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comments4.xml" ContentType="application/vnd.openxmlformats-officedocument.spreadsheetml.comments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showObjects="none"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ispl13.sharepoint.com/sites/PowerABC/Shared Documents/General/Zydus Phase-2/26112024/3rd Dec Final/"/>
    </mc:Choice>
  </mc:AlternateContent>
  <xr:revisionPtr revIDLastSave="74" documentId="13_ncr:1_{EAB15202-DEC9-4D31-9D00-3B89E0389E9B}" xr6:coauthVersionLast="47" xr6:coauthVersionMax="47" xr10:uidLastSave="{204697A1-44A4-4332-A7E4-6EF5C36CFF55}"/>
  <bookViews>
    <workbookView xWindow="-108" yWindow="-108" windowWidth="23256" windowHeight="12456" tabRatio="1000" xr2:uid="{00000000-000D-0000-FFFF-FFFF00000000}"/>
  </bookViews>
  <sheets>
    <sheet name="For Macro" sheetId="77" r:id="rId1"/>
    <sheet name="For Power BI" sheetId="78" r:id="rId2"/>
    <sheet name="CIT-FIT master data" sheetId="80" r:id="rId3"/>
    <sheet name="Plant Data" sheetId="79" r:id="rId4"/>
    <sheet name="Target 2024" sheetId="75" r:id="rId5"/>
    <sheet name="Target 2023" sheetId="76" state="hidden" r:id="rId6"/>
    <sheet name="Jan'24 Actual" sheetId="35" state="hidden" r:id="rId7"/>
    <sheet name="SLIM Savings Status " sheetId="59" r:id="rId8"/>
    <sheet name="Feb'24 Actual" sheetId="41" state="hidden" r:id="rId9"/>
    <sheet name="Summary 2024" sheetId="39" r:id="rId10"/>
    <sheet name="Apr'24 Actual" sheetId="49" state="hidden" r:id="rId11"/>
    <sheet name="Mar'24 Actual" sheetId="46" state="hidden" r:id="rId12"/>
    <sheet name="May'24 Actual" sheetId="51" state="hidden" r:id="rId13"/>
    <sheet name="Jun'24 Actual" sheetId="53" state="hidden" r:id="rId14"/>
    <sheet name="July'24 Actual" sheetId="62" state="hidden" r:id="rId15"/>
    <sheet name="Aug'24 Actual" sheetId="63" state="hidden" r:id="rId16"/>
    <sheet name="Sep'24 Actual" sheetId="66" state="hidden" r:id="rId17"/>
    <sheet name="Oct'24 Actual" sheetId="71" r:id="rId18"/>
    <sheet name="Nov'24 Actual" sheetId="67" state="hidden" r:id="rId19"/>
    <sheet name="Dec'24 Actual" sheetId="74" state="hidden" r:id="rId20"/>
    <sheet name="1. Projects" sheetId="13" r:id="rId21"/>
    <sheet name="2. COE" sheetId="24" r:id="rId22"/>
    <sheet name="3. Mfg. Finance" sheetId="25" r:id="rId23"/>
    <sheet name="4. ZTL" sheetId="6" r:id="rId24"/>
    <sheet name="5. Moraiya" sheetId="14" r:id="rId25"/>
    <sheet name="6. SEZ 2" sheetId="38" r:id="rId26"/>
    <sheet name="7. SEZ 1" sheetId="9" r:id="rId27"/>
    <sheet name="8. Animal Healthcare" sheetId="10" r:id="rId28"/>
    <sheet name="9. Changodar" sheetId="8" r:id="rId29"/>
    <sheet name="10. Baddi" sheetId="15" r:id="rId30"/>
    <sheet name="11. Goa" sheetId="16" r:id="rId31"/>
    <sheet name="12. Myanmar" sheetId="26" r:id="rId32"/>
    <sheet name="13. Daman" sheetId="17" r:id="rId33"/>
    <sheet name="14. GRPPL" sheetId="1" r:id="rId34"/>
    <sheet name="15. Sikkim-1" sheetId="18" r:id="rId35"/>
    <sheet name="16. Sikkim-2" sheetId="28" r:id="rId36"/>
    <sheet name="17. EMO" sheetId="27" r:id="rId37"/>
    <sheet name="18. Agiolax" sheetId="21" r:id="rId38"/>
    <sheet name="19. Jarod" sheetId="29" r:id="rId39"/>
    <sheet name="20. Vatva" sheetId="11" r:id="rId40"/>
    <sheet name="21. Biologics Unit 9" sheetId="5" r:id="rId41"/>
    <sheet name="22. Alidac" sheetId="7" r:id="rId42"/>
    <sheet name="23. VTC" sheetId="31" r:id="rId43"/>
    <sheet name="24. Biologics Unit 1-2" sheetId="4" r:id="rId44"/>
    <sheet name="25. Zydus Pfizer" sheetId="12" r:id="rId45"/>
    <sheet name="26. Wellness Sikkim" sheetId="30" r:id="rId46"/>
    <sheet name="27. Wellness Ahmedabad" sheetId="32" r:id="rId47"/>
    <sheet name="28. Wellness Aligarh" sheetId="33" r:id="rId48"/>
    <sheet name="29. Moraiya Vaccine" sheetId="34" r:id="rId49"/>
    <sheet name="30. Central Quality Excellence" sheetId="83" r:id="rId50"/>
    <sheet name="31. IRA" sheetId="81" r:id="rId51"/>
  </sheets>
  <externalReferences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</externalReferences>
  <definedNames>
    <definedName name="\Z" localSheetId="5">#REF!</definedName>
    <definedName name="\Z" localSheetId="4">#REF!</definedName>
    <definedName name="\Z">#REF!</definedName>
    <definedName name="_____xlnm._FilterDatabase_1" localSheetId="5">#REF!</definedName>
    <definedName name="_____xlnm._FilterDatabase_1" localSheetId="4">#REF!</definedName>
    <definedName name="_____xlnm._FilterDatabase_1">#REF!</definedName>
    <definedName name="____xlnm._FilterDatabase_1">#REF!</definedName>
    <definedName name="___xlnm._FilterDatabase_1">#REF!</definedName>
    <definedName name="___xlnm._FilterDatabase_1_1">#REF!</definedName>
    <definedName name="__Anonymous_Sheet_DB__1">#REF!</definedName>
    <definedName name="__xlnm._FilterDatabase_1">#REF!</definedName>
    <definedName name="__xlnm._FilterDatabase_1_1">#REF!</definedName>
    <definedName name="_2">#REF!</definedName>
    <definedName name="_xlnm._FilterDatabase" localSheetId="10" hidden="1">'Apr''24 Actual'!$B$3:$Q$32</definedName>
    <definedName name="_xlnm._FilterDatabase" localSheetId="15" hidden="1">'Aug''24 Actual'!$B$3:$Q$32</definedName>
    <definedName name="_xlnm._FilterDatabase" localSheetId="2" hidden="1">'CIT-FIT master data'!$A$1:$H$373</definedName>
    <definedName name="_xlnm._FilterDatabase" localSheetId="19" hidden="1">'Dec''24 Actual'!$B$3:$Q$32</definedName>
    <definedName name="_xlnm._FilterDatabase" localSheetId="0" hidden="1">'For Macro'!$A$6:$AQ$344</definedName>
    <definedName name="_xlnm._FilterDatabase" localSheetId="1" hidden="1">'For Power BI'!$A$1:$U$7945</definedName>
    <definedName name="_xlnm._FilterDatabase" localSheetId="14" hidden="1">'July''24 Actual'!$B$3:$Q$32</definedName>
    <definedName name="_xlnm._FilterDatabase" localSheetId="13" hidden="1">'Jun''24 Actual'!$B$3:$Q$32</definedName>
    <definedName name="_xlnm._FilterDatabase" localSheetId="11" hidden="1">'Mar''24 Actual'!$B$3:$Q$32</definedName>
    <definedName name="_xlnm._FilterDatabase" localSheetId="12" hidden="1">'May''24 Actual'!$B$3:$Q$32</definedName>
    <definedName name="_xlnm._FilterDatabase" localSheetId="18" hidden="1">'Nov''24 Actual'!$B$3:$Q$32</definedName>
    <definedName name="_xlnm._FilterDatabase" localSheetId="17" hidden="1">'Oct''24 Actual'!$B$3:$Q$32</definedName>
    <definedName name="_xlnm._FilterDatabase" localSheetId="3" hidden="1">'Plant Data'!$A$2:$H$33</definedName>
    <definedName name="_xlnm._FilterDatabase" localSheetId="16" hidden="1">'Sep''24 Actual'!$B$3:$Q$32</definedName>
    <definedName name="_xlnm._FilterDatabase" localSheetId="7" hidden="1">'SLIM Savings Status '!$F$2:$H$34</definedName>
    <definedName name="_xlnm._FilterDatabase" localSheetId="9" hidden="1">'Summary 2024'!$A$2:$BS$36</definedName>
    <definedName name="_xlnm._FilterDatabase" localSheetId="5" hidden="1">'Target 2023'!$A$3:$P$3</definedName>
    <definedName name="_xlnm._FilterDatabase" localSheetId="4" hidden="1">'Target 2024'!$B$2:$U$33</definedName>
    <definedName name="a" localSheetId="25">OFFSET(#REF!,0,0,COUNT(#REF!),)</definedName>
    <definedName name="a" localSheetId="9">OFFSET(#REF!,0,0,COUNT(#REF!),)</definedName>
    <definedName name="a" localSheetId="4">OFFSET(#REF!,0,0,COUNT(#REF!),)</definedName>
    <definedName name="a">OFFSET(#REF!,0,0,COUNT(#REF!),)</definedName>
    <definedName name="ab_xyz_abcd">#REF!</definedName>
    <definedName name="abcd" localSheetId="31">OFFSET(#REF!,0,0,COUNT(#REF!),)</definedName>
    <definedName name="abcd" localSheetId="22">OFFSET(#REF!,0,0,COUNT(#REF!),)</definedName>
    <definedName name="abcd" localSheetId="25">OFFSET(#REF!,0,0,COUNT(#REF!),)</definedName>
    <definedName name="abcd" localSheetId="9">OFFSET(#REF!,0,0,COUNT(#REF!),)</definedName>
    <definedName name="abcd" localSheetId="4">OFFSET(#REF!,0,0,COUNT(#REF!),)</definedName>
    <definedName name="abcd">OFFSET(#REF!,0,0,COUNT(#REF!),)</definedName>
    <definedName name="abcdefgh">'[1]Matrls with Val Class 7018'!#REF!</definedName>
    <definedName name="ABSDEF" localSheetId="31">OFFSET(#REF!,0,0,COUNT(#REF!),)</definedName>
    <definedName name="ABSDEF" localSheetId="22">OFFSET(#REF!,0,0,COUNT(#REF!),)</definedName>
    <definedName name="ABSDEF" localSheetId="25">OFFSET(#REF!,0,0,COUNT(#REF!),)</definedName>
    <definedName name="ABSDEF" localSheetId="9">OFFSET(#REF!,0,0,COUNT(#REF!),)</definedName>
    <definedName name="ABSDEF" localSheetId="4">OFFSET(#REF!,0,0,COUNT(#REF!),)</definedName>
    <definedName name="ABSDEF">OFFSET(#REF!,0,0,COUNT(#REF!),)</definedName>
    <definedName name="ad" localSheetId="31">OFFSET(#REF!,0,0,COUNT(#REF!),)</definedName>
    <definedName name="ad" localSheetId="22">OFFSET(#REF!,0,0,COUNT(#REF!),)</definedName>
    <definedName name="ad" localSheetId="25">OFFSET(#REF!,0,0,COUNT(#REF!),)</definedName>
    <definedName name="ad" localSheetId="9">OFFSET(#REF!,0,0,COUNT(#REF!),)</definedName>
    <definedName name="ad" localSheetId="4">OFFSET(#REF!,0,0,COUNT(#REF!),)</definedName>
    <definedName name="ad">OFFSET(#REF!,0,0,COUNT(#REF!),)</definedName>
    <definedName name="adcjbkahbahka">#REF!</definedName>
    <definedName name="afbhkhfbhjfsgf">#REF!</definedName>
    <definedName name="ahsjsng">#REF!</definedName>
    <definedName name="ajhdfcbhjhsfvbkhj">#REF!</definedName>
    <definedName name="annualmprm">#REF!</definedName>
    <definedName name="asnckjasjhvhbdfj">#REF!</definedName>
    <definedName name="ba" localSheetId="31">OFFSET(#REF!,0,0,COUNT(#REF!),1)</definedName>
    <definedName name="ba" localSheetId="22">OFFSET(#REF!,0,0,COUNT(#REF!),1)</definedName>
    <definedName name="ba" localSheetId="25">OFFSET(#REF!,0,0,COUNT(#REF!),1)</definedName>
    <definedName name="ba" localSheetId="9">OFFSET(#REF!,0,0,COUNT(#REF!),1)</definedName>
    <definedName name="ba" localSheetId="4">OFFSET(#REF!,0,0,COUNT(#REF!),1)</definedName>
    <definedName name="ba">OFFSET(#REF!,0,0,COUNT(#REF!),1)</definedName>
    <definedName name="ca" localSheetId="31">OFFSET(#REF!,0,0,COUNT(#REF!),1)</definedName>
    <definedName name="ca" localSheetId="22">OFFSET(#REF!,0,0,COUNT(#REF!),1)</definedName>
    <definedName name="ca" localSheetId="25">OFFSET(#REF!,0,0,COUNT(#REF!),1)</definedName>
    <definedName name="ca" localSheetId="9">OFFSET(#REF!,0,0,COUNT(#REF!),1)</definedName>
    <definedName name="ca" localSheetId="4">OFFSET(#REF!,0,0,COUNT(#REF!),1)</definedName>
    <definedName name="ca">OFFSET(#REF!,0,0,COUNT(#REF!),1)</definedName>
    <definedName name="cum_act">OFFSET([2]Slide2!$S$3,0,0,COUNT([2]Slide2!$S$2:$S$14))</definedName>
    <definedName name="d2values" localSheetId="5">{1.128,1.693,2.059,2.326,2.534,2.704,2.847,2.97,3.078,3.173,3.258,3.336,3.407,3.472,3.532,3.588,3.64,3.689,3.735,3.778,3.819,3.858,3.895,3.931}</definedName>
    <definedName name="d2values" localSheetId="4">{1.128,1.693,2.059,2.326,2.534,2.704,2.847,2.97,3.078,3.173,3.258,3.336,3.407,3.472,3.532,3.588,3.64,3.689,3.735,3.778,3.819,3.858,3.895,3.931}</definedName>
    <definedName name="d2values">{1.128,1.693,2.059,2.326,2.534,2.704,2.847,2.97,3.078,3.173,3.258,3.336,3.407,3.472,3.532,3.588,3.64,3.689,3.735,3.778,3.819,3.858,3.895,3.931}</definedName>
    <definedName name="d3values" localSheetId="5">{0.853,0.888,0.88,0.864,0.848,0.833,0.82,0.808,0.797,0.787,0.778,0.77,0.763,0.756,0.75,0.744,0.739,0.734,0.729,0.724,0.72,0.716,0.712,0.708}</definedName>
    <definedName name="d3values" localSheetId="4">{0.853,0.888,0.88,0.864,0.848,0.833,0.82,0.808,0.797,0.787,0.778,0.77,0.763,0.756,0.75,0.744,0.739,0.734,0.729,0.724,0.72,0.716,0.712,0.708}</definedName>
    <definedName name="d3values">{0.853,0.888,0.88,0.864,0.848,0.833,0.82,0.808,0.797,0.787,0.778,0.77,0.763,0.756,0.75,0.744,0.739,0.734,0.729,0.724,0.72,0.716,0.712,0.708}</definedName>
    <definedName name="DATA1">NA()</definedName>
    <definedName name="DATA1_1">NA()</definedName>
    <definedName name="DATA1_2">NA()</definedName>
    <definedName name="DATA1_3">NA()</definedName>
    <definedName name="DATA1_4">NA()</definedName>
    <definedName name="DATA10">NA()</definedName>
    <definedName name="DATA10_1">NA()</definedName>
    <definedName name="DATA10_2">NA()</definedName>
    <definedName name="DATA10_3">NA()</definedName>
    <definedName name="DATA10_4">NA()</definedName>
    <definedName name="DATA100">'[1]Matrls with Val Class 7018'!#REF!</definedName>
    <definedName name="DATA101">'[1]Matrls with Val Class 7018'!#REF!</definedName>
    <definedName name="DATA102">'[1]Matrls with Val Class 7018'!#REF!</definedName>
    <definedName name="DATA103">'[1]Matrls with Val Class 7018'!#REF!</definedName>
    <definedName name="DATA104">'[1]Matrls with Val Class 7018'!#REF!</definedName>
    <definedName name="DATA105">'[1]Matrls with Val Class 7018'!#REF!</definedName>
    <definedName name="DATA106">'[1]Matrls with Val Class 7018'!#REF!</definedName>
    <definedName name="DATA107">'[1]Matrls with Val Class 7018'!#REF!</definedName>
    <definedName name="DATA108">'[1]Matrls with Val Class 7018'!#REF!</definedName>
    <definedName name="DATA109">'[1]Matrls with Val Class 7018'!#REF!</definedName>
    <definedName name="DATA11">NA()</definedName>
    <definedName name="DATA11_1">NA()</definedName>
    <definedName name="DATA11_2">NA()</definedName>
    <definedName name="DATA11_3">NA()</definedName>
    <definedName name="DATA11_4">NA()</definedName>
    <definedName name="DATA12">NA()</definedName>
    <definedName name="DATA12_1">NA()</definedName>
    <definedName name="DATA12_2">NA()</definedName>
    <definedName name="DATA12_3">NA()</definedName>
    <definedName name="DATA12_4">NA()</definedName>
    <definedName name="DATA13">NA()</definedName>
    <definedName name="DATA13_1">NA()</definedName>
    <definedName name="DATA13_2">NA()</definedName>
    <definedName name="DATA13_3">NA()</definedName>
    <definedName name="DATA13_4">NA()</definedName>
    <definedName name="DATA14">NA()</definedName>
    <definedName name="DATA14_1">NA()</definedName>
    <definedName name="DATA14_2">NA()</definedName>
    <definedName name="DATA14_3">NA()</definedName>
    <definedName name="DATA14_4">NA()</definedName>
    <definedName name="DATA15">NA()</definedName>
    <definedName name="DATA15_1">NA()</definedName>
    <definedName name="DATA15_2">NA()</definedName>
    <definedName name="DATA15_3">NA()</definedName>
    <definedName name="DATA15_4">NA()</definedName>
    <definedName name="DATA16">NA()</definedName>
    <definedName name="DATA16_1">NA()</definedName>
    <definedName name="DATA16_2">NA()</definedName>
    <definedName name="DATA16_3">NA()</definedName>
    <definedName name="DATA16_4">NA()</definedName>
    <definedName name="DATA17">NA()</definedName>
    <definedName name="DATA17_1">NA()</definedName>
    <definedName name="DATA17_2">NA()</definedName>
    <definedName name="DATA17_3">NA()</definedName>
    <definedName name="DATA17_4">NA()</definedName>
    <definedName name="DATA18">NA()</definedName>
    <definedName name="DATA18_1">NA()</definedName>
    <definedName name="DATA18_2">NA()</definedName>
    <definedName name="DATA18_3">NA()</definedName>
    <definedName name="DATA18_4">NA()</definedName>
    <definedName name="DATA19">NA()</definedName>
    <definedName name="DATA19_1">NA()</definedName>
    <definedName name="DATA19_2">NA()</definedName>
    <definedName name="DATA19_3">NA()</definedName>
    <definedName name="DATA19_4">NA()</definedName>
    <definedName name="DATA2">NA()</definedName>
    <definedName name="DATA2_1">NA()</definedName>
    <definedName name="DATA2_2">NA()</definedName>
    <definedName name="DATA2_3">NA()</definedName>
    <definedName name="DATA2_4">NA()</definedName>
    <definedName name="DATA20">NA()</definedName>
    <definedName name="DATA20_1">NA()</definedName>
    <definedName name="DATA20_2">NA()</definedName>
    <definedName name="DATA20_3">NA()</definedName>
    <definedName name="DATA20_4">NA()</definedName>
    <definedName name="DATA21">NA()</definedName>
    <definedName name="DATA21_1">NA()</definedName>
    <definedName name="DATA21_2">NA()</definedName>
    <definedName name="DATA21_3">NA()</definedName>
    <definedName name="DATA21_4">NA()</definedName>
    <definedName name="DATA22">NA()</definedName>
    <definedName name="DATA22_1">NA()</definedName>
    <definedName name="DATA22_2">NA()</definedName>
    <definedName name="DATA22_3">NA()</definedName>
    <definedName name="DATA22_4">NA()</definedName>
    <definedName name="DATA23">NA()</definedName>
    <definedName name="DATA23_1">NA()</definedName>
    <definedName name="DATA23_2">NA()</definedName>
    <definedName name="DATA23_3">NA()</definedName>
    <definedName name="DATA23_4">NA()</definedName>
    <definedName name="DATA24">NA()</definedName>
    <definedName name="DATA24_1">NA()</definedName>
    <definedName name="DATA24_2">NA()</definedName>
    <definedName name="DATA24_3">NA()</definedName>
    <definedName name="DATA24_4">NA()</definedName>
    <definedName name="DATA25">NA()</definedName>
    <definedName name="DATA25_1">NA()</definedName>
    <definedName name="DATA25_2">NA()</definedName>
    <definedName name="DATA25_3">NA()</definedName>
    <definedName name="DATA25_4">NA()</definedName>
    <definedName name="DATA26">NA()</definedName>
    <definedName name="DATA26_1">NA()</definedName>
    <definedName name="DATA26_2">NA()</definedName>
    <definedName name="DATA26_3">NA()</definedName>
    <definedName name="DATA26_4">NA()</definedName>
    <definedName name="DATA27">NA()</definedName>
    <definedName name="DATA27_1">NA()</definedName>
    <definedName name="DATA27_2">NA()</definedName>
    <definedName name="DATA27_3">NA()</definedName>
    <definedName name="DATA27_4">NA()</definedName>
    <definedName name="DATA28">NA()</definedName>
    <definedName name="DATA28_1">NA()</definedName>
    <definedName name="DATA28_2">NA()</definedName>
    <definedName name="DATA28_3">NA()</definedName>
    <definedName name="DATA28_4">NA()</definedName>
    <definedName name="DATA29">NA()</definedName>
    <definedName name="DATA29_1">NA()</definedName>
    <definedName name="DATA29_2">NA()</definedName>
    <definedName name="DATA29_3">NA()</definedName>
    <definedName name="DATA29_4">NA()</definedName>
    <definedName name="DATA3">NA()</definedName>
    <definedName name="DATA3_1">NA()</definedName>
    <definedName name="DATA3_2">NA()</definedName>
    <definedName name="DATA3_3">NA()</definedName>
    <definedName name="DATA3_4">NA()</definedName>
    <definedName name="DATA30">NA()</definedName>
    <definedName name="DATA30_1">NA()</definedName>
    <definedName name="DATA30_2">NA()</definedName>
    <definedName name="DATA30_3">NA()</definedName>
    <definedName name="DATA30_4">NA()</definedName>
    <definedName name="DATA31">NA()</definedName>
    <definedName name="DATA31_1">NA()</definedName>
    <definedName name="DATA31_2">NA()</definedName>
    <definedName name="DATA31_3">NA()</definedName>
    <definedName name="DATA31_4">NA()</definedName>
    <definedName name="DATA32">NA()</definedName>
    <definedName name="DATA32_1">NA()</definedName>
    <definedName name="DATA32_2">NA()</definedName>
    <definedName name="DATA32_3">NA()</definedName>
    <definedName name="DATA32_4">NA()</definedName>
    <definedName name="DATA33">'[1]Matrls with Val Class 7018'!#REF!</definedName>
    <definedName name="DATA34">'[1]Matrls with Val Class 7018'!#REF!</definedName>
    <definedName name="DATA35">'[1]Matrls with Val Class 7018'!#REF!</definedName>
    <definedName name="DATA36">'[1]Matrls with Val Class 7018'!#REF!</definedName>
    <definedName name="DATA37">'[1]Matrls with Val Class 7018'!#REF!</definedName>
    <definedName name="DATA38">'[1]Matrls with Val Class 7018'!#REF!</definedName>
    <definedName name="DATA39">'[1]Matrls with Val Class 7018'!#REF!</definedName>
    <definedName name="DATA4">NA()</definedName>
    <definedName name="DATA4_1">NA()</definedName>
    <definedName name="DATA4_2">NA()</definedName>
    <definedName name="DATA4_3">NA()</definedName>
    <definedName name="DATA4_4">NA()</definedName>
    <definedName name="DATA40">'[1]Matrls with Val Class 7018'!#REF!</definedName>
    <definedName name="DATA41">'[1]Matrls with Val Class 7018'!#REF!</definedName>
    <definedName name="DATA42">'[1]Matrls with Val Class 7018'!#REF!</definedName>
    <definedName name="DATA43">'[1]Matrls with Val Class 7018'!#REF!</definedName>
    <definedName name="DATA44">'[1]Matrls with Val Class 7018'!#REF!</definedName>
    <definedName name="DATA45">'[1]Matrls with Val Class 7018'!#REF!</definedName>
    <definedName name="DATA46">'[1]Matrls with Val Class 7018'!#REF!</definedName>
    <definedName name="DATA47">'[1]Matrls with Val Class 7018'!#REF!</definedName>
    <definedName name="DATA48">'[1]Matrls with Val Class 7018'!#REF!</definedName>
    <definedName name="DATA49">'[1]Matrls with Val Class 7018'!#REF!</definedName>
    <definedName name="DATA5">NA()</definedName>
    <definedName name="DATA5_1">NA()</definedName>
    <definedName name="DATA5_2">NA()</definedName>
    <definedName name="DATA5_3">NA()</definedName>
    <definedName name="DATA5_4">NA()</definedName>
    <definedName name="DATA50">'[1]Matrls with Val Class 7018'!#REF!</definedName>
    <definedName name="DATA51">'[1]Matrls with Val Class 7018'!#REF!</definedName>
    <definedName name="DATA52">'[1]Matrls with Val Class 7018'!#REF!</definedName>
    <definedName name="DATA53" localSheetId="5">#REF!</definedName>
    <definedName name="DATA53" localSheetId="4">#REF!</definedName>
    <definedName name="DATA53">#REF!</definedName>
    <definedName name="DATA54">'[1]Matrls with Val Class 7018'!#REF!</definedName>
    <definedName name="DATA55">'[1]Matrls with Val Class 7018'!#REF!</definedName>
    <definedName name="DATA56">'[1]Matrls with Val Class 7018'!#REF!</definedName>
    <definedName name="DATA57">'[1]Matrls with Val Class 7018'!#REF!</definedName>
    <definedName name="DATA58">'[1]Matrls with Val Class 7018'!#REF!</definedName>
    <definedName name="DATA59">'[1]Matrls with Val Class 7018'!#REF!</definedName>
    <definedName name="DATA6">NA()</definedName>
    <definedName name="DATA6_1">NA()</definedName>
    <definedName name="DATA6_2">NA()</definedName>
    <definedName name="DATA6_3">NA()</definedName>
    <definedName name="DATA6_4">NA()</definedName>
    <definedName name="DATA60">'[1]Matrls with Val Class 7018'!#REF!</definedName>
    <definedName name="DATA61">'[1]Matrls with Val Class 7018'!#REF!</definedName>
    <definedName name="DATA62">'[1]Matrls with Val Class 7018'!#REF!</definedName>
    <definedName name="DATA63">'[1]Matrls with Val Class 7018'!#REF!</definedName>
    <definedName name="DATA64">'[1]Matrls with Val Class 7018'!#REF!</definedName>
    <definedName name="DATA65">'[1]Matrls with Val Class 7018'!#REF!</definedName>
    <definedName name="DATA66">'[1]Matrls with Val Class 7018'!#REF!</definedName>
    <definedName name="DATA67">'[1]Matrls with Val Class 7018'!#REF!</definedName>
    <definedName name="DATA68">'[1]Matrls with Val Class 7018'!#REF!</definedName>
    <definedName name="DATA69">'[1]Matrls with Val Class 7018'!#REF!</definedName>
    <definedName name="DATA7">NA()</definedName>
    <definedName name="DATA7_1">NA()</definedName>
    <definedName name="DATA7_2">NA()</definedName>
    <definedName name="DATA7_3">NA()</definedName>
    <definedName name="DATA7_4">NA()</definedName>
    <definedName name="DATA70">'[1]Matrls with Val Class 7018'!#REF!</definedName>
    <definedName name="DATA71">'[1]Matrls with Val Class 7018'!#REF!</definedName>
    <definedName name="DATA72">'[1]Matrls with Val Class 7018'!#REF!</definedName>
    <definedName name="DATA73">'[1]Matrls with Val Class 7018'!#REF!</definedName>
    <definedName name="DATA74">'[1]Matrls with Val Class 7018'!#REF!</definedName>
    <definedName name="DATA75">'[1]Matrls with Val Class 7018'!#REF!</definedName>
    <definedName name="DATA76">'[1]Matrls with Val Class 7018'!#REF!</definedName>
    <definedName name="DATA77">'[1]Matrls with Val Class 7018'!#REF!</definedName>
    <definedName name="DATA78">'[1]Matrls with Val Class 7018'!#REF!</definedName>
    <definedName name="DATA79">'[1]Matrls with Val Class 7018'!#REF!</definedName>
    <definedName name="DATA8">NA()</definedName>
    <definedName name="DATA8_1">NA()</definedName>
    <definedName name="DATA8_2">NA()</definedName>
    <definedName name="DATA8_3">NA()</definedName>
    <definedName name="DATA8_4">NA()</definedName>
    <definedName name="DATA80">'[1]Matrls with Val Class 7018'!#REF!</definedName>
    <definedName name="DATA81">'[1]Matrls with Val Class 7018'!#REF!</definedName>
    <definedName name="DATA82">'[1]Matrls with Val Class 7018'!#REF!</definedName>
    <definedName name="DATA83">'[1]Matrls with Val Class 7018'!#REF!</definedName>
    <definedName name="DATA84">'[1]Matrls with Val Class 7018'!#REF!</definedName>
    <definedName name="DATA85">'[1]Matrls with Val Class 7018'!#REF!</definedName>
    <definedName name="DATA86">'[1]Matrls with Val Class 7018'!#REF!</definedName>
    <definedName name="DATA87">'[1]Matrls with Val Class 7018'!#REF!</definedName>
    <definedName name="DATA88">'[1]Matrls with Val Class 7018'!#REF!</definedName>
    <definedName name="DATA89">'[1]Matrls with Val Class 7018'!#REF!</definedName>
    <definedName name="DATA9">NA()</definedName>
    <definedName name="DATA9_1">NA()</definedName>
    <definedName name="DATA9_2">NA()</definedName>
    <definedName name="DATA9_3">NA()</definedName>
    <definedName name="DATA9_4">NA()</definedName>
    <definedName name="DATA90">'[1]Matrls with Val Class 7018'!#REF!</definedName>
    <definedName name="DATA91">'[1]Matrls with Val Class 7018'!#REF!</definedName>
    <definedName name="DATA92">'[1]Matrls with Val Class 7018'!#REF!</definedName>
    <definedName name="DATA93">'[1]Matrls with Val Class 7018'!#REF!</definedName>
    <definedName name="DATA94">'[1]Matrls with Val Class 7018'!#REF!</definedName>
    <definedName name="DATA95">'[1]Matrls with Val Class 7018'!#REF!</definedName>
    <definedName name="DATA96">'[1]Matrls with Val Class 7018'!#REF!</definedName>
    <definedName name="DATA97">'[1]Matrls with Val Class 7018'!#REF!</definedName>
    <definedName name="DATA98">'[1]Matrls with Val Class 7018'!#REF!</definedName>
    <definedName name="DATA99">'[1]Matrls with Val Class 7018'!#REF!</definedName>
    <definedName name="DATAab">NA()</definedName>
    <definedName name="dcjblaskbf">#REF!</definedName>
    <definedName name="deep">#REF!</definedName>
    <definedName name="djsfblhfbbhjbajhbkvbf">#REF!</definedName>
    <definedName name="dsfkbhjf">#REF!</definedName>
    <definedName name="Excel_BuiltIn__FilterDatabase">#REF!</definedName>
    <definedName name="Excel_BuiltIn__FilterDatabase_1">#REF!</definedName>
    <definedName name="Excel_BuiltIn__FilterDatabase_2">#REF!</definedName>
    <definedName name="Excel_BuiltIn_Print_Area_1">NA()</definedName>
    <definedName name="Excel_BuiltIn_Print_Area_16">"#REF!"</definedName>
    <definedName name="Excel_BuiltIn_Print_Area_16_1">"#REF!"</definedName>
    <definedName name="Excel_BuiltIn_Print_Area_2">NA()</definedName>
    <definedName name="Excel_BuiltIn_Print_Area_5">NA()</definedName>
    <definedName name="Excel_BuiltIn_Print_Titles">NA()</definedName>
    <definedName name="Excel_BuiltIn_Print_Titles_1">NA()</definedName>
    <definedName name="Excel_BuiltIn_Print_Titles_1_1">NA()</definedName>
    <definedName name="Excel_BuiltIn_Print_Titles_1_1_1">NA()</definedName>
    <definedName name="Excel_BuiltIn_Print_Titles_1_1_1_1">NA()</definedName>
    <definedName name="Excel_BuiltIn_Print_Titles_1_1_1_1_1">NA()</definedName>
    <definedName name="Excel_BuiltIn_Print_Titles_1_1_1_1_1_1">NA()</definedName>
    <definedName name="Excel_BuiltIn_Print_Titles_1_1_1_1_1_1_1">NA()</definedName>
    <definedName name="Excel_BuiltIn_Print_Titles_1_1_1_1_1_1_1_1">NA()</definedName>
    <definedName name="Excel_BuiltIn_Print_Titles_1_1_1_1_1_1_1_1_1">NA()</definedName>
    <definedName name="Excel_BuiltIn_Print_Titles_1_1_1_1_2">NA()</definedName>
    <definedName name="Excel_BuiltIn_Print_Titles_1_1_1_1_3">NA()</definedName>
    <definedName name="Excel_BuiltIn_Print_Titles_1_1_1_1_4">NA()</definedName>
    <definedName name="Excel_BuiltIn_Print_Titles_1_1_1_2">NA()</definedName>
    <definedName name="Excel_BuiltIn_Print_Titles_1_1_1_3">NA()</definedName>
    <definedName name="Excel_BuiltIn_Print_Titles_1_1_1_4">NA()</definedName>
    <definedName name="Excel_BuiltIn_Print_Titles_1_1_2">NA()</definedName>
    <definedName name="Excel_BuiltIn_Print_Titles_1_1_3">NA()</definedName>
    <definedName name="Excel_BuiltIn_Print_Titles_1_1_4">NA()</definedName>
    <definedName name="Excel_BuiltIn_Print_Titles_1_2">NA()</definedName>
    <definedName name="Excel_BuiltIn_Print_Titles_1_2_1">NA()</definedName>
    <definedName name="Excel_BuiltIn_Print_Titles_1_2_1_1">NA()</definedName>
    <definedName name="Excel_BuiltIn_Print_Titles_1_2_1_1_1">NA()</definedName>
    <definedName name="Excel_BuiltIn_Print_Titles_1_2_1_1_1_1">NA()</definedName>
    <definedName name="Excel_BuiltIn_Print_Titles_1_2_1_2">NA()</definedName>
    <definedName name="Excel_BuiltIn_Print_Titles_1_2_1_3">NA()</definedName>
    <definedName name="Excel_BuiltIn_Print_Titles_1_2_1_4">NA()</definedName>
    <definedName name="Excel_BuiltIn_Print_Titles_1_2_2">NA()</definedName>
    <definedName name="Excel_BuiltIn_Print_Titles_1_2_3">NA()</definedName>
    <definedName name="Excel_BuiltIn_Print_Titles_1_2_4">NA()</definedName>
    <definedName name="Excel_BuiltIn_Print_Titles_1_3">NA()</definedName>
    <definedName name="Excel_BuiltIn_Print_Titles_1_3_1">NA()</definedName>
    <definedName name="Excel_BuiltIn_Print_Titles_1_3_1_1">NA()</definedName>
    <definedName name="Excel_BuiltIn_Print_Titles_1_3_1_1_1">NA()</definedName>
    <definedName name="Excel_BuiltIn_Print_Titles_1_3_1_1_1_1">NA()</definedName>
    <definedName name="Excel_BuiltIn_Print_Titles_1_3_1_2">NA()</definedName>
    <definedName name="Excel_BuiltIn_Print_Titles_1_3_1_3">NA()</definedName>
    <definedName name="Excel_BuiltIn_Print_Titles_1_3_1_4">NA()</definedName>
    <definedName name="Excel_BuiltIn_Print_Titles_1_3_2">NA()</definedName>
    <definedName name="Excel_BuiltIn_Print_Titles_1_3_3">NA()</definedName>
    <definedName name="Excel_BuiltIn_Print_Titles_1_3_4">NA()</definedName>
    <definedName name="Excel_BuiltIn_Print_Titles_1_4">NA()</definedName>
    <definedName name="Excel_BuiltIn_Print_Titles_1_4_1">NA()</definedName>
    <definedName name="Excel_BuiltIn_Print_Titles_1_4_1_1">NA()</definedName>
    <definedName name="Excel_BuiltIn_Print_Titles_1_4_2">NA()</definedName>
    <definedName name="Excel_BuiltIn_Print_Titles_1_4_3">NA()</definedName>
    <definedName name="Excel_BuiltIn_Print_Titles_1_4_4">NA()</definedName>
    <definedName name="Excel_BuiltIn_Print_Titles_1_5">NA()</definedName>
    <definedName name="Excel_BuiltIn_Print_Titles_1_5_1">NA()</definedName>
    <definedName name="Excel_BuiltIn_Print_Titles_1_5_2">NA()</definedName>
    <definedName name="Excel_BuiltIn_Print_Titles_1_5_3">NA()</definedName>
    <definedName name="Excel_BuiltIn_Print_Titles_1_5_4">NA()</definedName>
    <definedName name="Excel_BuiltIn_Print_Titles_2">NA()</definedName>
    <definedName name="Excel_BuiltIn_Print_Titles_2_1">NA()</definedName>
    <definedName name="Excel_BuiltIn_Print_Titles_2_1_1">NA()</definedName>
    <definedName name="Excel_BuiltIn_Print_Titles_2_1_1_1">NA()</definedName>
    <definedName name="Excel_BuiltIn_Print_Titles_2_1_1_1_1">NA()</definedName>
    <definedName name="Excel_BuiltIn_Print_Titles_2_1_1_1_1_1">NA()</definedName>
    <definedName name="Excel_BuiltIn_Print_Titles_2_1_1_1_1_1_1">NA()</definedName>
    <definedName name="Excel_BuiltIn_Print_Titles_2_1_1_1_1_1_1_1">NA()</definedName>
    <definedName name="Excel_BuiltIn_Print_Titles_2_1_1_1_1_1_1_1_1">NA()</definedName>
    <definedName name="Excel_BuiltIn_Print_Titles_2_1_1_1_2">NA()</definedName>
    <definedName name="Excel_BuiltIn_Print_Titles_2_1_1_1_3">NA()</definedName>
    <definedName name="Excel_BuiltIn_Print_Titles_2_1_1_1_4">NA()</definedName>
    <definedName name="Excel_BuiltIn_Print_Titles_2_1_1_2">NA()</definedName>
    <definedName name="Excel_BuiltIn_Print_Titles_2_1_1_3">NA()</definedName>
    <definedName name="Excel_BuiltIn_Print_Titles_2_1_1_4">NA()</definedName>
    <definedName name="Excel_BuiltIn_Print_Titles_2_1_2">NA()</definedName>
    <definedName name="Excel_BuiltIn_Print_Titles_2_1_3">NA()</definedName>
    <definedName name="Excel_BuiltIn_Print_Titles_2_1_4">NA()</definedName>
    <definedName name="Excel_BuiltIn_Print_Titles_2_2">NA()</definedName>
    <definedName name="Excel_BuiltIn_Print_Titles_2_2_1">NA()</definedName>
    <definedName name="Excel_BuiltIn_Print_Titles_2_2_1_1">NA()</definedName>
    <definedName name="Excel_BuiltIn_Print_Titles_2_2_1_1_1">NA()</definedName>
    <definedName name="Excel_BuiltIn_Print_Titles_2_2_1_1_1_1">NA()</definedName>
    <definedName name="Excel_BuiltIn_Print_Titles_2_2_1_2">NA()</definedName>
    <definedName name="Excel_BuiltIn_Print_Titles_2_2_1_3">NA()</definedName>
    <definedName name="Excel_BuiltIn_Print_Titles_2_2_1_4">NA()</definedName>
    <definedName name="Excel_BuiltIn_Print_Titles_2_2_2">NA()</definedName>
    <definedName name="Excel_BuiltIn_Print_Titles_2_2_3">NA()</definedName>
    <definedName name="Excel_BuiltIn_Print_Titles_2_2_4">NA()</definedName>
    <definedName name="Excel_BuiltIn_Print_Titles_2_3">NA()</definedName>
    <definedName name="Excel_BuiltIn_Print_Titles_2_3_1">NA()</definedName>
    <definedName name="Excel_BuiltIn_Print_Titles_2_3_1_1">NA()</definedName>
    <definedName name="Excel_BuiltIn_Print_Titles_2_3_1_1_1">NA()</definedName>
    <definedName name="Excel_BuiltIn_Print_Titles_2_3_1_1_1_1">NA()</definedName>
    <definedName name="Excel_BuiltIn_Print_Titles_2_3_1_2">NA()</definedName>
    <definedName name="Excel_BuiltIn_Print_Titles_2_3_1_3">NA()</definedName>
    <definedName name="Excel_BuiltIn_Print_Titles_2_3_1_4">NA()</definedName>
    <definedName name="Excel_BuiltIn_Print_Titles_2_3_2">NA()</definedName>
    <definedName name="Excel_BuiltIn_Print_Titles_2_3_3">NA()</definedName>
    <definedName name="Excel_BuiltIn_Print_Titles_2_3_4">NA()</definedName>
    <definedName name="Excel_BuiltIn_Print_Titles_2_4">NA()</definedName>
    <definedName name="Excel_BuiltIn_Print_Titles_2_4_1">NA()</definedName>
    <definedName name="Excel_BuiltIn_Print_Titles_2_4_1_1">NA()</definedName>
    <definedName name="Excel_BuiltIn_Print_Titles_2_4_2">NA()</definedName>
    <definedName name="Excel_BuiltIn_Print_Titles_2_4_3">NA()</definedName>
    <definedName name="Excel_BuiltIn_Print_Titles_2_4_4">NA()</definedName>
    <definedName name="Excel_BuiltIn_Print_Titles_2_5">NA()</definedName>
    <definedName name="Excel_BuiltIn_Print_Titles_2_5_1">NA()</definedName>
    <definedName name="Excel_BuiltIn_Print_Titles_2_5_2">NA()</definedName>
    <definedName name="Excel_BuiltIn_Print_Titles_2_5_3">NA()</definedName>
    <definedName name="Excel_BuiltIn_Print_Titles_2_5_4">NA()</definedName>
    <definedName name="Excel_BuiltIn_Print_Titles_3">NA()</definedName>
    <definedName name="Excel_BuiltIn_Print_Titles_3_1">NA()</definedName>
    <definedName name="Excel_BuiltIn_Print_Titles_3_1_1">NA()</definedName>
    <definedName name="Excel_BuiltIn_Print_Titles_3_1_1_1">NA()</definedName>
    <definedName name="Excel_BuiltIn_Print_Titles_3_1_1_1_1">NA()</definedName>
    <definedName name="Excel_BuiltIn_Print_Titles_3_1_2">NA()</definedName>
    <definedName name="Excel_BuiltIn_Print_Titles_3_1_3">NA()</definedName>
    <definedName name="Excel_BuiltIn_Print_Titles_3_1_4">NA()</definedName>
    <definedName name="Excel_BuiltIn_Print_Titles_3_2">NA()</definedName>
    <definedName name="Excel_BuiltIn_Print_Titles_3_3">NA()</definedName>
    <definedName name="Excel_BuiltIn_Print_Titles_3_4">NA()</definedName>
    <definedName name="Excel_BuiltIn_Print_Titles_4">NA()</definedName>
    <definedName name="Excel_BuiltIn_Print_Titles_4_1">NA()</definedName>
    <definedName name="Excel_BuiltIn_Print_Titles_4_1_1">NA()</definedName>
    <definedName name="Excel_BuiltIn_Print_Titles_4_2">NA()</definedName>
    <definedName name="Excel_BuiltIn_Print_Titles_4_3">NA()</definedName>
    <definedName name="Excel_BuiltIn_Print_Titles_4_4">NA()</definedName>
    <definedName name="fgcngbgyusebjhfbxfhrjbjjhgkhbghbjb">#REF!</definedName>
    <definedName name="fhblsdkfbhvbfvh">#REF!</definedName>
    <definedName name="GLcodes">[3]Masters1!#REF!</definedName>
    <definedName name="IDEN1" localSheetId="31">OFFSET(#REF!,0,0,COUNT(#REF!),)</definedName>
    <definedName name="IDEN1" localSheetId="22">OFFSET(#REF!,0,0,COUNT(#REF!),)</definedName>
    <definedName name="IDEN1" localSheetId="25">OFFSET(#REF!,0,0,COUNT(#REF!),)</definedName>
    <definedName name="IDEN1" localSheetId="9">OFFSET(#REF!,0,0,COUNT(#REF!),)</definedName>
    <definedName name="IDEN1" localSheetId="4">OFFSET(#REF!,0,0,COUNT(#REF!),)</definedName>
    <definedName name="IDEN1">OFFSET(#REF!,0,0,COUNT(#REF!),)</definedName>
    <definedName name="idfapp" localSheetId="31">OFFSET(#REF!,0,0,COUNT(#REF!),)</definedName>
    <definedName name="idfapp" localSheetId="22">OFFSET(#REF!,0,0,COUNT(#REF!),)</definedName>
    <definedName name="idfapp" localSheetId="25">OFFSET(#REF!,0,0,COUNT(#REF!),)</definedName>
    <definedName name="idfapp" localSheetId="9">OFFSET(#REF!,0,0,COUNT(#REF!),)</definedName>
    <definedName name="idfapp" localSheetId="4">OFFSET(#REF!,0,0,COUNT(#REF!),)</definedName>
    <definedName name="idfapp">OFFSET(#REF!,0,0,COUNT(#REF!),)</definedName>
    <definedName name="idgen" localSheetId="31">OFFSET(#REF!,0,0,COUNT(#REF!),)</definedName>
    <definedName name="idgen" localSheetId="22">OFFSET(#REF!,0,0,COUNT(#REF!),)</definedName>
    <definedName name="idgen" localSheetId="25">OFFSET(#REF!,0,0,COUNT(#REF!),)</definedName>
    <definedName name="idgen" localSheetId="9">OFFSET(#REF!,0,0,COUNT(#REF!),)</definedName>
    <definedName name="idgen" localSheetId="4">OFFSET(#REF!,0,0,COUNT(#REF!),)</definedName>
    <definedName name="idgen">OFFSET(#REF!,0,0,COUNT(#REF!),)</definedName>
    <definedName name="iduapp" localSheetId="31">OFFSET(#REF!,0,0,COUNT(#REF!),1)</definedName>
    <definedName name="iduapp" localSheetId="22">OFFSET(#REF!,0,0,COUNT(#REF!),1)</definedName>
    <definedName name="iduapp" localSheetId="25">OFFSET(#REF!,0,0,COUNT(#REF!),1)</definedName>
    <definedName name="iduapp" localSheetId="9">OFFSET(#REF!,0,0,COUNT(#REF!),1)</definedName>
    <definedName name="iduapp" localSheetId="4">OFFSET(#REF!,0,0,COUNT(#REF!),1)</definedName>
    <definedName name="iduapp">OFFSET(#REF!,0,0,COUNT(#REF!),1)</definedName>
    <definedName name="klmno" localSheetId="31">OFFSET(#REF!,0,0,COUNT(#REF!),)</definedName>
    <definedName name="klmno" localSheetId="22">OFFSET(#REF!,0,0,COUNT(#REF!),)</definedName>
    <definedName name="klmno" localSheetId="25">OFFSET(#REF!,0,0,COUNT(#REF!),)</definedName>
    <definedName name="klmno" localSheetId="9">OFFSET(#REF!,0,0,COUNT(#REF!),)</definedName>
    <definedName name="klmno" localSheetId="4">OFFSET(#REF!,0,0,COUNT(#REF!),)</definedName>
    <definedName name="klmno">OFFSET(#REF!,0,0,COUNT(#REF!),)</definedName>
    <definedName name="kpi_ramp_db">#REF!</definedName>
    <definedName name="kpi_ramp_db_1">#REF!</definedName>
    <definedName name="kpi_ramp_db_1_1">#REF!</definedName>
    <definedName name="kpi_ramp_db_1_1_1">#REF!</definedName>
    <definedName name="kpi_ramp_db_1_2">#REF!</definedName>
    <definedName name="kpi_ramp_db_2">#REF!</definedName>
    <definedName name="kpi_ramp_db_2_1">#REF!</definedName>
    <definedName name="kpi_ramp_db_2_1_1">#REF!</definedName>
    <definedName name="kpi_ramp_db_2_2">#REF!</definedName>
    <definedName name="kpi_ramp_db_3">#REF!</definedName>
    <definedName name="kpi_ramp_db_3_1">#REF!</definedName>
    <definedName name="kpi_ramp_db_3_2">#REF!</definedName>
    <definedName name="kpi_ramp_db_4">#REF!</definedName>
    <definedName name="kpi_ramp_db_5">#REF!</definedName>
    <definedName name="kpirampup_internal_db">#REF!</definedName>
    <definedName name="kpirampup_internal_db_1">#REF!</definedName>
    <definedName name="kpirampup_internal_db_1_1">#REF!</definedName>
    <definedName name="kpirampup_internal_db_1_1_1">#REF!</definedName>
    <definedName name="kpirampup_internal_db_1_2">#REF!</definedName>
    <definedName name="kpirampup_internal_db_2">#REF!</definedName>
    <definedName name="kpirampup_internal_db_2_1">#REF!</definedName>
    <definedName name="kpirampup_internal_db_2_1_1">#REF!</definedName>
    <definedName name="kpirampup_internal_db_2_2">#REF!</definedName>
    <definedName name="kpirampup_internal_db_3">#REF!</definedName>
    <definedName name="kpirampup_internal_db_3_1">#REF!</definedName>
    <definedName name="kpirampup_internal_db_3_2">#REF!</definedName>
    <definedName name="kpirampup_internal_db_4">#REF!</definedName>
    <definedName name="MBDDYH">OFFSET(#REF!,0,0,COUNT(#REF!),1)</definedName>
    <definedName name="month" localSheetId="5">[4]Sheet6!$M$1:$M$12</definedName>
    <definedName name="month" localSheetId="4">[4]Sheet6!$M$1:$M$12</definedName>
    <definedName name="month">[5]Sheet6!$M$1:$M$12</definedName>
    <definedName name="monthlyaccrual_db" localSheetId="5">#REF!</definedName>
    <definedName name="monthlyaccrual_db" localSheetId="4">#REF!</definedName>
    <definedName name="monthlyaccrual_db">#REF!</definedName>
    <definedName name="monthlyaccrual_db_1" localSheetId="5">#REF!</definedName>
    <definedName name="monthlyaccrual_db_1" localSheetId="4">#REF!</definedName>
    <definedName name="monthlyaccrual_db_1">#REF!</definedName>
    <definedName name="monthlyaccrual_db_1_1" localSheetId="5">#REF!</definedName>
    <definedName name="monthlyaccrual_db_1_1" localSheetId="4">#REF!</definedName>
    <definedName name="monthlyaccrual_db_1_1">#REF!</definedName>
    <definedName name="monthlyaccrual_db_1_1_1">#REF!</definedName>
    <definedName name="monthlyaccrual_db_1_2">#REF!</definedName>
    <definedName name="monthlyaccrual_db_2">#REF!</definedName>
    <definedName name="monthlyaccrual_db_2_1">#REF!</definedName>
    <definedName name="monthlyaccrual_db_2_1_1">#REF!</definedName>
    <definedName name="monthlyaccrual_db_2_2">#REF!</definedName>
    <definedName name="monthlyaccrual_db_3">#REF!</definedName>
    <definedName name="monthlyaccrual_db_3_1">#REF!</definedName>
    <definedName name="monthlyaccrual_db_3_2">#REF!</definedName>
    <definedName name="monthlyaccrual_db_4">#REF!</definedName>
    <definedName name="Nitrogen">'[6]Flow Rate Table'!#REF!</definedName>
    <definedName name="nsnskllskaa" localSheetId="5">#REF!</definedName>
    <definedName name="nsnskllskaa" localSheetId="4">#REF!</definedName>
    <definedName name="nsnskllskaa">#REF!</definedName>
    <definedName name="ok" localSheetId="5">#REF!</definedName>
    <definedName name="ok" localSheetId="4">#REF!</definedName>
    <definedName name="ok">#REF!</definedName>
    <definedName name="plnt" localSheetId="5">[4]Sheet6!$J$1:$J$14</definedName>
    <definedName name="plnt" localSheetId="4">[4]Sheet6!$J$1:$J$14</definedName>
    <definedName name="plnt">[5]Sheet6!$J$1:$J$14</definedName>
    <definedName name="rakesh">NA()</definedName>
    <definedName name="rakesh_1">NA()</definedName>
    <definedName name="rakesh_2">NA()</definedName>
    <definedName name="rakesh_3">NA()</definedName>
    <definedName name="rakesh_4">NA()</definedName>
    <definedName name="s">'[1]Matrls with Val Class 7018'!#REF!</definedName>
    <definedName name="sa" localSheetId="5">#REF!</definedName>
    <definedName name="sa" localSheetId="4">#REF!</definedName>
    <definedName name="sa">#REF!</definedName>
    <definedName name="sdjkcbdcdjkck" localSheetId="5">#REF!</definedName>
    <definedName name="sdjkcbdcdjkck" localSheetId="4">#REF!</definedName>
    <definedName name="sdjkcbdcdjkck">#REF!</definedName>
    <definedName name="sfibaskhbshbffh" localSheetId="5">#REF!</definedName>
    <definedName name="sfibaskhbshbffh" localSheetId="4">#REF!</definedName>
    <definedName name="sfibaskhbshbffh">#REF!</definedName>
    <definedName name="sgrchrhrsgsyhyshsrhrsr">#REF!</definedName>
    <definedName name="shift">[7]Data_Shifted!$I$1</definedName>
    <definedName name="TEST0">NA()</definedName>
    <definedName name="TEST0_1">NA()</definedName>
    <definedName name="TEST0_2">NA()</definedName>
    <definedName name="TEST0_3">NA()</definedName>
    <definedName name="TEST0_4">NA()</definedName>
    <definedName name="TEST1">NA()</definedName>
    <definedName name="TEST1_1">NA()</definedName>
    <definedName name="TEST1_2">NA()</definedName>
    <definedName name="TEST1_3">NA()</definedName>
    <definedName name="TEST1_4">NA()</definedName>
    <definedName name="TEST10">#REF!</definedName>
    <definedName name="TEST11">#REF!</definedName>
    <definedName name="TEST12">#REF!</definedName>
    <definedName name="TEST13">#REF!</definedName>
    <definedName name="TEST14">#REF!</definedName>
    <definedName name="TEST15">#REF!</definedName>
    <definedName name="TEST16">#REF!</definedName>
    <definedName name="TEST17">#REF!</definedName>
    <definedName name="TEST18">#REF!</definedName>
    <definedName name="TEST19">#REF!</definedName>
    <definedName name="TEST2">#REF!</definedName>
    <definedName name="TEST20">#REF!</definedName>
    <definedName name="TEST21">#REF!</definedName>
    <definedName name="TEST22">#REF!</definedName>
    <definedName name="TEST23">#REF!</definedName>
    <definedName name="TEST24">#REF!</definedName>
    <definedName name="TEST25">#REF!</definedName>
    <definedName name="TEST26">#REF!</definedName>
    <definedName name="TEST27">#REF!</definedName>
    <definedName name="TEST28">#REF!</definedName>
    <definedName name="TEST29">#REF!</definedName>
    <definedName name="TEST3">#REF!</definedName>
    <definedName name="TEST30">#REF!</definedName>
    <definedName name="TEST31">#REF!</definedName>
    <definedName name="TEST32">#REF!</definedName>
    <definedName name="TEST33">#REF!</definedName>
    <definedName name="TEST4">#REF!</definedName>
    <definedName name="TEST5">#REF!</definedName>
    <definedName name="TEST6">#REF!</definedName>
    <definedName name="TEST7">#REF!</definedName>
    <definedName name="TEST8">#REF!</definedName>
    <definedName name="TEST9">#REF!</definedName>
    <definedName name="TESTHKEY">NA()</definedName>
    <definedName name="TESTHKEY_1">NA()</definedName>
    <definedName name="TESTHKEY_2">NA()</definedName>
    <definedName name="TESTHKEY_3">NA()</definedName>
    <definedName name="TESTHKEY_4">NA()</definedName>
    <definedName name="TESTKEYS">NA()</definedName>
    <definedName name="TESTKEYS_1">NA()</definedName>
    <definedName name="TESTKEYS_2">NA()</definedName>
    <definedName name="TESTKEYS_3">NA()</definedName>
    <definedName name="TESTKEYS_4">NA()</definedName>
    <definedName name="testkeys1">NA()</definedName>
    <definedName name="testkeys1_1">NA()</definedName>
    <definedName name="testkeys1_2">NA()</definedName>
    <definedName name="testkeys1_3">NA()</definedName>
    <definedName name="testkeys1_4">NA()</definedName>
    <definedName name="TESTVKEY">NA()</definedName>
    <definedName name="TESTVKEY_1">NA()</definedName>
    <definedName name="TESTVKEY_2">NA()</definedName>
    <definedName name="TESTVKEY_3">NA()</definedName>
    <definedName name="TESTVKEY_4">NA()</definedName>
    <definedName name="valuevx">42.314159</definedName>
    <definedName name="vertex42_copyright" hidden="1">"© 2017 Vertex42 LLC"</definedName>
    <definedName name="vertex42_id" hidden="1">"project-task-list-with-gantt-chart.xlsx"</definedName>
    <definedName name="vertex42_title" hidden="1">"Project Task List with Gantt Chart"</definedName>
    <definedName name="whmc1">#REF!</definedName>
    <definedName name="whmc2">#REF!</definedName>
    <definedName name="whmc3">#REF!</definedName>
    <definedName name="whmc4">'[8]IP Data'!#REF!</definedName>
    <definedName name="whmc5">'[8]IP Data'!#REF!</definedName>
    <definedName name="whmc6" localSheetId="5">#REF!</definedName>
    <definedName name="whmc6" localSheetId="4">#REF!</definedName>
    <definedName name="whmc6">#REF!</definedName>
    <definedName name="whmc7" localSheetId="5">#REF!</definedName>
    <definedName name="whmc7" localSheetId="4">#REF!</definedName>
    <definedName name="whmc7">#REF!</definedName>
    <definedName name="xls" localSheetId="5">#REF!</definedName>
    <definedName name="xls" localSheetId="4">#REF!</definedName>
    <definedName name="xls">#REF!</definedName>
    <definedName name="xyz" localSheetId="31">OFFSET(#REF!,0,0,COUNT(#REF!),)</definedName>
    <definedName name="xyz" localSheetId="22">OFFSET(#REF!,0,0,COUNT(#REF!),)</definedName>
    <definedName name="xyz" localSheetId="25">OFFSET(#REF!,0,0,COUNT(#REF!),)</definedName>
    <definedName name="xyz" localSheetId="9">OFFSET(#REF!,0,0,COUNT(#REF!),)</definedName>
    <definedName name="xyz" localSheetId="4">OFFSET(#REF!,0,0,COUNT(#REF!),)</definedName>
    <definedName name="xyz">OFFSET(#REF!,0,0,COUNT(#REF!),)</definedName>
    <definedName name="xyza">'[1]Matrls with Val Class 7018'!#REF!</definedName>
    <definedName name="zfbvfjnlijnjnfjkvnsfjkdfjkn" localSheetId="5">#REF!</definedName>
    <definedName name="zfbvfjnlijnjnfjkvnsfjkdfjkn" localSheetId="4">#REF!</definedName>
    <definedName name="zfbvfjnlijnjnfjkvnsfjkdfjkn">#REF!</definedName>
    <definedName name="zjfvnfnffjjjnkjzvnjkvnnlskvfnk" localSheetId="5">#REF!</definedName>
    <definedName name="zjfvnfnffjjjnkjzvnjkvnnlskvfnk" localSheetId="4">#REF!</definedName>
    <definedName name="zjfvnfnffjjjnkjzvnjkvnnlskvfnk">#REF!</definedName>
  </definedNames>
  <calcPr calcId="191029"/>
  <pivotCaches>
    <pivotCache cacheId="4" r:id="rId6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1" i="15" l="1"/>
  <c r="BN4" i="39" l="1"/>
  <c r="AH27" i="39" l="1"/>
  <c r="AF27" i="39"/>
  <c r="AD27" i="39"/>
  <c r="P18" i="33"/>
  <c r="E347" i="80" l="1"/>
  <c r="E335" i="80"/>
  <c r="E323" i="80"/>
  <c r="E311" i="80"/>
  <c r="E299" i="80"/>
  <c r="E227" i="80"/>
  <c r="E215" i="80"/>
  <c r="E203" i="80"/>
  <c r="E191" i="80"/>
  <c r="E167" i="80"/>
  <c r="E155" i="80"/>
  <c r="E143" i="80"/>
  <c r="E131" i="80"/>
  <c r="E119" i="80"/>
  <c r="E107" i="80"/>
  <c r="E83" i="80"/>
  <c r="E71" i="80"/>
  <c r="E59" i="80"/>
  <c r="E35" i="80"/>
  <c r="E11" i="80"/>
  <c r="D347" i="80"/>
  <c r="D335" i="80"/>
  <c r="D323" i="80"/>
  <c r="D311" i="80"/>
  <c r="D299" i="80"/>
  <c r="D227" i="80"/>
  <c r="D215" i="80"/>
  <c r="D203" i="80"/>
  <c r="D191" i="80"/>
  <c r="D167" i="80"/>
  <c r="D155" i="80"/>
  <c r="D143" i="80"/>
  <c r="D131" i="80"/>
  <c r="D119" i="80"/>
  <c r="D107" i="80"/>
  <c r="D83" i="80"/>
  <c r="D71" i="80"/>
  <c r="D59" i="80"/>
  <c r="D35" i="80"/>
  <c r="D11" i="80"/>
  <c r="N19" i="31" l="1"/>
  <c r="BK34" i="39"/>
  <c r="BK33" i="39"/>
  <c r="Q4" i="66" l="1"/>
  <c r="AV5" i="39" l="1"/>
  <c r="F68" i="66" l="1"/>
  <c r="E68" i="66"/>
  <c r="E18" i="66" s="1"/>
  <c r="P68" i="66" l="1"/>
  <c r="O68" i="66"/>
  <c r="N68" i="66"/>
  <c r="M68" i="66"/>
  <c r="L68" i="66"/>
  <c r="K68" i="66"/>
  <c r="J68" i="66"/>
  <c r="H68" i="66"/>
  <c r="G68" i="66"/>
  <c r="I68" i="66"/>
  <c r="BL34" i="39" l="1"/>
  <c r="BL33" i="39"/>
  <c r="AK344" i="77" l="1"/>
  <c r="AK343" i="77"/>
  <c r="AK342" i="77"/>
  <c r="AK341" i="77"/>
  <c r="AK340" i="77"/>
  <c r="AK339" i="77"/>
  <c r="AK338" i="77"/>
  <c r="AK337" i="77"/>
  <c r="AK336" i="77"/>
  <c r="AK335" i="77"/>
  <c r="AK334" i="77"/>
  <c r="AK333" i="77"/>
  <c r="AK332" i="77"/>
  <c r="AK331" i="77"/>
  <c r="AK330" i="77"/>
  <c r="AK329" i="77"/>
  <c r="AK328" i="77"/>
  <c r="AK327" i="77"/>
  <c r="AK326" i="77"/>
  <c r="AK325" i="77"/>
  <c r="AK324" i="77"/>
  <c r="AK323" i="77"/>
  <c r="AK322" i="77"/>
  <c r="AK321" i="77"/>
  <c r="AK320" i="77"/>
  <c r="AK319" i="77"/>
  <c r="AK318" i="77"/>
  <c r="AK317" i="77"/>
  <c r="AK316" i="77"/>
  <c r="AK315" i="77"/>
  <c r="AK314" i="77"/>
  <c r="AK313" i="77"/>
  <c r="AK312" i="77"/>
  <c r="AK311" i="77"/>
  <c r="AK310" i="77"/>
  <c r="AK309" i="77"/>
  <c r="AK308" i="77"/>
  <c r="AK307" i="77"/>
  <c r="AK306" i="77"/>
  <c r="AK305" i="77"/>
  <c r="AK304" i="77"/>
  <c r="AK303" i="77"/>
  <c r="AK302" i="77"/>
  <c r="AK301" i="77"/>
  <c r="AK300" i="77"/>
  <c r="AK299" i="77"/>
  <c r="AK298" i="77"/>
  <c r="AK297" i="77"/>
  <c r="AK296" i="77"/>
  <c r="AK295" i="77"/>
  <c r="AK294" i="77"/>
  <c r="AK293" i="77"/>
  <c r="AK292" i="77"/>
  <c r="AK291" i="77"/>
  <c r="AK290" i="77"/>
  <c r="AK289" i="77"/>
  <c r="AK288" i="77"/>
  <c r="AK287" i="77"/>
  <c r="AK286" i="77"/>
  <c r="AK285" i="77"/>
  <c r="AK284" i="77"/>
  <c r="AK283" i="77"/>
  <c r="AK282" i="77"/>
  <c r="AK281" i="77"/>
  <c r="AK280" i="77"/>
  <c r="AK279" i="77"/>
  <c r="AK278" i="77"/>
  <c r="AK277" i="77"/>
  <c r="AK276" i="77"/>
  <c r="AK275" i="77"/>
  <c r="AK274" i="77"/>
  <c r="AK273" i="77"/>
  <c r="AK272" i="77"/>
  <c r="AK271" i="77"/>
  <c r="AK270" i="77"/>
  <c r="AK269" i="77"/>
  <c r="AK268" i="77"/>
  <c r="AK267" i="77"/>
  <c r="AK266" i="77"/>
  <c r="AK265" i="77"/>
  <c r="AK264" i="77"/>
  <c r="AK263" i="77"/>
  <c r="AK262" i="77"/>
  <c r="AK261" i="77"/>
  <c r="AK260" i="77"/>
  <c r="AK259" i="77"/>
  <c r="AK258" i="77"/>
  <c r="AK257" i="77"/>
  <c r="AK256" i="77"/>
  <c r="AK255" i="77"/>
  <c r="AK254" i="77"/>
  <c r="AK253" i="77"/>
  <c r="AK252" i="77"/>
  <c r="AK251" i="77"/>
  <c r="AK250" i="77"/>
  <c r="AK249" i="77"/>
  <c r="AK248" i="77"/>
  <c r="AK247" i="77"/>
  <c r="AK246" i="77"/>
  <c r="AK245" i="77"/>
  <c r="AK244" i="77"/>
  <c r="AK243" i="77"/>
  <c r="AK242" i="77"/>
  <c r="AK241" i="77"/>
  <c r="AK240" i="77"/>
  <c r="AK239" i="77"/>
  <c r="AK238" i="77"/>
  <c r="AK237" i="77"/>
  <c r="AK236" i="77"/>
  <c r="AK235" i="77"/>
  <c r="AK234" i="77"/>
  <c r="AK233" i="77"/>
  <c r="AK232" i="77"/>
  <c r="AK231" i="77"/>
  <c r="AK230" i="77"/>
  <c r="AK229" i="77"/>
  <c r="AK228" i="77"/>
  <c r="AK227" i="77"/>
  <c r="AK226" i="77"/>
  <c r="AK225" i="77"/>
  <c r="AK224" i="77"/>
  <c r="AK223" i="77"/>
  <c r="AK222" i="77"/>
  <c r="AK221" i="77"/>
  <c r="AK220" i="77"/>
  <c r="AK219" i="77"/>
  <c r="AK218" i="77"/>
  <c r="AK217" i="77"/>
  <c r="AK216" i="77"/>
  <c r="AK215" i="77"/>
  <c r="AK214" i="77"/>
  <c r="AK213" i="77"/>
  <c r="AK212" i="77"/>
  <c r="AK211" i="77"/>
  <c r="AK210" i="77"/>
  <c r="AK209" i="77"/>
  <c r="AK208" i="77"/>
  <c r="AK207" i="77"/>
  <c r="AK206" i="77"/>
  <c r="AK205" i="77"/>
  <c r="AK204" i="77"/>
  <c r="AK203" i="77"/>
  <c r="AK202" i="77"/>
  <c r="AK201" i="77"/>
  <c r="AK200" i="77"/>
  <c r="AK199" i="77"/>
  <c r="AK198" i="77"/>
  <c r="AK197" i="77"/>
  <c r="AK196" i="77"/>
  <c r="AK195" i="77"/>
  <c r="AK194" i="77"/>
  <c r="AK193" i="77"/>
  <c r="AK192" i="77"/>
  <c r="AK191" i="77"/>
  <c r="AK190" i="77"/>
  <c r="AK189" i="77"/>
  <c r="AK188" i="77"/>
  <c r="AK187" i="77"/>
  <c r="AK186" i="77"/>
  <c r="AK185" i="77"/>
  <c r="AK184" i="77"/>
  <c r="AK183" i="77"/>
  <c r="AK182" i="77"/>
  <c r="AK181" i="77"/>
  <c r="AK180" i="77"/>
  <c r="AK179" i="77"/>
  <c r="AK178" i="77"/>
  <c r="AK177" i="77"/>
  <c r="AK176" i="77"/>
  <c r="AK175" i="77"/>
  <c r="AK174" i="77"/>
  <c r="AK173" i="77"/>
  <c r="AK172" i="77"/>
  <c r="AK171" i="77"/>
  <c r="AK170" i="77"/>
  <c r="AK169" i="77"/>
  <c r="AK168" i="77"/>
  <c r="AK167" i="77"/>
  <c r="AK166" i="77"/>
  <c r="AK165" i="77"/>
  <c r="AK164" i="77"/>
  <c r="AK163" i="77"/>
  <c r="AK162" i="77"/>
  <c r="AK161" i="77"/>
  <c r="AK160" i="77"/>
  <c r="AK159" i="77"/>
  <c r="AK158" i="77"/>
  <c r="AK157" i="77"/>
  <c r="AK156" i="77"/>
  <c r="AK155" i="77"/>
  <c r="AK154" i="77"/>
  <c r="AK153" i="77"/>
  <c r="AK152" i="77"/>
  <c r="AK151" i="77"/>
  <c r="AK150" i="77"/>
  <c r="AK149" i="77"/>
  <c r="AK148" i="77"/>
  <c r="AK147" i="77"/>
  <c r="AK146" i="77"/>
  <c r="AK145" i="77"/>
  <c r="AK144" i="77"/>
  <c r="AK143" i="77"/>
  <c r="AK142" i="77"/>
  <c r="AK141" i="77"/>
  <c r="AK140" i="77"/>
  <c r="AK139" i="77"/>
  <c r="AK138" i="77"/>
  <c r="AK137" i="77"/>
  <c r="AK136" i="77"/>
  <c r="AK135" i="77"/>
  <c r="AK134" i="77"/>
  <c r="AK133" i="77"/>
  <c r="AK132" i="77"/>
  <c r="AK131" i="77"/>
  <c r="AK130" i="77"/>
  <c r="AK129" i="77"/>
  <c r="AK128" i="77"/>
  <c r="AK127" i="77"/>
  <c r="AK126" i="77"/>
  <c r="AK125" i="77"/>
  <c r="AK124" i="77"/>
  <c r="AK123" i="77"/>
  <c r="AK122" i="77"/>
  <c r="AK121" i="77"/>
  <c r="AK120" i="77"/>
  <c r="AK119" i="77"/>
  <c r="AK118" i="77"/>
  <c r="AK117" i="77"/>
  <c r="AK116" i="77"/>
  <c r="AK115" i="77"/>
  <c r="AK114" i="77"/>
  <c r="AK113" i="77"/>
  <c r="AK112" i="77"/>
  <c r="AK111" i="77"/>
  <c r="AK110" i="77"/>
  <c r="AK109" i="77"/>
  <c r="AK108" i="77"/>
  <c r="AK107" i="77"/>
  <c r="AK106" i="77"/>
  <c r="AK105" i="77"/>
  <c r="AK104" i="77"/>
  <c r="AK103" i="77"/>
  <c r="AK102" i="77"/>
  <c r="AK101" i="77"/>
  <c r="AK100" i="77"/>
  <c r="AK99" i="77"/>
  <c r="AK98" i="77"/>
  <c r="AK97" i="77"/>
  <c r="AK96" i="77"/>
  <c r="AK95" i="77"/>
  <c r="AK94" i="77"/>
  <c r="AK93" i="77"/>
  <c r="AK92" i="77"/>
  <c r="AK91" i="77"/>
  <c r="AK90" i="77"/>
  <c r="AK89" i="77"/>
  <c r="AK88" i="77"/>
  <c r="AK87" i="77"/>
  <c r="AK86" i="77"/>
  <c r="AK85" i="77"/>
  <c r="AK84" i="77"/>
  <c r="AK83" i="77"/>
  <c r="AK82" i="77"/>
  <c r="AK81" i="77"/>
  <c r="AK80" i="77"/>
  <c r="AK79" i="77"/>
  <c r="AK78" i="77"/>
  <c r="AK77" i="77"/>
  <c r="AK76" i="77"/>
  <c r="AK75" i="77"/>
  <c r="AK74" i="77"/>
  <c r="AK73" i="77"/>
  <c r="AK72" i="77"/>
  <c r="AK71" i="77"/>
  <c r="AK70" i="77"/>
  <c r="AK69" i="77"/>
  <c r="AK68" i="77"/>
  <c r="AK67" i="77"/>
  <c r="AK66" i="77"/>
  <c r="AK65" i="77"/>
  <c r="AK64" i="77"/>
  <c r="AK63" i="77"/>
  <c r="AK62" i="77"/>
  <c r="AK61" i="77"/>
  <c r="AK60" i="77"/>
  <c r="AK59" i="77"/>
  <c r="AK58" i="77"/>
  <c r="AK57" i="77"/>
  <c r="AK56" i="77"/>
  <c r="AK55" i="77"/>
  <c r="AK54" i="77"/>
  <c r="AK53" i="77"/>
  <c r="AK52" i="77"/>
  <c r="AK51" i="77"/>
  <c r="AK50" i="77"/>
  <c r="AK49" i="77"/>
  <c r="AK48" i="77"/>
  <c r="AK47" i="77"/>
  <c r="AK46" i="77"/>
  <c r="AK45" i="77"/>
  <c r="AK44" i="77"/>
  <c r="AK43" i="77"/>
  <c r="AK42" i="77"/>
  <c r="AK41" i="77"/>
  <c r="AK40" i="77"/>
  <c r="AK39" i="77"/>
  <c r="AK38" i="77"/>
  <c r="AK37" i="77"/>
  <c r="AK36" i="77"/>
  <c r="AK35" i="77"/>
  <c r="AK34" i="77"/>
  <c r="AK33" i="77"/>
  <c r="AK32" i="77"/>
  <c r="AK31" i="77"/>
  <c r="AK30" i="77"/>
  <c r="AK29" i="77"/>
  <c r="AK28" i="77"/>
  <c r="AK27" i="77"/>
  <c r="AK26" i="77"/>
  <c r="AK25" i="77"/>
  <c r="AK24" i="77"/>
  <c r="AK23" i="77"/>
  <c r="AK22" i="77"/>
  <c r="AK21" i="77"/>
  <c r="AK20" i="77"/>
  <c r="AK19" i="77"/>
  <c r="AK18" i="77"/>
  <c r="AK17" i="77"/>
  <c r="AK16" i="77"/>
  <c r="AK15" i="77"/>
  <c r="AK14" i="77"/>
  <c r="AK13" i="77"/>
  <c r="AK12" i="77"/>
  <c r="AK11" i="77"/>
  <c r="AK10" i="77"/>
  <c r="AK9" i="77"/>
  <c r="AK8" i="77"/>
  <c r="AK7" i="77"/>
  <c r="BJ34" i="39"/>
  <c r="BJ33" i="39"/>
  <c r="E346" i="80"/>
  <c r="E334" i="80"/>
  <c r="E322" i="80"/>
  <c r="E310" i="80"/>
  <c r="E298" i="80"/>
  <c r="E226" i="80"/>
  <c r="E214" i="80"/>
  <c r="E202" i="80"/>
  <c r="E190" i="80"/>
  <c r="E178" i="80"/>
  <c r="E166" i="80"/>
  <c r="E142" i="80"/>
  <c r="E130" i="80"/>
  <c r="E118" i="80"/>
  <c r="E106" i="80"/>
  <c r="E94" i="80"/>
  <c r="E70" i="80"/>
  <c r="E34" i="80"/>
  <c r="D346" i="80"/>
  <c r="D334" i="80"/>
  <c r="D322" i="80"/>
  <c r="D310" i="80"/>
  <c r="D298" i="80"/>
  <c r="D226" i="80"/>
  <c r="D214" i="80"/>
  <c r="D202" i="80"/>
  <c r="D190" i="80"/>
  <c r="D178" i="80"/>
  <c r="D166" i="80"/>
  <c r="D142" i="80"/>
  <c r="D130" i="80"/>
  <c r="D118" i="80"/>
  <c r="D106" i="80"/>
  <c r="D94" i="80"/>
  <c r="D70" i="80"/>
  <c r="D34" i="80"/>
  <c r="BH19" i="39" l="1"/>
  <c r="E345" i="80"/>
  <c r="E333" i="80"/>
  <c r="E321" i="80"/>
  <c r="E309" i="80"/>
  <c r="E297" i="80"/>
  <c r="E225" i="80"/>
  <c r="E213" i="80"/>
  <c r="E201" i="80"/>
  <c r="E189" i="80"/>
  <c r="E177" i="80"/>
  <c r="E165" i="80"/>
  <c r="E153" i="80"/>
  <c r="E141" i="80"/>
  <c r="E129" i="80"/>
  <c r="E117" i="80"/>
  <c r="E93" i="80"/>
  <c r="E81" i="80"/>
  <c r="E69" i="80"/>
  <c r="E57" i="80"/>
  <c r="E33" i="80"/>
  <c r="E9" i="80"/>
  <c r="D345" i="80"/>
  <c r="D333" i="80"/>
  <c r="D321" i="80"/>
  <c r="D309" i="80"/>
  <c r="D297" i="80"/>
  <c r="D225" i="80"/>
  <c r="D213" i="80"/>
  <c r="D201" i="80"/>
  <c r="D189" i="80"/>
  <c r="D177" i="80"/>
  <c r="D165" i="80"/>
  <c r="D153" i="80"/>
  <c r="D141" i="80"/>
  <c r="D129" i="80"/>
  <c r="D117" i="80"/>
  <c r="D93" i="80"/>
  <c r="D81" i="80"/>
  <c r="D69" i="80"/>
  <c r="D57" i="80"/>
  <c r="D33" i="80"/>
  <c r="D9" i="80"/>
  <c r="X4" i="39" l="1"/>
  <c r="BH16" i="39" l="1"/>
  <c r="BH21" i="39"/>
  <c r="BH31" i="39"/>
  <c r="BH33" i="39"/>
  <c r="BH34" i="39"/>
  <c r="AJ8" i="77" l="1"/>
  <c r="AJ9" i="77"/>
  <c r="AJ10" i="77"/>
  <c r="AJ11" i="77"/>
  <c r="AJ12" i="77"/>
  <c r="AJ13" i="77"/>
  <c r="AJ14" i="77"/>
  <c r="AJ15" i="77"/>
  <c r="AJ16" i="77"/>
  <c r="AJ17" i="77"/>
  <c r="AJ18" i="77"/>
  <c r="AJ19" i="77"/>
  <c r="AJ20" i="77"/>
  <c r="AJ21" i="77"/>
  <c r="AJ22" i="77"/>
  <c r="AJ23" i="77"/>
  <c r="AJ24" i="77"/>
  <c r="AJ25" i="77"/>
  <c r="AJ26" i="77"/>
  <c r="AJ27" i="77"/>
  <c r="AJ28" i="77"/>
  <c r="AJ29" i="77"/>
  <c r="AJ30" i="77"/>
  <c r="AJ31" i="77"/>
  <c r="AJ32" i="77"/>
  <c r="AJ33" i="77"/>
  <c r="AJ34" i="77"/>
  <c r="AJ35" i="77"/>
  <c r="AJ36" i="77"/>
  <c r="AJ37" i="77"/>
  <c r="AJ38" i="77"/>
  <c r="AJ39" i="77"/>
  <c r="AJ40" i="77"/>
  <c r="AJ41" i="77"/>
  <c r="AJ42" i="77"/>
  <c r="AJ43" i="77"/>
  <c r="AJ44" i="77"/>
  <c r="AJ45" i="77"/>
  <c r="AJ46" i="77"/>
  <c r="AJ47" i="77"/>
  <c r="AJ48" i="77"/>
  <c r="AJ49" i="77"/>
  <c r="AJ50" i="77"/>
  <c r="AJ51" i="77"/>
  <c r="AJ52" i="77"/>
  <c r="AJ53" i="77"/>
  <c r="AJ54" i="77"/>
  <c r="AJ55" i="77"/>
  <c r="AJ56" i="77"/>
  <c r="AJ57" i="77"/>
  <c r="AJ58" i="77"/>
  <c r="AJ59" i="77"/>
  <c r="AJ60" i="77"/>
  <c r="AJ61" i="77"/>
  <c r="AJ62" i="77"/>
  <c r="AJ63" i="77"/>
  <c r="AJ64" i="77"/>
  <c r="AJ65" i="77"/>
  <c r="AJ66" i="77"/>
  <c r="AJ67" i="77"/>
  <c r="AJ68" i="77"/>
  <c r="AJ69" i="77"/>
  <c r="AJ70" i="77"/>
  <c r="AJ71" i="77"/>
  <c r="AJ72" i="77"/>
  <c r="AJ73" i="77"/>
  <c r="AJ74" i="77"/>
  <c r="AJ75" i="77"/>
  <c r="AJ76" i="77"/>
  <c r="AJ77" i="77"/>
  <c r="AJ78" i="77"/>
  <c r="AJ79" i="77"/>
  <c r="AJ80" i="77"/>
  <c r="AJ81" i="77"/>
  <c r="AJ82" i="77"/>
  <c r="AJ83" i="77"/>
  <c r="AJ84" i="77"/>
  <c r="AJ85" i="77"/>
  <c r="AJ86" i="77"/>
  <c r="AJ87" i="77"/>
  <c r="AJ88" i="77"/>
  <c r="AJ89" i="77"/>
  <c r="AJ90" i="77"/>
  <c r="AJ91" i="77"/>
  <c r="AJ92" i="77"/>
  <c r="AJ93" i="77"/>
  <c r="AJ94" i="77"/>
  <c r="AJ95" i="77"/>
  <c r="AJ96" i="77"/>
  <c r="AJ97" i="77"/>
  <c r="AJ98" i="77"/>
  <c r="AJ99" i="77"/>
  <c r="AJ100" i="77"/>
  <c r="AJ101" i="77"/>
  <c r="AJ102" i="77"/>
  <c r="AJ103" i="77"/>
  <c r="AJ104" i="77"/>
  <c r="AJ105" i="77"/>
  <c r="AJ106" i="77"/>
  <c r="AJ107" i="77"/>
  <c r="AJ108" i="77"/>
  <c r="AJ109" i="77"/>
  <c r="AJ110" i="77"/>
  <c r="AJ111" i="77"/>
  <c r="AJ112" i="77"/>
  <c r="AJ113" i="77"/>
  <c r="AJ114" i="77"/>
  <c r="AJ115" i="77"/>
  <c r="AJ116" i="77"/>
  <c r="AJ117" i="77"/>
  <c r="AJ118" i="77"/>
  <c r="AJ119" i="77"/>
  <c r="AJ120" i="77"/>
  <c r="AJ121" i="77"/>
  <c r="AJ122" i="77"/>
  <c r="AJ123" i="77"/>
  <c r="AJ124" i="77"/>
  <c r="AJ125" i="77"/>
  <c r="AJ126" i="77"/>
  <c r="AJ127" i="77"/>
  <c r="AJ128" i="77"/>
  <c r="AJ129" i="77"/>
  <c r="AJ130" i="77"/>
  <c r="AJ131" i="77"/>
  <c r="AJ132" i="77"/>
  <c r="AJ133" i="77"/>
  <c r="AJ134" i="77"/>
  <c r="AJ135" i="77"/>
  <c r="AJ136" i="77"/>
  <c r="AJ137" i="77"/>
  <c r="AJ138" i="77"/>
  <c r="AJ139" i="77"/>
  <c r="AJ140" i="77"/>
  <c r="AJ141" i="77"/>
  <c r="AJ142" i="77"/>
  <c r="AJ143" i="77"/>
  <c r="AJ144" i="77"/>
  <c r="AJ145" i="77"/>
  <c r="AJ146" i="77"/>
  <c r="AJ147" i="77"/>
  <c r="AJ148" i="77"/>
  <c r="AJ149" i="77"/>
  <c r="AJ150" i="77"/>
  <c r="AJ151" i="77"/>
  <c r="AJ152" i="77"/>
  <c r="AJ153" i="77"/>
  <c r="AJ154" i="77"/>
  <c r="AJ155" i="77"/>
  <c r="AJ156" i="77"/>
  <c r="AJ157" i="77"/>
  <c r="AJ158" i="77"/>
  <c r="AJ159" i="77"/>
  <c r="AJ160" i="77"/>
  <c r="AJ161" i="77"/>
  <c r="AJ162" i="77"/>
  <c r="AJ163" i="77"/>
  <c r="AJ164" i="77"/>
  <c r="AJ165" i="77"/>
  <c r="AJ166" i="77"/>
  <c r="AJ167" i="77"/>
  <c r="AJ168" i="77"/>
  <c r="AJ169" i="77"/>
  <c r="AJ170" i="77"/>
  <c r="AJ171" i="77"/>
  <c r="AJ172" i="77"/>
  <c r="AJ173" i="77"/>
  <c r="AJ174" i="77"/>
  <c r="AJ175" i="77"/>
  <c r="AJ176" i="77"/>
  <c r="AJ177" i="77"/>
  <c r="AJ178" i="77"/>
  <c r="AJ179" i="77"/>
  <c r="AJ180" i="77"/>
  <c r="AJ181" i="77"/>
  <c r="AJ182" i="77"/>
  <c r="AJ183" i="77"/>
  <c r="AJ184" i="77"/>
  <c r="AJ185" i="77"/>
  <c r="AJ186" i="77"/>
  <c r="AJ187" i="77"/>
  <c r="AJ188" i="77"/>
  <c r="AJ189" i="77"/>
  <c r="AJ190" i="77"/>
  <c r="AJ191" i="77"/>
  <c r="AJ192" i="77"/>
  <c r="AJ193" i="77"/>
  <c r="AJ194" i="77"/>
  <c r="AJ195" i="77"/>
  <c r="AJ196" i="77"/>
  <c r="AJ197" i="77"/>
  <c r="AJ198" i="77"/>
  <c r="AJ199" i="77"/>
  <c r="AJ200" i="77"/>
  <c r="AJ201" i="77"/>
  <c r="AJ202" i="77"/>
  <c r="AJ203" i="77"/>
  <c r="AJ204" i="77"/>
  <c r="AJ205" i="77"/>
  <c r="AJ206" i="77"/>
  <c r="AJ207" i="77"/>
  <c r="AJ208" i="77"/>
  <c r="AJ209" i="77"/>
  <c r="AJ210" i="77"/>
  <c r="AJ211" i="77"/>
  <c r="AJ212" i="77"/>
  <c r="AJ213" i="77"/>
  <c r="AJ214" i="77"/>
  <c r="AJ215" i="77"/>
  <c r="AJ216" i="77"/>
  <c r="AJ217" i="77"/>
  <c r="AJ218" i="77"/>
  <c r="AJ219" i="77"/>
  <c r="AJ220" i="77"/>
  <c r="AJ221" i="77"/>
  <c r="AJ222" i="77"/>
  <c r="AJ223" i="77"/>
  <c r="AJ224" i="77"/>
  <c r="AJ225" i="77"/>
  <c r="AJ226" i="77"/>
  <c r="AJ227" i="77"/>
  <c r="AJ228" i="77"/>
  <c r="AJ229" i="77"/>
  <c r="AJ230" i="77"/>
  <c r="AJ231" i="77"/>
  <c r="AJ232" i="77"/>
  <c r="AJ233" i="77"/>
  <c r="AJ234" i="77"/>
  <c r="AJ235" i="77"/>
  <c r="AJ236" i="77"/>
  <c r="AJ237" i="77"/>
  <c r="AJ238" i="77"/>
  <c r="AJ239" i="77"/>
  <c r="AJ240" i="77"/>
  <c r="AJ241" i="77"/>
  <c r="AJ242" i="77"/>
  <c r="AJ243" i="77"/>
  <c r="AJ244" i="77"/>
  <c r="AJ245" i="77"/>
  <c r="AJ246" i="77"/>
  <c r="AJ247" i="77"/>
  <c r="AJ248" i="77"/>
  <c r="AJ249" i="77"/>
  <c r="AJ250" i="77"/>
  <c r="AJ251" i="77"/>
  <c r="AJ252" i="77"/>
  <c r="AJ253" i="77"/>
  <c r="AJ254" i="77"/>
  <c r="AJ255" i="77"/>
  <c r="AJ256" i="77"/>
  <c r="AJ257" i="77"/>
  <c r="AJ258" i="77"/>
  <c r="AJ259" i="77"/>
  <c r="AJ260" i="77"/>
  <c r="AJ261" i="77"/>
  <c r="AJ262" i="77"/>
  <c r="AJ263" i="77"/>
  <c r="AJ264" i="77"/>
  <c r="AJ265" i="77"/>
  <c r="AJ266" i="77"/>
  <c r="AJ267" i="77"/>
  <c r="AJ268" i="77"/>
  <c r="AJ269" i="77"/>
  <c r="AJ270" i="77"/>
  <c r="AJ271" i="77"/>
  <c r="AJ272" i="77"/>
  <c r="AJ273" i="77"/>
  <c r="AJ274" i="77"/>
  <c r="AJ275" i="77"/>
  <c r="AJ276" i="77"/>
  <c r="AJ277" i="77"/>
  <c r="AJ278" i="77"/>
  <c r="AJ279" i="77"/>
  <c r="AJ280" i="77"/>
  <c r="AJ281" i="77"/>
  <c r="AJ282" i="77"/>
  <c r="AJ283" i="77"/>
  <c r="AJ284" i="77"/>
  <c r="AJ285" i="77"/>
  <c r="AJ286" i="77"/>
  <c r="AJ287" i="77"/>
  <c r="AJ288" i="77"/>
  <c r="AJ289" i="77"/>
  <c r="AJ290" i="77"/>
  <c r="AJ291" i="77"/>
  <c r="AJ292" i="77"/>
  <c r="AJ293" i="77"/>
  <c r="AJ294" i="77"/>
  <c r="AJ295" i="77"/>
  <c r="AJ296" i="77"/>
  <c r="AJ297" i="77"/>
  <c r="AJ298" i="77"/>
  <c r="AJ299" i="77"/>
  <c r="AJ300" i="77"/>
  <c r="AJ301" i="77"/>
  <c r="AJ302" i="77"/>
  <c r="AJ303" i="77"/>
  <c r="AJ304" i="77"/>
  <c r="AJ305" i="77"/>
  <c r="AJ306" i="77"/>
  <c r="AJ307" i="77"/>
  <c r="AJ308" i="77"/>
  <c r="AJ309" i="77"/>
  <c r="AJ310" i="77"/>
  <c r="AJ311" i="77"/>
  <c r="AJ312" i="77"/>
  <c r="AJ313" i="77"/>
  <c r="AJ314" i="77"/>
  <c r="AJ315" i="77"/>
  <c r="AJ316" i="77"/>
  <c r="AJ317" i="77"/>
  <c r="AJ318" i="77"/>
  <c r="AJ319" i="77"/>
  <c r="AJ320" i="77"/>
  <c r="AJ321" i="77"/>
  <c r="AJ322" i="77"/>
  <c r="AJ323" i="77"/>
  <c r="AJ324" i="77"/>
  <c r="AJ325" i="77"/>
  <c r="AJ326" i="77"/>
  <c r="AJ327" i="77"/>
  <c r="AJ328" i="77"/>
  <c r="AJ329" i="77"/>
  <c r="AJ330" i="77"/>
  <c r="AJ331" i="77"/>
  <c r="AJ332" i="77"/>
  <c r="AJ333" i="77"/>
  <c r="AJ334" i="77"/>
  <c r="AJ335" i="77"/>
  <c r="AJ336" i="77"/>
  <c r="AJ337" i="77"/>
  <c r="AJ338" i="77"/>
  <c r="AJ339" i="77"/>
  <c r="AJ340" i="77"/>
  <c r="AJ341" i="77"/>
  <c r="AJ342" i="77"/>
  <c r="AJ343" i="77"/>
  <c r="AJ344" i="77"/>
  <c r="AJ7" i="77"/>
  <c r="L277" i="77" l="1"/>
  <c r="AI8" i="77"/>
  <c r="AI9" i="77"/>
  <c r="AI10" i="77"/>
  <c r="AI11" i="77"/>
  <c r="AI12" i="77"/>
  <c r="AI13" i="77"/>
  <c r="AI14" i="77"/>
  <c r="AI15" i="77"/>
  <c r="AI16" i="77"/>
  <c r="AI17" i="77"/>
  <c r="AI18" i="77"/>
  <c r="AI19" i="77"/>
  <c r="AI20" i="77"/>
  <c r="AI21" i="77"/>
  <c r="AI22" i="77"/>
  <c r="AI23" i="77"/>
  <c r="AI24" i="77"/>
  <c r="AI25" i="77"/>
  <c r="AI26" i="77"/>
  <c r="AI27" i="77"/>
  <c r="AI28" i="77"/>
  <c r="AI29" i="77"/>
  <c r="AI30" i="77"/>
  <c r="AI31" i="77"/>
  <c r="AI32" i="77"/>
  <c r="AI33" i="77"/>
  <c r="AI34" i="77"/>
  <c r="AI35" i="77"/>
  <c r="AI36" i="77"/>
  <c r="AI37" i="77"/>
  <c r="AI38" i="77"/>
  <c r="AI39" i="77"/>
  <c r="AI40" i="77"/>
  <c r="AI41" i="77"/>
  <c r="AI42" i="77"/>
  <c r="AI43" i="77"/>
  <c r="AI44" i="77"/>
  <c r="AI45" i="77"/>
  <c r="AI46" i="77"/>
  <c r="AI47" i="77"/>
  <c r="AI48" i="77"/>
  <c r="AI49" i="77"/>
  <c r="AI50" i="77"/>
  <c r="AI51" i="77"/>
  <c r="AI52" i="77"/>
  <c r="AI53" i="77"/>
  <c r="AI54" i="77"/>
  <c r="AI55" i="77"/>
  <c r="AI56" i="77"/>
  <c r="AI57" i="77"/>
  <c r="AI58" i="77"/>
  <c r="AI59" i="77"/>
  <c r="AI60" i="77"/>
  <c r="AI61" i="77"/>
  <c r="AI62" i="77"/>
  <c r="AI63" i="77"/>
  <c r="AI64" i="77"/>
  <c r="AI65" i="77"/>
  <c r="AI66" i="77"/>
  <c r="AI67" i="77"/>
  <c r="AI68" i="77"/>
  <c r="AI69" i="77"/>
  <c r="AI70" i="77"/>
  <c r="AI71" i="77"/>
  <c r="AI72" i="77"/>
  <c r="AI73" i="77"/>
  <c r="AI74" i="77"/>
  <c r="AI75" i="77"/>
  <c r="AI76" i="77"/>
  <c r="AI77" i="77"/>
  <c r="AI78" i="77"/>
  <c r="AI79" i="77"/>
  <c r="AI80" i="77"/>
  <c r="AI81" i="77"/>
  <c r="AI82" i="77"/>
  <c r="AI83" i="77"/>
  <c r="AI84" i="77"/>
  <c r="AI85" i="77"/>
  <c r="AI86" i="77"/>
  <c r="AI87" i="77"/>
  <c r="AI88" i="77"/>
  <c r="AI89" i="77"/>
  <c r="AI90" i="77"/>
  <c r="AI91" i="77"/>
  <c r="AI92" i="77"/>
  <c r="AI93" i="77"/>
  <c r="AI94" i="77"/>
  <c r="AI95" i="77"/>
  <c r="AI96" i="77"/>
  <c r="AI97" i="77"/>
  <c r="AI98" i="77"/>
  <c r="AI99" i="77"/>
  <c r="AI100" i="77"/>
  <c r="AI101" i="77"/>
  <c r="AI102" i="77"/>
  <c r="AI103" i="77"/>
  <c r="AI104" i="77"/>
  <c r="AI105" i="77"/>
  <c r="AI106" i="77"/>
  <c r="AI107" i="77"/>
  <c r="AI108" i="77"/>
  <c r="AI109" i="77"/>
  <c r="AI110" i="77"/>
  <c r="AI111" i="77"/>
  <c r="AI112" i="77"/>
  <c r="AI113" i="77"/>
  <c r="AI114" i="77"/>
  <c r="AI115" i="77"/>
  <c r="AI116" i="77"/>
  <c r="AI117" i="77"/>
  <c r="AI118" i="77"/>
  <c r="AI119" i="77"/>
  <c r="AI120" i="77"/>
  <c r="AI121" i="77"/>
  <c r="AI122" i="77"/>
  <c r="AI123" i="77"/>
  <c r="AI124" i="77"/>
  <c r="AI125" i="77"/>
  <c r="AI126" i="77"/>
  <c r="AI127" i="77"/>
  <c r="AI128" i="77"/>
  <c r="AI129" i="77"/>
  <c r="AI130" i="77"/>
  <c r="AI131" i="77"/>
  <c r="AI132" i="77"/>
  <c r="AI133" i="77"/>
  <c r="AI134" i="77"/>
  <c r="AI135" i="77"/>
  <c r="AI136" i="77"/>
  <c r="AI137" i="77"/>
  <c r="AI138" i="77"/>
  <c r="AI139" i="77"/>
  <c r="AI140" i="77"/>
  <c r="AI141" i="77"/>
  <c r="AI142" i="77"/>
  <c r="AI143" i="77"/>
  <c r="AI144" i="77"/>
  <c r="AI145" i="77"/>
  <c r="AI146" i="77"/>
  <c r="AI147" i="77"/>
  <c r="AI148" i="77"/>
  <c r="AI149" i="77"/>
  <c r="AI150" i="77"/>
  <c r="AI151" i="77"/>
  <c r="AI152" i="77"/>
  <c r="AI153" i="77"/>
  <c r="AI154" i="77"/>
  <c r="AI155" i="77"/>
  <c r="AI156" i="77"/>
  <c r="AI157" i="77"/>
  <c r="AI158" i="77"/>
  <c r="AI159" i="77"/>
  <c r="AI160" i="77"/>
  <c r="AI161" i="77"/>
  <c r="AI162" i="77"/>
  <c r="AI163" i="77"/>
  <c r="AI164" i="77"/>
  <c r="AI165" i="77"/>
  <c r="AI166" i="77"/>
  <c r="AI167" i="77"/>
  <c r="AI168" i="77"/>
  <c r="AI169" i="77"/>
  <c r="AI170" i="77"/>
  <c r="AI171" i="77"/>
  <c r="AI172" i="77"/>
  <c r="AI173" i="77"/>
  <c r="AI174" i="77"/>
  <c r="AI175" i="77"/>
  <c r="AI176" i="77"/>
  <c r="AI177" i="77"/>
  <c r="AI178" i="77"/>
  <c r="AI179" i="77"/>
  <c r="AI180" i="77"/>
  <c r="AI181" i="77"/>
  <c r="AI182" i="77"/>
  <c r="AI183" i="77"/>
  <c r="AI184" i="77"/>
  <c r="AI185" i="77"/>
  <c r="AI186" i="77"/>
  <c r="AI187" i="77"/>
  <c r="AI188" i="77"/>
  <c r="AI189" i="77"/>
  <c r="AI190" i="77"/>
  <c r="AI191" i="77"/>
  <c r="AI192" i="77"/>
  <c r="AI193" i="77"/>
  <c r="AI194" i="77"/>
  <c r="AI195" i="77"/>
  <c r="AI196" i="77"/>
  <c r="AI197" i="77"/>
  <c r="AI198" i="77"/>
  <c r="AI199" i="77"/>
  <c r="AI200" i="77"/>
  <c r="AI201" i="77"/>
  <c r="AI202" i="77"/>
  <c r="AI203" i="77"/>
  <c r="AI204" i="77"/>
  <c r="AI205" i="77"/>
  <c r="AI206" i="77"/>
  <c r="AI207" i="77"/>
  <c r="AI208" i="77"/>
  <c r="AI209" i="77"/>
  <c r="AI210" i="77"/>
  <c r="AI211" i="77"/>
  <c r="AI212" i="77"/>
  <c r="AI213" i="77"/>
  <c r="AI214" i="77"/>
  <c r="AI215" i="77"/>
  <c r="AI216" i="77"/>
  <c r="AI217" i="77"/>
  <c r="AI218" i="77"/>
  <c r="AI219" i="77"/>
  <c r="AI220" i="77"/>
  <c r="AI221" i="77"/>
  <c r="AI222" i="77"/>
  <c r="AI223" i="77"/>
  <c r="AI224" i="77"/>
  <c r="AI225" i="77"/>
  <c r="AI226" i="77"/>
  <c r="AI227" i="77"/>
  <c r="AI228" i="77"/>
  <c r="AI229" i="77"/>
  <c r="AI230" i="77"/>
  <c r="AI231" i="77"/>
  <c r="AI232" i="77"/>
  <c r="AI233" i="77"/>
  <c r="AI234" i="77"/>
  <c r="AI235" i="77"/>
  <c r="AI236" i="77"/>
  <c r="AI237" i="77"/>
  <c r="AI238" i="77"/>
  <c r="AI239" i="77"/>
  <c r="AI240" i="77"/>
  <c r="AI241" i="77"/>
  <c r="AI242" i="77"/>
  <c r="AI243" i="77"/>
  <c r="AI244" i="77"/>
  <c r="AI245" i="77"/>
  <c r="AI246" i="77"/>
  <c r="AI247" i="77"/>
  <c r="AI248" i="77"/>
  <c r="AI249" i="77"/>
  <c r="AI250" i="77"/>
  <c r="AI251" i="77"/>
  <c r="AI252" i="77"/>
  <c r="AI253" i="77"/>
  <c r="AI254" i="77"/>
  <c r="AI255" i="77"/>
  <c r="AI256" i="77"/>
  <c r="AI257" i="77"/>
  <c r="AI258" i="77"/>
  <c r="AI259" i="77"/>
  <c r="AI260" i="77"/>
  <c r="AI261" i="77"/>
  <c r="AI262" i="77"/>
  <c r="AI263" i="77"/>
  <c r="AI264" i="77"/>
  <c r="AI265" i="77"/>
  <c r="AI266" i="77"/>
  <c r="AI267" i="77"/>
  <c r="AI268" i="77"/>
  <c r="AI269" i="77"/>
  <c r="AI270" i="77"/>
  <c r="AI271" i="77"/>
  <c r="AI272" i="77"/>
  <c r="AI273" i="77"/>
  <c r="AI274" i="77"/>
  <c r="AI275" i="77"/>
  <c r="AI276" i="77"/>
  <c r="AI277" i="77"/>
  <c r="AI278" i="77"/>
  <c r="AI279" i="77"/>
  <c r="AI280" i="77"/>
  <c r="AI281" i="77"/>
  <c r="AI282" i="77"/>
  <c r="AI283" i="77"/>
  <c r="AI284" i="77"/>
  <c r="AI285" i="77"/>
  <c r="AI286" i="77"/>
  <c r="AI287" i="77"/>
  <c r="AI288" i="77"/>
  <c r="AI289" i="77"/>
  <c r="AI290" i="77"/>
  <c r="AI291" i="77"/>
  <c r="AI292" i="77"/>
  <c r="AI293" i="77"/>
  <c r="AI294" i="77"/>
  <c r="AI295" i="77"/>
  <c r="AI296" i="77"/>
  <c r="AI297" i="77"/>
  <c r="AI298" i="77"/>
  <c r="AI299" i="77"/>
  <c r="AI300" i="77"/>
  <c r="AI301" i="77"/>
  <c r="AI302" i="77"/>
  <c r="AI303" i="77"/>
  <c r="AI304" i="77"/>
  <c r="AI305" i="77"/>
  <c r="AI306" i="77"/>
  <c r="AI307" i="77"/>
  <c r="AI308" i="77"/>
  <c r="AI309" i="77"/>
  <c r="AI310" i="77"/>
  <c r="AI311" i="77"/>
  <c r="AI312" i="77"/>
  <c r="AI313" i="77"/>
  <c r="AI314" i="77"/>
  <c r="AI315" i="77"/>
  <c r="AI316" i="77"/>
  <c r="AI317" i="77"/>
  <c r="AI318" i="77"/>
  <c r="AI319" i="77"/>
  <c r="AI320" i="77"/>
  <c r="AI321" i="77"/>
  <c r="AI322" i="77"/>
  <c r="AI323" i="77"/>
  <c r="AI324" i="77"/>
  <c r="AI325" i="77"/>
  <c r="AI326" i="77"/>
  <c r="AI327" i="77"/>
  <c r="AI328" i="77"/>
  <c r="AI329" i="77"/>
  <c r="AI330" i="77"/>
  <c r="AI331" i="77"/>
  <c r="AI332" i="77"/>
  <c r="AI333" i="77"/>
  <c r="AI334" i="77"/>
  <c r="AI335" i="77"/>
  <c r="AI336" i="77"/>
  <c r="AI337" i="77"/>
  <c r="AI338" i="77"/>
  <c r="AI339" i="77"/>
  <c r="AI340" i="77"/>
  <c r="AI341" i="77"/>
  <c r="AI342" i="77"/>
  <c r="AI343" i="77"/>
  <c r="AI344" i="77"/>
  <c r="AI7" i="77"/>
  <c r="L278" i="77"/>
  <c r="E344" i="80"/>
  <c r="E332" i="80"/>
  <c r="E320" i="80"/>
  <c r="E308" i="80"/>
  <c r="E296" i="80"/>
  <c r="E224" i="80"/>
  <c r="E212" i="80"/>
  <c r="E200" i="80"/>
  <c r="E188" i="80"/>
  <c r="E176" i="80"/>
  <c r="E164" i="80"/>
  <c r="E152" i="80"/>
  <c r="E140" i="80"/>
  <c r="E128" i="80"/>
  <c r="E116" i="80"/>
  <c r="E92" i="80"/>
  <c r="E80" i="80"/>
  <c r="E68" i="80"/>
  <c r="E56" i="80"/>
  <c r="E32" i="80"/>
  <c r="E8" i="80"/>
  <c r="D8" i="80"/>
  <c r="D344" i="80"/>
  <c r="D332" i="80"/>
  <c r="D320" i="80"/>
  <c r="D308" i="80"/>
  <c r="D296" i="80"/>
  <c r="D224" i="80"/>
  <c r="D212" i="80"/>
  <c r="D200" i="80"/>
  <c r="D188" i="80"/>
  <c r="D176" i="80"/>
  <c r="D164" i="80"/>
  <c r="D152" i="80"/>
  <c r="D140" i="80"/>
  <c r="D128" i="80"/>
  <c r="D116" i="80"/>
  <c r="D92" i="80"/>
  <c r="D80" i="80"/>
  <c r="D68" i="80"/>
  <c r="D56" i="80"/>
  <c r="D32" i="80"/>
  <c r="E4" i="25" l="1"/>
  <c r="E12" i="1"/>
  <c r="AH7" i="77"/>
  <c r="BD19" i="39"/>
  <c r="E343" i="80"/>
  <c r="E331" i="80"/>
  <c r="E319" i="80"/>
  <c r="E307" i="80"/>
  <c r="E295" i="80"/>
  <c r="E211" i="80"/>
  <c r="E199" i="80"/>
  <c r="E187" i="80"/>
  <c r="E175" i="80"/>
  <c r="E163" i="80"/>
  <c r="E151" i="80"/>
  <c r="E139" i="80"/>
  <c r="E127" i="80"/>
  <c r="E115" i="80"/>
  <c r="E103" i="80"/>
  <c r="E91" i="80"/>
  <c r="E67" i="80"/>
  <c r="E55" i="80"/>
  <c r="E31" i="80"/>
  <c r="E7" i="80"/>
  <c r="D343" i="80"/>
  <c r="D331" i="80"/>
  <c r="D319" i="80"/>
  <c r="D307" i="80"/>
  <c r="D295" i="80"/>
  <c r="D211" i="80"/>
  <c r="D199" i="80"/>
  <c r="D187" i="80"/>
  <c r="D175" i="80"/>
  <c r="D163" i="80"/>
  <c r="D151" i="80"/>
  <c r="D139" i="80"/>
  <c r="D127" i="80"/>
  <c r="D115" i="80"/>
  <c r="D103" i="80"/>
  <c r="D91" i="80"/>
  <c r="D67" i="80"/>
  <c r="D55" i="80"/>
  <c r="D31" i="80"/>
  <c r="D7" i="80"/>
  <c r="BD10" i="39"/>
  <c r="BD23" i="39" l="1"/>
  <c r="BD30" i="39" l="1"/>
  <c r="BD29" i="39"/>
  <c r="I68" i="51"/>
  <c r="BD13" i="39"/>
  <c r="BD14" i="39"/>
  <c r="BD22" i="39"/>
  <c r="BD5" i="39"/>
  <c r="BD26" i="39"/>
  <c r="BD12" i="39" l="1"/>
  <c r="BD25" i="39" l="1"/>
  <c r="BD24" i="39"/>
  <c r="BD20" i="39" l="1"/>
  <c r="BD15" i="39" l="1"/>
  <c r="BD11" i="39" l="1"/>
  <c r="BD7" i="39" l="1"/>
  <c r="BD32" i="39" l="1"/>
  <c r="AH344" i="77" l="1"/>
  <c r="AH343" i="77"/>
  <c r="AH342" i="77"/>
  <c r="AH341" i="77"/>
  <c r="AH340" i="77"/>
  <c r="AH339" i="77"/>
  <c r="AH338" i="77"/>
  <c r="AH337" i="77"/>
  <c r="AH336" i="77"/>
  <c r="AH335" i="77"/>
  <c r="AH334" i="77"/>
  <c r="AH333" i="77"/>
  <c r="AH332" i="77"/>
  <c r="AH331" i="77"/>
  <c r="AH330" i="77"/>
  <c r="AH329" i="77"/>
  <c r="AH328" i="77"/>
  <c r="AH327" i="77"/>
  <c r="AH326" i="77"/>
  <c r="AH325" i="77"/>
  <c r="AH324" i="77"/>
  <c r="AH323" i="77"/>
  <c r="AH322" i="77"/>
  <c r="AH321" i="77"/>
  <c r="AH320" i="77"/>
  <c r="AH319" i="77"/>
  <c r="AH318" i="77"/>
  <c r="AH317" i="77"/>
  <c r="AH316" i="77"/>
  <c r="AH315" i="77"/>
  <c r="AH314" i="77"/>
  <c r="AH313" i="77"/>
  <c r="AH312" i="77"/>
  <c r="AH311" i="77"/>
  <c r="AH310" i="77"/>
  <c r="AH309" i="77"/>
  <c r="AH308" i="77"/>
  <c r="AH307" i="77"/>
  <c r="AH306" i="77"/>
  <c r="AH305" i="77"/>
  <c r="AH304" i="77"/>
  <c r="AH303" i="77"/>
  <c r="AH302" i="77"/>
  <c r="AH301" i="77"/>
  <c r="AH300" i="77"/>
  <c r="AH299" i="77"/>
  <c r="AH298" i="77"/>
  <c r="AH297" i="77"/>
  <c r="AH296" i="77"/>
  <c r="AH295" i="77"/>
  <c r="AH294" i="77"/>
  <c r="AH293" i="77"/>
  <c r="AH292" i="77"/>
  <c r="AH291" i="77"/>
  <c r="AH290" i="77"/>
  <c r="AH289" i="77"/>
  <c r="AH288" i="77"/>
  <c r="AH287" i="77"/>
  <c r="AH286" i="77"/>
  <c r="AH285" i="77"/>
  <c r="AH284" i="77"/>
  <c r="AH283" i="77"/>
  <c r="AH282" i="77"/>
  <c r="AH281" i="77"/>
  <c r="AH280" i="77"/>
  <c r="AH279" i="77"/>
  <c r="AH278" i="77"/>
  <c r="AH277" i="77"/>
  <c r="AH276" i="77"/>
  <c r="AH275" i="77"/>
  <c r="AH274" i="77"/>
  <c r="AH273" i="77"/>
  <c r="AH272" i="77"/>
  <c r="AH271" i="77"/>
  <c r="AH270" i="77"/>
  <c r="AH269" i="77"/>
  <c r="AH268" i="77"/>
  <c r="AH267" i="77"/>
  <c r="AH266" i="77"/>
  <c r="AH265" i="77"/>
  <c r="AH264" i="77"/>
  <c r="AH263" i="77"/>
  <c r="AH262" i="77"/>
  <c r="AH261" i="77"/>
  <c r="AH260" i="77"/>
  <c r="AH259" i="77"/>
  <c r="AH258" i="77"/>
  <c r="AH257" i="77"/>
  <c r="AH256" i="77"/>
  <c r="AH255" i="77"/>
  <c r="AH254" i="77"/>
  <c r="AH253" i="77"/>
  <c r="AH252" i="77"/>
  <c r="AH251" i="77"/>
  <c r="AH250" i="77"/>
  <c r="AH249" i="77"/>
  <c r="AH248" i="77"/>
  <c r="AH247" i="77"/>
  <c r="AH246" i="77"/>
  <c r="AH245" i="77"/>
  <c r="AH244" i="77"/>
  <c r="AH243" i="77"/>
  <c r="AH242" i="77"/>
  <c r="AH241" i="77"/>
  <c r="AH240" i="77"/>
  <c r="AH239" i="77"/>
  <c r="AH238" i="77"/>
  <c r="AH237" i="77"/>
  <c r="AH236" i="77"/>
  <c r="AH235" i="77"/>
  <c r="AH234" i="77"/>
  <c r="AH233" i="77"/>
  <c r="AH232" i="77"/>
  <c r="AH231" i="77"/>
  <c r="AH230" i="77"/>
  <c r="AH229" i="77"/>
  <c r="AH228" i="77"/>
  <c r="AH227" i="77"/>
  <c r="AH226" i="77"/>
  <c r="AH225" i="77"/>
  <c r="AH224" i="77"/>
  <c r="AH223" i="77"/>
  <c r="AH222" i="77"/>
  <c r="AH221" i="77"/>
  <c r="AH220" i="77"/>
  <c r="AH219" i="77"/>
  <c r="AH218" i="77"/>
  <c r="AH217" i="77"/>
  <c r="AH216" i="77"/>
  <c r="AH215" i="77"/>
  <c r="AH214" i="77"/>
  <c r="AH213" i="77"/>
  <c r="AH212" i="77"/>
  <c r="AH211" i="77"/>
  <c r="AH210" i="77"/>
  <c r="AH209" i="77"/>
  <c r="AH208" i="77"/>
  <c r="AH207" i="77"/>
  <c r="AH206" i="77"/>
  <c r="AH205" i="77"/>
  <c r="AH204" i="77"/>
  <c r="AH203" i="77"/>
  <c r="AH202" i="77"/>
  <c r="AH201" i="77"/>
  <c r="AH200" i="77"/>
  <c r="AH199" i="77"/>
  <c r="AH198" i="77"/>
  <c r="AH197" i="77"/>
  <c r="AH196" i="77"/>
  <c r="AH195" i="77"/>
  <c r="AH194" i="77"/>
  <c r="AH193" i="77"/>
  <c r="AH192" i="77"/>
  <c r="AH191" i="77"/>
  <c r="AH190" i="77"/>
  <c r="AH189" i="77"/>
  <c r="AH188" i="77"/>
  <c r="AH187" i="77"/>
  <c r="AH186" i="77"/>
  <c r="AH185" i="77"/>
  <c r="AH184" i="77"/>
  <c r="AH183" i="77"/>
  <c r="AH182" i="77"/>
  <c r="AH181" i="77"/>
  <c r="AH180" i="77"/>
  <c r="AH179" i="77"/>
  <c r="AH178" i="77"/>
  <c r="AH177" i="77"/>
  <c r="AH176" i="77"/>
  <c r="AH175" i="77"/>
  <c r="AH174" i="77"/>
  <c r="AH173" i="77"/>
  <c r="AH172" i="77"/>
  <c r="AH171" i="77"/>
  <c r="AH170" i="77"/>
  <c r="AH169" i="77"/>
  <c r="AH168" i="77"/>
  <c r="AH167" i="77"/>
  <c r="AH166" i="77"/>
  <c r="AH165" i="77"/>
  <c r="AH164" i="77"/>
  <c r="AH163" i="77"/>
  <c r="AH162" i="77"/>
  <c r="AH161" i="77"/>
  <c r="AH160" i="77"/>
  <c r="AH159" i="77"/>
  <c r="AH158" i="77"/>
  <c r="AH157" i="77"/>
  <c r="AH156" i="77"/>
  <c r="AH155" i="77"/>
  <c r="AH154" i="77"/>
  <c r="AH153" i="77"/>
  <c r="AH152" i="77"/>
  <c r="AH151" i="77"/>
  <c r="AH150" i="77"/>
  <c r="AH149" i="77"/>
  <c r="AH148" i="77"/>
  <c r="AH147" i="77"/>
  <c r="AH146" i="77"/>
  <c r="AH145" i="77"/>
  <c r="AH144" i="77"/>
  <c r="AH143" i="77"/>
  <c r="AH142" i="77"/>
  <c r="AH141" i="77"/>
  <c r="AH140" i="77"/>
  <c r="AH139" i="77"/>
  <c r="AH138" i="77"/>
  <c r="AH137" i="77"/>
  <c r="AH136" i="77"/>
  <c r="AH135" i="77"/>
  <c r="AH134" i="77"/>
  <c r="AH133" i="77"/>
  <c r="AH132" i="77"/>
  <c r="AH131" i="77"/>
  <c r="AH130" i="77"/>
  <c r="AH129" i="77"/>
  <c r="AH128" i="77"/>
  <c r="AH127" i="77"/>
  <c r="AH126" i="77"/>
  <c r="AH125" i="77"/>
  <c r="AH124" i="77"/>
  <c r="AH123" i="77"/>
  <c r="AH122" i="77"/>
  <c r="AH121" i="77"/>
  <c r="AH120" i="77"/>
  <c r="AH119" i="77"/>
  <c r="AH118" i="77"/>
  <c r="AH117" i="77"/>
  <c r="AH116" i="77"/>
  <c r="AH115" i="77"/>
  <c r="AH114" i="77"/>
  <c r="AH113" i="77"/>
  <c r="AH112" i="77"/>
  <c r="AH111" i="77"/>
  <c r="AH110" i="77"/>
  <c r="AH109" i="77"/>
  <c r="AH108" i="77"/>
  <c r="AH107" i="77"/>
  <c r="AH106" i="77"/>
  <c r="AH105" i="77"/>
  <c r="AH104" i="77"/>
  <c r="AH103" i="77"/>
  <c r="AH102" i="77"/>
  <c r="AH101" i="77"/>
  <c r="AH100" i="77"/>
  <c r="AH99" i="77"/>
  <c r="AH98" i="77"/>
  <c r="AH97" i="77"/>
  <c r="AH96" i="77"/>
  <c r="AH95" i="77"/>
  <c r="AH94" i="77"/>
  <c r="AH93" i="77"/>
  <c r="AH92" i="77"/>
  <c r="AH91" i="77"/>
  <c r="AH90" i="77"/>
  <c r="AH89" i="77"/>
  <c r="AH88" i="77"/>
  <c r="AH87" i="77"/>
  <c r="AH86" i="77"/>
  <c r="AH85" i="77"/>
  <c r="AH84" i="77"/>
  <c r="AH83" i="77"/>
  <c r="AH82" i="77"/>
  <c r="AH81" i="77"/>
  <c r="AH80" i="77"/>
  <c r="AH79" i="77"/>
  <c r="AH78" i="77"/>
  <c r="AH77" i="77"/>
  <c r="AH76" i="77"/>
  <c r="AH75" i="77"/>
  <c r="AH74" i="77"/>
  <c r="AH73" i="77"/>
  <c r="AH72" i="77"/>
  <c r="AH71" i="77"/>
  <c r="AH70" i="77"/>
  <c r="AH69" i="77"/>
  <c r="AH68" i="77"/>
  <c r="AH67" i="77"/>
  <c r="AH66" i="77"/>
  <c r="AH65" i="77"/>
  <c r="AH64" i="77"/>
  <c r="AH63" i="77"/>
  <c r="AH62" i="77"/>
  <c r="AH61" i="77"/>
  <c r="AH60" i="77"/>
  <c r="AH59" i="77"/>
  <c r="AH58" i="77"/>
  <c r="AH57" i="77"/>
  <c r="AH56" i="77"/>
  <c r="AH55" i="77"/>
  <c r="AH54" i="77"/>
  <c r="AH53" i="77"/>
  <c r="AH52" i="77"/>
  <c r="AH51" i="77"/>
  <c r="AH50" i="77"/>
  <c r="AH49" i="77"/>
  <c r="AH48" i="77"/>
  <c r="AH47" i="77"/>
  <c r="AH46" i="77"/>
  <c r="AH45" i="77"/>
  <c r="AH44" i="77"/>
  <c r="AH43" i="77"/>
  <c r="AH42" i="77"/>
  <c r="AH41" i="77"/>
  <c r="AH40" i="77"/>
  <c r="AH39" i="77"/>
  <c r="AH38" i="77"/>
  <c r="AH37" i="77"/>
  <c r="AH36" i="77"/>
  <c r="AH35" i="77"/>
  <c r="AH34" i="77"/>
  <c r="AH33" i="77"/>
  <c r="AH32" i="77"/>
  <c r="AH31" i="77"/>
  <c r="AH30" i="77"/>
  <c r="AH29" i="77"/>
  <c r="AH28" i="77"/>
  <c r="AH27" i="77"/>
  <c r="AH26" i="77"/>
  <c r="AH25" i="77"/>
  <c r="AH24" i="77"/>
  <c r="AH23" i="77"/>
  <c r="AH22" i="77"/>
  <c r="AH21" i="77"/>
  <c r="AH20" i="77"/>
  <c r="AH19" i="77"/>
  <c r="AH18" i="77"/>
  <c r="AH17" i="77"/>
  <c r="AH16" i="77"/>
  <c r="AH15" i="77"/>
  <c r="AH14" i="77"/>
  <c r="AH13" i="77"/>
  <c r="AH12" i="77"/>
  <c r="AH11" i="77"/>
  <c r="AH10" i="77"/>
  <c r="AH9" i="77"/>
  <c r="AH8" i="77"/>
  <c r="BF34" i="39" l="1"/>
  <c r="BF33" i="39"/>
  <c r="BD34" i="39" l="1"/>
  <c r="BD33" i="39"/>
  <c r="E342" i="80"/>
  <c r="E330" i="80"/>
  <c r="E318" i="80"/>
  <c r="E306" i="80"/>
  <c r="E294" i="80"/>
  <c r="E222" i="80"/>
  <c r="E210" i="80"/>
  <c r="E198" i="80"/>
  <c r="E186" i="80"/>
  <c r="E162" i="80"/>
  <c r="E150" i="80"/>
  <c r="E138" i="80"/>
  <c r="E126" i="80"/>
  <c r="E114" i="80"/>
  <c r="E102" i="80"/>
  <c r="E90" i="80"/>
  <c r="E66" i="80"/>
  <c r="E54" i="80"/>
  <c r="E30" i="80"/>
  <c r="E6" i="80"/>
  <c r="D342" i="80"/>
  <c r="D330" i="80"/>
  <c r="D318" i="80"/>
  <c r="D306" i="80"/>
  <c r="D294" i="80"/>
  <c r="D222" i="80"/>
  <c r="D210" i="80"/>
  <c r="D198" i="80"/>
  <c r="D186" i="80"/>
  <c r="D174" i="80"/>
  <c r="D162" i="80"/>
  <c r="D150" i="80"/>
  <c r="D138" i="80"/>
  <c r="D126" i="80"/>
  <c r="D114" i="80"/>
  <c r="D102" i="80"/>
  <c r="D90" i="80"/>
  <c r="D66" i="80"/>
  <c r="D54" i="80"/>
  <c r="D30" i="80"/>
  <c r="D6" i="80"/>
  <c r="AG343" i="77"/>
  <c r="AG344" i="77"/>
  <c r="AF343" i="77"/>
  <c r="AF344" i="77"/>
  <c r="AE343" i="77"/>
  <c r="AE344" i="77"/>
  <c r="AD343" i="77"/>
  <c r="AD344" i="77"/>
  <c r="H344" i="77"/>
  <c r="I344" i="77"/>
  <c r="J344" i="77"/>
  <c r="K344" i="77"/>
  <c r="L344" i="77"/>
  <c r="M344" i="77"/>
  <c r="N344" i="77"/>
  <c r="O344" i="77"/>
  <c r="P344" i="77"/>
  <c r="Q344" i="77"/>
  <c r="R344" i="77"/>
  <c r="G344" i="77"/>
  <c r="E344" i="77"/>
  <c r="S344" i="77"/>
  <c r="X344" i="77"/>
  <c r="W344" i="77"/>
  <c r="V344" i="77"/>
  <c r="U344" i="77"/>
  <c r="T344" i="77"/>
  <c r="X343" i="77"/>
  <c r="W343" i="77"/>
  <c r="V343" i="77"/>
  <c r="U343" i="77"/>
  <c r="T343" i="77"/>
  <c r="S343" i="77"/>
  <c r="H343" i="77"/>
  <c r="I343" i="77"/>
  <c r="J343" i="77"/>
  <c r="K343" i="77"/>
  <c r="L343" i="77"/>
  <c r="M343" i="77"/>
  <c r="N343" i="77"/>
  <c r="O343" i="77"/>
  <c r="P343" i="77"/>
  <c r="Q343" i="77"/>
  <c r="R343" i="77"/>
  <c r="G343" i="77"/>
  <c r="E343" i="77"/>
  <c r="BB34" i="39"/>
  <c r="BB33" i="39"/>
  <c r="P34" i="49"/>
  <c r="O34" i="49"/>
  <c r="N34" i="49"/>
  <c r="M34" i="49"/>
  <c r="L34" i="49"/>
  <c r="K34" i="49"/>
  <c r="J34" i="49"/>
  <c r="I34" i="49"/>
  <c r="H34" i="49"/>
  <c r="G34" i="49"/>
  <c r="F34" i="49"/>
  <c r="E34" i="49"/>
  <c r="D34" i="49"/>
  <c r="P33" i="49"/>
  <c r="O33" i="49"/>
  <c r="N33" i="49"/>
  <c r="M33" i="49"/>
  <c r="L33" i="49"/>
  <c r="K33" i="49"/>
  <c r="J33" i="49"/>
  <c r="I33" i="49"/>
  <c r="H33" i="49"/>
  <c r="G33" i="49"/>
  <c r="F33" i="49"/>
  <c r="E33" i="49"/>
  <c r="D33" i="49"/>
  <c r="P32" i="49"/>
  <c r="O32" i="49"/>
  <c r="N32" i="49"/>
  <c r="M32" i="49"/>
  <c r="L32" i="49"/>
  <c r="K32" i="49"/>
  <c r="J32" i="49"/>
  <c r="I32" i="49"/>
  <c r="H32" i="49"/>
  <c r="G32" i="49"/>
  <c r="F32" i="49"/>
  <c r="E32" i="49"/>
  <c r="D32" i="49"/>
  <c r="Q34" i="49"/>
  <c r="Q84" i="49"/>
  <c r="Q83" i="49"/>
  <c r="Q33" i="49" s="1"/>
  <c r="D28" i="80" l="1"/>
  <c r="E28" i="80"/>
  <c r="D29" i="80"/>
  <c r="E29" i="80"/>
  <c r="AH34" i="39" l="1"/>
  <c r="AG34" i="39"/>
  <c r="AF34" i="39"/>
  <c r="AE34" i="39"/>
  <c r="AD34" i="39"/>
  <c r="AC34" i="39"/>
  <c r="AB34" i="39"/>
  <c r="AA34" i="39"/>
  <c r="Z34" i="39"/>
  <c r="Y34" i="39"/>
  <c r="X34" i="39"/>
  <c r="W34" i="39"/>
  <c r="V34" i="39"/>
  <c r="U34" i="39"/>
  <c r="T34" i="39"/>
  <c r="S34" i="39"/>
  <c r="R34" i="39"/>
  <c r="Q34" i="39"/>
  <c r="P34" i="39"/>
  <c r="O34" i="39"/>
  <c r="N34" i="39"/>
  <c r="AJ34" i="39" s="1"/>
  <c r="AH33" i="39"/>
  <c r="AG33" i="39"/>
  <c r="AF33" i="39"/>
  <c r="AE33" i="39"/>
  <c r="AD33" i="39"/>
  <c r="AC33" i="39"/>
  <c r="AB33" i="39"/>
  <c r="AA33" i="39"/>
  <c r="Z33" i="39"/>
  <c r="Y33" i="39"/>
  <c r="X33" i="39"/>
  <c r="W33" i="39"/>
  <c r="V33" i="39"/>
  <c r="U33" i="39"/>
  <c r="T33" i="39"/>
  <c r="S33" i="39"/>
  <c r="R33" i="39"/>
  <c r="Q33" i="39"/>
  <c r="P33" i="39"/>
  <c r="O33" i="39"/>
  <c r="N33" i="39"/>
  <c r="AJ33" i="39" s="1"/>
  <c r="L34" i="39"/>
  <c r="L33" i="39"/>
  <c r="K34" i="39"/>
  <c r="K33" i="39"/>
  <c r="AR34" i="39" l="1"/>
  <c r="AR33" i="39"/>
  <c r="AQ34" i="39"/>
  <c r="AQ33" i="39"/>
  <c r="AP33" i="39"/>
  <c r="AP34" i="39"/>
  <c r="AO33" i="39"/>
  <c r="AO34" i="39"/>
  <c r="AN33" i="39"/>
  <c r="AN34" i="39"/>
  <c r="AI33" i="39"/>
  <c r="AM34" i="39"/>
  <c r="AM33" i="39"/>
  <c r="AL33" i="39"/>
  <c r="AL34" i="39"/>
  <c r="AI34" i="39"/>
  <c r="AK34" i="39"/>
  <c r="AK33" i="39"/>
  <c r="F4" i="81"/>
  <c r="F344" i="77" s="1"/>
  <c r="E4" i="81"/>
  <c r="E5" i="81" s="1"/>
  <c r="R5" i="83"/>
  <c r="Q5" i="83"/>
  <c r="P5" i="83"/>
  <c r="O5" i="83"/>
  <c r="N5" i="83"/>
  <c r="M5" i="83"/>
  <c r="L5" i="83"/>
  <c r="K5" i="83"/>
  <c r="J5" i="83"/>
  <c r="I5" i="83"/>
  <c r="H5" i="83"/>
  <c r="G5" i="83"/>
  <c r="F5" i="83" s="1"/>
  <c r="D5" i="83"/>
  <c r="F4" i="83"/>
  <c r="F343" i="77" s="1"/>
  <c r="E4" i="83"/>
  <c r="E5" i="83" s="1"/>
  <c r="E4" i="34"/>
  <c r="E5" i="34" s="1"/>
  <c r="F17" i="33"/>
  <c r="F16" i="33"/>
  <c r="F15" i="33"/>
  <c r="F14" i="33"/>
  <c r="F13" i="33"/>
  <c r="F12" i="33"/>
  <c r="F11" i="33"/>
  <c r="F10" i="33"/>
  <c r="F9" i="33"/>
  <c r="F8" i="33"/>
  <c r="F7" i="33"/>
  <c r="F6" i="33"/>
  <c r="F5" i="33"/>
  <c r="F4" i="33"/>
  <c r="E14" i="32"/>
  <c r="E13" i="32"/>
  <c r="E12" i="32"/>
  <c r="E10" i="32"/>
  <c r="E9" i="32"/>
  <c r="E8" i="32"/>
  <c r="E7" i="32"/>
  <c r="E6" i="32"/>
  <c r="E5" i="32"/>
  <c r="E4" i="32"/>
  <c r="E16" i="32"/>
  <c r="E15" i="32"/>
  <c r="E11" i="32"/>
  <c r="F5" i="32"/>
  <c r="F6" i="32"/>
  <c r="F7" i="32"/>
  <c r="F8" i="32"/>
  <c r="F9" i="32"/>
  <c r="F10" i="32"/>
  <c r="F11" i="32"/>
  <c r="F12" i="32"/>
  <c r="F13" i="32"/>
  <c r="F14" i="32"/>
  <c r="F15" i="32"/>
  <c r="F16" i="32"/>
  <c r="E16" i="30"/>
  <c r="E15" i="30"/>
  <c r="E14" i="30"/>
  <c r="E13" i="30"/>
  <c r="E12" i="30"/>
  <c r="E11" i="30"/>
  <c r="E10" i="30"/>
  <c r="E4" i="30"/>
  <c r="E17" i="30"/>
  <c r="E9" i="30"/>
  <c r="E8" i="30"/>
  <c r="E7" i="30"/>
  <c r="E6" i="30"/>
  <c r="E5" i="30"/>
  <c r="E16" i="12"/>
  <c r="E15" i="12"/>
  <c r="E14" i="12"/>
  <c r="E13" i="12"/>
  <c r="E11" i="12"/>
  <c r="E10" i="12"/>
  <c r="E9" i="12"/>
  <c r="E8" i="12"/>
  <c r="E7" i="12"/>
  <c r="E12" i="12"/>
  <c r="E6" i="12"/>
  <c r="E5" i="12"/>
  <c r="E4" i="12"/>
  <c r="E10" i="4"/>
  <c r="E8" i="4"/>
  <c r="E7" i="4"/>
  <c r="E6" i="4"/>
  <c r="E5" i="4"/>
  <c r="E4" i="4"/>
  <c r="E17" i="4"/>
  <c r="E16" i="4"/>
  <c r="E15" i="4"/>
  <c r="E14" i="4"/>
  <c r="E13" i="4"/>
  <c r="E12" i="4"/>
  <c r="E11" i="4"/>
  <c r="E9" i="4"/>
  <c r="E4" i="31"/>
  <c r="E18" i="31"/>
  <c r="E17" i="31"/>
  <c r="E16" i="31"/>
  <c r="E15" i="31"/>
  <c r="E14" i="31"/>
  <c r="E13" i="31"/>
  <c r="E12" i="31"/>
  <c r="E11" i="31"/>
  <c r="E10" i="31"/>
  <c r="E9" i="31"/>
  <c r="E8" i="31"/>
  <c r="E7" i="31"/>
  <c r="E6" i="31"/>
  <c r="E5" i="31"/>
  <c r="E16" i="7"/>
  <c r="E15" i="7"/>
  <c r="E14" i="7"/>
  <c r="E13" i="7"/>
  <c r="E12" i="7"/>
  <c r="E11" i="7"/>
  <c r="E10" i="7"/>
  <c r="E9" i="7"/>
  <c r="E8" i="7"/>
  <c r="E7" i="7"/>
  <c r="E6" i="7"/>
  <c r="E5" i="7"/>
  <c r="E4" i="7"/>
  <c r="E11" i="5"/>
  <c r="E10" i="5"/>
  <c r="E9" i="5"/>
  <c r="E8" i="5"/>
  <c r="E7" i="5"/>
  <c r="E6" i="5"/>
  <c r="E5" i="5"/>
  <c r="E4" i="5"/>
  <c r="F4" i="5"/>
  <c r="E16" i="5"/>
  <c r="E15" i="5"/>
  <c r="E14" i="5"/>
  <c r="E13" i="5"/>
  <c r="E12" i="5"/>
  <c r="F5" i="5"/>
  <c r="F6" i="5"/>
  <c r="F7" i="5"/>
  <c r="F8" i="5"/>
  <c r="F9" i="5"/>
  <c r="F10" i="5"/>
  <c r="F11" i="5"/>
  <c r="F12" i="5"/>
  <c r="F13" i="5"/>
  <c r="F14" i="5"/>
  <c r="F15" i="5"/>
  <c r="F16" i="5"/>
  <c r="E16" i="11"/>
  <c r="E15" i="11"/>
  <c r="E14" i="11"/>
  <c r="E13" i="11"/>
  <c r="E12" i="11"/>
  <c r="E11" i="11"/>
  <c r="E10" i="11"/>
  <c r="E9" i="11"/>
  <c r="E8" i="11"/>
  <c r="E7" i="11"/>
  <c r="E6" i="11"/>
  <c r="E5" i="11"/>
  <c r="E4" i="11"/>
  <c r="E4" i="29"/>
  <c r="E16" i="29"/>
  <c r="E15" i="29"/>
  <c r="E14" i="29"/>
  <c r="E13" i="29"/>
  <c r="E12" i="29"/>
  <c r="E11" i="29"/>
  <c r="E10" i="29"/>
  <c r="E9" i="29"/>
  <c r="E8" i="29"/>
  <c r="E7" i="29"/>
  <c r="E6" i="29"/>
  <c r="E5" i="29"/>
  <c r="E16" i="21"/>
  <c r="E15" i="21"/>
  <c r="E13" i="21"/>
  <c r="E12" i="21"/>
  <c r="E11" i="21"/>
  <c r="E10" i="21"/>
  <c r="E9" i="21"/>
  <c r="E8" i="21"/>
  <c r="E7" i="21"/>
  <c r="E6" i="21"/>
  <c r="E5" i="21"/>
  <c r="E4" i="21"/>
  <c r="E14" i="21"/>
  <c r="E4" i="27"/>
  <c r="E5" i="27" s="1"/>
  <c r="E17" i="28"/>
  <c r="E16" i="28"/>
  <c r="E14" i="28"/>
  <c r="E13" i="28"/>
  <c r="E12" i="28"/>
  <c r="E11" i="28"/>
  <c r="E10" i="28"/>
  <c r="E9" i="28"/>
  <c r="E8" i="28"/>
  <c r="E7" i="28"/>
  <c r="E6" i="28"/>
  <c r="E5" i="28"/>
  <c r="E4" i="28"/>
  <c r="E18" i="28"/>
  <c r="E15" i="28"/>
  <c r="F20" i="18"/>
  <c r="F21" i="18"/>
  <c r="F5" i="18"/>
  <c r="F6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4" i="18"/>
  <c r="E16" i="1"/>
  <c r="E15" i="1"/>
  <c r="E14" i="1"/>
  <c r="E13" i="1"/>
  <c r="E11" i="1"/>
  <c r="E10" i="1"/>
  <c r="E9" i="1"/>
  <c r="E8" i="1"/>
  <c r="E7" i="1"/>
  <c r="E6" i="1"/>
  <c r="E5" i="1"/>
  <c r="E4" i="1"/>
  <c r="E16" i="17"/>
  <c r="E15" i="17"/>
  <c r="E14" i="17"/>
  <c r="E13" i="17"/>
  <c r="E12" i="17"/>
  <c r="E11" i="17"/>
  <c r="E10" i="17"/>
  <c r="E9" i="17"/>
  <c r="E8" i="17"/>
  <c r="E7" i="17"/>
  <c r="E6" i="17"/>
  <c r="E5" i="17"/>
  <c r="E4" i="17"/>
  <c r="E16" i="26"/>
  <c r="E15" i="26"/>
  <c r="E14" i="26"/>
  <c r="E13" i="26"/>
  <c r="E12" i="26"/>
  <c r="E11" i="26"/>
  <c r="E10" i="26"/>
  <c r="E9" i="26"/>
  <c r="E8" i="26"/>
  <c r="E7" i="26"/>
  <c r="E6" i="26"/>
  <c r="E5" i="26"/>
  <c r="E4" i="26"/>
  <c r="F11" i="26"/>
  <c r="E12" i="16"/>
  <c r="E11" i="16"/>
  <c r="E9" i="16"/>
  <c r="E8" i="16"/>
  <c r="E7" i="16"/>
  <c r="E6" i="16"/>
  <c r="E5" i="16"/>
  <c r="E4" i="16"/>
  <c r="E17" i="16"/>
  <c r="E16" i="16"/>
  <c r="E15" i="16"/>
  <c r="E14" i="16"/>
  <c r="E13" i="16"/>
  <c r="E10" i="16"/>
  <c r="F17" i="15"/>
  <c r="F16" i="15"/>
  <c r="F15" i="15"/>
  <c r="F14" i="15"/>
  <c r="F13" i="15"/>
  <c r="F12" i="15"/>
  <c r="F11" i="15"/>
  <c r="F10" i="15"/>
  <c r="F9" i="15"/>
  <c r="F8" i="15"/>
  <c r="F7" i="15"/>
  <c r="F6" i="15"/>
  <c r="F5" i="15"/>
  <c r="F4" i="15"/>
  <c r="E16" i="8"/>
  <c r="E15" i="8"/>
  <c r="E14" i="8"/>
  <c r="E13" i="8"/>
  <c r="E12" i="8"/>
  <c r="E11" i="8"/>
  <c r="E10" i="8"/>
  <c r="E9" i="8"/>
  <c r="E8" i="8"/>
  <c r="E7" i="8"/>
  <c r="E6" i="8"/>
  <c r="E5" i="8"/>
  <c r="E4" i="8"/>
  <c r="E17" i="8" l="1"/>
  <c r="E17" i="32"/>
  <c r="E17" i="12"/>
  <c r="E18" i="4"/>
  <c r="E17" i="5"/>
  <c r="E17" i="29"/>
  <c r="E17" i="21"/>
  <c r="E19" i="28"/>
  <c r="E17" i="17"/>
  <c r="E18" i="16"/>
  <c r="E18" i="30"/>
  <c r="F18" i="33"/>
  <c r="E19" i="31"/>
  <c r="E17" i="7"/>
  <c r="E17" i="11"/>
  <c r="E17" i="1"/>
  <c r="E17" i="26"/>
  <c r="F22" i="18"/>
  <c r="F18" i="15"/>
  <c r="E16" i="10" l="1"/>
  <c r="E15" i="10"/>
  <c r="E14" i="10"/>
  <c r="E13" i="10"/>
  <c r="E12" i="10"/>
  <c r="E11" i="10"/>
  <c r="E10" i="10"/>
  <c r="E9" i="10"/>
  <c r="E8" i="10"/>
  <c r="E7" i="10"/>
  <c r="E6" i="10"/>
  <c r="E5" i="10"/>
  <c r="E4" i="10"/>
  <c r="E16" i="9"/>
  <c r="E15" i="9"/>
  <c r="E14" i="9"/>
  <c r="E13" i="9"/>
  <c r="E12" i="9"/>
  <c r="E11" i="9"/>
  <c r="E10" i="9"/>
  <c r="E9" i="9"/>
  <c r="E8" i="9"/>
  <c r="E7" i="9"/>
  <c r="E6" i="9"/>
  <c r="E5" i="9"/>
  <c r="E4" i="9"/>
  <c r="E16" i="38"/>
  <c r="E15" i="38"/>
  <c r="E14" i="38"/>
  <c r="E13" i="38"/>
  <c r="E12" i="38"/>
  <c r="E11" i="38"/>
  <c r="E10" i="38"/>
  <c r="E9" i="38"/>
  <c r="E8" i="38"/>
  <c r="E7" i="38"/>
  <c r="E6" i="38"/>
  <c r="E5" i="38"/>
  <c r="E4" i="38"/>
  <c r="F5" i="14"/>
  <c r="F6" i="14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4" i="14"/>
  <c r="E4" i="6"/>
  <c r="E16" i="6"/>
  <c r="E5" i="6"/>
  <c r="E6" i="6"/>
  <c r="E7" i="6"/>
  <c r="E8" i="6"/>
  <c r="E9" i="6"/>
  <c r="E10" i="6"/>
  <c r="E11" i="6"/>
  <c r="E12" i="6"/>
  <c r="E13" i="6"/>
  <c r="E14" i="6"/>
  <c r="E15" i="6"/>
  <c r="E5" i="25"/>
  <c r="E4" i="24"/>
  <c r="E5" i="24" s="1"/>
  <c r="E4" i="13"/>
  <c r="E5" i="13" s="1"/>
  <c r="R5" i="81"/>
  <c r="Q5" i="81"/>
  <c r="P5" i="81"/>
  <c r="O5" i="81"/>
  <c r="N5" i="81"/>
  <c r="M5" i="81"/>
  <c r="L5" i="81"/>
  <c r="K5" i="81"/>
  <c r="J5" i="81"/>
  <c r="I5" i="81"/>
  <c r="H5" i="81"/>
  <c r="G5" i="81"/>
  <c r="D5" i="81"/>
  <c r="E17" i="6" l="1"/>
  <c r="F22" i="14"/>
  <c r="E17" i="10"/>
  <c r="E17" i="9"/>
  <c r="E17" i="38"/>
  <c r="F5" i="81"/>
  <c r="E341" i="80"/>
  <c r="E329" i="80"/>
  <c r="E317" i="80"/>
  <c r="E305" i="80"/>
  <c r="E293" i="80"/>
  <c r="E209" i="80"/>
  <c r="E197" i="80"/>
  <c r="E185" i="80"/>
  <c r="E173" i="80"/>
  <c r="E161" i="80"/>
  <c r="E149" i="80"/>
  <c r="E137" i="80"/>
  <c r="E125" i="80"/>
  <c r="E113" i="80"/>
  <c r="E101" i="80"/>
  <c r="E89" i="80"/>
  <c r="E65" i="80"/>
  <c r="E53" i="80"/>
  <c r="E5" i="80"/>
  <c r="D341" i="80"/>
  <c r="D329" i="80"/>
  <c r="D317" i="80"/>
  <c r="D305" i="80"/>
  <c r="D293" i="80"/>
  <c r="D209" i="80"/>
  <c r="D197" i="80"/>
  <c r="D185" i="80"/>
  <c r="D173" i="80"/>
  <c r="D161" i="80"/>
  <c r="D149" i="80"/>
  <c r="D137" i="80"/>
  <c r="D125" i="80"/>
  <c r="D113" i="80"/>
  <c r="D101" i="80"/>
  <c r="D89" i="80"/>
  <c r="D65" i="80"/>
  <c r="D53" i="80"/>
  <c r="D5" i="80"/>
  <c r="H11" i="16"/>
  <c r="H10" i="16" l="1"/>
  <c r="D172" i="80"/>
  <c r="E172" i="80"/>
  <c r="E340" i="80"/>
  <c r="E328" i="80"/>
  <c r="E316" i="80"/>
  <c r="E304" i="80"/>
  <c r="E220" i="80"/>
  <c r="E208" i="80"/>
  <c r="E196" i="80"/>
  <c r="E184" i="80"/>
  <c r="E160" i="80"/>
  <c r="E148" i="80"/>
  <c r="E136" i="80"/>
  <c r="E124" i="80"/>
  <c r="E112" i="80"/>
  <c r="E100" i="80"/>
  <c r="E88" i="80"/>
  <c r="E64" i="80"/>
  <c r="E52" i="80"/>
  <c r="D340" i="80"/>
  <c r="D328" i="80"/>
  <c r="D316" i="80"/>
  <c r="D304" i="80"/>
  <c r="D220" i="80"/>
  <c r="D208" i="80"/>
  <c r="D196" i="80"/>
  <c r="D184" i="80"/>
  <c r="D160" i="80"/>
  <c r="D148" i="80"/>
  <c r="D136" i="80"/>
  <c r="D124" i="80"/>
  <c r="D112" i="80"/>
  <c r="D100" i="80"/>
  <c r="D88" i="80"/>
  <c r="D64" i="80"/>
  <c r="D52" i="80"/>
  <c r="P59" i="74"/>
  <c r="O59" i="74"/>
  <c r="N59" i="74"/>
  <c r="M59" i="74"/>
  <c r="L59" i="74"/>
  <c r="K59" i="74"/>
  <c r="J59" i="74"/>
  <c r="I59" i="74"/>
  <c r="H59" i="74"/>
  <c r="G59" i="74"/>
  <c r="F59" i="74"/>
  <c r="E59" i="74"/>
  <c r="D59" i="74"/>
  <c r="P59" i="67"/>
  <c r="O59" i="67"/>
  <c r="N59" i="67"/>
  <c r="M59" i="67"/>
  <c r="L59" i="67"/>
  <c r="K59" i="67"/>
  <c r="J59" i="67"/>
  <c r="I59" i="67"/>
  <c r="H59" i="67"/>
  <c r="G59" i="67"/>
  <c r="F59" i="67"/>
  <c r="E59" i="67"/>
  <c r="D59" i="67"/>
  <c r="P59" i="71"/>
  <c r="O59" i="71"/>
  <c r="N59" i="71"/>
  <c r="M59" i="71"/>
  <c r="L59" i="71"/>
  <c r="K59" i="71"/>
  <c r="J59" i="71"/>
  <c r="I59" i="71"/>
  <c r="H59" i="71"/>
  <c r="G59" i="71"/>
  <c r="F59" i="71"/>
  <c r="E59" i="71"/>
  <c r="D59" i="71"/>
  <c r="P59" i="66"/>
  <c r="O59" i="66"/>
  <c r="N59" i="66"/>
  <c r="M59" i="66"/>
  <c r="L59" i="66"/>
  <c r="K59" i="66"/>
  <c r="J59" i="66"/>
  <c r="I59" i="66"/>
  <c r="H59" i="66"/>
  <c r="G59" i="66"/>
  <c r="F59" i="66"/>
  <c r="E59" i="66"/>
  <c r="P59" i="63"/>
  <c r="O59" i="63"/>
  <c r="N59" i="63"/>
  <c r="M59" i="63"/>
  <c r="L59" i="63"/>
  <c r="K59" i="63"/>
  <c r="I59" i="63"/>
  <c r="H59" i="63"/>
  <c r="G59" i="63"/>
  <c r="F59" i="63"/>
  <c r="E59" i="63"/>
  <c r="D59" i="63"/>
  <c r="P59" i="62"/>
  <c r="O59" i="62"/>
  <c r="N59" i="62"/>
  <c r="M59" i="62"/>
  <c r="L59" i="62"/>
  <c r="K59" i="62"/>
  <c r="J59" i="62"/>
  <c r="I59" i="62"/>
  <c r="H59" i="62"/>
  <c r="G59" i="62"/>
  <c r="F59" i="62"/>
  <c r="E59" i="62"/>
  <c r="D59" i="62"/>
  <c r="P59" i="53"/>
  <c r="O59" i="53"/>
  <c r="N59" i="53"/>
  <c r="M59" i="53"/>
  <c r="L59" i="53"/>
  <c r="K59" i="53"/>
  <c r="J59" i="53"/>
  <c r="I59" i="53"/>
  <c r="H59" i="53"/>
  <c r="G59" i="53"/>
  <c r="F59" i="53"/>
  <c r="E59" i="53"/>
  <c r="D59" i="53"/>
  <c r="P59" i="51"/>
  <c r="O59" i="51"/>
  <c r="N59" i="51"/>
  <c r="M59" i="51"/>
  <c r="L59" i="51"/>
  <c r="K59" i="51"/>
  <c r="J59" i="51"/>
  <c r="I59" i="51"/>
  <c r="H59" i="51"/>
  <c r="G59" i="51"/>
  <c r="F59" i="51"/>
  <c r="E59" i="51"/>
  <c r="D59" i="51"/>
  <c r="P59" i="49"/>
  <c r="O59" i="49"/>
  <c r="N59" i="49"/>
  <c r="M59" i="49"/>
  <c r="L59" i="49"/>
  <c r="K59" i="49"/>
  <c r="J59" i="49"/>
  <c r="I59" i="49"/>
  <c r="H59" i="49"/>
  <c r="G59" i="49"/>
  <c r="F59" i="49"/>
  <c r="E59" i="49"/>
  <c r="D59" i="49"/>
  <c r="D59" i="46"/>
  <c r="P59" i="46"/>
  <c r="O59" i="46"/>
  <c r="N59" i="46"/>
  <c r="M59" i="46"/>
  <c r="L59" i="46"/>
  <c r="K59" i="46"/>
  <c r="J59" i="46"/>
  <c r="I59" i="46"/>
  <c r="H59" i="46"/>
  <c r="G59" i="46"/>
  <c r="F59" i="46"/>
  <c r="E59" i="46"/>
  <c r="I64" i="41"/>
  <c r="P59" i="41" l="1"/>
  <c r="O59" i="41"/>
  <c r="N59" i="41"/>
  <c r="M59" i="41"/>
  <c r="L59" i="41"/>
  <c r="K59" i="41"/>
  <c r="J59" i="41"/>
  <c r="I59" i="41"/>
  <c r="H59" i="41"/>
  <c r="G59" i="41"/>
  <c r="F59" i="41"/>
  <c r="E59" i="41"/>
  <c r="D59" i="41"/>
  <c r="Q59" i="41" l="1"/>
  <c r="H157" i="77"/>
  <c r="G157" i="77"/>
  <c r="R342" i="77" l="1"/>
  <c r="Q342" i="77"/>
  <c r="P342" i="77"/>
  <c r="O342" i="77"/>
  <c r="N342" i="77"/>
  <c r="M342" i="77"/>
  <c r="L342" i="77"/>
  <c r="K342" i="77"/>
  <c r="J342" i="77"/>
  <c r="I342" i="77"/>
  <c r="H342" i="77"/>
  <c r="G342" i="77"/>
  <c r="E342" i="77"/>
  <c r="R341" i="77"/>
  <c r="Q341" i="77"/>
  <c r="P341" i="77"/>
  <c r="O341" i="77"/>
  <c r="N341" i="77"/>
  <c r="M341" i="77"/>
  <c r="L341" i="77"/>
  <c r="K341" i="77"/>
  <c r="J341" i="77"/>
  <c r="I341" i="77"/>
  <c r="H341" i="77"/>
  <c r="G341" i="77"/>
  <c r="E341" i="77"/>
  <c r="R340" i="77"/>
  <c r="Q340" i="77"/>
  <c r="P340" i="77"/>
  <c r="O340" i="77"/>
  <c r="N340" i="77"/>
  <c r="M340" i="77"/>
  <c r="L340" i="77"/>
  <c r="K340" i="77"/>
  <c r="J340" i="77"/>
  <c r="I340" i="77"/>
  <c r="H340" i="77"/>
  <c r="G340" i="77"/>
  <c r="E340" i="77"/>
  <c r="R339" i="77"/>
  <c r="Q339" i="77"/>
  <c r="P339" i="77"/>
  <c r="O339" i="77"/>
  <c r="N339" i="77"/>
  <c r="M339" i="77"/>
  <c r="L339" i="77"/>
  <c r="K339" i="77"/>
  <c r="J339" i="77"/>
  <c r="I339" i="77"/>
  <c r="H339" i="77"/>
  <c r="G339" i="77"/>
  <c r="E339" i="77"/>
  <c r="R338" i="77"/>
  <c r="Q338" i="77"/>
  <c r="P338" i="77"/>
  <c r="O338" i="77"/>
  <c r="N338" i="77"/>
  <c r="M338" i="77"/>
  <c r="L338" i="77"/>
  <c r="K338" i="77"/>
  <c r="J338" i="77"/>
  <c r="I338" i="77"/>
  <c r="H338" i="77"/>
  <c r="G338" i="77"/>
  <c r="E338" i="77"/>
  <c r="R337" i="77"/>
  <c r="Q337" i="77"/>
  <c r="P337" i="77"/>
  <c r="O337" i="77"/>
  <c r="N337" i="77"/>
  <c r="M337" i="77"/>
  <c r="L337" i="77"/>
  <c r="K337" i="77"/>
  <c r="J337" i="77"/>
  <c r="I337" i="77"/>
  <c r="H337" i="77"/>
  <c r="G337" i="77"/>
  <c r="E337" i="77"/>
  <c r="R336" i="77"/>
  <c r="Q336" i="77"/>
  <c r="P336" i="77"/>
  <c r="O336" i="77"/>
  <c r="M336" i="77"/>
  <c r="L336" i="77"/>
  <c r="K336" i="77"/>
  <c r="J336" i="77"/>
  <c r="I336" i="77"/>
  <c r="H336" i="77"/>
  <c r="G336" i="77"/>
  <c r="E336" i="77"/>
  <c r="R335" i="77"/>
  <c r="Q335" i="77"/>
  <c r="P335" i="77"/>
  <c r="O335" i="77"/>
  <c r="N335" i="77"/>
  <c r="M335" i="77"/>
  <c r="L335" i="77"/>
  <c r="K335" i="77"/>
  <c r="J335" i="77"/>
  <c r="I335" i="77"/>
  <c r="H335" i="77"/>
  <c r="G335" i="77"/>
  <c r="E335" i="77"/>
  <c r="R334" i="77"/>
  <c r="Q334" i="77"/>
  <c r="P334" i="77"/>
  <c r="O334" i="77"/>
  <c r="N334" i="77"/>
  <c r="M334" i="77"/>
  <c r="L334" i="77"/>
  <c r="K334" i="77"/>
  <c r="J334" i="77"/>
  <c r="I334" i="77"/>
  <c r="H334" i="77"/>
  <c r="G334" i="77"/>
  <c r="E334" i="77"/>
  <c r="R333" i="77"/>
  <c r="Q333" i="77"/>
  <c r="P333" i="77"/>
  <c r="O333" i="77"/>
  <c r="N333" i="77"/>
  <c r="M333" i="77"/>
  <c r="L333" i="77"/>
  <c r="K333" i="77"/>
  <c r="J333" i="77"/>
  <c r="I333" i="77"/>
  <c r="H333" i="77"/>
  <c r="G333" i="77"/>
  <c r="E333" i="77"/>
  <c r="R332" i="77"/>
  <c r="Q332" i="77"/>
  <c r="P332" i="77"/>
  <c r="O332" i="77"/>
  <c r="N332" i="77"/>
  <c r="M332" i="77"/>
  <c r="L332" i="77"/>
  <c r="K332" i="77"/>
  <c r="J332" i="77"/>
  <c r="I332" i="77"/>
  <c r="H332" i="77"/>
  <c r="G332" i="77"/>
  <c r="E332" i="77"/>
  <c r="R331" i="77"/>
  <c r="Q331" i="77"/>
  <c r="P331" i="77"/>
  <c r="O331" i="77"/>
  <c r="N331" i="77"/>
  <c r="M331" i="77"/>
  <c r="L331" i="77"/>
  <c r="K331" i="77"/>
  <c r="J331" i="77"/>
  <c r="I331" i="77"/>
  <c r="H331" i="77"/>
  <c r="G331" i="77"/>
  <c r="E331" i="77"/>
  <c r="R330" i="77"/>
  <c r="Q330" i="77"/>
  <c r="P330" i="77"/>
  <c r="N330" i="77"/>
  <c r="M330" i="77"/>
  <c r="L330" i="77"/>
  <c r="K330" i="77"/>
  <c r="J330" i="77"/>
  <c r="I330" i="77"/>
  <c r="H330" i="77"/>
  <c r="G330" i="77"/>
  <c r="E330" i="77"/>
  <c r="R329" i="77"/>
  <c r="Q329" i="77"/>
  <c r="P329" i="77"/>
  <c r="O329" i="77"/>
  <c r="N329" i="77"/>
  <c r="M329" i="77"/>
  <c r="L329" i="77"/>
  <c r="K329" i="77"/>
  <c r="J329" i="77"/>
  <c r="I329" i="77"/>
  <c r="H329" i="77"/>
  <c r="G329" i="77"/>
  <c r="E329" i="77"/>
  <c r="R328" i="77"/>
  <c r="Q328" i="77"/>
  <c r="P328" i="77"/>
  <c r="O328" i="77"/>
  <c r="N328" i="77"/>
  <c r="M328" i="77"/>
  <c r="L328" i="77"/>
  <c r="K328" i="77"/>
  <c r="J328" i="77"/>
  <c r="I328" i="77"/>
  <c r="H328" i="77"/>
  <c r="G328" i="77"/>
  <c r="E328" i="77"/>
  <c r="R327" i="77"/>
  <c r="Q327" i="77"/>
  <c r="P327" i="77"/>
  <c r="O327" i="77"/>
  <c r="N327" i="77"/>
  <c r="M327" i="77"/>
  <c r="L327" i="77"/>
  <c r="K327" i="77"/>
  <c r="J327" i="77"/>
  <c r="I327" i="77"/>
  <c r="H327" i="77"/>
  <c r="G327" i="77"/>
  <c r="E327" i="77"/>
  <c r="R326" i="77"/>
  <c r="Q326" i="77"/>
  <c r="P326" i="77"/>
  <c r="O326" i="77"/>
  <c r="N326" i="77"/>
  <c r="M326" i="77"/>
  <c r="L326" i="77"/>
  <c r="K326" i="77"/>
  <c r="J326" i="77"/>
  <c r="I326" i="77"/>
  <c r="H326" i="77"/>
  <c r="G326" i="77"/>
  <c r="E326" i="77"/>
  <c r="R325" i="77"/>
  <c r="Q325" i="77"/>
  <c r="P325" i="77"/>
  <c r="O325" i="77"/>
  <c r="N325" i="77"/>
  <c r="M325" i="77"/>
  <c r="L325" i="77"/>
  <c r="K325" i="77"/>
  <c r="J325" i="77"/>
  <c r="I325" i="77"/>
  <c r="H325" i="77"/>
  <c r="G325" i="77"/>
  <c r="E325" i="77"/>
  <c r="R324" i="77"/>
  <c r="Q324" i="77"/>
  <c r="P324" i="77"/>
  <c r="O324" i="77"/>
  <c r="N324" i="77"/>
  <c r="M324" i="77"/>
  <c r="L324" i="77"/>
  <c r="K324" i="77"/>
  <c r="J324" i="77"/>
  <c r="I324" i="77"/>
  <c r="H324" i="77"/>
  <c r="G324" i="77"/>
  <c r="E324" i="77"/>
  <c r="R323" i="77"/>
  <c r="Q323" i="77"/>
  <c r="P323" i="77"/>
  <c r="O323" i="77"/>
  <c r="N323" i="77"/>
  <c r="M323" i="77"/>
  <c r="L323" i="77"/>
  <c r="K323" i="77"/>
  <c r="J323" i="77"/>
  <c r="I323" i="77"/>
  <c r="H323" i="77"/>
  <c r="G323" i="77"/>
  <c r="E323" i="77"/>
  <c r="R322" i="77"/>
  <c r="Q322" i="77"/>
  <c r="P322" i="77"/>
  <c r="O322" i="77"/>
  <c r="N322" i="77"/>
  <c r="M322" i="77"/>
  <c r="L322" i="77"/>
  <c r="K322" i="77"/>
  <c r="J322" i="77"/>
  <c r="I322" i="77"/>
  <c r="H322" i="77"/>
  <c r="G322" i="77"/>
  <c r="E322" i="77"/>
  <c r="R321" i="77"/>
  <c r="Q321" i="77"/>
  <c r="P321" i="77"/>
  <c r="O321" i="77"/>
  <c r="N321" i="77"/>
  <c r="M321" i="77"/>
  <c r="L321" i="77"/>
  <c r="K321" i="77"/>
  <c r="J321" i="77"/>
  <c r="I321" i="77"/>
  <c r="H321" i="77"/>
  <c r="G321" i="77"/>
  <c r="E321" i="77"/>
  <c r="R320" i="77"/>
  <c r="Q320" i="77"/>
  <c r="P320" i="77"/>
  <c r="O320" i="77"/>
  <c r="N320" i="77"/>
  <c r="M320" i="77"/>
  <c r="L320" i="77"/>
  <c r="K320" i="77"/>
  <c r="J320" i="77"/>
  <c r="I320" i="77"/>
  <c r="H320" i="77"/>
  <c r="G320" i="77"/>
  <c r="E320" i="77"/>
  <c r="R319" i="77"/>
  <c r="Q319" i="77"/>
  <c r="P319" i="77"/>
  <c r="O319" i="77"/>
  <c r="N319" i="77"/>
  <c r="M319" i="77"/>
  <c r="L319" i="77"/>
  <c r="K319" i="77"/>
  <c r="J319" i="77"/>
  <c r="I319" i="77"/>
  <c r="H319" i="77"/>
  <c r="G319" i="77"/>
  <c r="E319" i="77"/>
  <c r="R318" i="77"/>
  <c r="Q318" i="77"/>
  <c r="P318" i="77"/>
  <c r="O318" i="77"/>
  <c r="N318" i="77"/>
  <c r="M318" i="77"/>
  <c r="L318" i="77"/>
  <c r="K318" i="77"/>
  <c r="J318" i="77"/>
  <c r="I318" i="77"/>
  <c r="H318" i="77"/>
  <c r="G318" i="77"/>
  <c r="E318" i="77"/>
  <c r="R317" i="77"/>
  <c r="Q317" i="77"/>
  <c r="P317" i="77"/>
  <c r="O317" i="77"/>
  <c r="N317" i="77"/>
  <c r="M317" i="77"/>
  <c r="L317" i="77"/>
  <c r="K317" i="77"/>
  <c r="J317" i="77"/>
  <c r="I317" i="77"/>
  <c r="H317" i="77"/>
  <c r="G317" i="77"/>
  <c r="E317" i="77"/>
  <c r="R316" i="77"/>
  <c r="Q316" i="77"/>
  <c r="P316" i="77"/>
  <c r="N316" i="77"/>
  <c r="M316" i="77"/>
  <c r="L316" i="77"/>
  <c r="K316" i="77"/>
  <c r="J316" i="77"/>
  <c r="I316" i="77"/>
  <c r="H316" i="77"/>
  <c r="G316" i="77"/>
  <c r="E316" i="77"/>
  <c r="R315" i="77"/>
  <c r="Q315" i="77"/>
  <c r="P315" i="77"/>
  <c r="N315" i="77"/>
  <c r="M315" i="77"/>
  <c r="L315" i="77"/>
  <c r="K315" i="77"/>
  <c r="J315" i="77"/>
  <c r="I315" i="77"/>
  <c r="H315" i="77"/>
  <c r="G315" i="77"/>
  <c r="E315" i="77"/>
  <c r="R314" i="77"/>
  <c r="Q314" i="77"/>
  <c r="P314" i="77"/>
  <c r="O314" i="77"/>
  <c r="N314" i="77"/>
  <c r="M314" i="77"/>
  <c r="L314" i="77"/>
  <c r="K314" i="77"/>
  <c r="J314" i="77"/>
  <c r="I314" i="77"/>
  <c r="H314" i="77"/>
  <c r="G314" i="77"/>
  <c r="E314" i="77"/>
  <c r="R313" i="77"/>
  <c r="Q313" i="77"/>
  <c r="P313" i="77"/>
  <c r="O313" i="77"/>
  <c r="N313" i="77"/>
  <c r="M313" i="77"/>
  <c r="L313" i="77"/>
  <c r="K313" i="77"/>
  <c r="J313" i="77"/>
  <c r="I313" i="77"/>
  <c r="H313" i="77"/>
  <c r="G313" i="77"/>
  <c r="E313" i="77"/>
  <c r="R312" i="77"/>
  <c r="Q312" i="77"/>
  <c r="P312" i="77"/>
  <c r="O312" i="77"/>
  <c r="N312" i="77"/>
  <c r="M312" i="77"/>
  <c r="L312" i="77"/>
  <c r="K312" i="77"/>
  <c r="J312" i="77"/>
  <c r="I312" i="77"/>
  <c r="H312" i="77"/>
  <c r="G312" i="77"/>
  <c r="E312" i="77"/>
  <c r="R311" i="77"/>
  <c r="Q311" i="77"/>
  <c r="P311" i="77"/>
  <c r="O311" i="77"/>
  <c r="N311" i="77"/>
  <c r="M311" i="77"/>
  <c r="L311" i="77"/>
  <c r="K311" i="77"/>
  <c r="J311" i="77"/>
  <c r="I311" i="77"/>
  <c r="H311" i="77"/>
  <c r="G311" i="77"/>
  <c r="E311" i="77"/>
  <c r="R310" i="77"/>
  <c r="Q310" i="77"/>
  <c r="P310" i="77"/>
  <c r="O310" i="77"/>
  <c r="N310" i="77"/>
  <c r="M310" i="77"/>
  <c r="L310" i="77"/>
  <c r="K310" i="77"/>
  <c r="J310" i="77"/>
  <c r="I310" i="77"/>
  <c r="H310" i="77"/>
  <c r="G310" i="77"/>
  <c r="E310" i="77"/>
  <c r="R309" i="77"/>
  <c r="Q309" i="77"/>
  <c r="P309" i="77"/>
  <c r="O309" i="77"/>
  <c r="N309" i="77"/>
  <c r="M309" i="77"/>
  <c r="L309" i="77"/>
  <c r="K309" i="77"/>
  <c r="J309" i="77"/>
  <c r="I309" i="77"/>
  <c r="H309" i="77"/>
  <c r="G309" i="77"/>
  <c r="E309" i="77"/>
  <c r="R308" i="77"/>
  <c r="Q308" i="77"/>
  <c r="P308" i="77"/>
  <c r="O308" i="77"/>
  <c r="N308" i="77"/>
  <c r="M308" i="77"/>
  <c r="L308" i="77"/>
  <c r="K308" i="77"/>
  <c r="J308" i="77"/>
  <c r="I308" i="77"/>
  <c r="H308" i="77"/>
  <c r="G308" i="77"/>
  <c r="E308" i="77"/>
  <c r="R307" i="77"/>
  <c r="Q307" i="77"/>
  <c r="P307" i="77"/>
  <c r="O307" i="77"/>
  <c r="N307" i="77"/>
  <c r="M307" i="77"/>
  <c r="L307" i="77"/>
  <c r="K307" i="77"/>
  <c r="J307" i="77"/>
  <c r="I307" i="77"/>
  <c r="H307" i="77"/>
  <c r="G307" i="77"/>
  <c r="E307" i="77"/>
  <c r="R306" i="77"/>
  <c r="Q306" i="77"/>
  <c r="P306" i="77"/>
  <c r="O306" i="77"/>
  <c r="N306" i="77"/>
  <c r="M306" i="77"/>
  <c r="L306" i="77"/>
  <c r="K306" i="77"/>
  <c r="J306" i="77"/>
  <c r="I306" i="77"/>
  <c r="H306" i="77"/>
  <c r="G306" i="77"/>
  <c r="E306" i="77"/>
  <c r="R305" i="77"/>
  <c r="Q305" i="77"/>
  <c r="P305" i="77"/>
  <c r="O305" i="77"/>
  <c r="N305" i="77"/>
  <c r="M305" i="77"/>
  <c r="L305" i="77"/>
  <c r="K305" i="77"/>
  <c r="J305" i="77"/>
  <c r="I305" i="77"/>
  <c r="H305" i="77"/>
  <c r="G305" i="77"/>
  <c r="E305" i="77"/>
  <c r="R304" i="77"/>
  <c r="Q304" i="77"/>
  <c r="P304" i="77"/>
  <c r="O304" i="77"/>
  <c r="N304" i="77"/>
  <c r="M304" i="77"/>
  <c r="L304" i="77"/>
  <c r="K304" i="77"/>
  <c r="J304" i="77"/>
  <c r="I304" i="77"/>
  <c r="H304" i="77"/>
  <c r="G304" i="77"/>
  <c r="E304" i="77"/>
  <c r="R303" i="77"/>
  <c r="Q303" i="77"/>
  <c r="P303" i="77"/>
  <c r="O303" i="77"/>
  <c r="N303" i="77"/>
  <c r="M303" i="77"/>
  <c r="L303" i="77"/>
  <c r="K303" i="77"/>
  <c r="J303" i="77"/>
  <c r="I303" i="77"/>
  <c r="H303" i="77"/>
  <c r="G303" i="77"/>
  <c r="E303" i="77"/>
  <c r="R302" i="77"/>
  <c r="Q302" i="77"/>
  <c r="N302" i="77"/>
  <c r="M302" i="77"/>
  <c r="L302" i="77"/>
  <c r="K302" i="77"/>
  <c r="J302" i="77"/>
  <c r="I302" i="77"/>
  <c r="H302" i="77"/>
  <c r="G302" i="77"/>
  <c r="E302" i="77"/>
  <c r="R301" i="77"/>
  <c r="Q301" i="77"/>
  <c r="P301" i="77"/>
  <c r="O301" i="77"/>
  <c r="N301" i="77"/>
  <c r="M301" i="77"/>
  <c r="L301" i="77"/>
  <c r="K301" i="77"/>
  <c r="J301" i="77"/>
  <c r="I301" i="77"/>
  <c r="H301" i="77"/>
  <c r="G301" i="77"/>
  <c r="E301" i="77"/>
  <c r="R300" i="77"/>
  <c r="Q300" i="77"/>
  <c r="P300" i="77"/>
  <c r="O300" i="77"/>
  <c r="N300" i="77"/>
  <c r="M300" i="77"/>
  <c r="L300" i="77"/>
  <c r="K300" i="77"/>
  <c r="J300" i="77"/>
  <c r="I300" i="77"/>
  <c r="H300" i="77"/>
  <c r="G300" i="77"/>
  <c r="E300" i="77"/>
  <c r="R299" i="77"/>
  <c r="Q299" i="77"/>
  <c r="P299" i="77"/>
  <c r="O299" i="77"/>
  <c r="N299" i="77"/>
  <c r="M299" i="77"/>
  <c r="L299" i="77"/>
  <c r="K299" i="77"/>
  <c r="J299" i="77"/>
  <c r="I299" i="77"/>
  <c r="H299" i="77"/>
  <c r="G299" i="77"/>
  <c r="E299" i="77"/>
  <c r="R298" i="77"/>
  <c r="Q298" i="77"/>
  <c r="P298" i="77"/>
  <c r="O298" i="77"/>
  <c r="N298" i="77"/>
  <c r="M298" i="77"/>
  <c r="L298" i="77"/>
  <c r="K298" i="77"/>
  <c r="J298" i="77"/>
  <c r="I298" i="77"/>
  <c r="H298" i="77"/>
  <c r="G298" i="77"/>
  <c r="E298" i="77"/>
  <c r="R297" i="77"/>
  <c r="Q297" i="77"/>
  <c r="P297" i="77"/>
  <c r="O297" i="77"/>
  <c r="N297" i="77"/>
  <c r="M297" i="77"/>
  <c r="L297" i="77"/>
  <c r="K297" i="77"/>
  <c r="J297" i="77"/>
  <c r="I297" i="77"/>
  <c r="H297" i="77"/>
  <c r="G297" i="77"/>
  <c r="E297" i="77"/>
  <c r="R296" i="77"/>
  <c r="Q296" i="77"/>
  <c r="P296" i="77"/>
  <c r="O296" i="77"/>
  <c r="N296" i="77"/>
  <c r="M296" i="77"/>
  <c r="L296" i="77"/>
  <c r="K296" i="77"/>
  <c r="J296" i="77"/>
  <c r="I296" i="77"/>
  <c r="H296" i="77"/>
  <c r="G296" i="77"/>
  <c r="E296" i="77"/>
  <c r="R295" i="77"/>
  <c r="Q295" i="77"/>
  <c r="P295" i="77"/>
  <c r="O295" i="77"/>
  <c r="N295" i="77"/>
  <c r="M295" i="77"/>
  <c r="L295" i="77"/>
  <c r="K295" i="77"/>
  <c r="J295" i="77"/>
  <c r="I295" i="77"/>
  <c r="H295" i="77"/>
  <c r="G295" i="77"/>
  <c r="E295" i="77"/>
  <c r="R294" i="77"/>
  <c r="Q294" i="77"/>
  <c r="P294" i="77"/>
  <c r="O294" i="77"/>
  <c r="N294" i="77"/>
  <c r="M294" i="77"/>
  <c r="L294" i="77"/>
  <c r="K294" i="77"/>
  <c r="J294" i="77"/>
  <c r="I294" i="77"/>
  <c r="H294" i="77"/>
  <c r="G294" i="77"/>
  <c r="E294" i="77"/>
  <c r="R293" i="77"/>
  <c r="Q293" i="77"/>
  <c r="P293" i="77"/>
  <c r="O293" i="77"/>
  <c r="N293" i="77"/>
  <c r="M293" i="77"/>
  <c r="L293" i="77"/>
  <c r="K293" i="77"/>
  <c r="J293" i="77"/>
  <c r="I293" i="77"/>
  <c r="H293" i="77"/>
  <c r="G293" i="77"/>
  <c r="E293" i="77"/>
  <c r="R292" i="77"/>
  <c r="Q292" i="77"/>
  <c r="P292" i="77"/>
  <c r="O292" i="77"/>
  <c r="N292" i="77"/>
  <c r="M292" i="77"/>
  <c r="L292" i="77"/>
  <c r="K292" i="77"/>
  <c r="J292" i="77"/>
  <c r="I292" i="77"/>
  <c r="H292" i="77"/>
  <c r="G292" i="77"/>
  <c r="E292" i="77"/>
  <c r="R291" i="77"/>
  <c r="Q291" i="77"/>
  <c r="P291" i="77"/>
  <c r="O291" i="77"/>
  <c r="N291" i="77"/>
  <c r="M291" i="77"/>
  <c r="L291" i="77"/>
  <c r="K291" i="77"/>
  <c r="J291" i="77"/>
  <c r="I291" i="77"/>
  <c r="H291" i="77"/>
  <c r="G291" i="77"/>
  <c r="E291" i="77"/>
  <c r="R290" i="77"/>
  <c r="Q290" i="77"/>
  <c r="P290" i="77"/>
  <c r="O290" i="77"/>
  <c r="N290" i="77"/>
  <c r="M290" i="77"/>
  <c r="L290" i="77"/>
  <c r="K290" i="77"/>
  <c r="J290" i="77"/>
  <c r="I290" i="77"/>
  <c r="H290" i="77"/>
  <c r="G290" i="77"/>
  <c r="E290" i="77"/>
  <c r="R289" i="77"/>
  <c r="Q289" i="77"/>
  <c r="P289" i="77"/>
  <c r="O289" i="77"/>
  <c r="N289" i="77"/>
  <c r="M289" i="77"/>
  <c r="L289" i="77"/>
  <c r="K289" i="77"/>
  <c r="J289" i="77"/>
  <c r="I289" i="77"/>
  <c r="H289" i="77"/>
  <c r="G289" i="77"/>
  <c r="E289" i="77"/>
  <c r="R288" i="77"/>
  <c r="Q288" i="77"/>
  <c r="N288" i="77"/>
  <c r="M288" i="77"/>
  <c r="L288" i="77"/>
  <c r="K288" i="77"/>
  <c r="J288" i="77"/>
  <c r="I288" i="77"/>
  <c r="H288" i="77"/>
  <c r="G288" i="77"/>
  <c r="E288" i="77"/>
  <c r="R287" i="77"/>
  <c r="Q287" i="77"/>
  <c r="P287" i="77"/>
  <c r="O287" i="77"/>
  <c r="N287" i="77"/>
  <c r="M287" i="77"/>
  <c r="L287" i="77"/>
  <c r="K287" i="77"/>
  <c r="J287" i="77"/>
  <c r="I287" i="77"/>
  <c r="H287" i="77"/>
  <c r="G287" i="77"/>
  <c r="E287" i="77"/>
  <c r="R286" i="77"/>
  <c r="Q286" i="77"/>
  <c r="P286" i="77"/>
  <c r="O286" i="77"/>
  <c r="N286" i="77"/>
  <c r="M286" i="77"/>
  <c r="L286" i="77"/>
  <c r="K286" i="77"/>
  <c r="J286" i="77"/>
  <c r="I286" i="77"/>
  <c r="H286" i="77"/>
  <c r="G286" i="77"/>
  <c r="E286" i="77"/>
  <c r="R285" i="77"/>
  <c r="Q285" i="77"/>
  <c r="P285" i="77"/>
  <c r="O285" i="77"/>
  <c r="N285" i="77"/>
  <c r="M285" i="77"/>
  <c r="L285" i="77"/>
  <c r="K285" i="77"/>
  <c r="J285" i="77"/>
  <c r="I285" i="77"/>
  <c r="H285" i="77"/>
  <c r="G285" i="77"/>
  <c r="E285" i="77"/>
  <c r="R284" i="77"/>
  <c r="Q284" i="77"/>
  <c r="P284" i="77"/>
  <c r="O284" i="77"/>
  <c r="N284" i="77"/>
  <c r="M284" i="77"/>
  <c r="L284" i="77"/>
  <c r="K284" i="77"/>
  <c r="J284" i="77"/>
  <c r="I284" i="77"/>
  <c r="H284" i="77"/>
  <c r="G284" i="77"/>
  <c r="E284" i="77"/>
  <c r="R283" i="77"/>
  <c r="Q283" i="77"/>
  <c r="P283" i="77"/>
  <c r="O283" i="77"/>
  <c r="N283" i="77"/>
  <c r="M283" i="77"/>
  <c r="L283" i="77"/>
  <c r="K283" i="77"/>
  <c r="J283" i="77"/>
  <c r="I283" i="77"/>
  <c r="H283" i="77"/>
  <c r="G283" i="77"/>
  <c r="E283" i="77"/>
  <c r="R282" i="77"/>
  <c r="Q282" i="77"/>
  <c r="P282" i="77"/>
  <c r="O282" i="77"/>
  <c r="N282" i="77"/>
  <c r="M282" i="77"/>
  <c r="L282" i="77"/>
  <c r="K282" i="77"/>
  <c r="J282" i="77"/>
  <c r="I282" i="77"/>
  <c r="H282" i="77"/>
  <c r="G282" i="77"/>
  <c r="E282" i="77"/>
  <c r="R281" i="77"/>
  <c r="Q281" i="77"/>
  <c r="P281" i="77"/>
  <c r="O281" i="77"/>
  <c r="N281" i="77"/>
  <c r="M281" i="77"/>
  <c r="L281" i="77"/>
  <c r="K281" i="77"/>
  <c r="J281" i="77"/>
  <c r="I281" i="77"/>
  <c r="H281" i="77"/>
  <c r="G281" i="77"/>
  <c r="E281" i="77"/>
  <c r="R280" i="77"/>
  <c r="Q280" i="77"/>
  <c r="P280" i="77"/>
  <c r="O280" i="77"/>
  <c r="N280" i="77"/>
  <c r="M280" i="77"/>
  <c r="L280" i="77"/>
  <c r="K280" i="77"/>
  <c r="J280" i="77"/>
  <c r="I280" i="77"/>
  <c r="H280" i="77"/>
  <c r="G280" i="77"/>
  <c r="E280" i="77"/>
  <c r="R279" i="77"/>
  <c r="Q279" i="77"/>
  <c r="P279" i="77"/>
  <c r="O279" i="77"/>
  <c r="N279" i="77"/>
  <c r="M279" i="77"/>
  <c r="L279" i="77"/>
  <c r="K279" i="77"/>
  <c r="J279" i="77"/>
  <c r="I279" i="77"/>
  <c r="H279" i="77"/>
  <c r="G279" i="77"/>
  <c r="E279" i="77"/>
  <c r="R278" i="77"/>
  <c r="Q278" i="77"/>
  <c r="P278" i="77"/>
  <c r="O278" i="77"/>
  <c r="N278" i="77"/>
  <c r="M278" i="77"/>
  <c r="K278" i="77"/>
  <c r="J278" i="77"/>
  <c r="I278" i="77"/>
  <c r="H278" i="77"/>
  <c r="G278" i="77"/>
  <c r="E278" i="77"/>
  <c r="R277" i="77"/>
  <c r="Q277" i="77"/>
  <c r="P277" i="77"/>
  <c r="O277" i="77"/>
  <c r="N277" i="77"/>
  <c r="M277" i="77"/>
  <c r="K277" i="77"/>
  <c r="J277" i="77"/>
  <c r="I277" i="77"/>
  <c r="H277" i="77"/>
  <c r="G277" i="77"/>
  <c r="E277" i="77"/>
  <c r="R276" i="77"/>
  <c r="Q276" i="77"/>
  <c r="P276" i="77"/>
  <c r="O276" i="77"/>
  <c r="N276" i="77"/>
  <c r="M276" i="77"/>
  <c r="L276" i="77"/>
  <c r="K276" i="77"/>
  <c r="J276" i="77"/>
  <c r="I276" i="77"/>
  <c r="H276" i="77"/>
  <c r="G276" i="77"/>
  <c r="E276" i="77"/>
  <c r="R275" i="77"/>
  <c r="Q275" i="77"/>
  <c r="N275" i="77"/>
  <c r="M275" i="77"/>
  <c r="L275" i="77"/>
  <c r="K275" i="77"/>
  <c r="J275" i="77"/>
  <c r="I275" i="77"/>
  <c r="H275" i="77"/>
  <c r="G275" i="77"/>
  <c r="E275" i="77"/>
  <c r="R274" i="77"/>
  <c r="Q274" i="77"/>
  <c r="P274" i="77"/>
  <c r="O274" i="77"/>
  <c r="N274" i="77"/>
  <c r="M274" i="77"/>
  <c r="L274" i="77"/>
  <c r="K274" i="77"/>
  <c r="J274" i="77"/>
  <c r="I274" i="77"/>
  <c r="H274" i="77"/>
  <c r="G274" i="77"/>
  <c r="E274" i="77"/>
  <c r="R273" i="77"/>
  <c r="Q273" i="77"/>
  <c r="P273" i="77"/>
  <c r="O273" i="77"/>
  <c r="N273" i="77"/>
  <c r="M273" i="77"/>
  <c r="L273" i="77"/>
  <c r="K273" i="77"/>
  <c r="J273" i="77"/>
  <c r="I273" i="77"/>
  <c r="H273" i="77"/>
  <c r="G273" i="77"/>
  <c r="E273" i="77"/>
  <c r="R272" i="77"/>
  <c r="Q272" i="77"/>
  <c r="P272" i="77"/>
  <c r="O272" i="77"/>
  <c r="N272" i="77"/>
  <c r="M272" i="77"/>
  <c r="L272" i="77"/>
  <c r="K272" i="77"/>
  <c r="J272" i="77"/>
  <c r="I272" i="77"/>
  <c r="H272" i="77"/>
  <c r="G272" i="77"/>
  <c r="E272" i="77"/>
  <c r="R271" i="77"/>
  <c r="Q271" i="77"/>
  <c r="P271" i="77"/>
  <c r="O271" i="77"/>
  <c r="N271" i="77"/>
  <c r="M271" i="77"/>
  <c r="L271" i="77"/>
  <c r="K271" i="77"/>
  <c r="J271" i="77"/>
  <c r="I271" i="77"/>
  <c r="H271" i="77"/>
  <c r="G271" i="77"/>
  <c r="E271" i="77"/>
  <c r="R270" i="77"/>
  <c r="Q270" i="77"/>
  <c r="P270" i="77"/>
  <c r="O270" i="77"/>
  <c r="N270" i="77"/>
  <c r="M270" i="77"/>
  <c r="L270" i="77"/>
  <c r="K270" i="77"/>
  <c r="J270" i="77"/>
  <c r="I270" i="77"/>
  <c r="H270" i="77"/>
  <c r="G270" i="77"/>
  <c r="E270" i="77"/>
  <c r="R269" i="77"/>
  <c r="Q269" i="77"/>
  <c r="P269" i="77"/>
  <c r="O269" i="77"/>
  <c r="N269" i="77"/>
  <c r="M269" i="77"/>
  <c r="L269" i="77"/>
  <c r="K269" i="77"/>
  <c r="J269" i="77"/>
  <c r="I269" i="77"/>
  <c r="H269" i="77"/>
  <c r="G269" i="77"/>
  <c r="E269" i="77"/>
  <c r="R268" i="77"/>
  <c r="Q268" i="77"/>
  <c r="P268" i="77"/>
  <c r="O268" i="77"/>
  <c r="N268" i="77"/>
  <c r="M268" i="77"/>
  <c r="L268" i="77"/>
  <c r="K268" i="77"/>
  <c r="J268" i="77"/>
  <c r="I268" i="77"/>
  <c r="H268" i="77"/>
  <c r="G268" i="77"/>
  <c r="E268" i="77"/>
  <c r="R267" i="77"/>
  <c r="Q267" i="77"/>
  <c r="P267" i="77"/>
  <c r="O267" i="77"/>
  <c r="N267" i="77"/>
  <c r="M267" i="77"/>
  <c r="L267" i="77"/>
  <c r="K267" i="77"/>
  <c r="J267" i="77"/>
  <c r="I267" i="77"/>
  <c r="H267" i="77"/>
  <c r="G267" i="77"/>
  <c r="E267" i="77"/>
  <c r="R266" i="77"/>
  <c r="Q266" i="77"/>
  <c r="P266" i="77"/>
  <c r="O266" i="77"/>
  <c r="N266" i="77"/>
  <c r="M266" i="77"/>
  <c r="L266" i="77"/>
  <c r="K266" i="77"/>
  <c r="J266" i="77"/>
  <c r="I266" i="77"/>
  <c r="H266" i="77"/>
  <c r="G266" i="77"/>
  <c r="E266" i="77"/>
  <c r="R265" i="77"/>
  <c r="Q265" i="77"/>
  <c r="P265" i="77"/>
  <c r="O265" i="77"/>
  <c r="N265" i="77"/>
  <c r="M265" i="77"/>
  <c r="L265" i="77"/>
  <c r="K265" i="77"/>
  <c r="J265" i="77"/>
  <c r="I265" i="77"/>
  <c r="H265" i="77"/>
  <c r="G265" i="77"/>
  <c r="E265" i="77"/>
  <c r="R264" i="77"/>
  <c r="Q264" i="77"/>
  <c r="P264" i="77"/>
  <c r="O264" i="77"/>
  <c r="N264" i="77"/>
  <c r="M264" i="77"/>
  <c r="L264" i="77"/>
  <c r="K264" i="77"/>
  <c r="J264" i="77"/>
  <c r="I264" i="77"/>
  <c r="H264" i="77"/>
  <c r="G264" i="77"/>
  <c r="E264" i="77"/>
  <c r="R263" i="77"/>
  <c r="Q263" i="77"/>
  <c r="P263" i="77"/>
  <c r="O263" i="77"/>
  <c r="N263" i="77"/>
  <c r="M263" i="77"/>
  <c r="L263" i="77"/>
  <c r="K263" i="77"/>
  <c r="J263" i="77"/>
  <c r="I263" i="77"/>
  <c r="H263" i="77"/>
  <c r="G263" i="77"/>
  <c r="E263" i="77"/>
  <c r="R262" i="77"/>
  <c r="Q262" i="77"/>
  <c r="O262" i="77"/>
  <c r="N262" i="77"/>
  <c r="M262" i="77"/>
  <c r="L262" i="77"/>
  <c r="K262" i="77"/>
  <c r="J262" i="77"/>
  <c r="I262" i="77"/>
  <c r="H262" i="77"/>
  <c r="G262" i="77"/>
  <c r="E262" i="77"/>
  <c r="R261" i="77"/>
  <c r="Q261" i="77"/>
  <c r="P261" i="77"/>
  <c r="O261" i="77"/>
  <c r="N261" i="77"/>
  <c r="M261" i="77"/>
  <c r="L261" i="77"/>
  <c r="K261" i="77"/>
  <c r="J261" i="77"/>
  <c r="I261" i="77"/>
  <c r="H261" i="77"/>
  <c r="G261" i="77"/>
  <c r="E261" i="77"/>
  <c r="R260" i="77"/>
  <c r="Q260" i="77"/>
  <c r="P260" i="77"/>
  <c r="O260" i="77"/>
  <c r="N260" i="77"/>
  <c r="M260" i="77"/>
  <c r="L260" i="77"/>
  <c r="K260" i="77"/>
  <c r="J260" i="77"/>
  <c r="I260" i="77"/>
  <c r="H260" i="77"/>
  <c r="G260" i="77"/>
  <c r="E260" i="77"/>
  <c r="R259" i="77"/>
  <c r="Q259" i="77"/>
  <c r="P259" i="77"/>
  <c r="O259" i="77"/>
  <c r="N259" i="77"/>
  <c r="M259" i="77"/>
  <c r="L259" i="77"/>
  <c r="K259" i="77"/>
  <c r="J259" i="77"/>
  <c r="I259" i="77"/>
  <c r="H259" i="77"/>
  <c r="G259" i="77"/>
  <c r="E259" i="77"/>
  <c r="R258" i="77"/>
  <c r="Q258" i="77"/>
  <c r="P258" i="77"/>
  <c r="O258" i="77"/>
  <c r="N258" i="77"/>
  <c r="M258" i="77"/>
  <c r="L258" i="77"/>
  <c r="K258" i="77"/>
  <c r="J258" i="77"/>
  <c r="I258" i="77"/>
  <c r="H258" i="77"/>
  <c r="G258" i="77"/>
  <c r="E258" i="77"/>
  <c r="R257" i="77"/>
  <c r="Q257" i="77"/>
  <c r="P257" i="77"/>
  <c r="O257" i="77"/>
  <c r="N257" i="77"/>
  <c r="M257" i="77"/>
  <c r="L257" i="77"/>
  <c r="K257" i="77"/>
  <c r="J257" i="77"/>
  <c r="I257" i="77"/>
  <c r="H257" i="77"/>
  <c r="G257" i="77"/>
  <c r="E257" i="77"/>
  <c r="R256" i="77"/>
  <c r="Q256" i="77"/>
  <c r="P256" i="77"/>
  <c r="O256" i="77"/>
  <c r="N256" i="77"/>
  <c r="M256" i="77"/>
  <c r="L256" i="77"/>
  <c r="K256" i="77"/>
  <c r="J256" i="77"/>
  <c r="I256" i="77"/>
  <c r="H256" i="77"/>
  <c r="G256" i="77"/>
  <c r="E256" i="77"/>
  <c r="R255" i="77"/>
  <c r="Q255" i="77"/>
  <c r="P255" i="77"/>
  <c r="O255" i="77"/>
  <c r="N255" i="77"/>
  <c r="M255" i="77"/>
  <c r="L255" i="77"/>
  <c r="K255" i="77"/>
  <c r="J255" i="77"/>
  <c r="I255" i="77"/>
  <c r="H255" i="77"/>
  <c r="G255" i="77"/>
  <c r="E255" i="77"/>
  <c r="R254" i="77"/>
  <c r="Q254" i="77"/>
  <c r="P254" i="77"/>
  <c r="O254" i="77"/>
  <c r="N254" i="77"/>
  <c r="M254" i="77"/>
  <c r="L254" i="77"/>
  <c r="K254" i="77"/>
  <c r="J254" i="77"/>
  <c r="I254" i="77"/>
  <c r="H254" i="77"/>
  <c r="G254" i="77"/>
  <c r="E254" i="77"/>
  <c r="R253" i="77"/>
  <c r="Q253" i="77"/>
  <c r="P253" i="77"/>
  <c r="O253" i="77"/>
  <c r="N253" i="77"/>
  <c r="M253" i="77"/>
  <c r="L253" i="77"/>
  <c r="K253" i="77"/>
  <c r="J253" i="77"/>
  <c r="I253" i="77"/>
  <c r="H253" i="77"/>
  <c r="G253" i="77"/>
  <c r="E253" i="77"/>
  <c r="R252" i="77"/>
  <c r="Q252" i="77"/>
  <c r="P252" i="77"/>
  <c r="O252" i="77"/>
  <c r="N252" i="77"/>
  <c r="M252" i="77"/>
  <c r="L252" i="77"/>
  <c r="K252" i="77"/>
  <c r="J252" i="77"/>
  <c r="I252" i="77"/>
  <c r="H252" i="77"/>
  <c r="G252" i="77"/>
  <c r="E252" i="77"/>
  <c r="R251" i="77"/>
  <c r="Q251" i="77"/>
  <c r="P251" i="77"/>
  <c r="O251" i="77"/>
  <c r="N251" i="77"/>
  <c r="M251" i="77"/>
  <c r="L251" i="77"/>
  <c r="K251" i="77"/>
  <c r="J251" i="77"/>
  <c r="I251" i="77"/>
  <c r="H251" i="77"/>
  <c r="G251" i="77"/>
  <c r="E251" i="77"/>
  <c r="R250" i="77"/>
  <c r="Q250" i="77"/>
  <c r="P250" i="77"/>
  <c r="O250" i="77"/>
  <c r="N250" i="77"/>
  <c r="M250" i="77"/>
  <c r="L250" i="77"/>
  <c r="K250" i="77"/>
  <c r="J250" i="77"/>
  <c r="I250" i="77"/>
  <c r="H250" i="77"/>
  <c r="G250" i="77"/>
  <c r="E250" i="77"/>
  <c r="R249" i="77"/>
  <c r="Q249" i="77"/>
  <c r="P249" i="77"/>
  <c r="O249" i="77"/>
  <c r="N249" i="77"/>
  <c r="M249" i="77"/>
  <c r="L249" i="77"/>
  <c r="K249" i="77"/>
  <c r="J249" i="77"/>
  <c r="I249" i="77"/>
  <c r="H249" i="77"/>
  <c r="G249" i="77"/>
  <c r="E249" i="77"/>
  <c r="R248" i="77"/>
  <c r="Q248" i="77"/>
  <c r="P248" i="77"/>
  <c r="O248" i="77"/>
  <c r="N248" i="77"/>
  <c r="M248" i="77"/>
  <c r="L248" i="77"/>
  <c r="K248" i="77"/>
  <c r="J248" i="77"/>
  <c r="I248" i="77"/>
  <c r="H248" i="77"/>
  <c r="G248" i="77"/>
  <c r="E248" i="77"/>
  <c r="R247" i="77"/>
  <c r="Q247" i="77"/>
  <c r="P247" i="77"/>
  <c r="O247" i="77"/>
  <c r="N247" i="77"/>
  <c r="M247" i="77"/>
  <c r="L247" i="77"/>
  <c r="K247" i="77"/>
  <c r="J247" i="77"/>
  <c r="I247" i="77"/>
  <c r="H247" i="77"/>
  <c r="G247" i="77"/>
  <c r="E247" i="77"/>
  <c r="R246" i="77"/>
  <c r="Q246" i="77"/>
  <c r="P246" i="77"/>
  <c r="O246" i="77"/>
  <c r="N246" i="77"/>
  <c r="M246" i="77"/>
  <c r="L246" i="77"/>
  <c r="K246" i="77"/>
  <c r="J246" i="77"/>
  <c r="I246" i="77"/>
  <c r="H246" i="77"/>
  <c r="G246" i="77"/>
  <c r="E246" i="77"/>
  <c r="R245" i="77"/>
  <c r="Q245" i="77"/>
  <c r="P245" i="77"/>
  <c r="O245" i="77"/>
  <c r="N245" i="77"/>
  <c r="M245" i="77"/>
  <c r="L245" i="77"/>
  <c r="K245" i="77"/>
  <c r="J245" i="77"/>
  <c r="I245" i="77"/>
  <c r="H245" i="77"/>
  <c r="G245" i="77"/>
  <c r="E245" i="77"/>
  <c r="R244" i="77"/>
  <c r="Q244" i="77"/>
  <c r="P244" i="77"/>
  <c r="O244" i="77"/>
  <c r="N244" i="77"/>
  <c r="M244" i="77"/>
  <c r="L244" i="77"/>
  <c r="K244" i="77"/>
  <c r="J244" i="77"/>
  <c r="I244" i="77"/>
  <c r="H244" i="77"/>
  <c r="G244" i="77"/>
  <c r="E244" i="77"/>
  <c r="R243" i="77"/>
  <c r="Q243" i="77"/>
  <c r="P243" i="77"/>
  <c r="O243" i="77"/>
  <c r="N243" i="77"/>
  <c r="M243" i="77"/>
  <c r="L243" i="77"/>
  <c r="K243" i="77"/>
  <c r="J243" i="77"/>
  <c r="I243" i="77"/>
  <c r="H243" i="77"/>
  <c r="G243" i="77"/>
  <c r="E243" i="77"/>
  <c r="R242" i="77"/>
  <c r="Q242" i="77"/>
  <c r="P242" i="77"/>
  <c r="O242" i="77"/>
  <c r="N242" i="77"/>
  <c r="M242" i="77"/>
  <c r="L242" i="77"/>
  <c r="K242" i="77"/>
  <c r="J242" i="77"/>
  <c r="I242" i="77"/>
  <c r="H242" i="77"/>
  <c r="G242" i="77"/>
  <c r="E242" i="77"/>
  <c r="R241" i="77"/>
  <c r="Q241" i="77"/>
  <c r="P241" i="77"/>
  <c r="O241" i="77"/>
  <c r="N241" i="77"/>
  <c r="M241" i="77"/>
  <c r="L241" i="77"/>
  <c r="K241" i="77"/>
  <c r="J241" i="77"/>
  <c r="I241" i="77"/>
  <c r="H241" i="77"/>
  <c r="G241" i="77"/>
  <c r="E241" i="77"/>
  <c r="R240" i="77"/>
  <c r="Q240" i="77"/>
  <c r="P240" i="77"/>
  <c r="O240" i="77"/>
  <c r="N240" i="77"/>
  <c r="M240" i="77"/>
  <c r="L240" i="77"/>
  <c r="K240" i="77"/>
  <c r="J240" i="77"/>
  <c r="I240" i="77"/>
  <c r="H240" i="77"/>
  <c r="G240" i="77"/>
  <c r="E240" i="77"/>
  <c r="R239" i="77"/>
  <c r="Q239" i="77"/>
  <c r="P239" i="77"/>
  <c r="O239" i="77"/>
  <c r="N239" i="77"/>
  <c r="M239" i="77"/>
  <c r="L239" i="77"/>
  <c r="K239" i="77"/>
  <c r="J239" i="77"/>
  <c r="I239" i="77"/>
  <c r="H239" i="77"/>
  <c r="G239" i="77"/>
  <c r="E239" i="77"/>
  <c r="R238" i="77"/>
  <c r="Q238" i="77"/>
  <c r="P238" i="77"/>
  <c r="O238" i="77"/>
  <c r="N238" i="77"/>
  <c r="M238" i="77"/>
  <c r="L238" i="77"/>
  <c r="K238" i="77"/>
  <c r="J238" i="77"/>
  <c r="I238" i="77"/>
  <c r="H238" i="77"/>
  <c r="G238" i="77"/>
  <c r="E238" i="77"/>
  <c r="R237" i="77"/>
  <c r="Q237" i="77"/>
  <c r="P237" i="77"/>
  <c r="O237" i="77"/>
  <c r="N237" i="77"/>
  <c r="M237" i="77"/>
  <c r="L237" i="77"/>
  <c r="K237" i="77"/>
  <c r="J237" i="77"/>
  <c r="I237" i="77"/>
  <c r="H237" i="77"/>
  <c r="G237" i="77"/>
  <c r="E237" i="77"/>
  <c r="R236" i="77"/>
  <c r="Q236" i="77"/>
  <c r="P236" i="77"/>
  <c r="O236" i="77"/>
  <c r="N236" i="77"/>
  <c r="M236" i="77"/>
  <c r="L236" i="77"/>
  <c r="K236" i="77"/>
  <c r="J236" i="77"/>
  <c r="I236" i="77"/>
  <c r="H236" i="77"/>
  <c r="G236" i="77"/>
  <c r="E236" i="77"/>
  <c r="R235" i="77"/>
  <c r="Q235" i="77"/>
  <c r="P235" i="77"/>
  <c r="O235" i="77"/>
  <c r="N235" i="77"/>
  <c r="M235" i="77"/>
  <c r="L235" i="77"/>
  <c r="K235" i="77"/>
  <c r="J235" i="77"/>
  <c r="I235" i="77"/>
  <c r="H235" i="77"/>
  <c r="G235" i="77"/>
  <c r="E235" i="77"/>
  <c r="R234" i="77"/>
  <c r="Q234" i="77"/>
  <c r="P234" i="77"/>
  <c r="O234" i="77"/>
  <c r="N234" i="77"/>
  <c r="M234" i="77"/>
  <c r="L234" i="77"/>
  <c r="K234" i="77"/>
  <c r="J234" i="77"/>
  <c r="I234" i="77"/>
  <c r="H234" i="77"/>
  <c r="G234" i="77"/>
  <c r="E234" i="77"/>
  <c r="R233" i="77"/>
  <c r="Q233" i="77"/>
  <c r="P233" i="77"/>
  <c r="N233" i="77"/>
  <c r="M233" i="77"/>
  <c r="L233" i="77"/>
  <c r="K233" i="77"/>
  <c r="J233" i="77"/>
  <c r="I233" i="77"/>
  <c r="H233" i="77"/>
  <c r="G233" i="77"/>
  <c r="E233" i="77"/>
  <c r="R232" i="77"/>
  <c r="Q232" i="77"/>
  <c r="P232" i="77"/>
  <c r="O232" i="77"/>
  <c r="N232" i="77"/>
  <c r="M232" i="77"/>
  <c r="L232" i="77"/>
  <c r="K232" i="77"/>
  <c r="J232" i="77"/>
  <c r="I232" i="77"/>
  <c r="H232" i="77"/>
  <c r="G232" i="77"/>
  <c r="E232" i="77"/>
  <c r="R231" i="77"/>
  <c r="Q231" i="77"/>
  <c r="P231" i="77"/>
  <c r="O231" i="77"/>
  <c r="N231" i="77"/>
  <c r="M231" i="77"/>
  <c r="L231" i="77"/>
  <c r="K231" i="77"/>
  <c r="J231" i="77"/>
  <c r="I231" i="77"/>
  <c r="H231" i="77"/>
  <c r="G231" i="77"/>
  <c r="E231" i="77"/>
  <c r="R230" i="77"/>
  <c r="Q230" i="77"/>
  <c r="P230" i="77"/>
  <c r="O230" i="77"/>
  <c r="N230" i="77"/>
  <c r="M230" i="77"/>
  <c r="L230" i="77"/>
  <c r="K230" i="77"/>
  <c r="J230" i="77"/>
  <c r="I230" i="77"/>
  <c r="H230" i="77"/>
  <c r="G230" i="77"/>
  <c r="E230" i="77"/>
  <c r="R229" i="77"/>
  <c r="Q229" i="77"/>
  <c r="P229" i="77"/>
  <c r="O229" i="77"/>
  <c r="N229" i="77"/>
  <c r="M229" i="77"/>
  <c r="L229" i="77"/>
  <c r="K229" i="77"/>
  <c r="J229" i="77"/>
  <c r="I229" i="77"/>
  <c r="H229" i="77"/>
  <c r="G229" i="77"/>
  <c r="E229" i="77"/>
  <c r="R228" i="77"/>
  <c r="Q228" i="77"/>
  <c r="P228" i="77"/>
  <c r="O228" i="77"/>
  <c r="N228" i="77"/>
  <c r="M228" i="77"/>
  <c r="L228" i="77"/>
  <c r="K228" i="77"/>
  <c r="J228" i="77"/>
  <c r="I228" i="77"/>
  <c r="H228" i="77"/>
  <c r="G228" i="77"/>
  <c r="E228" i="77"/>
  <c r="R227" i="77"/>
  <c r="Q227" i="77"/>
  <c r="P227" i="77"/>
  <c r="O227" i="77"/>
  <c r="N227" i="77"/>
  <c r="M227" i="77"/>
  <c r="L227" i="77"/>
  <c r="K227" i="77"/>
  <c r="J227" i="77"/>
  <c r="I227" i="77"/>
  <c r="H227" i="77"/>
  <c r="G227" i="77"/>
  <c r="E227" i="77"/>
  <c r="R226" i="77"/>
  <c r="Q226" i="77"/>
  <c r="P226" i="77"/>
  <c r="O226" i="77"/>
  <c r="N226" i="77"/>
  <c r="M226" i="77"/>
  <c r="L226" i="77"/>
  <c r="K226" i="77"/>
  <c r="J226" i="77"/>
  <c r="I226" i="77"/>
  <c r="H226" i="77"/>
  <c r="G226" i="77"/>
  <c r="E226" i="77"/>
  <c r="R225" i="77"/>
  <c r="Q225" i="77"/>
  <c r="P225" i="77"/>
  <c r="O225" i="77"/>
  <c r="N225" i="77"/>
  <c r="M225" i="77"/>
  <c r="L225" i="77"/>
  <c r="K225" i="77"/>
  <c r="J225" i="77"/>
  <c r="I225" i="77"/>
  <c r="H225" i="77"/>
  <c r="G225" i="77"/>
  <c r="E225" i="77"/>
  <c r="R224" i="77"/>
  <c r="Q224" i="77"/>
  <c r="P224" i="77"/>
  <c r="O224" i="77"/>
  <c r="N224" i="77"/>
  <c r="M224" i="77"/>
  <c r="L224" i="77"/>
  <c r="K224" i="77"/>
  <c r="J224" i="77"/>
  <c r="I224" i="77"/>
  <c r="H224" i="77"/>
  <c r="G224" i="77"/>
  <c r="E224" i="77"/>
  <c r="R223" i="77"/>
  <c r="Q223" i="77"/>
  <c r="P223" i="77"/>
  <c r="O223" i="77"/>
  <c r="N223" i="77"/>
  <c r="M223" i="77"/>
  <c r="L223" i="77"/>
  <c r="K223" i="77"/>
  <c r="J223" i="77"/>
  <c r="I223" i="77"/>
  <c r="H223" i="77"/>
  <c r="G223" i="77"/>
  <c r="E223" i="77"/>
  <c r="R222" i="77"/>
  <c r="Q222" i="77"/>
  <c r="P222" i="77"/>
  <c r="O222" i="77"/>
  <c r="N222" i="77"/>
  <c r="M222" i="77"/>
  <c r="L222" i="77"/>
  <c r="K222" i="77"/>
  <c r="J222" i="77"/>
  <c r="I222" i="77"/>
  <c r="H222" i="77"/>
  <c r="G222" i="77"/>
  <c r="E222" i="77"/>
  <c r="R221" i="77"/>
  <c r="Q221" i="77"/>
  <c r="P221" i="77"/>
  <c r="O221" i="77"/>
  <c r="N221" i="77"/>
  <c r="M221" i="77"/>
  <c r="L221" i="77"/>
  <c r="K221" i="77"/>
  <c r="J221" i="77"/>
  <c r="I221" i="77"/>
  <c r="H221" i="77"/>
  <c r="G221" i="77"/>
  <c r="E221" i="77"/>
  <c r="R220" i="77"/>
  <c r="Q220" i="77"/>
  <c r="N220" i="77"/>
  <c r="M220" i="77"/>
  <c r="L220" i="77"/>
  <c r="K220" i="77"/>
  <c r="J220" i="77"/>
  <c r="I220" i="77"/>
  <c r="H220" i="77"/>
  <c r="G220" i="77"/>
  <c r="E220" i="77"/>
  <c r="R219" i="77"/>
  <c r="Q219" i="77"/>
  <c r="P219" i="77"/>
  <c r="O219" i="77"/>
  <c r="N219" i="77"/>
  <c r="M219" i="77"/>
  <c r="L219" i="77"/>
  <c r="K219" i="77"/>
  <c r="J219" i="77"/>
  <c r="I219" i="77"/>
  <c r="H219" i="77"/>
  <c r="G219" i="77"/>
  <c r="E219" i="77"/>
  <c r="R218" i="77"/>
  <c r="Q218" i="77"/>
  <c r="P218" i="77"/>
  <c r="O218" i="77"/>
  <c r="N218" i="77"/>
  <c r="M218" i="77"/>
  <c r="L218" i="77"/>
  <c r="K218" i="77"/>
  <c r="J218" i="77"/>
  <c r="I218" i="77"/>
  <c r="H218" i="77"/>
  <c r="G218" i="77"/>
  <c r="E218" i="77"/>
  <c r="R217" i="77"/>
  <c r="Q217" i="77"/>
  <c r="P217" i="77"/>
  <c r="O217" i="77"/>
  <c r="N217" i="77"/>
  <c r="M217" i="77"/>
  <c r="L217" i="77"/>
  <c r="K217" i="77"/>
  <c r="J217" i="77"/>
  <c r="I217" i="77"/>
  <c r="H217" i="77"/>
  <c r="G217" i="77"/>
  <c r="E217" i="77"/>
  <c r="R216" i="77"/>
  <c r="Q216" i="77"/>
  <c r="P216" i="77"/>
  <c r="O216" i="77"/>
  <c r="N216" i="77"/>
  <c r="M216" i="77"/>
  <c r="L216" i="77"/>
  <c r="K216" i="77"/>
  <c r="J216" i="77"/>
  <c r="I216" i="77"/>
  <c r="H216" i="77"/>
  <c r="G216" i="77"/>
  <c r="E216" i="77"/>
  <c r="R215" i="77"/>
  <c r="Q215" i="77"/>
  <c r="P215" i="77"/>
  <c r="O215" i="77"/>
  <c r="N215" i="77"/>
  <c r="M215" i="77"/>
  <c r="L215" i="77"/>
  <c r="K215" i="77"/>
  <c r="J215" i="77"/>
  <c r="I215" i="77"/>
  <c r="H215" i="77"/>
  <c r="G215" i="77"/>
  <c r="E215" i="77"/>
  <c r="R214" i="77"/>
  <c r="Q214" i="77"/>
  <c r="P214" i="77"/>
  <c r="O214" i="77"/>
  <c r="N214" i="77"/>
  <c r="M214" i="77"/>
  <c r="L214" i="77"/>
  <c r="K214" i="77"/>
  <c r="J214" i="77"/>
  <c r="I214" i="77"/>
  <c r="H214" i="77"/>
  <c r="G214" i="77"/>
  <c r="E214" i="77"/>
  <c r="R213" i="77"/>
  <c r="Q213" i="77"/>
  <c r="P213" i="77"/>
  <c r="O213" i="77"/>
  <c r="N213" i="77"/>
  <c r="M213" i="77"/>
  <c r="L213" i="77"/>
  <c r="K213" i="77"/>
  <c r="J213" i="77"/>
  <c r="I213" i="77"/>
  <c r="H213" i="77"/>
  <c r="G213" i="77"/>
  <c r="E213" i="77"/>
  <c r="R212" i="77"/>
  <c r="Q212" i="77"/>
  <c r="P212" i="77"/>
  <c r="O212" i="77"/>
  <c r="N212" i="77"/>
  <c r="M212" i="77"/>
  <c r="L212" i="77"/>
  <c r="K212" i="77"/>
  <c r="J212" i="77"/>
  <c r="I212" i="77"/>
  <c r="H212" i="77"/>
  <c r="G212" i="77"/>
  <c r="E212" i="77"/>
  <c r="R211" i="77"/>
  <c r="Q211" i="77"/>
  <c r="P211" i="77"/>
  <c r="O211" i="77"/>
  <c r="N211" i="77"/>
  <c r="M211" i="77"/>
  <c r="L211" i="77"/>
  <c r="K211" i="77"/>
  <c r="J211" i="77"/>
  <c r="I211" i="77"/>
  <c r="H211" i="77"/>
  <c r="G211" i="77"/>
  <c r="E211" i="77"/>
  <c r="R210" i="77"/>
  <c r="Q210" i="77"/>
  <c r="P210" i="77"/>
  <c r="O210" i="77"/>
  <c r="N210" i="77"/>
  <c r="M210" i="77"/>
  <c r="L210" i="77"/>
  <c r="K210" i="77"/>
  <c r="J210" i="77"/>
  <c r="I210" i="77"/>
  <c r="H210" i="77"/>
  <c r="G210" i="77"/>
  <c r="E210" i="77"/>
  <c r="R209" i="77"/>
  <c r="Q209" i="77"/>
  <c r="P209" i="77"/>
  <c r="O209" i="77"/>
  <c r="N209" i="77"/>
  <c r="M209" i="77"/>
  <c r="L209" i="77"/>
  <c r="K209" i="77"/>
  <c r="J209" i="77"/>
  <c r="I209" i="77"/>
  <c r="H209" i="77"/>
  <c r="G209" i="77"/>
  <c r="E209" i="77"/>
  <c r="R208" i="77"/>
  <c r="Q208" i="77"/>
  <c r="P208" i="77"/>
  <c r="O208" i="77"/>
  <c r="N208" i="77"/>
  <c r="M208" i="77"/>
  <c r="L208" i="77"/>
  <c r="K208" i="77"/>
  <c r="J208" i="77"/>
  <c r="I208" i="77"/>
  <c r="H208" i="77"/>
  <c r="G208" i="77"/>
  <c r="E208" i="77"/>
  <c r="R207" i="77"/>
  <c r="Q207" i="77"/>
  <c r="P207" i="77"/>
  <c r="O207" i="77"/>
  <c r="N207" i="77"/>
  <c r="M207" i="77"/>
  <c r="L207" i="77"/>
  <c r="K207" i="77"/>
  <c r="J207" i="77"/>
  <c r="I207" i="77"/>
  <c r="H207" i="77"/>
  <c r="G207" i="77"/>
  <c r="E207" i="77"/>
  <c r="R206" i="77"/>
  <c r="Q206" i="77"/>
  <c r="P206" i="77"/>
  <c r="O206" i="77"/>
  <c r="N206" i="77"/>
  <c r="M206" i="77"/>
  <c r="L206" i="77"/>
  <c r="K206" i="77"/>
  <c r="J206" i="77"/>
  <c r="I206" i="77"/>
  <c r="H206" i="77"/>
  <c r="G206" i="77"/>
  <c r="E206" i="77"/>
  <c r="R205" i="77"/>
  <c r="Q205" i="77"/>
  <c r="P205" i="77"/>
  <c r="O205" i="77"/>
  <c r="N205" i="77"/>
  <c r="M205" i="77"/>
  <c r="L205" i="77"/>
  <c r="K205" i="77"/>
  <c r="J205" i="77"/>
  <c r="I205" i="77"/>
  <c r="H205" i="77"/>
  <c r="G205" i="77"/>
  <c r="E205" i="77"/>
  <c r="R204" i="77"/>
  <c r="Q204" i="77"/>
  <c r="P204" i="77"/>
  <c r="O204" i="77"/>
  <c r="N204" i="77"/>
  <c r="M204" i="77"/>
  <c r="L204" i="77"/>
  <c r="K204" i="77"/>
  <c r="J204" i="77"/>
  <c r="I204" i="77"/>
  <c r="H204" i="77"/>
  <c r="G204" i="77"/>
  <c r="E204" i="77"/>
  <c r="R203" i="77"/>
  <c r="Q203" i="77"/>
  <c r="P203" i="77"/>
  <c r="O203" i="77"/>
  <c r="N203" i="77"/>
  <c r="M203" i="77"/>
  <c r="L203" i="77"/>
  <c r="K203" i="77"/>
  <c r="J203" i="77"/>
  <c r="I203" i="77"/>
  <c r="H203" i="77"/>
  <c r="G203" i="77"/>
  <c r="E203" i="77"/>
  <c r="R202" i="77"/>
  <c r="Q202" i="77"/>
  <c r="P202" i="77"/>
  <c r="O202" i="77"/>
  <c r="N202" i="77"/>
  <c r="M202" i="77"/>
  <c r="L202" i="77"/>
  <c r="K202" i="77"/>
  <c r="J202" i="77"/>
  <c r="I202" i="77"/>
  <c r="H202" i="77"/>
  <c r="G202" i="77"/>
  <c r="E202" i="77"/>
  <c r="R201" i="77"/>
  <c r="Q201" i="77"/>
  <c r="P201" i="77"/>
  <c r="O201" i="77"/>
  <c r="N201" i="77"/>
  <c r="M201" i="77"/>
  <c r="L201" i="77"/>
  <c r="K201" i="77"/>
  <c r="J201" i="77"/>
  <c r="I201" i="77"/>
  <c r="H201" i="77"/>
  <c r="G201" i="77"/>
  <c r="E201" i="77"/>
  <c r="R200" i="77"/>
  <c r="Q200" i="77"/>
  <c r="P200" i="77"/>
  <c r="O200" i="77"/>
  <c r="N200" i="77"/>
  <c r="M200" i="77"/>
  <c r="L200" i="77"/>
  <c r="K200" i="77"/>
  <c r="J200" i="77"/>
  <c r="I200" i="77"/>
  <c r="H200" i="77"/>
  <c r="G200" i="77"/>
  <c r="R199" i="77"/>
  <c r="Q199" i="77"/>
  <c r="P199" i="77"/>
  <c r="O199" i="77"/>
  <c r="N199" i="77"/>
  <c r="M199" i="77"/>
  <c r="L199" i="77"/>
  <c r="K199" i="77"/>
  <c r="J199" i="77"/>
  <c r="I199" i="77"/>
  <c r="H199" i="77"/>
  <c r="G199" i="77"/>
  <c r="E199" i="77"/>
  <c r="R198" i="77"/>
  <c r="Q198" i="77"/>
  <c r="P198" i="77"/>
  <c r="O198" i="77"/>
  <c r="N198" i="77"/>
  <c r="M198" i="77"/>
  <c r="L198" i="77"/>
  <c r="K198" i="77"/>
  <c r="J198" i="77"/>
  <c r="I198" i="77"/>
  <c r="H198" i="77"/>
  <c r="G198" i="77"/>
  <c r="E198" i="77"/>
  <c r="R197" i="77"/>
  <c r="Q197" i="77"/>
  <c r="P197" i="77"/>
  <c r="O197" i="77"/>
  <c r="N197" i="77"/>
  <c r="M197" i="77"/>
  <c r="L197" i="77"/>
  <c r="K197" i="77"/>
  <c r="J197" i="77"/>
  <c r="I197" i="77"/>
  <c r="H197" i="77"/>
  <c r="G197" i="77"/>
  <c r="E197" i="77"/>
  <c r="R196" i="77"/>
  <c r="Q196" i="77"/>
  <c r="P196" i="77"/>
  <c r="O196" i="77"/>
  <c r="N196" i="77"/>
  <c r="M196" i="77"/>
  <c r="L196" i="77"/>
  <c r="K196" i="77"/>
  <c r="J196" i="77"/>
  <c r="I196" i="77"/>
  <c r="H196" i="77"/>
  <c r="G196" i="77"/>
  <c r="E196" i="77"/>
  <c r="R195" i="77"/>
  <c r="Q195" i="77"/>
  <c r="P195" i="77"/>
  <c r="O195" i="77"/>
  <c r="N195" i="77"/>
  <c r="M195" i="77"/>
  <c r="L195" i="77"/>
  <c r="K195" i="77"/>
  <c r="J195" i="77"/>
  <c r="I195" i="77"/>
  <c r="H195" i="77"/>
  <c r="G195" i="77"/>
  <c r="E195" i="77"/>
  <c r="R194" i="77"/>
  <c r="Q194" i="77"/>
  <c r="N194" i="77"/>
  <c r="M194" i="77"/>
  <c r="L194" i="77"/>
  <c r="K194" i="77"/>
  <c r="J194" i="77"/>
  <c r="I194" i="77"/>
  <c r="H194" i="77"/>
  <c r="G194" i="77"/>
  <c r="E194" i="77"/>
  <c r="R193" i="77"/>
  <c r="Q193" i="77"/>
  <c r="P193" i="77"/>
  <c r="O193" i="77"/>
  <c r="N193" i="77"/>
  <c r="M193" i="77"/>
  <c r="L193" i="77"/>
  <c r="K193" i="77"/>
  <c r="J193" i="77"/>
  <c r="I193" i="77"/>
  <c r="H193" i="77"/>
  <c r="G193" i="77"/>
  <c r="E193" i="77"/>
  <c r="R192" i="77"/>
  <c r="Q192" i="77"/>
  <c r="P192" i="77"/>
  <c r="O192" i="77"/>
  <c r="N192" i="77"/>
  <c r="M192" i="77"/>
  <c r="L192" i="77"/>
  <c r="K192" i="77"/>
  <c r="J192" i="77"/>
  <c r="I192" i="77"/>
  <c r="H192" i="77"/>
  <c r="G192" i="77"/>
  <c r="E192" i="77"/>
  <c r="R191" i="77"/>
  <c r="Q191" i="77"/>
  <c r="P191" i="77"/>
  <c r="O191" i="77"/>
  <c r="N191" i="77"/>
  <c r="M191" i="77"/>
  <c r="L191" i="77"/>
  <c r="K191" i="77"/>
  <c r="J191" i="77"/>
  <c r="I191" i="77"/>
  <c r="H191" i="77"/>
  <c r="G191" i="77"/>
  <c r="E191" i="77"/>
  <c r="R190" i="77"/>
  <c r="Q190" i="77"/>
  <c r="P190" i="77"/>
  <c r="O190" i="77"/>
  <c r="N190" i="77"/>
  <c r="M190" i="77"/>
  <c r="L190" i="77"/>
  <c r="K190" i="77"/>
  <c r="J190" i="77"/>
  <c r="I190" i="77"/>
  <c r="H190" i="77"/>
  <c r="G190" i="77"/>
  <c r="E190" i="77"/>
  <c r="R189" i="77"/>
  <c r="Q189" i="77"/>
  <c r="P189" i="77"/>
  <c r="O189" i="77"/>
  <c r="N189" i="77"/>
  <c r="M189" i="77"/>
  <c r="L189" i="77"/>
  <c r="K189" i="77"/>
  <c r="J189" i="77"/>
  <c r="I189" i="77"/>
  <c r="H189" i="77"/>
  <c r="G189" i="77"/>
  <c r="E189" i="77"/>
  <c r="R188" i="77"/>
  <c r="Q188" i="77"/>
  <c r="P188" i="77"/>
  <c r="O188" i="77"/>
  <c r="N188" i="77"/>
  <c r="M188" i="77"/>
  <c r="L188" i="77"/>
  <c r="K188" i="77"/>
  <c r="J188" i="77"/>
  <c r="I188" i="77"/>
  <c r="H188" i="77"/>
  <c r="G188" i="77"/>
  <c r="E188" i="77"/>
  <c r="R187" i="77"/>
  <c r="Q187" i="77"/>
  <c r="P187" i="77"/>
  <c r="O187" i="77"/>
  <c r="N187" i="77"/>
  <c r="M187" i="77"/>
  <c r="L187" i="77"/>
  <c r="K187" i="77"/>
  <c r="J187" i="77"/>
  <c r="I187" i="77"/>
  <c r="H187" i="77"/>
  <c r="G187" i="77"/>
  <c r="E187" i="77"/>
  <c r="R186" i="77"/>
  <c r="Q186" i="77"/>
  <c r="P186" i="77"/>
  <c r="O186" i="77"/>
  <c r="N186" i="77"/>
  <c r="M186" i="77"/>
  <c r="L186" i="77"/>
  <c r="K186" i="77"/>
  <c r="J186" i="77"/>
  <c r="I186" i="77"/>
  <c r="H186" i="77"/>
  <c r="G186" i="77"/>
  <c r="E186" i="77"/>
  <c r="R185" i="77"/>
  <c r="Q185" i="77"/>
  <c r="P185" i="77"/>
  <c r="O185" i="77"/>
  <c r="N185" i="77"/>
  <c r="M185" i="77"/>
  <c r="L185" i="77"/>
  <c r="K185" i="77"/>
  <c r="J185" i="77"/>
  <c r="I185" i="77"/>
  <c r="H185" i="77"/>
  <c r="G185" i="77"/>
  <c r="E185" i="77"/>
  <c r="R184" i="77"/>
  <c r="Q184" i="77"/>
  <c r="P184" i="77"/>
  <c r="O184" i="77"/>
  <c r="N184" i="77"/>
  <c r="M184" i="77"/>
  <c r="L184" i="77"/>
  <c r="K184" i="77"/>
  <c r="J184" i="77"/>
  <c r="I184" i="77"/>
  <c r="H184" i="77"/>
  <c r="G184" i="77"/>
  <c r="E184" i="77"/>
  <c r="R183" i="77"/>
  <c r="Q183" i="77"/>
  <c r="P183" i="77"/>
  <c r="O183" i="77"/>
  <c r="N183" i="77"/>
  <c r="M183" i="77"/>
  <c r="L183" i="77"/>
  <c r="K183" i="77"/>
  <c r="J183" i="77"/>
  <c r="I183" i="77"/>
  <c r="H183" i="77"/>
  <c r="G183" i="77"/>
  <c r="E183" i="77"/>
  <c r="R182" i="77"/>
  <c r="Q182" i="77"/>
  <c r="P182" i="77"/>
  <c r="O182" i="77"/>
  <c r="N182" i="77"/>
  <c r="M182" i="77"/>
  <c r="L182" i="77"/>
  <c r="K182" i="77"/>
  <c r="J182" i="77"/>
  <c r="I182" i="77"/>
  <c r="H182" i="77"/>
  <c r="G182" i="77"/>
  <c r="E182" i="77"/>
  <c r="R181" i="77"/>
  <c r="Q181" i="77"/>
  <c r="P181" i="77"/>
  <c r="O181" i="77"/>
  <c r="N181" i="77"/>
  <c r="M181" i="77"/>
  <c r="L181" i="77"/>
  <c r="K181" i="77"/>
  <c r="J181" i="77"/>
  <c r="I181" i="77"/>
  <c r="H181" i="77"/>
  <c r="G181" i="77"/>
  <c r="E181" i="77"/>
  <c r="R180" i="77"/>
  <c r="Q180" i="77"/>
  <c r="P180" i="77"/>
  <c r="N180" i="77"/>
  <c r="M180" i="77"/>
  <c r="L180" i="77"/>
  <c r="K180" i="77"/>
  <c r="J180" i="77"/>
  <c r="I180" i="77"/>
  <c r="H180" i="77"/>
  <c r="G180" i="77"/>
  <c r="E180" i="77"/>
  <c r="R179" i="77"/>
  <c r="Q179" i="77"/>
  <c r="P179" i="77"/>
  <c r="O179" i="77"/>
  <c r="N179" i="77"/>
  <c r="M179" i="77"/>
  <c r="L179" i="77"/>
  <c r="K179" i="77"/>
  <c r="J179" i="77"/>
  <c r="I179" i="77"/>
  <c r="H179" i="77"/>
  <c r="G179" i="77"/>
  <c r="E179" i="77"/>
  <c r="R178" i="77"/>
  <c r="Q178" i="77"/>
  <c r="P178" i="77"/>
  <c r="O178" i="77"/>
  <c r="N178" i="77"/>
  <c r="M178" i="77"/>
  <c r="L178" i="77"/>
  <c r="K178" i="77"/>
  <c r="J178" i="77"/>
  <c r="I178" i="77"/>
  <c r="H178" i="77"/>
  <c r="G178" i="77"/>
  <c r="E178" i="77"/>
  <c r="R177" i="77"/>
  <c r="Q177" i="77"/>
  <c r="P177" i="77"/>
  <c r="O177" i="77"/>
  <c r="N177" i="77"/>
  <c r="M177" i="77"/>
  <c r="L177" i="77"/>
  <c r="K177" i="77"/>
  <c r="J177" i="77"/>
  <c r="I177" i="77"/>
  <c r="H177" i="77"/>
  <c r="G177" i="77"/>
  <c r="E177" i="77"/>
  <c r="R176" i="77"/>
  <c r="Q176" i="77"/>
  <c r="P176" i="77"/>
  <c r="O176" i="77"/>
  <c r="N176" i="77"/>
  <c r="M176" i="77"/>
  <c r="L176" i="77"/>
  <c r="K176" i="77"/>
  <c r="J176" i="77"/>
  <c r="I176" i="77"/>
  <c r="H176" i="77"/>
  <c r="G176" i="77"/>
  <c r="E176" i="77"/>
  <c r="R175" i="77"/>
  <c r="Q175" i="77"/>
  <c r="P175" i="77"/>
  <c r="O175" i="77"/>
  <c r="N175" i="77"/>
  <c r="M175" i="77"/>
  <c r="L175" i="77"/>
  <c r="K175" i="77"/>
  <c r="J175" i="77"/>
  <c r="I175" i="77"/>
  <c r="H175" i="77"/>
  <c r="G175" i="77"/>
  <c r="E175" i="77"/>
  <c r="R174" i="77"/>
  <c r="Q174" i="77"/>
  <c r="P174" i="77"/>
  <c r="O174" i="77"/>
  <c r="N174" i="77"/>
  <c r="M174" i="77"/>
  <c r="L174" i="77"/>
  <c r="K174" i="77"/>
  <c r="J174" i="77"/>
  <c r="I174" i="77"/>
  <c r="H174" i="77"/>
  <c r="G174" i="77"/>
  <c r="E174" i="77"/>
  <c r="R173" i="77"/>
  <c r="Q173" i="77"/>
  <c r="P173" i="77"/>
  <c r="O173" i="77"/>
  <c r="N173" i="77"/>
  <c r="M173" i="77"/>
  <c r="L173" i="77"/>
  <c r="K173" i="77"/>
  <c r="J173" i="77"/>
  <c r="I173" i="77"/>
  <c r="H173" i="77"/>
  <c r="G173" i="77"/>
  <c r="E173" i="77"/>
  <c r="R172" i="77"/>
  <c r="Q172" i="77"/>
  <c r="P172" i="77"/>
  <c r="O172" i="77"/>
  <c r="N172" i="77"/>
  <c r="M172" i="77"/>
  <c r="L172" i="77"/>
  <c r="K172" i="77"/>
  <c r="J172" i="77"/>
  <c r="I172" i="77"/>
  <c r="H172" i="77"/>
  <c r="G172" i="77"/>
  <c r="E172" i="77"/>
  <c r="R171" i="77"/>
  <c r="Q171" i="77"/>
  <c r="P171" i="77"/>
  <c r="O171" i="77"/>
  <c r="N171" i="77"/>
  <c r="M171" i="77"/>
  <c r="L171" i="77"/>
  <c r="K171" i="77"/>
  <c r="J171" i="77"/>
  <c r="I171" i="77"/>
  <c r="H171" i="77"/>
  <c r="G171" i="77"/>
  <c r="E171" i="77"/>
  <c r="R170" i="77"/>
  <c r="Q170" i="77"/>
  <c r="P170" i="77"/>
  <c r="O170" i="77"/>
  <c r="N170" i="77"/>
  <c r="M170" i="77"/>
  <c r="L170" i="77"/>
  <c r="K170" i="77"/>
  <c r="J170" i="77"/>
  <c r="I170" i="77"/>
  <c r="H170" i="77"/>
  <c r="G170" i="77"/>
  <c r="E170" i="77"/>
  <c r="R169" i="77"/>
  <c r="Q169" i="77"/>
  <c r="P169" i="77"/>
  <c r="O169" i="77"/>
  <c r="N169" i="77"/>
  <c r="M169" i="77"/>
  <c r="L169" i="77"/>
  <c r="K169" i="77"/>
  <c r="J169" i="77"/>
  <c r="I169" i="77"/>
  <c r="H169" i="77"/>
  <c r="G169" i="77"/>
  <c r="E169" i="77"/>
  <c r="R168" i="77"/>
  <c r="Q168" i="77"/>
  <c r="P168" i="77"/>
  <c r="O168" i="77"/>
  <c r="N168" i="77"/>
  <c r="M168" i="77"/>
  <c r="L168" i="77"/>
  <c r="K168" i="77"/>
  <c r="J168" i="77"/>
  <c r="I168" i="77"/>
  <c r="H168" i="77"/>
  <c r="G168" i="77"/>
  <c r="E168" i="77"/>
  <c r="R167" i="77"/>
  <c r="Q167" i="77"/>
  <c r="P167" i="77"/>
  <c r="O167" i="77"/>
  <c r="M167" i="77"/>
  <c r="L167" i="77"/>
  <c r="K167" i="77"/>
  <c r="J167" i="77"/>
  <c r="I167" i="77"/>
  <c r="H167" i="77"/>
  <c r="G167" i="77"/>
  <c r="E167" i="77"/>
  <c r="R166" i="77"/>
  <c r="Q166" i="77"/>
  <c r="P166" i="77"/>
  <c r="O166" i="77"/>
  <c r="N166" i="77"/>
  <c r="M166" i="77"/>
  <c r="L166" i="77"/>
  <c r="K166" i="77"/>
  <c r="J166" i="77"/>
  <c r="I166" i="77"/>
  <c r="H166" i="77"/>
  <c r="G166" i="77"/>
  <c r="E166" i="77"/>
  <c r="R165" i="77"/>
  <c r="Q165" i="77"/>
  <c r="P165" i="77"/>
  <c r="O165" i="77"/>
  <c r="N165" i="77"/>
  <c r="M165" i="77"/>
  <c r="L165" i="77"/>
  <c r="K165" i="77"/>
  <c r="J165" i="77"/>
  <c r="I165" i="77"/>
  <c r="H165" i="77"/>
  <c r="G165" i="77"/>
  <c r="E165" i="77"/>
  <c r="R164" i="77"/>
  <c r="Q164" i="77"/>
  <c r="P164" i="77"/>
  <c r="O164" i="77"/>
  <c r="N164" i="77"/>
  <c r="M164" i="77"/>
  <c r="L164" i="77"/>
  <c r="K164" i="77"/>
  <c r="J164" i="77"/>
  <c r="I164" i="77"/>
  <c r="H164" i="77"/>
  <c r="G164" i="77"/>
  <c r="E164" i="77"/>
  <c r="R163" i="77"/>
  <c r="Q163" i="77"/>
  <c r="P163" i="77"/>
  <c r="O163" i="77"/>
  <c r="N163" i="77"/>
  <c r="M163" i="77"/>
  <c r="L163" i="77"/>
  <c r="K163" i="77"/>
  <c r="J163" i="77"/>
  <c r="I163" i="77"/>
  <c r="H163" i="77"/>
  <c r="G163" i="77"/>
  <c r="E163" i="77"/>
  <c r="R162" i="77"/>
  <c r="Q162" i="77"/>
  <c r="P162" i="77"/>
  <c r="O162" i="77"/>
  <c r="N162" i="77"/>
  <c r="M162" i="77"/>
  <c r="L162" i="77"/>
  <c r="K162" i="77"/>
  <c r="J162" i="77"/>
  <c r="I162" i="77"/>
  <c r="H162" i="77"/>
  <c r="G162" i="77"/>
  <c r="E162" i="77"/>
  <c r="R161" i="77"/>
  <c r="Q161" i="77"/>
  <c r="P161" i="77"/>
  <c r="O161" i="77"/>
  <c r="N161" i="77"/>
  <c r="M161" i="77"/>
  <c r="L161" i="77"/>
  <c r="K161" i="77"/>
  <c r="J161" i="77"/>
  <c r="I161" i="77"/>
  <c r="H161" i="77"/>
  <c r="G161" i="77"/>
  <c r="E161" i="77"/>
  <c r="R160" i="77"/>
  <c r="Q160" i="77"/>
  <c r="P160" i="77"/>
  <c r="O160" i="77"/>
  <c r="N160" i="77"/>
  <c r="M160" i="77"/>
  <c r="L160" i="77"/>
  <c r="K160" i="77"/>
  <c r="J160" i="77"/>
  <c r="I160" i="77"/>
  <c r="H160" i="77"/>
  <c r="G160" i="77"/>
  <c r="E160" i="77"/>
  <c r="R159" i="77"/>
  <c r="Q159" i="77"/>
  <c r="P159" i="77"/>
  <c r="O159" i="77"/>
  <c r="N159" i="77"/>
  <c r="M159" i="77"/>
  <c r="L159" i="77"/>
  <c r="K159" i="77"/>
  <c r="J159" i="77"/>
  <c r="I159" i="77"/>
  <c r="H159" i="77"/>
  <c r="G159" i="77"/>
  <c r="E159" i="77"/>
  <c r="R158" i="77"/>
  <c r="Q158" i="77"/>
  <c r="P158" i="77"/>
  <c r="O158" i="77"/>
  <c r="N158" i="77"/>
  <c r="M158" i="77"/>
  <c r="L158" i="77"/>
  <c r="K158" i="77"/>
  <c r="J158" i="77"/>
  <c r="I158" i="77"/>
  <c r="H158" i="77"/>
  <c r="G158" i="77"/>
  <c r="E158" i="77"/>
  <c r="R157" i="77"/>
  <c r="Q157" i="77"/>
  <c r="P157" i="77"/>
  <c r="O157" i="77"/>
  <c r="N157" i="77"/>
  <c r="M157" i="77"/>
  <c r="L157" i="77"/>
  <c r="K157" i="77"/>
  <c r="J157" i="77"/>
  <c r="I157" i="77"/>
  <c r="R156" i="77"/>
  <c r="Q156" i="77"/>
  <c r="P156" i="77"/>
  <c r="O156" i="77"/>
  <c r="N156" i="77"/>
  <c r="M156" i="77"/>
  <c r="L156" i="77"/>
  <c r="K156" i="77"/>
  <c r="J156" i="77"/>
  <c r="I156" i="77"/>
  <c r="H156" i="77"/>
  <c r="G156" i="77"/>
  <c r="R155" i="77"/>
  <c r="Q155" i="77"/>
  <c r="P155" i="77"/>
  <c r="O155" i="77"/>
  <c r="N155" i="77"/>
  <c r="M155" i="77"/>
  <c r="L155" i="77"/>
  <c r="K155" i="77"/>
  <c r="J155" i="77"/>
  <c r="I155" i="77"/>
  <c r="H155" i="77"/>
  <c r="G155" i="77"/>
  <c r="E155" i="77"/>
  <c r="R154" i="77"/>
  <c r="Q154" i="77"/>
  <c r="P154" i="77"/>
  <c r="O154" i="77"/>
  <c r="N154" i="77"/>
  <c r="M154" i="77"/>
  <c r="L154" i="77"/>
  <c r="K154" i="77"/>
  <c r="J154" i="77"/>
  <c r="I154" i="77"/>
  <c r="H154" i="77"/>
  <c r="G154" i="77"/>
  <c r="E154" i="77"/>
  <c r="R153" i="77"/>
  <c r="Q153" i="77"/>
  <c r="P153" i="77"/>
  <c r="O153" i="77"/>
  <c r="N153" i="77"/>
  <c r="M153" i="77"/>
  <c r="L153" i="77"/>
  <c r="K153" i="77"/>
  <c r="J153" i="77"/>
  <c r="I153" i="77"/>
  <c r="H153" i="77"/>
  <c r="G153" i="77"/>
  <c r="E153" i="77"/>
  <c r="R152" i="77"/>
  <c r="Q152" i="77"/>
  <c r="P152" i="77"/>
  <c r="O152" i="77"/>
  <c r="N152" i="77"/>
  <c r="M152" i="77"/>
  <c r="L152" i="77"/>
  <c r="K152" i="77"/>
  <c r="J152" i="77"/>
  <c r="I152" i="77"/>
  <c r="H152" i="77"/>
  <c r="G152" i="77"/>
  <c r="E152" i="77"/>
  <c r="R151" i="77"/>
  <c r="Q151" i="77"/>
  <c r="P151" i="77"/>
  <c r="O151" i="77"/>
  <c r="N151" i="77"/>
  <c r="M151" i="77"/>
  <c r="L151" i="77"/>
  <c r="K151" i="77"/>
  <c r="J151" i="77"/>
  <c r="I151" i="77"/>
  <c r="H151" i="77"/>
  <c r="G151" i="77"/>
  <c r="E151" i="77"/>
  <c r="R150" i="77"/>
  <c r="Q150" i="77"/>
  <c r="P150" i="77"/>
  <c r="O150" i="77"/>
  <c r="N150" i="77"/>
  <c r="M150" i="77"/>
  <c r="L150" i="77"/>
  <c r="K150" i="77"/>
  <c r="J150" i="77"/>
  <c r="I150" i="77"/>
  <c r="H150" i="77"/>
  <c r="G150" i="77"/>
  <c r="E150" i="77"/>
  <c r="R149" i="77"/>
  <c r="Q149" i="77"/>
  <c r="P149" i="77"/>
  <c r="O149" i="77"/>
  <c r="N149" i="77"/>
  <c r="M149" i="77"/>
  <c r="L149" i="77"/>
  <c r="K149" i="77"/>
  <c r="J149" i="77"/>
  <c r="I149" i="77"/>
  <c r="H149" i="77"/>
  <c r="G149" i="77"/>
  <c r="E149" i="77"/>
  <c r="R148" i="77"/>
  <c r="Q148" i="77"/>
  <c r="P148" i="77"/>
  <c r="O148" i="77"/>
  <c r="N148" i="77"/>
  <c r="M148" i="77"/>
  <c r="L148" i="77"/>
  <c r="K148" i="77"/>
  <c r="J148" i="77"/>
  <c r="I148" i="77"/>
  <c r="H148" i="77"/>
  <c r="G148" i="77"/>
  <c r="E148" i="77"/>
  <c r="R147" i="77"/>
  <c r="Q147" i="77"/>
  <c r="P147" i="77"/>
  <c r="O147" i="77"/>
  <c r="N147" i="77"/>
  <c r="M147" i="77"/>
  <c r="L147" i="77"/>
  <c r="K147" i="77"/>
  <c r="J147" i="77"/>
  <c r="I147" i="77"/>
  <c r="H147" i="77"/>
  <c r="G147" i="77"/>
  <c r="E147" i="77"/>
  <c r="R146" i="77"/>
  <c r="Q146" i="77"/>
  <c r="P146" i="77"/>
  <c r="O146" i="77"/>
  <c r="N146" i="77"/>
  <c r="M146" i="77"/>
  <c r="L146" i="77"/>
  <c r="K146" i="77"/>
  <c r="J146" i="77"/>
  <c r="I146" i="77"/>
  <c r="H146" i="77"/>
  <c r="E146" i="77"/>
  <c r="R145" i="77"/>
  <c r="Q145" i="77"/>
  <c r="P145" i="77"/>
  <c r="O145" i="77"/>
  <c r="N145" i="77"/>
  <c r="M145" i="77"/>
  <c r="L145" i="77"/>
  <c r="K145" i="77"/>
  <c r="J145" i="77"/>
  <c r="I145" i="77"/>
  <c r="H145" i="77"/>
  <c r="E145" i="77"/>
  <c r="R144" i="77"/>
  <c r="Q144" i="77"/>
  <c r="P144" i="77"/>
  <c r="O144" i="77"/>
  <c r="N144" i="77"/>
  <c r="M144" i="77"/>
  <c r="L144" i="77"/>
  <c r="K144" i="77"/>
  <c r="J144" i="77"/>
  <c r="I144" i="77"/>
  <c r="H144" i="77"/>
  <c r="E144" i="77"/>
  <c r="R143" i="77"/>
  <c r="Q143" i="77"/>
  <c r="P143" i="77"/>
  <c r="O143" i="77"/>
  <c r="N143" i="77"/>
  <c r="M143" i="77"/>
  <c r="L143" i="77"/>
  <c r="K143" i="77"/>
  <c r="J143" i="77"/>
  <c r="I143" i="77"/>
  <c r="H143" i="77"/>
  <c r="E143" i="77"/>
  <c r="R142" i="77"/>
  <c r="Q142" i="77"/>
  <c r="P142" i="77"/>
  <c r="O142" i="77"/>
  <c r="N142" i="77"/>
  <c r="M142" i="77"/>
  <c r="L142" i="77"/>
  <c r="K142" i="77"/>
  <c r="J142" i="77"/>
  <c r="I142" i="77"/>
  <c r="H142" i="77"/>
  <c r="E142" i="77"/>
  <c r="R141" i="77"/>
  <c r="Q141" i="77"/>
  <c r="P141" i="77"/>
  <c r="O141" i="77"/>
  <c r="N141" i="77"/>
  <c r="M141" i="77"/>
  <c r="L141" i="77"/>
  <c r="K141" i="77"/>
  <c r="J141" i="77"/>
  <c r="I141" i="77"/>
  <c r="H141" i="77"/>
  <c r="E141" i="77"/>
  <c r="R140" i="77"/>
  <c r="Q140" i="77"/>
  <c r="P140" i="77"/>
  <c r="O140" i="77"/>
  <c r="N140" i="77"/>
  <c r="M140" i="77"/>
  <c r="L140" i="77"/>
  <c r="K140" i="77"/>
  <c r="J140" i="77"/>
  <c r="I140" i="77"/>
  <c r="H140" i="77"/>
  <c r="E140" i="77"/>
  <c r="R139" i="77"/>
  <c r="Q139" i="77"/>
  <c r="P139" i="77"/>
  <c r="O139" i="77"/>
  <c r="N139" i="77"/>
  <c r="M139" i="77"/>
  <c r="L139" i="77"/>
  <c r="K139" i="77"/>
  <c r="J139" i="77"/>
  <c r="I139" i="77"/>
  <c r="H139" i="77"/>
  <c r="G139" i="77"/>
  <c r="E139" i="77"/>
  <c r="R138" i="77"/>
  <c r="Q138" i="77"/>
  <c r="P138" i="77"/>
  <c r="O138" i="77"/>
  <c r="N138" i="77"/>
  <c r="M138" i="77"/>
  <c r="L138" i="77"/>
  <c r="K138" i="77"/>
  <c r="J138" i="77"/>
  <c r="I138" i="77"/>
  <c r="H138" i="77"/>
  <c r="E138" i="77"/>
  <c r="R137" i="77"/>
  <c r="Q137" i="77"/>
  <c r="P137" i="77"/>
  <c r="O137" i="77"/>
  <c r="N137" i="77"/>
  <c r="M137" i="77"/>
  <c r="L137" i="77"/>
  <c r="K137" i="77"/>
  <c r="J137" i="77"/>
  <c r="I137" i="77"/>
  <c r="H137" i="77"/>
  <c r="E137" i="77"/>
  <c r="R136" i="77"/>
  <c r="Q136" i="77"/>
  <c r="P136" i="77"/>
  <c r="O136" i="77"/>
  <c r="N136" i="77"/>
  <c r="M136" i="77"/>
  <c r="L136" i="77"/>
  <c r="K136" i="77"/>
  <c r="J136" i="77"/>
  <c r="I136" i="77"/>
  <c r="H136" i="77"/>
  <c r="E136" i="77"/>
  <c r="R135" i="77"/>
  <c r="Q135" i="77"/>
  <c r="P135" i="77"/>
  <c r="O135" i="77"/>
  <c r="N135" i="77"/>
  <c r="M135" i="77"/>
  <c r="L135" i="77"/>
  <c r="K135" i="77"/>
  <c r="J135" i="77"/>
  <c r="I135" i="77"/>
  <c r="H135" i="77"/>
  <c r="E135" i="77"/>
  <c r="R134" i="77"/>
  <c r="Q134" i="77"/>
  <c r="P134" i="77"/>
  <c r="O134" i="77"/>
  <c r="N134" i="77"/>
  <c r="M134" i="77"/>
  <c r="L134" i="77"/>
  <c r="K134" i="77"/>
  <c r="J134" i="77"/>
  <c r="I134" i="77"/>
  <c r="H134" i="77"/>
  <c r="G134" i="77"/>
  <c r="E134" i="77"/>
  <c r="R133" i="77"/>
  <c r="Q133" i="77"/>
  <c r="P133" i="77"/>
  <c r="O133" i="77"/>
  <c r="N133" i="77"/>
  <c r="M133" i="77"/>
  <c r="L133" i="77"/>
  <c r="K133" i="77"/>
  <c r="J133" i="77"/>
  <c r="I133" i="77"/>
  <c r="H133" i="77"/>
  <c r="G133" i="77"/>
  <c r="E133" i="77"/>
  <c r="R132" i="77"/>
  <c r="Q132" i="77"/>
  <c r="P132" i="77"/>
  <c r="O132" i="77"/>
  <c r="N132" i="77"/>
  <c r="M132" i="77"/>
  <c r="L132" i="77"/>
  <c r="K132" i="77"/>
  <c r="J132" i="77"/>
  <c r="I132" i="77"/>
  <c r="H132" i="77"/>
  <c r="G132" i="77"/>
  <c r="E132" i="77"/>
  <c r="R131" i="77"/>
  <c r="Q131" i="77"/>
  <c r="P131" i="77"/>
  <c r="O131" i="77"/>
  <c r="N131" i="77"/>
  <c r="M131" i="77"/>
  <c r="L131" i="77"/>
  <c r="K131" i="77"/>
  <c r="J131" i="77"/>
  <c r="I131" i="77"/>
  <c r="H131" i="77"/>
  <c r="G131" i="77"/>
  <c r="E131" i="77"/>
  <c r="R130" i="77"/>
  <c r="Q130" i="77"/>
  <c r="P130" i="77"/>
  <c r="O130" i="77"/>
  <c r="N130" i="77"/>
  <c r="M130" i="77"/>
  <c r="L130" i="77"/>
  <c r="K130" i="77"/>
  <c r="J130" i="77"/>
  <c r="I130" i="77"/>
  <c r="H130" i="77"/>
  <c r="G130" i="77"/>
  <c r="E130" i="77"/>
  <c r="R129" i="77"/>
  <c r="Q129" i="77"/>
  <c r="P129" i="77"/>
  <c r="O129" i="77"/>
  <c r="N129" i="77"/>
  <c r="M129" i="77"/>
  <c r="L129" i="77"/>
  <c r="K129" i="77"/>
  <c r="J129" i="77"/>
  <c r="I129" i="77"/>
  <c r="H129" i="77"/>
  <c r="G129" i="77"/>
  <c r="E129" i="77"/>
  <c r="R128" i="77"/>
  <c r="Q128" i="77"/>
  <c r="P128" i="77"/>
  <c r="O128" i="77"/>
  <c r="N128" i="77"/>
  <c r="M128" i="77"/>
  <c r="L128" i="77"/>
  <c r="K128" i="77"/>
  <c r="J128" i="77"/>
  <c r="I128" i="77"/>
  <c r="H128" i="77"/>
  <c r="G128" i="77"/>
  <c r="E128" i="77"/>
  <c r="R127" i="77"/>
  <c r="Q127" i="77"/>
  <c r="P127" i="77"/>
  <c r="O127" i="77"/>
  <c r="N127" i="77"/>
  <c r="M127" i="77"/>
  <c r="L127" i="77"/>
  <c r="K127" i="77"/>
  <c r="J127" i="77"/>
  <c r="I127" i="77"/>
  <c r="H127" i="77"/>
  <c r="G127" i="77"/>
  <c r="E127" i="77"/>
  <c r="R126" i="77"/>
  <c r="Q126" i="77"/>
  <c r="P126" i="77"/>
  <c r="O126" i="77"/>
  <c r="N126" i="77"/>
  <c r="M126" i="77"/>
  <c r="K126" i="77"/>
  <c r="J126" i="77"/>
  <c r="I126" i="77"/>
  <c r="H126" i="77"/>
  <c r="G126" i="77"/>
  <c r="R125" i="77"/>
  <c r="Q125" i="77"/>
  <c r="P125" i="77"/>
  <c r="O125" i="77"/>
  <c r="N125" i="77"/>
  <c r="M125" i="77"/>
  <c r="L125" i="77"/>
  <c r="K125" i="77"/>
  <c r="J125" i="77"/>
  <c r="I125" i="77"/>
  <c r="H125" i="77"/>
  <c r="G125" i="77"/>
  <c r="E125" i="77"/>
  <c r="R124" i="77"/>
  <c r="Q124" i="77"/>
  <c r="P124" i="77"/>
  <c r="O124" i="77"/>
  <c r="N124" i="77"/>
  <c r="M124" i="77"/>
  <c r="L124" i="77"/>
  <c r="K124" i="77"/>
  <c r="J124" i="77"/>
  <c r="I124" i="77"/>
  <c r="H124" i="77"/>
  <c r="G124" i="77"/>
  <c r="E124" i="77"/>
  <c r="R123" i="77"/>
  <c r="Q123" i="77"/>
  <c r="P123" i="77"/>
  <c r="O123" i="77"/>
  <c r="N123" i="77"/>
  <c r="M123" i="77"/>
  <c r="L123" i="77"/>
  <c r="K123" i="77"/>
  <c r="J123" i="77"/>
  <c r="I123" i="77"/>
  <c r="H123" i="77"/>
  <c r="G123" i="77"/>
  <c r="E123" i="77"/>
  <c r="R122" i="77"/>
  <c r="Q122" i="77"/>
  <c r="P122" i="77"/>
  <c r="O122" i="77"/>
  <c r="N122" i="77"/>
  <c r="M122" i="77"/>
  <c r="L122" i="77"/>
  <c r="K122" i="77"/>
  <c r="J122" i="77"/>
  <c r="I122" i="77"/>
  <c r="H122" i="77"/>
  <c r="G122" i="77"/>
  <c r="E122" i="77"/>
  <c r="R121" i="77"/>
  <c r="Q121" i="77"/>
  <c r="O121" i="77"/>
  <c r="N121" i="77"/>
  <c r="M121" i="77"/>
  <c r="L121" i="77"/>
  <c r="K121" i="77"/>
  <c r="J121" i="77"/>
  <c r="I121" i="77"/>
  <c r="H121" i="77"/>
  <c r="G121" i="77"/>
  <c r="E121" i="77"/>
  <c r="R120" i="77"/>
  <c r="Q120" i="77"/>
  <c r="P120" i="77"/>
  <c r="O120" i="77"/>
  <c r="N120" i="77"/>
  <c r="M120" i="77"/>
  <c r="L120" i="77"/>
  <c r="K120" i="77"/>
  <c r="J120" i="77"/>
  <c r="I120" i="77"/>
  <c r="H120" i="77"/>
  <c r="G120" i="77"/>
  <c r="E120" i="77"/>
  <c r="R119" i="77"/>
  <c r="Q119" i="77"/>
  <c r="P119" i="77"/>
  <c r="O119" i="77"/>
  <c r="N119" i="77"/>
  <c r="M119" i="77"/>
  <c r="L119" i="77"/>
  <c r="K119" i="77"/>
  <c r="J119" i="77"/>
  <c r="I119" i="77"/>
  <c r="H119" i="77"/>
  <c r="G119" i="77"/>
  <c r="E119" i="77"/>
  <c r="R118" i="77"/>
  <c r="Q118" i="77"/>
  <c r="P118" i="77"/>
  <c r="O118" i="77"/>
  <c r="N118" i="77"/>
  <c r="M118" i="77"/>
  <c r="L118" i="77"/>
  <c r="K118" i="77"/>
  <c r="J118" i="77"/>
  <c r="I118" i="77"/>
  <c r="H118" i="77"/>
  <c r="G118" i="77"/>
  <c r="E118" i="77"/>
  <c r="R117" i="77"/>
  <c r="Q117" i="77"/>
  <c r="P117" i="77"/>
  <c r="O117" i="77"/>
  <c r="N117" i="77"/>
  <c r="M117" i="77"/>
  <c r="L117" i="77"/>
  <c r="K117" i="77"/>
  <c r="J117" i="77"/>
  <c r="I117" i="77"/>
  <c r="H117" i="77"/>
  <c r="G117" i="77"/>
  <c r="E117" i="77"/>
  <c r="R116" i="77"/>
  <c r="Q116" i="77"/>
  <c r="P116" i="77"/>
  <c r="O116" i="77"/>
  <c r="N116" i="77"/>
  <c r="M116" i="77"/>
  <c r="L116" i="77"/>
  <c r="K116" i="77"/>
  <c r="J116" i="77"/>
  <c r="I116" i="77"/>
  <c r="H116" i="77"/>
  <c r="G116" i="77"/>
  <c r="E116" i="77"/>
  <c r="R115" i="77"/>
  <c r="Q115" i="77"/>
  <c r="P115" i="77"/>
  <c r="O115" i="77"/>
  <c r="N115" i="77"/>
  <c r="M115" i="77"/>
  <c r="L115" i="77"/>
  <c r="K115" i="77"/>
  <c r="J115" i="77"/>
  <c r="I115" i="77"/>
  <c r="H115" i="77"/>
  <c r="G115" i="77"/>
  <c r="E115" i="77"/>
  <c r="R114" i="77"/>
  <c r="Q114" i="77"/>
  <c r="P114" i="77"/>
  <c r="O114" i="77"/>
  <c r="N114" i="77"/>
  <c r="M114" i="77"/>
  <c r="L114" i="77"/>
  <c r="K114" i="77"/>
  <c r="J114" i="77"/>
  <c r="I114" i="77"/>
  <c r="H114" i="77"/>
  <c r="G114" i="77"/>
  <c r="E114" i="77"/>
  <c r="R113" i="77"/>
  <c r="Q113" i="77"/>
  <c r="P113" i="77"/>
  <c r="O113" i="77"/>
  <c r="N113" i="77"/>
  <c r="M113" i="77"/>
  <c r="L113" i="77"/>
  <c r="K113" i="77"/>
  <c r="J113" i="77"/>
  <c r="I113" i="77"/>
  <c r="H113" i="77"/>
  <c r="G113" i="77"/>
  <c r="E113" i="77"/>
  <c r="R112" i="77"/>
  <c r="Q112" i="77"/>
  <c r="P112" i="77"/>
  <c r="O112" i="77"/>
  <c r="N112" i="77"/>
  <c r="M112" i="77"/>
  <c r="L112" i="77"/>
  <c r="K112" i="77"/>
  <c r="J112" i="77"/>
  <c r="I112" i="77"/>
  <c r="H112" i="77"/>
  <c r="G112" i="77"/>
  <c r="E112" i="77"/>
  <c r="R111" i="77"/>
  <c r="Q111" i="77"/>
  <c r="P111" i="77"/>
  <c r="O111" i="77"/>
  <c r="N111" i="77"/>
  <c r="M111" i="77"/>
  <c r="L111" i="77"/>
  <c r="K111" i="77"/>
  <c r="J111" i="77"/>
  <c r="I111" i="77"/>
  <c r="H111" i="77"/>
  <c r="G111" i="77"/>
  <c r="E111" i="77"/>
  <c r="R110" i="77"/>
  <c r="Q110" i="77"/>
  <c r="P110" i="77"/>
  <c r="O110" i="77"/>
  <c r="N110" i="77"/>
  <c r="M110" i="77"/>
  <c r="L110" i="77"/>
  <c r="K110" i="77"/>
  <c r="J110" i="77"/>
  <c r="I110" i="77"/>
  <c r="H110" i="77"/>
  <c r="G110" i="77"/>
  <c r="E110" i="77"/>
  <c r="R109" i="77"/>
  <c r="Q109" i="77"/>
  <c r="P109" i="77"/>
  <c r="O109" i="77"/>
  <c r="N109" i="77"/>
  <c r="M109" i="77"/>
  <c r="L109" i="77"/>
  <c r="K109" i="77"/>
  <c r="J109" i="77"/>
  <c r="I109" i="77"/>
  <c r="H109" i="77"/>
  <c r="G109" i="77"/>
  <c r="E109" i="77"/>
  <c r="R108" i="77"/>
  <c r="Q108" i="77"/>
  <c r="O108" i="77"/>
  <c r="N108" i="77"/>
  <c r="M108" i="77"/>
  <c r="L108" i="77"/>
  <c r="K108" i="77"/>
  <c r="J108" i="77"/>
  <c r="I108" i="77"/>
  <c r="H108" i="77"/>
  <c r="G108" i="77"/>
  <c r="E108" i="77"/>
  <c r="R107" i="77"/>
  <c r="Q107" i="77"/>
  <c r="P107" i="77"/>
  <c r="O107" i="77"/>
  <c r="N107" i="77"/>
  <c r="M107" i="77"/>
  <c r="L107" i="77"/>
  <c r="K107" i="77"/>
  <c r="J107" i="77"/>
  <c r="I107" i="77"/>
  <c r="H107" i="77"/>
  <c r="G107" i="77"/>
  <c r="E107" i="77"/>
  <c r="R106" i="77"/>
  <c r="Q106" i="77"/>
  <c r="P106" i="77"/>
  <c r="O106" i="77"/>
  <c r="N106" i="77"/>
  <c r="M106" i="77"/>
  <c r="L106" i="77"/>
  <c r="K106" i="77"/>
  <c r="J106" i="77"/>
  <c r="I106" i="77"/>
  <c r="H106" i="77"/>
  <c r="G106" i="77"/>
  <c r="E106" i="77"/>
  <c r="R105" i="77"/>
  <c r="Q105" i="77"/>
  <c r="P105" i="77"/>
  <c r="O105" i="77"/>
  <c r="N105" i="77"/>
  <c r="M105" i="77"/>
  <c r="L105" i="77"/>
  <c r="K105" i="77"/>
  <c r="J105" i="77"/>
  <c r="I105" i="77"/>
  <c r="H105" i="77"/>
  <c r="G105" i="77"/>
  <c r="E105" i="77"/>
  <c r="R104" i="77"/>
  <c r="Q104" i="77"/>
  <c r="P104" i="77"/>
  <c r="O104" i="77"/>
  <c r="N104" i="77"/>
  <c r="M104" i="77"/>
  <c r="L104" i="77"/>
  <c r="K104" i="77"/>
  <c r="J104" i="77"/>
  <c r="I104" i="77"/>
  <c r="H104" i="77"/>
  <c r="G104" i="77"/>
  <c r="E104" i="77"/>
  <c r="R103" i="77"/>
  <c r="Q103" i="77"/>
  <c r="P103" i="77"/>
  <c r="O103" i="77"/>
  <c r="N103" i="77"/>
  <c r="M103" i="77"/>
  <c r="L103" i="77"/>
  <c r="K103" i="77"/>
  <c r="J103" i="77"/>
  <c r="I103" i="77"/>
  <c r="H103" i="77"/>
  <c r="G103" i="77"/>
  <c r="E103" i="77"/>
  <c r="R102" i="77"/>
  <c r="Q102" i="77"/>
  <c r="P102" i="77"/>
  <c r="O102" i="77"/>
  <c r="N102" i="77"/>
  <c r="M102" i="77"/>
  <c r="L102" i="77"/>
  <c r="K102" i="77"/>
  <c r="J102" i="77"/>
  <c r="I102" i="77"/>
  <c r="H102" i="77"/>
  <c r="G102" i="77"/>
  <c r="E102" i="77"/>
  <c r="R101" i="77"/>
  <c r="Q101" i="77"/>
  <c r="P101" i="77"/>
  <c r="O101" i="77"/>
  <c r="N101" i="77"/>
  <c r="M101" i="77"/>
  <c r="L101" i="77"/>
  <c r="K101" i="77"/>
  <c r="J101" i="77"/>
  <c r="I101" i="77"/>
  <c r="H101" i="77"/>
  <c r="G101" i="77"/>
  <c r="E101" i="77"/>
  <c r="R100" i="77"/>
  <c r="Q100" i="77"/>
  <c r="P100" i="77"/>
  <c r="O100" i="77"/>
  <c r="N100" i="77"/>
  <c r="M100" i="77"/>
  <c r="L100" i="77"/>
  <c r="K100" i="77"/>
  <c r="J100" i="77"/>
  <c r="I100" i="77"/>
  <c r="H100" i="77"/>
  <c r="G100" i="77"/>
  <c r="R99" i="77"/>
  <c r="Q99" i="77"/>
  <c r="P99" i="77"/>
  <c r="O99" i="77"/>
  <c r="N99" i="77"/>
  <c r="M99" i="77"/>
  <c r="L99" i="77"/>
  <c r="K99" i="77"/>
  <c r="J99" i="77"/>
  <c r="I99" i="77"/>
  <c r="H99" i="77"/>
  <c r="G99" i="77"/>
  <c r="E99" i="77"/>
  <c r="R98" i="77"/>
  <c r="Q98" i="77"/>
  <c r="P98" i="77"/>
  <c r="O98" i="77"/>
  <c r="N98" i="77"/>
  <c r="M98" i="77"/>
  <c r="L98" i="77"/>
  <c r="K98" i="77"/>
  <c r="J98" i="77"/>
  <c r="I98" i="77"/>
  <c r="H98" i="77"/>
  <c r="G98" i="77"/>
  <c r="E98" i="77"/>
  <c r="R97" i="77"/>
  <c r="Q97" i="77"/>
  <c r="P97" i="77"/>
  <c r="O97" i="77"/>
  <c r="N97" i="77"/>
  <c r="M97" i="77"/>
  <c r="L97" i="77"/>
  <c r="K97" i="77"/>
  <c r="J97" i="77"/>
  <c r="I97" i="77"/>
  <c r="H97" i="77"/>
  <c r="G97" i="77"/>
  <c r="E97" i="77"/>
  <c r="R96" i="77"/>
  <c r="Q96" i="77"/>
  <c r="P96" i="77"/>
  <c r="O96" i="77"/>
  <c r="N96" i="77"/>
  <c r="M96" i="77"/>
  <c r="L96" i="77"/>
  <c r="K96" i="77"/>
  <c r="J96" i="77"/>
  <c r="I96" i="77"/>
  <c r="H96" i="77"/>
  <c r="G96" i="77"/>
  <c r="E96" i="77"/>
  <c r="R95" i="77"/>
  <c r="Q95" i="77"/>
  <c r="P95" i="77"/>
  <c r="O95" i="77"/>
  <c r="N95" i="77"/>
  <c r="M95" i="77"/>
  <c r="L95" i="77"/>
  <c r="K95" i="77"/>
  <c r="J95" i="77"/>
  <c r="I95" i="77"/>
  <c r="H95" i="77"/>
  <c r="G95" i="77"/>
  <c r="E95" i="77"/>
  <c r="R94" i="77"/>
  <c r="Q94" i="77"/>
  <c r="P94" i="77"/>
  <c r="O94" i="77"/>
  <c r="N94" i="77"/>
  <c r="M94" i="77"/>
  <c r="L94" i="77"/>
  <c r="K94" i="77"/>
  <c r="J94" i="77"/>
  <c r="I94" i="77"/>
  <c r="H94" i="77"/>
  <c r="G94" i="77"/>
  <c r="E94" i="77"/>
  <c r="R93" i="77"/>
  <c r="Q93" i="77"/>
  <c r="P93" i="77"/>
  <c r="O93" i="77"/>
  <c r="N93" i="77"/>
  <c r="M93" i="77"/>
  <c r="L93" i="77"/>
  <c r="K93" i="77"/>
  <c r="J93" i="77"/>
  <c r="I93" i="77"/>
  <c r="H93" i="77"/>
  <c r="G93" i="77"/>
  <c r="E93" i="77"/>
  <c r="R92" i="77"/>
  <c r="Q92" i="77"/>
  <c r="P92" i="77"/>
  <c r="O92" i="77"/>
  <c r="N92" i="77"/>
  <c r="M92" i="77"/>
  <c r="L92" i="77"/>
  <c r="K92" i="77"/>
  <c r="J92" i="77"/>
  <c r="I92" i="77"/>
  <c r="H92" i="77"/>
  <c r="G92" i="77"/>
  <c r="E92" i="77"/>
  <c r="R91" i="77"/>
  <c r="Q91" i="77"/>
  <c r="P91" i="77"/>
  <c r="O91" i="77"/>
  <c r="N91" i="77"/>
  <c r="M91" i="77"/>
  <c r="L91" i="77"/>
  <c r="K91" i="77"/>
  <c r="J91" i="77"/>
  <c r="I91" i="77"/>
  <c r="H91" i="77"/>
  <c r="G91" i="77"/>
  <c r="R90" i="77"/>
  <c r="Q90" i="77"/>
  <c r="P90" i="77"/>
  <c r="O90" i="77"/>
  <c r="N90" i="77"/>
  <c r="M90" i="77"/>
  <c r="L90" i="77"/>
  <c r="K90" i="77"/>
  <c r="J90" i="77"/>
  <c r="I90" i="77"/>
  <c r="H90" i="77"/>
  <c r="G90" i="77"/>
  <c r="E90" i="77"/>
  <c r="R89" i="77"/>
  <c r="Q89" i="77"/>
  <c r="P89" i="77"/>
  <c r="O89" i="77"/>
  <c r="N89" i="77"/>
  <c r="M89" i="77"/>
  <c r="L89" i="77"/>
  <c r="K89" i="77"/>
  <c r="J89" i="77"/>
  <c r="I89" i="77"/>
  <c r="H89" i="77"/>
  <c r="G89" i="77"/>
  <c r="E89" i="77"/>
  <c r="R88" i="77"/>
  <c r="Q88" i="77"/>
  <c r="P88" i="77"/>
  <c r="O88" i="77"/>
  <c r="N88" i="77"/>
  <c r="M88" i="77"/>
  <c r="L88" i="77"/>
  <c r="K88" i="77"/>
  <c r="J88" i="77"/>
  <c r="I88" i="77"/>
  <c r="H88" i="77"/>
  <c r="G88" i="77"/>
  <c r="E88" i="77"/>
  <c r="R87" i="77"/>
  <c r="Q87" i="77"/>
  <c r="P87" i="77"/>
  <c r="O87" i="77"/>
  <c r="N87" i="77"/>
  <c r="M87" i="77"/>
  <c r="L87" i="77"/>
  <c r="K87" i="77"/>
  <c r="J87" i="77"/>
  <c r="I87" i="77"/>
  <c r="H87" i="77"/>
  <c r="G87" i="77"/>
  <c r="E87" i="77"/>
  <c r="R86" i="77"/>
  <c r="Q86" i="77"/>
  <c r="P86" i="77"/>
  <c r="O86" i="77"/>
  <c r="N86" i="77"/>
  <c r="M86" i="77"/>
  <c r="L86" i="77"/>
  <c r="K86" i="77"/>
  <c r="J86" i="77"/>
  <c r="I86" i="77"/>
  <c r="H86" i="77"/>
  <c r="G86" i="77"/>
  <c r="E86" i="77"/>
  <c r="R85" i="77"/>
  <c r="Q85" i="77"/>
  <c r="P85" i="77"/>
  <c r="O85" i="77"/>
  <c r="N85" i="77"/>
  <c r="M85" i="77"/>
  <c r="L85" i="77"/>
  <c r="K85" i="77"/>
  <c r="J85" i="77"/>
  <c r="I85" i="77"/>
  <c r="H85" i="77"/>
  <c r="G85" i="77"/>
  <c r="E85" i="77"/>
  <c r="R84" i="77"/>
  <c r="Q84" i="77"/>
  <c r="P84" i="77"/>
  <c r="O84" i="77"/>
  <c r="N84" i="77"/>
  <c r="M84" i="77"/>
  <c r="L84" i="77"/>
  <c r="K84" i="77"/>
  <c r="J84" i="77"/>
  <c r="I84" i="77"/>
  <c r="H84" i="77"/>
  <c r="G84" i="77"/>
  <c r="E84" i="77"/>
  <c r="R83" i="77"/>
  <c r="Q83" i="77"/>
  <c r="P83" i="77"/>
  <c r="O83" i="77"/>
  <c r="N83" i="77"/>
  <c r="M83" i="77"/>
  <c r="L83" i="77"/>
  <c r="K83" i="77"/>
  <c r="J83" i="77"/>
  <c r="I83" i="77"/>
  <c r="H83" i="77"/>
  <c r="G83" i="77"/>
  <c r="E83" i="77"/>
  <c r="R82" i="77"/>
  <c r="Q82" i="77"/>
  <c r="P82" i="77"/>
  <c r="O82" i="77"/>
  <c r="N82" i="77"/>
  <c r="M82" i="77"/>
  <c r="L82" i="77"/>
  <c r="K82" i="77"/>
  <c r="J82" i="77"/>
  <c r="I82" i="77"/>
  <c r="H82" i="77"/>
  <c r="G82" i="77"/>
  <c r="E82" i="77"/>
  <c r="R81" i="77"/>
  <c r="Q81" i="77"/>
  <c r="P81" i="77"/>
  <c r="O81" i="77"/>
  <c r="N81" i="77"/>
  <c r="M81" i="77"/>
  <c r="L81" i="77"/>
  <c r="K81" i="77"/>
  <c r="J81" i="77"/>
  <c r="I81" i="77"/>
  <c r="H81" i="77"/>
  <c r="G81" i="77"/>
  <c r="E81" i="77"/>
  <c r="R80" i="77"/>
  <c r="Q80" i="77"/>
  <c r="P80" i="77"/>
  <c r="O80" i="77"/>
  <c r="N80" i="77"/>
  <c r="M80" i="77"/>
  <c r="L80" i="77"/>
  <c r="K80" i="77"/>
  <c r="J80" i="77"/>
  <c r="I80" i="77"/>
  <c r="H80" i="77"/>
  <c r="G80" i="77"/>
  <c r="E80" i="77"/>
  <c r="R79" i="77"/>
  <c r="Q79" i="77"/>
  <c r="P79" i="77"/>
  <c r="O79" i="77"/>
  <c r="N79" i="77"/>
  <c r="M79" i="77"/>
  <c r="L79" i="77"/>
  <c r="K79" i="77"/>
  <c r="J79" i="77"/>
  <c r="I79" i="77"/>
  <c r="H79" i="77"/>
  <c r="G79" i="77"/>
  <c r="E79" i="77"/>
  <c r="R78" i="77"/>
  <c r="Q78" i="77"/>
  <c r="P78" i="77"/>
  <c r="O78" i="77"/>
  <c r="N78" i="77"/>
  <c r="M78" i="77"/>
  <c r="L78" i="77"/>
  <c r="K78" i="77"/>
  <c r="J78" i="77"/>
  <c r="I78" i="77"/>
  <c r="H78" i="77"/>
  <c r="G78" i="77"/>
  <c r="E78" i="77"/>
  <c r="R77" i="77"/>
  <c r="Q77" i="77"/>
  <c r="P77" i="77"/>
  <c r="O77" i="77"/>
  <c r="N77" i="77"/>
  <c r="M77" i="77"/>
  <c r="L77" i="77"/>
  <c r="K77" i="77"/>
  <c r="J77" i="77"/>
  <c r="I77" i="77"/>
  <c r="H77" i="77"/>
  <c r="G77" i="77"/>
  <c r="E77" i="77"/>
  <c r="R76" i="77"/>
  <c r="Q76" i="77"/>
  <c r="P76" i="77"/>
  <c r="O76" i="77"/>
  <c r="N76" i="77"/>
  <c r="M76" i="77"/>
  <c r="L76" i="77"/>
  <c r="K76" i="77"/>
  <c r="J76" i="77"/>
  <c r="I76" i="77"/>
  <c r="H76" i="77"/>
  <c r="G76" i="77"/>
  <c r="E76" i="77"/>
  <c r="R75" i="77"/>
  <c r="Q75" i="77"/>
  <c r="P75" i="77"/>
  <c r="O75" i="77"/>
  <c r="N75" i="77"/>
  <c r="M75" i="77"/>
  <c r="L75" i="77"/>
  <c r="K75" i="77"/>
  <c r="J75" i="77"/>
  <c r="I75" i="77"/>
  <c r="H75" i="77"/>
  <c r="G75" i="77"/>
  <c r="E75" i="77"/>
  <c r="R74" i="77"/>
  <c r="Q74" i="77"/>
  <c r="P74" i="77"/>
  <c r="O74" i="77"/>
  <c r="N74" i="77"/>
  <c r="M74" i="77"/>
  <c r="L74" i="77"/>
  <c r="K74" i="77"/>
  <c r="J74" i="77"/>
  <c r="I74" i="77"/>
  <c r="H74" i="77"/>
  <c r="G74" i="77"/>
  <c r="E74" i="77"/>
  <c r="R73" i="77"/>
  <c r="Q73" i="77"/>
  <c r="P73" i="77"/>
  <c r="O73" i="77"/>
  <c r="N73" i="77"/>
  <c r="M73" i="77"/>
  <c r="L73" i="77"/>
  <c r="K73" i="77"/>
  <c r="J73" i="77"/>
  <c r="I73" i="77"/>
  <c r="H73" i="77"/>
  <c r="G73" i="77"/>
  <c r="E73" i="77"/>
  <c r="R72" i="77"/>
  <c r="Q72" i="77"/>
  <c r="P72" i="77"/>
  <c r="N72" i="77"/>
  <c r="M72" i="77"/>
  <c r="L72" i="77"/>
  <c r="K72" i="77"/>
  <c r="J72" i="77"/>
  <c r="I72" i="77"/>
  <c r="H72" i="77"/>
  <c r="G72" i="77"/>
  <c r="E72" i="77"/>
  <c r="R71" i="77"/>
  <c r="Q71" i="77"/>
  <c r="P71" i="77"/>
  <c r="O71" i="77"/>
  <c r="N71" i="77"/>
  <c r="M71" i="77"/>
  <c r="L71" i="77"/>
  <c r="K71" i="77"/>
  <c r="J71" i="77"/>
  <c r="I71" i="77"/>
  <c r="H71" i="77"/>
  <c r="G71" i="77"/>
  <c r="E71" i="77"/>
  <c r="R70" i="77"/>
  <c r="Q70" i="77"/>
  <c r="P70" i="77"/>
  <c r="N70" i="77"/>
  <c r="M70" i="77"/>
  <c r="L70" i="77"/>
  <c r="K70" i="77"/>
  <c r="J70" i="77"/>
  <c r="I70" i="77"/>
  <c r="H70" i="77"/>
  <c r="G70" i="77"/>
  <c r="E70" i="77"/>
  <c r="R69" i="77"/>
  <c r="Q69" i="77"/>
  <c r="P69" i="77"/>
  <c r="N69" i="77"/>
  <c r="M69" i="77"/>
  <c r="L69" i="77"/>
  <c r="K69" i="77"/>
  <c r="J69" i="77"/>
  <c r="I69" i="77"/>
  <c r="H69" i="77"/>
  <c r="G69" i="77"/>
  <c r="E69" i="77"/>
  <c r="R68" i="77"/>
  <c r="Q68" i="77"/>
  <c r="P68" i="77"/>
  <c r="O68" i="77"/>
  <c r="N68" i="77"/>
  <c r="M68" i="77"/>
  <c r="L68" i="77"/>
  <c r="K68" i="77"/>
  <c r="J68" i="77"/>
  <c r="I68" i="77"/>
  <c r="H68" i="77"/>
  <c r="G68" i="77"/>
  <c r="E68" i="77"/>
  <c r="R67" i="77"/>
  <c r="Q67" i="77"/>
  <c r="P67" i="77"/>
  <c r="O67" i="77"/>
  <c r="N67" i="77"/>
  <c r="M67" i="77"/>
  <c r="L67" i="77"/>
  <c r="K67" i="77"/>
  <c r="J67" i="77"/>
  <c r="I67" i="77"/>
  <c r="H67" i="77"/>
  <c r="G67" i="77"/>
  <c r="E67" i="77"/>
  <c r="R66" i="77"/>
  <c r="Q66" i="77"/>
  <c r="P66" i="77"/>
  <c r="O66" i="77"/>
  <c r="N66" i="77"/>
  <c r="M66" i="77"/>
  <c r="L66" i="77"/>
  <c r="K66" i="77"/>
  <c r="J66" i="77"/>
  <c r="I66" i="77"/>
  <c r="H66" i="77"/>
  <c r="G66" i="77"/>
  <c r="E66" i="77"/>
  <c r="R65" i="77"/>
  <c r="Q65" i="77"/>
  <c r="P65" i="77"/>
  <c r="O65" i="77"/>
  <c r="N65" i="77"/>
  <c r="M65" i="77"/>
  <c r="L65" i="77"/>
  <c r="K65" i="77"/>
  <c r="J65" i="77"/>
  <c r="I65" i="77"/>
  <c r="H65" i="77"/>
  <c r="G65" i="77"/>
  <c r="E65" i="77"/>
  <c r="R64" i="77"/>
  <c r="Q64" i="77"/>
  <c r="P64" i="77"/>
  <c r="O64" i="77"/>
  <c r="N64" i="77"/>
  <c r="M64" i="77"/>
  <c r="L64" i="77"/>
  <c r="K64" i="77"/>
  <c r="J64" i="77"/>
  <c r="I64" i="77"/>
  <c r="H64" i="77"/>
  <c r="G64" i="77"/>
  <c r="E64" i="77"/>
  <c r="R63" i="77"/>
  <c r="Q63" i="77"/>
  <c r="P63" i="77"/>
  <c r="O63" i="77"/>
  <c r="N63" i="77"/>
  <c r="M63" i="77"/>
  <c r="L63" i="77"/>
  <c r="K63" i="77"/>
  <c r="J63" i="77"/>
  <c r="I63" i="77"/>
  <c r="H63" i="77"/>
  <c r="G63" i="77"/>
  <c r="E63" i="77"/>
  <c r="R62" i="77"/>
  <c r="Q62" i="77"/>
  <c r="P62" i="77"/>
  <c r="O62" i="77"/>
  <c r="N62" i="77"/>
  <c r="M62" i="77"/>
  <c r="L62" i="77"/>
  <c r="K62" i="77"/>
  <c r="J62" i="77"/>
  <c r="I62" i="77"/>
  <c r="H62" i="77"/>
  <c r="G62" i="77"/>
  <c r="E62" i="77"/>
  <c r="R61" i="77"/>
  <c r="Q61" i="77"/>
  <c r="P61" i="77"/>
  <c r="O61" i="77"/>
  <c r="N61" i="77"/>
  <c r="M61" i="77"/>
  <c r="L61" i="77"/>
  <c r="K61" i="77"/>
  <c r="J61" i="77"/>
  <c r="I61" i="77"/>
  <c r="H61" i="77"/>
  <c r="G61" i="77"/>
  <c r="E61" i="77"/>
  <c r="R60" i="77"/>
  <c r="Q60" i="77"/>
  <c r="P60" i="77"/>
  <c r="O60" i="77"/>
  <c r="N60" i="77"/>
  <c r="M60" i="77"/>
  <c r="L60" i="77"/>
  <c r="K60" i="77"/>
  <c r="J60" i="77"/>
  <c r="I60" i="77"/>
  <c r="H60" i="77"/>
  <c r="G60" i="77"/>
  <c r="E60" i="77"/>
  <c r="R59" i="77"/>
  <c r="Q59" i="77"/>
  <c r="P59" i="77"/>
  <c r="O59" i="77"/>
  <c r="N59" i="77"/>
  <c r="M59" i="77"/>
  <c r="L59" i="77"/>
  <c r="K59" i="77"/>
  <c r="J59" i="77"/>
  <c r="I59" i="77"/>
  <c r="H59" i="77"/>
  <c r="G59" i="77"/>
  <c r="E59" i="77"/>
  <c r="R58" i="77"/>
  <c r="Q58" i="77"/>
  <c r="P58" i="77"/>
  <c r="O58" i="77"/>
  <c r="N58" i="77"/>
  <c r="M58" i="77"/>
  <c r="L58" i="77"/>
  <c r="K58" i="77"/>
  <c r="J58" i="77"/>
  <c r="I58" i="77"/>
  <c r="H58" i="77"/>
  <c r="G58" i="77"/>
  <c r="E58" i="77"/>
  <c r="R57" i="77"/>
  <c r="Q57" i="77"/>
  <c r="P57" i="77"/>
  <c r="O57" i="77"/>
  <c r="N57" i="77"/>
  <c r="M57" i="77"/>
  <c r="L57" i="77"/>
  <c r="K57" i="77"/>
  <c r="J57" i="77"/>
  <c r="I57" i="77"/>
  <c r="H57" i="77"/>
  <c r="G57" i="77"/>
  <c r="E57" i="77"/>
  <c r="R56" i="77"/>
  <c r="Q56" i="77"/>
  <c r="P56" i="77"/>
  <c r="O56" i="77"/>
  <c r="N56" i="77"/>
  <c r="M56" i="77"/>
  <c r="L56" i="77"/>
  <c r="K56" i="77"/>
  <c r="J56" i="77"/>
  <c r="I56" i="77"/>
  <c r="H56" i="77"/>
  <c r="G56" i="77"/>
  <c r="E56" i="77"/>
  <c r="R55" i="77"/>
  <c r="Q55" i="77"/>
  <c r="P55" i="77"/>
  <c r="O55" i="77"/>
  <c r="N55" i="77"/>
  <c r="M55" i="77"/>
  <c r="L55" i="77"/>
  <c r="K55" i="77"/>
  <c r="J55" i="77"/>
  <c r="I55" i="77"/>
  <c r="H55" i="77"/>
  <c r="G55" i="77"/>
  <c r="E55" i="77"/>
  <c r="R54" i="77"/>
  <c r="Q54" i="77"/>
  <c r="P54" i="77"/>
  <c r="O54" i="77"/>
  <c r="N54" i="77"/>
  <c r="M54" i="77"/>
  <c r="L54" i="77"/>
  <c r="K54" i="77"/>
  <c r="J54" i="77"/>
  <c r="I54" i="77"/>
  <c r="H54" i="77"/>
  <c r="G54" i="77"/>
  <c r="E54" i="77"/>
  <c r="R53" i="77"/>
  <c r="Q53" i="77"/>
  <c r="P53" i="77"/>
  <c r="O53" i="77"/>
  <c r="N53" i="77"/>
  <c r="M53" i="77"/>
  <c r="L53" i="77"/>
  <c r="K53" i="77"/>
  <c r="J53" i="77"/>
  <c r="I53" i="77"/>
  <c r="H53" i="77"/>
  <c r="G53" i="77"/>
  <c r="E53" i="77"/>
  <c r="R52" i="77"/>
  <c r="Q52" i="77"/>
  <c r="P52" i="77"/>
  <c r="O52" i="77"/>
  <c r="N52" i="77"/>
  <c r="M52" i="77"/>
  <c r="L52" i="77"/>
  <c r="K52" i="77"/>
  <c r="J52" i="77"/>
  <c r="I52" i="77"/>
  <c r="H52" i="77"/>
  <c r="G52" i="77"/>
  <c r="E52" i="77"/>
  <c r="R51" i="77"/>
  <c r="Q51" i="77"/>
  <c r="P51" i="77"/>
  <c r="O51" i="77"/>
  <c r="N51" i="77"/>
  <c r="M51" i="77"/>
  <c r="L51" i="77"/>
  <c r="K51" i="77"/>
  <c r="J51" i="77"/>
  <c r="I51" i="77"/>
  <c r="H51" i="77"/>
  <c r="G51" i="77"/>
  <c r="E51" i="77"/>
  <c r="R50" i="77"/>
  <c r="Q50" i="77"/>
  <c r="P50" i="77"/>
  <c r="O50" i="77"/>
  <c r="N50" i="77"/>
  <c r="M50" i="77"/>
  <c r="L50" i="77"/>
  <c r="K50" i="77"/>
  <c r="J50" i="77"/>
  <c r="I50" i="77"/>
  <c r="H50" i="77"/>
  <c r="G50" i="77"/>
  <c r="E50" i="77"/>
  <c r="R49" i="77"/>
  <c r="Q49" i="77"/>
  <c r="P49" i="77"/>
  <c r="O49" i="77"/>
  <c r="N49" i="77"/>
  <c r="M49" i="77"/>
  <c r="L49" i="77"/>
  <c r="K49" i="77"/>
  <c r="J49" i="77"/>
  <c r="I49" i="77"/>
  <c r="H49" i="77"/>
  <c r="G49" i="77"/>
  <c r="E49" i="77"/>
  <c r="R48" i="77"/>
  <c r="Q48" i="77"/>
  <c r="P48" i="77"/>
  <c r="O48" i="77"/>
  <c r="N48" i="77"/>
  <c r="M48" i="77"/>
  <c r="L48" i="77"/>
  <c r="K48" i="77"/>
  <c r="J48" i="77"/>
  <c r="I48" i="77"/>
  <c r="H48" i="77"/>
  <c r="G48" i="77"/>
  <c r="E48" i="77"/>
  <c r="R47" i="77"/>
  <c r="Q47" i="77"/>
  <c r="P47" i="77"/>
  <c r="O47" i="77"/>
  <c r="N47" i="77"/>
  <c r="M47" i="77"/>
  <c r="L47" i="77"/>
  <c r="K47" i="77"/>
  <c r="J47" i="77"/>
  <c r="I47" i="77"/>
  <c r="H47" i="77"/>
  <c r="G47" i="77"/>
  <c r="E47" i="77"/>
  <c r="R46" i="77"/>
  <c r="Q46" i="77"/>
  <c r="P46" i="77"/>
  <c r="O46" i="77"/>
  <c r="N46" i="77"/>
  <c r="M46" i="77"/>
  <c r="K46" i="77"/>
  <c r="J46" i="77"/>
  <c r="I46" i="77"/>
  <c r="H46" i="77"/>
  <c r="G46" i="77"/>
  <c r="E46" i="77"/>
  <c r="R45" i="77"/>
  <c r="Q45" i="77"/>
  <c r="P45" i="77"/>
  <c r="O45" i="77"/>
  <c r="N45" i="77"/>
  <c r="M45" i="77"/>
  <c r="L45" i="77"/>
  <c r="K45" i="77"/>
  <c r="J45" i="77"/>
  <c r="I45" i="77"/>
  <c r="H45" i="77"/>
  <c r="G45" i="77"/>
  <c r="E45" i="77"/>
  <c r="R44" i="77"/>
  <c r="Q44" i="77"/>
  <c r="P44" i="77"/>
  <c r="O44" i="77"/>
  <c r="N44" i="77"/>
  <c r="M44" i="77"/>
  <c r="L44" i="77"/>
  <c r="K44" i="77"/>
  <c r="J44" i="77"/>
  <c r="I44" i="77"/>
  <c r="H44" i="77"/>
  <c r="G44" i="77"/>
  <c r="E44" i="77"/>
  <c r="R43" i="77"/>
  <c r="Q43" i="77"/>
  <c r="P43" i="77"/>
  <c r="O43" i="77"/>
  <c r="N43" i="77"/>
  <c r="M43" i="77"/>
  <c r="L43" i="77"/>
  <c r="K43" i="77"/>
  <c r="J43" i="77"/>
  <c r="I43" i="77"/>
  <c r="H43" i="77"/>
  <c r="G43" i="77"/>
  <c r="E43" i="77"/>
  <c r="R42" i="77"/>
  <c r="Q42" i="77"/>
  <c r="P42" i="77"/>
  <c r="O42" i="77"/>
  <c r="N42" i="77"/>
  <c r="M42" i="77"/>
  <c r="L42" i="77"/>
  <c r="K42" i="77"/>
  <c r="J42" i="77"/>
  <c r="I42" i="77"/>
  <c r="H42" i="77"/>
  <c r="G42" i="77"/>
  <c r="E42" i="77"/>
  <c r="R41" i="77"/>
  <c r="Q41" i="77"/>
  <c r="P41" i="77"/>
  <c r="O41" i="77"/>
  <c r="N41" i="77"/>
  <c r="M41" i="77"/>
  <c r="L41" i="77"/>
  <c r="K41" i="77"/>
  <c r="J41" i="77"/>
  <c r="I41" i="77"/>
  <c r="H41" i="77"/>
  <c r="G41" i="77"/>
  <c r="E41" i="77"/>
  <c r="R40" i="77"/>
  <c r="Q40" i="77"/>
  <c r="P40" i="77"/>
  <c r="O40" i="77"/>
  <c r="N40" i="77"/>
  <c r="M40" i="77"/>
  <c r="L40" i="77"/>
  <c r="K40" i="77"/>
  <c r="J40" i="77"/>
  <c r="I40" i="77"/>
  <c r="H40" i="77"/>
  <c r="G40" i="77"/>
  <c r="E40" i="77"/>
  <c r="R39" i="77"/>
  <c r="Q39" i="77"/>
  <c r="P39" i="77"/>
  <c r="O39" i="77"/>
  <c r="N39" i="77"/>
  <c r="M39" i="77"/>
  <c r="L39" i="77"/>
  <c r="K39" i="77"/>
  <c r="J39" i="77"/>
  <c r="I39" i="77"/>
  <c r="H39" i="77"/>
  <c r="G39" i="77"/>
  <c r="E39" i="77"/>
  <c r="R38" i="77"/>
  <c r="Q38" i="77"/>
  <c r="P38" i="77"/>
  <c r="O38" i="77"/>
  <c r="N38" i="77"/>
  <c r="M38" i="77"/>
  <c r="L38" i="77"/>
  <c r="K38" i="77"/>
  <c r="J38" i="77"/>
  <c r="I38" i="77"/>
  <c r="H38" i="77"/>
  <c r="G38" i="77"/>
  <c r="E38" i="77"/>
  <c r="R37" i="77"/>
  <c r="Q37" i="77"/>
  <c r="P37" i="77"/>
  <c r="O37" i="77"/>
  <c r="N37" i="77"/>
  <c r="M37" i="77"/>
  <c r="L37" i="77"/>
  <c r="K37" i="77"/>
  <c r="J37" i="77"/>
  <c r="I37" i="77"/>
  <c r="H37" i="77"/>
  <c r="G37" i="77"/>
  <c r="E37" i="77"/>
  <c r="R36" i="77"/>
  <c r="Q36" i="77"/>
  <c r="P36" i="77"/>
  <c r="O36" i="77"/>
  <c r="N36" i="77"/>
  <c r="M36" i="77"/>
  <c r="L36" i="77"/>
  <c r="K36" i="77"/>
  <c r="J36" i="77"/>
  <c r="I36" i="77"/>
  <c r="H36" i="77"/>
  <c r="G36" i="77"/>
  <c r="E36" i="77"/>
  <c r="R35" i="77"/>
  <c r="Q35" i="77"/>
  <c r="P35" i="77"/>
  <c r="O35" i="77"/>
  <c r="N35" i="77"/>
  <c r="M35" i="77"/>
  <c r="L35" i="77"/>
  <c r="K35" i="77"/>
  <c r="J35" i="77"/>
  <c r="I35" i="77"/>
  <c r="H35" i="77"/>
  <c r="G35" i="77"/>
  <c r="E35" i="77"/>
  <c r="R34" i="77"/>
  <c r="Q34" i="77"/>
  <c r="P34" i="77"/>
  <c r="O34" i="77"/>
  <c r="N34" i="77"/>
  <c r="M34" i="77"/>
  <c r="L34" i="77"/>
  <c r="K34" i="77"/>
  <c r="J34" i="77"/>
  <c r="I34" i="77"/>
  <c r="H34" i="77"/>
  <c r="G34" i="77"/>
  <c r="E34" i="77"/>
  <c r="R33" i="77"/>
  <c r="Q33" i="77"/>
  <c r="P33" i="77"/>
  <c r="O33" i="77"/>
  <c r="N33" i="77"/>
  <c r="M33" i="77"/>
  <c r="L33" i="77"/>
  <c r="K33" i="77"/>
  <c r="J33" i="77"/>
  <c r="I33" i="77"/>
  <c r="H33" i="77"/>
  <c r="G33" i="77"/>
  <c r="E33" i="77"/>
  <c r="R32" i="77"/>
  <c r="Q32" i="77"/>
  <c r="P32" i="77"/>
  <c r="O32" i="77"/>
  <c r="N32" i="77"/>
  <c r="M32" i="77"/>
  <c r="L32" i="77"/>
  <c r="K32" i="77"/>
  <c r="J32" i="77"/>
  <c r="I32" i="77"/>
  <c r="H32" i="77"/>
  <c r="G32" i="77"/>
  <c r="E32" i="77"/>
  <c r="R31" i="77"/>
  <c r="Q31" i="77"/>
  <c r="P31" i="77"/>
  <c r="O31" i="77"/>
  <c r="N31" i="77"/>
  <c r="M31" i="77"/>
  <c r="L31" i="77"/>
  <c r="K31" i="77"/>
  <c r="J31" i="77"/>
  <c r="I31" i="77"/>
  <c r="H31" i="77"/>
  <c r="G31" i="77"/>
  <c r="E31" i="77"/>
  <c r="R30" i="77"/>
  <c r="Q30" i="77"/>
  <c r="P30" i="77"/>
  <c r="O30" i="77"/>
  <c r="N30" i="77"/>
  <c r="M30" i="77"/>
  <c r="L30" i="77"/>
  <c r="K30" i="77"/>
  <c r="J30" i="77"/>
  <c r="I30" i="77"/>
  <c r="H30" i="77"/>
  <c r="G30" i="77"/>
  <c r="E30" i="77"/>
  <c r="R29" i="77"/>
  <c r="Q29" i="77"/>
  <c r="P29" i="77"/>
  <c r="O29" i="77"/>
  <c r="N29" i="77"/>
  <c r="M29" i="77"/>
  <c r="L29" i="77"/>
  <c r="K29" i="77"/>
  <c r="J29" i="77"/>
  <c r="I29" i="77"/>
  <c r="H29" i="77"/>
  <c r="G29" i="77"/>
  <c r="E29" i="77"/>
  <c r="R28" i="77"/>
  <c r="Q28" i="77"/>
  <c r="N28" i="77"/>
  <c r="M28" i="77"/>
  <c r="L28" i="77"/>
  <c r="K28" i="77"/>
  <c r="J28" i="77"/>
  <c r="I28" i="77"/>
  <c r="H28" i="77"/>
  <c r="G28" i="77"/>
  <c r="E28" i="77"/>
  <c r="R27" i="77"/>
  <c r="Q27" i="77"/>
  <c r="P27" i="77"/>
  <c r="O27" i="77"/>
  <c r="N27" i="77"/>
  <c r="M27" i="77"/>
  <c r="L27" i="77"/>
  <c r="K27" i="77"/>
  <c r="J27" i="77"/>
  <c r="I27" i="77"/>
  <c r="H27" i="77"/>
  <c r="G27" i="77"/>
  <c r="E27" i="77"/>
  <c r="R26" i="77"/>
  <c r="Q26" i="77"/>
  <c r="O26" i="77"/>
  <c r="N26" i="77"/>
  <c r="M26" i="77"/>
  <c r="L26" i="77"/>
  <c r="K26" i="77"/>
  <c r="J26" i="77"/>
  <c r="I26" i="77"/>
  <c r="H26" i="77"/>
  <c r="G26" i="77"/>
  <c r="E26" i="77"/>
  <c r="R25" i="77"/>
  <c r="Q25" i="77"/>
  <c r="N25" i="77"/>
  <c r="M25" i="77"/>
  <c r="L25" i="77"/>
  <c r="K25" i="77"/>
  <c r="J25" i="77"/>
  <c r="I25" i="77"/>
  <c r="H25" i="77"/>
  <c r="G25" i="77"/>
  <c r="E25" i="77"/>
  <c r="R24" i="77"/>
  <c r="Q24" i="77"/>
  <c r="P24" i="77"/>
  <c r="O24" i="77"/>
  <c r="N24" i="77"/>
  <c r="M24" i="77"/>
  <c r="L24" i="77"/>
  <c r="K24" i="77"/>
  <c r="J24" i="77"/>
  <c r="I24" i="77"/>
  <c r="H24" i="77"/>
  <c r="G24" i="77"/>
  <c r="E24" i="77"/>
  <c r="R23" i="77"/>
  <c r="Q23" i="77"/>
  <c r="P23" i="77"/>
  <c r="O23" i="77"/>
  <c r="N23" i="77"/>
  <c r="M23" i="77"/>
  <c r="L23" i="77"/>
  <c r="K23" i="77"/>
  <c r="J23" i="77"/>
  <c r="I23" i="77"/>
  <c r="H23" i="77"/>
  <c r="G23" i="77"/>
  <c r="E23" i="77"/>
  <c r="R22" i="77"/>
  <c r="Q22" i="77"/>
  <c r="P22" i="77"/>
  <c r="O22" i="77"/>
  <c r="N22" i="77"/>
  <c r="M22" i="77"/>
  <c r="L22" i="77"/>
  <c r="K22" i="77"/>
  <c r="J22" i="77"/>
  <c r="I22" i="77"/>
  <c r="H22" i="77"/>
  <c r="G22" i="77"/>
  <c r="E22" i="77"/>
  <c r="R21" i="77"/>
  <c r="Q21" i="77"/>
  <c r="P21" i="77"/>
  <c r="O21" i="77"/>
  <c r="N21" i="77"/>
  <c r="M21" i="77"/>
  <c r="L21" i="77"/>
  <c r="K21" i="77"/>
  <c r="J21" i="77"/>
  <c r="I21" i="77"/>
  <c r="H21" i="77"/>
  <c r="G21" i="77"/>
  <c r="E21" i="77"/>
  <c r="R20" i="77"/>
  <c r="Q20" i="77"/>
  <c r="P20" i="77"/>
  <c r="O20" i="77"/>
  <c r="N20" i="77"/>
  <c r="M20" i="77"/>
  <c r="L20" i="77"/>
  <c r="K20" i="77"/>
  <c r="J20" i="77"/>
  <c r="I20" i="77"/>
  <c r="H20" i="77"/>
  <c r="G20" i="77"/>
  <c r="E20" i="77"/>
  <c r="R19" i="77"/>
  <c r="Q19" i="77"/>
  <c r="P19" i="77"/>
  <c r="O19" i="77"/>
  <c r="N19" i="77"/>
  <c r="M19" i="77"/>
  <c r="L19" i="77"/>
  <c r="K19" i="77"/>
  <c r="J19" i="77"/>
  <c r="I19" i="77"/>
  <c r="H19" i="77"/>
  <c r="G19" i="77"/>
  <c r="E19" i="77"/>
  <c r="R18" i="77"/>
  <c r="Q18" i="77"/>
  <c r="P18" i="77"/>
  <c r="O18" i="77"/>
  <c r="N18" i="77"/>
  <c r="M18" i="77"/>
  <c r="L18" i="77"/>
  <c r="K18" i="77"/>
  <c r="J18" i="77"/>
  <c r="I18" i="77"/>
  <c r="H18" i="77"/>
  <c r="G18" i="77"/>
  <c r="E18" i="77"/>
  <c r="R17" i="77"/>
  <c r="Q17" i="77"/>
  <c r="P17" i="77"/>
  <c r="O17" i="77"/>
  <c r="N17" i="77"/>
  <c r="M17" i="77"/>
  <c r="L17" i="77"/>
  <c r="K17" i="77"/>
  <c r="J17" i="77"/>
  <c r="I17" i="77"/>
  <c r="H17" i="77"/>
  <c r="G17" i="77"/>
  <c r="E17" i="77"/>
  <c r="R16" i="77"/>
  <c r="Q16" i="77"/>
  <c r="P16" i="77"/>
  <c r="O16" i="77"/>
  <c r="N16" i="77"/>
  <c r="M16" i="77"/>
  <c r="L16" i="77"/>
  <c r="K16" i="77"/>
  <c r="J16" i="77"/>
  <c r="I16" i="77"/>
  <c r="H16" i="77"/>
  <c r="G16" i="77"/>
  <c r="E16" i="77"/>
  <c r="R15" i="77"/>
  <c r="Q15" i="77"/>
  <c r="P15" i="77"/>
  <c r="O15" i="77"/>
  <c r="N15" i="77"/>
  <c r="M15" i="77"/>
  <c r="L15" i="77"/>
  <c r="K15" i="77"/>
  <c r="J15" i="77"/>
  <c r="I15" i="77"/>
  <c r="H15" i="77"/>
  <c r="G15" i="77"/>
  <c r="E15" i="77"/>
  <c r="R14" i="77"/>
  <c r="Q14" i="77"/>
  <c r="P14" i="77"/>
  <c r="O14" i="77"/>
  <c r="N14" i="77"/>
  <c r="M14" i="77"/>
  <c r="L14" i="77"/>
  <c r="K14" i="77"/>
  <c r="J14" i="77"/>
  <c r="I14" i="77"/>
  <c r="H14" i="77"/>
  <c r="G14" i="77"/>
  <c r="E14" i="77"/>
  <c r="R13" i="77"/>
  <c r="Q13" i="77"/>
  <c r="P13" i="77"/>
  <c r="O13" i="77"/>
  <c r="N13" i="77"/>
  <c r="M13" i="77"/>
  <c r="L13" i="77"/>
  <c r="K13" i="77"/>
  <c r="J13" i="77"/>
  <c r="I13" i="77"/>
  <c r="H13" i="77"/>
  <c r="G13" i="77"/>
  <c r="E13" i="77"/>
  <c r="R12" i="77"/>
  <c r="Q12" i="77"/>
  <c r="P12" i="77"/>
  <c r="O12" i="77"/>
  <c r="N12" i="77"/>
  <c r="M12" i="77"/>
  <c r="L12" i="77"/>
  <c r="K12" i="77"/>
  <c r="J12" i="77"/>
  <c r="I12" i="77"/>
  <c r="H12" i="77"/>
  <c r="G12" i="77"/>
  <c r="E12" i="77"/>
  <c r="R11" i="77"/>
  <c r="Q11" i="77"/>
  <c r="P11" i="77"/>
  <c r="O11" i="77"/>
  <c r="N11" i="77"/>
  <c r="M11" i="77"/>
  <c r="L11" i="77"/>
  <c r="K11" i="77"/>
  <c r="J11" i="77"/>
  <c r="I11" i="77"/>
  <c r="H11" i="77"/>
  <c r="G11" i="77"/>
  <c r="E11" i="77"/>
  <c r="R10" i="77"/>
  <c r="Q10" i="77"/>
  <c r="P10" i="77"/>
  <c r="O10" i="77"/>
  <c r="N10" i="77"/>
  <c r="M10" i="77"/>
  <c r="L10" i="77"/>
  <c r="K10" i="77"/>
  <c r="J10" i="77"/>
  <c r="I10" i="77"/>
  <c r="H10" i="77"/>
  <c r="G10" i="77"/>
  <c r="E10" i="77"/>
  <c r="R9" i="77"/>
  <c r="Q9" i="77"/>
  <c r="P9" i="77"/>
  <c r="O9" i="77"/>
  <c r="N9" i="77"/>
  <c r="M9" i="77"/>
  <c r="L9" i="77"/>
  <c r="K9" i="77"/>
  <c r="J9" i="77"/>
  <c r="I9" i="77"/>
  <c r="H9" i="77"/>
  <c r="G9" i="77"/>
  <c r="E9" i="77"/>
  <c r="R8" i="77"/>
  <c r="Q8" i="77"/>
  <c r="P8" i="77"/>
  <c r="O8" i="77"/>
  <c r="N8" i="77"/>
  <c r="M8" i="77"/>
  <c r="L8" i="77"/>
  <c r="K8" i="77"/>
  <c r="J8" i="77"/>
  <c r="I8" i="77"/>
  <c r="H8" i="77"/>
  <c r="G8" i="77"/>
  <c r="E8" i="77"/>
  <c r="R7" i="77"/>
  <c r="Q7" i="77"/>
  <c r="P7" i="77"/>
  <c r="O7" i="77"/>
  <c r="N7" i="77"/>
  <c r="M7" i="77"/>
  <c r="L7" i="77"/>
  <c r="K7" i="77"/>
  <c r="J7" i="77"/>
  <c r="I7" i="77"/>
  <c r="H7" i="77"/>
  <c r="G7" i="77"/>
  <c r="E7" i="77"/>
  <c r="X342" i="77"/>
  <c r="W342" i="77"/>
  <c r="V342" i="77"/>
  <c r="U342" i="77"/>
  <c r="T342" i="77"/>
  <c r="S342" i="77"/>
  <c r="X341" i="77"/>
  <c r="W341" i="77"/>
  <c r="V341" i="77"/>
  <c r="U341" i="77"/>
  <c r="T341" i="77"/>
  <c r="S341" i="77"/>
  <c r="X340" i="77"/>
  <c r="W340" i="77"/>
  <c r="V340" i="77"/>
  <c r="U340" i="77"/>
  <c r="T340" i="77"/>
  <c r="S340" i="77"/>
  <c r="X339" i="77"/>
  <c r="W339" i="77"/>
  <c r="V339" i="77"/>
  <c r="U339" i="77"/>
  <c r="T339" i="77"/>
  <c r="S339" i="77"/>
  <c r="X338" i="77"/>
  <c r="W338" i="77"/>
  <c r="V338" i="77"/>
  <c r="U338" i="77"/>
  <c r="T338" i="77"/>
  <c r="S338" i="77"/>
  <c r="X337" i="77"/>
  <c r="W337" i="77"/>
  <c r="V337" i="77"/>
  <c r="U337" i="77"/>
  <c r="T337" i="77"/>
  <c r="S337" i="77"/>
  <c r="X336" i="77"/>
  <c r="W336" i="77"/>
  <c r="V336" i="77"/>
  <c r="U336" i="77"/>
  <c r="T336" i="77"/>
  <c r="S336" i="77"/>
  <c r="X335" i="77"/>
  <c r="W335" i="77"/>
  <c r="V335" i="77"/>
  <c r="U335" i="77"/>
  <c r="T335" i="77"/>
  <c r="S335" i="77"/>
  <c r="X334" i="77"/>
  <c r="W334" i="77"/>
  <c r="V334" i="77"/>
  <c r="U334" i="77"/>
  <c r="T334" i="77"/>
  <c r="S334" i="77"/>
  <c r="X333" i="77"/>
  <c r="W333" i="77"/>
  <c r="V333" i="77"/>
  <c r="U333" i="77"/>
  <c r="T333" i="77"/>
  <c r="S333" i="77"/>
  <c r="X332" i="77"/>
  <c r="W332" i="77"/>
  <c r="V332" i="77"/>
  <c r="U332" i="77"/>
  <c r="T332" i="77"/>
  <c r="S332" i="77"/>
  <c r="X331" i="77"/>
  <c r="W331" i="77"/>
  <c r="V331" i="77"/>
  <c r="U331" i="77"/>
  <c r="T331" i="77"/>
  <c r="S331" i="77"/>
  <c r="X330" i="77"/>
  <c r="W330" i="77"/>
  <c r="V330" i="77"/>
  <c r="U330" i="77"/>
  <c r="T330" i="77"/>
  <c r="S330" i="77"/>
  <c r="X329" i="77"/>
  <c r="W329" i="77"/>
  <c r="V329" i="77"/>
  <c r="U329" i="77"/>
  <c r="T329" i="77"/>
  <c r="S329" i="77"/>
  <c r="X328" i="77"/>
  <c r="W328" i="77"/>
  <c r="V328" i="77"/>
  <c r="U328" i="77"/>
  <c r="T328" i="77"/>
  <c r="S328" i="77"/>
  <c r="X327" i="77"/>
  <c r="W327" i="77"/>
  <c r="V327" i="77"/>
  <c r="U327" i="77"/>
  <c r="T327" i="77"/>
  <c r="S327" i="77"/>
  <c r="X326" i="77"/>
  <c r="W326" i="77"/>
  <c r="V326" i="77"/>
  <c r="U326" i="77"/>
  <c r="T326" i="77"/>
  <c r="S326" i="77"/>
  <c r="X325" i="77"/>
  <c r="W325" i="77"/>
  <c r="V325" i="77"/>
  <c r="U325" i="77"/>
  <c r="T325" i="77"/>
  <c r="S325" i="77"/>
  <c r="X324" i="77"/>
  <c r="W324" i="77"/>
  <c r="V324" i="77"/>
  <c r="U324" i="77"/>
  <c r="T324" i="77"/>
  <c r="S324" i="77"/>
  <c r="X323" i="77"/>
  <c r="W323" i="77"/>
  <c r="V323" i="77"/>
  <c r="U323" i="77"/>
  <c r="T323" i="77"/>
  <c r="S323" i="77"/>
  <c r="X322" i="77"/>
  <c r="W322" i="77"/>
  <c r="V322" i="77"/>
  <c r="U322" i="77"/>
  <c r="T322" i="77"/>
  <c r="S322" i="77"/>
  <c r="X321" i="77"/>
  <c r="W321" i="77"/>
  <c r="V321" i="77"/>
  <c r="U321" i="77"/>
  <c r="T321" i="77"/>
  <c r="S321" i="77"/>
  <c r="X320" i="77"/>
  <c r="W320" i="77"/>
  <c r="V320" i="77"/>
  <c r="U320" i="77"/>
  <c r="T320" i="77"/>
  <c r="S320" i="77"/>
  <c r="X319" i="77"/>
  <c r="W319" i="77"/>
  <c r="V319" i="77"/>
  <c r="U319" i="77"/>
  <c r="T319" i="77"/>
  <c r="S319" i="77"/>
  <c r="X318" i="77"/>
  <c r="W318" i="77"/>
  <c r="V318" i="77"/>
  <c r="U318" i="77"/>
  <c r="T318" i="77"/>
  <c r="S318" i="77"/>
  <c r="X317" i="77"/>
  <c r="W317" i="77"/>
  <c r="V317" i="77"/>
  <c r="U317" i="77"/>
  <c r="T317" i="77"/>
  <c r="S317" i="77"/>
  <c r="X316" i="77"/>
  <c r="W316" i="77"/>
  <c r="V316" i="77"/>
  <c r="U316" i="77"/>
  <c r="T316" i="77"/>
  <c r="S316" i="77"/>
  <c r="X315" i="77"/>
  <c r="W315" i="77"/>
  <c r="V315" i="77"/>
  <c r="U315" i="77"/>
  <c r="T315" i="77"/>
  <c r="S315" i="77"/>
  <c r="X314" i="77"/>
  <c r="W314" i="77"/>
  <c r="V314" i="77"/>
  <c r="U314" i="77"/>
  <c r="T314" i="77"/>
  <c r="S314" i="77"/>
  <c r="X313" i="77"/>
  <c r="W313" i="77"/>
  <c r="V313" i="77"/>
  <c r="U313" i="77"/>
  <c r="T313" i="77"/>
  <c r="S313" i="77"/>
  <c r="X312" i="77"/>
  <c r="W312" i="77"/>
  <c r="V312" i="77"/>
  <c r="U312" i="77"/>
  <c r="T312" i="77"/>
  <c r="S312" i="77"/>
  <c r="X311" i="77"/>
  <c r="W311" i="77"/>
  <c r="V311" i="77"/>
  <c r="U311" i="77"/>
  <c r="T311" i="77"/>
  <c r="S311" i="77"/>
  <c r="X310" i="77"/>
  <c r="W310" i="77"/>
  <c r="V310" i="77"/>
  <c r="U310" i="77"/>
  <c r="T310" i="77"/>
  <c r="S310" i="77"/>
  <c r="X309" i="77"/>
  <c r="W309" i="77"/>
  <c r="V309" i="77"/>
  <c r="U309" i="77"/>
  <c r="T309" i="77"/>
  <c r="S309" i="77"/>
  <c r="X308" i="77"/>
  <c r="W308" i="77"/>
  <c r="V308" i="77"/>
  <c r="U308" i="77"/>
  <c r="T308" i="77"/>
  <c r="S308" i="77"/>
  <c r="X307" i="77"/>
  <c r="W307" i="77"/>
  <c r="V307" i="77"/>
  <c r="U307" i="77"/>
  <c r="T307" i="77"/>
  <c r="S307" i="77"/>
  <c r="X306" i="77"/>
  <c r="W306" i="77"/>
  <c r="V306" i="77"/>
  <c r="U306" i="77"/>
  <c r="T306" i="77"/>
  <c r="S306" i="77"/>
  <c r="X305" i="77"/>
  <c r="W305" i="77"/>
  <c r="V305" i="77"/>
  <c r="U305" i="77"/>
  <c r="T305" i="77"/>
  <c r="S305" i="77"/>
  <c r="X304" i="77"/>
  <c r="W304" i="77"/>
  <c r="V304" i="77"/>
  <c r="U304" i="77"/>
  <c r="T304" i="77"/>
  <c r="S304" i="77"/>
  <c r="X303" i="77"/>
  <c r="W303" i="77"/>
  <c r="V303" i="77"/>
  <c r="U303" i="77"/>
  <c r="T303" i="77"/>
  <c r="S303" i="77"/>
  <c r="X302" i="77"/>
  <c r="W302" i="77"/>
  <c r="V302" i="77"/>
  <c r="U302" i="77"/>
  <c r="T302" i="77"/>
  <c r="S302" i="77"/>
  <c r="X301" i="77"/>
  <c r="W301" i="77"/>
  <c r="V301" i="77"/>
  <c r="U301" i="77"/>
  <c r="T301" i="77"/>
  <c r="S301" i="77"/>
  <c r="X300" i="77"/>
  <c r="W300" i="77"/>
  <c r="V300" i="77"/>
  <c r="U300" i="77"/>
  <c r="T300" i="77"/>
  <c r="S300" i="77"/>
  <c r="X299" i="77"/>
  <c r="W299" i="77"/>
  <c r="V299" i="77"/>
  <c r="U299" i="77"/>
  <c r="T299" i="77"/>
  <c r="S299" i="77"/>
  <c r="X298" i="77"/>
  <c r="W298" i="77"/>
  <c r="V298" i="77"/>
  <c r="U298" i="77"/>
  <c r="T298" i="77"/>
  <c r="S298" i="77"/>
  <c r="X297" i="77"/>
  <c r="W297" i="77"/>
  <c r="V297" i="77"/>
  <c r="U297" i="77"/>
  <c r="T297" i="77"/>
  <c r="S297" i="77"/>
  <c r="X296" i="77"/>
  <c r="W296" i="77"/>
  <c r="V296" i="77"/>
  <c r="U296" i="77"/>
  <c r="T296" i="77"/>
  <c r="S296" i="77"/>
  <c r="X295" i="77"/>
  <c r="W295" i="77"/>
  <c r="V295" i="77"/>
  <c r="U295" i="77"/>
  <c r="T295" i="77"/>
  <c r="S295" i="77"/>
  <c r="X294" i="77"/>
  <c r="W294" i="77"/>
  <c r="V294" i="77"/>
  <c r="U294" i="77"/>
  <c r="T294" i="77"/>
  <c r="S294" i="77"/>
  <c r="X293" i="77"/>
  <c r="W293" i="77"/>
  <c r="V293" i="77"/>
  <c r="U293" i="77"/>
  <c r="T293" i="77"/>
  <c r="S293" i="77"/>
  <c r="X292" i="77"/>
  <c r="W292" i="77"/>
  <c r="V292" i="77"/>
  <c r="U292" i="77"/>
  <c r="T292" i="77"/>
  <c r="S292" i="77"/>
  <c r="X291" i="77"/>
  <c r="W291" i="77"/>
  <c r="V291" i="77"/>
  <c r="U291" i="77"/>
  <c r="T291" i="77"/>
  <c r="S291" i="77"/>
  <c r="X290" i="77"/>
  <c r="W290" i="77"/>
  <c r="V290" i="77"/>
  <c r="U290" i="77"/>
  <c r="T290" i="77"/>
  <c r="S290" i="77"/>
  <c r="X289" i="77"/>
  <c r="W289" i="77"/>
  <c r="V289" i="77"/>
  <c r="U289" i="77"/>
  <c r="T289" i="77"/>
  <c r="S289" i="77"/>
  <c r="X288" i="77"/>
  <c r="W288" i="77"/>
  <c r="V288" i="77"/>
  <c r="U288" i="77"/>
  <c r="T288" i="77"/>
  <c r="S288" i="77"/>
  <c r="X287" i="77"/>
  <c r="W287" i="77"/>
  <c r="V287" i="77"/>
  <c r="U287" i="77"/>
  <c r="T287" i="77"/>
  <c r="S287" i="77"/>
  <c r="X286" i="77"/>
  <c r="W286" i="77"/>
  <c r="V286" i="77"/>
  <c r="U286" i="77"/>
  <c r="T286" i="77"/>
  <c r="S286" i="77"/>
  <c r="X285" i="77"/>
  <c r="W285" i="77"/>
  <c r="V285" i="77"/>
  <c r="U285" i="77"/>
  <c r="T285" i="77"/>
  <c r="S285" i="77"/>
  <c r="X284" i="77"/>
  <c r="W284" i="77"/>
  <c r="V284" i="77"/>
  <c r="U284" i="77"/>
  <c r="T284" i="77"/>
  <c r="S284" i="77"/>
  <c r="X283" i="77"/>
  <c r="W283" i="77"/>
  <c r="V283" i="77"/>
  <c r="U283" i="77"/>
  <c r="T283" i="77"/>
  <c r="S283" i="77"/>
  <c r="X282" i="77"/>
  <c r="W282" i="77"/>
  <c r="V282" i="77"/>
  <c r="U282" i="77"/>
  <c r="T282" i="77"/>
  <c r="S282" i="77"/>
  <c r="X281" i="77"/>
  <c r="W281" i="77"/>
  <c r="V281" i="77"/>
  <c r="U281" i="77"/>
  <c r="T281" i="77"/>
  <c r="S281" i="77"/>
  <c r="X280" i="77"/>
  <c r="W280" i="77"/>
  <c r="V280" i="77"/>
  <c r="U280" i="77"/>
  <c r="T280" i="77"/>
  <c r="S280" i="77"/>
  <c r="X279" i="77"/>
  <c r="W279" i="77"/>
  <c r="V279" i="77"/>
  <c r="U279" i="77"/>
  <c r="T279" i="77"/>
  <c r="S279" i="77"/>
  <c r="X278" i="77"/>
  <c r="W278" i="77"/>
  <c r="V278" i="77"/>
  <c r="U278" i="77"/>
  <c r="T278" i="77"/>
  <c r="S278" i="77"/>
  <c r="X277" i="77"/>
  <c r="W277" i="77"/>
  <c r="V277" i="77"/>
  <c r="U277" i="77"/>
  <c r="T277" i="77"/>
  <c r="S277" i="77"/>
  <c r="X276" i="77"/>
  <c r="W276" i="77"/>
  <c r="V276" i="77"/>
  <c r="U276" i="77"/>
  <c r="T276" i="77"/>
  <c r="S276" i="77"/>
  <c r="X275" i="77"/>
  <c r="W275" i="77"/>
  <c r="V275" i="77"/>
  <c r="U275" i="77"/>
  <c r="T275" i="77"/>
  <c r="S275" i="77"/>
  <c r="X274" i="77"/>
  <c r="W274" i="77"/>
  <c r="V274" i="77"/>
  <c r="U274" i="77"/>
  <c r="T274" i="77"/>
  <c r="S274" i="77"/>
  <c r="X273" i="77"/>
  <c r="W273" i="77"/>
  <c r="V273" i="77"/>
  <c r="U273" i="77"/>
  <c r="T273" i="77"/>
  <c r="S273" i="77"/>
  <c r="X272" i="77"/>
  <c r="W272" i="77"/>
  <c r="V272" i="77"/>
  <c r="U272" i="77"/>
  <c r="T272" i="77"/>
  <c r="S272" i="77"/>
  <c r="X271" i="77"/>
  <c r="W271" i="77"/>
  <c r="V271" i="77"/>
  <c r="U271" i="77"/>
  <c r="T271" i="77"/>
  <c r="S271" i="77"/>
  <c r="X270" i="77"/>
  <c r="W270" i="77"/>
  <c r="V270" i="77"/>
  <c r="U270" i="77"/>
  <c r="T270" i="77"/>
  <c r="S270" i="77"/>
  <c r="X269" i="77"/>
  <c r="W269" i="77"/>
  <c r="V269" i="77"/>
  <c r="U269" i="77"/>
  <c r="T269" i="77"/>
  <c r="S269" i="77"/>
  <c r="X268" i="77"/>
  <c r="W268" i="77"/>
  <c r="V268" i="77"/>
  <c r="U268" i="77"/>
  <c r="T268" i="77"/>
  <c r="S268" i="77"/>
  <c r="X267" i="77"/>
  <c r="W267" i="77"/>
  <c r="V267" i="77"/>
  <c r="U267" i="77"/>
  <c r="T267" i="77"/>
  <c r="S267" i="77"/>
  <c r="X266" i="77"/>
  <c r="W266" i="77"/>
  <c r="V266" i="77"/>
  <c r="U266" i="77"/>
  <c r="T266" i="77"/>
  <c r="S266" i="77"/>
  <c r="X265" i="77"/>
  <c r="W265" i="77"/>
  <c r="V265" i="77"/>
  <c r="U265" i="77"/>
  <c r="T265" i="77"/>
  <c r="S265" i="77"/>
  <c r="X264" i="77"/>
  <c r="W264" i="77"/>
  <c r="V264" i="77"/>
  <c r="U264" i="77"/>
  <c r="T264" i="77"/>
  <c r="S264" i="77"/>
  <c r="X263" i="77"/>
  <c r="W263" i="77"/>
  <c r="V263" i="77"/>
  <c r="U263" i="77"/>
  <c r="T263" i="77"/>
  <c r="S263" i="77"/>
  <c r="X262" i="77"/>
  <c r="W262" i="77"/>
  <c r="V262" i="77"/>
  <c r="U262" i="77"/>
  <c r="T262" i="77"/>
  <c r="S262" i="77"/>
  <c r="X261" i="77"/>
  <c r="W261" i="77"/>
  <c r="V261" i="77"/>
  <c r="U261" i="77"/>
  <c r="T261" i="77"/>
  <c r="S261" i="77"/>
  <c r="X260" i="77"/>
  <c r="W260" i="77"/>
  <c r="V260" i="77"/>
  <c r="U260" i="77"/>
  <c r="T260" i="77"/>
  <c r="S260" i="77"/>
  <c r="X259" i="77"/>
  <c r="W259" i="77"/>
  <c r="V259" i="77"/>
  <c r="U259" i="77"/>
  <c r="T259" i="77"/>
  <c r="S259" i="77"/>
  <c r="X258" i="77"/>
  <c r="W258" i="77"/>
  <c r="V258" i="77"/>
  <c r="U258" i="77"/>
  <c r="T258" i="77"/>
  <c r="S258" i="77"/>
  <c r="X257" i="77"/>
  <c r="W257" i="77"/>
  <c r="V257" i="77"/>
  <c r="U257" i="77"/>
  <c r="T257" i="77"/>
  <c r="S257" i="77"/>
  <c r="X256" i="77"/>
  <c r="W256" i="77"/>
  <c r="V256" i="77"/>
  <c r="U256" i="77"/>
  <c r="T256" i="77"/>
  <c r="S256" i="77"/>
  <c r="X255" i="77"/>
  <c r="W255" i="77"/>
  <c r="V255" i="77"/>
  <c r="U255" i="77"/>
  <c r="T255" i="77"/>
  <c r="S255" i="77"/>
  <c r="X254" i="77"/>
  <c r="W254" i="77"/>
  <c r="V254" i="77"/>
  <c r="U254" i="77"/>
  <c r="T254" i="77"/>
  <c r="S254" i="77"/>
  <c r="X253" i="77"/>
  <c r="W253" i="77"/>
  <c r="V253" i="77"/>
  <c r="U253" i="77"/>
  <c r="T253" i="77"/>
  <c r="S253" i="77"/>
  <c r="X252" i="77"/>
  <c r="W252" i="77"/>
  <c r="V252" i="77"/>
  <c r="U252" i="77"/>
  <c r="T252" i="77"/>
  <c r="S252" i="77"/>
  <c r="X251" i="77"/>
  <c r="W251" i="77"/>
  <c r="V251" i="77"/>
  <c r="U251" i="77"/>
  <c r="T251" i="77"/>
  <c r="S251" i="77"/>
  <c r="X250" i="77"/>
  <c r="W250" i="77"/>
  <c r="V250" i="77"/>
  <c r="U250" i="77"/>
  <c r="T250" i="77"/>
  <c r="S250" i="77"/>
  <c r="X249" i="77"/>
  <c r="W249" i="77"/>
  <c r="V249" i="77"/>
  <c r="U249" i="77"/>
  <c r="T249" i="77"/>
  <c r="S249" i="77"/>
  <c r="X248" i="77"/>
  <c r="W248" i="77"/>
  <c r="V248" i="77"/>
  <c r="U248" i="77"/>
  <c r="T248" i="77"/>
  <c r="S248" i="77"/>
  <c r="X247" i="77"/>
  <c r="W247" i="77"/>
  <c r="V247" i="77"/>
  <c r="U247" i="77"/>
  <c r="T247" i="77"/>
  <c r="S247" i="77"/>
  <c r="X246" i="77"/>
  <c r="W246" i="77"/>
  <c r="V246" i="77"/>
  <c r="U246" i="77"/>
  <c r="T246" i="77"/>
  <c r="S246" i="77"/>
  <c r="X245" i="77"/>
  <c r="W245" i="77"/>
  <c r="V245" i="77"/>
  <c r="U245" i="77"/>
  <c r="T245" i="77"/>
  <c r="S245" i="77"/>
  <c r="X244" i="77"/>
  <c r="W244" i="77"/>
  <c r="V244" i="77"/>
  <c r="U244" i="77"/>
  <c r="T244" i="77"/>
  <c r="S244" i="77"/>
  <c r="X243" i="77"/>
  <c r="W243" i="77"/>
  <c r="V243" i="77"/>
  <c r="U243" i="77"/>
  <c r="T243" i="77"/>
  <c r="S243" i="77"/>
  <c r="X242" i="77"/>
  <c r="W242" i="77"/>
  <c r="V242" i="77"/>
  <c r="U242" i="77"/>
  <c r="T242" i="77"/>
  <c r="S242" i="77"/>
  <c r="X241" i="77"/>
  <c r="W241" i="77"/>
  <c r="V241" i="77"/>
  <c r="U241" i="77"/>
  <c r="T241" i="77"/>
  <c r="S241" i="77"/>
  <c r="X240" i="77"/>
  <c r="W240" i="77"/>
  <c r="V240" i="77"/>
  <c r="U240" i="77"/>
  <c r="T240" i="77"/>
  <c r="S240" i="77"/>
  <c r="X239" i="77"/>
  <c r="W239" i="77"/>
  <c r="V239" i="77"/>
  <c r="U239" i="77"/>
  <c r="T239" i="77"/>
  <c r="S239" i="77"/>
  <c r="X238" i="77"/>
  <c r="W238" i="77"/>
  <c r="V238" i="77"/>
  <c r="U238" i="77"/>
  <c r="T238" i="77"/>
  <c r="S238" i="77"/>
  <c r="X237" i="77"/>
  <c r="W237" i="77"/>
  <c r="V237" i="77"/>
  <c r="U237" i="77"/>
  <c r="T237" i="77"/>
  <c r="S237" i="77"/>
  <c r="X236" i="77"/>
  <c r="W236" i="77"/>
  <c r="V236" i="77"/>
  <c r="U236" i="77"/>
  <c r="T236" i="77"/>
  <c r="S236" i="77"/>
  <c r="X235" i="77"/>
  <c r="W235" i="77"/>
  <c r="V235" i="77"/>
  <c r="U235" i="77"/>
  <c r="T235" i="77"/>
  <c r="S235" i="77"/>
  <c r="X234" i="77"/>
  <c r="W234" i="77"/>
  <c r="V234" i="77"/>
  <c r="U234" i="77"/>
  <c r="T234" i="77"/>
  <c r="S234" i="77"/>
  <c r="X233" i="77"/>
  <c r="W233" i="77"/>
  <c r="V233" i="77"/>
  <c r="U233" i="77"/>
  <c r="T233" i="77"/>
  <c r="S233" i="77"/>
  <c r="X232" i="77"/>
  <c r="W232" i="77"/>
  <c r="V232" i="77"/>
  <c r="U232" i="77"/>
  <c r="T232" i="77"/>
  <c r="S232" i="77"/>
  <c r="X231" i="77"/>
  <c r="W231" i="77"/>
  <c r="V231" i="77"/>
  <c r="U231" i="77"/>
  <c r="T231" i="77"/>
  <c r="S231" i="77"/>
  <c r="X230" i="77"/>
  <c r="W230" i="77"/>
  <c r="V230" i="77"/>
  <c r="U230" i="77"/>
  <c r="T230" i="77"/>
  <c r="S230" i="77"/>
  <c r="X229" i="77"/>
  <c r="W229" i="77"/>
  <c r="V229" i="77"/>
  <c r="U229" i="77"/>
  <c r="T229" i="77"/>
  <c r="S229" i="77"/>
  <c r="X228" i="77"/>
  <c r="W228" i="77"/>
  <c r="V228" i="77"/>
  <c r="U228" i="77"/>
  <c r="T228" i="77"/>
  <c r="S228" i="77"/>
  <c r="X227" i="77"/>
  <c r="W227" i="77"/>
  <c r="V227" i="77"/>
  <c r="U227" i="77"/>
  <c r="T227" i="77"/>
  <c r="S227" i="77"/>
  <c r="X226" i="77"/>
  <c r="W226" i="77"/>
  <c r="V226" i="77"/>
  <c r="U226" i="77"/>
  <c r="T226" i="77"/>
  <c r="S226" i="77"/>
  <c r="X225" i="77"/>
  <c r="W225" i="77"/>
  <c r="V225" i="77"/>
  <c r="U225" i="77"/>
  <c r="T225" i="77"/>
  <c r="S225" i="77"/>
  <c r="X224" i="77"/>
  <c r="W224" i="77"/>
  <c r="V224" i="77"/>
  <c r="U224" i="77"/>
  <c r="T224" i="77"/>
  <c r="S224" i="77"/>
  <c r="X223" i="77"/>
  <c r="W223" i="77"/>
  <c r="V223" i="77"/>
  <c r="U223" i="77"/>
  <c r="T223" i="77"/>
  <c r="S223" i="77"/>
  <c r="X222" i="77"/>
  <c r="W222" i="77"/>
  <c r="V222" i="77"/>
  <c r="U222" i="77"/>
  <c r="T222" i="77"/>
  <c r="S222" i="77"/>
  <c r="X221" i="77"/>
  <c r="W221" i="77"/>
  <c r="V221" i="77"/>
  <c r="U221" i="77"/>
  <c r="T221" i="77"/>
  <c r="S221" i="77"/>
  <c r="X220" i="77"/>
  <c r="W220" i="77"/>
  <c r="V220" i="77"/>
  <c r="U220" i="77"/>
  <c r="T220" i="77"/>
  <c r="S220" i="77"/>
  <c r="X219" i="77"/>
  <c r="W219" i="77"/>
  <c r="V219" i="77"/>
  <c r="U219" i="77"/>
  <c r="T219" i="77"/>
  <c r="S219" i="77"/>
  <c r="X218" i="77"/>
  <c r="W218" i="77"/>
  <c r="V218" i="77"/>
  <c r="U218" i="77"/>
  <c r="T218" i="77"/>
  <c r="S218" i="77"/>
  <c r="X217" i="77"/>
  <c r="W217" i="77"/>
  <c r="V217" i="77"/>
  <c r="U217" i="77"/>
  <c r="T217" i="77"/>
  <c r="S217" i="77"/>
  <c r="X216" i="77"/>
  <c r="W216" i="77"/>
  <c r="V216" i="77"/>
  <c r="U216" i="77"/>
  <c r="T216" i="77"/>
  <c r="S216" i="77"/>
  <c r="X215" i="77"/>
  <c r="W215" i="77"/>
  <c r="V215" i="77"/>
  <c r="U215" i="77"/>
  <c r="T215" i="77"/>
  <c r="S215" i="77"/>
  <c r="X214" i="77"/>
  <c r="W214" i="77"/>
  <c r="V214" i="77"/>
  <c r="U214" i="77"/>
  <c r="T214" i="77"/>
  <c r="S214" i="77"/>
  <c r="X213" i="77"/>
  <c r="W213" i="77"/>
  <c r="V213" i="77"/>
  <c r="U213" i="77"/>
  <c r="T213" i="77"/>
  <c r="S213" i="77"/>
  <c r="X212" i="77"/>
  <c r="W212" i="77"/>
  <c r="V212" i="77"/>
  <c r="U212" i="77"/>
  <c r="T212" i="77"/>
  <c r="S212" i="77"/>
  <c r="X211" i="77"/>
  <c r="W211" i="77"/>
  <c r="V211" i="77"/>
  <c r="U211" i="77"/>
  <c r="T211" i="77"/>
  <c r="S211" i="77"/>
  <c r="X210" i="77"/>
  <c r="W210" i="77"/>
  <c r="V210" i="77"/>
  <c r="U210" i="77"/>
  <c r="T210" i="77"/>
  <c r="S210" i="77"/>
  <c r="X209" i="77"/>
  <c r="W209" i="77"/>
  <c r="V209" i="77"/>
  <c r="U209" i="77"/>
  <c r="T209" i="77"/>
  <c r="S209" i="77"/>
  <c r="X208" i="77"/>
  <c r="W208" i="77"/>
  <c r="V208" i="77"/>
  <c r="U208" i="77"/>
  <c r="T208" i="77"/>
  <c r="S208" i="77"/>
  <c r="X207" i="77"/>
  <c r="W207" i="77"/>
  <c r="V207" i="77"/>
  <c r="U207" i="77"/>
  <c r="T207" i="77"/>
  <c r="S207" i="77"/>
  <c r="X206" i="77"/>
  <c r="W206" i="77"/>
  <c r="V206" i="77"/>
  <c r="U206" i="77"/>
  <c r="T206" i="77"/>
  <c r="S206" i="77"/>
  <c r="X205" i="77"/>
  <c r="W205" i="77"/>
  <c r="V205" i="77"/>
  <c r="U205" i="77"/>
  <c r="T205" i="77"/>
  <c r="S205" i="77"/>
  <c r="X204" i="77"/>
  <c r="W204" i="77"/>
  <c r="V204" i="77"/>
  <c r="U204" i="77"/>
  <c r="T204" i="77"/>
  <c r="S204" i="77"/>
  <c r="X203" i="77"/>
  <c r="W203" i="77"/>
  <c r="V203" i="77"/>
  <c r="U203" i="77"/>
  <c r="T203" i="77"/>
  <c r="S203" i="77"/>
  <c r="X202" i="77"/>
  <c r="W202" i="77"/>
  <c r="V202" i="77"/>
  <c r="U202" i="77"/>
  <c r="T202" i="77"/>
  <c r="S202" i="77"/>
  <c r="X201" i="77"/>
  <c r="W201" i="77"/>
  <c r="V201" i="77"/>
  <c r="U201" i="77"/>
  <c r="T201" i="77"/>
  <c r="S201" i="77"/>
  <c r="X200" i="77"/>
  <c r="W200" i="77"/>
  <c r="V200" i="77"/>
  <c r="U200" i="77"/>
  <c r="T200" i="77"/>
  <c r="S200" i="77"/>
  <c r="X199" i="77"/>
  <c r="W199" i="77"/>
  <c r="V199" i="77"/>
  <c r="U199" i="77"/>
  <c r="T199" i="77"/>
  <c r="S199" i="77"/>
  <c r="X198" i="77"/>
  <c r="W198" i="77"/>
  <c r="V198" i="77"/>
  <c r="U198" i="77"/>
  <c r="T198" i="77"/>
  <c r="S198" i="77"/>
  <c r="X197" i="77"/>
  <c r="W197" i="77"/>
  <c r="V197" i="77"/>
  <c r="U197" i="77"/>
  <c r="T197" i="77"/>
  <c r="S197" i="77"/>
  <c r="X196" i="77"/>
  <c r="W196" i="77"/>
  <c r="V196" i="77"/>
  <c r="U196" i="77"/>
  <c r="T196" i="77"/>
  <c r="S196" i="77"/>
  <c r="X195" i="77"/>
  <c r="W195" i="77"/>
  <c r="V195" i="77"/>
  <c r="U195" i="77"/>
  <c r="T195" i="77"/>
  <c r="S195" i="77"/>
  <c r="X194" i="77"/>
  <c r="W194" i="77"/>
  <c r="V194" i="77"/>
  <c r="U194" i="77"/>
  <c r="T194" i="77"/>
  <c r="S194" i="77"/>
  <c r="X193" i="77"/>
  <c r="W193" i="77"/>
  <c r="V193" i="77"/>
  <c r="U193" i="77"/>
  <c r="T193" i="77"/>
  <c r="S193" i="77"/>
  <c r="X192" i="77"/>
  <c r="W192" i="77"/>
  <c r="V192" i="77"/>
  <c r="U192" i="77"/>
  <c r="T192" i="77"/>
  <c r="S192" i="77"/>
  <c r="X191" i="77"/>
  <c r="W191" i="77"/>
  <c r="V191" i="77"/>
  <c r="U191" i="77"/>
  <c r="T191" i="77"/>
  <c r="S191" i="77"/>
  <c r="X190" i="77"/>
  <c r="W190" i="77"/>
  <c r="V190" i="77"/>
  <c r="U190" i="77"/>
  <c r="T190" i="77"/>
  <c r="S190" i="77"/>
  <c r="X189" i="77"/>
  <c r="W189" i="77"/>
  <c r="V189" i="77"/>
  <c r="U189" i="77"/>
  <c r="T189" i="77"/>
  <c r="S189" i="77"/>
  <c r="X188" i="77"/>
  <c r="W188" i="77"/>
  <c r="V188" i="77"/>
  <c r="U188" i="77"/>
  <c r="T188" i="77"/>
  <c r="S188" i="77"/>
  <c r="X187" i="77"/>
  <c r="W187" i="77"/>
  <c r="V187" i="77"/>
  <c r="U187" i="77"/>
  <c r="T187" i="77"/>
  <c r="S187" i="77"/>
  <c r="X186" i="77"/>
  <c r="W186" i="77"/>
  <c r="V186" i="77"/>
  <c r="U186" i="77"/>
  <c r="T186" i="77"/>
  <c r="S186" i="77"/>
  <c r="X185" i="77"/>
  <c r="W185" i="77"/>
  <c r="V185" i="77"/>
  <c r="U185" i="77"/>
  <c r="T185" i="77"/>
  <c r="S185" i="77"/>
  <c r="X184" i="77"/>
  <c r="W184" i="77"/>
  <c r="V184" i="77"/>
  <c r="U184" i="77"/>
  <c r="T184" i="77"/>
  <c r="S184" i="77"/>
  <c r="X183" i="77"/>
  <c r="W183" i="77"/>
  <c r="V183" i="77"/>
  <c r="U183" i="77"/>
  <c r="T183" i="77"/>
  <c r="S183" i="77"/>
  <c r="X182" i="77"/>
  <c r="W182" i="77"/>
  <c r="V182" i="77"/>
  <c r="U182" i="77"/>
  <c r="T182" i="77"/>
  <c r="S182" i="77"/>
  <c r="X181" i="77"/>
  <c r="W181" i="77"/>
  <c r="V181" i="77"/>
  <c r="U181" i="77"/>
  <c r="T181" i="77"/>
  <c r="S181" i="77"/>
  <c r="X180" i="77"/>
  <c r="W180" i="77"/>
  <c r="V180" i="77"/>
  <c r="U180" i="77"/>
  <c r="T180" i="77"/>
  <c r="S180" i="77"/>
  <c r="X179" i="77"/>
  <c r="W179" i="77"/>
  <c r="V179" i="77"/>
  <c r="U179" i="77"/>
  <c r="T179" i="77"/>
  <c r="S179" i="77"/>
  <c r="X178" i="77"/>
  <c r="W178" i="77"/>
  <c r="V178" i="77"/>
  <c r="U178" i="77"/>
  <c r="T178" i="77"/>
  <c r="S178" i="77"/>
  <c r="X177" i="77"/>
  <c r="W177" i="77"/>
  <c r="V177" i="77"/>
  <c r="U177" i="77"/>
  <c r="T177" i="77"/>
  <c r="S177" i="77"/>
  <c r="X176" i="77"/>
  <c r="W176" i="77"/>
  <c r="V176" i="77"/>
  <c r="U176" i="77"/>
  <c r="T176" i="77"/>
  <c r="S176" i="77"/>
  <c r="X175" i="77"/>
  <c r="W175" i="77"/>
  <c r="V175" i="77"/>
  <c r="U175" i="77"/>
  <c r="T175" i="77"/>
  <c r="S175" i="77"/>
  <c r="X174" i="77"/>
  <c r="W174" i="77"/>
  <c r="V174" i="77"/>
  <c r="U174" i="77"/>
  <c r="T174" i="77"/>
  <c r="S174" i="77"/>
  <c r="X173" i="77"/>
  <c r="W173" i="77"/>
  <c r="V173" i="77"/>
  <c r="U173" i="77"/>
  <c r="T173" i="77"/>
  <c r="S173" i="77"/>
  <c r="X172" i="77"/>
  <c r="W172" i="77"/>
  <c r="V172" i="77"/>
  <c r="U172" i="77"/>
  <c r="T172" i="77"/>
  <c r="S172" i="77"/>
  <c r="X171" i="77"/>
  <c r="W171" i="77"/>
  <c r="V171" i="77"/>
  <c r="U171" i="77"/>
  <c r="T171" i="77"/>
  <c r="S171" i="77"/>
  <c r="X170" i="77"/>
  <c r="W170" i="77"/>
  <c r="V170" i="77"/>
  <c r="U170" i="77"/>
  <c r="T170" i="77"/>
  <c r="S170" i="77"/>
  <c r="X169" i="77"/>
  <c r="W169" i="77"/>
  <c r="V169" i="77"/>
  <c r="U169" i="77"/>
  <c r="T169" i="77"/>
  <c r="S169" i="77"/>
  <c r="X168" i="77"/>
  <c r="W168" i="77"/>
  <c r="V168" i="77"/>
  <c r="U168" i="77"/>
  <c r="T168" i="77"/>
  <c r="S168" i="77"/>
  <c r="X167" i="77"/>
  <c r="W167" i="77"/>
  <c r="V167" i="77"/>
  <c r="U167" i="77"/>
  <c r="T167" i="77"/>
  <c r="S167" i="77"/>
  <c r="X166" i="77"/>
  <c r="W166" i="77"/>
  <c r="V166" i="77"/>
  <c r="U166" i="77"/>
  <c r="T166" i="77"/>
  <c r="S166" i="77"/>
  <c r="X165" i="77"/>
  <c r="W165" i="77"/>
  <c r="V165" i="77"/>
  <c r="U165" i="77"/>
  <c r="T165" i="77"/>
  <c r="S165" i="77"/>
  <c r="X164" i="77"/>
  <c r="W164" i="77"/>
  <c r="V164" i="77"/>
  <c r="U164" i="77"/>
  <c r="T164" i="77"/>
  <c r="S164" i="77"/>
  <c r="X163" i="77"/>
  <c r="W163" i="77"/>
  <c r="V163" i="77"/>
  <c r="U163" i="77"/>
  <c r="T163" i="77"/>
  <c r="S163" i="77"/>
  <c r="X162" i="77"/>
  <c r="W162" i="77"/>
  <c r="V162" i="77"/>
  <c r="U162" i="77"/>
  <c r="T162" i="77"/>
  <c r="S162" i="77"/>
  <c r="X161" i="77"/>
  <c r="W161" i="77"/>
  <c r="V161" i="77"/>
  <c r="U161" i="77"/>
  <c r="T161" i="77"/>
  <c r="S161" i="77"/>
  <c r="X160" i="77"/>
  <c r="W160" i="77"/>
  <c r="V160" i="77"/>
  <c r="U160" i="77"/>
  <c r="T160" i="77"/>
  <c r="S160" i="77"/>
  <c r="X159" i="77"/>
  <c r="W159" i="77"/>
  <c r="V159" i="77"/>
  <c r="U159" i="77"/>
  <c r="T159" i="77"/>
  <c r="S159" i="77"/>
  <c r="X158" i="77"/>
  <c r="W158" i="77"/>
  <c r="V158" i="77"/>
  <c r="U158" i="77"/>
  <c r="T158" i="77"/>
  <c r="S158" i="77"/>
  <c r="X157" i="77"/>
  <c r="W157" i="77"/>
  <c r="V157" i="77"/>
  <c r="U157" i="77"/>
  <c r="T157" i="77"/>
  <c r="S157" i="77"/>
  <c r="X156" i="77"/>
  <c r="W156" i="77"/>
  <c r="V156" i="77"/>
  <c r="U156" i="77"/>
  <c r="T156" i="77"/>
  <c r="S156" i="77"/>
  <c r="X155" i="77"/>
  <c r="W155" i="77"/>
  <c r="V155" i="77"/>
  <c r="U155" i="77"/>
  <c r="T155" i="77"/>
  <c r="S155" i="77"/>
  <c r="X154" i="77"/>
  <c r="W154" i="77"/>
  <c r="V154" i="77"/>
  <c r="U154" i="77"/>
  <c r="T154" i="77"/>
  <c r="S154" i="77"/>
  <c r="X153" i="77"/>
  <c r="W153" i="77"/>
  <c r="V153" i="77"/>
  <c r="U153" i="77"/>
  <c r="T153" i="77"/>
  <c r="S153" i="77"/>
  <c r="X152" i="77"/>
  <c r="W152" i="77"/>
  <c r="V152" i="77"/>
  <c r="U152" i="77"/>
  <c r="T152" i="77"/>
  <c r="S152" i="77"/>
  <c r="X151" i="77"/>
  <c r="W151" i="77"/>
  <c r="V151" i="77"/>
  <c r="U151" i="77"/>
  <c r="T151" i="77"/>
  <c r="S151" i="77"/>
  <c r="X150" i="77"/>
  <c r="W150" i="77"/>
  <c r="V150" i="77"/>
  <c r="U150" i="77"/>
  <c r="T150" i="77"/>
  <c r="S150" i="77"/>
  <c r="X149" i="77"/>
  <c r="W149" i="77"/>
  <c r="V149" i="77"/>
  <c r="U149" i="77"/>
  <c r="T149" i="77"/>
  <c r="S149" i="77"/>
  <c r="X148" i="77"/>
  <c r="W148" i="77"/>
  <c r="V148" i="77"/>
  <c r="U148" i="77"/>
  <c r="T148" i="77"/>
  <c r="S148" i="77"/>
  <c r="X147" i="77"/>
  <c r="W147" i="77"/>
  <c r="V147" i="77"/>
  <c r="U147" i="77"/>
  <c r="T147" i="77"/>
  <c r="S147" i="77"/>
  <c r="X146" i="77"/>
  <c r="W146" i="77"/>
  <c r="V146" i="77"/>
  <c r="U146" i="77"/>
  <c r="T146" i="77"/>
  <c r="S146" i="77"/>
  <c r="X145" i="77"/>
  <c r="W145" i="77"/>
  <c r="V145" i="77"/>
  <c r="U145" i="77"/>
  <c r="T145" i="77"/>
  <c r="S145" i="77"/>
  <c r="X144" i="77"/>
  <c r="W144" i="77"/>
  <c r="V144" i="77"/>
  <c r="U144" i="77"/>
  <c r="T144" i="77"/>
  <c r="S144" i="77"/>
  <c r="X143" i="77"/>
  <c r="W143" i="77"/>
  <c r="V143" i="77"/>
  <c r="U143" i="77"/>
  <c r="T143" i="77"/>
  <c r="S143" i="77"/>
  <c r="X142" i="77"/>
  <c r="W142" i="77"/>
  <c r="V142" i="77"/>
  <c r="U142" i="77"/>
  <c r="T142" i="77"/>
  <c r="S142" i="77"/>
  <c r="X141" i="77"/>
  <c r="W141" i="77"/>
  <c r="V141" i="77"/>
  <c r="U141" i="77"/>
  <c r="T141" i="77"/>
  <c r="S141" i="77"/>
  <c r="X140" i="77"/>
  <c r="W140" i="77"/>
  <c r="V140" i="77"/>
  <c r="U140" i="77"/>
  <c r="T140" i="77"/>
  <c r="S140" i="77"/>
  <c r="X139" i="77"/>
  <c r="W139" i="77"/>
  <c r="V139" i="77"/>
  <c r="U139" i="77"/>
  <c r="T139" i="77"/>
  <c r="S139" i="77"/>
  <c r="X138" i="77"/>
  <c r="W138" i="77"/>
  <c r="V138" i="77"/>
  <c r="U138" i="77"/>
  <c r="T138" i="77"/>
  <c r="S138" i="77"/>
  <c r="X137" i="77"/>
  <c r="W137" i="77"/>
  <c r="V137" i="77"/>
  <c r="U137" i="77"/>
  <c r="T137" i="77"/>
  <c r="S137" i="77"/>
  <c r="X136" i="77"/>
  <c r="W136" i="77"/>
  <c r="V136" i="77"/>
  <c r="U136" i="77"/>
  <c r="T136" i="77"/>
  <c r="S136" i="77"/>
  <c r="X135" i="77"/>
  <c r="W135" i="77"/>
  <c r="V135" i="77"/>
  <c r="U135" i="77"/>
  <c r="T135" i="77"/>
  <c r="S135" i="77"/>
  <c r="X134" i="77"/>
  <c r="W134" i="77"/>
  <c r="V134" i="77"/>
  <c r="U134" i="77"/>
  <c r="T134" i="77"/>
  <c r="S134" i="77"/>
  <c r="X133" i="77"/>
  <c r="W133" i="77"/>
  <c r="V133" i="77"/>
  <c r="U133" i="77"/>
  <c r="T133" i="77"/>
  <c r="S133" i="77"/>
  <c r="X132" i="77"/>
  <c r="W132" i="77"/>
  <c r="V132" i="77"/>
  <c r="U132" i="77"/>
  <c r="T132" i="77"/>
  <c r="S132" i="77"/>
  <c r="X131" i="77"/>
  <c r="W131" i="77"/>
  <c r="V131" i="77"/>
  <c r="U131" i="77"/>
  <c r="T131" i="77"/>
  <c r="S131" i="77"/>
  <c r="X130" i="77"/>
  <c r="W130" i="77"/>
  <c r="V130" i="77"/>
  <c r="U130" i="77"/>
  <c r="T130" i="77"/>
  <c r="S130" i="77"/>
  <c r="X129" i="77"/>
  <c r="W129" i="77"/>
  <c r="V129" i="77"/>
  <c r="U129" i="77"/>
  <c r="T129" i="77"/>
  <c r="S129" i="77"/>
  <c r="X128" i="77"/>
  <c r="W128" i="77"/>
  <c r="V128" i="77"/>
  <c r="U128" i="77"/>
  <c r="T128" i="77"/>
  <c r="S128" i="77"/>
  <c r="X127" i="77"/>
  <c r="W127" i="77"/>
  <c r="V127" i="77"/>
  <c r="U127" i="77"/>
  <c r="T127" i="77"/>
  <c r="S127" i="77"/>
  <c r="X126" i="77"/>
  <c r="W126" i="77"/>
  <c r="V126" i="77"/>
  <c r="U126" i="77"/>
  <c r="T126" i="77"/>
  <c r="S126" i="77"/>
  <c r="X125" i="77"/>
  <c r="W125" i="77"/>
  <c r="V125" i="77"/>
  <c r="U125" i="77"/>
  <c r="T125" i="77"/>
  <c r="S125" i="77"/>
  <c r="X124" i="77"/>
  <c r="W124" i="77"/>
  <c r="V124" i="77"/>
  <c r="U124" i="77"/>
  <c r="T124" i="77"/>
  <c r="S124" i="77"/>
  <c r="X123" i="77"/>
  <c r="W123" i="77"/>
  <c r="V123" i="77"/>
  <c r="U123" i="77"/>
  <c r="T123" i="77"/>
  <c r="S123" i="77"/>
  <c r="X122" i="77"/>
  <c r="W122" i="77"/>
  <c r="V122" i="77"/>
  <c r="U122" i="77"/>
  <c r="T122" i="77"/>
  <c r="S122" i="77"/>
  <c r="X121" i="77"/>
  <c r="W121" i="77"/>
  <c r="V121" i="77"/>
  <c r="U121" i="77"/>
  <c r="T121" i="77"/>
  <c r="S121" i="77"/>
  <c r="X120" i="77"/>
  <c r="W120" i="77"/>
  <c r="V120" i="77"/>
  <c r="U120" i="77"/>
  <c r="T120" i="77"/>
  <c r="S120" i="77"/>
  <c r="X119" i="77"/>
  <c r="W119" i="77"/>
  <c r="V119" i="77"/>
  <c r="U119" i="77"/>
  <c r="T119" i="77"/>
  <c r="S119" i="77"/>
  <c r="X118" i="77"/>
  <c r="W118" i="77"/>
  <c r="V118" i="77"/>
  <c r="U118" i="77"/>
  <c r="T118" i="77"/>
  <c r="S118" i="77"/>
  <c r="X117" i="77"/>
  <c r="W117" i="77"/>
  <c r="V117" i="77"/>
  <c r="U117" i="77"/>
  <c r="T117" i="77"/>
  <c r="S117" i="77"/>
  <c r="X116" i="77"/>
  <c r="W116" i="77"/>
  <c r="V116" i="77"/>
  <c r="U116" i="77"/>
  <c r="T116" i="77"/>
  <c r="S116" i="77"/>
  <c r="X115" i="77"/>
  <c r="W115" i="77"/>
  <c r="V115" i="77"/>
  <c r="U115" i="77"/>
  <c r="T115" i="77"/>
  <c r="S115" i="77"/>
  <c r="X114" i="77"/>
  <c r="W114" i="77"/>
  <c r="V114" i="77"/>
  <c r="U114" i="77"/>
  <c r="T114" i="77"/>
  <c r="S114" i="77"/>
  <c r="X113" i="77"/>
  <c r="W113" i="77"/>
  <c r="V113" i="77"/>
  <c r="U113" i="77"/>
  <c r="T113" i="77"/>
  <c r="S113" i="77"/>
  <c r="X112" i="77"/>
  <c r="W112" i="77"/>
  <c r="V112" i="77"/>
  <c r="U112" i="77"/>
  <c r="T112" i="77"/>
  <c r="S112" i="77"/>
  <c r="X111" i="77"/>
  <c r="W111" i="77"/>
  <c r="V111" i="77"/>
  <c r="U111" i="77"/>
  <c r="T111" i="77"/>
  <c r="S111" i="77"/>
  <c r="X110" i="77"/>
  <c r="W110" i="77"/>
  <c r="V110" i="77"/>
  <c r="U110" i="77"/>
  <c r="T110" i="77"/>
  <c r="S110" i="77"/>
  <c r="X109" i="77"/>
  <c r="W109" i="77"/>
  <c r="V109" i="77"/>
  <c r="U109" i="77"/>
  <c r="T109" i="77"/>
  <c r="S109" i="77"/>
  <c r="X108" i="77"/>
  <c r="W108" i="77"/>
  <c r="V108" i="77"/>
  <c r="U108" i="77"/>
  <c r="T108" i="77"/>
  <c r="S108" i="77"/>
  <c r="X107" i="77"/>
  <c r="W107" i="77"/>
  <c r="V107" i="77"/>
  <c r="U107" i="77"/>
  <c r="T107" i="77"/>
  <c r="S107" i="77"/>
  <c r="X106" i="77"/>
  <c r="W106" i="77"/>
  <c r="V106" i="77"/>
  <c r="U106" i="77"/>
  <c r="T106" i="77"/>
  <c r="S106" i="77"/>
  <c r="X105" i="77"/>
  <c r="W105" i="77"/>
  <c r="V105" i="77"/>
  <c r="U105" i="77"/>
  <c r="T105" i="77"/>
  <c r="S105" i="77"/>
  <c r="X104" i="77"/>
  <c r="W104" i="77"/>
  <c r="V104" i="77"/>
  <c r="U104" i="77"/>
  <c r="T104" i="77"/>
  <c r="S104" i="77"/>
  <c r="X103" i="77"/>
  <c r="W103" i="77"/>
  <c r="V103" i="77"/>
  <c r="U103" i="77"/>
  <c r="T103" i="77"/>
  <c r="S103" i="77"/>
  <c r="X102" i="77"/>
  <c r="W102" i="77"/>
  <c r="V102" i="77"/>
  <c r="U102" i="77"/>
  <c r="T102" i="77"/>
  <c r="S102" i="77"/>
  <c r="X101" i="77"/>
  <c r="W101" i="77"/>
  <c r="V101" i="77"/>
  <c r="U101" i="77"/>
  <c r="T101" i="77"/>
  <c r="S101" i="77"/>
  <c r="X100" i="77"/>
  <c r="W100" i="77"/>
  <c r="V100" i="77"/>
  <c r="U100" i="77"/>
  <c r="T100" i="77"/>
  <c r="S100" i="77"/>
  <c r="X99" i="77"/>
  <c r="W99" i="77"/>
  <c r="V99" i="77"/>
  <c r="U99" i="77"/>
  <c r="T99" i="77"/>
  <c r="S99" i="77"/>
  <c r="X98" i="77"/>
  <c r="W98" i="77"/>
  <c r="V98" i="77"/>
  <c r="U98" i="77"/>
  <c r="T98" i="77"/>
  <c r="S98" i="77"/>
  <c r="X97" i="77"/>
  <c r="W97" i="77"/>
  <c r="V97" i="77"/>
  <c r="U97" i="77"/>
  <c r="T97" i="77"/>
  <c r="S97" i="77"/>
  <c r="X96" i="77"/>
  <c r="W96" i="77"/>
  <c r="V96" i="77"/>
  <c r="U96" i="77"/>
  <c r="T96" i="77"/>
  <c r="S96" i="77"/>
  <c r="X95" i="77"/>
  <c r="W95" i="77"/>
  <c r="V95" i="77"/>
  <c r="U95" i="77"/>
  <c r="T95" i="77"/>
  <c r="S95" i="77"/>
  <c r="X94" i="77"/>
  <c r="W94" i="77"/>
  <c r="V94" i="77"/>
  <c r="U94" i="77"/>
  <c r="T94" i="77"/>
  <c r="S94" i="77"/>
  <c r="X93" i="77"/>
  <c r="W93" i="77"/>
  <c r="V93" i="77"/>
  <c r="U93" i="77"/>
  <c r="T93" i="77"/>
  <c r="S93" i="77"/>
  <c r="X92" i="77"/>
  <c r="W92" i="77"/>
  <c r="V92" i="77"/>
  <c r="U92" i="77"/>
  <c r="T92" i="77"/>
  <c r="S92" i="77"/>
  <c r="X91" i="77"/>
  <c r="W91" i="77"/>
  <c r="V91" i="77"/>
  <c r="U91" i="77"/>
  <c r="T91" i="77"/>
  <c r="S91" i="77"/>
  <c r="X90" i="77"/>
  <c r="W90" i="77"/>
  <c r="V90" i="77"/>
  <c r="U90" i="77"/>
  <c r="T90" i="77"/>
  <c r="S90" i="77"/>
  <c r="X89" i="77"/>
  <c r="W89" i="77"/>
  <c r="V89" i="77"/>
  <c r="U89" i="77"/>
  <c r="T89" i="77"/>
  <c r="S89" i="77"/>
  <c r="X88" i="77"/>
  <c r="W88" i="77"/>
  <c r="V88" i="77"/>
  <c r="U88" i="77"/>
  <c r="T88" i="77"/>
  <c r="S88" i="77"/>
  <c r="X87" i="77"/>
  <c r="W87" i="77"/>
  <c r="V87" i="77"/>
  <c r="U87" i="77"/>
  <c r="T87" i="77"/>
  <c r="S87" i="77"/>
  <c r="X86" i="77"/>
  <c r="W86" i="77"/>
  <c r="V86" i="77"/>
  <c r="U86" i="77"/>
  <c r="T86" i="77"/>
  <c r="S86" i="77"/>
  <c r="X85" i="77"/>
  <c r="W85" i="77"/>
  <c r="V85" i="77"/>
  <c r="U85" i="77"/>
  <c r="T85" i="77"/>
  <c r="S85" i="77"/>
  <c r="X84" i="77"/>
  <c r="W84" i="77"/>
  <c r="V84" i="77"/>
  <c r="U84" i="77"/>
  <c r="T84" i="77"/>
  <c r="S84" i="77"/>
  <c r="X83" i="77"/>
  <c r="W83" i="77"/>
  <c r="V83" i="77"/>
  <c r="U83" i="77"/>
  <c r="T83" i="77"/>
  <c r="S83" i="77"/>
  <c r="X82" i="77"/>
  <c r="W82" i="77"/>
  <c r="V82" i="77"/>
  <c r="U82" i="77"/>
  <c r="T82" i="77"/>
  <c r="S82" i="77"/>
  <c r="X81" i="77"/>
  <c r="W81" i="77"/>
  <c r="V81" i="77"/>
  <c r="U81" i="77"/>
  <c r="T81" i="77"/>
  <c r="S81" i="77"/>
  <c r="X80" i="77"/>
  <c r="W80" i="77"/>
  <c r="V80" i="77"/>
  <c r="U80" i="77"/>
  <c r="T80" i="77"/>
  <c r="S80" i="77"/>
  <c r="X79" i="77"/>
  <c r="W79" i="77"/>
  <c r="V79" i="77"/>
  <c r="U79" i="77"/>
  <c r="T79" i="77"/>
  <c r="S79" i="77"/>
  <c r="X78" i="77"/>
  <c r="W78" i="77"/>
  <c r="V78" i="77"/>
  <c r="U78" i="77"/>
  <c r="T78" i="77"/>
  <c r="S78" i="77"/>
  <c r="X77" i="77"/>
  <c r="W77" i="77"/>
  <c r="V77" i="77"/>
  <c r="U77" i="77"/>
  <c r="T77" i="77"/>
  <c r="S77" i="77"/>
  <c r="X76" i="77"/>
  <c r="W76" i="77"/>
  <c r="V76" i="77"/>
  <c r="U76" i="77"/>
  <c r="T76" i="77"/>
  <c r="S76" i="77"/>
  <c r="X75" i="77"/>
  <c r="W75" i="77"/>
  <c r="V75" i="77"/>
  <c r="U75" i="77"/>
  <c r="T75" i="77"/>
  <c r="S75" i="77"/>
  <c r="X74" i="77"/>
  <c r="W74" i="77"/>
  <c r="V74" i="77"/>
  <c r="U74" i="77"/>
  <c r="T74" i="77"/>
  <c r="S74" i="77"/>
  <c r="X73" i="77"/>
  <c r="W73" i="77"/>
  <c r="V73" i="77"/>
  <c r="U73" i="77"/>
  <c r="T73" i="77"/>
  <c r="S73" i="77"/>
  <c r="X72" i="77"/>
  <c r="W72" i="77"/>
  <c r="V72" i="77"/>
  <c r="U72" i="77"/>
  <c r="T72" i="77"/>
  <c r="S72" i="77"/>
  <c r="X71" i="77"/>
  <c r="W71" i="77"/>
  <c r="V71" i="77"/>
  <c r="U71" i="77"/>
  <c r="T71" i="77"/>
  <c r="S71" i="77"/>
  <c r="X70" i="77"/>
  <c r="W70" i="77"/>
  <c r="V70" i="77"/>
  <c r="U70" i="77"/>
  <c r="T70" i="77"/>
  <c r="S70" i="77"/>
  <c r="X69" i="77"/>
  <c r="W69" i="77"/>
  <c r="V69" i="77"/>
  <c r="U69" i="77"/>
  <c r="T69" i="77"/>
  <c r="S69" i="77"/>
  <c r="X68" i="77"/>
  <c r="W68" i="77"/>
  <c r="V68" i="77"/>
  <c r="U68" i="77"/>
  <c r="T68" i="77"/>
  <c r="S68" i="77"/>
  <c r="X67" i="77"/>
  <c r="W67" i="77"/>
  <c r="V67" i="77"/>
  <c r="U67" i="77"/>
  <c r="T67" i="77"/>
  <c r="S67" i="77"/>
  <c r="X66" i="77"/>
  <c r="W66" i="77"/>
  <c r="V66" i="77"/>
  <c r="U66" i="77"/>
  <c r="T66" i="77"/>
  <c r="S66" i="77"/>
  <c r="X65" i="77"/>
  <c r="W65" i="77"/>
  <c r="V65" i="77"/>
  <c r="U65" i="77"/>
  <c r="T65" i="77"/>
  <c r="S65" i="77"/>
  <c r="X64" i="77"/>
  <c r="W64" i="77"/>
  <c r="V64" i="77"/>
  <c r="U64" i="77"/>
  <c r="T64" i="77"/>
  <c r="S64" i="77"/>
  <c r="X63" i="77"/>
  <c r="W63" i="77"/>
  <c r="V63" i="77"/>
  <c r="U63" i="77"/>
  <c r="T63" i="77"/>
  <c r="S63" i="77"/>
  <c r="X62" i="77"/>
  <c r="W62" i="77"/>
  <c r="V62" i="77"/>
  <c r="U62" i="77"/>
  <c r="T62" i="77"/>
  <c r="S62" i="77"/>
  <c r="X61" i="77"/>
  <c r="W61" i="77"/>
  <c r="V61" i="77"/>
  <c r="U61" i="77"/>
  <c r="T61" i="77"/>
  <c r="S61" i="77"/>
  <c r="X60" i="77"/>
  <c r="W60" i="77"/>
  <c r="V60" i="77"/>
  <c r="U60" i="77"/>
  <c r="T60" i="77"/>
  <c r="S60" i="77"/>
  <c r="X59" i="77"/>
  <c r="W59" i="77"/>
  <c r="V59" i="77"/>
  <c r="U59" i="77"/>
  <c r="T59" i="77"/>
  <c r="S59" i="77"/>
  <c r="X58" i="77"/>
  <c r="W58" i="77"/>
  <c r="V58" i="77"/>
  <c r="U58" i="77"/>
  <c r="T58" i="77"/>
  <c r="S58" i="77"/>
  <c r="X57" i="77"/>
  <c r="W57" i="77"/>
  <c r="V57" i="77"/>
  <c r="U57" i="77"/>
  <c r="T57" i="77"/>
  <c r="S57" i="77"/>
  <c r="X56" i="77"/>
  <c r="W56" i="77"/>
  <c r="V56" i="77"/>
  <c r="U56" i="77"/>
  <c r="T56" i="77"/>
  <c r="S56" i="77"/>
  <c r="X55" i="77"/>
  <c r="W55" i="77"/>
  <c r="V55" i="77"/>
  <c r="U55" i="77"/>
  <c r="T55" i="77"/>
  <c r="S55" i="77"/>
  <c r="X54" i="77"/>
  <c r="W54" i="77"/>
  <c r="V54" i="77"/>
  <c r="U54" i="77"/>
  <c r="T54" i="77"/>
  <c r="S54" i="77"/>
  <c r="X53" i="77"/>
  <c r="W53" i="77"/>
  <c r="V53" i="77"/>
  <c r="U53" i="77"/>
  <c r="T53" i="77"/>
  <c r="S53" i="77"/>
  <c r="X52" i="77"/>
  <c r="W52" i="77"/>
  <c r="V52" i="77"/>
  <c r="U52" i="77"/>
  <c r="T52" i="77"/>
  <c r="S52" i="77"/>
  <c r="X51" i="77"/>
  <c r="W51" i="77"/>
  <c r="V51" i="77"/>
  <c r="U51" i="77"/>
  <c r="T51" i="77"/>
  <c r="S51" i="77"/>
  <c r="X50" i="77"/>
  <c r="W50" i="77"/>
  <c r="V50" i="77"/>
  <c r="U50" i="77"/>
  <c r="T50" i="77"/>
  <c r="S50" i="77"/>
  <c r="X49" i="77"/>
  <c r="W49" i="77"/>
  <c r="V49" i="77"/>
  <c r="U49" i="77"/>
  <c r="T49" i="77"/>
  <c r="S49" i="77"/>
  <c r="X48" i="77"/>
  <c r="W48" i="77"/>
  <c r="V48" i="77"/>
  <c r="U48" i="77"/>
  <c r="T48" i="77"/>
  <c r="S48" i="77"/>
  <c r="X47" i="77"/>
  <c r="W47" i="77"/>
  <c r="V47" i="77"/>
  <c r="U47" i="77"/>
  <c r="T47" i="77"/>
  <c r="S47" i="77"/>
  <c r="X46" i="77"/>
  <c r="W46" i="77"/>
  <c r="V46" i="77"/>
  <c r="U46" i="77"/>
  <c r="T46" i="77"/>
  <c r="S46" i="77"/>
  <c r="X45" i="77"/>
  <c r="W45" i="77"/>
  <c r="V45" i="77"/>
  <c r="U45" i="77"/>
  <c r="T45" i="77"/>
  <c r="S45" i="77"/>
  <c r="X44" i="77"/>
  <c r="W44" i="77"/>
  <c r="V44" i="77"/>
  <c r="U44" i="77"/>
  <c r="T44" i="77"/>
  <c r="S44" i="77"/>
  <c r="X43" i="77"/>
  <c r="W43" i="77"/>
  <c r="V43" i="77"/>
  <c r="U43" i="77"/>
  <c r="T43" i="77"/>
  <c r="S43" i="77"/>
  <c r="X42" i="77"/>
  <c r="W42" i="77"/>
  <c r="V42" i="77"/>
  <c r="U42" i="77"/>
  <c r="T42" i="77"/>
  <c r="S42" i="77"/>
  <c r="X41" i="77"/>
  <c r="W41" i="77"/>
  <c r="V41" i="77"/>
  <c r="U41" i="77"/>
  <c r="T41" i="77"/>
  <c r="S41" i="77"/>
  <c r="X40" i="77"/>
  <c r="W40" i="77"/>
  <c r="V40" i="77"/>
  <c r="U40" i="77"/>
  <c r="T40" i="77"/>
  <c r="S40" i="77"/>
  <c r="X39" i="77"/>
  <c r="W39" i="77"/>
  <c r="V39" i="77"/>
  <c r="U39" i="77"/>
  <c r="T39" i="77"/>
  <c r="S39" i="77"/>
  <c r="X38" i="77"/>
  <c r="W38" i="77"/>
  <c r="V38" i="77"/>
  <c r="U38" i="77"/>
  <c r="T38" i="77"/>
  <c r="S38" i="77"/>
  <c r="X37" i="77"/>
  <c r="W37" i="77"/>
  <c r="V37" i="77"/>
  <c r="U37" i="77"/>
  <c r="T37" i="77"/>
  <c r="S37" i="77"/>
  <c r="X36" i="77"/>
  <c r="W36" i="77"/>
  <c r="V36" i="77"/>
  <c r="U36" i="77"/>
  <c r="T36" i="77"/>
  <c r="S36" i="77"/>
  <c r="X35" i="77"/>
  <c r="W35" i="77"/>
  <c r="V35" i="77"/>
  <c r="U35" i="77"/>
  <c r="T35" i="77"/>
  <c r="S35" i="77"/>
  <c r="X34" i="77"/>
  <c r="W34" i="77"/>
  <c r="V34" i="77"/>
  <c r="U34" i="77"/>
  <c r="T34" i="77"/>
  <c r="S34" i="77"/>
  <c r="X33" i="77"/>
  <c r="W33" i="77"/>
  <c r="V33" i="77"/>
  <c r="U33" i="77"/>
  <c r="T33" i="77"/>
  <c r="S33" i="77"/>
  <c r="X32" i="77"/>
  <c r="W32" i="77"/>
  <c r="V32" i="77"/>
  <c r="U32" i="77"/>
  <c r="T32" i="77"/>
  <c r="S32" i="77"/>
  <c r="X31" i="77"/>
  <c r="W31" i="77"/>
  <c r="V31" i="77"/>
  <c r="U31" i="77"/>
  <c r="T31" i="77"/>
  <c r="S31" i="77"/>
  <c r="X30" i="77"/>
  <c r="W30" i="77"/>
  <c r="V30" i="77"/>
  <c r="U30" i="77"/>
  <c r="T30" i="77"/>
  <c r="S30" i="77"/>
  <c r="X29" i="77"/>
  <c r="W29" i="77"/>
  <c r="V29" i="77"/>
  <c r="U29" i="77"/>
  <c r="T29" i="77"/>
  <c r="S29" i="77"/>
  <c r="X28" i="77"/>
  <c r="W28" i="77"/>
  <c r="V28" i="77"/>
  <c r="U28" i="77"/>
  <c r="T28" i="77"/>
  <c r="S28" i="77"/>
  <c r="X27" i="77"/>
  <c r="W27" i="77"/>
  <c r="V27" i="77"/>
  <c r="U27" i="77"/>
  <c r="T27" i="77"/>
  <c r="S27" i="77"/>
  <c r="X26" i="77"/>
  <c r="W26" i="77"/>
  <c r="V26" i="77"/>
  <c r="U26" i="77"/>
  <c r="T26" i="77"/>
  <c r="S26" i="77"/>
  <c r="X25" i="77"/>
  <c r="W25" i="77"/>
  <c r="V25" i="77"/>
  <c r="U25" i="77"/>
  <c r="T25" i="77"/>
  <c r="S25" i="77"/>
  <c r="X24" i="77"/>
  <c r="W24" i="77"/>
  <c r="V24" i="77"/>
  <c r="U24" i="77"/>
  <c r="T24" i="77"/>
  <c r="S24" i="77"/>
  <c r="X23" i="77"/>
  <c r="W23" i="77"/>
  <c r="V23" i="77"/>
  <c r="U23" i="77"/>
  <c r="T23" i="77"/>
  <c r="S23" i="77"/>
  <c r="X22" i="77"/>
  <c r="W22" i="77"/>
  <c r="V22" i="77"/>
  <c r="U22" i="77"/>
  <c r="T22" i="77"/>
  <c r="S22" i="77"/>
  <c r="X21" i="77"/>
  <c r="W21" i="77"/>
  <c r="V21" i="77"/>
  <c r="U21" i="77"/>
  <c r="T21" i="77"/>
  <c r="S21" i="77"/>
  <c r="X20" i="77"/>
  <c r="W20" i="77"/>
  <c r="V20" i="77"/>
  <c r="U20" i="77"/>
  <c r="T20" i="77"/>
  <c r="S20" i="77"/>
  <c r="X19" i="77"/>
  <c r="W19" i="77"/>
  <c r="V19" i="77"/>
  <c r="U19" i="77"/>
  <c r="T19" i="77"/>
  <c r="S19" i="77"/>
  <c r="X18" i="77"/>
  <c r="W18" i="77"/>
  <c r="V18" i="77"/>
  <c r="U18" i="77"/>
  <c r="T18" i="77"/>
  <c r="S18" i="77"/>
  <c r="X17" i="77"/>
  <c r="W17" i="77"/>
  <c r="V17" i="77"/>
  <c r="U17" i="77"/>
  <c r="T17" i="77"/>
  <c r="S17" i="77"/>
  <c r="X16" i="77"/>
  <c r="W16" i="77"/>
  <c r="V16" i="77"/>
  <c r="U16" i="77"/>
  <c r="T16" i="77"/>
  <c r="S16" i="77"/>
  <c r="X15" i="77"/>
  <c r="W15" i="77"/>
  <c r="V15" i="77"/>
  <c r="U15" i="77"/>
  <c r="T15" i="77"/>
  <c r="S15" i="77"/>
  <c r="X14" i="77"/>
  <c r="W14" i="77"/>
  <c r="V14" i="77"/>
  <c r="U14" i="77"/>
  <c r="T14" i="77"/>
  <c r="S14" i="77"/>
  <c r="X13" i="77"/>
  <c r="W13" i="77"/>
  <c r="V13" i="77"/>
  <c r="U13" i="77"/>
  <c r="T13" i="77"/>
  <c r="S13" i="77"/>
  <c r="X12" i="77"/>
  <c r="W12" i="77"/>
  <c r="V12" i="77"/>
  <c r="U12" i="77"/>
  <c r="T12" i="77"/>
  <c r="S12" i="77"/>
  <c r="X11" i="77"/>
  <c r="W11" i="77"/>
  <c r="V11" i="77"/>
  <c r="U11" i="77"/>
  <c r="T11" i="77"/>
  <c r="S11" i="77"/>
  <c r="X10" i="77"/>
  <c r="W10" i="77"/>
  <c r="V10" i="77"/>
  <c r="U10" i="77"/>
  <c r="T10" i="77"/>
  <c r="S10" i="77"/>
  <c r="X9" i="77"/>
  <c r="W9" i="77"/>
  <c r="V9" i="77"/>
  <c r="U9" i="77"/>
  <c r="T9" i="77"/>
  <c r="S9" i="77"/>
  <c r="X8" i="77"/>
  <c r="W8" i="77"/>
  <c r="V8" i="77"/>
  <c r="U8" i="77"/>
  <c r="T8" i="77"/>
  <c r="S8" i="77"/>
  <c r="X7" i="77"/>
  <c r="W7" i="77"/>
  <c r="V7" i="77"/>
  <c r="U7" i="77"/>
  <c r="T7" i="77"/>
  <c r="S7" i="77"/>
  <c r="P58" i="35"/>
  <c r="O58" i="35"/>
  <c r="N58" i="35"/>
  <c r="M58" i="35"/>
  <c r="L58" i="35"/>
  <c r="K58" i="35"/>
  <c r="J58" i="35"/>
  <c r="I58" i="35"/>
  <c r="H58" i="35"/>
  <c r="G58" i="35"/>
  <c r="F58" i="35"/>
  <c r="E58" i="35"/>
  <c r="D58" i="35"/>
  <c r="D59" i="35"/>
  <c r="R17" i="38"/>
  <c r="Q17" i="38"/>
  <c r="P17" i="38"/>
  <c r="M17" i="38"/>
  <c r="L17" i="38"/>
  <c r="K17" i="38"/>
  <c r="J17" i="38"/>
  <c r="I17" i="38"/>
  <c r="H17" i="38"/>
  <c r="G17" i="38"/>
  <c r="G146" i="77" l="1"/>
  <c r="G145" i="77"/>
  <c r="G144" i="77"/>
  <c r="G143" i="77"/>
  <c r="F12" i="1"/>
  <c r="G141" i="77"/>
  <c r="G140" i="77"/>
  <c r="G138" i="77"/>
  <c r="G137" i="77"/>
  <c r="G136" i="77"/>
  <c r="G135" i="77"/>
  <c r="G142" i="77" l="1"/>
  <c r="E200" i="77"/>
  <c r="E126" i="77"/>
  <c r="E100" i="77"/>
  <c r="E91" i="77"/>
  <c r="E156" i="77" l="1"/>
  <c r="E157" i="77"/>
  <c r="F16" i="38"/>
  <c r="F342" i="77" s="1"/>
  <c r="F15" i="38"/>
  <c r="F341" i="77" s="1"/>
  <c r="F14" i="38"/>
  <c r="F340" i="77" s="1"/>
  <c r="F13" i="38"/>
  <c r="F339" i="77" s="1"/>
  <c r="F12" i="38"/>
  <c r="F338" i="77" s="1"/>
  <c r="F11" i="38"/>
  <c r="F337" i="77" s="1"/>
  <c r="F9" i="38"/>
  <c r="F335" i="77" s="1"/>
  <c r="F8" i="38"/>
  <c r="F334" i="77" s="1"/>
  <c r="F7" i="38"/>
  <c r="F333" i="77" s="1"/>
  <c r="F6" i="38"/>
  <c r="F332" i="77" s="1"/>
  <c r="F5" i="38"/>
  <c r="F331" i="77" s="1"/>
  <c r="D17" i="38"/>
  <c r="G58" i="75" l="1"/>
  <c r="J9" i="39"/>
  <c r="J32" i="39"/>
  <c r="J31" i="39"/>
  <c r="J30" i="39"/>
  <c r="J29" i="39"/>
  <c r="J28" i="39"/>
  <c r="J21" i="39"/>
  <c r="J27" i="39"/>
  <c r="J26" i="39"/>
  <c r="J25" i="39"/>
  <c r="J24" i="39"/>
  <c r="J23" i="39"/>
  <c r="J22" i="39"/>
  <c r="J20" i="39"/>
  <c r="J19" i="39"/>
  <c r="J18" i="39"/>
  <c r="J17" i="39"/>
  <c r="J16" i="39"/>
  <c r="J15" i="39"/>
  <c r="J14" i="39"/>
  <c r="J13" i="39"/>
  <c r="J12" i="39"/>
  <c r="J11" i="39"/>
  <c r="J10" i="39"/>
  <c r="J8" i="39"/>
  <c r="J7" i="39"/>
  <c r="J6" i="39"/>
  <c r="J5" i="39"/>
  <c r="J4" i="39"/>
  <c r="I49" i="76"/>
  <c r="I50" i="76" s="1"/>
  <c r="H49" i="76"/>
  <c r="H50" i="76" s="1"/>
  <c r="G49" i="76"/>
  <c r="G50" i="76" s="1"/>
  <c r="F49" i="76"/>
  <c r="J49" i="76" s="1"/>
  <c r="J48" i="76"/>
  <c r="J47" i="76"/>
  <c r="J41" i="76"/>
  <c r="P32" i="76"/>
  <c r="O32" i="76"/>
  <c r="N32" i="76"/>
  <c r="M32" i="76"/>
  <c r="I32" i="76"/>
  <c r="H32" i="76"/>
  <c r="P31" i="76"/>
  <c r="O31" i="76"/>
  <c r="N31" i="76"/>
  <c r="M31" i="76"/>
  <c r="I31" i="76"/>
  <c r="H31" i="76"/>
  <c r="P30" i="76"/>
  <c r="O30" i="76"/>
  <c r="N30" i="76"/>
  <c r="M30" i="76"/>
  <c r="I30" i="76"/>
  <c r="H30" i="76"/>
  <c r="K29" i="76"/>
  <c r="P29" i="76" s="1"/>
  <c r="I29" i="76"/>
  <c r="H29" i="76"/>
  <c r="K28" i="76"/>
  <c r="P28" i="76" s="1"/>
  <c r="I28" i="76"/>
  <c r="H28" i="76"/>
  <c r="P27" i="76"/>
  <c r="O27" i="76"/>
  <c r="N27" i="76"/>
  <c r="M27" i="76"/>
  <c r="I27" i="76"/>
  <c r="H27" i="76"/>
  <c r="P26" i="76"/>
  <c r="O26" i="76"/>
  <c r="N26" i="76"/>
  <c r="M26" i="76"/>
  <c r="I26" i="76"/>
  <c r="H26" i="76"/>
  <c r="P25" i="76"/>
  <c r="O25" i="76"/>
  <c r="N25" i="76"/>
  <c r="M25" i="76"/>
  <c r="I25" i="76"/>
  <c r="H25" i="76"/>
  <c r="P24" i="76"/>
  <c r="O24" i="76"/>
  <c r="N24" i="76"/>
  <c r="M24" i="76"/>
  <c r="I24" i="76"/>
  <c r="H24" i="76"/>
  <c r="M23" i="76"/>
  <c r="K23" i="76"/>
  <c r="O23" i="76" s="1"/>
  <c r="I23" i="76"/>
  <c r="H23" i="76"/>
  <c r="P22" i="76"/>
  <c r="O22" i="76"/>
  <c r="N22" i="76"/>
  <c r="M22" i="76"/>
  <c r="I22" i="76"/>
  <c r="H22" i="76"/>
  <c r="P21" i="76"/>
  <c r="O21" i="76"/>
  <c r="N21" i="76"/>
  <c r="M21" i="76"/>
  <c r="I21" i="76"/>
  <c r="H21" i="76"/>
  <c r="P20" i="76"/>
  <c r="K20" i="76"/>
  <c r="N20" i="76" s="1"/>
  <c r="I20" i="76"/>
  <c r="H20" i="76"/>
  <c r="P19" i="76"/>
  <c r="O19" i="76"/>
  <c r="N19" i="76"/>
  <c r="M19" i="76"/>
  <c r="I19" i="76"/>
  <c r="H19" i="76"/>
  <c r="P18" i="76"/>
  <c r="O18" i="76"/>
  <c r="N18" i="76"/>
  <c r="M18" i="76"/>
  <c r="I18" i="76"/>
  <c r="H18" i="76"/>
  <c r="K17" i="76"/>
  <c r="P17" i="76" s="1"/>
  <c r="H17" i="76"/>
  <c r="P16" i="76"/>
  <c r="O16" i="76"/>
  <c r="N16" i="76"/>
  <c r="M16" i="76"/>
  <c r="I16" i="76"/>
  <c r="H16" i="76"/>
  <c r="P15" i="76"/>
  <c r="O15" i="76"/>
  <c r="N15" i="76"/>
  <c r="M15" i="76"/>
  <c r="I15" i="76"/>
  <c r="H15" i="76"/>
  <c r="K14" i="76"/>
  <c r="N14" i="76" s="1"/>
  <c r="I14" i="76"/>
  <c r="I13" i="76"/>
  <c r="J13" i="76" s="1"/>
  <c r="K13" i="76" s="1"/>
  <c r="H13" i="76"/>
  <c r="I12" i="76"/>
  <c r="J12" i="76" s="1"/>
  <c r="K12" i="76" s="1"/>
  <c r="H12" i="76"/>
  <c r="I11" i="76"/>
  <c r="J11" i="76" s="1"/>
  <c r="H11" i="76"/>
  <c r="O10" i="76"/>
  <c r="N10" i="76"/>
  <c r="M10" i="76"/>
  <c r="K10" i="76"/>
  <c r="P10" i="76" s="1"/>
  <c r="I10" i="76"/>
  <c r="H10" i="76"/>
  <c r="K9" i="76"/>
  <c r="P9" i="76" s="1"/>
  <c r="I9" i="76"/>
  <c r="H9" i="76"/>
  <c r="K8" i="76"/>
  <c r="N8" i="76" s="1"/>
  <c r="I8" i="76"/>
  <c r="H8" i="76"/>
  <c r="K7" i="76"/>
  <c r="M7" i="76" s="1"/>
  <c r="O6" i="76"/>
  <c r="M6" i="76"/>
  <c r="K6" i="76"/>
  <c r="N6" i="76" s="1"/>
  <c r="I6" i="76"/>
  <c r="H6" i="76"/>
  <c r="K5" i="76"/>
  <c r="M5" i="76" s="1"/>
  <c r="I5" i="76"/>
  <c r="H5" i="76"/>
  <c r="O4" i="76"/>
  <c r="N4" i="76"/>
  <c r="M4" i="76"/>
  <c r="K4" i="76"/>
  <c r="P4" i="76" s="1"/>
  <c r="I4" i="76"/>
  <c r="H4" i="76"/>
  <c r="L38" i="75"/>
  <c r="I32" i="75"/>
  <c r="H39" i="75" s="1"/>
  <c r="H32" i="75"/>
  <c r="G8" i="75"/>
  <c r="G31" i="75"/>
  <c r="G30" i="75"/>
  <c r="G29" i="75"/>
  <c r="G28" i="75"/>
  <c r="G27" i="75"/>
  <c r="G19" i="75"/>
  <c r="G26" i="75"/>
  <c r="G25" i="75"/>
  <c r="G24" i="75"/>
  <c r="G23" i="75"/>
  <c r="G22" i="75"/>
  <c r="G21" i="75"/>
  <c r="G20" i="75"/>
  <c r="G18" i="75"/>
  <c r="G17" i="75"/>
  <c r="G16" i="75"/>
  <c r="G15" i="75"/>
  <c r="G14" i="75"/>
  <c r="G13" i="75"/>
  <c r="G12" i="75"/>
  <c r="G10" i="75"/>
  <c r="G9" i="75"/>
  <c r="G7" i="75"/>
  <c r="G5" i="75"/>
  <c r="G4" i="75"/>
  <c r="G3" i="75"/>
  <c r="N9" i="76" l="1"/>
  <c r="M14" i="76"/>
  <c r="N29" i="76"/>
  <c r="O14" i="76"/>
  <c r="O29" i="76"/>
  <c r="F50" i="76"/>
  <c r="M29" i="76"/>
  <c r="M8" i="76"/>
  <c r="M17" i="76"/>
  <c r="O8" i="76"/>
  <c r="N17" i="76"/>
  <c r="O17" i="76"/>
  <c r="M28" i="76"/>
  <c r="N28" i="76"/>
  <c r="I33" i="76"/>
  <c r="I34" i="76" s="1"/>
  <c r="J33" i="76"/>
  <c r="J34" i="76" s="1"/>
  <c r="H33" i="76"/>
  <c r="H34" i="76" s="1"/>
  <c r="I40" i="75"/>
  <c r="H40" i="75"/>
  <c r="H41" i="75" s="1"/>
  <c r="J40" i="75"/>
  <c r="J41" i="75" s="1"/>
  <c r="K40" i="75"/>
  <c r="K41" i="75" s="1"/>
  <c r="I41" i="75"/>
  <c r="J35" i="39"/>
  <c r="L39" i="75"/>
  <c r="M13" i="76"/>
  <c r="P13" i="76"/>
  <c r="O13" i="76"/>
  <c r="N13" i="76"/>
  <c r="M12" i="76"/>
  <c r="P12" i="76"/>
  <c r="O12" i="76"/>
  <c r="N12" i="76"/>
  <c r="P5" i="76"/>
  <c r="P7" i="76"/>
  <c r="N5" i="76"/>
  <c r="N7" i="76"/>
  <c r="O5" i="76"/>
  <c r="P6" i="76"/>
  <c r="O7" i="76"/>
  <c r="P8" i="76"/>
  <c r="M9" i="76"/>
  <c r="P14" i="76"/>
  <c r="O20" i="76"/>
  <c r="P23" i="76"/>
  <c r="O9" i="76"/>
  <c r="K11" i="76"/>
  <c r="K33" i="76" s="1"/>
  <c r="K34" i="76" s="1"/>
  <c r="F42" i="76" s="1"/>
  <c r="M20" i="76"/>
  <c r="N23" i="76"/>
  <c r="O28" i="76"/>
  <c r="G32" i="75"/>
  <c r="L40" i="75" l="1"/>
  <c r="H43" i="76"/>
  <c r="H44" i="76" s="1"/>
  <c r="G43" i="76"/>
  <c r="G44" i="76" s="1"/>
  <c r="J42" i="76"/>
  <c r="F43" i="76"/>
  <c r="I43" i="76"/>
  <c r="I44" i="76" s="1"/>
  <c r="M11" i="76"/>
  <c r="M33" i="76" s="1"/>
  <c r="P11" i="76"/>
  <c r="P33" i="76" s="1"/>
  <c r="O11" i="76"/>
  <c r="O33" i="76" s="1"/>
  <c r="N11" i="76"/>
  <c r="N33" i="76" s="1"/>
  <c r="H57" i="75" l="1"/>
  <c r="AO5" i="77" s="1"/>
  <c r="H53" i="75"/>
  <c r="AK5" i="77" s="1"/>
  <c r="H49" i="75"/>
  <c r="AG5" i="77" s="1"/>
  <c r="H52" i="75"/>
  <c r="AJ5" i="77" s="1"/>
  <c r="H47" i="75"/>
  <c r="AE5" i="77" s="1"/>
  <c r="H50" i="75"/>
  <c r="AH5" i="77" s="1"/>
  <c r="H54" i="75"/>
  <c r="AL5" i="77" s="1"/>
  <c r="H56" i="75"/>
  <c r="AN5" i="77" s="1"/>
  <c r="H51" i="75"/>
  <c r="AI5" i="77" s="1"/>
  <c r="H46" i="75"/>
  <c r="AD5" i="77" s="1"/>
  <c r="H55" i="75"/>
  <c r="AM5" i="77" s="1"/>
  <c r="H48" i="75"/>
  <c r="AF5" i="77" s="1"/>
  <c r="F44" i="76"/>
  <c r="J43" i="76"/>
  <c r="AF11" i="77" l="1"/>
  <c r="AF15" i="77"/>
  <c r="AF19" i="77"/>
  <c r="AF23" i="77"/>
  <c r="AF27" i="77"/>
  <c r="AF31" i="77"/>
  <c r="AF35" i="77"/>
  <c r="AF39" i="77"/>
  <c r="AF43" i="77"/>
  <c r="AF47" i="77"/>
  <c r="AF51" i="77"/>
  <c r="AF55" i="77"/>
  <c r="AF59" i="77"/>
  <c r="AF63" i="77"/>
  <c r="AF67" i="77"/>
  <c r="AF71" i="77"/>
  <c r="AF75" i="77"/>
  <c r="AF79" i="77"/>
  <c r="AF83" i="77"/>
  <c r="AF87" i="77"/>
  <c r="AF91" i="77"/>
  <c r="AF95" i="77"/>
  <c r="AF99" i="77"/>
  <c r="AF103" i="77"/>
  <c r="AF107" i="77"/>
  <c r="AF111" i="77"/>
  <c r="AF115" i="77"/>
  <c r="AF119" i="77"/>
  <c r="AF123" i="77"/>
  <c r="AF127" i="77"/>
  <c r="AF131" i="77"/>
  <c r="AF135" i="77"/>
  <c r="AF139" i="77"/>
  <c r="AF143" i="77"/>
  <c r="AF147" i="77"/>
  <c r="AF151" i="77"/>
  <c r="AF155" i="77"/>
  <c r="AF159" i="77"/>
  <c r="AF163" i="77"/>
  <c r="AF167" i="77"/>
  <c r="AF171" i="77"/>
  <c r="AF175" i="77"/>
  <c r="AF179" i="77"/>
  <c r="AF183" i="77"/>
  <c r="AF187" i="77"/>
  <c r="AF191" i="77"/>
  <c r="AF195" i="77"/>
  <c r="AF199" i="77"/>
  <c r="AF203" i="77"/>
  <c r="AF207" i="77"/>
  <c r="AF211" i="77"/>
  <c r="AF215" i="77"/>
  <c r="AF219" i="77"/>
  <c r="AF223" i="77"/>
  <c r="AF227" i="77"/>
  <c r="AF231" i="77"/>
  <c r="AF235" i="77"/>
  <c r="AF239" i="77"/>
  <c r="AF243" i="77"/>
  <c r="AF247" i="77"/>
  <c r="AF251" i="77"/>
  <c r="AF255" i="77"/>
  <c r="AF259" i="77"/>
  <c r="AF263" i="77"/>
  <c r="AF267" i="77"/>
  <c r="AF271" i="77"/>
  <c r="AF275" i="77"/>
  <c r="AF279" i="77"/>
  <c r="AF283" i="77"/>
  <c r="AF287" i="77"/>
  <c r="AF291" i="77"/>
  <c r="AF295" i="77"/>
  <c r="AF299" i="77"/>
  <c r="AF303" i="77"/>
  <c r="AF307" i="77"/>
  <c r="AF311" i="77"/>
  <c r="AF315" i="77"/>
  <c r="AF319" i="77"/>
  <c r="AF323" i="77"/>
  <c r="AF327" i="77"/>
  <c r="AF331" i="77"/>
  <c r="AF335" i="77"/>
  <c r="AF339" i="77"/>
  <c r="AF7" i="77"/>
  <c r="AF8" i="77"/>
  <c r="AF12" i="77"/>
  <c r="AF16" i="77"/>
  <c r="AF20" i="77"/>
  <c r="AF24" i="77"/>
  <c r="AF28" i="77"/>
  <c r="AF32" i="77"/>
  <c r="AF36" i="77"/>
  <c r="AF40" i="77"/>
  <c r="AF44" i="77"/>
  <c r="AF48" i="77"/>
  <c r="AF52" i="77"/>
  <c r="AF56" i="77"/>
  <c r="AF60" i="77"/>
  <c r="AF64" i="77"/>
  <c r="AF68" i="77"/>
  <c r="AF72" i="77"/>
  <c r="AF76" i="77"/>
  <c r="AF80" i="77"/>
  <c r="AF84" i="77"/>
  <c r="AF88" i="77"/>
  <c r="AF92" i="77"/>
  <c r="AF96" i="77"/>
  <c r="AF100" i="77"/>
  <c r="AF104" i="77"/>
  <c r="AF108" i="77"/>
  <c r="AF112" i="77"/>
  <c r="AF116" i="77"/>
  <c r="AF120" i="77"/>
  <c r="AF124" i="77"/>
  <c r="AF128" i="77"/>
  <c r="AF132" i="77"/>
  <c r="AF136" i="77"/>
  <c r="AF140" i="77"/>
  <c r="AF144" i="77"/>
  <c r="AF148" i="77"/>
  <c r="AF152" i="77"/>
  <c r="AF156" i="77"/>
  <c r="AF160" i="77"/>
  <c r="AF164" i="77"/>
  <c r="AF168" i="77"/>
  <c r="AF172" i="77"/>
  <c r="AF176" i="77"/>
  <c r="AF180" i="77"/>
  <c r="AF184" i="77"/>
  <c r="AF188" i="77"/>
  <c r="AF192" i="77"/>
  <c r="AF196" i="77"/>
  <c r="AF200" i="77"/>
  <c r="AF204" i="77"/>
  <c r="AF208" i="77"/>
  <c r="AF212" i="77"/>
  <c r="AF216" i="77"/>
  <c r="AF220" i="77"/>
  <c r="AF224" i="77"/>
  <c r="AF228" i="77"/>
  <c r="AF232" i="77"/>
  <c r="AF236" i="77"/>
  <c r="AF240" i="77"/>
  <c r="AF244" i="77"/>
  <c r="AF248" i="77"/>
  <c r="AF252" i="77"/>
  <c r="AF256" i="77"/>
  <c r="AF260" i="77"/>
  <c r="AF264" i="77"/>
  <c r="AF268" i="77"/>
  <c r="AF272" i="77"/>
  <c r="AF276" i="77"/>
  <c r="AF280" i="77"/>
  <c r="AF284" i="77"/>
  <c r="AF288" i="77"/>
  <c r="AF292" i="77"/>
  <c r="AF296" i="77"/>
  <c r="AF300" i="77"/>
  <c r="AF304" i="77"/>
  <c r="AF308" i="77"/>
  <c r="AF312" i="77"/>
  <c r="AF316" i="77"/>
  <c r="AF320" i="77"/>
  <c r="AF324" i="77"/>
  <c r="AF328" i="77"/>
  <c r="AF332" i="77"/>
  <c r="AF336" i="77"/>
  <c r="AF340" i="77"/>
  <c r="AF9" i="77"/>
  <c r="AF13" i="77"/>
  <c r="AF17" i="77"/>
  <c r="AF21" i="77"/>
  <c r="AF25" i="77"/>
  <c r="AF29" i="77"/>
  <c r="AF33" i="77"/>
  <c r="AF37" i="77"/>
  <c r="AF41" i="77"/>
  <c r="AF45" i="77"/>
  <c r="AF49" i="77"/>
  <c r="AF53" i="77"/>
  <c r="AF57" i="77"/>
  <c r="AF61" i="77"/>
  <c r="AF65" i="77"/>
  <c r="AF69" i="77"/>
  <c r="AF73" i="77"/>
  <c r="AF77" i="77"/>
  <c r="AF81" i="77"/>
  <c r="AF85" i="77"/>
  <c r="AF89" i="77"/>
  <c r="AF93" i="77"/>
  <c r="AF97" i="77"/>
  <c r="AF101" i="77"/>
  <c r="AF105" i="77"/>
  <c r="AF109" i="77"/>
  <c r="AF113" i="77"/>
  <c r="AF117" i="77"/>
  <c r="AF121" i="77"/>
  <c r="AF125" i="77"/>
  <c r="AF129" i="77"/>
  <c r="AF133" i="77"/>
  <c r="AF137" i="77"/>
  <c r="AF141" i="77"/>
  <c r="AF145" i="77"/>
  <c r="AF149" i="77"/>
  <c r="AF153" i="77"/>
  <c r="AF157" i="77"/>
  <c r="AF161" i="77"/>
  <c r="AF165" i="77"/>
  <c r="AF169" i="77"/>
  <c r="AF173" i="77"/>
  <c r="AF177" i="77"/>
  <c r="AF181" i="77"/>
  <c r="AF185" i="77"/>
  <c r="AF189" i="77"/>
  <c r="AF193" i="77"/>
  <c r="AF197" i="77"/>
  <c r="AF201" i="77"/>
  <c r="AF205" i="77"/>
  <c r="AF209" i="77"/>
  <c r="AF213" i="77"/>
  <c r="AF217" i="77"/>
  <c r="AF221" i="77"/>
  <c r="AF225" i="77"/>
  <c r="AF229" i="77"/>
  <c r="AF233" i="77"/>
  <c r="AF237" i="77"/>
  <c r="AF241" i="77"/>
  <c r="AF245" i="77"/>
  <c r="AF249" i="77"/>
  <c r="AF253" i="77"/>
  <c r="AF257" i="77"/>
  <c r="AF261" i="77"/>
  <c r="AF265" i="77"/>
  <c r="AF269" i="77"/>
  <c r="AF273" i="77"/>
  <c r="AF277" i="77"/>
  <c r="AF281" i="77"/>
  <c r="AF285" i="77"/>
  <c r="AF289" i="77"/>
  <c r="AF293" i="77"/>
  <c r="AF297" i="77"/>
  <c r="AF301" i="77"/>
  <c r="AF305" i="77"/>
  <c r="AF309" i="77"/>
  <c r="AF313" i="77"/>
  <c r="AF317" i="77"/>
  <c r="AF321" i="77"/>
  <c r="AF325" i="77"/>
  <c r="AF329" i="77"/>
  <c r="AF333" i="77"/>
  <c r="AF337" i="77"/>
  <c r="AF341" i="77"/>
  <c r="AF22" i="77"/>
  <c r="AF38" i="77"/>
  <c r="AF54" i="77"/>
  <c r="AF70" i="77"/>
  <c r="AF86" i="77"/>
  <c r="AF102" i="77"/>
  <c r="AF118" i="77"/>
  <c r="AF134" i="77"/>
  <c r="AF150" i="77"/>
  <c r="AF166" i="77"/>
  <c r="AF182" i="77"/>
  <c r="AF198" i="77"/>
  <c r="AF214" i="77"/>
  <c r="AF230" i="77"/>
  <c r="AF246" i="77"/>
  <c r="AF262" i="77"/>
  <c r="AF278" i="77"/>
  <c r="AF294" i="77"/>
  <c r="AF310" i="77"/>
  <c r="AF326" i="77"/>
  <c r="AF342" i="77"/>
  <c r="AF34" i="77"/>
  <c r="AF114" i="77"/>
  <c r="AF146" i="77"/>
  <c r="AF194" i="77"/>
  <c r="AF226" i="77"/>
  <c r="AF258" i="77"/>
  <c r="AF306" i="77"/>
  <c r="AF338" i="77"/>
  <c r="AF10" i="77"/>
  <c r="AF26" i="77"/>
  <c r="AF42" i="77"/>
  <c r="AF58" i="77"/>
  <c r="AF74" i="77"/>
  <c r="AF90" i="77"/>
  <c r="AF106" i="77"/>
  <c r="AF122" i="77"/>
  <c r="AF138" i="77"/>
  <c r="AF154" i="77"/>
  <c r="AF170" i="77"/>
  <c r="AF186" i="77"/>
  <c r="AF202" i="77"/>
  <c r="AF218" i="77"/>
  <c r="AF234" i="77"/>
  <c r="AF250" i="77"/>
  <c r="AF266" i="77"/>
  <c r="AF282" i="77"/>
  <c r="AF298" i="77"/>
  <c r="AF314" i="77"/>
  <c r="AF330" i="77"/>
  <c r="AF98" i="77"/>
  <c r="AF290" i="77"/>
  <c r="AF14" i="77"/>
  <c r="AF30" i="77"/>
  <c r="AF46" i="77"/>
  <c r="AF62" i="77"/>
  <c r="AF78" i="77"/>
  <c r="AF94" i="77"/>
  <c r="AF110" i="77"/>
  <c r="AF126" i="77"/>
  <c r="AF142" i="77"/>
  <c r="AF158" i="77"/>
  <c r="AF174" i="77"/>
  <c r="AF190" i="77"/>
  <c r="AF206" i="77"/>
  <c r="AF222" i="77"/>
  <c r="AF238" i="77"/>
  <c r="AF254" i="77"/>
  <c r="AF270" i="77"/>
  <c r="AF286" i="77"/>
  <c r="AF302" i="77"/>
  <c r="AF318" i="77"/>
  <c r="AF334" i="77"/>
  <c r="AF18" i="77"/>
  <c r="AF50" i="77"/>
  <c r="AF66" i="77"/>
  <c r="AF82" i="77"/>
  <c r="AF130" i="77"/>
  <c r="AF162" i="77"/>
  <c r="AF178" i="77"/>
  <c r="AF210" i="77"/>
  <c r="AF242" i="77"/>
  <c r="AF274" i="77"/>
  <c r="AF322" i="77"/>
  <c r="AG340" i="77"/>
  <c r="AG336" i="77"/>
  <c r="AG332" i="77"/>
  <c r="AG328" i="77"/>
  <c r="AG324" i="77"/>
  <c r="AG320" i="77"/>
  <c r="AG316" i="77"/>
  <c r="AG312" i="77"/>
  <c r="AG308" i="77"/>
  <c r="AG304" i="77"/>
  <c r="AG300" i="77"/>
  <c r="AG296" i="77"/>
  <c r="AG292" i="77"/>
  <c r="AG288" i="77"/>
  <c r="AG284" i="77"/>
  <c r="AG280" i="77"/>
  <c r="AG276" i="77"/>
  <c r="AG272" i="77"/>
  <c r="AG268" i="77"/>
  <c r="AG264" i="77"/>
  <c r="AG260" i="77"/>
  <c r="AG256" i="77"/>
  <c r="AG252" i="77"/>
  <c r="AG248" i="77"/>
  <c r="AG244" i="77"/>
  <c r="AG240" i="77"/>
  <c r="AG236" i="77"/>
  <c r="AG232" i="77"/>
  <c r="AG228" i="77"/>
  <c r="AG224" i="77"/>
  <c r="AG220" i="77"/>
  <c r="AG216" i="77"/>
  <c r="AG212" i="77"/>
  <c r="AG208" i="77"/>
  <c r="AG204" i="77"/>
  <c r="AG200" i="77"/>
  <c r="AG196" i="77"/>
  <c r="AG192" i="77"/>
  <c r="AG188" i="77"/>
  <c r="AG184" i="77"/>
  <c r="AG180" i="77"/>
  <c r="AG176" i="77"/>
  <c r="AG172" i="77"/>
  <c r="AG168" i="77"/>
  <c r="AG164" i="77"/>
  <c r="AG160" i="77"/>
  <c r="AG156" i="77"/>
  <c r="AG152" i="77"/>
  <c r="AG148" i="77"/>
  <c r="AG144" i="77"/>
  <c r="AG140" i="77"/>
  <c r="AG136" i="77"/>
  <c r="AG132" i="77"/>
  <c r="AG128" i="77"/>
  <c r="AG124" i="77"/>
  <c r="AG120" i="77"/>
  <c r="AG116" i="77"/>
  <c r="AG112" i="77"/>
  <c r="AG108" i="77"/>
  <c r="AG104" i="77"/>
  <c r="AG100" i="77"/>
  <c r="AG96" i="77"/>
  <c r="AG92" i="77"/>
  <c r="AG88" i="77"/>
  <c r="AG84" i="77"/>
  <c r="AG80" i="77"/>
  <c r="AG76" i="77"/>
  <c r="AG72" i="77"/>
  <c r="AG68" i="77"/>
  <c r="AG64" i="77"/>
  <c r="AG60" i="77"/>
  <c r="AG56" i="77"/>
  <c r="AG52" i="77"/>
  <c r="AG48" i="77"/>
  <c r="AG44" i="77"/>
  <c r="AG40" i="77"/>
  <c r="AG36" i="77"/>
  <c r="AG32" i="77"/>
  <c r="AG28" i="77"/>
  <c r="AG24" i="77"/>
  <c r="AG20" i="77"/>
  <c r="AG16" i="77"/>
  <c r="AG12" i="77"/>
  <c r="AG8" i="77"/>
  <c r="AG339" i="77"/>
  <c r="AG335" i="77"/>
  <c r="AG331" i="77"/>
  <c r="AG327" i="77"/>
  <c r="AG323" i="77"/>
  <c r="AG319" i="77"/>
  <c r="AG315" i="77"/>
  <c r="AG311" i="77"/>
  <c r="AG307" i="77"/>
  <c r="AG303" i="77"/>
  <c r="AG299" i="77"/>
  <c r="AG295" i="77"/>
  <c r="AG291" i="77"/>
  <c r="AG287" i="77"/>
  <c r="AG283" i="77"/>
  <c r="AG279" i="77"/>
  <c r="AG275" i="77"/>
  <c r="AG271" i="77"/>
  <c r="AG267" i="77"/>
  <c r="AG263" i="77"/>
  <c r="AG259" i="77"/>
  <c r="AG255" i="77"/>
  <c r="AG251" i="77"/>
  <c r="AG247" i="77"/>
  <c r="AG243" i="77"/>
  <c r="AG239" i="77"/>
  <c r="AG235" i="77"/>
  <c r="AG231" i="77"/>
  <c r="AG227" i="77"/>
  <c r="AG223" i="77"/>
  <c r="AG219" i="77"/>
  <c r="AG215" i="77"/>
  <c r="AG211" i="77"/>
  <c r="AG207" i="77"/>
  <c r="AG203" i="77"/>
  <c r="AG199" i="77"/>
  <c r="AG195" i="77"/>
  <c r="AG191" i="77"/>
  <c r="AG187" i="77"/>
  <c r="AG183" i="77"/>
  <c r="AG179" i="77"/>
  <c r="AG175" i="77"/>
  <c r="AG171" i="77"/>
  <c r="AG167" i="77"/>
  <c r="AG163" i="77"/>
  <c r="AG159" i="77"/>
  <c r="AG155" i="77"/>
  <c r="AG151" i="77"/>
  <c r="AG147" i="77"/>
  <c r="AG143" i="77"/>
  <c r="AG139" i="77"/>
  <c r="AG135" i="77"/>
  <c r="AG131" i="77"/>
  <c r="AG127" i="77"/>
  <c r="AG123" i="77"/>
  <c r="AG119" i="77"/>
  <c r="AG115" i="77"/>
  <c r="AG111" i="77"/>
  <c r="AG107" i="77"/>
  <c r="AG103" i="77"/>
  <c r="AG99" i="77"/>
  <c r="AG95" i="77"/>
  <c r="AG91" i="77"/>
  <c r="AG87" i="77"/>
  <c r="AG83" i="77"/>
  <c r="AG79" i="77"/>
  <c r="AG75" i="77"/>
  <c r="AG71" i="77"/>
  <c r="AG67" i="77"/>
  <c r="AG63" i="77"/>
  <c r="AG59" i="77"/>
  <c r="AG342" i="77"/>
  <c r="AG338" i="77"/>
  <c r="AG334" i="77"/>
  <c r="AG330" i="77"/>
  <c r="AG326" i="77"/>
  <c r="AG322" i="77"/>
  <c r="AG318" i="77"/>
  <c r="AG314" i="77"/>
  <c r="AG310" i="77"/>
  <c r="AG306" i="77"/>
  <c r="AG302" i="77"/>
  <c r="AG298" i="77"/>
  <c r="AG294" i="77"/>
  <c r="AG290" i="77"/>
  <c r="AG286" i="77"/>
  <c r="AG282" i="77"/>
  <c r="AG278" i="77"/>
  <c r="AG274" i="77"/>
  <c r="AG270" i="77"/>
  <c r="AG266" i="77"/>
  <c r="AG262" i="77"/>
  <c r="AG258" i="77"/>
  <c r="AG254" i="77"/>
  <c r="AG250" i="77"/>
  <c r="AG246" i="77"/>
  <c r="AG242" i="77"/>
  <c r="AG238" i="77"/>
  <c r="AG234" i="77"/>
  <c r="AG230" i="77"/>
  <c r="AG226" i="77"/>
  <c r="AG222" i="77"/>
  <c r="AG218" i="77"/>
  <c r="AG214" i="77"/>
  <c r="AG210" i="77"/>
  <c r="AG206" i="77"/>
  <c r="AG202" i="77"/>
  <c r="AG198" i="77"/>
  <c r="AG194" i="77"/>
  <c r="AG190" i="77"/>
  <c r="AG186" i="77"/>
  <c r="AG182" i="77"/>
  <c r="AG178" i="77"/>
  <c r="AG174" i="77"/>
  <c r="AG170" i="77"/>
  <c r="AG166" i="77"/>
  <c r="AG162" i="77"/>
  <c r="AG158" i="77"/>
  <c r="AG154" i="77"/>
  <c r="AG150" i="77"/>
  <c r="AG146" i="77"/>
  <c r="AG142" i="77"/>
  <c r="AG138" i="77"/>
  <c r="AG134" i="77"/>
  <c r="AG130" i="77"/>
  <c r="AG126" i="77"/>
  <c r="AG122" i="77"/>
  <c r="AG118" i="77"/>
  <c r="AG114" i="77"/>
  <c r="AG110" i="77"/>
  <c r="AG106" i="77"/>
  <c r="AG102" i="77"/>
  <c r="AG98" i="77"/>
  <c r="AG94" i="77"/>
  <c r="AG90" i="77"/>
  <c r="AG86" i="77"/>
  <c r="AG82" i="77"/>
  <c r="AG78" i="77"/>
  <c r="AG74" i="77"/>
  <c r="AG70" i="77"/>
  <c r="AG66" i="77"/>
  <c r="AG62" i="77"/>
  <c r="AG58" i="77"/>
  <c r="AG54" i="77"/>
  <c r="AG50" i="77"/>
  <c r="AG46" i="77"/>
  <c r="AG42" i="77"/>
  <c r="AG38" i="77"/>
  <c r="AG34" i="77"/>
  <c r="AG30" i="77"/>
  <c r="AG26" i="77"/>
  <c r="AG22" i="77"/>
  <c r="AG18" i="77"/>
  <c r="AG14" i="77"/>
  <c r="AG10" i="77"/>
  <c r="AG341" i="77"/>
  <c r="AG337" i="77"/>
  <c r="AG333" i="77"/>
  <c r="AG329" i="77"/>
  <c r="AG325" i="77"/>
  <c r="AG321" i="77"/>
  <c r="AG317" i="77"/>
  <c r="AG313" i="77"/>
  <c r="AG309" i="77"/>
  <c r="AG305" i="77"/>
  <c r="AG301" i="77"/>
  <c r="AG297" i="77"/>
  <c r="AG293" i="77"/>
  <c r="AG289" i="77"/>
  <c r="AG285" i="77"/>
  <c r="AG281" i="77"/>
  <c r="AG277" i="77"/>
  <c r="AG273" i="77"/>
  <c r="AG269" i="77"/>
  <c r="AG265" i="77"/>
  <c r="AG261" i="77"/>
  <c r="AG257" i="77"/>
  <c r="AG253" i="77"/>
  <c r="AG249" i="77"/>
  <c r="AG245" i="77"/>
  <c r="AG241" i="77"/>
  <c r="AG237" i="77"/>
  <c r="AG233" i="77"/>
  <c r="AG229" i="77"/>
  <c r="AG225" i="77"/>
  <c r="AG221" i="77"/>
  <c r="AG217" i="77"/>
  <c r="AG213" i="77"/>
  <c r="AG209" i="77"/>
  <c r="AG205" i="77"/>
  <c r="AG201" i="77"/>
  <c r="AG197" i="77"/>
  <c r="AG193" i="77"/>
  <c r="AG189" i="77"/>
  <c r="AG185" i="77"/>
  <c r="AG181" i="77"/>
  <c r="AG177" i="77"/>
  <c r="AG173" i="77"/>
  <c r="AG169" i="77"/>
  <c r="AG165" i="77"/>
  <c r="AG161" i="77"/>
  <c r="AG157" i="77"/>
  <c r="AG153" i="77"/>
  <c r="AG149" i="77"/>
  <c r="AG145" i="77"/>
  <c r="AG141" i="77"/>
  <c r="AG137" i="77"/>
  <c r="AG133" i="77"/>
  <c r="AG129" i="77"/>
  <c r="AG125" i="77"/>
  <c r="AG121" i="77"/>
  <c r="AG117" i="77"/>
  <c r="AG113" i="77"/>
  <c r="AG109" i="77"/>
  <c r="AG105" i="77"/>
  <c r="AG101" i="77"/>
  <c r="AG97" i="77"/>
  <c r="AG93" i="77"/>
  <c r="AG89" i="77"/>
  <c r="AG85" i="77"/>
  <c r="AG81" i="77"/>
  <c r="AG77" i="77"/>
  <c r="AG73" i="77"/>
  <c r="AG69" i="77"/>
  <c r="AG65" i="77"/>
  <c r="AG61" i="77"/>
  <c r="AG57" i="77"/>
  <c r="AG53" i="77"/>
  <c r="AG49" i="77"/>
  <c r="AG45" i="77"/>
  <c r="AG41" i="77"/>
  <c r="AG37" i="77"/>
  <c r="AG33" i="77"/>
  <c r="AG29" i="77"/>
  <c r="AG25" i="77"/>
  <c r="AG21" i="77"/>
  <c r="AG17" i="77"/>
  <c r="AG13" i="77"/>
  <c r="AG9" i="77"/>
  <c r="AG47" i="77"/>
  <c r="AG31" i="77"/>
  <c r="AG15" i="77"/>
  <c r="AG43" i="77"/>
  <c r="AG27" i="77"/>
  <c r="AG11" i="77"/>
  <c r="AG55" i="77"/>
  <c r="AG39" i="77"/>
  <c r="AG23" i="77"/>
  <c r="AG7" i="77"/>
  <c r="AG51" i="77"/>
  <c r="AG35" i="77"/>
  <c r="AG19" i="77"/>
  <c r="AD21" i="77"/>
  <c r="AD25" i="77"/>
  <c r="AD29" i="77"/>
  <c r="AD33" i="77"/>
  <c r="AD37" i="77"/>
  <c r="AD41" i="77"/>
  <c r="AD45" i="77"/>
  <c r="AD49" i="77"/>
  <c r="AD53" i="77"/>
  <c r="AD57" i="77"/>
  <c r="AD61" i="77"/>
  <c r="AD65" i="77"/>
  <c r="AD69" i="77"/>
  <c r="AD73" i="77"/>
  <c r="AD77" i="77"/>
  <c r="AD81" i="77"/>
  <c r="AD85" i="77"/>
  <c r="AD89" i="77"/>
  <c r="AD93" i="77"/>
  <c r="AD97" i="77"/>
  <c r="AD101" i="77"/>
  <c r="AD105" i="77"/>
  <c r="AD109" i="77"/>
  <c r="AD113" i="77"/>
  <c r="AD117" i="77"/>
  <c r="AD121" i="77"/>
  <c r="AD125" i="77"/>
  <c r="AD129" i="77"/>
  <c r="AD133" i="77"/>
  <c r="AD137" i="77"/>
  <c r="AD141" i="77"/>
  <c r="AD145" i="77"/>
  <c r="AD149" i="77"/>
  <c r="AD153" i="77"/>
  <c r="AD157" i="77"/>
  <c r="AD161" i="77"/>
  <c r="AD165" i="77"/>
  <c r="AD169" i="77"/>
  <c r="AD173" i="77"/>
  <c r="AD177" i="77"/>
  <c r="AD181" i="77"/>
  <c r="AD185" i="77"/>
  <c r="AD189" i="77"/>
  <c r="AD193" i="77"/>
  <c r="AD197" i="77"/>
  <c r="AD201" i="77"/>
  <c r="AD205" i="77"/>
  <c r="AD209" i="77"/>
  <c r="AD213" i="77"/>
  <c r="AD217" i="77"/>
  <c r="AD221" i="77"/>
  <c r="AD225" i="77"/>
  <c r="AD229" i="77"/>
  <c r="AD233" i="77"/>
  <c r="AD237" i="77"/>
  <c r="AD241" i="77"/>
  <c r="AD245" i="77"/>
  <c r="AD249" i="77"/>
  <c r="AD253" i="77"/>
  <c r="AD257" i="77"/>
  <c r="AD261" i="77"/>
  <c r="AD265" i="77"/>
  <c r="AD269" i="77"/>
  <c r="AD273" i="77"/>
  <c r="AD277" i="77"/>
  <c r="AD281" i="77"/>
  <c r="AD285" i="77"/>
  <c r="AD289" i="77"/>
  <c r="AD293" i="77"/>
  <c r="AD297" i="77"/>
  <c r="AD301" i="77"/>
  <c r="AD305" i="77"/>
  <c r="AD309" i="77"/>
  <c r="AD313" i="77"/>
  <c r="AD317" i="77"/>
  <c r="AD321" i="77"/>
  <c r="AD325" i="77"/>
  <c r="AD329" i="77"/>
  <c r="AD333" i="77"/>
  <c r="AD337" i="77"/>
  <c r="AD341" i="77"/>
  <c r="AD11" i="77"/>
  <c r="AD16" i="77"/>
  <c r="AD10" i="77"/>
  <c r="AD22" i="77"/>
  <c r="AD26" i="77"/>
  <c r="AD30" i="77"/>
  <c r="AD34" i="77"/>
  <c r="AD38" i="77"/>
  <c r="AD42" i="77"/>
  <c r="AD46" i="77"/>
  <c r="AD50" i="77"/>
  <c r="AD54" i="77"/>
  <c r="AD58" i="77"/>
  <c r="AD62" i="77"/>
  <c r="AD66" i="77"/>
  <c r="AD70" i="77"/>
  <c r="AD74" i="77"/>
  <c r="AD78" i="77"/>
  <c r="AD82" i="77"/>
  <c r="AD86" i="77"/>
  <c r="AD90" i="77"/>
  <c r="AD94" i="77"/>
  <c r="AD98" i="77"/>
  <c r="AD102" i="77"/>
  <c r="AD106" i="77"/>
  <c r="AD110" i="77"/>
  <c r="AD114" i="77"/>
  <c r="AD118" i="77"/>
  <c r="AD122" i="77"/>
  <c r="AD126" i="77"/>
  <c r="AD130" i="77"/>
  <c r="AD134" i="77"/>
  <c r="AD138" i="77"/>
  <c r="AD142" i="77"/>
  <c r="AD146" i="77"/>
  <c r="AD150" i="77"/>
  <c r="AD154" i="77"/>
  <c r="AD158" i="77"/>
  <c r="AD162" i="77"/>
  <c r="AD166" i="77"/>
  <c r="AD170" i="77"/>
  <c r="AD174" i="77"/>
  <c r="AD178" i="77"/>
  <c r="AD182" i="77"/>
  <c r="AD186" i="77"/>
  <c r="AD190" i="77"/>
  <c r="AD194" i="77"/>
  <c r="AD198" i="77"/>
  <c r="AD202" i="77"/>
  <c r="AD206" i="77"/>
  <c r="AD210" i="77"/>
  <c r="AD214" i="77"/>
  <c r="AD218" i="77"/>
  <c r="AD222" i="77"/>
  <c r="AD226" i="77"/>
  <c r="AD230" i="77"/>
  <c r="AD234" i="77"/>
  <c r="AD238" i="77"/>
  <c r="AD242" i="77"/>
  <c r="AD246" i="77"/>
  <c r="AD250" i="77"/>
  <c r="AD254" i="77"/>
  <c r="AD258" i="77"/>
  <c r="AD262" i="77"/>
  <c r="AD266" i="77"/>
  <c r="AD270" i="77"/>
  <c r="AD274" i="77"/>
  <c r="AD278" i="77"/>
  <c r="AD282" i="77"/>
  <c r="AD286" i="77"/>
  <c r="AD290" i="77"/>
  <c r="AD294" i="77"/>
  <c r="AD298" i="77"/>
  <c r="AD302" i="77"/>
  <c r="AD306" i="77"/>
  <c r="AD310" i="77"/>
  <c r="AD314" i="77"/>
  <c r="AD318" i="77"/>
  <c r="AD322" i="77"/>
  <c r="AD326" i="77"/>
  <c r="AD330" i="77"/>
  <c r="AD334" i="77"/>
  <c r="AD338" i="77"/>
  <c r="AD342" i="77"/>
  <c r="AD12" i="77"/>
  <c r="AD17" i="77"/>
  <c r="AD7" i="77"/>
  <c r="AD19" i="77"/>
  <c r="AD23" i="77"/>
  <c r="AD27" i="77"/>
  <c r="AD31" i="77"/>
  <c r="AD35" i="77"/>
  <c r="AD39" i="77"/>
  <c r="AD43" i="77"/>
  <c r="AD47" i="77"/>
  <c r="AD51" i="77"/>
  <c r="AD55" i="77"/>
  <c r="AD59" i="77"/>
  <c r="AD63" i="77"/>
  <c r="AD67" i="77"/>
  <c r="AD71" i="77"/>
  <c r="AD75" i="77"/>
  <c r="AD79" i="77"/>
  <c r="AD83" i="77"/>
  <c r="AD87" i="77"/>
  <c r="AD91" i="77"/>
  <c r="AD95" i="77"/>
  <c r="AD99" i="77"/>
  <c r="AD103" i="77"/>
  <c r="AD107" i="77"/>
  <c r="AD111" i="77"/>
  <c r="AD115" i="77"/>
  <c r="AD119" i="77"/>
  <c r="AD123" i="77"/>
  <c r="AD127" i="77"/>
  <c r="AD131" i="77"/>
  <c r="AD135" i="77"/>
  <c r="AD139" i="77"/>
  <c r="AD143" i="77"/>
  <c r="AD147" i="77"/>
  <c r="AD151" i="77"/>
  <c r="AD155" i="77"/>
  <c r="AD159" i="77"/>
  <c r="AD163" i="77"/>
  <c r="AD167" i="77"/>
  <c r="AD171" i="77"/>
  <c r="AD175" i="77"/>
  <c r="AD179" i="77"/>
  <c r="AD183" i="77"/>
  <c r="AD187" i="77"/>
  <c r="AD191" i="77"/>
  <c r="AD195" i="77"/>
  <c r="AD199" i="77"/>
  <c r="AD203" i="77"/>
  <c r="AD207" i="77"/>
  <c r="AD211" i="77"/>
  <c r="AD215" i="77"/>
  <c r="AD219" i="77"/>
  <c r="AD223" i="77"/>
  <c r="AD227" i="77"/>
  <c r="AD231" i="77"/>
  <c r="AD235" i="77"/>
  <c r="AD239" i="77"/>
  <c r="AD243" i="77"/>
  <c r="AD247" i="77"/>
  <c r="AD251" i="77"/>
  <c r="AD255" i="77"/>
  <c r="AD259" i="77"/>
  <c r="AD263" i="77"/>
  <c r="AD267" i="77"/>
  <c r="AD271" i="77"/>
  <c r="AD275" i="77"/>
  <c r="AD279" i="77"/>
  <c r="AD283" i="77"/>
  <c r="AD287" i="77"/>
  <c r="AD291" i="77"/>
  <c r="AD295" i="77"/>
  <c r="AD299" i="77"/>
  <c r="AD303" i="77"/>
  <c r="AD307" i="77"/>
  <c r="AD311" i="77"/>
  <c r="AD315" i="77"/>
  <c r="AD319" i="77"/>
  <c r="AD323" i="77"/>
  <c r="AD327" i="77"/>
  <c r="AD331" i="77"/>
  <c r="AD335" i="77"/>
  <c r="AD339" i="77"/>
  <c r="AD15" i="77"/>
  <c r="AD13" i="77"/>
  <c r="AD18" i="77"/>
  <c r="AD20" i="77"/>
  <c r="AD24" i="77"/>
  <c r="AD28" i="77"/>
  <c r="AD32" i="77"/>
  <c r="AD36" i="77"/>
  <c r="AD40" i="77"/>
  <c r="AD44" i="77"/>
  <c r="AD48" i="77"/>
  <c r="AD52" i="77"/>
  <c r="AD56" i="77"/>
  <c r="AD60" i="77"/>
  <c r="AD64" i="77"/>
  <c r="AD68" i="77"/>
  <c r="AD72" i="77"/>
  <c r="AD76" i="77"/>
  <c r="AD80" i="77"/>
  <c r="AD84" i="77"/>
  <c r="AD88" i="77"/>
  <c r="AD92" i="77"/>
  <c r="AD96" i="77"/>
  <c r="AD100" i="77"/>
  <c r="AD104" i="77"/>
  <c r="AD108" i="77"/>
  <c r="AD112" i="77"/>
  <c r="AD116" i="77"/>
  <c r="AD120" i="77"/>
  <c r="AD124" i="77"/>
  <c r="AD128" i="77"/>
  <c r="AD132" i="77"/>
  <c r="AD136" i="77"/>
  <c r="AD140" i="77"/>
  <c r="AD144" i="77"/>
  <c r="AD148" i="77"/>
  <c r="AD152" i="77"/>
  <c r="AD156" i="77"/>
  <c r="AD160" i="77"/>
  <c r="AD164" i="77"/>
  <c r="AD168" i="77"/>
  <c r="AD172" i="77"/>
  <c r="AD176" i="77"/>
  <c r="AD180" i="77"/>
  <c r="AD184" i="77"/>
  <c r="AD188" i="77"/>
  <c r="AD192" i="77"/>
  <c r="AD196" i="77"/>
  <c r="AD200" i="77"/>
  <c r="AD204" i="77"/>
  <c r="AD208" i="77"/>
  <c r="AD212" i="77"/>
  <c r="AD216" i="77"/>
  <c r="AD220" i="77"/>
  <c r="AD224" i="77"/>
  <c r="AD228" i="77"/>
  <c r="AD232" i="77"/>
  <c r="AD236" i="77"/>
  <c r="AD240" i="77"/>
  <c r="AD244" i="77"/>
  <c r="AD248" i="77"/>
  <c r="AD252" i="77"/>
  <c r="AD256" i="77"/>
  <c r="AD260" i="77"/>
  <c r="AD264" i="77"/>
  <c r="AD268" i="77"/>
  <c r="AD272" i="77"/>
  <c r="AD276" i="77"/>
  <c r="AD280" i="77"/>
  <c r="AD284" i="77"/>
  <c r="AD288" i="77"/>
  <c r="AD292" i="77"/>
  <c r="AD296" i="77"/>
  <c r="AD300" i="77"/>
  <c r="AD304" i="77"/>
  <c r="AD308" i="77"/>
  <c r="AD312" i="77"/>
  <c r="AD316" i="77"/>
  <c r="AD320" i="77"/>
  <c r="AD324" i="77"/>
  <c r="AD328" i="77"/>
  <c r="AD332" i="77"/>
  <c r="AD336" i="77"/>
  <c r="AD340" i="77"/>
  <c r="AD8" i="77"/>
  <c r="AD14" i="77"/>
  <c r="AD9" i="77"/>
  <c r="AE21" i="77"/>
  <c r="AE7" i="77"/>
  <c r="AE23" i="77"/>
  <c r="AE18" i="77"/>
  <c r="AE14" i="77"/>
  <c r="AE10" i="77"/>
  <c r="AE22" i="77"/>
  <c r="AE13" i="77"/>
  <c r="AE15" i="77"/>
  <c r="AE17" i="77"/>
  <c r="AE9" i="77"/>
  <c r="AE11" i="77"/>
  <c r="AE20" i="77"/>
  <c r="AE16" i="77"/>
  <c r="AE12" i="77"/>
  <c r="AE8" i="77"/>
  <c r="AE19" i="77"/>
  <c r="AE27" i="77"/>
  <c r="AE31" i="77"/>
  <c r="AE35" i="77"/>
  <c r="AE39" i="77"/>
  <c r="AE43" i="77"/>
  <c r="AE47" i="77"/>
  <c r="AE51" i="77"/>
  <c r="AE55" i="77"/>
  <c r="AE59" i="77"/>
  <c r="AE63" i="77"/>
  <c r="AE67" i="77"/>
  <c r="AE71" i="77"/>
  <c r="AE75" i="77"/>
  <c r="AE79" i="77"/>
  <c r="AE83" i="77"/>
  <c r="AE87" i="77"/>
  <c r="AE91" i="77"/>
  <c r="AE95" i="77"/>
  <c r="AE99" i="77"/>
  <c r="AE103" i="77"/>
  <c r="AE107" i="77"/>
  <c r="AE111" i="77"/>
  <c r="AE115" i="77"/>
  <c r="AE119" i="77"/>
  <c r="AE123" i="77"/>
  <c r="AE127" i="77"/>
  <c r="AE131" i="77"/>
  <c r="AE135" i="77"/>
  <c r="AE139" i="77"/>
  <c r="AE143" i="77"/>
  <c r="AE147" i="77"/>
  <c r="AE151" i="77"/>
  <c r="AE155" i="77"/>
  <c r="AE159" i="77"/>
  <c r="AE163" i="77"/>
  <c r="AE167" i="77"/>
  <c r="AE171" i="77"/>
  <c r="AE175" i="77"/>
  <c r="AE179" i="77"/>
  <c r="AE183" i="77"/>
  <c r="AE187" i="77"/>
  <c r="AE191" i="77"/>
  <c r="AE195" i="77"/>
  <c r="AE199" i="77"/>
  <c r="AE203" i="77"/>
  <c r="AE207" i="77"/>
  <c r="AE211" i="77"/>
  <c r="AE215" i="77"/>
  <c r="AE219" i="77"/>
  <c r="AE223" i="77"/>
  <c r="AE227" i="77"/>
  <c r="AE231" i="77"/>
  <c r="AE235" i="77"/>
  <c r="AE239" i="77"/>
  <c r="AE243" i="77"/>
  <c r="AE247" i="77"/>
  <c r="AE251" i="77"/>
  <c r="AE255" i="77"/>
  <c r="AE259" i="77"/>
  <c r="AE263" i="77"/>
  <c r="AE267" i="77"/>
  <c r="AE271" i="77"/>
  <c r="AE275" i="77"/>
  <c r="AE279" i="77"/>
  <c r="AE283" i="77"/>
  <c r="AE287" i="77"/>
  <c r="AE291" i="77"/>
  <c r="AE295" i="77"/>
  <c r="AE299" i="77"/>
  <c r="AE303" i="77"/>
  <c r="AE307" i="77"/>
  <c r="AE311" i="77"/>
  <c r="AE315" i="77"/>
  <c r="AE319" i="77"/>
  <c r="AE323" i="77"/>
  <c r="AE327" i="77"/>
  <c r="AE331" i="77"/>
  <c r="AE335" i="77"/>
  <c r="AE339" i="77"/>
  <c r="AE24" i="77"/>
  <c r="AE28" i="77"/>
  <c r="AE32" i="77"/>
  <c r="AE36" i="77"/>
  <c r="AE40" i="77"/>
  <c r="AE44" i="77"/>
  <c r="AE48" i="77"/>
  <c r="AE52" i="77"/>
  <c r="AE56" i="77"/>
  <c r="AE60" i="77"/>
  <c r="AE64" i="77"/>
  <c r="AE68" i="77"/>
  <c r="AE72" i="77"/>
  <c r="AE76" i="77"/>
  <c r="AE80" i="77"/>
  <c r="AE84" i="77"/>
  <c r="AE88" i="77"/>
  <c r="AE92" i="77"/>
  <c r="AE96" i="77"/>
  <c r="AE100" i="77"/>
  <c r="AE104" i="77"/>
  <c r="AE108" i="77"/>
  <c r="AE112" i="77"/>
  <c r="AE116" i="77"/>
  <c r="AE120" i="77"/>
  <c r="AE124" i="77"/>
  <c r="AE128" i="77"/>
  <c r="AE132" i="77"/>
  <c r="AE136" i="77"/>
  <c r="AE140" i="77"/>
  <c r="AE144" i="77"/>
  <c r="AE148" i="77"/>
  <c r="AE152" i="77"/>
  <c r="AE156" i="77"/>
  <c r="AE160" i="77"/>
  <c r="AE164" i="77"/>
  <c r="AE168" i="77"/>
  <c r="AE172" i="77"/>
  <c r="AE176" i="77"/>
  <c r="AE180" i="77"/>
  <c r="AE184" i="77"/>
  <c r="AE188" i="77"/>
  <c r="AE192" i="77"/>
  <c r="AE196" i="77"/>
  <c r="AE200" i="77"/>
  <c r="AE204" i="77"/>
  <c r="AE208" i="77"/>
  <c r="AE212" i="77"/>
  <c r="AE216" i="77"/>
  <c r="AE220" i="77"/>
  <c r="AE224" i="77"/>
  <c r="AE228" i="77"/>
  <c r="AE232" i="77"/>
  <c r="AE236" i="77"/>
  <c r="AE240" i="77"/>
  <c r="AE244" i="77"/>
  <c r="AE248" i="77"/>
  <c r="AE252" i="77"/>
  <c r="AE256" i="77"/>
  <c r="AE260" i="77"/>
  <c r="AE264" i="77"/>
  <c r="AE268" i="77"/>
  <c r="AE272" i="77"/>
  <c r="AE276" i="77"/>
  <c r="AE280" i="77"/>
  <c r="AE284" i="77"/>
  <c r="AE288" i="77"/>
  <c r="AE292" i="77"/>
  <c r="AE296" i="77"/>
  <c r="AE300" i="77"/>
  <c r="AE304" i="77"/>
  <c r="AE308" i="77"/>
  <c r="AE312" i="77"/>
  <c r="AE316" i="77"/>
  <c r="AE320" i="77"/>
  <c r="AE324" i="77"/>
  <c r="AE328" i="77"/>
  <c r="AE332" i="77"/>
  <c r="AE336" i="77"/>
  <c r="AE340" i="77"/>
  <c r="AE25" i="77"/>
  <c r="AE29" i="77"/>
  <c r="AE33" i="77"/>
  <c r="AE37" i="77"/>
  <c r="AE41" i="77"/>
  <c r="AE45" i="77"/>
  <c r="AE49" i="77"/>
  <c r="AE53" i="77"/>
  <c r="AE57" i="77"/>
  <c r="AE61" i="77"/>
  <c r="AE65" i="77"/>
  <c r="AE69" i="77"/>
  <c r="AE73" i="77"/>
  <c r="AE77" i="77"/>
  <c r="AE81" i="77"/>
  <c r="AE85" i="77"/>
  <c r="AE89" i="77"/>
  <c r="AE93" i="77"/>
  <c r="AE97" i="77"/>
  <c r="AE101" i="77"/>
  <c r="AE105" i="77"/>
  <c r="AE109" i="77"/>
  <c r="AE113" i="77"/>
  <c r="AE117" i="77"/>
  <c r="AE121" i="77"/>
  <c r="AE125" i="77"/>
  <c r="AE129" i="77"/>
  <c r="AE133" i="77"/>
  <c r="AE137" i="77"/>
  <c r="AE141" i="77"/>
  <c r="AE145" i="77"/>
  <c r="AE149" i="77"/>
  <c r="AE153" i="77"/>
  <c r="AE157" i="77"/>
  <c r="AE161" i="77"/>
  <c r="AE165" i="77"/>
  <c r="AE169" i="77"/>
  <c r="AE173" i="77"/>
  <c r="AE177" i="77"/>
  <c r="AE181" i="77"/>
  <c r="AE185" i="77"/>
  <c r="AE189" i="77"/>
  <c r="AE193" i="77"/>
  <c r="AE197" i="77"/>
  <c r="AE201" i="77"/>
  <c r="AE205" i="77"/>
  <c r="AE209" i="77"/>
  <c r="AE213" i="77"/>
  <c r="AE217" i="77"/>
  <c r="AE221" i="77"/>
  <c r="AE225" i="77"/>
  <c r="AE229" i="77"/>
  <c r="AE233" i="77"/>
  <c r="AE237" i="77"/>
  <c r="AE241" i="77"/>
  <c r="AE245" i="77"/>
  <c r="AE249" i="77"/>
  <c r="AE253" i="77"/>
  <c r="AE257" i="77"/>
  <c r="AE261" i="77"/>
  <c r="AE265" i="77"/>
  <c r="AE269" i="77"/>
  <c r="AE273" i="77"/>
  <c r="AE277" i="77"/>
  <c r="AE281" i="77"/>
  <c r="AE285" i="77"/>
  <c r="AE289" i="77"/>
  <c r="AE293" i="77"/>
  <c r="AE297" i="77"/>
  <c r="AE301" i="77"/>
  <c r="AE305" i="77"/>
  <c r="AE309" i="77"/>
  <c r="AE313" i="77"/>
  <c r="AE317" i="77"/>
  <c r="AE321" i="77"/>
  <c r="AE325" i="77"/>
  <c r="AE329" i="77"/>
  <c r="AE333" i="77"/>
  <c r="AE337" i="77"/>
  <c r="AE341" i="77"/>
  <c r="AE26" i="77"/>
  <c r="AE30" i="77"/>
  <c r="AE34" i="77"/>
  <c r="AE38" i="77"/>
  <c r="AE42" i="77"/>
  <c r="AE46" i="77"/>
  <c r="AE50" i="77"/>
  <c r="AE54" i="77"/>
  <c r="AE58" i="77"/>
  <c r="AE62" i="77"/>
  <c r="AE66" i="77"/>
  <c r="AE70" i="77"/>
  <c r="AE74" i="77"/>
  <c r="AE78" i="77"/>
  <c r="AE82" i="77"/>
  <c r="AE86" i="77"/>
  <c r="AE90" i="77"/>
  <c r="AE94" i="77"/>
  <c r="AE98" i="77"/>
  <c r="AE102" i="77"/>
  <c r="AE106" i="77"/>
  <c r="AE110" i="77"/>
  <c r="AE114" i="77"/>
  <c r="AE118" i="77"/>
  <c r="AE122" i="77"/>
  <c r="AE126" i="77"/>
  <c r="AE130" i="77"/>
  <c r="AE134" i="77"/>
  <c r="AE138" i="77"/>
  <c r="AE142" i="77"/>
  <c r="AE146" i="77"/>
  <c r="AE150" i="77"/>
  <c r="AE154" i="77"/>
  <c r="AE158" i="77"/>
  <c r="AE162" i="77"/>
  <c r="AE166" i="77"/>
  <c r="AE170" i="77"/>
  <c r="AE174" i="77"/>
  <c r="AE178" i="77"/>
  <c r="AE182" i="77"/>
  <c r="AE186" i="77"/>
  <c r="AE190" i="77"/>
  <c r="AE194" i="77"/>
  <c r="AE198" i="77"/>
  <c r="AE202" i="77"/>
  <c r="AE206" i="77"/>
  <c r="AE210" i="77"/>
  <c r="AE214" i="77"/>
  <c r="AE218" i="77"/>
  <c r="AE222" i="77"/>
  <c r="AE226" i="77"/>
  <c r="AE230" i="77"/>
  <c r="AE234" i="77"/>
  <c r="AE238" i="77"/>
  <c r="AE242" i="77"/>
  <c r="AE246" i="77"/>
  <c r="AE250" i="77"/>
  <c r="AE254" i="77"/>
  <c r="AE258" i="77"/>
  <c r="AE262" i="77"/>
  <c r="AE266" i="77"/>
  <c r="AE270" i="77"/>
  <c r="AE274" i="77"/>
  <c r="AE278" i="77"/>
  <c r="AE282" i="77"/>
  <c r="AE286" i="77"/>
  <c r="AE290" i="77"/>
  <c r="AE294" i="77"/>
  <c r="AE298" i="77"/>
  <c r="AE302" i="77"/>
  <c r="AE306" i="77"/>
  <c r="AE310" i="77"/>
  <c r="AE314" i="77"/>
  <c r="AE318" i="77"/>
  <c r="AE322" i="77"/>
  <c r="AE326" i="77"/>
  <c r="AE330" i="77"/>
  <c r="AE334" i="77"/>
  <c r="AE338" i="77"/>
  <c r="AE342" i="77"/>
  <c r="L8" i="75"/>
  <c r="AY9" i="39" s="1"/>
  <c r="L28" i="75"/>
  <c r="AY29" i="39" s="1"/>
  <c r="L25" i="75"/>
  <c r="AY26" i="39" s="1"/>
  <c r="L21" i="75"/>
  <c r="AY22" i="39" s="1"/>
  <c r="L16" i="75"/>
  <c r="AY17" i="39" s="1"/>
  <c r="L12" i="75"/>
  <c r="AY13" i="39" s="1"/>
  <c r="L7" i="75"/>
  <c r="AY8" i="39" s="1"/>
  <c r="L3" i="75"/>
  <c r="L31" i="75"/>
  <c r="AY32" i="39" s="1"/>
  <c r="L19" i="75"/>
  <c r="AY21" i="39" s="1"/>
  <c r="L22" i="75"/>
  <c r="AY23" i="39" s="1"/>
  <c r="L15" i="75"/>
  <c r="AY16" i="39" s="1"/>
  <c r="L10" i="75"/>
  <c r="AY11" i="39" s="1"/>
  <c r="L4" i="75"/>
  <c r="AY5" i="39" s="1"/>
  <c r="L24" i="75"/>
  <c r="AY25" i="39" s="1"/>
  <c r="L13" i="75"/>
  <c r="AY14" i="39" s="1"/>
  <c r="L23" i="75"/>
  <c r="AY24" i="39" s="1"/>
  <c r="L5" i="75"/>
  <c r="AY6" i="39" s="1"/>
  <c r="L30" i="75"/>
  <c r="AY31" i="39" s="1"/>
  <c r="L26" i="75"/>
  <c r="AY27" i="39" s="1"/>
  <c r="L20" i="75"/>
  <c r="AY20" i="39" s="1"/>
  <c r="L14" i="75"/>
  <c r="AY15" i="39" s="1"/>
  <c r="L9" i="75"/>
  <c r="AY10" i="39" s="1"/>
  <c r="L29" i="75"/>
  <c r="AY30" i="39" s="1"/>
  <c r="L18" i="75"/>
  <c r="AY19" i="39" s="1"/>
  <c r="L6" i="75"/>
  <c r="AY7" i="39" s="1"/>
  <c r="L27" i="75"/>
  <c r="AY28" i="39" s="1"/>
  <c r="L17" i="75"/>
  <c r="AY18" i="39" s="1"/>
  <c r="L11" i="75"/>
  <c r="AY12" i="39" s="1"/>
  <c r="T8" i="75"/>
  <c r="BO9" i="39" s="1"/>
  <c r="T28" i="75"/>
  <c r="BO29" i="39" s="1"/>
  <c r="T25" i="75"/>
  <c r="BO26" i="39" s="1"/>
  <c r="T21" i="75"/>
  <c r="BO22" i="39" s="1"/>
  <c r="T16" i="75"/>
  <c r="BO17" i="39" s="1"/>
  <c r="T12" i="75"/>
  <c r="BO13" i="39" s="1"/>
  <c r="T7" i="75"/>
  <c r="BO8" i="39" s="1"/>
  <c r="T3" i="75"/>
  <c r="T29" i="75"/>
  <c r="BO30" i="39" s="1"/>
  <c r="T26" i="75"/>
  <c r="BO27" i="39" s="1"/>
  <c r="T22" i="75"/>
  <c r="BO23" i="39" s="1"/>
  <c r="T17" i="75"/>
  <c r="BO18" i="39" s="1"/>
  <c r="T13" i="75"/>
  <c r="BO14" i="39" s="1"/>
  <c r="T9" i="75"/>
  <c r="BO10" i="39" s="1"/>
  <c r="T4" i="75"/>
  <c r="BO5" i="39" s="1"/>
  <c r="T19" i="75"/>
  <c r="BO21" i="39" s="1"/>
  <c r="T18" i="75"/>
  <c r="BO19" i="39" s="1"/>
  <c r="T10" i="75"/>
  <c r="BO11" i="39" s="1"/>
  <c r="T14" i="75"/>
  <c r="BO15" i="39" s="1"/>
  <c r="T5" i="75"/>
  <c r="BO6" i="39" s="1"/>
  <c r="T27" i="75"/>
  <c r="BO28" i="39" s="1"/>
  <c r="T20" i="75"/>
  <c r="BO20" i="39" s="1"/>
  <c r="T11" i="75"/>
  <c r="BO12" i="39" s="1"/>
  <c r="T31" i="75"/>
  <c r="BO32" i="39" s="1"/>
  <c r="T24" i="75"/>
  <c r="BO25" i="39" s="1"/>
  <c r="T15" i="75"/>
  <c r="BO16" i="39" s="1"/>
  <c r="T6" i="75"/>
  <c r="BO7" i="39" s="1"/>
  <c r="T30" i="75"/>
  <c r="BO31" i="39" s="1"/>
  <c r="T23" i="75"/>
  <c r="BO24" i="39" s="1"/>
  <c r="P8" i="75"/>
  <c r="BG9" i="39" s="1"/>
  <c r="P28" i="75"/>
  <c r="BG29" i="39" s="1"/>
  <c r="P25" i="75"/>
  <c r="BG26" i="39" s="1"/>
  <c r="P21" i="75"/>
  <c r="BG22" i="39" s="1"/>
  <c r="P16" i="75"/>
  <c r="BG17" i="39" s="1"/>
  <c r="P12" i="75"/>
  <c r="BG13" i="39" s="1"/>
  <c r="P7" i="75"/>
  <c r="BG8" i="39" s="1"/>
  <c r="P3" i="75"/>
  <c r="P29" i="75"/>
  <c r="BG30" i="39" s="1"/>
  <c r="P26" i="75"/>
  <c r="BG27" i="39" s="1"/>
  <c r="P22" i="75"/>
  <c r="BG23" i="39" s="1"/>
  <c r="P17" i="75"/>
  <c r="BG18" i="39" s="1"/>
  <c r="P13" i="75"/>
  <c r="BG14" i="39" s="1"/>
  <c r="P9" i="75"/>
  <c r="BG10" i="39" s="1"/>
  <c r="P4" i="75"/>
  <c r="BG5" i="39" s="1"/>
  <c r="P19" i="75"/>
  <c r="BG21" i="39" s="1"/>
  <c r="P18" i="75"/>
  <c r="BG19" i="39" s="1"/>
  <c r="P10" i="75"/>
  <c r="BG11" i="39" s="1"/>
  <c r="P30" i="75"/>
  <c r="BG31" i="39" s="1"/>
  <c r="P14" i="75"/>
  <c r="BG15" i="39" s="1"/>
  <c r="P27" i="75"/>
  <c r="BG28" i="39" s="1"/>
  <c r="P11" i="75"/>
  <c r="BG12" i="39" s="1"/>
  <c r="P31" i="75"/>
  <c r="BG32" i="39" s="1"/>
  <c r="P24" i="75"/>
  <c r="BG25" i="39" s="1"/>
  <c r="P15" i="75"/>
  <c r="BG16" i="39" s="1"/>
  <c r="P6" i="75"/>
  <c r="BG7" i="39" s="1"/>
  <c r="P23" i="75"/>
  <c r="BG24" i="39" s="1"/>
  <c r="P5" i="75"/>
  <c r="BG6" i="39" s="1"/>
  <c r="P20" i="75"/>
  <c r="BG20" i="39" s="1"/>
  <c r="S31" i="75"/>
  <c r="BM32" i="39" s="1"/>
  <c r="S27" i="75"/>
  <c r="BM28" i="39" s="1"/>
  <c r="S24" i="75"/>
  <c r="BM25" i="39" s="1"/>
  <c r="S20" i="75"/>
  <c r="BM20" i="39" s="1"/>
  <c r="S15" i="75"/>
  <c r="BM16" i="39" s="1"/>
  <c r="S11" i="75"/>
  <c r="BM12" i="39" s="1"/>
  <c r="S6" i="75"/>
  <c r="BM7" i="39" s="1"/>
  <c r="S8" i="75"/>
  <c r="BM9" i="39" s="1"/>
  <c r="S28" i="75"/>
  <c r="BM29" i="39" s="1"/>
  <c r="S25" i="75"/>
  <c r="BM26" i="39" s="1"/>
  <c r="S21" i="75"/>
  <c r="BM22" i="39" s="1"/>
  <c r="S16" i="75"/>
  <c r="BM17" i="39" s="1"/>
  <c r="S12" i="75"/>
  <c r="BM13" i="39" s="1"/>
  <c r="S7" i="75"/>
  <c r="BM8" i="39" s="1"/>
  <c r="S3" i="75"/>
  <c r="BM4" i="39" s="1"/>
  <c r="S29" i="75"/>
  <c r="BM30" i="39" s="1"/>
  <c r="S22" i="75"/>
  <c r="BM23" i="39" s="1"/>
  <c r="S13" i="75"/>
  <c r="BM14" i="39" s="1"/>
  <c r="S4" i="75"/>
  <c r="S26" i="75"/>
  <c r="BM27" i="39" s="1"/>
  <c r="S9" i="75"/>
  <c r="BM10" i="39" s="1"/>
  <c r="S30" i="75"/>
  <c r="BM31" i="39" s="1"/>
  <c r="S19" i="75"/>
  <c r="BM21" i="39" s="1"/>
  <c r="S18" i="75"/>
  <c r="BM19" i="39" s="1"/>
  <c r="S10" i="75"/>
  <c r="BM11" i="39" s="1"/>
  <c r="S17" i="75"/>
  <c r="BM18" i="39" s="1"/>
  <c r="S23" i="75"/>
  <c r="BM24" i="39" s="1"/>
  <c r="S14" i="75"/>
  <c r="BM15" i="39" s="1"/>
  <c r="S5" i="75"/>
  <c r="BM6" i="39" s="1"/>
  <c r="R30" i="75"/>
  <c r="BK31" i="39" s="1"/>
  <c r="R19" i="75"/>
  <c r="BK21" i="39" s="1"/>
  <c r="R23" i="75"/>
  <c r="BK24" i="39" s="1"/>
  <c r="R18" i="75"/>
  <c r="BK19" i="39" s="1"/>
  <c r="R14" i="75"/>
  <c r="BK15" i="39" s="1"/>
  <c r="R10" i="75"/>
  <c r="BK11" i="39" s="1"/>
  <c r="R5" i="75"/>
  <c r="BK6" i="39" s="1"/>
  <c r="R31" i="75"/>
  <c r="BK32" i="39" s="1"/>
  <c r="R27" i="75"/>
  <c r="BK28" i="39" s="1"/>
  <c r="R24" i="75"/>
  <c r="BK25" i="39" s="1"/>
  <c r="R20" i="75"/>
  <c r="BK20" i="39" s="1"/>
  <c r="R15" i="75"/>
  <c r="BK16" i="39" s="1"/>
  <c r="R11" i="75"/>
  <c r="BK12" i="39" s="1"/>
  <c r="R6" i="75"/>
  <c r="R28" i="75"/>
  <c r="BK29" i="39" s="1"/>
  <c r="R21" i="75"/>
  <c r="BK22" i="39" s="1"/>
  <c r="R12" i="75"/>
  <c r="BK13" i="39" s="1"/>
  <c r="R3" i="75"/>
  <c r="BK4" i="39" s="1"/>
  <c r="R25" i="75"/>
  <c r="BK26" i="39" s="1"/>
  <c r="R7" i="75"/>
  <c r="BK8" i="39" s="1"/>
  <c r="R22" i="75"/>
  <c r="BK23" i="39" s="1"/>
  <c r="R4" i="75"/>
  <c r="BK5" i="39" s="1"/>
  <c r="R26" i="75"/>
  <c r="BK27" i="39" s="1"/>
  <c r="R17" i="75"/>
  <c r="BK18" i="39" s="1"/>
  <c r="R9" i="75"/>
  <c r="BK10" i="39" s="1"/>
  <c r="R8" i="75"/>
  <c r="BK9" i="39" s="1"/>
  <c r="R16" i="75"/>
  <c r="BK17" i="39" s="1"/>
  <c r="R29" i="75"/>
  <c r="BK30" i="39" s="1"/>
  <c r="R13" i="75"/>
  <c r="BK14" i="39" s="1"/>
  <c r="M29" i="75"/>
  <c r="BA30" i="39" s="1"/>
  <c r="M26" i="75"/>
  <c r="BA27" i="39" s="1"/>
  <c r="M22" i="75"/>
  <c r="BA23" i="39" s="1"/>
  <c r="M17" i="75"/>
  <c r="BA18" i="39" s="1"/>
  <c r="M13" i="75"/>
  <c r="BA14" i="39" s="1"/>
  <c r="M9" i="75"/>
  <c r="BA10" i="39" s="1"/>
  <c r="M4" i="75"/>
  <c r="M30" i="75"/>
  <c r="BA31" i="39" s="1"/>
  <c r="M31" i="75"/>
  <c r="BA32" i="39" s="1"/>
  <c r="M24" i="75"/>
  <c r="BA25" i="39" s="1"/>
  <c r="M16" i="75"/>
  <c r="BA17" i="39" s="1"/>
  <c r="M14" i="75"/>
  <c r="BA15" i="39" s="1"/>
  <c r="M6" i="75"/>
  <c r="BA7" i="39" s="1"/>
  <c r="M23" i="75"/>
  <c r="BA24" i="39" s="1"/>
  <c r="M15" i="75"/>
  <c r="BA16" i="39" s="1"/>
  <c r="M7" i="75"/>
  <c r="BA8" i="39" s="1"/>
  <c r="M18" i="75"/>
  <c r="BA19" i="39" s="1"/>
  <c r="M11" i="75"/>
  <c r="BA12" i="39" s="1"/>
  <c r="M3" i="75"/>
  <c r="BA4" i="39" s="1"/>
  <c r="M28" i="75"/>
  <c r="BA29" i="39" s="1"/>
  <c r="M19" i="75"/>
  <c r="BA21" i="39" s="1"/>
  <c r="M20" i="75"/>
  <c r="BA20" i="39" s="1"/>
  <c r="M12" i="75"/>
  <c r="BA13" i="39" s="1"/>
  <c r="M10" i="75"/>
  <c r="BA11" i="39" s="1"/>
  <c r="M25" i="75"/>
  <c r="BA26" i="39" s="1"/>
  <c r="M5" i="75"/>
  <c r="BA6" i="39" s="1"/>
  <c r="M8" i="75"/>
  <c r="BA9" i="39" s="1"/>
  <c r="M27" i="75"/>
  <c r="BA28" i="39" s="1"/>
  <c r="M21" i="75"/>
  <c r="BA22" i="39" s="1"/>
  <c r="J30" i="75"/>
  <c r="AU31" i="39" s="1"/>
  <c r="J19" i="75"/>
  <c r="AU21" i="39" s="1"/>
  <c r="J23" i="75"/>
  <c r="AU24" i="39" s="1"/>
  <c r="J18" i="75"/>
  <c r="AU19" i="39" s="1"/>
  <c r="J14" i="75"/>
  <c r="AU15" i="39" s="1"/>
  <c r="J10" i="75"/>
  <c r="AU11" i="39" s="1"/>
  <c r="J5" i="75"/>
  <c r="AU6" i="39" s="1"/>
  <c r="J29" i="75"/>
  <c r="AU30" i="39" s="1"/>
  <c r="J25" i="75"/>
  <c r="AU26" i="39" s="1"/>
  <c r="J20" i="75"/>
  <c r="AU20" i="39" s="1"/>
  <c r="J13" i="75"/>
  <c r="AU14" i="39" s="1"/>
  <c r="J7" i="75"/>
  <c r="AU8" i="39" s="1"/>
  <c r="H58" i="75"/>
  <c r="J27" i="75"/>
  <c r="AU28" i="39" s="1"/>
  <c r="J16" i="75"/>
  <c r="AU17" i="39" s="1"/>
  <c r="J4" i="75"/>
  <c r="J31" i="75"/>
  <c r="AU32" i="39" s="1"/>
  <c r="J21" i="75"/>
  <c r="AU22" i="39" s="1"/>
  <c r="J9" i="75"/>
  <c r="AU10" i="39" s="1"/>
  <c r="J28" i="75"/>
  <c r="AU29" i="39" s="1"/>
  <c r="J24" i="75"/>
  <c r="AU25" i="39" s="1"/>
  <c r="J17" i="75"/>
  <c r="AU18" i="39" s="1"/>
  <c r="J12" i="75"/>
  <c r="AU13" i="39" s="1"/>
  <c r="J6" i="75"/>
  <c r="AU7" i="39" s="1"/>
  <c r="J8" i="75"/>
  <c r="AU9" i="39" s="1"/>
  <c r="J22" i="75"/>
  <c r="AU23" i="39" s="1"/>
  <c r="J11" i="75"/>
  <c r="AU12" i="39" s="1"/>
  <c r="J26" i="75"/>
  <c r="AU27" i="39" s="1"/>
  <c r="J15" i="75"/>
  <c r="AU16" i="39" s="1"/>
  <c r="J3" i="75"/>
  <c r="AU4" i="39" s="1"/>
  <c r="N30" i="75"/>
  <c r="BC31" i="39" s="1"/>
  <c r="N19" i="75"/>
  <c r="BC21" i="39" s="1"/>
  <c r="N23" i="75"/>
  <c r="BC24" i="39" s="1"/>
  <c r="N18" i="75"/>
  <c r="BC19" i="39" s="1"/>
  <c r="N14" i="75"/>
  <c r="BC15" i="39" s="1"/>
  <c r="N10" i="75"/>
  <c r="BC11" i="39" s="1"/>
  <c r="N5" i="75"/>
  <c r="N31" i="75"/>
  <c r="BC32" i="39" s="1"/>
  <c r="N28" i="75"/>
  <c r="BC29" i="39" s="1"/>
  <c r="N22" i="75"/>
  <c r="BC23" i="39" s="1"/>
  <c r="N20" i="75"/>
  <c r="BC20" i="39" s="1"/>
  <c r="N12" i="75"/>
  <c r="BC13" i="39" s="1"/>
  <c r="N4" i="75"/>
  <c r="BC5" i="39" s="1"/>
  <c r="N8" i="75"/>
  <c r="BC9" i="39" s="1"/>
  <c r="N11" i="75"/>
  <c r="BC12" i="39" s="1"/>
  <c r="N3" i="75"/>
  <c r="BC4" i="39" s="1"/>
  <c r="N29" i="75"/>
  <c r="BC30" i="39" s="1"/>
  <c r="N26" i="75"/>
  <c r="BC27" i="39" s="1"/>
  <c r="N6" i="75"/>
  <c r="BC7" i="39" s="1"/>
  <c r="N25" i="75"/>
  <c r="BC26" i="39" s="1"/>
  <c r="N17" i="75"/>
  <c r="BC18" i="39" s="1"/>
  <c r="N15" i="75"/>
  <c r="BC16" i="39" s="1"/>
  <c r="N7" i="75"/>
  <c r="BC8" i="39" s="1"/>
  <c r="N27" i="75"/>
  <c r="BC28" i="39" s="1"/>
  <c r="N21" i="75"/>
  <c r="BC22" i="39" s="1"/>
  <c r="N13" i="75"/>
  <c r="BC14" i="39" s="1"/>
  <c r="N24" i="75"/>
  <c r="BC25" i="39" s="1"/>
  <c r="N16" i="75"/>
  <c r="BC17" i="39" s="1"/>
  <c r="N9" i="75"/>
  <c r="BC10" i="39" s="1"/>
  <c r="Q29" i="75"/>
  <c r="BI30" i="39" s="1"/>
  <c r="Q26" i="75"/>
  <c r="BI27" i="39" s="1"/>
  <c r="Q22" i="75"/>
  <c r="BI23" i="39" s="1"/>
  <c r="Q17" i="75"/>
  <c r="BI18" i="39" s="1"/>
  <c r="Q13" i="75"/>
  <c r="BI14" i="39" s="1"/>
  <c r="Q9" i="75"/>
  <c r="BI10" i="39" s="1"/>
  <c r="Q4" i="75"/>
  <c r="Q30" i="75"/>
  <c r="BI31" i="39" s="1"/>
  <c r="Q19" i="75"/>
  <c r="BI21" i="39" s="1"/>
  <c r="Q23" i="75"/>
  <c r="BI24" i="39" s="1"/>
  <c r="Q18" i="75"/>
  <c r="BI19" i="39" s="1"/>
  <c r="Q14" i="75"/>
  <c r="BI15" i="39" s="1"/>
  <c r="Q10" i="75"/>
  <c r="BI11" i="39" s="1"/>
  <c r="Q5" i="75"/>
  <c r="BI6" i="39" s="1"/>
  <c r="Q31" i="75"/>
  <c r="BI32" i="39" s="1"/>
  <c r="Q24" i="75"/>
  <c r="BI25" i="39" s="1"/>
  <c r="Q15" i="75"/>
  <c r="BI16" i="39" s="1"/>
  <c r="Q6" i="75"/>
  <c r="BI7" i="39" s="1"/>
  <c r="Q20" i="75"/>
  <c r="BI20" i="39" s="1"/>
  <c r="Q8" i="75"/>
  <c r="BI9" i="39" s="1"/>
  <c r="Q16" i="75"/>
  <c r="BI17" i="39" s="1"/>
  <c r="Q28" i="75"/>
  <c r="BI29" i="39" s="1"/>
  <c r="Q21" i="75"/>
  <c r="BI22" i="39" s="1"/>
  <c r="Q12" i="75"/>
  <c r="BI13" i="39" s="1"/>
  <c r="Q3" i="75"/>
  <c r="BI4" i="39" s="1"/>
  <c r="Q27" i="75"/>
  <c r="BI28" i="39" s="1"/>
  <c r="Q11" i="75"/>
  <c r="BI12" i="39" s="1"/>
  <c r="Q25" i="75"/>
  <c r="BI26" i="39" s="1"/>
  <c r="Q7" i="75"/>
  <c r="BI8" i="39" s="1"/>
  <c r="O31" i="75"/>
  <c r="BE32" i="39" s="1"/>
  <c r="O27" i="75"/>
  <c r="BE28" i="39" s="1"/>
  <c r="O24" i="75"/>
  <c r="BE25" i="39" s="1"/>
  <c r="O20" i="75"/>
  <c r="BE20" i="39" s="1"/>
  <c r="O15" i="75"/>
  <c r="BE16" i="39" s="1"/>
  <c r="O11" i="75"/>
  <c r="BE12" i="39" s="1"/>
  <c r="O6" i="75"/>
  <c r="O8" i="75"/>
  <c r="BE9" i="39" s="1"/>
  <c r="O28" i="75"/>
  <c r="BE29" i="39" s="1"/>
  <c r="O19" i="75"/>
  <c r="BE21" i="39" s="1"/>
  <c r="O25" i="75"/>
  <c r="BE26" i="39" s="1"/>
  <c r="O17" i="75"/>
  <c r="BE18" i="39" s="1"/>
  <c r="O10" i="75"/>
  <c r="BE11" i="39" s="1"/>
  <c r="O7" i="75"/>
  <c r="BE8" i="39" s="1"/>
  <c r="O29" i="75"/>
  <c r="BE30" i="39" s="1"/>
  <c r="O26" i="75"/>
  <c r="BE27" i="39" s="1"/>
  <c r="O18" i="75"/>
  <c r="BE19" i="39" s="1"/>
  <c r="O22" i="75"/>
  <c r="BE23" i="39" s="1"/>
  <c r="O14" i="75"/>
  <c r="BE15" i="39" s="1"/>
  <c r="O30" i="75"/>
  <c r="BE31" i="39" s="1"/>
  <c r="O23" i="75"/>
  <c r="BE24" i="39" s="1"/>
  <c r="O21" i="75"/>
  <c r="BE22" i="39" s="1"/>
  <c r="O13" i="75"/>
  <c r="BE14" i="39" s="1"/>
  <c r="O5" i="75"/>
  <c r="BE6" i="39" s="1"/>
  <c r="O3" i="75"/>
  <c r="BE4" i="39" s="1"/>
  <c r="O16" i="75"/>
  <c r="BE17" i="39" s="1"/>
  <c r="O9" i="75"/>
  <c r="BE10" i="39" s="1"/>
  <c r="O12" i="75"/>
  <c r="BE13" i="39" s="1"/>
  <c r="O4" i="75"/>
  <c r="BE5" i="39" s="1"/>
  <c r="K29" i="75"/>
  <c r="AW30" i="39" s="1"/>
  <c r="K26" i="75"/>
  <c r="AW27" i="39" s="1"/>
  <c r="K22" i="75"/>
  <c r="AW23" i="39" s="1"/>
  <c r="K17" i="75"/>
  <c r="AW18" i="39" s="1"/>
  <c r="K13" i="75"/>
  <c r="AW14" i="39" s="1"/>
  <c r="K9" i="75"/>
  <c r="AW10" i="39" s="1"/>
  <c r="K4" i="75"/>
  <c r="AW5" i="39" s="1"/>
  <c r="K8" i="75"/>
  <c r="AW9" i="39" s="1"/>
  <c r="K27" i="75"/>
  <c r="AW28" i="39" s="1"/>
  <c r="K23" i="75"/>
  <c r="AW24" i="39" s="1"/>
  <c r="K16" i="75"/>
  <c r="AW17" i="39" s="1"/>
  <c r="K11" i="75"/>
  <c r="AW12" i="39" s="1"/>
  <c r="K5" i="75"/>
  <c r="AW6" i="39" s="1"/>
  <c r="K20" i="75"/>
  <c r="AW20" i="39" s="1"/>
  <c r="K7" i="75"/>
  <c r="AW8" i="39" s="1"/>
  <c r="K28" i="75"/>
  <c r="AW29" i="39" s="1"/>
  <c r="K24" i="75"/>
  <c r="AW25" i="39" s="1"/>
  <c r="K12" i="75"/>
  <c r="AW13" i="39" s="1"/>
  <c r="K31" i="75"/>
  <c r="AW32" i="39" s="1"/>
  <c r="K19" i="75"/>
  <c r="AW21" i="39" s="1"/>
  <c r="K21" i="75"/>
  <c r="AW22" i="39" s="1"/>
  <c r="K15" i="75"/>
  <c r="AW16" i="39" s="1"/>
  <c r="K10" i="75"/>
  <c r="AW11" i="39" s="1"/>
  <c r="K3" i="75"/>
  <c r="K30" i="75"/>
  <c r="AW31" i="39" s="1"/>
  <c r="K25" i="75"/>
  <c r="AW26" i="39" s="1"/>
  <c r="K14" i="75"/>
  <c r="AW15" i="39" s="1"/>
  <c r="K18" i="75"/>
  <c r="AW19" i="39" s="1"/>
  <c r="K6" i="75"/>
  <c r="AW7" i="39" s="1"/>
  <c r="U29" i="75"/>
  <c r="BQ30" i="39" s="1"/>
  <c r="U26" i="75"/>
  <c r="BQ27" i="39" s="1"/>
  <c r="U22" i="75"/>
  <c r="BQ23" i="39" s="1"/>
  <c r="U17" i="75"/>
  <c r="BQ18" i="39" s="1"/>
  <c r="U13" i="75"/>
  <c r="BQ14" i="39" s="1"/>
  <c r="U9" i="75"/>
  <c r="BQ10" i="39" s="1"/>
  <c r="U4" i="75"/>
  <c r="BQ5" i="39" s="1"/>
  <c r="U30" i="75"/>
  <c r="BQ31" i="39" s="1"/>
  <c r="U19" i="75"/>
  <c r="BQ21" i="39" s="1"/>
  <c r="U23" i="75"/>
  <c r="BQ24" i="39" s="1"/>
  <c r="U18" i="75"/>
  <c r="BQ19" i="39" s="1"/>
  <c r="U14" i="75"/>
  <c r="BQ15" i="39" s="1"/>
  <c r="U10" i="75"/>
  <c r="BQ11" i="39" s="1"/>
  <c r="U5" i="75"/>
  <c r="BQ6" i="39" s="1"/>
  <c r="U31" i="75"/>
  <c r="BQ32" i="39" s="1"/>
  <c r="U24" i="75"/>
  <c r="BQ25" i="39" s="1"/>
  <c r="U15" i="75"/>
  <c r="BQ16" i="39" s="1"/>
  <c r="U6" i="75"/>
  <c r="BQ7" i="39" s="1"/>
  <c r="U27" i="75"/>
  <c r="BQ28" i="39" s="1"/>
  <c r="U20" i="75"/>
  <c r="BQ20" i="39" s="1"/>
  <c r="U8" i="75"/>
  <c r="BQ9" i="39" s="1"/>
  <c r="U25" i="75"/>
  <c r="BQ26" i="39" s="1"/>
  <c r="U16" i="75"/>
  <c r="BQ17" i="39" s="1"/>
  <c r="U7" i="75"/>
  <c r="BQ8" i="39" s="1"/>
  <c r="U28" i="75"/>
  <c r="BQ29" i="39" s="1"/>
  <c r="U21" i="75"/>
  <c r="BQ22" i="39" s="1"/>
  <c r="U12" i="75"/>
  <c r="BQ13" i="39" s="1"/>
  <c r="U3" i="75"/>
  <c r="U11" i="75"/>
  <c r="BQ12" i="39" s="1"/>
  <c r="D4" i="35"/>
  <c r="D57" i="46"/>
  <c r="E57" i="46"/>
  <c r="F57" i="46"/>
  <c r="G57" i="46"/>
  <c r="H57" i="46"/>
  <c r="I57" i="46"/>
  <c r="J57" i="46"/>
  <c r="K57" i="46"/>
  <c r="L57" i="46"/>
  <c r="M57" i="46"/>
  <c r="N57" i="46"/>
  <c r="O57" i="46"/>
  <c r="P57" i="46"/>
  <c r="D58" i="46"/>
  <c r="E58" i="46"/>
  <c r="F58" i="46"/>
  <c r="G58" i="46"/>
  <c r="H58" i="46"/>
  <c r="I58" i="46"/>
  <c r="J58" i="46"/>
  <c r="K58" i="46"/>
  <c r="L58" i="46"/>
  <c r="M58" i="46"/>
  <c r="N58" i="46"/>
  <c r="O58" i="46"/>
  <c r="P58" i="46"/>
  <c r="D60" i="46"/>
  <c r="E60" i="46"/>
  <c r="F60" i="46"/>
  <c r="G60" i="46"/>
  <c r="H60" i="46"/>
  <c r="I60" i="46"/>
  <c r="J60" i="46"/>
  <c r="K60" i="46"/>
  <c r="L60" i="46"/>
  <c r="M60" i="46"/>
  <c r="N60" i="46"/>
  <c r="O60" i="46"/>
  <c r="P60" i="46"/>
  <c r="D61" i="46"/>
  <c r="E61" i="46"/>
  <c r="F61" i="46"/>
  <c r="G61" i="46"/>
  <c r="H61" i="46"/>
  <c r="I61" i="46"/>
  <c r="J61" i="46"/>
  <c r="K61" i="46"/>
  <c r="L61" i="46"/>
  <c r="M61" i="46"/>
  <c r="N61" i="46"/>
  <c r="O61" i="46"/>
  <c r="P61" i="46"/>
  <c r="D62" i="46"/>
  <c r="E62" i="46"/>
  <c r="F62" i="46"/>
  <c r="G62" i="46"/>
  <c r="H62" i="46"/>
  <c r="I62" i="46"/>
  <c r="J62" i="46"/>
  <c r="K62" i="46"/>
  <c r="L62" i="46"/>
  <c r="M62" i="46"/>
  <c r="N62" i="46"/>
  <c r="O62" i="46"/>
  <c r="P62" i="46"/>
  <c r="D63" i="46"/>
  <c r="E63" i="46"/>
  <c r="F63" i="46"/>
  <c r="G63" i="46"/>
  <c r="H63" i="46"/>
  <c r="I63" i="46"/>
  <c r="J63" i="46"/>
  <c r="K63" i="46"/>
  <c r="L63" i="46"/>
  <c r="M63" i="46"/>
  <c r="N63" i="46"/>
  <c r="O63" i="46"/>
  <c r="P63" i="46"/>
  <c r="D64" i="46"/>
  <c r="E64" i="46"/>
  <c r="F64" i="46"/>
  <c r="G64" i="46"/>
  <c r="H64" i="46"/>
  <c r="I64" i="46"/>
  <c r="J64" i="46"/>
  <c r="K64" i="46"/>
  <c r="L64" i="46"/>
  <c r="M64" i="46"/>
  <c r="N64" i="46"/>
  <c r="O64" i="46"/>
  <c r="P64" i="46"/>
  <c r="D65" i="46"/>
  <c r="E65" i="46"/>
  <c r="F65" i="46"/>
  <c r="G65" i="46"/>
  <c r="H65" i="46"/>
  <c r="I65" i="46"/>
  <c r="J65" i="46"/>
  <c r="K65" i="46"/>
  <c r="L65" i="46"/>
  <c r="M65" i="46"/>
  <c r="N65" i="46"/>
  <c r="O65" i="46"/>
  <c r="P65" i="46"/>
  <c r="D66" i="46"/>
  <c r="E66" i="46"/>
  <c r="F66" i="46"/>
  <c r="G66" i="46"/>
  <c r="H66" i="46"/>
  <c r="I66" i="46"/>
  <c r="J66" i="46"/>
  <c r="K66" i="46"/>
  <c r="L66" i="46"/>
  <c r="M66" i="46"/>
  <c r="N66" i="46"/>
  <c r="O66" i="46"/>
  <c r="P66" i="46"/>
  <c r="D67" i="46"/>
  <c r="E67" i="46"/>
  <c r="F67" i="46"/>
  <c r="G67" i="46"/>
  <c r="H67" i="46"/>
  <c r="I67" i="46"/>
  <c r="J67" i="46"/>
  <c r="K67" i="46"/>
  <c r="L67" i="46"/>
  <c r="M67" i="46"/>
  <c r="N67" i="46"/>
  <c r="O67" i="46"/>
  <c r="P67" i="46"/>
  <c r="D68" i="46"/>
  <c r="E68" i="46"/>
  <c r="F68" i="46"/>
  <c r="G68" i="46"/>
  <c r="H68" i="46"/>
  <c r="I68" i="46"/>
  <c r="J68" i="46"/>
  <c r="K68" i="46"/>
  <c r="L68" i="46"/>
  <c r="M68" i="46"/>
  <c r="N68" i="46"/>
  <c r="O68" i="46"/>
  <c r="P68" i="46"/>
  <c r="D69" i="46"/>
  <c r="E69" i="46"/>
  <c r="F69" i="46"/>
  <c r="G69" i="46"/>
  <c r="H69" i="46"/>
  <c r="I69" i="46"/>
  <c r="J69" i="46"/>
  <c r="K69" i="46"/>
  <c r="L69" i="46"/>
  <c r="M69" i="46"/>
  <c r="N69" i="46"/>
  <c r="O69" i="46"/>
  <c r="P69" i="46"/>
  <c r="D72" i="46"/>
  <c r="E72" i="46"/>
  <c r="F72" i="46"/>
  <c r="G72" i="46"/>
  <c r="H72" i="46"/>
  <c r="I72" i="46"/>
  <c r="J72" i="46"/>
  <c r="K72" i="46"/>
  <c r="L72" i="46"/>
  <c r="M72" i="46"/>
  <c r="N72" i="46"/>
  <c r="O72" i="46"/>
  <c r="P72" i="46"/>
  <c r="D73" i="46"/>
  <c r="E73" i="46"/>
  <c r="F73" i="46"/>
  <c r="G73" i="46"/>
  <c r="H73" i="46"/>
  <c r="I73" i="46"/>
  <c r="J73" i="46"/>
  <c r="K73" i="46"/>
  <c r="L73" i="46"/>
  <c r="M73" i="46"/>
  <c r="N73" i="46"/>
  <c r="O73" i="46"/>
  <c r="P73" i="46"/>
  <c r="D74" i="46"/>
  <c r="E74" i="46"/>
  <c r="F74" i="46"/>
  <c r="G74" i="46"/>
  <c r="H74" i="46"/>
  <c r="I74" i="46"/>
  <c r="J74" i="46"/>
  <c r="K74" i="46"/>
  <c r="L74" i="46"/>
  <c r="M74" i="46"/>
  <c r="N74" i="46"/>
  <c r="O74" i="46"/>
  <c r="P74" i="46"/>
  <c r="D75" i="46"/>
  <c r="E75" i="46"/>
  <c r="F75" i="46"/>
  <c r="G75" i="46"/>
  <c r="H75" i="46"/>
  <c r="I75" i="46"/>
  <c r="J75" i="46"/>
  <c r="K75" i="46"/>
  <c r="L75" i="46"/>
  <c r="M75" i="46"/>
  <c r="N75" i="46"/>
  <c r="O75" i="46"/>
  <c r="P75" i="46"/>
  <c r="D76" i="46"/>
  <c r="E76" i="46"/>
  <c r="F76" i="46"/>
  <c r="G76" i="46"/>
  <c r="H76" i="46"/>
  <c r="I76" i="46"/>
  <c r="J76" i="46"/>
  <c r="K76" i="46"/>
  <c r="L76" i="46"/>
  <c r="M76" i="46"/>
  <c r="N76" i="46"/>
  <c r="O76" i="46"/>
  <c r="P76" i="46"/>
  <c r="D77" i="46"/>
  <c r="E77" i="46"/>
  <c r="F77" i="46"/>
  <c r="G77" i="46"/>
  <c r="H77" i="46"/>
  <c r="I77" i="46"/>
  <c r="J77" i="46"/>
  <c r="K77" i="46"/>
  <c r="L77" i="46"/>
  <c r="M77" i="46"/>
  <c r="N77" i="46"/>
  <c r="O77" i="46"/>
  <c r="P77" i="46"/>
  <c r="D71" i="46"/>
  <c r="E71" i="46"/>
  <c r="F71" i="46"/>
  <c r="G71" i="46"/>
  <c r="H71" i="46"/>
  <c r="I71" i="46"/>
  <c r="J71" i="46"/>
  <c r="K71" i="46"/>
  <c r="L71" i="46"/>
  <c r="M71" i="46"/>
  <c r="N71" i="46"/>
  <c r="O71" i="46"/>
  <c r="P71" i="46"/>
  <c r="D78" i="46"/>
  <c r="E78" i="46"/>
  <c r="F78" i="46"/>
  <c r="G78" i="46"/>
  <c r="H78" i="46"/>
  <c r="I78" i="46"/>
  <c r="J78" i="46"/>
  <c r="K78" i="46"/>
  <c r="L78" i="46"/>
  <c r="M78" i="46"/>
  <c r="N78" i="46"/>
  <c r="O78" i="46"/>
  <c r="P78" i="46"/>
  <c r="D79" i="46"/>
  <c r="E79" i="46"/>
  <c r="F79" i="46"/>
  <c r="G79" i="46"/>
  <c r="H79" i="46"/>
  <c r="I79" i="46"/>
  <c r="J79" i="46"/>
  <c r="K79" i="46"/>
  <c r="L79" i="46"/>
  <c r="M79" i="46"/>
  <c r="N79" i="46"/>
  <c r="O79" i="46"/>
  <c r="P79" i="46"/>
  <c r="D80" i="46"/>
  <c r="E80" i="46"/>
  <c r="F80" i="46"/>
  <c r="G80" i="46"/>
  <c r="H80" i="46"/>
  <c r="I80" i="46"/>
  <c r="J80" i="46"/>
  <c r="K80" i="46"/>
  <c r="L80" i="46"/>
  <c r="M80" i="46"/>
  <c r="N80" i="46"/>
  <c r="O80" i="46"/>
  <c r="P80" i="46"/>
  <c r="D81" i="46"/>
  <c r="E81" i="46"/>
  <c r="F81" i="46"/>
  <c r="G81" i="46"/>
  <c r="H81" i="46"/>
  <c r="I81" i="46"/>
  <c r="J81" i="46"/>
  <c r="K81" i="46"/>
  <c r="L81" i="46"/>
  <c r="M81" i="46"/>
  <c r="N81" i="46"/>
  <c r="O81" i="46"/>
  <c r="P81" i="46"/>
  <c r="Q59" i="46"/>
  <c r="D57" i="41"/>
  <c r="E57" i="41"/>
  <c r="F57" i="41"/>
  <c r="G57" i="41"/>
  <c r="H57" i="41"/>
  <c r="I57" i="41"/>
  <c r="J57" i="41"/>
  <c r="K57" i="41"/>
  <c r="L57" i="41"/>
  <c r="M57" i="41"/>
  <c r="N57" i="41"/>
  <c r="O57" i="41"/>
  <c r="P57" i="41"/>
  <c r="D58" i="41"/>
  <c r="E58" i="41"/>
  <c r="F58" i="41"/>
  <c r="G58" i="41"/>
  <c r="H58" i="41"/>
  <c r="I58" i="41"/>
  <c r="J58" i="41"/>
  <c r="K58" i="41"/>
  <c r="L58" i="41"/>
  <c r="M58" i="41"/>
  <c r="N58" i="41"/>
  <c r="O58" i="41"/>
  <c r="P58" i="41"/>
  <c r="D60" i="41"/>
  <c r="E60" i="41"/>
  <c r="F60" i="41"/>
  <c r="G60" i="41"/>
  <c r="H60" i="41"/>
  <c r="I60" i="41"/>
  <c r="J60" i="41"/>
  <c r="K60" i="41"/>
  <c r="L60" i="41"/>
  <c r="M60" i="41"/>
  <c r="N60" i="41"/>
  <c r="O60" i="41"/>
  <c r="P60" i="41"/>
  <c r="D61" i="41"/>
  <c r="E61" i="41"/>
  <c r="F61" i="41"/>
  <c r="G61" i="41"/>
  <c r="H61" i="41"/>
  <c r="I61" i="41"/>
  <c r="J61" i="41"/>
  <c r="K61" i="41"/>
  <c r="L61" i="41"/>
  <c r="M61" i="41"/>
  <c r="N61" i="41"/>
  <c r="O61" i="41"/>
  <c r="P61" i="41"/>
  <c r="D62" i="41"/>
  <c r="E62" i="41"/>
  <c r="F62" i="41"/>
  <c r="G62" i="41"/>
  <c r="H62" i="41"/>
  <c r="I62" i="41"/>
  <c r="J62" i="41"/>
  <c r="K62" i="41"/>
  <c r="L62" i="41"/>
  <c r="M62" i="41"/>
  <c r="N62" i="41"/>
  <c r="O62" i="41"/>
  <c r="P62" i="41"/>
  <c r="D63" i="41"/>
  <c r="E63" i="41"/>
  <c r="F63" i="41"/>
  <c r="G63" i="41"/>
  <c r="H63" i="41"/>
  <c r="I63" i="41"/>
  <c r="J63" i="41"/>
  <c r="K63" i="41"/>
  <c r="L63" i="41"/>
  <c r="M63" i="41"/>
  <c r="N63" i="41"/>
  <c r="O63" i="41"/>
  <c r="P63" i="41"/>
  <c r="D64" i="41"/>
  <c r="E64" i="41"/>
  <c r="F64" i="41"/>
  <c r="G64" i="41"/>
  <c r="H64" i="41"/>
  <c r="J64" i="41"/>
  <c r="K64" i="41"/>
  <c r="L64" i="41"/>
  <c r="M64" i="41"/>
  <c r="N64" i="41"/>
  <c r="O64" i="41"/>
  <c r="P64" i="41"/>
  <c r="D65" i="41"/>
  <c r="E65" i="41"/>
  <c r="F65" i="41"/>
  <c r="G65" i="41"/>
  <c r="H65" i="41"/>
  <c r="I65" i="41"/>
  <c r="J65" i="41"/>
  <c r="K65" i="41"/>
  <c r="L65" i="41"/>
  <c r="M65" i="41"/>
  <c r="N65" i="41"/>
  <c r="O65" i="41"/>
  <c r="P65" i="41"/>
  <c r="D66" i="41"/>
  <c r="E66" i="41"/>
  <c r="F66" i="41"/>
  <c r="G66" i="41"/>
  <c r="H66" i="41"/>
  <c r="I66" i="41"/>
  <c r="J66" i="41"/>
  <c r="K66" i="41"/>
  <c r="L66" i="41"/>
  <c r="M66" i="41"/>
  <c r="N66" i="41"/>
  <c r="O66" i="41"/>
  <c r="P66" i="41"/>
  <c r="D67" i="41"/>
  <c r="E67" i="41"/>
  <c r="F67" i="41"/>
  <c r="G67" i="41"/>
  <c r="H67" i="41"/>
  <c r="I67" i="41"/>
  <c r="J67" i="41"/>
  <c r="K67" i="41"/>
  <c r="L67" i="41"/>
  <c r="M67" i="41"/>
  <c r="N67" i="41"/>
  <c r="O67" i="41"/>
  <c r="P67" i="41"/>
  <c r="D68" i="41"/>
  <c r="E68" i="41"/>
  <c r="F68" i="41"/>
  <c r="G68" i="41"/>
  <c r="H68" i="41"/>
  <c r="I68" i="41"/>
  <c r="J68" i="41"/>
  <c r="K68" i="41"/>
  <c r="L68" i="41"/>
  <c r="M68" i="41"/>
  <c r="N68" i="41"/>
  <c r="O68" i="41"/>
  <c r="P68" i="41"/>
  <c r="D69" i="41"/>
  <c r="E69" i="41"/>
  <c r="F69" i="41"/>
  <c r="G69" i="41"/>
  <c r="H69" i="41"/>
  <c r="I69" i="41"/>
  <c r="J69" i="41"/>
  <c r="K69" i="41"/>
  <c r="L69" i="41"/>
  <c r="M69" i="41"/>
  <c r="N69" i="41"/>
  <c r="O69" i="41"/>
  <c r="P69" i="41"/>
  <c r="D72" i="41"/>
  <c r="E72" i="41"/>
  <c r="F72" i="41"/>
  <c r="G72" i="41"/>
  <c r="H72" i="41"/>
  <c r="I72" i="41"/>
  <c r="J72" i="41"/>
  <c r="K72" i="41"/>
  <c r="L72" i="41"/>
  <c r="M72" i="41"/>
  <c r="N72" i="41"/>
  <c r="O72" i="41"/>
  <c r="P72" i="41"/>
  <c r="D73" i="41"/>
  <c r="E73" i="41"/>
  <c r="F73" i="41"/>
  <c r="G73" i="41"/>
  <c r="H73" i="41"/>
  <c r="I73" i="41"/>
  <c r="J73" i="41"/>
  <c r="K73" i="41"/>
  <c r="L73" i="41"/>
  <c r="M73" i="41"/>
  <c r="N73" i="41"/>
  <c r="O73" i="41"/>
  <c r="P73" i="41"/>
  <c r="D74" i="41"/>
  <c r="E74" i="41"/>
  <c r="F74" i="41"/>
  <c r="G74" i="41"/>
  <c r="H74" i="41"/>
  <c r="I74" i="41"/>
  <c r="J74" i="41"/>
  <c r="K74" i="41"/>
  <c r="L74" i="41"/>
  <c r="M74" i="41"/>
  <c r="N74" i="41"/>
  <c r="O74" i="41"/>
  <c r="P74" i="41"/>
  <c r="D75" i="41"/>
  <c r="E75" i="41"/>
  <c r="F75" i="41"/>
  <c r="G75" i="41"/>
  <c r="H75" i="41"/>
  <c r="I75" i="41"/>
  <c r="J75" i="41"/>
  <c r="K75" i="41"/>
  <c r="L75" i="41"/>
  <c r="M75" i="41"/>
  <c r="N75" i="41"/>
  <c r="O75" i="41"/>
  <c r="P75" i="41"/>
  <c r="D76" i="41"/>
  <c r="E76" i="41"/>
  <c r="F76" i="41"/>
  <c r="G76" i="41"/>
  <c r="H76" i="41"/>
  <c r="I76" i="41"/>
  <c r="J76" i="41"/>
  <c r="K76" i="41"/>
  <c r="L76" i="41"/>
  <c r="M76" i="41"/>
  <c r="N76" i="41"/>
  <c r="O76" i="41"/>
  <c r="P76" i="41"/>
  <c r="D77" i="41"/>
  <c r="E77" i="41"/>
  <c r="F77" i="41"/>
  <c r="G77" i="41"/>
  <c r="H77" i="41"/>
  <c r="I77" i="41"/>
  <c r="J77" i="41"/>
  <c r="K77" i="41"/>
  <c r="L77" i="41"/>
  <c r="M77" i="41"/>
  <c r="N77" i="41"/>
  <c r="O77" i="41"/>
  <c r="P77" i="41"/>
  <c r="D71" i="41"/>
  <c r="E71" i="41"/>
  <c r="F71" i="41"/>
  <c r="G71" i="41"/>
  <c r="H71" i="41"/>
  <c r="I71" i="41"/>
  <c r="J71" i="41"/>
  <c r="K71" i="41"/>
  <c r="L71" i="41"/>
  <c r="M71" i="41"/>
  <c r="N71" i="41"/>
  <c r="O71" i="41"/>
  <c r="P71" i="41"/>
  <c r="D78" i="41"/>
  <c r="E78" i="41"/>
  <c r="F78" i="41"/>
  <c r="G78" i="41"/>
  <c r="H78" i="41"/>
  <c r="I78" i="41"/>
  <c r="J78" i="41"/>
  <c r="K78" i="41"/>
  <c r="L78" i="41"/>
  <c r="M78" i="41"/>
  <c r="N78" i="41"/>
  <c r="O78" i="41"/>
  <c r="P78" i="41"/>
  <c r="D79" i="41"/>
  <c r="E79" i="41"/>
  <c r="F79" i="41"/>
  <c r="G79" i="41"/>
  <c r="H79" i="41"/>
  <c r="I79" i="41"/>
  <c r="J79" i="41"/>
  <c r="K79" i="41"/>
  <c r="L79" i="41"/>
  <c r="M79" i="41"/>
  <c r="N79" i="41"/>
  <c r="O79" i="41"/>
  <c r="P79" i="41"/>
  <c r="D80" i="41"/>
  <c r="E80" i="41"/>
  <c r="F80" i="41"/>
  <c r="G80" i="41"/>
  <c r="H80" i="41"/>
  <c r="I80" i="41"/>
  <c r="J80" i="41"/>
  <c r="K80" i="41"/>
  <c r="L80" i="41"/>
  <c r="M80" i="41"/>
  <c r="N80" i="41"/>
  <c r="O80" i="41"/>
  <c r="P80" i="41"/>
  <c r="D81" i="41"/>
  <c r="E81" i="41"/>
  <c r="F81" i="41"/>
  <c r="G81" i="41"/>
  <c r="H81" i="41"/>
  <c r="I81" i="41"/>
  <c r="J81" i="41"/>
  <c r="K81" i="41"/>
  <c r="L81" i="41"/>
  <c r="M81" i="41"/>
  <c r="N81" i="41"/>
  <c r="O81" i="41"/>
  <c r="P81" i="41"/>
  <c r="D56" i="35"/>
  <c r="E56" i="35"/>
  <c r="F56" i="35"/>
  <c r="G56" i="35"/>
  <c r="H56" i="35"/>
  <c r="I56" i="35"/>
  <c r="J56" i="35"/>
  <c r="K56" i="35"/>
  <c r="L56" i="35"/>
  <c r="M56" i="35"/>
  <c r="N56" i="35"/>
  <c r="O56" i="35"/>
  <c r="P56" i="35"/>
  <c r="D57" i="35"/>
  <c r="E57" i="35"/>
  <c r="F57" i="35"/>
  <c r="G57" i="35"/>
  <c r="H57" i="35"/>
  <c r="I57" i="35"/>
  <c r="J57" i="35"/>
  <c r="K57" i="35"/>
  <c r="L57" i="35"/>
  <c r="M57" i="35"/>
  <c r="N57" i="35"/>
  <c r="O57" i="35"/>
  <c r="P57" i="35"/>
  <c r="E59" i="35"/>
  <c r="F59" i="35"/>
  <c r="G59" i="35"/>
  <c r="H59" i="35"/>
  <c r="I59" i="35"/>
  <c r="J59" i="35"/>
  <c r="K59" i="35"/>
  <c r="L59" i="35"/>
  <c r="M59" i="35"/>
  <c r="N59" i="35"/>
  <c r="O59" i="35"/>
  <c r="P59" i="35"/>
  <c r="D60" i="35"/>
  <c r="E60" i="35"/>
  <c r="F60" i="35"/>
  <c r="G60" i="35"/>
  <c r="H60" i="35"/>
  <c r="I60" i="35"/>
  <c r="J60" i="35"/>
  <c r="K60" i="35"/>
  <c r="L60" i="35"/>
  <c r="M60" i="35"/>
  <c r="N60" i="35"/>
  <c r="O60" i="35"/>
  <c r="P60" i="35"/>
  <c r="D61" i="35"/>
  <c r="E61" i="35"/>
  <c r="F61" i="35"/>
  <c r="G61" i="35"/>
  <c r="H61" i="35"/>
  <c r="I61" i="35"/>
  <c r="J61" i="35"/>
  <c r="K61" i="35"/>
  <c r="L61" i="35"/>
  <c r="M61" i="35"/>
  <c r="N61" i="35"/>
  <c r="O61" i="35"/>
  <c r="P61" i="35"/>
  <c r="D62" i="35"/>
  <c r="E62" i="35"/>
  <c r="F62" i="35"/>
  <c r="G62" i="35"/>
  <c r="H62" i="35"/>
  <c r="I62" i="35"/>
  <c r="J62" i="35"/>
  <c r="K62" i="35"/>
  <c r="L62" i="35"/>
  <c r="M62" i="35"/>
  <c r="N62" i="35"/>
  <c r="O62" i="35"/>
  <c r="P62" i="35"/>
  <c r="D63" i="35"/>
  <c r="E63" i="35"/>
  <c r="F63" i="35"/>
  <c r="G63" i="35"/>
  <c r="H63" i="35"/>
  <c r="I63" i="35"/>
  <c r="J63" i="35"/>
  <c r="K63" i="35"/>
  <c r="L63" i="35"/>
  <c r="M63" i="35"/>
  <c r="N63" i="35"/>
  <c r="O63" i="35"/>
  <c r="P63" i="35"/>
  <c r="D64" i="35"/>
  <c r="E64" i="35"/>
  <c r="F64" i="35"/>
  <c r="G64" i="35"/>
  <c r="H64" i="35"/>
  <c r="I64" i="35"/>
  <c r="J64" i="35"/>
  <c r="K64" i="35"/>
  <c r="L64" i="35"/>
  <c r="M64" i="35"/>
  <c r="N64" i="35"/>
  <c r="O64" i="35"/>
  <c r="P64" i="35"/>
  <c r="D65" i="35"/>
  <c r="E65" i="35"/>
  <c r="F65" i="35"/>
  <c r="G65" i="35"/>
  <c r="H65" i="35"/>
  <c r="I65" i="35"/>
  <c r="J65" i="35"/>
  <c r="K65" i="35"/>
  <c r="L65" i="35"/>
  <c r="M65" i="35"/>
  <c r="N65" i="35"/>
  <c r="O65" i="35"/>
  <c r="P65" i="35"/>
  <c r="D66" i="35"/>
  <c r="E66" i="35"/>
  <c r="F66" i="35"/>
  <c r="G66" i="35"/>
  <c r="H66" i="35"/>
  <c r="I66" i="35"/>
  <c r="J66" i="35"/>
  <c r="K66" i="35"/>
  <c r="L66" i="35"/>
  <c r="M66" i="35"/>
  <c r="N66" i="35"/>
  <c r="O66" i="35"/>
  <c r="P66" i="35"/>
  <c r="D67" i="35"/>
  <c r="E67" i="35"/>
  <c r="F67" i="35"/>
  <c r="G67" i="35"/>
  <c r="H67" i="35"/>
  <c r="I67" i="35"/>
  <c r="J67" i="35"/>
  <c r="K67" i="35"/>
  <c r="L67" i="35"/>
  <c r="M67" i="35"/>
  <c r="N67" i="35"/>
  <c r="O67" i="35"/>
  <c r="P67" i="35"/>
  <c r="D68" i="35"/>
  <c r="E68" i="35"/>
  <c r="F68" i="35"/>
  <c r="G68" i="35"/>
  <c r="H68" i="35"/>
  <c r="I68" i="35"/>
  <c r="J68" i="35"/>
  <c r="K68" i="35"/>
  <c r="L68" i="35"/>
  <c r="M68" i="35"/>
  <c r="N68" i="35"/>
  <c r="O68" i="35"/>
  <c r="P68" i="35"/>
  <c r="Q69" i="35"/>
  <c r="D71" i="35"/>
  <c r="E71" i="35"/>
  <c r="F71" i="35"/>
  <c r="G71" i="35"/>
  <c r="H71" i="35"/>
  <c r="I71" i="35"/>
  <c r="J71" i="35"/>
  <c r="K71" i="35"/>
  <c r="L71" i="35"/>
  <c r="M71" i="35"/>
  <c r="N71" i="35"/>
  <c r="O71" i="35"/>
  <c r="P71" i="35"/>
  <c r="D72" i="35"/>
  <c r="E72" i="35"/>
  <c r="F72" i="35"/>
  <c r="G72" i="35"/>
  <c r="H72" i="35"/>
  <c r="I72" i="35"/>
  <c r="J72" i="35"/>
  <c r="K72" i="35"/>
  <c r="L72" i="35"/>
  <c r="M72" i="35"/>
  <c r="N72" i="35"/>
  <c r="O72" i="35"/>
  <c r="P72" i="35"/>
  <c r="D73" i="35"/>
  <c r="E73" i="35"/>
  <c r="F73" i="35"/>
  <c r="G73" i="35"/>
  <c r="H73" i="35"/>
  <c r="I73" i="35"/>
  <c r="J73" i="35"/>
  <c r="K73" i="35"/>
  <c r="L73" i="35"/>
  <c r="M73" i="35"/>
  <c r="N73" i="35"/>
  <c r="O73" i="35"/>
  <c r="P73" i="35"/>
  <c r="D74" i="35"/>
  <c r="E74" i="35"/>
  <c r="F74" i="35"/>
  <c r="G74" i="35"/>
  <c r="H74" i="35"/>
  <c r="I74" i="35"/>
  <c r="J74" i="35"/>
  <c r="K74" i="35"/>
  <c r="L74" i="35"/>
  <c r="M74" i="35"/>
  <c r="N74" i="35"/>
  <c r="O74" i="35"/>
  <c r="P74" i="35"/>
  <c r="D75" i="35"/>
  <c r="E75" i="35"/>
  <c r="F75" i="35"/>
  <c r="G75" i="35"/>
  <c r="H75" i="35"/>
  <c r="I75" i="35"/>
  <c r="J75" i="35"/>
  <c r="K75" i="35"/>
  <c r="L75" i="35"/>
  <c r="M75" i="35"/>
  <c r="N75" i="35"/>
  <c r="O75" i="35"/>
  <c r="P75" i="35"/>
  <c r="D76" i="35"/>
  <c r="E76" i="35"/>
  <c r="F76" i="35"/>
  <c r="G76" i="35"/>
  <c r="H76" i="35"/>
  <c r="I76" i="35"/>
  <c r="J76" i="35"/>
  <c r="K76" i="35"/>
  <c r="L76" i="35"/>
  <c r="M76" i="35"/>
  <c r="N76" i="35"/>
  <c r="O76" i="35"/>
  <c r="P76" i="35"/>
  <c r="D70" i="35"/>
  <c r="E70" i="35"/>
  <c r="F70" i="35"/>
  <c r="G70" i="35"/>
  <c r="H70" i="35"/>
  <c r="I70" i="35"/>
  <c r="J70" i="35"/>
  <c r="K70" i="35"/>
  <c r="L70" i="35"/>
  <c r="M70" i="35"/>
  <c r="N70" i="35"/>
  <c r="O70" i="35"/>
  <c r="P70" i="35"/>
  <c r="D77" i="35"/>
  <c r="E77" i="35"/>
  <c r="F77" i="35"/>
  <c r="G77" i="35"/>
  <c r="H77" i="35"/>
  <c r="I77" i="35"/>
  <c r="J77" i="35"/>
  <c r="K77" i="35"/>
  <c r="L77" i="35"/>
  <c r="M77" i="35"/>
  <c r="N77" i="35"/>
  <c r="O77" i="35"/>
  <c r="P77" i="35"/>
  <c r="D78" i="35"/>
  <c r="E78" i="35"/>
  <c r="F78" i="35"/>
  <c r="G78" i="35"/>
  <c r="H78" i="35"/>
  <c r="I78" i="35"/>
  <c r="J78" i="35"/>
  <c r="K78" i="35"/>
  <c r="L78" i="35"/>
  <c r="M78" i="35"/>
  <c r="N78" i="35"/>
  <c r="O78" i="35"/>
  <c r="P78" i="35"/>
  <c r="D79" i="35"/>
  <c r="E79" i="35"/>
  <c r="F79" i="35"/>
  <c r="G79" i="35"/>
  <c r="H79" i="35"/>
  <c r="I79" i="35"/>
  <c r="J79" i="35"/>
  <c r="K79" i="35"/>
  <c r="L79" i="35"/>
  <c r="M79" i="35"/>
  <c r="N79" i="35"/>
  <c r="O79" i="35"/>
  <c r="P79" i="35"/>
  <c r="D80" i="35"/>
  <c r="E80" i="35"/>
  <c r="F80" i="35"/>
  <c r="G80" i="35"/>
  <c r="H80" i="35"/>
  <c r="I80" i="35"/>
  <c r="J80" i="35"/>
  <c r="K80" i="35"/>
  <c r="L80" i="35"/>
  <c r="M80" i="35"/>
  <c r="N80" i="35"/>
  <c r="O80" i="35"/>
  <c r="P80" i="35"/>
  <c r="Q58" i="35"/>
  <c r="D57" i="49"/>
  <c r="E57" i="49"/>
  <c r="F57" i="49"/>
  <c r="G57" i="49"/>
  <c r="H57" i="49"/>
  <c r="I57" i="49"/>
  <c r="J57" i="49"/>
  <c r="K57" i="49"/>
  <c r="L57" i="49"/>
  <c r="M57" i="49"/>
  <c r="N57" i="49"/>
  <c r="O57" i="49"/>
  <c r="P57" i="49"/>
  <c r="D58" i="49"/>
  <c r="E58" i="49"/>
  <c r="F58" i="49"/>
  <c r="G58" i="49"/>
  <c r="H58" i="49"/>
  <c r="I58" i="49"/>
  <c r="J58" i="49"/>
  <c r="K58" i="49"/>
  <c r="L58" i="49"/>
  <c r="M58" i="49"/>
  <c r="N58" i="49"/>
  <c r="O58" i="49"/>
  <c r="P58" i="49"/>
  <c r="D60" i="49"/>
  <c r="E60" i="49"/>
  <c r="F60" i="49"/>
  <c r="G60" i="49"/>
  <c r="H60" i="49"/>
  <c r="I60" i="49"/>
  <c r="J60" i="49"/>
  <c r="K60" i="49"/>
  <c r="L60" i="49"/>
  <c r="M60" i="49"/>
  <c r="N60" i="49"/>
  <c r="O60" i="49"/>
  <c r="P60" i="49"/>
  <c r="D61" i="49"/>
  <c r="E61" i="49"/>
  <c r="F61" i="49"/>
  <c r="G61" i="49"/>
  <c r="H61" i="49"/>
  <c r="I61" i="49"/>
  <c r="J61" i="49"/>
  <c r="K61" i="49"/>
  <c r="L61" i="49"/>
  <c r="M61" i="49"/>
  <c r="N61" i="49"/>
  <c r="O61" i="49"/>
  <c r="P61" i="49"/>
  <c r="D62" i="49"/>
  <c r="E62" i="49"/>
  <c r="F62" i="49"/>
  <c r="G62" i="49"/>
  <c r="H62" i="49"/>
  <c r="I62" i="49"/>
  <c r="J62" i="49"/>
  <c r="K62" i="49"/>
  <c r="L62" i="49"/>
  <c r="M62" i="49"/>
  <c r="N62" i="49"/>
  <c r="O62" i="49"/>
  <c r="P62" i="49"/>
  <c r="D63" i="49"/>
  <c r="E63" i="49"/>
  <c r="F63" i="49"/>
  <c r="G63" i="49"/>
  <c r="H63" i="49"/>
  <c r="I63" i="49"/>
  <c r="J63" i="49"/>
  <c r="K63" i="49"/>
  <c r="L63" i="49"/>
  <c r="M63" i="49"/>
  <c r="N63" i="49"/>
  <c r="O63" i="49"/>
  <c r="P63" i="49"/>
  <c r="D64" i="49"/>
  <c r="E64" i="49"/>
  <c r="F64" i="49"/>
  <c r="G64" i="49"/>
  <c r="H64" i="49"/>
  <c r="I64" i="49"/>
  <c r="J64" i="49"/>
  <c r="K64" i="49"/>
  <c r="L64" i="49"/>
  <c r="M64" i="49"/>
  <c r="N64" i="49"/>
  <c r="O64" i="49"/>
  <c r="P64" i="49"/>
  <c r="D65" i="49"/>
  <c r="E65" i="49"/>
  <c r="F65" i="49"/>
  <c r="G65" i="49"/>
  <c r="H65" i="49"/>
  <c r="I65" i="49"/>
  <c r="J65" i="49"/>
  <c r="K65" i="49"/>
  <c r="L65" i="49"/>
  <c r="M65" i="49"/>
  <c r="N65" i="49"/>
  <c r="O65" i="49"/>
  <c r="P65" i="49"/>
  <c r="D66" i="49"/>
  <c r="E66" i="49"/>
  <c r="F66" i="49"/>
  <c r="G66" i="49"/>
  <c r="H66" i="49"/>
  <c r="I66" i="49"/>
  <c r="J66" i="49"/>
  <c r="K66" i="49"/>
  <c r="L66" i="49"/>
  <c r="M66" i="49"/>
  <c r="N66" i="49"/>
  <c r="O66" i="49"/>
  <c r="P66" i="49"/>
  <c r="D67" i="49"/>
  <c r="E67" i="49"/>
  <c r="F67" i="49"/>
  <c r="G67" i="49"/>
  <c r="H67" i="49"/>
  <c r="I67" i="49"/>
  <c r="J67" i="49"/>
  <c r="K67" i="49"/>
  <c r="L67" i="49"/>
  <c r="M67" i="49"/>
  <c r="N67" i="49"/>
  <c r="O67" i="49"/>
  <c r="P67" i="49"/>
  <c r="D68" i="49"/>
  <c r="E68" i="49"/>
  <c r="F68" i="49"/>
  <c r="G68" i="49"/>
  <c r="H68" i="49"/>
  <c r="I68" i="49"/>
  <c r="J68" i="49"/>
  <c r="K68" i="49"/>
  <c r="L68" i="49"/>
  <c r="M68" i="49"/>
  <c r="N68" i="49"/>
  <c r="O68" i="49"/>
  <c r="P68" i="49"/>
  <c r="D69" i="49"/>
  <c r="E69" i="49"/>
  <c r="F69" i="49"/>
  <c r="G69" i="49"/>
  <c r="H69" i="49"/>
  <c r="I69" i="49"/>
  <c r="J69" i="49"/>
  <c r="K69" i="49"/>
  <c r="L69" i="49"/>
  <c r="M69" i="49"/>
  <c r="N69" i="49"/>
  <c r="O69" i="49"/>
  <c r="P69" i="49"/>
  <c r="D72" i="49"/>
  <c r="E72" i="49"/>
  <c r="F72" i="49"/>
  <c r="G72" i="49"/>
  <c r="H72" i="49"/>
  <c r="I72" i="49"/>
  <c r="J72" i="49"/>
  <c r="K72" i="49"/>
  <c r="L72" i="49"/>
  <c r="M72" i="49"/>
  <c r="N72" i="49"/>
  <c r="O72" i="49"/>
  <c r="P72" i="49"/>
  <c r="D73" i="49"/>
  <c r="E73" i="49"/>
  <c r="F73" i="49"/>
  <c r="G73" i="49"/>
  <c r="H73" i="49"/>
  <c r="I73" i="49"/>
  <c r="J73" i="49"/>
  <c r="K73" i="49"/>
  <c r="L73" i="49"/>
  <c r="M73" i="49"/>
  <c r="N73" i="49"/>
  <c r="O73" i="49"/>
  <c r="P73" i="49"/>
  <c r="D74" i="49"/>
  <c r="E74" i="49"/>
  <c r="F74" i="49"/>
  <c r="G74" i="49"/>
  <c r="H74" i="49"/>
  <c r="I74" i="49"/>
  <c r="J74" i="49"/>
  <c r="K74" i="49"/>
  <c r="L74" i="49"/>
  <c r="M74" i="49"/>
  <c r="N74" i="49"/>
  <c r="O74" i="49"/>
  <c r="P74" i="49"/>
  <c r="D75" i="49"/>
  <c r="E75" i="49"/>
  <c r="F75" i="49"/>
  <c r="G75" i="49"/>
  <c r="H75" i="49"/>
  <c r="I75" i="49"/>
  <c r="J75" i="49"/>
  <c r="K75" i="49"/>
  <c r="L75" i="49"/>
  <c r="M75" i="49"/>
  <c r="N75" i="49"/>
  <c r="O75" i="49"/>
  <c r="P75" i="49"/>
  <c r="D76" i="49"/>
  <c r="E76" i="49"/>
  <c r="F76" i="49"/>
  <c r="G76" i="49"/>
  <c r="H76" i="49"/>
  <c r="I76" i="49"/>
  <c r="J76" i="49"/>
  <c r="K76" i="49"/>
  <c r="L76" i="49"/>
  <c r="M76" i="49"/>
  <c r="N76" i="49"/>
  <c r="O76" i="49"/>
  <c r="P76" i="49"/>
  <c r="D77" i="49"/>
  <c r="E77" i="49"/>
  <c r="F77" i="49"/>
  <c r="G77" i="49"/>
  <c r="H77" i="49"/>
  <c r="I77" i="49"/>
  <c r="J77" i="49"/>
  <c r="K77" i="49"/>
  <c r="L77" i="49"/>
  <c r="M77" i="49"/>
  <c r="N77" i="49"/>
  <c r="O77" i="49"/>
  <c r="P77" i="49"/>
  <c r="D71" i="49"/>
  <c r="E71" i="49"/>
  <c r="F71" i="49"/>
  <c r="G71" i="49"/>
  <c r="H71" i="49"/>
  <c r="I71" i="49"/>
  <c r="J71" i="49"/>
  <c r="K71" i="49"/>
  <c r="L71" i="49"/>
  <c r="M71" i="49"/>
  <c r="N71" i="49"/>
  <c r="O71" i="49"/>
  <c r="P71" i="49"/>
  <c r="D78" i="49"/>
  <c r="E78" i="49"/>
  <c r="F78" i="49"/>
  <c r="G78" i="49"/>
  <c r="H78" i="49"/>
  <c r="I78" i="49"/>
  <c r="J78" i="49"/>
  <c r="K78" i="49"/>
  <c r="L78" i="49"/>
  <c r="M78" i="49"/>
  <c r="N78" i="49"/>
  <c r="O78" i="49"/>
  <c r="P78" i="49"/>
  <c r="D79" i="49"/>
  <c r="E79" i="49"/>
  <c r="F79" i="49"/>
  <c r="G79" i="49"/>
  <c r="H79" i="49"/>
  <c r="I79" i="49"/>
  <c r="J79" i="49"/>
  <c r="K79" i="49"/>
  <c r="L79" i="49"/>
  <c r="M79" i="49"/>
  <c r="N79" i="49"/>
  <c r="O79" i="49"/>
  <c r="P79" i="49"/>
  <c r="D80" i="49"/>
  <c r="E80" i="49"/>
  <c r="F80" i="49"/>
  <c r="G80" i="49"/>
  <c r="H80" i="49"/>
  <c r="I80" i="49"/>
  <c r="J80" i="49"/>
  <c r="K80" i="49"/>
  <c r="L80" i="49"/>
  <c r="M80" i="49"/>
  <c r="N80" i="49"/>
  <c r="O80" i="49"/>
  <c r="P80" i="49"/>
  <c r="D81" i="49"/>
  <c r="E81" i="49"/>
  <c r="F81" i="49"/>
  <c r="G81" i="49"/>
  <c r="H81" i="49"/>
  <c r="I81" i="49"/>
  <c r="J81" i="49"/>
  <c r="K81" i="49"/>
  <c r="L81" i="49"/>
  <c r="M81" i="49"/>
  <c r="N81" i="49"/>
  <c r="O81" i="49"/>
  <c r="P81" i="49"/>
  <c r="Q59" i="49"/>
  <c r="D57" i="51"/>
  <c r="E57" i="51"/>
  <c r="F57" i="51"/>
  <c r="G57" i="51"/>
  <c r="H57" i="51"/>
  <c r="I57" i="51"/>
  <c r="J57" i="51"/>
  <c r="K57" i="51"/>
  <c r="L57" i="51"/>
  <c r="M57" i="51"/>
  <c r="N57" i="51"/>
  <c r="O57" i="51"/>
  <c r="P57" i="51"/>
  <c r="D58" i="51"/>
  <c r="E58" i="51"/>
  <c r="F58" i="51"/>
  <c r="G58" i="51"/>
  <c r="H58" i="51"/>
  <c r="I58" i="51"/>
  <c r="J58" i="51"/>
  <c r="K58" i="51"/>
  <c r="L58" i="51"/>
  <c r="M58" i="51"/>
  <c r="N58" i="51"/>
  <c r="O58" i="51"/>
  <c r="P58" i="51"/>
  <c r="D60" i="51"/>
  <c r="E60" i="51"/>
  <c r="F60" i="51"/>
  <c r="G60" i="51"/>
  <c r="H60" i="51"/>
  <c r="I60" i="51"/>
  <c r="J60" i="51"/>
  <c r="K60" i="51"/>
  <c r="L60" i="51"/>
  <c r="M60" i="51"/>
  <c r="N60" i="51"/>
  <c r="O60" i="51"/>
  <c r="P60" i="51"/>
  <c r="D61" i="51"/>
  <c r="E61" i="51"/>
  <c r="F61" i="51"/>
  <c r="G61" i="51"/>
  <c r="H61" i="51"/>
  <c r="I61" i="51"/>
  <c r="J61" i="51"/>
  <c r="K61" i="51"/>
  <c r="L61" i="51"/>
  <c r="M61" i="51"/>
  <c r="N61" i="51"/>
  <c r="O61" i="51"/>
  <c r="P61" i="51"/>
  <c r="D62" i="51"/>
  <c r="E62" i="51"/>
  <c r="F62" i="51"/>
  <c r="G62" i="51"/>
  <c r="H62" i="51"/>
  <c r="I62" i="51"/>
  <c r="J62" i="51"/>
  <c r="K62" i="51"/>
  <c r="L62" i="51"/>
  <c r="M62" i="51"/>
  <c r="N62" i="51"/>
  <c r="O62" i="51"/>
  <c r="P62" i="51"/>
  <c r="D63" i="51"/>
  <c r="E63" i="51"/>
  <c r="F63" i="51"/>
  <c r="G63" i="51"/>
  <c r="H63" i="51"/>
  <c r="I63" i="51"/>
  <c r="J63" i="51"/>
  <c r="K63" i="51"/>
  <c r="L63" i="51"/>
  <c r="M63" i="51"/>
  <c r="N63" i="51"/>
  <c r="O63" i="51"/>
  <c r="P63" i="51"/>
  <c r="D64" i="51"/>
  <c r="E64" i="51"/>
  <c r="F64" i="51"/>
  <c r="G64" i="51"/>
  <c r="H64" i="51"/>
  <c r="I64" i="51"/>
  <c r="J64" i="51"/>
  <c r="K64" i="51"/>
  <c r="L64" i="51"/>
  <c r="M64" i="51"/>
  <c r="N64" i="51"/>
  <c r="O64" i="51"/>
  <c r="P64" i="51"/>
  <c r="D65" i="51"/>
  <c r="E65" i="51"/>
  <c r="F65" i="51"/>
  <c r="G65" i="51"/>
  <c r="H65" i="51"/>
  <c r="I65" i="51"/>
  <c r="J65" i="51"/>
  <c r="K65" i="51"/>
  <c r="L65" i="51"/>
  <c r="M65" i="51"/>
  <c r="N65" i="51"/>
  <c r="O65" i="51"/>
  <c r="P65" i="51"/>
  <c r="D66" i="51"/>
  <c r="E66" i="51"/>
  <c r="F66" i="51"/>
  <c r="G66" i="51"/>
  <c r="H66" i="51"/>
  <c r="I66" i="51"/>
  <c r="J66" i="51"/>
  <c r="K66" i="51"/>
  <c r="L66" i="51"/>
  <c r="M66" i="51"/>
  <c r="N66" i="51"/>
  <c r="O66" i="51"/>
  <c r="P66" i="51"/>
  <c r="D67" i="51"/>
  <c r="E67" i="51"/>
  <c r="F67" i="51"/>
  <c r="G67" i="51"/>
  <c r="H67" i="51"/>
  <c r="I67" i="51"/>
  <c r="J67" i="51"/>
  <c r="K67" i="51"/>
  <c r="L67" i="51"/>
  <c r="M67" i="51"/>
  <c r="N67" i="51"/>
  <c r="O67" i="51"/>
  <c r="P67" i="51"/>
  <c r="D68" i="51"/>
  <c r="E68" i="51"/>
  <c r="F68" i="51"/>
  <c r="G68" i="51"/>
  <c r="H68" i="51"/>
  <c r="J68" i="51"/>
  <c r="K68" i="51"/>
  <c r="L68" i="51"/>
  <c r="M68" i="51"/>
  <c r="N68" i="51"/>
  <c r="O68" i="51"/>
  <c r="P68" i="51"/>
  <c r="D69" i="51"/>
  <c r="E69" i="51"/>
  <c r="F69" i="51"/>
  <c r="G69" i="51"/>
  <c r="H69" i="51"/>
  <c r="I69" i="51"/>
  <c r="J69" i="51"/>
  <c r="K69" i="51"/>
  <c r="L69" i="51"/>
  <c r="M69" i="51"/>
  <c r="N69" i="51"/>
  <c r="O69" i="51"/>
  <c r="P69" i="51"/>
  <c r="D72" i="51"/>
  <c r="E72" i="51"/>
  <c r="F72" i="51"/>
  <c r="G72" i="51"/>
  <c r="H72" i="51"/>
  <c r="I72" i="51"/>
  <c r="J72" i="51"/>
  <c r="K72" i="51"/>
  <c r="L72" i="51"/>
  <c r="M72" i="51"/>
  <c r="N72" i="51"/>
  <c r="O72" i="51"/>
  <c r="P72" i="51"/>
  <c r="D73" i="51"/>
  <c r="E73" i="51"/>
  <c r="F73" i="51"/>
  <c r="G73" i="51"/>
  <c r="H73" i="51"/>
  <c r="I73" i="51"/>
  <c r="J73" i="51"/>
  <c r="K73" i="51"/>
  <c r="L73" i="51"/>
  <c r="M73" i="51"/>
  <c r="N73" i="51"/>
  <c r="O73" i="51"/>
  <c r="P73" i="51"/>
  <c r="D74" i="51"/>
  <c r="E74" i="51"/>
  <c r="F74" i="51"/>
  <c r="G74" i="51"/>
  <c r="H74" i="51"/>
  <c r="I74" i="51"/>
  <c r="J74" i="51"/>
  <c r="K74" i="51"/>
  <c r="L74" i="51"/>
  <c r="M74" i="51"/>
  <c r="N74" i="51"/>
  <c r="O74" i="51"/>
  <c r="P74" i="51"/>
  <c r="D75" i="51"/>
  <c r="E75" i="51"/>
  <c r="F75" i="51"/>
  <c r="G75" i="51"/>
  <c r="H75" i="51"/>
  <c r="I75" i="51"/>
  <c r="J75" i="51"/>
  <c r="K75" i="51"/>
  <c r="L75" i="51"/>
  <c r="M75" i="51"/>
  <c r="N75" i="51"/>
  <c r="O75" i="51"/>
  <c r="P75" i="51"/>
  <c r="D76" i="51"/>
  <c r="E76" i="51"/>
  <c r="F76" i="51"/>
  <c r="G76" i="51"/>
  <c r="H76" i="51"/>
  <c r="I76" i="51"/>
  <c r="J76" i="51"/>
  <c r="K76" i="51"/>
  <c r="L76" i="51"/>
  <c r="M76" i="51"/>
  <c r="N76" i="51"/>
  <c r="O76" i="51"/>
  <c r="P76" i="51"/>
  <c r="D77" i="51"/>
  <c r="E77" i="51"/>
  <c r="F77" i="51"/>
  <c r="G77" i="51"/>
  <c r="H77" i="51"/>
  <c r="I77" i="51"/>
  <c r="J77" i="51"/>
  <c r="K77" i="51"/>
  <c r="L77" i="51"/>
  <c r="M77" i="51"/>
  <c r="N77" i="51"/>
  <c r="O77" i="51"/>
  <c r="P77" i="51"/>
  <c r="D71" i="51"/>
  <c r="E71" i="51"/>
  <c r="F71" i="51"/>
  <c r="G71" i="51"/>
  <c r="H71" i="51"/>
  <c r="I71" i="51"/>
  <c r="J71" i="51"/>
  <c r="K71" i="51"/>
  <c r="L71" i="51"/>
  <c r="M71" i="51"/>
  <c r="N71" i="51"/>
  <c r="O71" i="51"/>
  <c r="P71" i="51"/>
  <c r="D78" i="51"/>
  <c r="E78" i="51"/>
  <c r="F78" i="51"/>
  <c r="G78" i="51"/>
  <c r="H78" i="51"/>
  <c r="I78" i="51"/>
  <c r="J78" i="51"/>
  <c r="K78" i="51"/>
  <c r="L78" i="51"/>
  <c r="M78" i="51"/>
  <c r="N78" i="51"/>
  <c r="O78" i="51"/>
  <c r="P78" i="51"/>
  <c r="D79" i="51"/>
  <c r="E79" i="51"/>
  <c r="F79" i="51"/>
  <c r="G79" i="51"/>
  <c r="H79" i="51"/>
  <c r="I79" i="51"/>
  <c r="J79" i="51"/>
  <c r="K79" i="51"/>
  <c r="L79" i="51"/>
  <c r="M79" i="51"/>
  <c r="N79" i="51"/>
  <c r="O79" i="51"/>
  <c r="P79" i="51"/>
  <c r="D80" i="51"/>
  <c r="E80" i="51"/>
  <c r="F80" i="51"/>
  <c r="G80" i="51"/>
  <c r="H80" i="51"/>
  <c r="I80" i="51"/>
  <c r="J80" i="51"/>
  <c r="K80" i="51"/>
  <c r="L80" i="51"/>
  <c r="M80" i="51"/>
  <c r="N80" i="51"/>
  <c r="O80" i="51"/>
  <c r="P80" i="51"/>
  <c r="D81" i="51"/>
  <c r="E81" i="51"/>
  <c r="F81" i="51"/>
  <c r="G81" i="51"/>
  <c r="H81" i="51"/>
  <c r="I81" i="51"/>
  <c r="J81" i="51"/>
  <c r="K81" i="51"/>
  <c r="L81" i="51"/>
  <c r="M81" i="51"/>
  <c r="N81" i="51"/>
  <c r="O81" i="51"/>
  <c r="P81" i="51"/>
  <c r="Q59" i="51"/>
  <c r="D57" i="53"/>
  <c r="E57" i="53"/>
  <c r="F57" i="53"/>
  <c r="G57" i="53"/>
  <c r="H57" i="53"/>
  <c r="I57" i="53"/>
  <c r="J57" i="53"/>
  <c r="K57" i="53"/>
  <c r="L57" i="53"/>
  <c r="M57" i="53"/>
  <c r="N57" i="53"/>
  <c r="O57" i="53"/>
  <c r="P57" i="53"/>
  <c r="D58" i="53"/>
  <c r="E58" i="53"/>
  <c r="F58" i="53"/>
  <c r="G58" i="53"/>
  <c r="H58" i="53"/>
  <c r="I58" i="53"/>
  <c r="J58" i="53"/>
  <c r="K58" i="53"/>
  <c r="L58" i="53"/>
  <c r="M58" i="53"/>
  <c r="N58" i="53"/>
  <c r="O58" i="53"/>
  <c r="P58" i="53"/>
  <c r="D60" i="53"/>
  <c r="E60" i="53"/>
  <c r="F60" i="53"/>
  <c r="G60" i="53"/>
  <c r="H60" i="53"/>
  <c r="J60" i="53"/>
  <c r="K60" i="53"/>
  <c r="L60" i="53"/>
  <c r="M60" i="53"/>
  <c r="N60" i="53"/>
  <c r="O60" i="53"/>
  <c r="P60" i="53"/>
  <c r="D61" i="53"/>
  <c r="E61" i="53"/>
  <c r="F61" i="53"/>
  <c r="G61" i="53"/>
  <c r="H61" i="53"/>
  <c r="I61" i="53"/>
  <c r="J61" i="53"/>
  <c r="K61" i="53"/>
  <c r="L61" i="53"/>
  <c r="M61" i="53"/>
  <c r="N61" i="53"/>
  <c r="O61" i="53"/>
  <c r="P61" i="53"/>
  <c r="D62" i="53"/>
  <c r="E62" i="53"/>
  <c r="F62" i="53"/>
  <c r="G62" i="53"/>
  <c r="H62" i="53"/>
  <c r="I62" i="53"/>
  <c r="J62" i="53"/>
  <c r="K62" i="53"/>
  <c r="L62" i="53"/>
  <c r="M62" i="53"/>
  <c r="N62" i="53"/>
  <c r="O62" i="53"/>
  <c r="P62" i="53"/>
  <c r="D63" i="53"/>
  <c r="E63" i="53"/>
  <c r="F63" i="53"/>
  <c r="G63" i="53"/>
  <c r="H63" i="53"/>
  <c r="I63" i="53"/>
  <c r="J63" i="53"/>
  <c r="K63" i="53"/>
  <c r="L63" i="53"/>
  <c r="M63" i="53"/>
  <c r="N63" i="53"/>
  <c r="O63" i="53"/>
  <c r="P63" i="53"/>
  <c r="D64" i="53"/>
  <c r="E64" i="53"/>
  <c r="F64" i="53"/>
  <c r="G64" i="53"/>
  <c r="H64" i="53"/>
  <c r="I64" i="53"/>
  <c r="J64" i="53"/>
  <c r="K64" i="53"/>
  <c r="L64" i="53"/>
  <c r="M64" i="53"/>
  <c r="N64" i="53"/>
  <c r="O64" i="53"/>
  <c r="P64" i="53"/>
  <c r="D65" i="53"/>
  <c r="E65" i="53"/>
  <c r="F65" i="53"/>
  <c r="G65" i="53"/>
  <c r="H65" i="53"/>
  <c r="I65" i="53"/>
  <c r="J65" i="53"/>
  <c r="K65" i="53"/>
  <c r="L65" i="53"/>
  <c r="M65" i="53"/>
  <c r="N65" i="53"/>
  <c r="O65" i="53"/>
  <c r="P65" i="53"/>
  <c r="D66" i="53"/>
  <c r="E66" i="53"/>
  <c r="F66" i="53"/>
  <c r="G66" i="53"/>
  <c r="H66" i="53"/>
  <c r="J66" i="53"/>
  <c r="K66" i="53"/>
  <c r="L66" i="53"/>
  <c r="M66" i="53"/>
  <c r="N66" i="53"/>
  <c r="O66" i="53"/>
  <c r="P66" i="53"/>
  <c r="D67" i="53"/>
  <c r="E67" i="53"/>
  <c r="F67" i="53"/>
  <c r="G67" i="53"/>
  <c r="H67" i="53"/>
  <c r="I67" i="53"/>
  <c r="J67" i="53"/>
  <c r="K67" i="53"/>
  <c r="L67" i="53"/>
  <c r="M67" i="53"/>
  <c r="N67" i="53"/>
  <c r="O67" i="53"/>
  <c r="P67" i="53"/>
  <c r="D68" i="53"/>
  <c r="E68" i="53"/>
  <c r="F68" i="53"/>
  <c r="G68" i="53"/>
  <c r="H68" i="53"/>
  <c r="I68" i="53"/>
  <c r="J68" i="53"/>
  <c r="K68" i="53"/>
  <c r="L68" i="53"/>
  <c r="M68" i="53"/>
  <c r="N68" i="53"/>
  <c r="O68" i="53"/>
  <c r="P68" i="53"/>
  <c r="D69" i="53"/>
  <c r="E69" i="53"/>
  <c r="F69" i="53"/>
  <c r="G69" i="53"/>
  <c r="H69" i="53"/>
  <c r="I69" i="53"/>
  <c r="J69" i="53"/>
  <c r="K69" i="53"/>
  <c r="L69" i="53"/>
  <c r="M69" i="53"/>
  <c r="N69" i="53"/>
  <c r="O69" i="53"/>
  <c r="P69" i="53"/>
  <c r="D72" i="53"/>
  <c r="E72" i="53"/>
  <c r="F72" i="53"/>
  <c r="G72" i="53"/>
  <c r="H72" i="53"/>
  <c r="I72" i="53"/>
  <c r="J72" i="53"/>
  <c r="K72" i="53"/>
  <c r="L72" i="53"/>
  <c r="M72" i="53"/>
  <c r="N72" i="53"/>
  <c r="O72" i="53"/>
  <c r="P72" i="53"/>
  <c r="D73" i="53"/>
  <c r="E73" i="53"/>
  <c r="F73" i="53"/>
  <c r="G73" i="53"/>
  <c r="H73" i="53"/>
  <c r="I73" i="53"/>
  <c r="J73" i="53"/>
  <c r="K73" i="53"/>
  <c r="L73" i="53"/>
  <c r="M73" i="53"/>
  <c r="N73" i="53"/>
  <c r="O73" i="53"/>
  <c r="P73" i="53"/>
  <c r="D74" i="53"/>
  <c r="E74" i="53"/>
  <c r="F74" i="53"/>
  <c r="G74" i="53"/>
  <c r="H74" i="53"/>
  <c r="I74" i="53"/>
  <c r="J74" i="53"/>
  <c r="K74" i="53"/>
  <c r="L74" i="53"/>
  <c r="M74" i="53"/>
  <c r="N74" i="53"/>
  <c r="O74" i="53"/>
  <c r="P74" i="53"/>
  <c r="D75" i="53"/>
  <c r="E75" i="53"/>
  <c r="F75" i="53"/>
  <c r="G75" i="53"/>
  <c r="H75" i="53"/>
  <c r="I75" i="53"/>
  <c r="J75" i="53"/>
  <c r="K75" i="53"/>
  <c r="L75" i="53"/>
  <c r="M75" i="53"/>
  <c r="N75" i="53"/>
  <c r="O75" i="53"/>
  <c r="P75" i="53"/>
  <c r="D76" i="53"/>
  <c r="E76" i="53"/>
  <c r="F76" i="53"/>
  <c r="G76" i="53"/>
  <c r="H76" i="53"/>
  <c r="I76" i="53"/>
  <c r="J76" i="53"/>
  <c r="K76" i="53"/>
  <c r="L76" i="53"/>
  <c r="M76" i="53"/>
  <c r="N76" i="53"/>
  <c r="O76" i="53"/>
  <c r="P76" i="53"/>
  <c r="D77" i="53"/>
  <c r="E77" i="53"/>
  <c r="F77" i="53"/>
  <c r="G77" i="53"/>
  <c r="H77" i="53"/>
  <c r="I77" i="53"/>
  <c r="J77" i="53"/>
  <c r="K77" i="53"/>
  <c r="L77" i="53"/>
  <c r="M77" i="53"/>
  <c r="N77" i="53"/>
  <c r="O77" i="53"/>
  <c r="P77" i="53"/>
  <c r="D71" i="53"/>
  <c r="E71" i="53"/>
  <c r="F71" i="53"/>
  <c r="G71" i="53"/>
  <c r="H71" i="53"/>
  <c r="I71" i="53"/>
  <c r="J71" i="53"/>
  <c r="K71" i="53"/>
  <c r="L71" i="53"/>
  <c r="M71" i="53"/>
  <c r="N71" i="53"/>
  <c r="O71" i="53"/>
  <c r="P71" i="53"/>
  <c r="D78" i="53"/>
  <c r="E78" i="53"/>
  <c r="F78" i="53"/>
  <c r="G78" i="53"/>
  <c r="H78" i="53"/>
  <c r="I78" i="53"/>
  <c r="J78" i="53"/>
  <c r="K78" i="53"/>
  <c r="L78" i="53"/>
  <c r="M78" i="53"/>
  <c r="N78" i="53"/>
  <c r="O78" i="53"/>
  <c r="P78" i="53"/>
  <c r="D79" i="53"/>
  <c r="E79" i="53"/>
  <c r="F79" i="53"/>
  <c r="G79" i="53"/>
  <c r="H79" i="53"/>
  <c r="I79" i="53"/>
  <c r="J79" i="53"/>
  <c r="K79" i="53"/>
  <c r="L79" i="53"/>
  <c r="M79" i="53"/>
  <c r="N79" i="53"/>
  <c r="O79" i="53"/>
  <c r="P79" i="53"/>
  <c r="D80" i="53"/>
  <c r="E80" i="53"/>
  <c r="F80" i="53"/>
  <c r="G80" i="53"/>
  <c r="H80" i="53"/>
  <c r="I80" i="53"/>
  <c r="J80" i="53"/>
  <c r="K80" i="53"/>
  <c r="L80" i="53"/>
  <c r="M80" i="53"/>
  <c r="N80" i="53"/>
  <c r="O80" i="53"/>
  <c r="P80" i="53"/>
  <c r="D81" i="53"/>
  <c r="E81" i="53"/>
  <c r="F81" i="53"/>
  <c r="G81" i="53"/>
  <c r="H81" i="53"/>
  <c r="I81" i="53"/>
  <c r="J81" i="53"/>
  <c r="K81" i="53"/>
  <c r="L81" i="53"/>
  <c r="M81" i="53"/>
  <c r="N81" i="53"/>
  <c r="O81" i="53"/>
  <c r="P81" i="53"/>
  <c r="Q59" i="53"/>
  <c r="D57" i="62"/>
  <c r="E57" i="62"/>
  <c r="F57" i="62"/>
  <c r="G57" i="62"/>
  <c r="H57" i="62"/>
  <c r="I57" i="62"/>
  <c r="J57" i="62"/>
  <c r="K57" i="62"/>
  <c r="L57" i="62"/>
  <c r="M57" i="62"/>
  <c r="N57" i="62"/>
  <c r="O57" i="62"/>
  <c r="P57" i="62"/>
  <c r="D58" i="62"/>
  <c r="E58" i="62"/>
  <c r="F58" i="62"/>
  <c r="G58" i="62"/>
  <c r="H58" i="62"/>
  <c r="I58" i="62"/>
  <c r="J58" i="62"/>
  <c r="K58" i="62"/>
  <c r="L58" i="62"/>
  <c r="M58" i="62"/>
  <c r="N58" i="62"/>
  <c r="O58" i="62"/>
  <c r="P58" i="62"/>
  <c r="D60" i="62"/>
  <c r="E60" i="62"/>
  <c r="F60" i="62"/>
  <c r="G60" i="62"/>
  <c r="H60" i="62"/>
  <c r="I60" i="62"/>
  <c r="J60" i="62"/>
  <c r="K60" i="62"/>
  <c r="L60" i="62"/>
  <c r="M60" i="62"/>
  <c r="N60" i="62"/>
  <c r="O60" i="62"/>
  <c r="P60" i="62"/>
  <c r="D61" i="62"/>
  <c r="E61" i="62"/>
  <c r="F61" i="62"/>
  <c r="G61" i="62"/>
  <c r="H61" i="62"/>
  <c r="I61" i="62"/>
  <c r="J61" i="62"/>
  <c r="K61" i="62"/>
  <c r="L61" i="62"/>
  <c r="M61" i="62"/>
  <c r="N61" i="62"/>
  <c r="O61" i="62"/>
  <c r="P61" i="62"/>
  <c r="D62" i="62"/>
  <c r="E62" i="62"/>
  <c r="F62" i="62"/>
  <c r="G62" i="62"/>
  <c r="H62" i="62"/>
  <c r="I62" i="62"/>
  <c r="J62" i="62"/>
  <c r="K62" i="62"/>
  <c r="L62" i="62"/>
  <c r="M62" i="62"/>
  <c r="N62" i="62"/>
  <c r="O62" i="62"/>
  <c r="P62" i="62"/>
  <c r="D63" i="62"/>
  <c r="E63" i="62"/>
  <c r="F63" i="62"/>
  <c r="G63" i="62"/>
  <c r="H63" i="62"/>
  <c r="I63" i="62"/>
  <c r="J63" i="62"/>
  <c r="K63" i="62"/>
  <c r="L63" i="62"/>
  <c r="M63" i="62"/>
  <c r="N63" i="62"/>
  <c r="O63" i="62"/>
  <c r="P63" i="62"/>
  <c r="D64" i="62"/>
  <c r="E64" i="62"/>
  <c r="F64" i="62"/>
  <c r="G64" i="62"/>
  <c r="H64" i="62"/>
  <c r="I64" i="62"/>
  <c r="J64" i="62"/>
  <c r="K64" i="62"/>
  <c r="L64" i="62"/>
  <c r="M64" i="62"/>
  <c r="N64" i="62"/>
  <c r="O64" i="62"/>
  <c r="P64" i="62"/>
  <c r="D65" i="62"/>
  <c r="E65" i="62"/>
  <c r="F65" i="62"/>
  <c r="G65" i="62"/>
  <c r="H65" i="62"/>
  <c r="I65" i="62"/>
  <c r="J65" i="62"/>
  <c r="K65" i="62"/>
  <c r="L65" i="62"/>
  <c r="M65" i="62"/>
  <c r="N65" i="62"/>
  <c r="O65" i="62"/>
  <c r="P65" i="62"/>
  <c r="D66" i="62"/>
  <c r="E66" i="62"/>
  <c r="F66" i="62"/>
  <c r="G66" i="62"/>
  <c r="H66" i="62"/>
  <c r="I66" i="62"/>
  <c r="J66" i="62"/>
  <c r="K66" i="62"/>
  <c r="L66" i="62"/>
  <c r="M66" i="62"/>
  <c r="N66" i="62"/>
  <c r="O66" i="62"/>
  <c r="P66" i="62"/>
  <c r="D67" i="62"/>
  <c r="E67" i="62"/>
  <c r="F67" i="62"/>
  <c r="G67" i="62"/>
  <c r="H67" i="62"/>
  <c r="I67" i="62"/>
  <c r="J67" i="62"/>
  <c r="K67" i="62"/>
  <c r="L67" i="62"/>
  <c r="M67" i="62"/>
  <c r="N67" i="62"/>
  <c r="O67" i="62"/>
  <c r="P67" i="62"/>
  <c r="D68" i="62"/>
  <c r="E68" i="62"/>
  <c r="F68" i="62"/>
  <c r="G68" i="62"/>
  <c r="H68" i="62"/>
  <c r="I68" i="62"/>
  <c r="J68" i="62"/>
  <c r="K68" i="62"/>
  <c r="L68" i="62"/>
  <c r="M68" i="62"/>
  <c r="N68" i="62"/>
  <c r="O68" i="62"/>
  <c r="P68" i="62"/>
  <c r="D69" i="62"/>
  <c r="E69" i="62"/>
  <c r="F69" i="62"/>
  <c r="G69" i="62"/>
  <c r="H69" i="62"/>
  <c r="I69" i="62"/>
  <c r="J69" i="62"/>
  <c r="K69" i="62"/>
  <c r="L69" i="62"/>
  <c r="M69" i="62"/>
  <c r="N69" i="62"/>
  <c r="O69" i="62"/>
  <c r="P69" i="62"/>
  <c r="D72" i="62"/>
  <c r="E72" i="62"/>
  <c r="F72" i="62"/>
  <c r="G72" i="62"/>
  <c r="H72" i="62"/>
  <c r="I72" i="62"/>
  <c r="J72" i="62"/>
  <c r="K72" i="62"/>
  <c r="L72" i="62"/>
  <c r="M72" i="62"/>
  <c r="N72" i="62"/>
  <c r="O72" i="62"/>
  <c r="P72" i="62"/>
  <c r="D73" i="62"/>
  <c r="E73" i="62"/>
  <c r="F73" i="62"/>
  <c r="G73" i="62"/>
  <c r="H73" i="62"/>
  <c r="I73" i="62"/>
  <c r="J73" i="62"/>
  <c r="K73" i="62"/>
  <c r="L73" i="62"/>
  <c r="M73" i="62"/>
  <c r="N73" i="62"/>
  <c r="O73" i="62"/>
  <c r="P73" i="62"/>
  <c r="D74" i="62"/>
  <c r="E74" i="62"/>
  <c r="F74" i="62"/>
  <c r="G74" i="62"/>
  <c r="H74" i="62"/>
  <c r="I74" i="62"/>
  <c r="J74" i="62"/>
  <c r="K74" i="62"/>
  <c r="L74" i="62"/>
  <c r="M74" i="62"/>
  <c r="N74" i="62"/>
  <c r="O74" i="62"/>
  <c r="P74" i="62"/>
  <c r="D75" i="62"/>
  <c r="E75" i="62"/>
  <c r="F75" i="62"/>
  <c r="G75" i="62"/>
  <c r="H75" i="62"/>
  <c r="I75" i="62"/>
  <c r="J75" i="62"/>
  <c r="K75" i="62"/>
  <c r="L75" i="62"/>
  <c r="M75" i="62"/>
  <c r="N75" i="62"/>
  <c r="O75" i="62"/>
  <c r="P75" i="62"/>
  <c r="D76" i="62"/>
  <c r="E76" i="62"/>
  <c r="F76" i="62"/>
  <c r="G76" i="62"/>
  <c r="H76" i="62"/>
  <c r="I76" i="62"/>
  <c r="J76" i="62"/>
  <c r="K76" i="62"/>
  <c r="L76" i="62"/>
  <c r="M76" i="62"/>
  <c r="N76" i="62"/>
  <c r="O76" i="62"/>
  <c r="P76" i="62"/>
  <c r="D77" i="62"/>
  <c r="E77" i="62"/>
  <c r="F77" i="62"/>
  <c r="G77" i="62"/>
  <c r="H77" i="62"/>
  <c r="I77" i="62"/>
  <c r="J77" i="62"/>
  <c r="K77" i="62"/>
  <c r="L77" i="62"/>
  <c r="M77" i="62"/>
  <c r="N77" i="62"/>
  <c r="O77" i="62"/>
  <c r="P77" i="62"/>
  <c r="D71" i="62"/>
  <c r="E71" i="62"/>
  <c r="F71" i="62"/>
  <c r="G71" i="62"/>
  <c r="H71" i="62"/>
  <c r="I71" i="62"/>
  <c r="J71" i="62"/>
  <c r="K71" i="62"/>
  <c r="L71" i="62"/>
  <c r="M71" i="62"/>
  <c r="N71" i="62"/>
  <c r="O71" i="62"/>
  <c r="P71" i="62"/>
  <c r="D78" i="62"/>
  <c r="E78" i="62"/>
  <c r="F78" i="62"/>
  <c r="G78" i="62"/>
  <c r="H78" i="62"/>
  <c r="I78" i="62"/>
  <c r="J78" i="62"/>
  <c r="K78" i="62"/>
  <c r="L78" i="62"/>
  <c r="M78" i="62"/>
  <c r="N78" i="62"/>
  <c r="O78" i="62"/>
  <c r="P78" i="62"/>
  <c r="D79" i="62"/>
  <c r="E79" i="62"/>
  <c r="F79" i="62"/>
  <c r="G79" i="62"/>
  <c r="H79" i="62"/>
  <c r="I79" i="62"/>
  <c r="J79" i="62"/>
  <c r="K79" i="62"/>
  <c r="L79" i="62"/>
  <c r="M79" i="62"/>
  <c r="N79" i="62"/>
  <c r="O79" i="62"/>
  <c r="P79" i="62"/>
  <c r="D80" i="62"/>
  <c r="E80" i="62"/>
  <c r="F80" i="62"/>
  <c r="G80" i="62"/>
  <c r="H80" i="62"/>
  <c r="I80" i="62"/>
  <c r="J80" i="62"/>
  <c r="K80" i="62"/>
  <c r="L80" i="62"/>
  <c r="M80" i="62"/>
  <c r="N80" i="62"/>
  <c r="O80" i="62"/>
  <c r="P80" i="62"/>
  <c r="D81" i="62"/>
  <c r="E81" i="62"/>
  <c r="F81" i="62"/>
  <c r="G81" i="62"/>
  <c r="H81" i="62"/>
  <c r="I81" i="62"/>
  <c r="J81" i="62"/>
  <c r="K81" i="62"/>
  <c r="L81" i="62"/>
  <c r="M81" i="62"/>
  <c r="N81" i="62"/>
  <c r="O81" i="62"/>
  <c r="P81" i="62"/>
  <c r="Q59" i="62"/>
  <c r="D57" i="67"/>
  <c r="E57" i="67"/>
  <c r="F57" i="67"/>
  <c r="G57" i="67"/>
  <c r="H57" i="67"/>
  <c r="I57" i="67"/>
  <c r="J57" i="67"/>
  <c r="K57" i="67"/>
  <c r="L57" i="67"/>
  <c r="M57" i="67"/>
  <c r="N57" i="67"/>
  <c r="O57" i="67"/>
  <c r="P57" i="67"/>
  <c r="D58" i="67"/>
  <c r="E58" i="67"/>
  <c r="F58" i="67"/>
  <c r="G58" i="67"/>
  <c r="H58" i="67"/>
  <c r="I58" i="67"/>
  <c r="J58" i="67"/>
  <c r="K58" i="67"/>
  <c r="L58" i="67"/>
  <c r="M58" i="67"/>
  <c r="N58" i="67"/>
  <c r="O58" i="67"/>
  <c r="P58" i="67"/>
  <c r="D60" i="67"/>
  <c r="E60" i="67"/>
  <c r="F60" i="67"/>
  <c r="G60" i="67"/>
  <c r="H60" i="67"/>
  <c r="I60" i="67"/>
  <c r="J60" i="67"/>
  <c r="K60" i="67"/>
  <c r="L60" i="67"/>
  <c r="M60" i="67"/>
  <c r="N60" i="67"/>
  <c r="O60" i="67"/>
  <c r="P60" i="67"/>
  <c r="D61" i="67"/>
  <c r="E61" i="67"/>
  <c r="F61" i="67"/>
  <c r="G61" i="67"/>
  <c r="H61" i="67"/>
  <c r="I61" i="67"/>
  <c r="J61" i="67"/>
  <c r="K61" i="67"/>
  <c r="L61" i="67"/>
  <c r="M61" i="67"/>
  <c r="N61" i="67"/>
  <c r="O61" i="67"/>
  <c r="P61" i="67"/>
  <c r="D62" i="67"/>
  <c r="E62" i="67"/>
  <c r="F62" i="67"/>
  <c r="G62" i="67"/>
  <c r="H62" i="67"/>
  <c r="I62" i="67"/>
  <c r="J62" i="67"/>
  <c r="K62" i="67"/>
  <c r="L62" i="67"/>
  <c r="M62" i="67"/>
  <c r="N62" i="67"/>
  <c r="O62" i="67"/>
  <c r="P62" i="67"/>
  <c r="D63" i="67"/>
  <c r="E63" i="67"/>
  <c r="F63" i="67"/>
  <c r="G63" i="67"/>
  <c r="H63" i="67"/>
  <c r="I63" i="67"/>
  <c r="J63" i="67"/>
  <c r="K63" i="67"/>
  <c r="L63" i="67"/>
  <c r="M63" i="67"/>
  <c r="N63" i="67"/>
  <c r="O63" i="67"/>
  <c r="P63" i="67"/>
  <c r="D64" i="67"/>
  <c r="E64" i="67"/>
  <c r="F64" i="67"/>
  <c r="G64" i="67"/>
  <c r="H64" i="67"/>
  <c r="I64" i="67"/>
  <c r="J64" i="67"/>
  <c r="K64" i="67"/>
  <c r="L64" i="67"/>
  <c r="M64" i="67"/>
  <c r="N64" i="67"/>
  <c r="O64" i="67"/>
  <c r="P64" i="67"/>
  <c r="D65" i="67"/>
  <c r="E65" i="67"/>
  <c r="F65" i="67"/>
  <c r="G65" i="67"/>
  <c r="H65" i="67"/>
  <c r="I65" i="67"/>
  <c r="J65" i="67"/>
  <c r="K65" i="67"/>
  <c r="L65" i="67"/>
  <c r="M65" i="67"/>
  <c r="N65" i="67"/>
  <c r="O65" i="67"/>
  <c r="P65" i="67"/>
  <c r="D66" i="67"/>
  <c r="E66" i="67"/>
  <c r="F66" i="67"/>
  <c r="G66" i="67"/>
  <c r="H66" i="67"/>
  <c r="I66" i="67"/>
  <c r="J66" i="67"/>
  <c r="K66" i="67"/>
  <c r="L66" i="67"/>
  <c r="M66" i="67"/>
  <c r="N66" i="67"/>
  <c r="O66" i="67"/>
  <c r="P66" i="67"/>
  <c r="D67" i="67"/>
  <c r="E67" i="67"/>
  <c r="F67" i="67"/>
  <c r="G67" i="67"/>
  <c r="H67" i="67"/>
  <c r="I67" i="67"/>
  <c r="J67" i="67"/>
  <c r="K67" i="67"/>
  <c r="L67" i="67"/>
  <c r="M67" i="67"/>
  <c r="N67" i="67"/>
  <c r="O67" i="67"/>
  <c r="P67" i="67"/>
  <c r="D68" i="67"/>
  <c r="E68" i="67"/>
  <c r="F68" i="67"/>
  <c r="G68" i="67"/>
  <c r="H68" i="67"/>
  <c r="I68" i="67"/>
  <c r="J68" i="67"/>
  <c r="K68" i="67"/>
  <c r="L68" i="67"/>
  <c r="M68" i="67"/>
  <c r="N68" i="67"/>
  <c r="O68" i="67"/>
  <c r="P68" i="67"/>
  <c r="D69" i="67"/>
  <c r="E69" i="67"/>
  <c r="F69" i="67"/>
  <c r="G69" i="67"/>
  <c r="H69" i="67"/>
  <c r="I69" i="67"/>
  <c r="J69" i="67"/>
  <c r="K69" i="67"/>
  <c r="L69" i="67"/>
  <c r="M69" i="67"/>
  <c r="N69" i="67"/>
  <c r="O69" i="67"/>
  <c r="P69" i="67"/>
  <c r="D72" i="67"/>
  <c r="E72" i="67"/>
  <c r="F72" i="67"/>
  <c r="G72" i="67"/>
  <c r="H72" i="67"/>
  <c r="I72" i="67"/>
  <c r="J72" i="67"/>
  <c r="K72" i="67"/>
  <c r="L72" i="67"/>
  <c r="M72" i="67"/>
  <c r="N72" i="67"/>
  <c r="O72" i="67"/>
  <c r="P72" i="67"/>
  <c r="D73" i="67"/>
  <c r="E73" i="67"/>
  <c r="F73" i="67"/>
  <c r="G73" i="67"/>
  <c r="H73" i="67"/>
  <c r="I73" i="67"/>
  <c r="J73" i="67"/>
  <c r="K73" i="67"/>
  <c r="L73" i="67"/>
  <c r="M73" i="67"/>
  <c r="N73" i="67"/>
  <c r="O73" i="67"/>
  <c r="P73" i="67"/>
  <c r="D74" i="67"/>
  <c r="E74" i="67"/>
  <c r="F74" i="67"/>
  <c r="G74" i="67"/>
  <c r="H74" i="67"/>
  <c r="I74" i="67"/>
  <c r="J74" i="67"/>
  <c r="K74" i="67"/>
  <c r="L74" i="67"/>
  <c r="M74" i="67"/>
  <c r="N74" i="67"/>
  <c r="O74" i="67"/>
  <c r="P74" i="67"/>
  <c r="D75" i="67"/>
  <c r="E75" i="67"/>
  <c r="F75" i="67"/>
  <c r="G75" i="67"/>
  <c r="H75" i="67"/>
  <c r="I75" i="67"/>
  <c r="J75" i="67"/>
  <c r="K75" i="67"/>
  <c r="L75" i="67"/>
  <c r="M75" i="67"/>
  <c r="N75" i="67"/>
  <c r="O75" i="67"/>
  <c r="P75" i="67"/>
  <c r="D76" i="67"/>
  <c r="E76" i="67"/>
  <c r="F76" i="67"/>
  <c r="G76" i="67"/>
  <c r="H76" i="67"/>
  <c r="I76" i="67"/>
  <c r="J76" i="67"/>
  <c r="K76" i="67"/>
  <c r="L76" i="67"/>
  <c r="M76" i="67"/>
  <c r="N76" i="67"/>
  <c r="O76" i="67"/>
  <c r="P76" i="67"/>
  <c r="D77" i="67"/>
  <c r="E77" i="67"/>
  <c r="F77" i="67"/>
  <c r="G77" i="67"/>
  <c r="H77" i="67"/>
  <c r="I77" i="67"/>
  <c r="J77" i="67"/>
  <c r="K77" i="67"/>
  <c r="L77" i="67"/>
  <c r="M77" i="67"/>
  <c r="N77" i="67"/>
  <c r="O77" i="67"/>
  <c r="P77" i="67"/>
  <c r="D71" i="67"/>
  <c r="E71" i="67"/>
  <c r="F71" i="67"/>
  <c r="G71" i="67"/>
  <c r="H71" i="67"/>
  <c r="I71" i="67"/>
  <c r="J71" i="67"/>
  <c r="K71" i="67"/>
  <c r="L71" i="67"/>
  <c r="M71" i="67"/>
  <c r="N71" i="67"/>
  <c r="O71" i="67"/>
  <c r="P71" i="67"/>
  <c r="D78" i="67"/>
  <c r="E78" i="67"/>
  <c r="F78" i="67"/>
  <c r="G78" i="67"/>
  <c r="H78" i="67"/>
  <c r="I78" i="67"/>
  <c r="J78" i="67"/>
  <c r="K78" i="67"/>
  <c r="L78" i="67"/>
  <c r="M78" i="67"/>
  <c r="N78" i="67"/>
  <c r="O78" i="67"/>
  <c r="P78" i="67"/>
  <c r="D79" i="67"/>
  <c r="E79" i="67"/>
  <c r="F79" i="67"/>
  <c r="G79" i="67"/>
  <c r="H79" i="67"/>
  <c r="I79" i="67"/>
  <c r="J79" i="67"/>
  <c r="K79" i="67"/>
  <c r="L79" i="67"/>
  <c r="M79" i="67"/>
  <c r="N79" i="67"/>
  <c r="O79" i="67"/>
  <c r="P79" i="67"/>
  <c r="D80" i="67"/>
  <c r="E80" i="67"/>
  <c r="F80" i="67"/>
  <c r="G80" i="67"/>
  <c r="H80" i="67"/>
  <c r="I80" i="67"/>
  <c r="J80" i="67"/>
  <c r="K80" i="67"/>
  <c r="L80" i="67"/>
  <c r="M80" i="67"/>
  <c r="N80" i="67"/>
  <c r="O80" i="67"/>
  <c r="P80" i="67"/>
  <c r="D81" i="67"/>
  <c r="E81" i="67"/>
  <c r="F81" i="67"/>
  <c r="G81" i="67"/>
  <c r="H81" i="67"/>
  <c r="I81" i="67"/>
  <c r="J81" i="67"/>
  <c r="K81" i="67"/>
  <c r="L81" i="67"/>
  <c r="M81" i="67"/>
  <c r="N81" i="67"/>
  <c r="O81" i="67"/>
  <c r="P81" i="67"/>
  <c r="Q59" i="67"/>
  <c r="E57" i="71"/>
  <c r="F57" i="71"/>
  <c r="G57" i="71"/>
  <c r="H57" i="71"/>
  <c r="I57" i="71"/>
  <c r="J57" i="71"/>
  <c r="K57" i="71"/>
  <c r="L57" i="71"/>
  <c r="M57" i="71"/>
  <c r="N57" i="71"/>
  <c r="O57" i="71"/>
  <c r="P57" i="71"/>
  <c r="D58" i="71"/>
  <c r="E58" i="71"/>
  <c r="F58" i="71"/>
  <c r="G58" i="71"/>
  <c r="H58" i="71"/>
  <c r="I58" i="71"/>
  <c r="J58" i="71"/>
  <c r="K58" i="71"/>
  <c r="L58" i="71"/>
  <c r="M58" i="71"/>
  <c r="N58" i="71"/>
  <c r="O58" i="71"/>
  <c r="P58" i="71"/>
  <c r="D60" i="71"/>
  <c r="E60" i="71"/>
  <c r="F60" i="71"/>
  <c r="G60" i="71"/>
  <c r="H60" i="71"/>
  <c r="I60" i="71"/>
  <c r="J60" i="71"/>
  <c r="K60" i="71"/>
  <c r="L60" i="71"/>
  <c r="M60" i="71"/>
  <c r="N60" i="71"/>
  <c r="O60" i="71"/>
  <c r="P60" i="71"/>
  <c r="D61" i="71"/>
  <c r="E61" i="71"/>
  <c r="F61" i="71"/>
  <c r="G61" i="71"/>
  <c r="H61" i="71"/>
  <c r="I61" i="71"/>
  <c r="J61" i="71"/>
  <c r="K61" i="71"/>
  <c r="L61" i="71"/>
  <c r="M61" i="71"/>
  <c r="N61" i="71"/>
  <c r="O61" i="71"/>
  <c r="P61" i="71"/>
  <c r="D62" i="71"/>
  <c r="E62" i="71"/>
  <c r="F62" i="71"/>
  <c r="G62" i="71"/>
  <c r="H62" i="71"/>
  <c r="I62" i="71"/>
  <c r="J62" i="71"/>
  <c r="K62" i="71"/>
  <c r="L62" i="71"/>
  <c r="M62" i="71"/>
  <c r="N62" i="71"/>
  <c r="O62" i="71"/>
  <c r="P62" i="71"/>
  <c r="D63" i="71"/>
  <c r="E63" i="71"/>
  <c r="F63" i="71"/>
  <c r="G63" i="71"/>
  <c r="H63" i="71"/>
  <c r="I63" i="71"/>
  <c r="J63" i="71"/>
  <c r="K63" i="71"/>
  <c r="L63" i="71"/>
  <c r="M63" i="71"/>
  <c r="N63" i="71"/>
  <c r="O63" i="71"/>
  <c r="P63" i="71"/>
  <c r="D64" i="71"/>
  <c r="E64" i="71"/>
  <c r="F64" i="71"/>
  <c r="G64" i="71"/>
  <c r="H64" i="71"/>
  <c r="I64" i="71"/>
  <c r="J64" i="71"/>
  <c r="K64" i="71"/>
  <c r="L64" i="71"/>
  <c r="M64" i="71"/>
  <c r="N64" i="71"/>
  <c r="O64" i="71"/>
  <c r="P64" i="71"/>
  <c r="E65" i="71"/>
  <c r="F65" i="71"/>
  <c r="G65" i="71"/>
  <c r="H65" i="71"/>
  <c r="I65" i="71"/>
  <c r="J65" i="71"/>
  <c r="K65" i="71"/>
  <c r="L65" i="71"/>
  <c r="M65" i="71"/>
  <c r="N65" i="71"/>
  <c r="O65" i="71"/>
  <c r="P65" i="71"/>
  <c r="E66" i="71"/>
  <c r="F66" i="71"/>
  <c r="G66" i="71"/>
  <c r="H66" i="71"/>
  <c r="I66" i="71"/>
  <c r="J66" i="71"/>
  <c r="K66" i="71"/>
  <c r="L66" i="71"/>
  <c r="M66" i="71"/>
  <c r="N66" i="71"/>
  <c r="O66" i="71"/>
  <c r="P66" i="71"/>
  <c r="D67" i="71"/>
  <c r="E67" i="71"/>
  <c r="F67" i="71"/>
  <c r="G67" i="71"/>
  <c r="H67" i="71"/>
  <c r="I67" i="71"/>
  <c r="J67" i="71"/>
  <c r="K67" i="71"/>
  <c r="L67" i="71"/>
  <c r="M67" i="71"/>
  <c r="N67" i="71"/>
  <c r="O67" i="71"/>
  <c r="P67" i="71"/>
  <c r="D68" i="71"/>
  <c r="E68" i="71"/>
  <c r="F68" i="71"/>
  <c r="G68" i="71"/>
  <c r="H68" i="71"/>
  <c r="I68" i="71"/>
  <c r="J68" i="71"/>
  <c r="K68" i="71"/>
  <c r="L68" i="71"/>
  <c r="M68" i="71"/>
  <c r="N68" i="71"/>
  <c r="O68" i="71"/>
  <c r="P68" i="71"/>
  <c r="D69" i="71"/>
  <c r="E69" i="71"/>
  <c r="F69" i="71"/>
  <c r="G69" i="71"/>
  <c r="H69" i="71"/>
  <c r="I69" i="71"/>
  <c r="J69" i="71"/>
  <c r="K69" i="71"/>
  <c r="L69" i="71"/>
  <c r="M69" i="71"/>
  <c r="N69" i="71"/>
  <c r="O69" i="71"/>
  <c r="P69" i="71"/>
  <c r="D72" i="71"/>
  <c r="E72" i="71"/>
  <c r="F72" i="71"/>
  <c r="G72" i="71"/>
  <c r="H72" i="71"/>
  <c r="I72" i="71"/>
  <c r="J72" i="71"/>
  <c r="K72" i="71"/>
  <c r="L72" i="71"/>
  <c r="M72" i="71"/>
  <c r="N72" i="71"/>
  <c r="O72" i="71"/>
  <c r="P72" i="71"/>
  <c r="E73" i="71"/>
  <c r="F73" i="71"/>
  <c r="G73" i="71"/>
  <c r="H73" i="71"/>
  <c r="I73" i="71"/>
  <c r="J73" i="71"/>
  <c r="K73" i="71"/>
  <c r="L73" i="71"/>
  <c r="M73" i="71"/>
  <c r="N73" i="71"/>
  <c r="O73" i="71"/>
  <c r="P73" i="71"/>
  <c r="D74" i="71"/>
  <c r="E74" i="71"/>
  <c r="F74" i="71"/>
  <c r="G74" i="71"/>
  <c r="H74" i="71"/>
  <c r="I74" i="71"/>
  <c r="J74" i="71"/>
  <c r="K74" i="71"/>
  <c r="L74" i="71"/>
  <c r="M74" i="71"/>
  <c r="N74" i="71"/>
  <c r="O74" i="71"/>
  <c r="P74" i="71"/>
  <c r="E75" i="71"/>
  <c r="F75" i="71"/>
  <c r="G75" i="71"/>
  <c r="H75" i="71"/>
  <c r="I75" i="71"/>
  <c r="J75" i="71"/>
  <c r="K75" i="71"/>
  <c r="L75" i="71"/>
  <c r="M75" i="71"/>
  <c r="N75" i="71"/>
  <c r="O75" i="71"/>
  <c r="P75" i="71"/>
  <c r="D76" i="71"/>
  <c r="E76" i="71"/>
  <c r="F76" i="71"/>
  <c r="G76" i="71"/>
  <c r="H76" i="71"/>
  <c r="I76" i="71"/>
  <c r="J76" i="71"/>
  <c r="K76" i="71"/>
  <c r="L76" i="71"/>
  <c r="M76" i="71"/>
  <c r="N76" i="71"/>
  <c r="O76" i="71"/>
  <c r="P76" i="71"/>
  <c r="D77" i="71"/>
  <c r="E77" i="71"/>
  <c r="F77" i="71"/>
  <c r="G77" i="71"/>
  <c r="H77" i="71"/>
  <c r="I77" i="71"/>
  <c r="J77" i="71"/>
  <c r="K77" i="71"/>
  <c r="L77" i="71"/>
  <c r="M77" i="71"/>
  <c r="N77" i="71"/>
  <c r="O77" i="71"/>
  <c r="P77" i="71"/>
  <c r="E71" i="71"/>
  <c r="F71" i="71"/>
  <c r="G71" i="71"/>
  <c r="H71" i="71"/>
  <c r="I71" i="71"/>
  <c r="J71" i="71"/>
  <c r="K71" i="71"/>
  <c r="L71" i="71"/>
  <c r="M71" i="71"/>
  <c r="N71" i="71"/>
  <c r="O71" i="71"/>
  <c r="P71" i="71"/>
  <c r="E78" i="71"/>
  <c r="F78" i="71"/>
  <c r="G78" i="71"/>
  <c r="H78" i="71"/>
  <c r="I78" i="71"/>
  <c r="J78" i="71"/>
  <c r="K78" i="71"/>
  <c r="L78" i="71"/>
  <c r="M78" i="71"/>
  <c r="N78" i="71"/>
  <c r="O78" i="71"/>
  <c r="P78" i="71"/>
  <c r="E79" i="71"/>
  <c r="F79" i="71"/>
  <c r="G79" i="71"/>
  <c r="H79" i="71"/>
  <c r="I79" i="71"/>
  <c r="J79" i="71"/>
  <c r="K79" i="71"/>
  <c r="L79" i="71"/>
  <c r="M79" i="71"/>
  <c r="N79" i="71"/>
  <c r="O79" i="71"/>
  <c r="P79" i="71"/>
  <c r="E80" i="71"/>
  <c r="F80" i="71"/>
  <c r="G80" i="71"/>
  <c r="H80" i="71"/>
  <c r="I80" i="71"/>
  <c r="J80" i="71"/>
  <c r="K80" i="71"/>
  <c r="L80" i="71"/>
  <c r="M80" i="71"/>
  <c r="N80" i="71"/>
  <c r="O80" i="71"/>
  <c r="P80" i="71"/>
  <c r="D81" i="71"/>
  <c r="E81" i="71"/>
  <c r="F81" i="71"/>
  <c r="G81" i="71"/>
  <c r="H81" i="71"/>
  <c r="I81" i="71"/>
  <c r="J81" i="71"/>
  <c r="K81" i="71"/>
  <c r="L81" i="71"/>
  <c r="M81" i="71"/>
  <c r="N81" i="71"/>
  <c r="O81" i="71"/>
  <c r="P81" i="71"/>
  <c r="Q59" i="71"/>
  <c r="E57" i="66"/>
  <c r="F57" i="66"/>
  <c r="G57" i="66"/>
  <c r="H57" i="66"/>
  <c r="I57" i="66"/>
  <c r="J57" i="66"/>
  <c r="K57" i="66"/>
  <c r="L57" i="66"/>
  <c r="M57" i="66"/>
  <c r="N57" i="66"/>
  <c r="O57" i="66"/>
  <c r="P57" i="66"/>
  <c r="D58" i="66"/>
  <c r="E58" i="66"/>
  <c r="F58" i="66"/>
  <c r="G58" i="66"/>
  <c r="H58" i="66"/>
  <c r="I58" i="66"/>
  <c r="J58" i="66"/>
  <c r="K58" i="66"/>
  <c r="L58" i="66"/>
  <c r="M58" i="66"/>
  <c r="N58" i="66"/>
  <c r="O58" i="66"/>
  <c r="P58" i="66"/>
  <c r="D60" i="66"/>
  <c r="E60" i="66"/>
  <c r="F60" i="66"/>
  <c r="G60" i="66"/>
  <c r="H60" i="66"/>
  <c r="I60" i="66"/>
  <c r="J60" i="66"/>
  <c r="K60" i="66"/>
  <c r="L60" i="66"/>
  <c r="M60" i="66"/>
  <c r="N60" i="66"/>
  <c r="O60" i="66"/>
  <c r="P60" i="66"/>
  <c r="D61" i="66"/>
  <c r="E61" i="66"/>
  <c r="F61" i="66"/>
  <c r="G61" i="66"/>
  <c r="H61" i="66"/>
  <c r="I61" i="66"/>
  <c r="J61" i="66"/>
  <c r="K61" i="66"/>
  <c r="L61" i="66"/>
  <c r="M61" i="66"/>
  <c r="N61" i="66"/>
  <c r="O61" i="66"/>
  <c r="P61" i="66"/>
  <c r="D62" i="66"/>
  <c r="E62" i="66"/>
  <c r="H62" i="66"/>
  <c r="J62" i="66"/>
  <c r="K62" i="66"/>
  <c r="L62" i="66"/>
  <c r="M62" i="66"/>
  <c r="N62" i="66"/>
  <c r="O62" i="66"/>
  <c r="P62" i="66"/>
  <c r="D63" i="66"/>
  <c r="E63" i="66"/>
  <c r="F63" i="66"/>
  <c r="G63" i="66"/>
  <c r="H63" i="66"/>
  <c r="I63" i="66"/>
  <c r="J63" i="66"/>
  <c r="K63" i="66"/>
  <c r="L63" i="66"/>
  <c r="M63" i="66"/>
  <c r="N63" i="66"/>
  <c r="O63" i="66"/>
  <c r="P63" i="66"/>
  <c r="D64" i="66"/>
  <c r="E64" i="66"/>
  <c r="F64" i="66"/>
  <c r="G64" i="66"/>
  <c r="H64" i="66"/>
  <c r="I64" i="66"/>
  <c r="J64" i="66"/>
  <c r="K64" i="66"/>
  <c r="L64" i="66"/>
  <c r="M64" i="66"/>
  <c r="N64" i="66"/>
  <c r="O64" i="66"/>
  <c r="P64" i="66"/>
  <c r="D65" i="66"/>
  <c r="E65" i="66"/>
  <c r="F65" i="66"/>
  <c r="G65" i="66"/>
  <c r="H65" i="66"/>
  <c r="I65" i="66"/>
  <c r="J65" i="66"/>
  <c r="K65" i="66"/>
  <c r="L65" i="66"/>
  <c r="M65" i="66"/>
  <c r="N65" i="66"/>
  <c r="O65" i="66"/>
  <c r="P65" i="66"/>
  <c r="D66" i="66"/>
  <c r="E66" i="66"/>
  <c r="F66" i="66"/>
  <c r="G66" i="66"/>
  <c r="H66" i="66"/>
  <c r="I66" i="66"/>
  <c r="J66" i="66"/>
  <c r="K66" i="66"/>
  <c r="L66" i="66"/>
  <c r="M66" i="66"/>
  <c r="N66" i="66"/>
  <c r="O66" i="66"/>
  <c r="P66" i="66"/>
  <c r="D67" i="66"/>
  <c r="E67" i="66"/>
  <c r="F67" i="66"/>
  <c r="G67" i="66"/>
  <c r="H67" i="66"/>
  <c r="I67" i="66"/>
  <c r="J67" i="66"/>
  <c r="K67" i="66"/>
  <c r="L67" i="66"/>
  <c r="M67" i="66"/>
  <c r="N67" i="66"/>
  <c r="O67" i="66"/>
  <c r="P67" i="66"/>
  <c r="D68" i="66"/>
  <c r="D69" i="66"/>
  <c r="E69" i="66"/>
  <c r="F69" i="66"/>
  <c r="G69" i="66"/>
  <c r="H69" i="66"/>
  <c r="I69" i="66"/>
  <c r="J69" i="66"/>
  <c r="K69" i="66"/>
  <c r="L69" i="66"/>
  <c r="M69" i="66"/>
  <c r="N69" i="66"/>
  <c r="O69" i="66"/>
  <c r="P69" i="66"/>
  <c r="D72" i="66"/>
  <c r="E72" i="66"/>
  <c r="F72" i="66"/>
  <c r="G72" i="66"/>
  <c r="H72" i="66"/>
  <c r="I72" i="66"/>
  <c r="J72" i="66"/>
  <c r="K72" i="66"/>
  <c r="L72" i="66"/>
  <c r="M72" i="66"/>
  <c r="N72" i="66"/>
  <c r="O72" i="66"/>
  <c r="P72" i="66"/>
  <c r="E73" i="66"/>
  <c r="F73" i="66"/>
  <c r="G73" i="66"/>
  <c r="H73" i="66"/>
  <c r="I73" i="66"/>
  <c r="J73" i="66"/>
  <c r="K73" i="66"/>
  <c r="L73" i="66"/>
  <c r="M73" i="66"/>
  <c r="N73" i="66"/>
  <c r="O73" i="66"/>
  <c r="P73" i="66"/>
  <c r="D74" i="66"/>
  <c r="E74" i="66"/>
  <c r="F74" i="66"/>
  <c r="G74" i="66"/>
  <c r="H74" i="66"/>
  <c r="I74" i="66"/>
  <c r="J74" i="66"/>
  <c r="K74" i="66"/>
  <c r="L74" i="66"/>
  <c r="M74" i="66"/>
  <c r="N74" i="66"/>
  <c r="O74" i="66"/>
  <c r="P74" i="66"/>
  <c r="E75" i="66"/>
  <c r="F75" i="66"/>
  <c r="G75" i="66"/>
  <c r="H75" i="66"/>
  <c r="I75" i="66"/>
  <c r="J75" i="66"/>
  <c r="K75" i="66"/>
  <c r="L75" i="66"/>
  <c r="M75" i="66"/>
  <c r="N75" i="66"/>
  <c r="O75" i="66"/>
  <c r="P75" i="66"/>
  <c r="E76" i="66"/>
  <c r="F76" i="66"/>
  <c r="G76" i="66"/>
  <c r="H76" i="66"/>
  <c r="I76" i="66"/>
  <c r="J76" i="66"/>
  <c r="K76" i="66"/>
  <c r="L76" i="66"/>
  <c r="M76" i="66"/>
  <c r="N76" i="66"/>
  <c r="O76" i="66"/>
  <c r="P76" i="66"/>
  <c r="D77" i="66"/>
  <c r="E77" i="66"/>
  <c r="F77" i="66"/>
  <c r="G77" i="66"/>
  <c r="H77" i="66"/>
  <c r="I77" i="66"/>
  <c r="J77" i="66"/>
  <c r="K77" i="66"/>
  <c r="L77" i="66"/>
  <c r="M77" i="66"/>
  <c r="N77" i="66"/>
  <c r="O77" i="66"/>
  <c r="P77" i="66"/>
  <c r="D71" i="66"/>
  <c r="E71" i="66"/>
  <c r="F71" i="66"/>
  <c r="G71" i="66"/>
  <c r="H71" i="66"/>
  <c r="I71" i="66"/>
  <c r="J71" i="66"/>
  <c r="K71" i="66"/>
  <c r="L71" i="66"/>
  <c r="M71" i="66"/>
  <c r="N71" i="66"/>
  <c r="O71" i="66"/>
  <c r="P71" i="66"/>
  <c r="E78" i="66"/>
  <c r="F78" i="66"/>
  <c r="G78" i="66"/>
  <c r="H78" i="66"/>
  <c r="I78" i="66"/>
  <c r="J78" i="66"/>
  <c r="K78" i="66"/>
  <c r="L78" i="66"/>
  <c r="M78" i="66"/>
  <c r="N78" i="66"/>
  <c r="O78" i="66"/>
  <c r="P78" i="66"/>
  <c r="E79" i="66"/>
  <c r="F79" i="66"/>
  <c r="G79" i="66"/>
  <c r="H79" i="66"/>
  <c r="I79" i="66"/>
  <c r="J79" i="66"/>
  <c r="K79" i="66"/>
  <c r="L79" i="66"/>
  <c r="M79" i="66"/>
  <c r="N79" i="66"/>
  <c r="O79" i="66"/>
  <c r="P79" i="66"/>
  <c r="E80" i="66"/>
  <c r="F80" i="66"/>
  <c r="G80" i="66"/>
  <c r="H80" i="66"/>
  <c r="I80" i="66"/>
  <c r="J80" i="66"/>
  <c r="K80" i="66"/>
  <c r="L80" i="66"/>
  <c r="M80" i="66"/>
  <c r="N80" i="66"/>
  <c r="O80" i="66"/>
  <c r="P80" i="66"/>
  <c r="E81" i="66"/>
  <c r="F81" i="66"/>
  <c r="G81" i="66"/>
  <c r="H81" i="66"/>
  <c r="I81" i="66"/>
  <c r="J81" i="66"/>
  <c r="K81" i="66"/>
  <c r="L81" i="66"/>
  <c r="M81" i="66"/>
  <c r="N81" i="66"/>
  <c r="O81" i="66"/>
  <c r="P81" i="66"/>
  <c r="D57" i="63"/>
  <c r="E57" i="63"/>
  <c r="F57" i="63"/>
  <c r="G57" i="63"/>
  <c r="H57" i="63"/>
  <c r="I57" i="63"/>
  <c r="J57" i="63"/>
  <c r="K57" i="63"/>
  <c r="L57" i="63"/>
  <c r="M57" i="63"/>
  <c r="N57" i="63"/>
  <c r="O57" i="63"/>
  <c r="P57" i="63"/>
  <c r="D58" i="63"/>
  <c r="E58" i="63"/>
  <c r="F58" i="63"/>
  <c r="G58" i="63"/>
  <c r="H58" i="63"/>
  <c r="I58" i="63"/>
  <c r="J58" i="63"/>
  <c r="K58" i="63"/>
  <c r="L58" i="63"/>
  <c r="M58" i="63"/>
  <c r="N58" i="63"/>
  <c r="O58" i="63"/>
  <c r="P58" i="63"/>
  <c r="D60" i="63"/>
  <c r="E60" i="63"/>
  <c r="F60" i="63"/>
  <c r="G60" i="63"/>
  <c r="H60" i="63"/>
  <c r="I60" i="63"/>
  <c r="J60" i="63"/>
  <c r="K60" i="63"/>
  <c r="L60" i="63"/>
  <c r="M60" i="63"/>
  <c r="N60" i="63"/>
  <c r="O60" i="63"/>
  <c r="P60" i="63"/>
  <c r="D61" i="63"/>
  <c r="E61" i="63"/>
  <c r="F61" i="63"/>
  <c r="G61" i="63"/>
  <c r="H61" i="63"/>
  <c r="I61" i="63"/>
  <c r="J61" i="63"/>
  <c r="K61" i="63"/>
  <c r="L61" i="63"/>
  <c r="M61" i="63"/>
  <c r="N61" i="63"/>
  <c r="O61" i="63"/>
  <c r="P61" i="63"/>
  <c r="D62" i="63"/>
  <c r="E62" i="63"/>
  <c r="F62" i="63"/>
  <c r="G62" i="63"/>
  <c r="H62" i="63"/>
  <c r="I62" i="63"/>
  <c r="J62" i="63"/>
  <c r="K62" i="63"/>
  <c r="L62" i="63"/>
  <c r="M62" i="63"/>
  <c r="N62" i="63"/>
  <c r="O62" i="63"/>
  <c r="P62" i="63"/>
  <c r="D63" i="63"/>
  <c r="E63" i="63"/>
  <c r="F63" i="63"/>
  <c r="G63" i="63"/>
  <c r="H63" i="63"/>
  <c r="I63" i="63"/>
  <c r="J63" i="63"/>
  <c r="K63" i="63"/>
  <c r="L63" i="63"/>
  <c r="M63" i="63"/>
  <c r="N63" i="63"/>
  <c r="O63" i="63"/>
  <c r="P63" i="63"/>
  <c r="D64" i="63"/>
  <c r="E64" i="63"/>
  <c r="F64" i="63"/>
  <c r="G64" i="63"/>
  <c r="H64" i="63"/>
  <c r="I64" i="63"/>
  <c r="J64" i="63"/>
  <c r="K64" i="63"/>
  <c r="L64" i="63"/>
  <c r="M64" i="63"/>
  <c r="N64" i="63"/>
  <c r="O64" i="63"/>
  <c r="P64" i="63"/>
  <c r="D65" i="63"/>
  <c r="E65" i="63"/>
  <c r="F65" i="63"/>
  <c r="G65" i="63"/>
  <c r="H65" i="63"/>
  <c r="I65" i="63"/>
  <c r="J65" i="63"/>
  <c r="K65" i="63"/>
  <c r="L65" i="63"/>
  <c r="M65" i="63"/>
  <c r="N65" i="63"/>
  <c r="O65" i="63"/>
  <c r="P65" i="63"/>
  <c r="D66" i="63"/>
  <c r="E66" i="63"/>
  <c r="F66" i="63"/>
  <c r="G66" i="63"/>
  <c r="H66" i="63"/>
  <c r="I66" i="63"/>
  <c r="J66" i="63"/>
  <c r="K66" i="63"/>
  <c r="L66" i="63"/>
  <c r="M66" i="63"/>
  <c r="N66" i="63"/>
  <c r="O66" i="63"/>
  <c r="P66" i="63"/>
  <c r="D67" i="63"/>
  <c r="E67" i="63"/>
  <c r="F67" i="63"/>
  <c r="G67" i="63"/>
  <c r="H67" i="63"/>
  <c r="I67" i="63"/>
  <c r="J67" i="63"/>
  <c r="K67" i="63"/>
  <c r="L67" i="63"/>
  <c r="M67" i="63"/>
  <c r="N67" i="63"/>
  <c r="O67" i="63"/>
  <c r="P67" i="63"/>
  <c r="D68" i="63"/>
  <c r="E68" i="63"/>
  <c r="F68" i="63"/>
  <c r="G68" i="63"/>
  <c r="H68" i="63"/>
  <c r="I68" i="63"/>
  <c r="J68" i="63"/>
  <c r="K68" i="63"/>
  <c r="L68" i="63"/>
  <c r="M68" i="63"/>
  <c r="N68" i="63"/>
  <c r="O68" i="63"/>
  <c r="P68" i="63"/>
  <c r="D69" i="63"/>
  <c r="F69" i="63"/>
  <c r="G69" i="63"/>
  <c r="H69" i="63"/>
  <c r="I69" i="63"/>
  <c r="J69" i="63"/>
  <c r="K69" i="63"/>
  <c r="L69" i="63"/>
  <c r="M69" i="63"/>
  <c r="N69" i="63"/>
  <c r="O69" i="63"/>
  <c r="P69" i="63"/>
  <c r="D72" i="63"/>
  <c r="E72" i="63"/>
  <c r="F72" i="63"/>
  <c r="G72" i="63"/>
  <c r="H72" i="63"/>
  <c r="I72" i="63"/>
  <c r="J72" i="63"/>
  <c r="K72" i="63"/>
  <c r="L72" i="63"/>
  <c r="M72" i="63"/>
  <c r="N72" i="63"/>
  <c r="O72" i="63"/>
  <c r="P72" i="63"/>
  <c r="D73" i="63"/>
  <c r="E73" i="63"/>
  <c r="F73" i="63"/>
  <c r="G73" i="63"/>
  <c r="H73" i="63"/>
  <c r="I73" i="63"/>
  <c r="J73" i="63"/>
  <c r="K73" i="63"/>
  <c r="L73" i="63"/>
  <c r="M73" i="63"/>
  <c r="N73" i="63"/>
  <c r="O73" i="63"/>
  <c r="P73" i="63"/>
  <c r="D74" i="63"/>
  <c r="E74" i="63"/>
  <c r="F74" i="63"/>
  <c r="G74" i="63"/>
  <c r="H74" i="63"/>
  <c r="I74" i="63"/>
  <c r="J74" i="63"/>
  <c r="K74" i="63"/>
  <c r="L74" i="63"/>
  <c r="M74" i="63"/>
  <c r="N74" i="63"/>
  <c r="O74" i="63"/>
  <c r="P74" i="63"/>
  <c r="D75" i="63"/>
  <c r="E75" i="63"/>
  <c r="F75" i="63"/>
  <c r="G75" i="63"/>
  <c r="H75" i="63"/>
  <c r="I75" i="63"/>
  <c r="J75" i="63"/>
  <c r="K75" i="63"/>
  <c r="L75" i="63"/>
  <c r="M75" i="63"/>
  <c r="N75" i="63"/>
  <c r="O75" i="63"/>
  <c r="P75" i="63"/>
  <c r="D76" i="63"/>
  <c r="E76" i="63"/>
  <c r="F76" i="63"/>
  <c r="G76" i="63"/>
  <c r="H76" i="63"/>
  <c r="I76" i="63"/>
  <c r="J76" i="63"/>
  <c r="K76" i="63"/>
  <c r="L76" i="63"/>
  <c r="M76" i="63"/>
  <c r="N76" i="63"/>
  <c r="O76" i="63"/>
  <c r="P76" i="63"/>
  <c r="D77" i="63"/>
  <c r="E77" i="63"/>
  <c r="F77" i="63"/>
  <c r="G77" i="63"/>
  <c r="H77" i="63"/>
  <c r="I77" i="63"/>
  <c r="J77" i="63"/>
  <c r="K77" i="63"/>
  <c r="L77" i="63"/>
  <c r="M77" i="63"/>
  <c r="N77" i="63"/>
  <c r="O77" i="63"/>
  <c r="P77" i="63"/>
  <c r="D71" i="63"/>
  <c r="E71" i="63"/>
  <c r="F71" i="63"/>
  <c r="G71" i="63"/>
  <c r="H71" i="63"/>
  <c r="I71" i="63"/>
  <c r="J71" i="63"/>
  <c r="K71" i="63"/>
  <c r="L71" i="63"/>
  <c r="M71" i="63"/>
  <c r="N71" i="63"/>
  <c r="O71" i="63"/>
  <c r="P71" i="63"/>
  <c r="D78" i="63"/>
  <c r="E78" i="63"/>
  <c r="F78" i="63"/>
  <c r="G78" i="63"/>
  <c r="H78" i="63"/>
  <c r="I78" i="63"/>
  <c r="J78" i="63"/>
  <c r="K78" i="63"/>
  <c r="L78" i="63"/>
  <c r="M78" i="63"/>
  <c r="N78" i="63"/>
  <c r="O78" i="63"/>
  <c r="P78" i="63"/>
  <c r="D79" i="63"/>
  <c r="E79" i="63"/>
  <c r="F79" i="63"/>
  <c r="G79" i="63"/>
  <c r="H79" i="63"/>
  <c r="I79" i="63"/>
  <c r="J79" i="63"/>
  <c r="K79" i="63"/>
  <c r="L79" i="63"/>
  <c r="M79" i="63"/>
  <c r="N79" i="63"/>
  <c r="O79" i="63"/>
  <c r="P79" i="63"/>
  <c r="D80" i="63"/>
  <c r="E80" i="63"/>
  <c r="F80" i="63"/>
  <c r="G80" i="63"/>
  <c r="H80" i="63"/>
  <c r="I80" i="63"/>
  <c r="J80" i="63"/>
  <c r="K80" i="63"/>
  <c r="L80" i="63"/>
  <c r="M80" i="63"/>
  <c r="N80" i="63"/>
  <c r="O80" i="63"/>
  <c r="P80" i="63"/>
  <c r="D81" i="63"/>
  <c r="E81" i="63"/>
  <c r="F81" i="63"/>
  <c r="G81" i="63"/>
  <c r="H81" i="63"/>
  <c r="I81" i="63"/>
  <c r="J81" i="63"/>
  <c r="K81" i="63"/>
  <c r="L81" i="63"/>
  <c r="M81" i="63"/>
  <c r="N81" i="63"/>
  <c r="O81" i="63"/>
  <c r="P81" i="63"/>
  <c r="D57" i="74"/>
  <c r="E57" i="74"/>
  <c r="F57" i="74"/>
  <c r="G57" i="74"/>
  <c r="H57" i="74"/>
  <c r="I57" i="74"/>
  <c r="J57" i="74"/>
  <c r="K57" i="74"/>
  <c r="L57" i="74"/>
  <c r="M57" i="74"/>
  <c r="N57" i="74"/>
  <c r="O57" i="74"/>
  <c r="P57" i="74"/>
  <c r="D58" i="74"/>
  <c r="E58" i="74"/>
  <c r="F58" i="74"/>
  <c r="G58" i="74"/>
  <c r="H58" i="74"/>
  <c r="I58" i="74"/>
  <c r="J58" i="74"/>
  <c r="K58" i="74"/>
  <c r="L58" i="74"/>
  <c r="M58" i="74"/>
  <c r="N58" i="74"/>
  <c r="O58" i="74"/>
  <c r="P58" i="74"/>
  <c r="D60" i="74"/>
  <c r="E60" i="74"/>
  <c r="F60" i="74"/>
  <c r="G60" i="74"/>
  <c r="H60" i="74"/>
  <c r="I60" i="74"/>
  <c r="J60" i="74"/>
  <c r="K60" i="74"/>
  <c r="L60" i="74"/>
  <c r="M60" i="74"/>
  <c r="N60" i="74"/>
  <c r="O60" i="74"/>
  <c r="P60" i="74"/>
  <c r="D61" i="74"/>
  <c r="E61" i="74"/>
  <c r="F61" i="74"/>
  <c r="G61" i="74"/>
  <c r="H61" i="74"/>
  <c r="I61" i="74"/>
  <c r="J61" i="74"/>
  <c r="K61" i="74"/>
  <c r="L61" i="74"/>
  <c r="M61" i="74"/>
  <c r="N61" i="74"/>
  <c r="O61" i="74"/>
  <c r="P61" i="74"/>
  <c r="D62" i="74"/>
  <c r="E62" i="74"/>
  <c r="F62" i="74"/>
  <c r="G62" i="74"/>
  <c r="H62" i="74"/>
  <c r="I62" i="74"/>
  <c r="J62" i="74"/>
  <c r="K62" i="74"/>
  <c r="L62" i="74"/>
  <c r="M62" i="74"/>
  <c r="N62" i="74"/>
  <c r="O62" i="74"/>
  <c r="P62" i="74"/>
  <c r="D63" i="74"/>
  <c r="E63" i="74"/>
  <c r="F63" i="74"/>
  <c r="G63" i="74"/>
  <c r="H63" i="74"/>
  <c r="I63" i="74"/>
  <c r="J63" i="74"/>
  <c r="K63" i="74"/>
  <c r="L63" i="74"/>
  <c r="M63" i="74"/>
  <c r="N63" i="74"/>
  <c r="O63" i="74"/>
  <c r="P63" i="74"/>
  <c r="D64" i="74"/>
  <c r="E64" i="74"/>
  <c r="F64" i="74"/>
  <c r="G64" i="74"/>
  <c r="H64" i="74"/>
  <c r="I64" i="74"/>
  <c r="J64" i="74"/>
  <c r="K64" i="74"/>
  <c r="L64" i="74"/>
  <c r="M64" i="74"/>
  <c r="N64" i="74"/>
  <c r="O64" i="74"/>
  <c r="P64" i="74"/>
  <c r="D65" i="74"/>
  <c r="E65" i="74"/>
  <c r="F65" i="74"/>
  <c r="G65" i="74"/>
  <c r="H65" i="74"/>
  <c r="I65" i="74"/>
  <c r="J65" i="74"/>
  <c r="K65" i="74"/>
  <c r="L65" i="74"/>
  <c r="M65" i="74"/>
  <c r="N65" i="74"/>
  <c r="O65" i="74"/>
  <c r="P65" i="74"/>
  <c r="D66" i="74"/>
  <c r="E66" i="74"/>
  <c r="F66" i="74"/>
  <c r="G66" i="74"/>
  <c r="H66" i="74"/>
  <c r="I66" i="74"/>
  <c r="J66" i="74"/>
  <c r="K66" i="74"/>
  <c r="L66" i="74"/>
  <c r="M66" i="74"/>
  <c r="N66" i="74"/>
  <c r="O66" i="74"/>
  <c r="P66" i="74"/>
  <c r="D67" i="74"/>
  <c r="E67" i="74"/>
  <c r="F67" i="74"/>
  <c r="G67" i="74"/>
  <c r="H67" i="74"/>
  <c r="I67" i="74"/>
  <c r="J67" i="74"/>
  <c r="K67" i="74"/>
  <c r="L67" i="74"/>
  <c r="M67" i="74"/>
  <c r="N67" i="74"/>
  <c r="O67" i="74"/>
  <c r="P67" i="74"/>
  <c r="D68" i="74"/>
  <c r="E68" i="74"/>
  <c r="F68" i="74"/>
  <c r="G68" i="74"/>
  <c r="H68" i="74"/>
  <c r="I68" i="74"/>
  <c r="J68" i="74"/>
  <c r="K68" i="74"/>
  <c r="L68" i="74"/>
  <c r="M68" i="74"/>
  <c r="N68" i="74"/>
  <c r="O68" i="74"/>
  <c r="P68" i="74"/>
  <c r="D69" i="74"/>
  <c r="E69" i="74"/>
  <c r="F69" i="74"/>
  <c r="G69" i="74"/>
  <c r="H69" i="74"/>
  <c r="I69" i="74"/>
  <c r="J69" i="74"/>
  <c r="K69" i="74"/>
  <c r="L69" i="74"/>
  <c r="M69" i="74"/>
  <c r="N69" i="74"/>
  <c r="O69" i="74"/>
  <c r="P69" i="74"/>
  <c r="D72" i="74"/>
  <c r="E72" i="74"/>
  <c r="F72" i="74"/>
  <c r="G72" i="74"/>
  <c r="H72" i="74"/>
  <c r="I72" i="74"/>
  <c r="J72" i="74"/>
  <c r="K72" i="74"/>
  <c r="L72" i="74"/>
  <c r="M72" i="74"/>
  <c r="N72" i="74"/>
  <c r="O72" i="74"/>
  <c r="P72" i="74"/>
  <c r="D73" i="74"/>
  <c r="E73" i="74"/>
  <c r="F73" i="74"/>
  <c r="G73" i="74"/>
  <c r="H73" i="74"/>
  <c r="I73" i="74"/>
  <c r="J73" i="74"/>
  <c r="K73" i="74"/>
  <c r="L73" i="74"/>
  <c r="M73" i="74"/>
  <c r="N73" i="74"/>
  <c r="O73" i="74"/>
  <c r="P73" i="74"/>
  <c r="D74" i="74"/>
  <c r="E74" i="74"/>
  <c r="F74" i="74"/>
  <c r="G74" i="74"/>
  <c r="H74" i="74"/>
  <c r="I74" i="74"/>
  <c r="J74" i="74"/>
  <c r="K74" i="74"/>
  <c r="L74" i="74"/>
  <c r="M74" i="74"/>
  <c r="N74" i="74"/>
  <c r="O74" i="74"/>
  <c r="P74" i="74"/>
  <c r="D75" i="74"/>
  <c r="E75" i="74"/>
  <c r="F75" i="74"/>
  <c r="G75" i="74"/>
  <c r="H75" i="74"/>
  <c r="I75" i="74"/>
  <c r="J75" i="74"/>
  <c r="K75" i="74"/>
  <c r="L75" i="74"/>
  <c r="M75" i="74"/>
  <c r="N75" i="74"/>
  <c r="O75" i="74"/>
  <c r="P75" i="74"/>
  <c r="D76" i="74"/>
  <c r="E76" i="74"/>
  <c r="F76" i="74"/>
  <c r="G76" i="74"/>
  <c r="H76" i="74"/>
  <c r="I76" i="74"/>
  <c r="J76" i="74"/>
  <c r="K76" i="74"/>
  <c r="L76" i="74"/>
  <c r="M76" i="74"/>
  <c r="N76" i="74"/>
  <c r="O76" i="74"/>
  <c r="P76" i="74"/>
  <c r="D77" i="74"/>
  <c r="E77" i="74"/>
  <c r="F77" i="74"/>
  <c r="G77" i="74"/>
  <c r="H77" i="74"/>
  <c r="I77" i="74"/>
  <c r="J77" i="74"/>
  <c r="K77" i="74"/>
  <c r="L77" i="74"/>
  <c r="M77" i="74"/>
  <c r="N77" i="74"/>
  <c r="O77" i="74"/>
  <c r="P77" i="74"/>
  <c r="D71" i="74"/>
  <c r="E71" i="74"/>
  <c r="F71" i="74"/>
  <c r="G71" i="74"/>
  <c r="H71" i="74"/>
  <c r="I71" i="74"/>
  <c r="J71" i="74"/>
  <c r="K71" i="74"/>
  <c r="L71" i="74"/>
  <c r="M71" i="74"/>
  <c r="N71" i="74"/>
  <c r="O71" i="74"/>
  <c r="P71" i="74"/>
  <c r="D78" i="74"/>
  <c r="E78" i="74"/>
  <c r="F78" i="74"/>
  <c r="G78" i="74"/>
  <c r="H78" i="74"/>
  <c r="I78" i="74"/>
  <c r="J78" i="74"/>
  <c r="K78" i="74"/>
  <c r="L78" i="74"/>
  <c r="M78" i="74"/>
  <c r="N78" i="74"/>
  <c r="O78" i="74"/>
  <c r="P78" i="74"/>
  <c r="D79" i="74"/>
  <c r="E79" i="74"/>
  <c r="F79" i="74"/>
  <c r="G79" i="74"/>
  <c r="H79" i="74"/>
  <c r="I79" i="74"/>
  <c r="J79" i="74"/>
  <c r="K79" i="74"/>
  <c r="L79" i="74"/>
  <c r="M79" i="74"/>
  <c r="N79" i="74"/>
  <c r="O79" i="74"/>
  <c r="P79" i="74"/>
  <c r="D80" i="74"/>
  <c r="E80" i="74"/>
  <c r="F80" i="74"/>
  <c r="G80" i="74"/>
  <c r="H80" i="74"/>
  <c r="I80" i="74"/>
  <c r="J80" i="74"/>
  <c r="K80" i="74"/>
  <c r="L80" i="74"/>
  <c r="M80" i="74"/>
  <c r="N80" i="74"/>
  <c r="O80" i="74"/>
  <c r="P80" i="74"/>
  <c r="D81" i="74"/>
  <c r="E81" i="74"/>
  <c r="F81" i="74"/>
  <c r="G81" i="74"/>
  <c r="H81" i="74"/>
  <c r="I81" i="74"/>
  <c r="J81" i="74"/>
  <c r="K81" i="74"/>
  <c r="L81" i="74"/>
  <c r="M81" i="74"/>
  <c r="N81" i="74"/>
  <c r="O81" i="74"/>
  <c r="P81" i="74"/>
  <c r="Q59" i="74"/>
  <c r="D4" i="74"/>
  <c r="L32" i="75" l="1"/>
  <c r="Q67" i="63"/>
  <c r="Q67" i="62"/>
  <c r="Q61" i="46"/>
  <c r="Q69" i="41"/>
  <c r="Q62" i="49"/>
  <c r="Q61" i="49"/>
  <c r="Q74" i="71"/>
  <c r="Q61" i="62"/>
  <c r="Q61" i="53"/>
  <c r="Q75" i="62"/>
  <c r="Q74" i="53"/>
  <c r="Q62" i="74"/>
  <c r="Q73" i="74"/>
  <c r="Q61" i="63"/>
  <c r="Q61" i="71"/>
  <c r="Q67" i="74"/>
  <c r="Q65" i="63"/>
  <c r="Q67" i="66"/>
  <c r="Q67" i="53"/>
  <c r="Q66" i="35"/>
  <c r="Q60" i="35"/>
  <c r="AY4" i="39"/>
  <c r="N32" i="75"/>
  <c r="BC6" i="39"/>
  <c r="BQ4" i="39"/>
  <c r="U32" i="75"/>
  <c r="Q32" i="75"/>
  <c r="BI5" i="39"/>
  <c r="M32" i="75"/>
  <c r="BA5" i="39"/>
  <c r="AW4" i="39"/>
  <c r="K32" i="75"/>
  <c r="J32" i="75"/>
  <c r="AU5" i="39"/>
  <c r="R32" i="75"/>
  <c r="BK7" i="39"/>
  <c r="S32" i="75"/>
  <c r="BM5" i="39"/>
  <c r="BG4" i="39"/>
  <c r="BG35" i="39" s="1"/>
  <c r="P32" i="75"/>
  <c r="O32" i="75"/>
  <c r="BE7" i="39"/>
  <c r="BE35" i="39" s="1"/>
  <c r="BO4" i="39"/>
  <c r="T32" i="75"/>
  <c r="Q80" i="53"/>
  <c r="Q80" i="74"/>
  <c r="Q80" i="67"/>
  <c r="Q80" i="51"/>
  <c r="Q80" i="63"/>
  <c r="Q80" i="62"/>
  <c r="Q80" i="49"/>
  <c r="Q80" i="41"/>
  <c r="Q79" i="35"/>
  <c r="Q80" i="46"/>
  <c r="Q78" i="53"/>
  <c r="Q78" i="74"/>
  <c r="Q78" i="67"/>
  <c r="Q78" i="51"/>
  <c r="Q78" i="41"/>
  <c r="Q77" i="35"/>
  <c r="Q78" i="46"/>
  <c r="Q78" i="63"/>
  <c r="Q78" i="62"/>
  <c r="Q78" i="49"/>
  <c r="Q71" i="63"/>
  <c r="Q71" i="53"/>
  <c r="Q71" i="49"/>
  <c r="Q71" i="74"/>
  <c r="Q71" i="67"/>
  <c r="Q70" i="35"/>
  <c r="Q71" i="41"/>
  <c r="Q71" i="62"/>
  <c r="Q71" i="66"/>
  <c r="Q71" i="51"/>
  <c r="Q71" i="46"/>
  <c r="Q76" i="51"/>
  <c r="Q76" i="63"/>
  <c r="Q76" i="49"/>
  <c r="Q75" i="35"/>
  <c r="Q75" i="63"/>
  <c r="Q74" i="35"/>
  <c r="Q75" i="46"/>
  <c r="Q75" i="53"/>
  <c r="Q75" i="74"/>
  <c r="Q75" i="67"/>
  <c r="Q75" i="51"/>
  <c r="Q75" i="41"/>
  <c r="Q75" i="49"/>
  <c r="Q74" i="49"/>
  <c r="Q74" i="74"/>
  <c r="Q74" i="67"/>
  <c r="Q73" i="35"/>
  <c r="Q74" i="41"/>
  <c r="Q74" i="63"/>
  <c r="Q74" i="62"/>
  <c r="Q74" i="66"/>
  <c r="Q74" i="51"/>
  <c r="Q74" i="46"/>
  <c r="Q73" i="51"/>
  <c r="Q73" i="41"/>
  <c r="Q73" i="49"/>
  <c r="Q73" i="63"/>
  <c r="Q73" i="62"/>
  <c r="Q72" i="35"/>
  <c r="Q73" i="46"/>
  <c r="Q73" i="67"/>
  <c r="Q73" i="53"/>
  <c r="Q72" i="62"/>
  <c r="Q72" i="66"/>
  <c r="Q72" i="46"/>
  <c r="Q72" i="63"/>
  <c r="Q72" i="71"/>
  <c r="Q72" i="53"/>
  <c r="Q72" i="49"/>
  <c r="Q72" i="74"/>
  <c r="Q72" i="67"/>
  <c r="Q72" i="51"/>
  <c r="Q71" i="35"/>
  <c r="Q72" i="41"/>
  <c r="Q68" i="35"/>
  <c r="Q67" i="71"/>
  <c r="Q67" i="49"/>
  <c r="Q67" i="46"/>
  <c r="Q67" i="67"/>
  <c r="Q67" i="51"/>
  <c r="Q67" i="41"/>
  <c r="Q66" i="62"/>
  <c r="Q66" i="49"/>
  <c r="Q66" i="63"/>
  <c r="Q66" i="74"/>
  <c r="Q66" i="67"/>
  <c r="Q66" i="41"/>
  <c r="Q66" i="51"/>
  <c r="Q66" i="66"/>
  <c r="Q65" i="35"/>
  <c r="Q66" i="46"/>
  <c r="Q65" i="62"/>
  <c r="Q65" i="67"/>
  <c r="Q64" i="35"/>
  <c r="Q65" i="66"/>
  <c r="Q65" i="51"/>
  <c r="Q65" i="41"/>
  <c r="Q65" i="74"/>
  <c r="Q65" i="53"/>
  <c r="Q65" i="49"/>
  <c r="Q65" i="46"/>
  <c r="Q62" i="35"/>
  <c r="Q63" i="49"/>
  <c r="Q62" i="71"/>
  <c r="Q62" i="62"/>
  <c r="Q62" i="67"/>
  <c r="Q62" i="51"/>
  <c r="Q62" i="41"/>
  <c r="Q62" i="63"/>
  <c r="Q62" i="53"/>
  <c r="Q61" i="35"/>
  <c r="Q62" i="46"/>
  <c r="Q61" i="74"/>
  <c r="Q61" i="66"/>
  <c r="Q61" i="67"/>
  <c r="Q61" i="41"/>
  <c r="Q61" i="51"/>
  <c r="Q60" i="74"/>
  <c r="Q60" i="63"/>
  <c r="Q60" i="67"/>
  <c r="Q60" i="41"/>
  <c r="Q60" i="49"/>
  <c r="Q59" i="35"/>
  <c r="Q60" i="51"/>
  <c r="Q60" i="66"/>
  <c r="Q60" i="71"/>
  <c r="Q60" i="62"/>
  <c r="Q60" i="46"/>
  <c r="Q57" i="51"/>
  <c r="Q57" i="46"/>
  <c r="Q57" i="74"/>
  <c r="Q57" i="63"/>
  <c r="Q57" i="67"/>
  <c r="Q57" i="62"/>
  <c r="Q57" i="53"/>
  <c r="Q57" i="41"/>
  <c r="Q57" i="49"/>
  <c r="Q56" i="35"/>
  <c r="Q77" i="41"/>
  <c r="Q68" i="41"/>
  <c r="Q64" i="41"/>
  <c r="Q63" i="41"/>
  <c r="Q58" i="41"/>
  <c r="Q79" i="46"/>
  <c r="Q76" i="46"/>
  <c r="Q81" i="41"/>
  <c r="Q78" i="35"/>
  <c r="Q63" i="46"/>
  <c r="Q63" i="35"/>
  <c r="Q79" i="41"/>
  <c r="Q76" i="41"/>
  <c r="Q58" i="46"/>
  <c r="Q77" i="46"/>
  <c r="Q64" i="46"/>
  <c r="Q80" i="35"/>
  <c r="Q81" i="46"/>
  <c r="Q68" i="46"/>
  <c r="Q57" i="35"/>
  <c r="Q69" i="46"/>
  <c r="Q76" i="35"/>
  <c r="Q67" i="35"/>
  <c r="Q58" i="51"/>
  <c r="Q77" i="49"/>
  <c r="Q64" i="49"/>
  <c r="Q69" i="49"/>
  <c r="Q58" i="49"/>
  <c r="Q79" i="49"/>
  <c r="Q63" i="62"/>
  <c r="Q81" i="51"/>
  <c r="Q68" i="49"/>
  <c r="Q76" i="53"/>
  <c r="Q81" i="49"/>
  <c r="Q77" i="51"/>
  <c r="Q63" i="51"/>
  <c r="Q69" i="53"/>
  <c r="Q58" i="62"/>
  <c r="Q77" i="53"/>
  <c r="Q68" i="53"/>
  <c r="Q79" i="51"/>
  <c r="Q68" i="51"/>
  <c r="Q64" i="51"/>
  <c r="Q69" i="51"/>
  <c r="Q77" i="71"/>
  <c r="Q69" i="67"/>
  <c r="Q64" i="62"/>
  <c r="Q81" i="53"/>
  <c r="Q64" i="53"/>
  <c r="Q63" i="53"/>
  <c r="Q64" i="66"/>
  <c r="Q79" i="67"/>
  <c r="Q76" i="67"/>
  <c r="Q69" i="62"/>
  <c r="Q58" i="53"/>
  <c r="Q58" i="74"/>
  <c r="Q58" i="63"/>
  <c r="Q69" i="71"/>
  <c r="Q63" i="67"/>
  <c r="Q58" i="67"/>
  <c r="Q79" i="62"/>
  <c r="Q79" i="53"/>
  <c r="Q58" i="71"/>
  <c r="Q76" i="62"/>
  <c r="Q81" i="62"/>
  <c r="Q77" i="62"/>
  <c r="Q68" i="62"/>
  <c r="Q63" i="71"/>
  <c r="Q63" i="63"/>
  <c r="Q77" i="67"/>
  <c r="Q64" i="67"/>
  <c r="Q68" i="67"/>
  <c r="Q76" i="71"/>
  <c r="Q81" i="67"/>
  <c r="Q77" i="74"/>
  <c r="Q79" i="63"/>
  <c r="Q81" i="71"/>
  <c r="Q68" i="71"/>
  <c r="Q64" i="71"/>
  <c r="Q63" i="66"/>
  <c r="Q77" i="66"/>
  <c r="Q58" i="66"/>
  <c r="Q69" i="66"/>
  <c r="Q68" i="66"/>
  <c r="Q81" i="63"/>
  <c r="Q77" i="63"/>
  <c r="Q68" i="63"/>
  <c r="Q63" i="74"/>
  <c r="Q64" i="63"/>
  <c r="Q81" i="74"/>
  <c r="Q69" i="74"/>
  <c r="Q68" i="74"/>
  <c r="Q79" i="74"/>
  <c r="Q76" i="74"/>
  <c r="Q64" i="74"/>
  <c r="N30" i="74"/>
  <c r="M30" i="74"/>
  <c r="J30" i="74"/>
  <c r="I30" i="74"/>
  <c r="G30" i="74"/>
  <c r="F30" i="74"/>
  <c r="E30" i="74"/>
  <c r="O29" i="74"/>
  <c r="N29" i="74"/>
  <c r="K29" i="74"/>
  <c r="J29" i="74"/>
  <c r="G29" i="74"/>
  <c r="F29" i="74"/>
  <c r="E29" i="74"/>
  <c r="O28" i="74"/>
  <c r="N28" i="74"/>
  <c r="M28" i="74"/>
  <c r="L28" i="74"/>
  <c r="K28" i="74"/>
  <c r="J28" i="74"/>
  <c r="I28" i="74"/>
  <c r="H28" i="74"/>
  <c r="G28" i="74"/>
  <c r="E28" i="74"/>
  <c r="D28" i="74"/>
  <c r="P21" i="74"/>
  <c r="O21" i="74"/>
  <c r="N21" i="74"/>
  <c r="M21" i="74"/>
  <c r="L21" i="74"/>
  <c r="K21" i="74"/>
  <c r="J21" i="74"/>
  <c r="I21" i="74"/>
  <c r="H21" i="74"/>
  <c r="G21" i="74"/>
  <c r="F21" i="74"/>
  <c r="E21" i="74"/>
  <c r="D21" i="74"/>
  <c r="P27" i="74"/>
  <c r="O27" i="74"/>
  <c r="N27" i="74"/>
  <c r="M27" i="74"/>
  <c r="L27" i="74"/>
  <c r="K27" i="74"/>
  <c r="I27" i="74"/>
  <c r="G27" i="74"/>
  <c r="F27" i="74"/>
  <c r="E27" i="74"/>
  <c r="D27" i="74"/>
  <c r="P26" i="74"/>
  <c r="O26" i="74"/>
  <c r="N26" i="74"/>
  <c r="M26" i="74"/>
  <c r="L26" i="74"/>
  <c r="K26" i="74"/>
  <c r="J26" i="74"/>
  <c r="I26" i="74"/>
  <c r="H26" i="74"/>
  <c r="G26" i="74"/>
  <c r="F26" i="74"/>
  <c r="E26" i="74"/>
  <c r="P25" i="74"/>
  <c r="O25" i="74"/>
  <c r="N25" i="74"/>
  <c r="L25" i="74"/>
  <c r="K25" i="74"/>
  <c r="H25" i="74"/>
  <c r="G25" i="74"/>
  <c r="F25" i="74"/>
  <c r="D25" i="74"/>
  <c r="P24" i="74"/>
  <c r="N24" i="74"/>
  <c r="M24" i="74"/>
  <c r="L24" i="74"/>
  <c r="K24" i="74"/>
  <c r="J24" i="74"/>
  <c r="I24" i="74"/>
  <c r="H24" i="74"/>
  <c r="G24" i="74"/>
  <c r="F24" i="74"/>
  <c r="E24" i="74"/>
  <c r="D24" i="74"/>
  <c r="P23" i="74"/>
  <c r="N23" i="74"/>
  <c r="M23" i="74"/>
  <c r="L23" i="74"/>
  <c r="J23" i="74"/>
  <c r="I23" i="74"/>
  <c r="H23" i="74"/>
  <c r="F23" i="74"/>
  <c r="E23" i="74"/>
  <c r="D23" i="74"/>
  <c r="O22" i="74"/>
  <c r="N22" i="74"/>
  <c r="M22" i="74"/>
  <c r="J22" i="74"/>
  <c r="I22" i="74"/>
  <c r="G22" i="74"/>
  <c r="F22" i="74"/>
  <c r="E22" i="74"/>
  <c r="D22" i="74"/>
  <c r="P19" i="74"/>
  <c r="O19" i="74"/>
  <c r="L19" i="74"/>
  <c r="K19" i="74"/>
  <c r="J19" i="74"/>
  <c r="G19" i="74"/>
  <c r="P17" i="74"/>
  <c r="O17" i="74"/>
  <c r="N17" i="74"/>
  <c r="M17" i="74"/>
  <c r="L17" i="74"/>
  <c r="K17" i="74"/>
  <c r="J17" i="74"/>
  <c r="I17" i="74"/>
  <c r="H17" i="74"/>
  <c r="G17" i="74"/>
  <c r="F17" i="74"/>
  <c r="E17" i="74"/>
  <c r="D17" i="74"/>
  <c r="P16" i="74"/>
  <c r="O16" i="74"/>
  <c r="N16" i="74"/>
  <c r="M16" i="74"/>
  <c r="L16" i="74"/>
  <c r="J16" i="74"/>
  <c r="I16" i="74"/>
  <c r="H16" i="74"/>
  <c r="F16" i="74"/>
  <c r="E16" i="74"/>
  <c r="D16" i="74"/>
  <c r="O15" i="74"/>
  <c r="N15" i="74"/>
  <c r="M15" i="74"/>
  <c r="K15" i="74"/>
  <c r="J15" i="74"/>
  <c r="I15" i="74"/>
  <c r="H15" i="74"/>
  <c r="G15" i="74"/>
  <c r="F15" i="74"/>
  <c r="E15" i="74"/>
  <c r="D15" i="74"/>
  <c r="P14" i="74"/>
  <c r="O14" i="74"/>
  <c r="N14" i="74"/>
  <c r="M14" i="74"/>
  <c r="L14" i="74"/>
  <c r="K14" i="74"/>
  <c r="J14" i="74"/>
  <c r="H14" i="74"/>
  <c r="G14" i="74"/>
  <c r="F14" i="74"/>
  <c r="E14" i="74"/>
  <c r="D14" i="74"/>
  <c r="P12" i="74"/>
  <c r="N12" i="74"/>
  <c r="M12" i="74"/>
  <c r="L12" i="74"/>
  <c r="K12" i="74"/>
  <c r="I12" i="74"/>
  <c r="H12" i="74"/>
  <c r="G12" i="74"/>
  <c r="D12" i="74"/>
  <c r="P11" i="74"/>
  <c r="O11" i="74"/>
  <c r="N11" i="74"/>
  <c r="M11" i="74"/>
  <c r="L11" i="74"/>
  <c r="K11" i="74"/>
  <c r="J11" i="74"/>
  <c r="I11" i="74"/>
  <c r="H11" i="74"/>
  <c r="G11" i="74"/>
  <c r="F11" i="74"/>
  <c r="E11" i="74"/>
  <c r="D11" i="74"/>
  <c r="P10" i="74"/>
  <c r="O10" i="74"/>
  <c r="N10" i="74"/>
  <c r="M10" i="74"/>
  <c r="L10" i="74"/>
  <c r="K10" i="74"/>
  <c r="J10" i="74"/>
  <c r="I10" i="74"/>
  <c r="G10" i="74"/>
  <c r="F10" i="74"/>
  <c r="E10" i="74"/>
  <c r="D10" i="74"/>
  <c r="P7" i="74"/>
  <c r="O7" i="74"/>
  <c r="N7" i="74"/>
  <c r="M7" i="74"/>
  <c r="L7" i="74"/>
  <c r="K7" i="74"/>
  <c r="J7" i="74"/>
  <c r="I7" i="74"/>
  <c r="H7" i="74"/>
  <c r="G7" i="74"/>
  <c r="F7" i="74"/>
  <c r="E7" i="74"/>
  <c r="D7" i="74"/>
  <c r="P31" i="74"/>
  <c r="O31" i="74"/>
  <c r="M31" i="74"/>
  <c r="L31" i="74"/>
  <c r="K31" i="74"/>
  <c r="J31" i="74"/>
  <c r="I31" i="74"/>
  <c r="H31" i="74"/>
  <c r="G31" i="74"/>
  <c r="F31" i="74"/>
  <c r="E31" i="74"/>
  <c r="D31" i="74"/>
  <c r="P18" i="74"/>
  <c r="O18" i="74"/>
  <c r="M18" i="74"/>
  <c r="L18" i="74"/>
  <c r="K18" i="74"/>
  <c r="J18" i="74"/>
  <c r="I18" i="74"/>
  <c r="H18" i="74"/>
  <c r="G18" i="74"/>
  <c r="F18" i="74"/>
  <c r="D18" i="74"/>
  <c r="P13" i="74"/>
  <c r="O13" i="74"/>
  <c r="N13" i="74"/>
  <c r="M13" i="74"/>
  <c r="L13" i="74"/>
  <c r="K13" i="74"/>
  <c r="J13" i="74"/>
  <c r="I13" i="74"/>
  <c r="H13" i="74"/>
  <c r="G13" i="74"/>
  <c r="F13" i="74"/>
  <c r="E13" i="74"/>
  <c r="P8" i="74"/>
  <c r="O8" i="74"/>
  <c r="N8" i="74"/>
  <c r="M8" i="74"/>
  <c r="L8" i="74"/>
  <c r="K8" i="74"/>
  <c r="J8" i="74"/>
  <c r="I8" i="74"/>
  <c r="H8" i="74"/>
  <c r="G8" i="74"/>
  <c r="F8" i="74"/>
  <c r="E8" i="74"/>
  <c r="D8" i="74"/>
  <c r="P9" i="74"/>
  <c r="O9" i="74"/>
  <c r="N9" i="74"/>
  <c r="M9" i="74"/>
  <c r="L9" i="74"/>
  <c r="K9" i="74"/>
  <c r="J9" i="74"/>
  <c r="I9" i="74"/>
  <c r="H9" i="74"/>
  <c r="G9" i="74"/>
  <c r="F9" i="74"/>
  <c r="E9" i="74"/>
  <c r="D9" i="74"/>
  <c r="P32" i="74"/>
  <c r="O32" i="74"/>
  <c r="N32" i="74"/>
  <c r="M32" i="74"/>
  <c r="L32" i="74"/>
  <c r="K32" i="74"/>
  <c r="J32" i="74"/>
  <c r="I32" i="74"/>
  <c r="H32" i="74"/>
  <c r="G32" i="74"/>
  <c r="F32" i="74"/>
  <c r="E32" i="74"/>
  <c r="D32" i="74"/>
  <c r="N31" i="74"/>
  <c r="P20" i="74"/>
  <c r="O20" i="74"/>
  <c r="N20" i="74"/>
  <c r="M20" i="74"/>
  <c r="L20" i="74"/>
  <c r="K20" i="74"/>
  <c r="J20" i="74"/>
  <c r="I20" i="74"/>
  <c r="H20" i="74"/>
  <c r="G20" i="74"/>
  <c r="F20" i="74"/>
  <c r="E20" i="74"/>
  <c r="D20" i="74"/>
  <c r="P6" i="74"/>
  <c r="O6" i="74"/>
  <c r="N6" i="74"/>
  <c r="M6" i="74"/>
  <c r="L6" i="74"/>
  <c r="K6" i="74"/>
  <c r="J6" i="74"/>
  <c r="I6" i="74"/>
  <c r="H6" i="74"/>
  <c r="G6" i="74"/>
  <c r="F6" i="74"/>
  <c r="E6" i="74"/>
  <c r="D6" i="74"/>
  <c r="P5" i="74"/>
  <c r="O5" i="74"/>
  <c r="N5" i="74"/>
  <c r="M5" i="74"/>
  <c r="L5" i="74"/>
  <c r="K5" i="74"/>
  <c r="J5" i="74"/>
  <c r="I5" i="74"/>
  <c r="H5" i="74"/>
  <c r="G5" i="74"/>
  <c r="F5" i="74"/>
  <c r="E5" i="74"/>
  <c r="D5" i="74"/>
  <c r="F4" i="74"/>
  <c r="E4" i="74"/>
  <c r="Q9" i="74"/>
  <c r="BR9" i="39" s="1"/>
  <c r="P30" i="74"/>
  <c r="O30" i="74"/>
  <c r="L30" i="74"/>
  <c r="K30" i="74"/>
  <c r="H30" i="74"/>
  <c r="D30" i="74"/>
  <c r="P29" i="74"/>
  <c r="M29" i="74"/>
  <c r="L29" i="74"/>
  <c r="I29" i="74"/>
  <c r="H29" i="74"/>
  <c r="D29" i="74"/>
  <c r="P28" i="74"/>
  <c r="F28" i="74"/>
  <c r="J27" i="74"/>
  <c r="H27" i="74"/>
  <c r="M25" i="74"/>
  <c r="J25" i="74"/>
  <c r="I25" i="74"/>
  <c r="E25" i="74"/>
  <c r="O24" i="74"/>
  <c r="O23" i="74"/>
  <c r="K23" i="74"/>
  <c r="G23" i="74"/>
  <c r="P22" i="74"/>
  <c r="L22" i="74"/>
  <c r="K22" i="74"/>
  <c r="H22" i="74"/>
  <c r="N19" i="74"/>
  <c r="M19" i="74"/>
  <c r="I19" i="74"/>
  <c r="H19" i="74"/>
  <c r="F19" i="74"/>
  <c r="E19" i="74"/>
  <c r="D19" i="74"/>
  <c r="N18" i="74"/>
  <c r="E18" i="74"/>
  <c r="K16" i="74"/>
  <c r="G16" i="74"/>
  <c r="P15" i="74"/>
  <c r="L15" i="74"/>
  <c r="I14" i="74"/>
  <c r="D13" i="74"/>
  <c r="O12" i="74"/>
  <c r="J12" i="74"/>
  <c r="F12" i="74"/>
  <c r="E12" i="74"/>
  <c r="H10" i="74"/>
  <c r="AC4" i="39" l="1"/>
  <c r="W4" i="39"/>
  <c r="AO4" i="39" s="1"/>
  <c r="J33" i="75"/>
  <c r="M33" i="75"/>
  <c r="P33" i="75"/>
  <c r="S33" i="75"/>
  <c r="Q12" i="74"/>
  <c r="BR12" i="39" s="1"/>
  <c r="Q14" i="74"/>
  <c r="BR14" i="39" s="1"/>
  <c r="Q16" i="74"/>
  <c r="BR16" i="39" s="1"/>
  <c r="Q18" i="74"/>
  <c r="BR18" i="39" s="1"/>
  <c r="D26" i="74"/>
  <c r="Q26" i="74"/>
  <c r="BR26" i="39" s="1"/>
  <c r="Q30" i="74"/>
  <c r="BR30" i="39" s="1"/>
  <c r="Q23" i="74"/>
  <c r="BR23" i="39" s="1"/>
  <c r="Q25" i="74"/>
  <c r="BR25" i="39" s="1"/>
  <c r="Q10" i="74"/>
  <c r="BR10" i="39" s="1"/>
  <c r="Q22" i="74"/>
  <c r="BR22" i="39" s="1"/>
  <c r="Q24" i="74"/>
  <c r="BR24" i="39" s="1"/>
  <c r="Q28" i="74"/>
  <c r="BR28" i="39" s="1"/>
  <c r="Q8" i="74"/>
  <c r="BR8" i="39" s="1"/>
  <c r="Q11" i="74"/>
  <c r="BR11" i="39" s="1"/>
  <c r="Q13" i="74"/>
  <c r="BR13" i="39" s="1"/>
  <c r="Q15" i="74"/>
  <c r="BR15" i="39" s="1"/>
  <c r="Q17" i="74"/>
  <c r="BR17" i="39" s="1"/>
  <c r="Q19" i="74"/>
  <c r="BR19" i="39" s="1"/>
  <c r="Q27" i="74"/>
  <c r="BR27" i="39" s="1"/>
  <c r="Q21" i="74"/>
  <c r="BR21" i="39" s="1"/>
  <c r="Q29" i="74"/>
  <c r="BR29" i="39" s="1"/>
  <c r="Q31" i="74"/>
  <c r="BR31" i="39" s="1"/>
  <c r="Q7" i="74" l="1"/>
  <c r="BR7" i="39" s="1"/>
  <c r="Q9" i="71" l="1"/>
  <c r="BN9" i="39" s="1"/>
  <c r="P9" i="71"/>
  <c r="O9" i="71"/>
  <c r="N9" i="71"/>
  <c r="M9" i="71"/>
  <c r="L9" i="71"/>
  <c r="K9" i="71"/>
  <c r="J9" i="71"/>
  <c r="I9" i="71"/>
  <c r="H9" i="71"/>
  <c r="G9" i="71"/>
  <c r="F9" i="71"/>
  <c r="E9" i="71"/>
  <c r="D9" i="71"/>
  <c r="P32" i="71"/>
  <c r="O32" i="71"/>
  <c r="N32" i="71"/>
  <c r="M32" i="71"/>
  <c r="L32" i="71"/>
  <c r="K32" i="71"/>
  <c r="J32" i="71"/>
  <c r="I32" i="71"/>
  <c r="H32" i="71"/>
  <c r="G32" i="71"/>
  <c r="F32" i="71"/>
  <c r="E32" i="71"/>
  <c r="D32" i="71"/>
  <c r="P20" i="71"/>
  <c r="O20" i="71"/>
  <c r="N20" i="71"/>
  <c r="M20" i="71"/>
  <c r="L20" i="71"/>
  <c r="K20" i="71"/>
  <c r="J20" i="71"/>
  <c r="I20" i="71"/>
  <c r="H20" i="71"/>
  <c r="G20" i="71"/>
  <c r="F20" i="71"/>
  <c r="E20" i="71"/>
  <c r="D20" i="71"/>
  <c r="P6" i="71"/>
  <c r="O6" i="71"/>
  <c r="N6" i="71"/>
  <c r="M6" i="71"/>
  <c r="L6" i="71"/>
  <c r="K6" i="71"/>
  <c r="J6" i="71"/>
  <c r="I6" i="71"/>
  <c r="H6" i="71"/>
  <c r="G6" i="71"/>
  <c r="F6" i="71"/>
  <c r="E6" i="71"/>
  <c r="D6" i="71"/>
  <c r="P5" i="71"/>
  <c r="O5" i="71"/>
  <c r="N5" i="71"/>
  <c r="M5" i="71"/>
  <c r="L5" i="71"/>
  <c r="K5" i="71"/>
  <c r="J5" i="71"/>
  <c r="I5" i="71"/>
  <c r="H5" i="71"/>
  <c r="G5" i="71"/>
  <c r="F5" i="71"/>
  <c r="E5" i="71"/>
  <c r="D5" i="71"/>
  <c r="P4" i="71"/>
  <c r="O4" i="71"/>
  <c r="N4" i="71"/>
  <c r="M4" i="71"/>
  <c r="L4" i="71"/>
  <c r="K4" i="71"/>
  <c r="J4" i="71"/>
  <c r="I4" i="71"/>
  <c r="H4" i="71"/>
  <c r="G4" i="71"/>
  <c r="F4" i="71"/>
  <c r="E4" i="71"/>
  <c r="D4" i="71"/>
  <c r="Q9" i="67" l="1"/>
  <c r="BP9" i="39" s="1"/>
  <c r="P9" i="67"/>
  <c r="O9" i="67"/>
  <c r="N9" i="67"/>
  <c r="M9" i="67"/>
  <c r="L9" i="67"/>
  <c r="K9" i="67"/>
  <c r="J9" i="67"/>
  <c r="I9" i="67"/>
  <c r="H9" i="67"/>
  <c r="G9" i="67"/>
  <c r="F9" i="67"/>
  <c r="E9" i="67"/>
  <c r="D9" i="67"/>
  <c r="P32" i="67"/>
  <c r="O32" i="67"/>
  <c r="N32" i="67"/>
  <c r="M32" i="67"/>
  <c r="L32" i="67"/>
  <c r="K32" i="67"/>
  <c r="J32" i="67"/>
  <c r="I32" i="67"/>
  <c r="H32" i="67"/>
  <c r="G32" i="67"/>
  <c r="F32" i="67"/>
  <c r="E32" i="67"/>
  <c r="D32" i="67"/>
  <c r="P20" i="67"/>
  <c r="O20" i="67"/>
  <c r="N20" i="67"/>
  <c r="M20" i="67"/>
  <c r="L20" i="67"/>
  <c r="K20" i="67"/>
  <c r="J20" i="67"/>
  <c r="I20" i="67"/>
  <c r="H20" i="67"/>
  <c r="G20" i="67"/>
  <c r="F20" i="67"/>
  <c r="E20" i="67"/>
  <c r="D20" i="67"/>
  <c r="G19" i="67"/>
  <c r="M8" i="67"/>
  <c r="I8" i="67"/>
  <c r="P6" i="67"/>
  <c r="O6" i="67"/>
  <c r="N6" i="67"/>
  <c r="M6" i="67"/>
  <c r="L6" i="67"/>
  <c r="K6" i="67"/>
  <c r="J6" i="67"/>
  <c r="I6" i="67"/>
  <c r="H6" i="67"/>
  <c r="G6" i="67"/>
  <c r="F6" i="67"/>
  <c r="E6" i="67"/>
  <c r="D6" i="67"/>
  <c r="P5" i="67"/>
  <c r="O5" i="67"/>
  <c r="N5" i="67"/>
  <c r="M5" i="67"/>
  <c r="L5" i="67"/>
  <c r="K5" i="67"/>
  <c r="J5" i="67"/>
  <c r="I5" i="67"/>
  <c r="H5" i="67"/>
  <c r="G5" i="67"/>
  <c r="F5" i="67"/>
  <c r="E5" i="67"/>
  <c r="D5" i="67"/>
  <c r="P4" i="67"/>
  <c r="O4" i="67"/>
  <c r="N4" i="67"/>
  <c r="M4" i="67"/>
  <c r="L4" i="67"/>
  <c r="K4" i="67"/>
  <c r="J4" i="67"/>
  <c r="I4" i="67"/>
  <c r="H4" i="67"/>
  <c r="G4" i="67"/>
  <c r="F4" i="67"/>
  <c r="E4" i="67"/>
  <c r="D4" i="67"/>
  <c r="P30" i="67"/>
  <c r="O30" i="67"/>
  <c r="N30" i="67"/>
  <c r="M30" i="67"/>
  <c r="L30" i="67"/>
  <c r="K30" i="67"/>
  <c r="J30" i="67"/>
  <c r="I30" i="67"/>
  <c r="H30" i="67"/>
  <c r="G30" i="67"/>
  <c r="E30" i="67"/>
  <c r="D30" i="67"/>
  <c r="P29" i="67"/>
  <c r="O29" i="67"/>
  <c r="N29" i="67"/>
  <c r="M29" i="67"/>
  <c r="L29" i="67"/>
  <c r="K29" i="67"/>
  <c r="J29" i="67"/>
  <c r="I29" i="67"/>
  <c r="H29" i="67"/>
  <c r="G29" i="67"/>
  <c r="F29" i="67"/>
  <c r="E29" i="67"/>
  <c r="D29" i="67"/>
  <c r="P28" i="67"/>
  <c r="O28" i="67"/>
  <c r="N28" i="67"/>
  <c r="M28" i="67"/>
  <c r="L28" i="67"/>
  <c r="K28" i="67"/>
  <c r="J28" i="67"/>
  <c r="I28" i="67"/>
  <c r="H28" i="67"/>
  <c r="G28" i="67"/>
  <c r="F28" i="67"/>
  <c r="E28" i="67"/>
  <c r="D28" i="67"/>
  <c r="P21" i="67"/>
  <c r="O21" i="67"/>
  <c r="N21" i="67"/>
  <c r="M21" i="67"/>
  <c r="L21" i="67"/>
  <c r="K21" i="67"/>
  <c r="J21" i="67"/>
  <c r="I21" i="67"/>
  <c r="H21" i="67"/>
  <c r="G21" i="67"/>
  <c r="F21" i="67"/>
  <c r="E21" i="67"/>
  <c r="D21" i="67"/>
  <c r="P27" i="67"/>
  <c r="O27" i="67"/>
  <c r="N27" i="67"/>
  <c r="M27" i="67"/>
  <c r="L27" i="67"/>
  <c r="K27" i="67"/>
  <c r="J27" i="67"/>
  <c r="I27" i="67"/>
  <c r="H27" i="67"/>
  <c r="G27" i="67"/>
  <c r="E27" i="67"/>
  <c r="D27" i="67"/>
  <c r="P26" i="67"/>
  <c r="O26" i="67"/>
  <c r="N26" i="67"/>
  <c r="M26" i="67"/>
  <c r="L26" i="67"/>
  <c r="K26" i="67"/>
  <c r="J26" i="67"/>
  <c r="I26" i="67"/>
  <c r="H26" i="67"/>
  <c r="F26" i="67"/>
  <c r="E26" i="67"/>
  <c r="D26" i="67"/>
  <c r="P25" i="67"/>
  <c r="O25" i="67"/>
  <c r="N25" i="67"/>
  <c r="M25" i="67"/>
  <c r="L25" i="67"/>
  <c r="K25" i="67"/>
  <c r="J25" i="67"/>
  <c r="I25" i="67"/>
  <c r="H25" i="67"/>
  <c r="G25" i="67"/>
  <c r="F25" i="67"/>
  <c r="E25" i="67"/>
  <c r="D25" i="67"/>
  <c r="P24" i="67"/>
  <c r="O24" i="67"/>
  <c r="N24" i="67"/>
  <c r="M24" i="67"/>
  <c r="L24" i="67"/>
  <c r="K24" i="67"/>
  <c r="J24" i="67"/>
  <c r="I24" i="67"/>
  <c r="H24" i="67"/>
  <c r="G24" i="67"/>
  <c r="F24" i="67"/>
  <c r="D24" i="67"/>
  <c r="P23" i="67"/>
  <c r="O23" i="67"/>
  <c r="N23" i="67"/>
  <c r="M23" i="67"/>
  <c r="L23" i="67"/>
  <c r="K23" i="67"/>
  <c r="J23" i="67"/>
  <c r="I23" i="67"/>
  <c r="H23" i="67"/>
  <c r="G23" i="67"/>
  <c r="E23" i="67"/>
  <c r="D23" i="67"/>
  <c r="P22" i="67"/>
  <c r="O22" i="67"/>
  <c r="N22" i="67"/>
  <c r="M22" i="67"/>
  <c r="L22" i="67"/>
  <c r="K22" i="67"/>
  <c r="J22" i="67"/>
  <c r="I22" i="67"/>
  <c r="H22" i="67"/>
  <c r="F22" i="67"/>
  <c r="E22" i="67"/>
  <c r="D22" i="67"/>
  <c r="P19" i="67"/>
  <c r="O19" i="67"/>
  <c r="N19" i="67"/>
  <c r="M19" i="67"/>
  <c r="L19" i="67"/>
  <c r="K19" i="67"/>
  <c r="J19" i="67"/>
  <c r="I19" i="67"/>
  <c r="H19" i="67"/>
  <c r="F19" i="67"/>
  <c r="D19" i="67"/>
  <c r="P17" i="67"/>
  <c r="O17" i="67"/>
  <c r="N17" i="67"/>
  <c r="M17" i="67"/>
  <c r="L17" i="67"/>
  <c r="K17" i="67"/>
  <c r="J17" i="67"/>
  <c r="I17" i="67"/>
  <c r="H17" i="67"/>
  <c r="G17" i="67"/>
  <c r="E17" i="67"/>
  <c r="D17" i="67"/>
  <c r="P16" i="67"/>
  <c r="O16" i="67"/>
  <c r="N16" i="67"/>
  <c r="M16" i="67"/>
  <c r="L16" i="67"/>
  <c r="K16" i="67"/>
  <c r="J16" i="67"/>
  <c r="I16" i="67"/>
  <c r="H16" i="67"/>
  <c r="F16" i="67"/>
  <c r="E16" i="67"/>
  <c r="D16" i="67"/>
  <c r="P15" i="67"/>
  <c r="O15" i="67"/>
  <c r="N15" i="67"/>
  <c r="M15" i="67"/>
  <c r="L15" i="67"/>
  <c r="K15" i="67"/>
  <c r="J15" i="67"/>
  <c r="I15" i="67"/>
  <c r="H15" i="67"/>
  <c r="G15" i="67"/>
  <c r="F15" i="67"/>
  <c r="E15" i="67"/>
  <c r="D15" i="67"/>
  <c r="P14" i="67"/>
  <c r="O14" i="67"/>
  <c r="N14" i="67"/>
  <c r="M14" i="67"/>
  <c r="L14" i="67"/>
  <c r="K14" i="67"/>
  <c r="J14" i="67"/>
  <c r="I14" i="67"/>
  <c r="H14" i="67"/>
  <c r="G14" i="67"/>
  <c r="F14" i="67"/>
  <c r="D14" i="67"/>
  <c r="P12" i="67"/>
  <c r="O12" i="67"/>
  <c r="N12" i="67"/>
  <c r="M12" i="67"/>
  <c r="L12" i="67"/>
  <c r="K12" i="67"/>
  <c r="J12" i="67"/>
  <c r="I12" i="67"/>
  <c r="H12" i="67"/>
  <c r="G12" i="67"/>
  <c r="F12" i="67"/>
  <c r="E12" i="67"/>
  <c r="D12" i="67"/>
  <c r="P11" i="67"/>
  <c r="O11" i="67"/>
  <c r="N11" i="67"/>
  <c r="M11" i="67"/>
  <c r="L11" i="67"/>
  <c r="K11" i="67"/>
  <c r="J11" i="67"/>
  <c r="I11" i="67"/>
  <c r="H11" i="67"/>
  <c r="G11" i="67"/>
  <c r="F11" i="67"/>
  <c r="E11" i="67"/>
  <c r="D11" i="67"/>
  <c r="P10" i="67"/>
  <c r="O10" i="67"/>
  <c r="N10" i="67"/>
  <c r="M10" i="67"/>
  <c r="L10" i="67"/>
  <c r="K10" i="67"/>
  <c r="J10" i="67"/>
  <c r="I10" i="67"/>
  <c r="H10" i="67"/>
  <c r="G10" i="67"/>
  <c r="E10" i="67"/>
  <c r="D10" i="67"/>
  <c r="P7" i="67"/>
  <c r="O7" i="67"/>
  <c r="N7" i="67"/>
  <c r="M7" i="67"/>
  <c r="L7" i="67"/>
  <c r="K7" i="67"/>
  <c r="J7" i="67"/>
  <c r="I7" i="67"/>
  <c r="H7" i="67"/>
  <c r="G7" i="67"/>
  <c r="F7" i="67"/>
  <c r="D7" i="67"/>
  <c r="P31" i="67"/>
  <c r="O31" i="67"/>
  <c r="N31" i="67"/>
  <c r="M31" i="67"/>
  <c r="L31" i="67"/>
  <c r="K31" i="67"/>
  <c r="J31" i="67"/>
  <c r="I31" i="67"/>
  <c r="H31" i="67"/>
  <c r="G31" i="67"/>
  <c r="F31" i="67"/>
  <c r="E31" i="67"/>
  <c r="D31" i="67"/>
  <c r="P18" i="67"/>
  <c r="O18" i="67"/>
  <c r="N18" i="67"/>
  <c r="M18" i="67"/>
  <c r="L18" i="67"/>
  <c r="K18" i="67"/>
  <c r="J18" i="67"/>
  <c r="I18" i="67"/>
  <c r="H18" i="67"/>
  <c r="G18" i="67"/>
  <c r="F18" i="67"/>
  <c r="E18" i="67"/>
  <c r="D18" i="67"/>
  <c r="P13" i="67"/>
  <c r="O13" i="67"/>
  <c r="N13" i="67"/>
  <c r="M13" i="67"/>
  <c r="L13" i="67"/>
  <c r="K13" i="67"/>
  <c r="J13" i="67"/>
  <c r="I13" i="67"/>
  <c r="H13" i="67"/>
  <c r="F13" i="67"/>
  <c r="E13" i="67"/>
  <c r="D13" i="67"/>
  <c r="P8" i="67"/>
  <c r="O8" i="67"/>
  <c r="N8" i="67"/>
  <c r="L8" i="67"/>
  <c r="K8" i="67"/>
  <c r="J8" i="67"/>
  <c r="H8" i="67"/>
  <c r="G8" i="67"/>
  <c r="F8" i="67"/>
  <c r="E8" i="67"/>
  <c r="Q25" i="67"/>
  <c r="BP25" i="39" s="1"/>
  <c r="Q19" i="67" l="1"/>
  <c r="BP19" i="39" s="1"/>
  <c r="Q30" i="67"/>
  <c r="BP30" i="39" s="1"/>
  <c r="F30" i="67"/>
  <c r="Q26" i="67"/>
  <c r="BP26" i="39" s="1"/>
  <c r="G26" i="67"/>
  <c r="Q13" i="67"/>
  <c r="BP13" i="39" s="1"/>
  <c r="G13" i="67"/>
  <c r="E19" i="67"/>
  <c r="Q18" i="67"/>
  <c r="BP18" i="39" s="1"/>
  <c r="Q12" i="67"/>
  <c r="BP12" i="39" s="1"/>
  <c r="Q14" i="67"/>
  <c r="BP14" i="39" s="1"/>
  <c r="E14" i="67"/>
  <c r="Q29" i="67"/>
  <c r="BP29" i="39" s="1"/>
  <c r="Q8" i="67"/>
  <c r="BP8" i="39" s="1"/>
  <c r="D8" i="67"/>
  <c r="Q23" i="67"/>
  <c r="BP23" i="39" s="1"/>
  <c r="F23" i="67"/>
  <c r="Q22" i="67"/>
  <c r="BP22" i="39" s="1"/>
  <c r="G22" i="67"/>
  <c r="Q11" i="67"/>
  <c r="BP11" i="39" s="1"/>
  <c r="Q10" i="67"/>
  <c r="BP10" i="39" s="1"/>
  <c r="F10" i="67"/>
  <c r="Q15" i="67"/>
  <c r="BP15" i="39" s="1"/>
  <c r="Q17" i="67"/>
  <c r="BP17" i="39" s="1"/>
  <c r="F17" i="67"/>
  <c r="Q24" i="67"/>
  <c r="BP24" i="39" s="1"/>
  <c r="E24" i="67"/>
  <c r="Q27" i="67"/>
  <c r="BP27" i="39" s="1"/>
  <c r="F27" i="67"/>
  <c r="Q28" i="67"/>
  <c r="BP28" i="39" s="1"/>
  <c r="Q7" i="67"/>
  <c r="BP7" i="39" s="1"/>
  <c r="E7" i="67"/>
  <c r="Q31" i="67"/>
  <c r="BP31" i="39" s="1"/>
  <c r="Q21" i="67"/>
  <c r="BP21" i="39" s="1"/>
  <c r="Q16" i="67"/>
  <c r="BP16" i="39" s="1"/>
  <c r="G16" i="67"/>
  <c r="F4" i="16" l="1"/>
  <c r="F94" i="77" s="1"/>
  <c r="P30" i="71"/>
  <c r="O30" i="71"/>
  <c r="N30" i="71"/>
  <c r="M30" i="71"/>
  <c r="L30" i="71"/>
  <c r="K30" i="71"/>
  <c r="J30" i="71"/>
  <c r="I30" i="71"/>
  <c r="H30" i="71"/>
  <c r="G30" i="71"/>
  <c r="F30" i="71"/>
  <c r="E30" i="71"/>
  <c r="P29" i="71"/>
  <c r="O29" i="71"/>
  <c r="N29" i="71"/>
  <c r="M29" i="71"/>
  <c r="L29" i="71"/>
  <c r="K29" i="71"/>
  <c r="J29" i="71"/>
  <c r="I29" i="71"/>
  <c r="H29" i="71"/>
  <c r="G29" i="71"/>
  <c r="F29" i="71"/>
  <c r="E29" i="71"/>
  <c r="P28" i="71"/>
  <c r="O28" i="71"/>
  <c r="N28" i="71"/>
  <c r="M28" i="71"/>
  <c r="L28" i="71"/>
  <c r="K28" i="71"/>
  <c r="J28" i="71"/>
  <c r="I28" i="71"/>
  <c r="H28" i="71"/>
  <c r="G28" i="71"/>
  <c r="F28" i="71"/>
  <c r="E28" i="71"/>
  <c r="P21" i="71"/>
  <c r="O21" i="71"/>
  <c r="N21" i="71"/>
  <c r="M21" i="71"/>
  <c r="L21" i="71"/>
  <c r="K21" i="71"/>
  <c r="J21" i="71"/>
  <c r="I21" i="71"/>
  <c r="H21" i="71"/>
  <c r="G21" i="71"/>
  <c r="F21" i="71"/>
  <c r="E21" i="71"/>
  <c r="P27" i="71"/>
  <c r="O27" i="71"/>
  <c r="N27" i="71"/>
  <c r="M27" i="71"/>
  <c r="L27" i="71"/>
  <c r="K27" i="71"/>
  <c r="J27" i="71"/>
  <c r="I27" i="71"/>
  <c r="H27" i="71"/>
  <c r="G27" i="71"/>
  <c r="F27" i="71"/>
  <c r="E27" i="71"/>
  <c r="D27" i="71"/>
  <c r="P26" i="71"/>
  <c r="O26" i="71"/>
  <c r="N26" i="71"/>
  <c r="M26" i="71"/>
  <c r="L26" i="71"/>
  <c r="K26" i="71"/>
  <c r="J26" i="71"/>
  <c r="I26" i="71"/>
  <c r="H26" i="71"/>
  <c r="G26" i="71"/>
  <c r="F26" i="71"/>
  <c r="E26" i="71"/>
  <c r="P25" i="71"/>
  <c r="O25" i="71"/>
  <c r="N25" i="71"/>
  <c r="M25" i="71"/>
  <c r="L25" i="71"/>
  <c r="K25" i="71"/>
  <c r="J25" i="71"/>
  <c r="I25" i="71"/>
  <c r="H25" i="71"/>
  <c r="G25" i="71"/>
  <c r="F25" i="71"/>
  <c r="E25" i="71"/>
  <c r="P24" i="71"/>
  <c r="O24" i="71"/>
  <c r="N24" i="71"/>
  <c r="M24" i="71"/>
  <c r="L24" i="71"/>
  <c r="K24" i="71"/>
  <c r="J24" i="71"/>
  <c r="I24" i="71"/>
  <c r="H24" i="71"/>
  <c r="G24" i="71"/>
  <c r="F24" i="71"/>
  <c r="E24" i="71"/>
  <c r="D24" i="71"/>
  <c r="P23" i="71"/>
  <c r="O23" i="71"/>
  <c r="N23" i="71"/>
  <c r="M23" i="71"/>
  <c r="L23" i="71"/>
  <c r="K23" i="71"/>
  <c r="J23" i="71"/>
  <c r="I23" i="71"/>
  <c r="H23" i="71"/>
  <c r="G23" i="71"/>
  <c r="F23" i="71"/>
  <c r="E23" i="71"/>
  <c r="P22" i="71"/>
  <c r="O22" i="71"/>
  <c r="N22" i="71"/>
  <c r="M22" i="71"/>
  <c r="L22" i="71"/>
  <c r="K22" i="71"/>
  <c r="J22" i="71"/>
  <c r="I22" i="71"/>
  <c r="H22" i="71"/>
  <c r="G22" i="71"/>
  <c r="F22" i="71"/>
  <c r="E22" i="71"/>
  <c r="D22" i="71"/>
  <c r="P19" i="71"/>
  <c r="O19" i="71"/>
  <c r="N19" i="71"/>
  <c r="M19" i="71"/>
  <c r="L19" i="71"/>
  <c r="K19" i="71"/>
  <c r="J19" i="71"/>
  <c r="I19" i="71"/>
  <c r="H19" i="71"/>
  <c r="G19" i="71"/>
  <c r="F19" i="71"/>
  <c r="E19" i="71"/>
  <c r="D19" i="71"/>
  <c r="P17" i="71"/>
  <c r="O17" i="71"/>
  <c r="N17" i="71"/>
  <c r="M17" i="71"/>
  <c r="L17" i="71"/>
  <c r="K17" i="71"/>
  <c r="J17" i="71"/>
  <c r="I17" i="71"/>
  <c r="H17" i="71"/>
  <c r="G17" i="71"/>
  <c r="F17" i="71"/>
  <c r="E17" i="71"/>
  <c r="D17" i="71"/>
  <c r="P16" i="71"/>
  <c r="O16" i="71"/>
  <c r="N16" i="71"/>
  <c r="M16" i="71"/>
  <c r="L16" i="71"/>
  <c r="K16" i="71"/>
  <c r="J16" i="71"/>
  <c r="I16" i="71"/>
  <c r="H16" i="71"/>
  <c r="G16" i="71"/>
  <c r="F16" i="71"/>
  <c r="E16" i="71"/>
  <c r="P15" i="71"/>
  <c r="O15" i="71"/>
  <c r="N15" i="71"/>
  <c r="M15" i="71"/>
  <c r="L15" i="71"/>
  <c r="K15" i="71"/>
  <c r="J15" i="71"/>
  <c r="I15" i="71"/>
  <c r="H15" i="71"/>
  <c r="G15" i="71"/>
  <c r="F15" i="71"/>
  <c r="E15" i="71"/>
  <c r="P14" i="71"/>
  <c r="O14" i="71"/>
  <c r="N14" i="71"/>
  <c r="M14" i="71"/>
  <c r="L14" i="71"/>
  <c r="K14" i="71"/>
  <c r="J14" i="71"/>
  <c r="I14" i="71"/>
  <c r="H14" i="71"/>
  <c r="G14" i="71"/>
  <c r="F14" i="71"/>
  <c r="E14" i="71"/>
  <c r="D14" i="71"/>
  <c r="P12" i="71"/>
  <c r="O12" i="71"/>
  <c r="N12" i="71"/>
  <c r="M12" i="71"/>
  <c r="L12" i="71"/>
  <c r="K12" i="71"/>
  <c r="J12" i="71"/>
  <c r="I12" i="71"/>
  <c r="H12" i="71"/>
  <c r="G12" i="71"/>
  <c r="F12" i="71"/>
  <c r="E12" i="71"/>
  <c r="D12" i="71"/>
  <c r="P11" i="71"/>
  <c r="O11" i="71"/>
  <c r="N11" i="71"/>
  <c r="M11" i="71"/>
  <c r="L11" i="71"/>
  <c r="K11" i="71"/>
  <c r="J11" i="71"/>
  <c r="I11" i="71"/>
  <c r="H11" i="71"/>
  <c r="G11" i="71"/>
  <c r="F11" i="71"/>
  <c r="E11" i="71"/>
  <c r="D11" i="71"/>
  <c r="P10" i="71"/>
  <c r="O10" i="71"/>
  <c r="N10" i="71"/>
  <c r="M10" i="71"/>
  <c r="L10" i="71"/>
  <c r="K10" i="71"/>
  <c r="J10" i="71"/>
  <c r="I10" i="71"/>
  <c r="H10" i="71"/>
  <c r="G10" i="71"/>
  <c r="F10" i="71"/>
  <c r="E10" i="71"/>
  <c r="D10" i="71"/>
  <c r="P7" i="71"/>
  <c r="O7" i="71"/>
  <c r="N7" i="71"/>
  <c r="M7" i="71"/>
  <c r="L7" i="71"/>
  <c r="K7" i="71"/>
  <c r="J7" i="71"/>
  <c r="I7" i="71"/>
  <c r="H7" i="71"/>
  <c r="G7" i="71"/>
  <c r="F7" i="71"/>
  <c r="E7" i="71"/>
  <c r="P31" i="71"/>
  <c r="O31" i="71"/>
  <c r="N31" i="71"/>
  <c r="M31" i="71"/>
  <c r="L31" i="71"/>
  <c r="K31" i="71"/>
  <c r="J31" i="71"/>
  <c r="I31" i="71"/>
  <c r="H31" i="71"/>
  <c r="G31" i="71"/>
  <c r="F31" i="71"/>
  <c r="E31" i="71"/>
  <c r="P18" i="71"/>
  <c r="O18" i="71"/>
  <c r="N18" i="71"/>
  <c r="M18" i="71"/>
  <c r="L18" i="71"/>
  <c r="K18" i="71"/>
  <c r="J18" i="71"/>
  <c r="I18" i="71"/>
  <c r="H18" i="71"/>
  <c r="G18" i="71"/>
  <c r="F18" i="71"/>
  <c r="E18" i="71"/>
  <c r="D18" i="71"/>
  <c r="P13" i="71"/>
  <c r="O13" i="71"/>
  <c r="N13" i="71"/>
  <c r="M13" i="71"/>
  <c r="L13" i="71"/>
  <c r="K13" i="71"/>
  <c r="J13" i="71"/>
  <c r="I13" i="71"/>
  <c r="H13" i="71"/>
  <c r="G13" i="71"/>
  <c r="F13" i="71"/>
  <c r="E13" i="71"/>
  <c r="D13" i="71"/>
  <c r="P8" i="71"/>
  <c r="O8" i="71"/>
  <c r="N8" i="71"/>
  <c r="M8" i="71"/>
  <c r="L8" i="71"/>
  <c r="K8" i="71"/>
  <c r="J8" i="71"/>
  <c r="I8" i="71"/>
  <c r="H8" i="71"/>
  <c r="G8" i="71"/>
  <c r="F8" i="71"/>
  <c r="E8" i="71"/>
  <c r="D8" i="71"/>
  <c r="Q26" i="71" l="1"/>
  <c r="BN26" i="39" s="1"/>
  <c r="D26" i="71"/>
  <c r="Q31" i="71"/>
  <c r="BN31" i="39" s="1"/>
  <c r="D31" i="71"/>
  <c r="Q19" i="71"/>
  <c r="BN19" i="39" s="1"/>
  <c r="Q18" i="71"/>
  <c r="BN18" i="39" s="1"/>
  <c r="Q10" i="71"/>
  <c r="BN10" i="39" s="1"/>
  <c r="Q13" i="71"/>
  <c r="BN13" i="39" s="1"/>
  <c r="Q14" i="71"/>
  <c r="BN14" i="39" s="1"/>
  <c r="Q8" i="71"/>
  <c r="BN8" i="39" s="1"/>
  <c r="Q27" i="71"/>
  <c r="BN27" i="39" s="1"/>
  <c r="Q24" i="71"/>
  <c r="BN24" i="39" s="1"/>
  <c r="Q22" i="71"/>
  <c r="BN22" i="39" s="1"/>
  <c r="Q17" i="71"/>
  <c r="BN17" i="39" s="1"/>
  <c r="Q12" i="71"/>
  <c r="BN12" i="39" s="1"/>
  <c r="Q11" i="71"/>
  <c r="BN11" i="39" s="1"/>
  <c r="AH26" i="39" l="1"/>
  <c r="AF26" i="39"/>
  <c r="AD26" i="39"/>
  <c r="P30" i="66"/>
  <c r="N30" i="66"/>
  <c r="M30" i="66"/>
  <c r="L30" i="66"/>
  <c r="J30" i="66"/>
  <c r="I30" i="66"/>
  <c r="F30" i="66"/>
  <c r="O29" i="66"/>
  <c r="N29" i="66"/>
  <c r="K29" i="66"/>
  <c r="J29" i="66"/>
  <c r="G29" i="66"/>
  <c r="F29" i="66"/>
  <c r="E29" i="66"/>
  <c r="P28" i="66"/>
  <c r="O28" i="66"/>
  <c r="N28" i="66"/>
  <c r="M28" i="66"/>
  <c r="L28" i="66"/>
  <c r="K28" i="66"/>
  <c r="J28" i="66"/>
  <c r="I28" i="66"/>
  <c r="H28" i="66"/>
  <c r="E28" i="66"/>
  <c r="M21" i="66"/>
  <c r="I21" i="66"/>
  <c r="E21" i="66"/>
  <c r="P27" i="66"/>
  <c r="O27" i="66"/>
  <c r="N27" i="66"/>
  <c r="M27" i="66"/>
  <c r="L27" i="66"/>
  <c r="K27" i="66"/>
  <c r="J27" i="66"/>
  <c r="H27" i="66"/>
  <c r="G27" i="66"/>
  <c r="F27" i="66"/>
  <c r="E27" i="66"/>
  <c r="D27" i="66"/>
  <c r="O26" i="66"/>
  <c r="N26" i="66"/>
  <c r="K26" i="66"/>
  <c r="J26" i="66"/>
  <c r="H26" i="66"/>
  <c r="G26" i="66"/>
  <c r="F26" i="66"/>
  <c r="P25" i="66"/>
  <c r="O25" i="66"/>
  <c r="N25" i="66"/>
  <c r="M25" i="66"/>
  <c r="L25" i="66"/>
  <c r="J25" i="66"/>
  <c r="I25" i="66"/>
  <c r="H25" i="66"/>
  <c r="G25" i="66"/>
  <c r="F25" i="66"/>
  <c r="E25" i="66"/>
  <c r="P24" i="66"/>
  <c r="M24" i="66"/>
  <c r="L24" i="66"/>
  <c r="K24" i="66"/>
  <c r="J24" i="66"/>
  <c r="I24" i="66"/>
  <c r="H24" i="66"/>
  <c r="F24" i="66"/>
  <c r="E24" i="66"/>
  <c r="D24" i="66"/>
  <c r="P23" i="66"/>
  <c r="O23" i="66"/>
  <c r="N23" i="66"/>
  <c r="M23" i="66"/>
  <c r="L23" i="66"/>
  <c r="K23" i="66"/>
  <c r="J23" i="66"/>
  <c r="I23" i="66"/>
  <c r="H23" i="66"/>
  <c r="G23" i="66"/>
  <c r="F23" i="66"/>
  <c r="P22" i="66"/>
  <c r="O22" i="66"/>
  <c r="N22" i="66"/>
  <c r="M22" i="66"/>
  <c r="K22" i="66"/>
  <c r="J22" i="66"/>
  <c r="I22" i="66"/>
  <c r="H22" i="66"/>
  <c r="G22" i="66"/>
  <c r="F22" i="66"/>
  <c r="E22" i="66"/>
  <c r="D22" i="66"/>
  <c r="N19" i="66"/>
  <c r="M19" i="66"/>
  <c r="I19" i="66"/>
  <c r="E19" i="66"/>
  <c r="P17" i="66"/>
  <c r="O17" i="66"/>
  <c r="N17" i="66"/>
  <c r="M17" i="66"/>
  <c r="L17" i="66"/>
  <c r="K17" i="66"/>
  <c r="J17" i="66"/>
  <c r="H17" i="66"/>
  <c r="G17" i="66"/>
  <c r="E17" i="66"/>
  <c r="D17" i="66"/>
  <c r="O16" i="66"/>
  <c r="N16" i="66"/>
  <c r="K16" i="66"/>
  <c r="J16" i="66"/>
  <c r="G16" i="66"/>
  <c r="F16" i="66"/>
  <c r="P15" i="66"/>
  <c r="O15" i="66"/>
  <c r="N15" i="66"/>
  <c r="M15" i="66"/>
  <c r="L15" i="66"/>
  <c r="K15" i="66"/>
  <c r="J15" i="66"/>
  <c r="I15" i="66"/>
  <c r="H15" i="66"/>
  <c r="G15" i="66"/>
  <c r="F15" i="66"/>
  <c r="E15" i="66"/>
  <c r="D15" i="66"/>
  <c r="P14" i="66"/>
  <c r="M14" i="66"/>
  <c r="L14" i="66"/>
  <c r="J14" i="66"/>
  <c r="I14" i="66"/>
  <c r="H14" i="66"/>
  <c r="D14" i="66"/>
  <c r="N12" i="66"/>
  <c r="M12" i="66"/>
  <c r="L12" i="66"/>
  <c r="K12" i="66"/>
  <c r="J12" i="66"/>
  <c r="H12" i="66"/>
  <c r="E12" i="66"/>
  <c r="D12" i="66"/>
  <c r="P11" i="66"/>
  <c r="L11" i="66"/>
  <c r="K11" i="66"/>
  <c r="J11" i="66"/>
  <c r="I11" i="66"/>
  <c r="H11" i="66"/>
  <c r="F11" i="66"/>
  <c r="E11" i="66"/>
  <c r="D11" i="66"/>
  <c r="P10" i="66"/>
  <c r="O10" i="66"/>
  <c r="N10" i="66"/>
  <c r="M10" i="66"/>
  <c r="L10" i="66"/>
  <c r="K10" i="66"/>
  <c r="J10" i="66"/>
  <c r="I10" i="66"/>
  <c r="H10" i="66"/>
  <c r="G10" i="66"/>
  <c r="F10" i="66"/>
  <c r="E10" i="66"/>
  <c r="D10" i="66"/>
  <c r="O7" i="66"/>
  <c r="N7" i="66"/>
  <c r="M7" i="66"/>
  <c r="K7" i="66"/>
  <c r="J7" i="66"/>
  <c r="I7" i="66"/>
  <c r="H7" i="66"/>
  <c r="G7" i="66"/>
  <c r="F7" i="66"/>
  <c r="E7" i="66"/>
  <c r="P31" i="66"/>
  <c r="O31" i="66"/>
  <c r="N31" i="66"/>
  <c r="K31" i="66"/>
  <c r="J31" i="66"/>
  <c r="H31" i="66"/>
  <c r="G31" i="66"/>
  <c r="F31" i="66"/>
  <c r="E31" i="66"/>
  <c r="P18" i="66"/>
  <c r="O18" i="66"/>
  <c r="N18" i="66"/>
  <c r="M18" i="66"/>
  <c r="L18" i="66"/>
  <c r="I18" i="66"/>
  <c r="H18" i="66"/>
  <c r="G18" i="66"/>
  <c r="F18" i="66"/>
  <c r="D18" i="66"/>
  <c r="P13" i="66"/>
  <c r="N13" i="66"/>
  <c r="M13" i="66"/>
  <c r="L13" i="66"/>
  <c r="J13" i="66"/>
  <c r="I13" i="66"/>
  <c r="H13" i="66"/>
  <c r="F13" i="66"/>
  <c r="D13" i="66"/>
  <c r="P8" i="66"/>
  <c r="O8" i="66"/>
  <c r="N8" i="66"/>
  <c r="M8" i="66"/>
  <c r="L8" i="66"/>
  <c r="K8" i="66"/>
  <c r="J8" i="66"/>
  <c r="I8" i="66"/>
  <c r="H8" i="66"/>
  <c r="G8" i="66"/>
  <c r="E8" i="66"/>
  <c r="D8" i="66"/>
  <c r="P9" i="66"/>
  <c r="O9" i="66"/>
  <c r="N9" i="66"/>
  <c r="M9" i="66"/>
  <c r="L9" i="66"/>
  <c r="K9" i="66"/>
  <c r="J9" i="66"/>
  <c r="I9" i="66"/>
  <c r="H9" i="66"/>
  <c r="G9" i="66"/>
  <c r="F9" i="66"/>
  <c r="E9" i="66"/>
  <c r="P32" i="66"/>
  <c r="O32" i="66"/>
  <c r="N32" i="66"/>
  <c r="M32" i="66"/>
  <c r="L32" i="66"/>
  <c r="K32" i="66"/>
  <c r="J32" i="66"/>
  <c r="I32" i="66"/>
  <c r="H32" i="66"/>
  <c r="G32" i="66"/>
  <c r="F32" i="66"/>
  <c r="E32" i="66"/>
  <c r="D32" i="66"/>
  <c r="M31" i="66"/>
  <c r="L31" i="66"/>
  <c r="I31" i="66"/>
  <c r="O30" i="66"/>
  <c r="K30" i="66"/>
  <c r="H30" i="66"/>
  <c r="G30" i="66"/>
  <c r="E30" i="66"/>
  <c r="P29" i="66"/>
  <c r="M29" i="66"/>
  <c r="L29" i="66"/>
  <c r="I29" i="66"/>
  <c r="H29" i="66"/>
  <c r="F28" i="66"/>
  <c r="P21" i="66"/>
  <c r="O21" i="66"/>
  <c r="N21" i="66"/>
  <c r="L21" i="66"/>
  <c r="K21" i="66"/>
  <c r="J21" i="66"/>
  <c r="H21" i="66"/>
  <c r="G21" i="66"/>
  <c r="F21" i="66"/>
  <c r="D21" i="66"/>
  <c r="I27" i="66"/>
  <c r="P26" i="66"/>
  <c r="M26" i="66"/>
  <c r="L26" i="66"/>
  <c r="I26" i="66"/>
  <c r="E26" i="66"/>
  <c r="K25" i="66"/>
  <c r="O24" i="66"/>
  <c r="N24" i="66"/>
  <c r="G24" i="66"/>
  <c r="E23" i="66"/>
  <c r="L22" i="66"/>
  <c r="P20" i="66"/>
  <c r="O20" i="66"/>
  <c r="N20" i="66"/>
  <c r="M20" i="66"/>
  <c r="L20" i="66"/>
  <c r="K20" i="66"/>
  <c r="J20" i="66"/>
  <c r="I20" i="66"/>
  <c r="H20" i="66"/>
  <c r="G20" i="66"/>
  <c r="F20" i="66"/>
  <c r="E20" i="66"/>
  <c r="D20" i="66"/>
  <c r="P19" i="66"/>
  <c r="O19" i="66"/>
  <c r="L19" i="66"/>
  <c r="K19" i="66"/>
  <c r="J19" i="66"/>
  <c r="H19" i="66"/>
  <c r="G19" i="66"/>
  <c r="F19" i="66"/>
  <c r="D19" i="66"/>
  <c r="K18" i="66"/>
  <c r="J18" i="66"/>
  <c r="I17" i="66"/>
  <c r="P16" i="66"/>
  <c r="M16" i="66"/>
  <c r="L16" i="66"/>
  <c r="I16" i="66"/>
  <c r="H16" i="66"/>
  <c r="E16" i="66"/>
  <c r="D16" i="66"/>
  <c r="O14" i="66"/>
  <c r="N14" i="66"/>
  <c r="K14" i="66"/>
  <c r="G14" i="66"/>
  <c r="F14" i="66"/>
  <c r="O13" i="66"/>
  <c r="K13" i="66"/>
  <c r="G13" i="66"/>
  <c r="P12" i="66"/>
  <c r="O12" i="66"/>
  <c r="O11" i="66"/>
  <c r="N11" i="66"/>
  <c r="M11" i="66"/>
  <c r="G11" i="66"/>
  <c r="P7" i="66"/>
  <c r="L7" i="66"/>
  <c r="P6" i="66"/>
  <c r="O6" i="66"/>
  <c r="N6" i="66"/>
  <c r="M6" i="66"/>
  <c r="L6" i="66"/>
  <c r="K6" i="66"/>
  <c r="J6" i="66"/>
  <c r="I6" i="66"/>
  <c r="H6" i="66"/>
  <c r="G6" i="66"/>
  <c r="F6" i="66"/>
  <c r="E6" i="66"/>
  <c r="D6" i="66"/>
  <c r="P5" i="66"/>
  <c r="O5" i="66"/>
  <c r="N5" i="66"/>
  <c r="M5" i="66"/>
  <c r="L5" i="66"/>
  <c r="K5" i="66"/>
  <c r="J5" i="66"/>
  <c r="I5" i="66"/>
  <c r="H5" i="66"/>
  <c r="G5" i="66"/>
  <c r="F5" i="66"/>
  <c r="E5" i="66"/>
  <c r="D5" i="66"/>
  <c r="P4" i="66"/>
  <c r="O4" i="66"/>
  <c r="N4" i="66"/>
  <c r="M4" i="66"/>
  <c r="L4" i="66"/>
  <c r="K4" i="66"/>
  <c r="J4" i="66"/>
  <c r="I4" i="66"/>
  <c r="H4" i="66"/>
  <c r="G4" i="66"/>
  <c r="F4" i="66"/>
  <c r="E4" i="66"/>
  <c r="D4" i="66"/>
  <c r="Q19" i="66" l="1"/>
  <c r="BL19" i="39" s="1"/>
  <c r="Q18" i="66"/>
  <c r="BL18" i="39" s="1"/>
  <c r="Q8" i="66"/>
  <c r="BL8" i="39" s="1"/>
  <c r="Q15" i="66"/>
  <c r="BL15" i="39" s="1"/>
  <c r="Q13" i="66"/>
  <c r="BL13" i="39" s="1"/>
  <c r="G28" i="66"/>
  <c r="Q14" i="66"/>
  <c r="BL14" i="39" s="1"/>
  <c r="Q10" i="66"/>
  <c r="BL10" i="39" s="1"/>
  <c r="Q17" i="66"/>
  <c r="BL17" i="39" s="1"/>
  <c r="F17" i="66"/>
  <c r="Q11" i="66"/>
  <c r="BL11" i="39" s="1"/>
  <c r="Q16" i="66"/>
  <c r="BL16" i="39" s="1"/>
  <c r="Q22" i="66"/>
  <c r="BL22" i="39" s="1"/>
  <c r="E14" i="66"/>
  <c r="Q27" i="66"/>
  <c r="BL27" i="39" s="1"/>
  <c r="AB27" i="39" s="1"/>
  <c r="Q24" i="66"/>
  <c r="BL24" i="39" s="1"/>
  <c r="Q21" i="66"/>
  <c r="BL21" i="39" s="1"/>
  <c r="F8" i="66"/>
  <c r="E13" i="66"/>
  <c r="P30" i="63" l="1"/>
  <c r="O30" i="63"/>
  <c r="N30" i="63"/>
  <c r="M30" i="63"/>
  <c r="L30" i="63"/>
  <c r="J30" i="63"/>
  <c r="I30" i="63"/>
  <c r="H30" i="63"/>
  <c r="G30" i="63"/>
  <c r="F30" i="63"/>
  <c r="D30" i="63"/>
  <c r="O29" i="63"/>
  <c r="K29" i="63"/>
  <c r="I29" i="63"/>
  <c r="H29" i="63"/>
  <c r="G29" i="63"/>
  <c r="E29" i="63"/>
  <c r="P28" i="63"/>
  <c r="O28" i="63"/>
  <c r="N28" i="63"/>
  <c r="L28" i="63"/>
  <c r="K28" i="63"/>
  <c r="I28" i="63"/>
  <c r="H28" i="63"/>
  <c r="G28" i="63"/>
  <c r="F28" i="63"/>
  <c r="D28" i="63"/>
  <c r="O21" i="63"/>
  <c r="N21" i="63"/>
  <c r="M21" i="63"/>
  <c r="K21" i="63"/>
  <c r="I21" i="63"/>
  <c r="H21" i="63"/>
  <c r="G21" i="63"/>
  <c r="E21" i="63"/>
  <c r="P27" i="63"/>
  <c r="O27" i="63"/>
  <c r="N27" i="63"/>
  <c r="M27" i="63"/>
  <c r="L27" i="63"/>
  <c r="K27" i="63"/>
  <c r="J27" i="63"/>
  <c r="I27" i="63"/>
  <c r="H27" i="63"/>
  <c r="G27" i="63"/>
  <c r="F27" i="63"/>
  <c r="E27" i="63"/>
  <c r="D27" i="63"/>
  <c r="O26" i="63"/>
  <c r="M26" i="63"/>
  <c r="L26" i="63"/>
  <c r="K26" i="63"/>
  <c r="H26" i="63"/>
  <c r="G26" i="63"/>
  <c r="E26" i="63"/>
  <c r="O25" i="63"/>
  <c r="N25" i="63"/>
  <c r="M25" i="63"/>
  <c r="L25" i="63"/>
  <c r="K25" i="63"/>
  <c r="J25" i="63"/>
  <c r="I25" i="63"/>
  <c r="H25" i="63"/>
  <c r="G25" i="63"/>
  <c r="F25" i="63"/>
  <c r="E25" i="63"/>
  <c r="D25" i="63"/>
  <c r="P24" i="63"/>
  <c r="M24" i="63"/>
  <c r="L24" i="63"/>
  <c r="J24" i="63"/>
  <c r="I24" i="63"/>
  <c r="H24" i="63"/>
  <c r="E24" i="63"/>
  <c r="D24" i="63"/>
  <c r="N23" i="63"/>
  <c r="M23" i="63"/>
  <c r="L23" i="63"/>
  <c r="J23" i="63"/>
  <c r="H23" i="63"/>
  <c r="F23" i="63"/>
  <c r="E23" i="63"/>
  <c r="D23" i="63"/>
  <c r="O22" i="63"/>
  <c r="N22" i="63"/>
  <c r="K22" i="63"/>
  <c r="J22" i="63"/>
  <c r="G22" i="63"/>
  <c r="F22" i="63"/>
  <c r="P19" i="63"/>
  <c r="O19" i="63"/>
  <c r="N19" i="63"/>
  <c r="M19" i="63"/>
  <c r="K19" i="63"/>
  <c r="J19" i="63"/>
  <c r="I19" i="63"/>
  <c r="H19" i="63"/>
  <c r="G19" i="63"/>
  <c r="F19" i="63"/>
  <c r="O16" i="63"/>
  <c r="M16" i="63"/>
  <c r="K16" i="63"/>
  <c r="G16" i="63"/>
  <c r="E16" i="63"/>
  <c r="P15" i="63"/>
  <c r="M15" i="63"/>
  <c r="L15" i="63"/>
  <c r="K15" i="63"/>
  <c r="J15" i="63"/>
  <c r="I15" i="63"/>
  <c r="H15" i="63"/>
  <c r="G15" i="63"/>
  <c r="F15" i="63"/>
  <c r="E15" i="63"/>
  <c r="D15" i="63"/>
  <c r="P14" i="63"/>
  <c r="M14" i="63"/>
  <c r="L14" i="63"/>
  <c r="I14" i="63"/>
  <c r="H14" i="63"/>
  <c r="D14" i="63"/>
  <c r="P12" i="63"/>
  <c r="N12" i="63"/>
  <c r="M12" i="63"/>
  <c r="L12" i="63"/>
  <c r="J12" i="63"/>
  <c r="H12" i="63"/>
  <c r="G12" i="63"/>
  <c r="F12" i="63"/>
  <c r="E12" i="63"/>
  <c r="D12" i="63"/>
  <c r="P11" i="63"/>
  <c r="O11" i="63"/>
  <c r="N11" i="63"/>
  <c r="L11" i="63"/>
  <c r="K11" i="63"/>
  <c r="J11" i="63"/>
  <c r="I11" i="63"/>
  <c r="H11" i="63"/>
  <c r="G11" i="63"/>
  <c r="F11" i="63"/>
  <c r="D11" i="63"/>
  <c r="P10" i="63"/>
  <c r="O10" i="63"/>
  <c r="N10" i="63"/>
  <c r="L10" i="63"/>
  <c r="K10" i="63"/>
  <c r="J10" i="63"/>
  <c r="H10" i="63"/>
  <c r="G10" i="63"/>
  <c r="F10" i="63"/>
  <c r="D10" i="63"/>
  <c r="P7" i="63"/>
  <c r="O7" i="63"/>
  <c r="N7" i="63"/>
  <c r="M7" i="63"/>
  <c r="L7" i="63"/>
  <c r="K7" i="63"/>
  <c r="J7" i="63"/>
  <c r="I7" i="63"/>
  <c r="H7" i="63"/>
  <c r="F7" i="63"/>
  <c r="D7" i="63"/>
  <c r="M31" i="63"/>
  <c r="L31" i="63"/>
  <c r="J31" i="63"/>
  <c r="I31" i="63"/>
  <c r="F31" i="63"/>
  <c r="E31" i="63"/>
  <c r="D31" i="63"/>
  <c r="P18" i="63"/>
  <c r="N18" i="63"/>
  <c r="M18" i="63"/>
  <c r="L18" i="63"/>
  <c r="J18" i="63"/>
  <c r="I18" i="63"/>
  <c r="F18" i="63"/>
  <c r="E18" i="63"/>
  <c r="D18" i="63"/>
  <c r="O13" i="63"/>
  <c r="M13" i="63"/>
  <c r="K13" i="63"/>
  <c r="G13" i="63"/>
  <c r="E13" i="63"/>
  <c r="P8" i="63"/>
  <c r="N8" i="63"/>
  <c r="M8" i="63"/>
  <c r="L8" i="63"/>
  <c r="J8" i="63"/>
  <c r="I8" i="63"/>
  <c r="H8" i="63"/>
  <c r="F8" i="63"/>
  <c r="E8" i="63"/>
  <c r="D8" i="63"/>
  <c r="P9" i="63"/>
  <c r="O9" i="63"/>
  <c r="N9" i="63"/>
  <c r="M9" i="63"/>
  <c r="L9" i="63"/>
  <c r="K9" i="63"/>
  <c r="I9" i="63"/>
  <c r="H9" i="63"/>
  <c r="G9" i="63"/>
  <c r="F9" i="63"/>
  <c r="E9" i="63"/>
  <c r="D9" i="63"/>
  <c r="P32" i="63"/>
  <c r="O32" i="63"/>
  <c r="N32" i="63"/>
  <c r="M32" i="63"/>
  <c r="L32" i="63"/>
  <c r="K32" i="63"/>
  <c r="J32" i="63"/>
  <c r="I32" i="63"/>
  <c r="H32" i="63"/>
  <c r="G32" i="63"/>
  <c r="F32" i="63"/>
  <c r="E32" i="63"/>
  <c r="D32" i="63"/>
  <c r="P31" i="63"/>
  <c r="O31" i="63"/>
  <c r="N31" i="63"/>
  <c r="K31" i="63"/>
  <c r="H31" i="63"/>
  <c r="G31" i="63"/>
  <c r="K30" i="63"/>
  <c r="E30" i="63"/>
  <c r="P29" i="63"/>
  <c r="N29" i="63"/>
  <c r="M29" i="63"/>
  <c r="L29" i="63"/>
  <c r="J29" i="63"/>
  <c r="F29" i="63"/>
  <c r="D29" i="63"/>
  <c r="M28" i="63"/>
  <c r="J28" i="63"/>
  <c r="E28" i="63"/>
  <c r="P21" i="63"/>
  <c r="L21" i="63"/>
  <c r="J21" i="63"/>
  <c r="F21" i="63"/>
  <c r="D21" i="63"/>
  <c r="P26" i="63"/>
  <c r="N26" i="63"/>
  <c r="J26" i="63"/>
  <c r="I26" i="63"/>
  <c r="F26" i="63"/>
  <c r="P25" i="63"/>
  <c r="O24" i="63"/>
  <c r="N24" i="63"/>
  <c r="K24" i="63"/>
  <c r="G24" i="63"/>
  <c r="F24" i="63"/>
  <c r="P23" i="63"/>
  <c r="O23" i="63"/>
  <c r="K23" i="63"/>
  <c r="I23" i="63"/>
  <c r="G23" i="63"/>
  <c r="P22" i="63"/>
  <c r="M22" i="63"/>
  <c r="L22" i="63"/>
  <c r="I22" i="63"/>
  <c r="H22" i="63"/>
  <c r="E22" i="63"/>
  <c r="D22" i="63"/>
  <c r="P20" i="63"/>
  <c r="O20" i="63"/>
  <c r="N20" i="63"/>
  <c r="M20" i="63"/>
  <c r="L20" i="63"/>
  <c r="K20" i="63"/>
  <c r="J20" i="63"/>
  <c r="I20" i="63"/>
  <c r="H20" i="63"/>
  <c r="G20" i="63"/>
  <c r="F20" i="63"/>
  <c r="E20" i="63"/>
  <c r="D20" i="63"/>
  <c r="L19" i="63"/>
  <c r="D19" i="63"/>
  <c r="O18" i="63"/>
  <c r="K18" i="63"/>
  <c r="H18" i="63"/>
  <c r="G18" i="63"/>
  <c r="P17" i="63"/>
  <c r="O17" i="63"/>
  <c r="N17" i="63"/>
  <c r="M17" i="63"/>
  <c r="L17" i="63"/>
  <c r="K17" i="63"/>
  <c r="J17" i="63"/>
  <c r="I17" i="63"/>
  <c r="H17" i="63"/>
  <c r="G17" i="63"/>
  <c r="F17" i="63"/>
  <c r="E17" i="63"/>
  <c r="D17" i="63"/>
  <c r="P16" i="63"/>
  <c r="N16" i="63"/>
  <c r="L16" i="63"/>
  <c r="J16" i="63"/>
  <c r="I16" i="63"/>
  <c r="H16" i="63"/>
  <c r="F16" i="63"/>
  <c r="D16" i="63"/>
  <c r="O15" i="63"/>
  <c r="N15" i="63"/>
  <c r="O14" i="63"/>
  <c r="N14" i="63"/>
  <c r="K14" i="63"/>
  <c r="J14" i="63"/>
  <c r="G14" i="63"/>
  <c r="F14" i="63"/>
  <c r="P13" i="63"/>
  <c r="N13" i="63"/>
  <c r="L13" i="63"/>
  <c r="J13" i="63"/>
  <c r="I13" i="63"/>
  <c r="H13" i="63"/>
  <c r="F13" i="63"/>
  <c r="D13" i="63"/>
  <c r="O12" i="63"/>
  <c r="K12" i="63"/>
  <c r="I12" i="63"/>
  <c r="M11" i="63"/>
  <c r="E11" i="63"/>
  <c r="M10" i="63"/>
  <c r="I10" i="63"/>
  <c r="E10" i="63"/>
  <c r="O8" i="63"/>
  <c r="K8" i="63"/>
  <c r="G8" i="63"/>
  <c r="G7" i="63"/>
  <c r="P6" i="63"/>
  <c r="O6" i="63"/>
  <c r="N6" i="63"/>
  <c r="M6" i="63"/>
  <c r="L6" i="63"/>
  <c r="K6" i="63"/>
  <c r="J6" i="63"/>
  <c r="I6" i="63"/>
  <c r="H6" i="63"/>
  <c r="G6" i="63"/>
  <c r="F6" i="63"/>
  <c r="E6" i="63"/>
  <c r="D6" i="63"/>
  <c r="P5" i="63"/>
  <c r="O5" i="63"/>
  <c r="N5" i="63"/>
  <c r="M5" i="63"/>
  <c r="L5" i="63"/>
  <c r="K5" i="63"/>
  <c r="J5" i="63"/>
  <c r="I5" i="63"/>
  <c r="H5" i="63"/>
  <c r="G5" i="63"/>
  <c r="F5" i="63"/>
  <c r="E5" i="63"/>
  <c r="D5" i="63"/>
  <c r="P4" i="63"/>
  <c r="O4" i="63"/>
  <c r="N4" i="63"/>
  <c r="M4" i="63"/>
  <c r="L4" i="63"/>
  <c r="K4" i="63"/>
  <c r="J4" i="63"/>
  <c r="I4" i="63"/>
  <c r="H4" i="63"/>
  <c r="G4" i="63"/>
  <c r="F4" i="63"/>
  <c r="E4" i="63"/>
  <c r="D4" i="63"/>
  <c r="G17" i="33"/>
  <c r="F329" i="77" s="1"/>
  <c r="G16" i="33"/>
  <c r="F328" i="77" s="1"/>
  <c r="G15" i="33"/>
  <c r="F327" i="77" s="1"/>
  <c r="G14" i="33"/>
  <c r="F326" i="77" s="1"/>
  <c r="G13" i="33"/>
  <c r="F325" i="77" s="1"/>
  <c r="G12" i="33"/>
  <c r="F324" i="77" s="1"/>
  <c r="G11" i="33"/>
  <c r="F323" i="77" s="1"/>
  <c r="G10" i="33"/>
  <c r="F322" i="77" s="1"/>
  <c r="G9" i="33"/>
  <c r="F321" i="77" s="1"/>
  <c r="G8" i="33"/>
  <c r="F320" i="77" s="1"/>
  <c r="G7" i="33"/>
  <c r="F319" i="77" s="1"/>
  <c r="G6" i="33"/>
  <c r="F318" i="77" s="1"/>
  <c r="G5" i="33"/>
  <c r="F317" i="77" s="1"/>
  <c r="F314" i="77"/>
  <c r="F313" i="77"/>
  <c r="F312" i="77"/>
  <c r="F311" i="77"/>
  <c r="F310" i="77"/>
  <c r="F309" i="77"/>
  <c r="F308" i="77"/>
  <c r="F307" i="77"/>
  <c r="F306" i="77"/>
  <c r="F305" i="77"/>
  <c r="F304" i="77"/>
  <c r="F303" i="77"/>
  <c r="F17" i="30"/>
  <c r="F301" i="77" s="1"/>
  <c r="F16" i="30"/>
  <c r="F300" i="77" s="1"/>
  <c r="F15" i="30"/>
  <c r="F299" i="77" s="1"/>
  <c r="F14" i="30"/>
  <c r="F298" i="77" s="1"/>
  <c r="F13" i="30"/>
  <c r="F297" i="77" s="1"/>
  <c r="F12" i="30"/>
  <c r="F296" i="77" s="1"/>
  <c r="F11" i="30"/>
  <c r="F295" i="77" s="1"/>
  <c r="F10" i="30"/>
  <c r="F294" i="77" s="1"/>
  <c r="F9" i="30"/>
  <c r="F293" i="77" s="1"/>
  <c r="F8" i="30"/>
  <c r="F292" i="77" s="1"/>
  <c r="F7" i="30"/>
  <c r="F291" i="77" s="1"/>
  <c r="F6" i="30"/>
  <c r="F290" i="77" s="1"/>
  <c r="F5" i="30"/>
  <c r="F289" i="77" s="1"/>
  <c r="F16" i="12"/>
  <c r="F287" i="77" s="1"/>
  <c r="F15" i="12"/>
  <c r="F286" i="77" s="1"/>
  <c r="F14" i="12"/>
  <c r="F285" i="77" s="1"/>
  <c r="F13" i="12"/>
  <c r="F284" i="77" s="1"/>
  <c r="F12" i="12"/>
  <c r="F283" i="77" s="1"/>
  <c r="F11" i="12"/>
  <c r="F282" i="77" s="1"/>
  <c r="F10" i="12"/>
  <c r="F281" i="77" s="1"/>
  <c r="F9" i="12"/>
  <c r="F280" i="77" s="1"/>
  <c r="F8" i="12"/>
  <c r="F279" i="77" s="1"/>
  <c r="F7" i="12"/>
  <c r="F278" i="77" s="1"/>
  <c r="F6" i="12"/>
  <c r="F277" i="77" s="1"/>
  <c r="F5" i="12"/>
  <c r="F276" i="77" s="1"/>
  <c r="F16" i="21"/>
  <c r="F274" i="77" s="1"/>
  <c r="F15" i="21"/>
  <c r="F273" i="77" s="1"/>
  <c r="F14" i="21"/>
  <c r="F272" i="77" s="1"/>
  <c r="F13" i="21"/>
  <c r="F271" i="77" s="1"/>
  <c r="F12" i="21"/>
  <c r="F270" i="77" s="1"/>
  <c r="F11" i="21"/>
  <c r="F269" i="77" s="1"/>
  <c r="F10" i="21"/>
  <c r="F268" i="77" s="1"/>
  <c r="F9" i="21"/>
  <c r="F267" i="77" s="1"/>
  <c r="F8" i="21"/>
  <c r="F266" i="77" s="1"/>
  <c r="F7" i="21"/>
  <c r="F265" i="77" s="1"/>
  <c r="F6" i="21"/>
  <c r="F264" i="77" s="1"/>
  <c r="F5" i="21"/>
  <c r="F263" i="77" s="1"/>
  <c r="F17" i="4"/>
  <c r="F261" i="77" s="1"/>
  <c r="F16" i="4"/>
  <c r="F260" i="77" s="1"/>
  <c r="F15" i="4"/>
  <c r="F259" i="77" s="1"/>
  <c r="F14" i="4"/>
  <c r="F258" i="77" s="1"/>
  <c r="F13" i="4"/>
  <c r="F257" i="77" s="1"/>
  <c r="F12" i="4"/>
  <c r="F256" i="77" s="1"/>
  <c r="F11" i="4"/>
  <c r="F255" i="77" s="1"/>
  <c r="F10" i="4"/>
  <c r="F254" i="77" s="1"/>
  <c r="F9" i="4"/>
  <c r="F253" i="77" s="1"/>
  <c r="F8" i="4"/>
  <c r="F252" i="77" s="1"/>
  <c r="F7" i="4"/>
  <c r="F251" i="77" s="1"/>
  <c r="F6" i="4"/>
  <c r="F250" i="77" s="1"/>
  <c r="F5" i="4"/>
  <c r="F249" i="77" s="1"/>
  <c r="F4" i="4"/>
  <c r="F248" i="77" s="1"/>
  <c r="F18" i="31"/>
  <c r="F247" i="77" s="1"/>
  <c r="F17" i="31"/>
  <c r="F246" i="77" s="1"/>
  <c r="F16" i="31"/>
  <c r="F245" i="77" s="1"/>
  <c r="F15" i="31"/>
  <c r="F244" i="77" s="1"/>
  <c r="F14" i="31"/>
  <c r="F243" i="77" s="1"/>
  <c r="F13" i="31"/>
  <c r="F242" i="77" s="1"/>
  <c r="F12" i="31"/>
  <c r="F241" i="77" s="1"/>
  <c r="F11" i="31"/>
  <c r="F240" i="77" s="1"/>
  <c r="F10" i="31"/>
  <c r="F239" i="77" s="1"/>
  <c r="F9" i="31"/>
  <c r="F238" i="77" s="1"/>
  <c r="F8" i="31"/>
  <c r="F237" i="77" s="1"/>
  <c r="F7" i="31"/>
  <c r="F236" i="77" s="1"/>
  <c r="F6" i="31"/>
  <c r="F235" i="77" s="1"/>
  <c r="F5" i="31"/>
  <c r="F234" i="77" s="1"/>
  <c r="F16" i="7"/>
  <c r="F232" i="77" s="1"/>
  <c r="F15" i="7"/>
  <c r="F231" i="77" s="1"/>
  <c r="F14" i="7"/>
  <c r="F230" i="77" s="1"/>
  <c r="F13" i="7"/>
  <c r="F229" i="77" s="1"/>
  <c r="F12" i="7"/>
  <c r="F228" i="77" s="1"/>
  <c r="F11" i="7"/>
  <c r="F227" i="77" s="1"/>
  <c r="F10" i="7"/>
  <c r="F226" i="77" s="1"/>
  <c r="F9" i="7"/>
  <c r="F225" i="77" s="1"/>
  <c r="F8" i="7"/>
  <c r="F224" i="77" s="1"/>
  <c r="F7" i="7"/>
  <c r="F223" i="77" s="1"/>
  <c r="F6" i="7"/>
  <c r="F222" i="77" s="1"/>
  <c r="F5" i="7"/>
  <c r="F221" i="77" s="1"/>
  <c r="F219" i="77"/>
  <c r="F218" i="77"/>
  <c r="F217" i="77"/>
  <c r="F216" i="77"/>
  <c r="F215" i="77"/>
  <c r="F214" i="77"/>
  <c r="F213" i="77"/>
  <c r="F212" i="77"/>
  <c r="F211" i="77"/>
  <c r="F210" i="77"/>
  <c r="F209" i="77"/>
  <c r="F208" i="77"/>
  <c r="F207" i="77"/>
  <c r="F16" i="11"/>
  <c r="F206" i="77" s="1"/>
  <c r="F15" i="11"/>
  <c r="F205" i="77" s="1"/>
  <c r="F14" i="11"/>
  <c r="F204" i="77" s="1"/>
  <c r="F13" i="11"/>
  <c r="F203" i="77" s="1"/>
  <c r="F12" i="11"/>
  <c r="F202" i="77" s="1"/>
  <c r="F11" i="11"/>
  <c r="F201" i="77" s="1"/>
  <c r="F10" i="11"/>
  <c r="F200" i="77" s="1"/>
  <c r="F9" i="11"/>
  <c r="F199" i="77" s="1"/>
  <c r="F8" i="11"/>
  <c r="F198" i="77" s="1"/>
  <c r="F7" i="11"/>
  <c r="F197" i="77" s="1"/>
  <c r="F6" i="11"/>
  <c r="F196" i="77" s="1"/>
  <c r="F5" i="11"/>
  <c r="F195" i="77" s="1"/>
  <c r="F16" i="29"/>
  <c r="F193" i="77" s="1"/>
  <c r="F15" i="29"/>
  <c r="F192" i="77" s="1"/>
  <c r="F14" i="29"/>
  <c r="F191" i="77" s="1"/>
  <c r="F13" i="29"/>
  <c r="F190" i="77" s="1"/>
  <c r="F12" i="29"/>
  <c r="F189" i="77" s="1"/>
  <c r="F11" i="29"/>
  <c r="F188" i="77" s="1"/>
  <c r="F10" i="29"/>
  <c r="F187" i="77" s="1"/>
  <c r="F9" i="29"/>
  <c r="F186" i="77" s="1"/>
  <c r="F8" i="29"/>
  <c r="F185" i="77" s="1"/>
  <c r="F7" i="29"/>
  <c r="F184" i="77" s="1"/>
  <c r="F6" i="29"/>
  <c r="F183" i="77" s="1"/>
  <c r="F5" i="29"/>
  <c r="F182" i="77" s="1"/>
  <c r="F4" i="29"/>
  <c r="F181" i="77" s="1"/>
  <c r="F18" i="28"/>
  <c r="F179" i="77" s="1"/>
  <c r="F17" i="28"/>
  <c r="F178" i="77" s="1"/>
  <c r="F16" i="28"/>
  <c r="F177" i="77" s="1"/>
  <c r="F15" i="28"/>
  <c r="F176" i="77" s="1"/>
  <c r="F14" i="28"/>
  <c r="F175" i="77" s="1"/>
  <c r="F13" i="28"/>
  <c r="F174" i="77" s="1"/>
  <c r="F12" i="28"/>
  <c r="F173" i="77" s="1"/>
  <c r="F11" i="28"/>
  <c r="F172" i="77" s="1"/>
  <c r="F10" i="28"/>
  <c r="F171" i="77" s="1"/>
  <c r="F9" i="28"/>
  <c r="F170" i="77" s="1"/>
  <c r="F8" i="28"/>
  <c r="F169" i="77" s="1"/>
  <c r="F7" i="28"/>
  <c r="F168" i="77" s="1"/>
  <c r="F5" i="28"/>
  <c r="F166" i="77" s="1"/>
  <c r="F4" i="28"/>
  <c r="F165" i="77" s="1"/>
  <c r="G21" i="18"/>
  <c r="F164" i="77" s="1"/>
  <c r="G20" i="18"/>
  <c r="F163" i="77" s="1"/>
  <c r="G19" i="18"/>
  <c r="F162" i="77" s="1"/>
  <c r="G18" i="18"/>
  <c r="F161" i="77" s="1"/>
  <c r="G17" i="18"/>
  <c r="F160" i="77" s="1"/>
  <c r="G16" i="18"/>
  <c r="F159" i="77" s="1"/>
  <c r="G15" i="18"/>
  <c r="F158" i="77" s="1"/>
  <c r="G14" i="18"/>
  <c r="F157" i="77" s="1"/>
  <c r="G13" i="18"/>
  <c r="F156" i="77" s="1"/>
  <c r="G12" i="18"/>
  <c r="F155" i="77" s="1"/>
  <c r="G11" i="18"/>
  <c r="F154" i="77" s="1"/>
  <c r="G10" i="18"/>
  <c r="F153" i="77" s="1"/>
  <c r="G9" i="18"/>
  <c r="F152" i="77" s="1"/>
  <c r="G8" i="18"/>
  <c r="F151" i="77" s="1"/>
  <c r="G7" i="18"/>
  <c r="F150" i="77" s="1"/>
  <c r="G6" i="18"/>
  <c r="F149" i="77" s="1"/>
  <c r="G5" i="18"/>
  <c r="F148" i="77" s="1"/>
  <c r="G4" i="18"/>
  <c r="F147" i="77" s="1"/>
  <c r="F16" i="1"/>
  <c r="F146" i="77" s="1"/>
  <c r="F15" i="1"/>
  <c r="F145" i="77" s="1"/>
  <c r="F14" i="1"/>
  <c r="F144" i="77" s="1"/>
  <c r="F13" i="1"/>
  <c r="F143" i="77" s="1"/>
  <c r="F142" i="77"/>
  <c r="F11" i="1"/>
  <c r="F141" i="77" s="1"/>
  <c r="F10" i="1"/>
  <c r="F140" i="77" s="1"/>
  <c r="F9" i="1"/>
  <c r="F139" i="77" s="1"/>
  <c r="F8" i="1"/>
  <c r="F138" i="77" s="1"/>
  <c r="F7" i="1"/>
  <c r="F137" i="77" s="1"/>
  <c r="F6" i="1"/>
  <c r="F136" i="77" s="1"/>
  <c r="F5" i="1"/>
  <c r="F135" i="77" s="1"/>
  <c r="F4" i="1"/>
  <c r="F134" i="77" s="1"/>
  <c r="F16" i="17"/>
  <c r="F133" i="77" s="1"/>
  <c r="F15" i="17"/>
  <c r="F132" i="77" s="1"/>
  <c r="F14" i="17"/>
  <c r="F131" i="77" s="1"/>
  <c r="F13" i="17"/>
  <c r="F130" i="77" s="1"/>
  <c r="F12" i="17"/>
  <c r="F129" i="77" s="1"/>
  <c r="F11" i="17"/>
  <c r="F128" i="77" s="1"/>
  <c r="F10" i="17"/>
  <c r="F127" i="77" s="1"/>
  <c r="F8" i="17"/>
  <c r="F125" i="77" s="1"/>
  <c r="F7" i="17"/>
  <c r="F124" i="77" s="1"/>
  <c r="F6" i="17"/>
  <c r="F123" i="77" s="1"/>
  <c r="F5" i="17"/>
  <c r="F122" i="77" s="1"/>
  <c r="F16" i="26"/>
  <c r="F120" i="77" s="1"/>
  <c r="F15" i="26"/>
  <c r="F119" i="77" s="1"/>
  <c r="F14" i="26"/>
  <c r="F118" i="77" s="1"/>
  <c r="F13" i="26"/>
  <c r="F117" i="77" s="1"/>
  <c r="F12" i="26"/>
  <c r="F116" i="77" s="1"/>
  <c r="F115" i="77"/>
  <c r="F10" i="26"/>
  <c r="F114" i="77" s="1"/>
  <c r="F9" i="26"/>
  <c r="F113" i="77" s="1"/>
  <c r="F8" i="26"/>
  <c r="F112" i="77" s="1"/>
  <c r="F7" i="26"/>
  <c r="F111" i="77" s="1"/>
  <c r="F6" i="26"/>
  <c r="F110" i="77" s="1"/>
  <c r="F5" i="26"/>
  <c r="F109" i="77" s="1"/>
  <c r="F17" i="16"/>
  <c r="F107" i="77" s="1"/>
  <c r="F16" i="16"/>
  <c r="F106" i="77" s="1"/>
  <c r="F15" i="16"/>
  <c r="F105" i="77" s="1"/>
  <c r="F14" i="16"/>
  <c r="F104" i="77" s="1"/>
  <c r="F13" i="16"/>
  <c r="F103" i="77" s="1"/>
  <c r="F12" i="16"/>
  <c r="F102" i="77" s="1"/>
  <c r="F11" i="16"/>
  <c r="F101" i="77" s="1"/>
  <c r="F10" i="16"/>
  <c r="F100" i="77" s="1"/>
  <c r="F9" i="16"/>
  <c r="F99" i="77" s="1"/>
  <c r="F8" i="16"/>
  <c r="F98" i="77" s="1"/>
  <c r="F7" i="16"/>
  <c r="F97" i="77" s="1"/>
  <c r="F6" i="16"/>
  <c r="F96" i="77" s="1"/>
  <c r="F5" i="16"/>
  <c r="F95" i="77" s="1"/>
  <c r="G17" i="15"/>
  <c r="F93" i="77" s="1"/>
  <c r="G16" i="15"/>
  <c r="F92" i="77" s="1"/>
  <c r="G15" i="15"/>
  <c r="F91" i="77" s="1"/>
  <c r="G14" i="15"/>
  <c r="F90" i="77" s="1"/>
  <c r="G13" i="15"/>
  <c r="F89" i="77" s="1"/>
  <c r="G12" i="15"/>
  <c r="F88" i="77" s="1"/>
  <c r="F87" i="77"/>
  <c r="G10" i="15"/>
  <c r="F86" i="77" s="1"/>
  <c r="G9" i="15"/>
  <c r="F85" i="77" s="1"/>
  <c r="G8" i="15"/>
  <c r="F84" i="77" s="1"/>
  <c r="G7" i="15"/>
  <c r="F83" i="77" s="1"/>
  <c r="G6" i="15"/>
  <c r="F82" i="77" s="1"/>
  <c r="G5" i="15"/>
  <c r="F81" i="77" s="1"/>
  <c r="G4" i="15"/>
  <c r="F80" i="77" s="1"/>
  <c r="F16" i="8"/>
  <c r="F79" i="77" s="1"/>
  <c r="F15" i="8"/>
  <c r="F78" i="77" s="1"/>
  <c r="F14" i="8"/>
  <c r="F77" i="77" s="1"/>
  <c r="F13" i="8"/>
  <c r="F76" i="77" s="1"/>
  <c r="F12" i="8"/>
  <c r="F75" i="77" s="1"/>
  <c r="F11" i="8"/>
  <c r="F74" i="77" s="1"/>
  <c r="F10" i="8"/>
  <c r="F73" i="77" s="1"/>
  <c r="F8" i="8"/>
  <c r="F71" i="77" s="1"/>
  <c r="F5" i="8"/>
  <c r="F68" i="77" s="1"/>
  <c r="F4" i="8"/>
  <c r="F67" i="77" s="1"/>
  <c r="F16" i="10"/>
  <c r="F66" i="77" s="1"/>
  <c r="F15" i="10"/>
  <c r="F65" i="77" s="1"/>
  <c r="F14" i="10"/>
  <c r="F64" i="77" s="1"/>
  <c r="F13" i="10"/>
  <c r="F63" i="77" s="1"/>
  <c r="F12" i="10"/>
  <c r="F62" i="77" s="1"/>
  <c r="F11" i="10"/>
  <c r="F61" i="77" s="1"/>
  <c r="F10" i="10"/>
  <c r="F60" i="77" s="1"/>
  <c r="F9" i="10"/>
  <c r="F59" i="77" s="1"/>
  <c r="F8" i="10"/>
  <c r="F58" i="77" s="1"/>
  <c r="F7" i="10"/>
  <c r="F57" i="77" s="1"/>
  <c r="F6" i="10"/>
  <c r="F56" i="77" s="1"/>
  <c r="F5" i="10"/>
  <c r="F55" i="77" s="1"/>
  <c r="F4" i="10"/>
  <c r="F54" i="77" s="1"/>
  <c r="F16" i="9"/>
  <c r="F53" i="77" s="1"/>
  <c r="F15" i="9"/>
  <c r="F52" i="77" s="1"/>
  <c r="F14" i="9"/>
  <c r="F51" i="77" s="1"/>
  <c r="F13" i="9"/>
  <c r="F50" i="77" s="1"/>
  <c r="F12" i="9"/>
  <c r="F49" i="77" s="1"/>
  <c r="F11" i="9"/>
  <c r="F48" i="77" s="1"/>
  <c r="F10" i="9"/>
  <c r="F47" i="77" s="1"/>
  <c r="F8" i="9"/>
  <c r="F45" i="77" s="1"/>
  <c r="F7" i="9"/>
  <c r="F44" i="77" s="1"/>
  <c r="F6" i="9"/>
  <c r="F43" i="77" s="1"/>
  <c r="F5" i="9"/>
  <c r="F42" i="77" s="1"/>
  <c r="F4" i="9"/>
  <c r="F41" i="77" s="1"/>
  <c r="G21" i="14"/>
  <c r="F24" i="77" s="1"/>
  <c r="G20" i="14"/>
  <c r="F23" i="77" s="1"/>
  <c r="G19" i="14"/>
  <c r="F22" i="77" s="1"/>
  <c r="G18" i="14"/>
  <c r="F21" i="77" s="1"/>
  <c r="G17" i="14"/>
  <c r="F20" i="77" s="1"/>
  <c r="G16" i="14"/>
  <c r="F19" i="77" s="1"/>
  <c r="G15" i="14"/>
  <c r="F18" i="77" s="1"/>
  <c r="G14" i="14"/>
  <c r="F17" i="77" s="1"/>
  <c r="G13" i="14"/>
  <c r="F16" i="77" s="1"/>
  <c r="G12" i="14"/>
  <c r="F15" i="77" s="1"/>
  <c r="G11" i="14"/>
  <c r="F14" i="77" s="1"/>
  <c r="G10" i="14"/>
  <c r="F13" i="77" s="1"/>
  <c r="G9" i="14"/>
  <c r="F12" i="77" s="1"/>
  <c r="G8" i="14"/>
  <c r="F11" i="77" s="1"/>
  <c r="G7" i="14"/>
  <c r="F10" i="77" s="1"/>
  <c r="G6" i="14"/>
  <c r="F9" i="77" s="1"/>
  <c r="G5" i="14"/>
  <c r="F8" i="77" s="1"/>
  <c r="G4" i="14"/>
  <c r="F7" i="77" s="1"/>
  <c r="F16" i="6"/>
  <c r="F40" i="77" s="1"/>
  <c r="F15" i="6"/>
  <c r="F39" i="77" s="1"/>
  <c r="F14" i="6"/>
  <c r="F38" i="77" s="1"/>
  <c r="F13" i="6"/>
  <c r="F37" i="77" s="1"/>
  <c r="F12" i="6"/>
  <c r="F36" i="77" s="1"/>
  <c r="F11" i="6"/>
  <c r="F35" i="77" s="1"/>
  <c r="F10" i="6"/>
  <c r="F34" i="77" s="1"/>
  <c r="F9" i="6"/>
  <c r="F33" i="77" s="1"/>
  <c r="F8" i="6"/>
  <c r="F32" i="77" s="1"/>
  <c r="F7" i="6"/>
  <c r="F31" i="77" s="1"/>
  <c r="F6" i="6"/>
  <c r="F30" i="77" s="1"/>
  <c r="F5" i="6"/>
  <c r="F29" i="77" s="1"/>
  <c r="Q26" i="63" l="1"/>
  <c r="BJ26" i="39" s="1"/>
  <c r="Z26" i="39" s="1"/>
  <c r="D26" i="63"/>
  <c r="Q29" i="63"/>
  <c r="BJ29" i="39" s="1"/>
  <c r="Q14" i="63"/>
  <c r="BJ14" i="39" s="1"/>
  <c r="Q22" i="63"/>
  <c r="BJ22" i="39" s="1"/>
  <c r="Q15" i="63"/>
  <c r="BJ15" i="39" s="1"/>
  <c r="Q17" i="63"/>
  <c r="BJ17" i="39" s="1"/>
  <c r="Q28" i="63"/>
  <c r="BJ28" i="39" s="1"/>
  <c r="Q25" i="63"/>
  <c r="BJ25" i="39" s="1"/>
  <c r="Q10" i="63"/>
  <c r="BJ10" i="39" s="1"/>
  <c r="Q7" i="63"/>
  <c r="BJ7" i="39" s="1"/>
  <c r="Q11" i="63"/>
  <c r="BJ11" i="39" s="1"/>
  <c r="Q16" i="63"/>
  <c r="BJ16" i="39" s="1"/>
  <c r="Q23" i="63"/>
  <c r="BJ23" i="39" s="1"/>
  <c r="Q27" i="63"/>
  <c r="BJ27" i="39" s="1"/>
  <c r="Z27" i="39" s="1"/>
  <c r="Q30" i="63"/>
  <c r="BJ30" i="39" s="1"/>
  <c r="E14" i="63"/>
  <c r="Q12" i="63"/>
  <c r="BJ12" i="39" s="1"/>
  <c r="Q24" i="63"/>
  <c r="BJ24" i="39" s="1"/>
  <c r="Q21" i="63"/>
  <c r="BJ21" i="39" s="1"/>
  <c r="E7" i="63"/>
  <c r="Q8" i="63"/>
  <c r="BJ8" i="39" s="1"/>
  <c r="Q13" i="63"/>
  <c r="BJ13" i="39" s="1"/>
  <c r="Q18" i="63"/>
  <c r="BJ18" i="39" s="1"/>
  <c r="Q31" i="63"/>
  <c r="BJ31" i="39" s="1"/>
  <c r="O22" i="14"/>
  <c r="P22" i="14"/>
  <c r="Q22" i="14"/>
  <c r="R22" i="14"/>
  <c r="S22" i="14"/>
  <c r="N22" i="14"/>
  <c r="O30" i="62" l="1"/>
  <c r="N30" i="62"/>
  <c r="M30" i="62"/>
  <c r="K30" i="62"/>
  <c r="J30" i="62"/>
  <c r="I30" i="62"/>
  <c r="G30" i="62"/>
  <c r="F30" i="62"/>
  <c r="E30" i="62"/>
  <c r="O29" i="62"/>
  <c r="N29" i="62"/>
  <c r="K29" i="62"/>
  <c r="J29" i="62"/>
  <c r="I29" i="62"/>
  <c r="G29" i="62"/>
  <c r="F29" i="62"/>
  <c r="P28" i="62"/>
  <c r="O28" i="62"/>
  <c r="N28" i="62"/>
  <c r="L28" i="62"/>
  <c r="K28" i="62"/>
  <c r="I28" i="62"/>
  <c r="H28" i="62"/>
  <c r="G28" i="62"/>
  <c r="D28" i="62"/>
  <c r="O21" i="62"/>
  <c r="M21" i="62"/>
  <c r="L21" i="62"/>
  <c r="J21" i="62"/>
  <c r="I21" i="62"/>
  <c r="H21" i="62"/>
  <c r="G21" i="62"/>
  <c r="F21" i="62"/>
  <c r="E21" i="62"/>
  <c r="D21" i="62"/>
  <c r="N27" i="62"/>
  <c r="M27" i="62"/>
  <c r="K27" i="62"/>
  <c r="J27" i="62"/>
  <c r="I27" i="62"/>
  <c r="G27" i="62"/>
  <c r="F27" i="62"/>
  <c r="E27" i="62"/>
  <c r="O26" i="62"/>
  <c r="N26" i="62"/>
  <c r="K26" i="62"/>
  <c r="J26" i="62"/>
  <c r="G26" i="62"/>
  <c r="Q26" i="62"/>
  <c r="BH26" i="39" s="1"/>
  <c r="P25" i="62"/>
  <c r="O25" i="62"/>
  <c r="L25" i="62"/>
  <c r="K25" i="62"/>
  <c r="H25" i="62"/>
  <c r="G25" i="62"/>
  <c r="E25" i="62"/>
  <c r="D25" i="62"/>
  <c r="P24" i="62"/>
  <c r="M24" i="62"/>
  <c r="L24" i="62"/>
  <c r="I24" i="62"/>
  <c r="H24" i="62"/>
  <c r="F24" i="62"/>
  <c r="E24" i="62"/>
  <c r="D24" i="62"/>
  <c r="O23" i="62"/>
  <c r="N23" i="62"/>
  <c r="M23" i="62"/>
  <c r="K23" i="62"/>
  <c r="J23" i="62"/>
  <c r="I23" i="62"/>
  <c r="G23" i="62"/>
  <c r="F23" i="62"/>
  <c r="E23" i="62"/>
  <c r="O22" i="62"/>
  <c r="N22" i="62"/>
  <c r="M22" i="62"/>
  <c r="L22" i="62"/>
  <c r="K22" i="62"/>
  <c r="J22" i="62"/>
  <c r="I22" i="62"/>
  <c r="H22" i="62"/>
  <c r="G22" i="62"/>
  <c r="F22" i="62"/>
  <c r="E22" i="62"/>
  <c r="D22" i="62"/>
  <c r="P19" i="62"/>
  <c r="O19" i="62"/>
  <c r="N19" i="62"/>
  <c r="M19" i="62"/>
  <c r="L19" i="62"/>
  <c r="K19" i="62"/>
  <c r="I19" i="62"/>
  <c r="H19" i="62"/>
  <c r="G19" i="62"/>
  <c r="F19" i="62"/>
  <c r="E19" i="62"/>
  <c r="P17" i="62"/>
  <c r="N17" i="62"/>
  <c r="M17" i="62"/>
  <c r="L17" i="62"/>
  <c r="J17" i="62"/>
  <c r="F17" i="62"/>
  <c r="E17" i="62"/>
  <c r="D17" i="62"/>
  <c r="O16" i="62"/>
  <c r="N16" i="62"/>
  <c r="M16" i="62"/>
  <c r="K16" i="62"/>
  <c r="J16" i="62"/>
  <c r="I16" i="62"/>
  <c r="H16" i="62"/>
  <c r="G16" i="62"/>
  <c r="E16" i="62"/>
  <c r="D16" i="62"/>
  <c r="O15" i="62"/>
  <c r="N15" i="62"/>
  <c r="K15" i="62"/>
  <c r="J15" i="62"/>
  <c r="G15" i="62"/>
  <c r="F15" i="62"/>
  <c r="O14" i="62"/>
  <c r="L14" i="62"/>
  <c r="K14" i="62"/>
  <c r="H14" i="62"/>
  <c r="G14" i="62"/>
  <c r="P12" i="62"/>
  <c r="O12" i="62"/>
  <c r="N12" i="62"/>
  <c r="M12" i="62"/>
  <c r="L12" i="62"/>
  <c r="K12" i="62"/>
  <c r="J12" i="62"/>
  <c r="I12" i="62"/>
  <c r="H12" i="62"/>
  <c r="G12" i="62"/>
  <c r="F12" i="62"/>
  <c r="E12" i="62"/>
  <c r="D12" i="62"/>
  <c r="P11" i="62"/>
  <c r="O11" i="62"/>
  <c r="N11" i="62"/>
  <c r="M11" i="62"/>
  <c r="L11" i="62"/>
  <c r="K11" i="62"/>
  <c r="J11" i="62"/>
  <c r="I11" i="62"/>
  <c r="H11" i="62"/>
  <c r="G11" i="62"/>
  <c r="F11" i="62"/>
  <c r="E11" i="62"/>
  <c r="D11" i="62"/>
  <c r="P10" i="62"/>
  <c r="O10" i="62"/>
  <c r="N10" i="62"/>
  <c r="M10" i="62"/>
  <c r="L10" i="62"/>
  <c r="J10" i="62"/>
  <c r="I10" i="62"/>
  <c r="H10" i="62"/>
  <c r="G10" i="62"/>
  <c r="F10" i="62"/>
  <c r="E10" i="62"/>
  <c r="D10" i="62"/>
  <c r="P7" i="62"/>
  <c r="O7" i="62"/>
  <c r="N7" i="62"/>
  <c r="M7" i="62"/>
  <c r="L7" i="62"/>
  <c r="J7" i="62"/>
  <c r="I7" i="62"/>
  <c r="H7" i="62"/>
  <c r="G7" i="62"/>
  <c r="F7" i="62"/>
  <c r="D7" i="62"/>
  <c r="P31" i="62"/>
  <c r="O31" i="62"/>
  <c r="N31" i="62"/>
  <c r="M31" i="62"/>
  <c r="L31" i="62"/>
  <c r="J31" i="62"/>
  <c r="I31" i="62"/>
  <c r="H31" i="62"/>
  <c r="G31" i="62"/>
  <c r="F31" i="62"/>
  <c r="D31" i="62"/>
  <c r="O18" i="62"/>
  <c r="N18" i="62"/>
  <c r="M18" i="62"/>
  <c r="K18" i="62"/>
  <c r="J18" i="62"/>
  <c r="I18" i="62"/>
  <c r="G18" i="62"/>
  <c r="F18" i="62"/>
  <c r="E18" i="62"/>
  <c r="P13" i="62"/>
  <c r="O13" i="62"/>
  <c r="N13" i="62"/>
  <c r="L13" i="62"/>
  <c r="K13" i="62"/>
  <c r="J13" i="62"/>
  <c r="H13" i="62"/>
  <c r="G13" i="62"/>
  <c r="F13" i="62"/>
  <c r="P8" i="62"/>
  <c r="O8" i="62"/>
  <c r="N8" i="62"/>
  <c r="M8" i="62"/>
  <c r="L8" i="62"/>
  <c r="K8" i="62"/>
  <c r="I8" i="62"/>
  <c r="H8" i="62"/>
  <c r="G8" i="62"/>
  <c r="F8" i="62"/>
  <c r="E8" i="62"/>
  <c r="D8" i="62"/>
  <c r="P9" i="53"/>
  <c r="O9" i="53"/>
  <c r="N9" i="53"/>
  <c r="M9" i="53"/>
  <c r="L9" i="53"/>
  <c r="K9" i="53"/>
  <c r="J9" i="53"/>
  <c r="I9" i="53"/>
  <c r="H9" i="53"/>
  <c r="G9" i="53"/>
  <c r="F9" i="53"/>
  <c r="E9" i="53"/>
  <c r="D9" i="53"/>
  <c r="P32" i="53"/>
  <c r="O32" i="53"/>
  <c r="N32" i="53"/>
  <c r="M32" i="53"/>
  <c r="L32" i="53"/>
  <c r="K32" i="53"/>
  <c r="J32" i="53"/>
  <c r="I32" i="53"/>
  <c r="H32" i="53"/>
  <c r="G32" i="53"/>
  <c r="F32" i="53"/>
  <c r="E32" i="53"/>
  <c r="D32" i="53"/>
  <c r="P20" i="53"/>
  <c r="O20" i="53"/>
  <c r="N20" i="53"/>
  <c r="M20" i="53"/>
  <c r="L20" i="53"/>
  <c r="K20" i="53"/>
  <c r="J20" i="53"/>
  <c r="I20" i="53"/>
  <c r="H20" i="53"/>
  <c r="G20" i="53"/>
  <c r="F20" i="53"/>
  <c r="E20" i="53"/>
  <c r="D20" i="53"/>
  <c r="P6" i="53"/>
  <c r="O6" i="53"/>
  <c r="N6" i="53"/>
  <c r="M6" i="53"/>
  <c r="L6" i="53"/>
  <c r="K6" i="53"/>
  <c r="J6" i="53"/>
  <c r="I6" i="53"/>
  <c r="H6" i="53"/>
  <c r="G6" i="53"/>
  <c r="F6" i="53"/>
  <c r="E6" i="53"/>
  <c r="D6" i="53"/>
  <c r="P5" i="53"/>
  <c r="O5" i="53"/>
  <c r="N5" i="53"/>
  <c r="M5" i="53"/>
  <c r="L5" i="53"/>
  <c r="K5" i="53"/>
  <c r="J5" i="53"/>
  <c r="I5" i="53"/>
  <c r="H5" i="53"/>
  <c r="G5" i="53"/>
  <c r="F5" i="53"/>
  <c r="E5" i="53"/>
  <c r="D5" i="53"/>
  <c r="P4" i="53"/>
  <c r="O4" i="53"/>
  <c r="N4" i="53"/>
  <c r="M4" i="53"/>
  <c r="L4" i="53"/>
  <c r="K4" i="53"/>
  <c r="J4" i="53"/>
  <c r="I4" i="53"/>
  <c r="H4" i="53"/>
  <c r="G4" i="53"/>
  <c r="F4" i="53"/>
  <c r="E4" i="53"/>
  <c r="D4" i="53"/>
  <c r="P9" i="62"/>
  <c r="O9" i="62"/>
  <c r="N9" i="62"/>
  <c r="M9" i="62"/>
  <c r="L9" i="62"/>
  <c r="K9" i="62"/>
  <c r="J9" i="62"/>
  <c r="I9" i="62"/>
  <c r="H9" i="62"/>
  <c r="G9" i="62"/>
  <c r="F9" i="62"/>
  <c r="E9" i="62"/>
  <c r="D9" i="62"/>
  <c r="P32" i="62"/>
  <c r="O32" i="62"/>
  <c r="N32" i="62"/>
  <c r="M32" i="62"/>
  <c r="L32" i="62"/>
  <c r="K32" i="62"/>
  <c r="J32" i="62"/>
  <c r="I32" i="62"/>
  <c r="H32" i="62"/>
  <c r="G32" i="62"/>
  <c r="F32" i="62"/>
  <c r="E32" i="62"/>
  <c r="D32" i="62"/>
  <c r="K31" i="62"/>
  <c r="P30" i="62"/>
  <c r="L30" i="62"/>
  <c r="H30" i="62"/>
  <c r="D30" i="62"/>
  <c r="P29" i="62"/>
  <c r="M29" i="62"/>
  <c r="L29" i="62"/>
  <c r="H29" i="62"/>
  <c r="E29" i="62"/>
  <c r="D29" i="62"/>
  <c r="M28" i="62"/>
  <c r="J28" i="62"/>
  <c r="F28" i="62"/>
  <c r="E28" i="62"/>
  <c r="P21" i="62"/>
  <c r="N21" i="62"/>
  <c r="K21" i="62"/>
  <c r="P27" i="62"/>
  <c r="O27" i="62"/>
  <c r="L27" i="62"/>
  <c r="H27" i="62"/>
  <c r="D27" i="62"/>
  <c r="P26" i="62"/>
  <c r="M26" i="62"/>
  <c r="L26" i="62"/>
  <c r="I26" i="62"/>
  <c r="H26" i="62"/>
  <c r="E26" i="62"/>
  <c r="D26" i="62"/>
  <c r="N25" i="62"/>
  <c r="M25" i="62"/>
  <c r="J25" i="62"/>
  <c r="I25" i="62"/>
  <c r="F25" i="62"/>
  <c r="O24" i="62"/>
  <c r="N24" i="62"/>
  <c r="K24" i="62"/>
  <c r="J24" i="62"/>
  <c r="G24" i="62"/>
  <c r="P23" i="62"/>
  <c r="L23" i="62"/>
  <c r="H23" i="62"/>
  <c r="D23" i="62"/>
  <c r="P22" i="62"/>
  <c r="P20" i="62"/>
  <c r="O20" i="62"/>
  <c r="N20" i="62"/>
  <c r="M20" i="62"/>
  <c r="L20" i="62"/>
  <c r="K20" i="62"/>
  <c r="J20" i="62"/>
  <c r="I20" i="62"/>
  <c r="H20" i="62"/>
  <c r="G20" i="62"/>
  <c r="F20" i="62"/>
  <c r="E20" i="62"/>
  <c r="D20" i="62"/>
  <c r="J19" i="62"/>
  <c r="D19" i="62"/>
  <c r="P18" i="62"/>
  <c r="L18" i="62"/>
  <c r="H18" i="62"/>
  <c r="D18" i="62"/>
  <c r="O17" i="62"/>
  <c r="K17" i="62"/>
  <c r="I17" i="62"/>
  <c r="H17" i="62"/>
  <c r="G17" i="62"/>
  <c r="P16" i="62"/>
  <c r="L16" i="62"/>
  <c r="F16" i="62"/>
  <c r="P15" i="62"/>
  <c r="M15" i="62"/>
  <c r="L15" i="62"/>
  <c r="I15" i="62"/>
  <c r="H15" i="62"/>
  <c r="E15" i="62"/>
  <c r="D15" i="62"/>
  <c r="P14" i="62"/>
  <c r="N14" i="62"/>
  <c r="M14" i="62"/>
  <c r="J14" i="62"/>
  <c r="I14" i="62"/>
  <c r="F14" i="62"/>
  <c r="E14" i="62"/>
  <c r="D14" i="62"/>
  <c r="M13" i="62"/>
  <c r="I13" i="62"/>
  <c r="E13" i="62"/>
  <c r="K10" i="62"/>
  <c r="J8" i="62"/>
  <c r="K7" i="62"/>
  <c r="P6" i="62"/>
  <c r="O6" i="62"/>
  <c r="N6" i="62"/>
  <c r="M6" i="62"/>
  <c r="L6" i="62"/>
  <c r="K6" i="62"/>
  <c r="J6" i="62"/>
  <c r="I6" i="62"/>
  <c r="H6" i="62"/>
  <c r="G6" i="62"/>
  <c r="F6" i="62"/>
  <c r="E6" i="62"/>
  <c r="D6" i="62"/>
  <c r="P5" i="62"/>
  <c r="O5" i="62"/>
  <c r="N5" i="62"/>
  <c r="M5" i="62"/>
  <c r="L5" i="62"/>
  <c r="K5" i="62"/>
  <c r="J5" i="62"/>
  <c r="I5" i="62"/>
  <c r="H5" i="62"/>
  <c r="G5" i="62"/>
  <c r="F5" i="62"/>
  <c r="E5" i="62"/>
  <c r="D5" i="62"/>
  <c r="P4" i="62"/>
  <c r="O4" i="62"/>
  <c r="N4" i="62"/>
  <c r="M4" i="62"/>
  <c r="L4" i="62"/>
  <c r="K4" i="62"/>
  <c r="J4" i="62"/>
  <c r="I4" i="62"/>
  <c r="H4" i="62"/>
  <c r="G4" i="62"/>
  <c r="F4" i="62"/>
  <c r="E4" i="62"/>
  <c r="D4" i="62"/>
  <c r="Q9" i="62"/>
  <c r="BH9" i="39" s="1"/>
  <c r="Q29" i="62" l="1"/>
  <c r="BH29" i="39" s="1"/>
  <c r="Q14" i="62"/>
  <c r="BH14" i="39" s="1"/>
  <c r="F26" i="62"/>
  <c r="Q22" i="62"/>
  <c r="BH22" i="39" s="1"/>
  <c r="Q31" i="62"/>
  <c r="Q17" i="62"/>
  <c r="BH17" i="39" s="1"/>
  <c r="Q15" i="62"/>
  <c r="BH15" i="39" s="1"/>
  <c r="Q12" i="62"/>
  <c r="BH12" i="39" s="1"/>
  <c r="Q13" i="62"/>
  <c r="BH13" i="39" s="1"/>
  <c r="Q18" i="62"/>
  <c r="BH18" i="39" s="1"/>
  <c r="Q16" i="62"/>
  <c r="Q7" i="62"/>
  <c r="BH7" i="39" s="1"/>
  <c r="E7" i="62"/>
  <c r="Q23" i="62"/>
  <c r="BH23" i="39" s="1"/>
  <c r="Q30" i="62"/>
  <c r="BH30" i="39" s="1"/>
  <c r="Q19" i="62"/>
  <c r="Q27" i="62"/>
  <c r="BH27" i="39" s="1"/>
  <c r="Q10" i="62"/>
  <c r="BH10" i="39" s="1"/>
  <c r="Q24" i="62"/>
  <c r="BH24" i="39" s="1"/>
  <c r="Q21" i="62"/>
  <c r="Q11" i="62"/>
  <c r="BH11" i="39" s="1"/>
  <c r="Q25" i="62"/>
  <c r="BH25" i="39" s="1"/>
  <c r="Q28" i="62"/>
  <c r="BH28" i="39" s="1"/>
  <c r="E31" i="62"/>
  <c r="D13" i="62"/>
  <c r="Q8" i="62"/>
  <c r="BH8" i="39" s="1"/>
  <c r="M18" i="33" l="1"/>
  <c r="L5" i="27" l="1"/>
  <c r="Q70" i="53" s="1"/>
  <c r="M22" i="14" l="1"/>
  <c r="P30" i="53" l="1"/>
  <c r="O30" i="53"/>
  <c r="N30" i="53"/>
  <c r="M30" i="53"/>
  <c r="L30" i="53"/>
  <c r="K30" i="53"/>
  <c r="J30" i="53"/>
  <c r="I30" i="53"/>
  <c r="H30" i="53"/>
  <c r="G30" i="53"/>
  <c r="F30" i="53"/>
  <c r="E30" i="53"/>
  <c r="D30" i="53"/>
  <c r="P29" i="53"/>
  <c r="O29" i="53"/>
  <c r="N29" i="53"/>
  <c r="M29" i="53"/>
  <c r="L29" i="53"/>
  <c r="K29" i="53"/>
  <c r="J29" i="53"/>
  <c r="I29" i="53"/>
  <c r="H29" i="53"/>
  <c r="G29" i="53"/>
  <c r="F29" i="53"/>
  <c r="E29" i="53"/>
  <c r="D29" i="53"/>
  <c r="P28" i="53"/>
  <c r="O28" i="53"/>
  <c r="N28" i="53"/>
  <c r="M28" i="53"/>
  <c r="L28" i="53"/>
  <c r="K28" i="53"/>
  <c r="J28" i="53"/>
  <c r="I28" i="53"/>
  <c r="H28" i="53"/>
  <c r="G28" i="53"/>
  <c r="F28" i="53"/>
  <c r="E28" i="53"/>
  <c r="D28" i="53"/>
  <c r="P21" i="53"/>
  <c r="O21" i="53"/>
  <c r="N21" i="53"/>
  <c r="M21" i="53"/>
  <c r="L21" i="53"/>
  <c r="K21" i="53"/>
  <c r="J21" i="53"/>
  <c r="I21" i="53"/>
  <c r="H21" i="53"/>
  <c r="G21" i="53"/>
  <c r="F21" i="53"/>
  <c r="E21" i="53"/>
  <c r="D21" i="53"/>
  <c r="P27" i="53"/>
  <c r="O27" i="53"/>
  <c r="N27" i="53"/>
  <c r="M27" i="53"/>
  <c r="L27" i="53"/>
  <c r="K27" i="53"/>
  <c r="J27" i="53"/>
  <c r="I27" i="53"/>
  <c r="H27" i="53"/>
  <c r="G27" i="53"/>
  <c r="F27" i="53"/>
  <c r="E27" i="53"/>
  <c r="D27" i="53"/>
  <c r="P26" i="53"/>
  <c r="O26" i="53"/>
  <c r="N26" i="53"/>
  <c r="M26" i="53"/>
  <c r="L26" i="53"/>
  <c r="K26" i="53"/>
  <c r="J26" i="53"/>
  <c r="I26" i="53"/>
  <c r="H26" i="53"/>
  <c r="G26" i="53"/>
  <c r="F26" i="53"/>
  <c r="E26" i="53"/>
  <c r="D26" i="53"/>
  <c r="P25" i="53"/>
  <c r="O25" i="53"/>
  <c r="N25" i="53"/>
  <c r="M25" i="53"/>
  <c r="L25" i="53"/>
  <c r="K25" i="53"/>
  <c r="J25" i="53"/>
  <c r="I25" i="53"/>
  <c r="H25" i="53"/>
  <c r="G25" i="53"/>
  <c r="F25" i="53"/>
  <c r="E25" i="53"/>
  <c r="D25" i="53"/>
  <c r="P24" i="53"/>
  <c r="O24" i="53"/>
  <c r="N24" i="53"/>
  <c r="M24" i="53"/>
  <c r="L24" i="53"/>
  <c r="K24" i="53"/>
  <c r="J24" i="53"/>
  <c r="I24" i="53"/>
  <c r="H24" i="53"/>
  <c r="G24" i="53"/>
  <c r="F24" i="53"/>
  <c r="E24" i="53"/>
  <c r="D24" i="53"/>
  <c r="P23" i="53"/>
  <c r="O23" i="53"/>
  <c r="N23" i="53"/>
  <c r="M23" i="53"/>
  <c r="L23" i="53"/>
  <c r="K23" i="53"/>
  <c r="J23" i="53"/>
  <c r="I23" i="53"/>
  <c r="H23" i="53"/>
  <c r="G23" i="53"/>
  <c r="F23" i="53"/>
  <c r="E23" i="53"/>
  <c r="D23" i="53"/>
  <c r="P22" i="53"/>
  <c r="O22" i="53"/>
  <c r="N22" i="53"/>
  <c r="M22" i="53"/>
  <c r="L22" i="53"/>
  <c r="K22" i="53"/>
  <c r="J22" i="53"/>
  <c r="I22" i="53"/>
  <c r="H22" i="53"/>
  <c r="G22" i="53"/>
  <c r="F22" i="53"/>
  <c r="E22" i="53"/>
  <c r="D22" i="53"/>
  <c r="Q20" i="53"/>
  <c r="BF20" i="39" s="1"/>
  <c r="P19" i="53"/>
  <c r="O19" i="53"/>
  <c r="N19" i="53"/>
  <c r="M19" i="53"/>
  <c r="L19" i="53"/>
  <c r="K19" i="53"/>
  <c r="J19" i="53"/>
  <c r="I19" i="53"/>
  <c r="H19" i="53"/>
  <c r="G19" i="53"/>
  <c r="F19" i="53"/>
  <c r="E19" i="53"/>
  <c r="D19" i="53"/>
  <c r="P17" i="53"/>
  <c r="O17" i="53"/>
  <c r="N17" i="53"/>
  <c r="M17" i="53"/>
  <c r="L17" i="53"/>
  <c r="K17" i="53"/>
  <c r="J17" i="53"/>
  <c r="I17" i="53"/>
  <c r="H17" i="53"/>
  <c r="G17" i="53"/>
  <c r="F17" i="53"/>
  <c r="E17" i="53"/>
  <c r="D17" i="53"/>
  <c r="P16" i="53"/>
  <c r="O16" i="53"/>
  <c r="N16" i="53"/>
  <c r="M16" i="53"/>
  <c r="L16" i="53"/>
  <c r="K16" i="53"/>
  <c r="J16" i="53"/>
  <c r="H16" i="53"/>
  <c r="G16" i="53"/>
  <c r="F16" i="53"/>
  <c r="E16" i="53"/>
  <c r="D16" i="53"/>
  <c r="P15" i="53"/>
  <c r="O15" i="53"/>
  <c r="N15" i="53"/>
  <c r="M15" i="53"/>
  <c r="L15" i="53"/>
  <c r="K15" i="53"/>
  <c r="J15" i="53"/>
  <c r="I15" i="53"/>
  <c r="H15" i="53"/>
  <c r="G15" i="53"/>
  <c r="F15" i="53"/>
  <c r="E15" i="53"/>
  <c r="D15" i="53"/>
  <c r="P14" i="53"/>
  <c r="O14" i="53"/>
  <c r="N14" i="53"/>
  <c r="M14" i="53"/>
  <c r="L14" i="53"/>
  <c r="K14" i="53"/>
  <c r="J14" i="53"/>
  <c r="I14" i="53"/>
  <c r="H14" i="53"/>
  <c r="G14" i="53"/>
  <c r="F14" i="53"/>
  <c r="E14" i="53"/>
  <c r="D14" i="53"/>
  <c r="P12" i="53"/>
  <c r="O12" i="53"/>
  <c r="N12" i="53"/>
  <c r="M12" i="53"/>
  <c r="L12" i="53"/>
  <c r="K12" i="53"/>
  <c r="J12" i="53"/>
  <c r="I12" i="53"/>
  <c r="H12" i="53"/>
  <c r="G12" i="53"/>
  <c r="F12" i="53"/>
  <c r="E12" i="53"/>
  <c r="D12" i="53"/>
  <c r="P11" i="53"/>
  <c r="O11" i="53"/>
  <c r="N11" i="53"/>
  <c r="M11" i="53"/>
  <c r="L11" i="53"/>
  <c r="K11" i="53"/>
  <c r="J11" i="53"/>
  <c r="I11" i="53"/>
  <c r="H11" i="53"/>
  <c r="G11" i="53"/>
  <c r="F11" i="53"/>
  <c r="E11" i="53"/>
  <c r="D11" i="53"/>
  <c r="P10" i="53"/>
  <c r="O10" i="53"/>
  <c r="N10" i="53"/>
  <c r="M10" i="53"/>
  <c r="L10" i="53"/>
  <c r="K10" i="53"/>
  <c r="J10" i="53"/>
  <c r="H10" i="53"/>
  <c r="G10" i="53"/>
  <c r="F10" i="53"/>
  <c r="E10" i="53"/>
  <c r="D10" i="53"/>
  <c r="P7" i="53"/>
  <c r="O7" i="53"/>
  <c r="N7" i="53"/>
  <c r="M7" i="53"/>
  <c r="L7" i="53"/>
  <c r="K7" i="53"/>
  <c r="J7" i="53"/>
  <c r="I7" i="53"/>
  <c r="H7" i="53"/>
  <c r="G7" i="53"/>
  <c r="F7" i="53"/>
  <c r="E7" i="53"/>
  <c r="D7" i="53"/>
  <c r="P31" i="53"/>
  <c r="O31" i="53"/>
  <c r="N31" i="53"/>
  <c r="M31" i="53"/>
  <c r="L31" i="53"/>
  <c r="K31" i="53"/>
  <c r="J31" i="53"/>
  <c r="I31" i="53"/>
  <c r="H31" i="53"/>
  <c r="G31" i="53"/>
  <c r="F31" i="53"/>
  <c r="E31" i="53"/>
  <c r="D31" i="53"/>
  <c r="P18" i="53"/>
  <c r="O18" i="53"/>
  <c r="N18" i="53"/>
  <c r="M18" i="53"/>
  <c r="L18" i="53"/>
  <c r="K18" i="53"/>
  <c r="J18" i="53"/>
  <c r="I18" i="53"/>
  <c r="H18" i="53"/>
  <c r="G18" i="53"/>
  <c r="F18" i="53"/>
  <c r="E18" i="53"/>
  <c r="D18" i="53"/>
  <c r="P13" i="53"/>
  <c r="O13" i="53"/>
  <c r="N13" i="53"/>
  <c r="M13" i="53"/>
  <c r="L13" i="53"/>
  <c r="K13" i="53"/>
  <c r="J13" i="53"/>
  <c r="I13" i="53"/>
  <c r="H13" i="53"/>
  <c r="G13" i="53"/>
  <c r="F13" i="53"/>
  <c r="E13" i="53"/>
  <c r="D13" i="53"/>
  <c r="P8" i="53"/>
  <c r="O8" i="53"/>
  <c r="N8" i="53"/>
  <c r="M8" i="53"/>
  <c r="L8" i="53"/>
  <c r="K8" i="53"/>
  <c r="J8" i="53"/>
  <c r="I8" i="53"/>
  <c r="H8" i="53"/>
  <c r="G8" i="53"/>
  <c r="F8" i="53"/>
  <c r="E8" i="53"/>
  <c r="D8" i="53"/>
  <c r="Q9" i="53"/>
  <c r="BF9" i="39" s="1"/>
  <c r="Q30" i="53" l="1"/>
  <c r="BF30" i="39" s="1"/>
  <c r="Q13" i="53"/>
  <c r="BF13" i="39" s="1"/>
  <c r="Q19" i="53"/>
  <c r="BF19" i="39" s="1"/>
  <c r="Q31" i="53"/>
  <c r="BF31" i="39" s="1"/>
  <c r="Q21" i="53"/>
  <c r="BF21" i="39" s="1"/>
  <c r="Q26" i="53"/>
  <c r="BF26" i="39" s="1"/>
  <c r="Q22" i="53"/>
  <c r="BF22" i="39" s="1"/>
  <c r="Q17" i="53"/>
  <c r="BF17" i="39" s="1"/>
  <c r="Q15" i="53"/>
  <c r="BF15" i="39" s="1"/>
  <c r="Q14" i="53"/>
  <c r="BF14" i="39" s="1"/>
  <c r="Q12" i="53"/>
  <c r="BF12" i="39" s="1"/>
  <c r="Q29" i="53"/>
  <c r="BF29" i="39" s="1"/>
  <c r="Q18" i="53"/>
  <c r="BF18" i="39" s="1"/>
  <c r="Q8" i="53"/>
  <c r="BF8" i="39" s="1"/>
  <c r="Q23" i="53"/>
  <c r="BF23" i="39" s="1"/>
  <c r="Q24" i="53"/>
  <c r="BF24" i="39" s="1"/>
  <c r="Q27" i="53"/>
  <c r="BF27" i="39" s="1"/>
  <c r="Q11" i="53"/>
  <c r="BF11" i="39" s="1"/>
  <c r="Q28" i="53"/>
  <c r="BF28" i="39" s="1"/>
  <c r="Q25" i="53"/>
  <c r="BF25" i="39" s="1"/>
  <c r="Q7" i="53"/>
  <c r="BF7" i="39" s="1"/>
  <c r="L22" i="14"/>
  <c r="K31" i="51" l="1"/>
  <c r="N27" i="51"/>
  <c r="O26" i="51"/>
  <c r="L26" i="51"/>
  <c r="H26" i="51"/>
  <c r="G26" i="51"/>
  <c r="M24" i="51"/>
  <c r="J24" i="51"/>
  <c r="E24" i="51"/>
  <c r="F23" i="51"/>
  <c r="K22" i="51"/>
  <c r="J22" i="51"/>
  <c r="P17" i="51"/>
  <c r="L17" i="51"/>
  <c r="H17" i="51"/>
  <c r="P15" i="51"/>
  <c r="O15" i="51"/>
  <c r="N15" i="51"/>
  <c r="L15" i="51"/>
  <c r="G15" i="51"/>
  <c r="D15" i="51"/>
  <c r="G16" i="51"/>
  <c r="J30" i="51"/>
  <c r="N23" i="51"/>
  <c r="O19" i="51"/>
  <c r="N14" i="51"/>
  <c r="G14" i="51"/>
  <c r="F14" i="51"/>
  <c r="G10" i="51"/>
  <c r="P11" i="51"/>
  <c r="N11" i="51"/>
  <c r="L11" i="51"/>
  <c r="J11" i="51"/>
  <c r="F11" i="51"/>
  <c r="D11" i="51"/>
  <c r="P9" i="51"/>
  <c r="O9" i="51"/>
  <c r="N9" i="51"/>
  <c r="M9" i="51"/>
  <c r="L9" i="51"/>
  <c r="K9" i="51"/>
  <c r="J9" i="51"/>
  <c r="I9" i="51"/>
  <c r="H9" i="51"/>
  <c r="G9" i="51"/>
  <c r="F9" i="51"/>
  <c r="E9" i="51"/>
  <c r="D9" i="51"/>
  <c r="P32" i="51"/>
  <c r="O32" i="51"/>
  <c r="N32" i="51"/>
  <c r="M32" i="51"/>
  <c r="L32" i="51"/>
  <c r="K32" i="51"/>
  <c r="J32" i="51"/>
  <c r="I32" i="51"/>
  <c r="H32" i="51"/>
  <c r="G32" i="51"/>
  <c r="F32" i="51"/>
  <c r="E32" i="51"/>
  <c r="D32" i="51"/>
  <c r="P31" i="51"/>
  <c r="K30" i="51"/>
  <c r="L29" i="51"/>
  <c r="P26" i="51"/>
  <c r="D26" i="51"/>
  <c r="M25" i="51"/>
  <c r="I25" i="51"/>
  <c r="E25" i="51"/>
  <c r="K23" i="51"/>
  <c r="P22" i="51"/>
  <c r="P20" i="51"/>
  <c r="O20" i="51"/>
  <c r="N20" i="51"/>
  <c r="M20" i="51"/>
  <c r="L20" i="51"/>
  <c r="K20" i="51"/>
  <c r="J20" i="51"/>
  <c r="I20" i="51"/>
  <c r="H20" i="51"/>
  <c r="G20" i="51"/>
  <c r="F20" i="51"/>
  <c r="E20" i="51"/>
  <c r="D20" i="51"/>
  <c r="F17" i="51"/>
  <c r="H15" i="51"/>
  <c r="K14" i="51"/>
  <c r="M11" i="51"/>
  <c r="I11" i="51"/>
  <c r="H11" i="51"/>
  <c r="E11" i="51"/>
  <c r="O10" i="51"/>
  <c r="O8" i="51"/>
  <c r="O7" i="51"/>
  <c r="G7" i="51"/>
  <c r="P6" i="51"/>
  <c r="O6" i="51"/>
  <c r="N6" i="51"/>
  <c r="M6" i="51"/>
  <c r="L6" i="51"/>
  <c r="K6" i="51"/>
  <c r="J6" i="51"/>
  <c r="I6" i="51"/>
  <c r="H6" i="51"/>
  <c r="G6" i="51"/>
  <c r="F6" i="51"/>
  <c r="E6" i="51"/>
  <c r="D6" i="51"/>
  <c r="P5" i="51"/>
  <c r="O5" i="51"/>
  <c r="N5" i="51"/>
  <c r="M5" i="51"/>
  <c r="L5" i="51"/>
  <c r="K5" i="51"/>
  <c r="J5" i="51"/>
  <c r="I5" i="51"/>
  <c r="H5" i="51"/>
  <c r="G5" i="51"/>
  <c r="F5" i="51"/>
  <c r="E5" i="51"/>
  <c r="D5" i="51"/>
  <c r="P4" i="51"/>
  <c r="O4" i="51"/>
  <c r="N4" i="51"/>
  <c r="M4" i="51"/>
  <c r="L4" i="51"/>
  <c r="K4" i="51"/>
  <c r="J4" i="51"/>
  <c r="I4" i="51"/>
  <c r="H4" i="51"/>
  <c r="G4" i="51"/>
  <c r="F4" i="51"/>
  <c r="E4" i="51"/>
  <c r="D4" i="51"/>
  <c r="Q9" i="51"/>
  <c r="BD9" i="39" s="1"/>
  <c r="E7" i="51" l="1"/>
  <c r="L8" i="51"/>
  <c r="O11" i="51"/>
  <c r="N10" i="51"/>
  <c r="M12" i="51"/>
  <c r="P14" i="51"/>
  <c r="F16" i="51"/>
  <c r="I15" i="51"/>
  <c r="H13" i="51"/>
  <c r="K17" i="51"/>
  <c r="J19" i="51"/>
  <c r="I22" i="51"/>
  <c r="H23" i="51"/>
  <c r="G24" i="51"/>
  <c r="F25" i="51"/>
  <c r="E26" i="51"/>
  <c r="L27" i="51"/>
  <c r="K21" i="51"/>
  <c r="F28" i="51"/>
  <c r="I29" i="51"/>
  <c r="H30" i="51"/>
  <c r="F31" i="51"/>
  <c r="N31" i="51"/>
  <c r="H8" i="51"/>
  <c r="F7" i="51"/>
  <c r="J7" i="51"/>
  <c r="E8" i="51"/>
  <c r="I8" i="51"/>
  <c r="M8" i="51"/>
  <c r="K10" i="51"/>
  <c r="F12" i="51"/>
  <c r="J12" i="51"/>
  <c r="N12" i="51"/>
  <c r="E14" i="51"/>
  <c r="I14" i="51"/>
  <c r="M14" i="51"/>
  <c r="K16" i="51"/>
  <c r="O16" i="51"/>
  <c r="J15" i="51"/>
  <c r="E13" i="51"/>
  <c r="I13" i="51"/>
  <c r="M13" i="51"/>
  <c r="G19" i="51"/>
  <c r="K19" i="51"/>
  <c r="F22" i="51"/>
  <c r="N22" i="51"/>
  <c r="E23" i="51"/>
  <c r="I23" i="51"/>
  <c r="M23" i="51"/>
  <c r="H24" i="51"/>
  <c r="L24" i="51"/>
  <c r="P24" i="51"/>
  <c r="G25" i="51"/>
  <c r="K25" i="51"/>
  <c r="O25" i="51"/>
  <c r="F26" i="51"/>
  <c r="J26" i="51"/>
  <c r="N26" i="51"/>
  <c r="E27" i="51"/>
  <c r="I27" i="51"/>
  <c r="M27" i="51"/>
  <c r="D21" i="51"/>
  <c r="H21" i="51"/>
  <c r="L21" i="51"/>
  <c r="P21" i="51"/>
  <c r="G28" i="51"/>
  <c r="K28" i="51"/>
  <c r="O28" i="51"/>
  <c r="J29" i="51"/>
  <c r="N29" i="51"/>
  <c r="E30" i="51"/>
  <c r="I30" i="51"/>
  <c r="M30" i="51"/>
  <c r="D18" i="51"/>
  <c r="H18" i="51"/>
  <c r="L18" i="51"/>
  <c r="P18" i="51"/>
  <c r="G31" i="51"/>
  <c r="O31" i="51"/>
  <c r="I7" i="51"/>
  <c r="P8" i="51"/>
  <c r="K11" i="51"/>
  <c r="J10" i="51"/>
  <c r="I12" i="51"/>
  <c r="J16" i="51"/>
  <c r="E15" i="51"/>
  <c r="L13" i="51"/>
  <c r="G17" i="51"/>
  <c r="F19" i="51"/>
  <c r="E22" i="51"/>
  <c r="D23" i="51"/>
  <c r="P23" i="51"/>
  <c r="O24" i="51"/>
  <c r="N25" i="51"/>
  <c r="M26" i="51"/>
  <c r="D27" i="51"/>
  <c r="J28" i="51"/>
  <c r="M29" i="51"/>
  <c r="L30" i="51"/>
  <c r="G18" i="51"/>
  <c r="O18" i="51"/>
  <c r="L14" i="51"/>
  <c r="G21" i="51"/>
  <c r="J31" i="51"/>
  <c r="K7" i="51"/>
  <c r="F8" i="51"/>
  <c r="J8" i="51"/>
  <c r="N8" i="51"/>
  <c r="D10" i="51"/>
  <c r="H10" i="51"/>
  <c r="L10" i="51"/>
  <c r="P10" i="51"/>
  <c r="G12" i="51"/>
  <c r="K12" i="51"/>
  <c r="O12" i="51"/>
  <c r="J14" i="51"/>
  <c r="D16" i="51"/>
  <c r="H16" i="51"/>
  <c r="L16" i="51"/>
  <c r="P16" i="51"/>
  <c r="K15" i="51"/>
  <c r="F13" i="51"/>
  <c r="J13" i="51"/>
  <c r="N13" i="51"/>
  <c r="E17" i="51"/>
  <c r="I17" i="51"/>
  <c r="M17" i="51"/>
  <c r="D19" i="51"/>
  <c r="H19" i="51"/>
  <c r="L19" i="51"/>
  <c r="P19" i="51"/>
  <c r="G22" i="51"/>
  <c r="O22" i="51"/>
  <c r="J23" i="51"/>
  <c r="I24" i="51"/>
  <c r="H25" i="51"/>
  <c r="L25" i="51"/>
  <c r="P25" i="51"/>
  <c r="K26" i="51"/>
  <c r="F27" i="51"/>
  <c r="J27" i="51"/>
  <c r="E21" i="51"/>
  <c r="I21" i="51"/>
  <c r="M21" i="51"/>
  <c r="D28" i="51"/>
  <c r="H28" i="51"/>
  <c r="L28" i="51"/>
  <c r="P28" i="51"/>
  <c r="G29" i="51"/>
  <c r="K29" i="51"/>
  <c r="O29" i="51"/>
  <c r="F30" i="51"/>
  <c r="N30" i="51"/>
  <c r="E18" i="51"/>
  <c r="I18" i="51"/>
  <c r="M18" i="51"/>
  <c r="D31" i="51"/>
  <c r="H31" i="51"/>
  <c r="L31" i="51"/>
  <c r="M7" i="51"/>
  <c r="D8" i="51"/>
  <c r="G11" i="51"/>
  <c r="F10" i="51"/>
  <c r="D14" i="51"/>
  <c r="H14" i="51"/>
  <c r="N16" i="51"/>
  <c r="M15" i="51"/>
  <c r="D13" i="51"/>
  <c r="P13" i="51"/>
  <c r="O17" i="51"/>
  <c r="N19" i="51"/>
  <c r="M22" i="51"/>
  <c r="L23" i="51"/>
  <c r="K24" i="51"/>
  <c r="J25" i="51"/>
  <c r="I26" i="51"/>
  <c r="H27" i="51"/>
  <c r="P27" i="51"/>
  <c r="O21" i="51"/>
  <c r="E29" i="51"/>
  <c r="D30" i="51"/>
  <c r="P30" i="51"/>
  <c r="K18" i="51"/>
  <c r="N7" i="51"/>
  <c r="N28" i="51"/>
  <c r="D7" i="51"/>
  <c r="H7" i="51"/>
  <c r="L7" i="51"/>
  <c r="P7" i="51"/>
  <c r="G8" i="51"/>
  <c r="K8" i="51"/>
  <c r="E10" i="51"/>
  <c r="I10" i="51"/>
  <c r="M10" i="51"/>
  <c r="D12" i="51"/>
  <c r="H12" i="51"/>
  <c r="L12" i="51"/>
  <c r="P12" i="51"/>
  <c r="O14" i="51"/>
  <c r="E16" i="51"/>
  <c r="I16" i="51"/>
  <c r="M16" i="51"/>
  <c r="G13" i="51"/>
  <c r="K13" i="51"/>
  <c r="O13" i="51"/>
  <c r="J17" i="51"/>
  <c r="N17" i="51"/>
  <c r="E19" i="51"/>
  <c r="I19" i="51"/>
  <c r="M19" i="51"/>
  <c r="D22" i="51"/>
  <c r="H22" i="51"/>
  <c r="L22" i="51"/>
  <c r="G23" i="51"/>
  <c r="O23" i="51"/>
  <c r="F24" i="51"/>
  <c r="N24" i="51"/>
  <c r="G27" i="51"/>
  <c r="K27" i="51"/>
  <c r="O27" i="51"/>
  <c r="F21" i="51"/>
  <c r="J21" i="51"/>
  <c r="N21" i="51"/>
  <c r="E28" i="51"/>
  <c r="I28" i="51"/>
  <c r="M28" i="51"/>
  <c r="D29" i="51"/>
  <c r="H29" i="51"/>
  <c r="P29" i="51"/>
  <c r="G30" i="51"/>
  <c r="O30" i="51"/>
  <c r="F18" i="51"/>
  <c r="J18" i="51"/>
  <c r="N18" i="51"/>
  <c r="E31" i="51"/>
  <c r="I31" i="51"/>
  <c r="M31" i="51"/>
  <c r="Q31" i="51"/>
  <c r="BD31" i="39" s="1"/>
  <c r="Q26" i="51"/>
  <c r="Q17" i="51"/>
  <c r="BD17" i="39" s="1"/>
  <c r="Q15" i="51"/>
  <c r="Q8" i="51"/>
  <c r="BD8" i="39" s="1"/>
  <c r="Q27" i="51"/>
  <c r="Q25" i="51"/>
  <c r="Q24" i="51"/>
  <c r="Q12" i="51"/>
  <c r="Q11" i="51"/>
  <c r="Q10" i="51"/>
  <c r="Q7" i="51"/>
  <c r="Q29" i="51"/>
  <c r="Q18" i="51"/>
  <c r="BD18" i="39" s="1"/>
  <c r="F29" i="51"/>
  <c r="D25" i="51"/>
  <c r="Q13" i="51"/>
  <c r="Q30" i="51"/>
  <c r="F15" i="51"/>
  <c r="Q22" i="51"/>
  <c r="Q23" i="51"/>
  <c r="Q21" i="51"/>
  <c r="BD21" i="39" s="1"/>
  <c r="Q19" i="51"/>
  <c r="Q16" i="51"/>
  <c r="BD16" i="39" s="1"/>
  <c r="Q28" i="51"/>
  <c r="BD28" i="39" s="1"/>
  <c r="D17" i="51"/>
  <c r="D24" i="51"/>
  <c r="Q14" i="51"/>
  <c r="E12" i="51"/>
  <c r="BD27" i="39" l="1"/>
  <c r="K22" i="14"/>
  <c r="J17" i="8" l="1"/>
  <c r="K17" i="8"/>
  <c r="D5" i="49" l="1"/>
  <c r="E5" i="49"/>
  <c r="F5" i="49"/>
  <c r="G5" i="49"/>
  <c r="H5" i="49"/>
  <c r="I5" i="49"/>
  <c r="J5" i="49"/>
  <c r="K5" i="49"/>
  <c r="L5" i="49"/>
  <c r="M5" i="49"/>
  <c r="N5" i="49"/>
  <c r="O5" i="49"/>
  <c r="P5" i="49"/>
  <c r="D6" i="49"/>
  <c r="E6" i="49"/>
  <c r="F6" i="49"/>
  <c r="G6" i="49"/>
  <c r="H6" i="49"/>
  <c r="I6" i="49"/>
  <c r="J6" i="49"/>
  <c r="K6" i="49"/>
  <c r="L6" i="49"/>
  <c r="M6" i="49"/>
  <c r="N6" i="49"/>
  <c r="O6" i="49"/>
  <c r="P6" i="49"/>
  <c r="D20" i="49"/>
  <c r="E20" i="49"/>
  <c r="F20" i="49"/>
  <c r="G20" i="49"/>
  <c r="H20" i="49"/>
  <c r="I20" i="49"/>
  <c r="J20" i="49"/>
  <c r="K20" i="49"/>
  <c r="L20" i="49"/>
  <c r="M20" i="49"/>
  <c r="N20" i="49"/>
  <c r="O20" i="49"/>
  <c r="P20" i="49"/>
  <c r="D9" i="49"/>
  <c r="E9" i="49"/>
  <c r="F9" i="49"/>
  <c r="G9" i="49"/>
  <c r="H9" i="49"/>
  <c r="I9" i="49"/>
  <c r="J9" i="49"/>
  <c r="K9" i="49"/>
  <c r="L9" i="49"/>
  <c r="M9" i="49"/>
  <c r="N9" i="49"/>
  <c r="O9" i="49"/>
  <c r="P9" i="49"/>
  <c r="E4" i="49"/>
  <c r="F4" i="49"/>
  <c r="G4" i="49"/>
  <c r="H4" i="49"/>
  <c r="I4" i="49"/>
  <c r="J4" i="49"/>
  <c r="K4" i="49"/>
  <c r="L4" i="49"/>
  <c r="M4" i="49"/>
  <c r="N4" i="49"/>
  <c r="O4" i="49"/>
  <c r="P4" i="49"/>
  <c r="D4" i="49"/>
  <c r="P13" i="49"/>
  <c r="O13" i="49"/>
  <c r="N13" i="49"/>
  <c r="M13" i="49"/>
  <c r="L13" i="49"/>
  <c r="K13" i="49"/>
  <c r="J13" i="49"/>
  <c r="I13" i="49"/>
  <c r="H13" i="49"/>
  <c r="G13" i="49"/>
  <c r="F13" i="49"/>
  <c r="D13" i="49"/>
  <c r="N18" i="49"/>
  <c r="P18" i="49"/>
  <c r="O18" i="49"/>
  <c r="M18" i="49"/>
  <c r="L18" i="49"/>
  <c r="K18" i="49"/>
  <c r="J18" i="49"/>
  <c r="I18" i="49"/>
  <c r="H18" i="49"/>
  <c r="G18" i="49"/>
  <c r="F18" i="49"/>
  <c r="E18" i="49"/>
  <c r="P31" i="49"/>
  <c r="O31" i="49"/>
  <c r="N31" i="49"/>
  <c r="M31" i="49"/>
  <c r="L31" i="49"/>
  <c r="K31" i="49"/>
  <c r="J31" i="49"/>
  <c r="I31" i="49"/>
  <c r="H31" i="49"/>
  <c r="G31" i="49"/>
  <c r="F31" i="49"/>
  <c r="E31" i="49"/>
  <c r="P30" i="49"/>
  <c r="O30" i="49"/>
  <c r="N30" i="49"/>
  <c r="M30" i="49"/>
  <c r="L30" i="49"/>
  <c r="K30" i="49"/>
  <c r="J30" i="49"/>
  <c r="I30" i="49"/>
  <c r="H30" i="49"/>
  <c r="G30" i="49"/>
  <c r="F30" i="49"/>
  <c r="E30" i="49"/>
  <c r="D30" i="49"/>
  <c r="P29" i="49"/>
  <c r="O29" i="49"/>
  <c r="N29" i="49"/>
  <c r="M29" i="49"/>
  <c r="L29" i="49"/>
  <c r="K29" i="49"/>
  <c r="J29" i="49"/>
  <c r="I29" i="49"/>
  <c r="H29" i="49"/>
  <c r="G29" i="49"/>
  <c r="F29" i="49"/>
  <c r="E29" i="49"/>
  <c r="D29" i="49"/>
  <c r="P28" i="49"/>
  <c r="O28" i="49"/>
  <c r="N28" i="49"/>
  <c r="M28" i="49"/>
  <c r="L28" i="49"/>
  <c r="K28" i="49"/>
  <c r="J28" i="49"/>
  <c r="I28" i="49"/>
  <c r="H28" i="49"/>
  <c r="G28" i="49"/>
  <c r="F28" i="49"/>
  <c r="E28" i="49"/>
  <c r="P21" i="49"/>
  <c r="O21" i="49"/>
  <c r="N21" i="49"/>
  <c r="M21" i="49"/>
  <c r="L21" i="49"/>
  <c r="K21" i="49"/>
  <c r="J21" i="49"/>
  <c r="I21" i="49"/>
  <c r="H21" i="49"/>
  <c r="G21" i="49"/>
  <c r="F21" i="49"/>
  <c r="E21" i="49"/>
  <c r="P27" i="49"/>
  <c r="O27" i="49"/>
  <c r="N27" i="49"/>
  <c r="M27" i="49"/>
  <c r="L27" i="49"/>
  <c r="K27" i="49"/>
  <c r="J27" i="49"/>
  <c r="I27" i="49"/>
  <c r="H27" i="49"/>
  <c r="G27" i="49"/>
  <c r="F27" i="49"/>
  <c r="E27" i="49"/>
  <c r="P26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P25" i="49"/>
  <c r="O25" i="49"/>
  <c r="N25" i="49"/>
  <c r="M25" i="49"/>
  <c r="L25" i="49"/>
  <c r="K25" i="49"/>
  <c r="J25" i="49"/>
  <c r="I25" i="49"/>
  <c r="H25" i="49"/>
  <c r="F25" i="49"/>
  <c r="E25" i="49"/>
  <c r="D25" i="49"/>
  <c r="P24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P23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P19" i="49"/>
  <c r="O19" i="49"/>
  <c r="N19" i="49"/>
  <c r="M19" i="49"/>
  <c r="L19" i="49"/>
  <c r="K19" i="49"/>
  <c r="J19" i="49"/>
  <c r="I19" i="49"/>
  <c r="H19" i="49"/>
  <c r="G19" i="49"/>
  <c r="F19" i="49"/>
  <c r="E19" i="49"/>
  <c r="D19" i="49"/>
  <c r="P17" i="49"/>
  <c r="O17" i="49"/>
  <c r="N17" i="49"/>
  <c r="M17" i="49"/>
  <c r="L17" i="49"/>
  <c r="K17" i="49"/>
  <c r="J17" i="49"/>
  <c r="I17" i="49"/>
  <c r="H17" i="49"/>
  <c r="G17" i="49"/>
  <c r="F17" i="49"/>
  <c r="E17" i="49"/>
  <c r="D17" i="49"/>
  <c r="P16" i="49"/>
  <c r="O16" i="49"/>
  <c r="N16" i="49"/>
  <c r="M16" i="49"/>
  <c r="L16" i="49"/>
  <c r="K16" i="49"/>
  <c r="J16" i="49"/>
  <c r="I16" i="49"/>
  <c r="H16" i="49"/>
  <c r="G16" i="49"/>
  <c r="F16" i="49"/>
  <c r="E16" i="49"/>
  <c r="D16" i="49"/>
  <c r="P15" i="49"/>
  <c r="O15" i="49"/>
  <c r="N15" i="49"/>
  <c r="M15" i="49"/>
  <c r="L15" i="49"/>
  <c r="K15" i="49"/>
  <c r="J15" i="49"/>
  <c r="I15" i="49"/>
  <c r="H15" i="49"/>
  <c r="G15" i="49"/>
  <c r="F15" i="49"/>
  <c r="E15" i="49"/>
  <c r="D15" i="49"/>
  <c r="P14" i="49"/>
  <c r="O14" i="49"/>
  <c r="N14" i="49"/>
  <c r="M14" i="49"/>
  <c r="L14" i="49"/>
  <c r="K14" i="49"/>
  <c r="J14" i="49"/>
  <c r="I14" i="49"/>
  <c r="H14" i="49"/>
  <c r="G14" i="49"/>
  <c r="F14" i="49"/>
  <c r="E14" i="49"/>
  <c r="D14" i="49"/>
  <c r="P12" i="49"/>
  <c r="O12" i="49"/>
  <c r="N12" i="49"/>
  <c r="M12" i="49"/>
  <c r="L12" i="49"/>
  <c r="K12" i="49"/>
  <c r="J12" i="49"/>
  <c r="I12" i="49"/>
  <c r="H12" i="49"/>
  <c r="G12" i="49"/>
  <c r="F12" i="49"/>
  <c r="E12" i="49"/>
  <c r="D12" i="49"/>
  <c r="P11" i="49"/>
  <c r="O11" i="49"/>
  <c r="N11" i="49"/>
  <c r="M11" i="49"/>
  <c r="L11" i="49"/>
  <c r="K11" i="49"/>
  <c r="J11" i="49"/>
  <c r="I11" i="49"/>
  <c r="H11" i="49"/>
  <c r="G11" i="49"/>
  <c r="F11" i="49"/>
  <c r="E11" i="49"/>
  <c r="P10" i="49"/>
  <c r="O10" i="49"/>
  <c r="N10" i="49"/>
  <c r="M10" i="49"/>
  <c r="L10" i="49"/>
  <c r="K10" i="49"/>
  <c r="J10" i="49"/>
  <c r="I10" i="49"/>
  <c r="H10" i="49"/>
  <c r="G10" i="49"/>
  <c r="F10" i="49"/>
  <c r="E10" i="49"/>
  <c r="D10" i="49"/>
  <c r="P8" i="49"/>
  <c r="O8" i="49"/>
  <c r="N8" i="49"/>
  <c r="M8" i="49"/>
  <c r="L8" i="49"/>
  <c r="K8" i="49"/>
  <c r="J8" i="49"/>
  <c r="I8" i="49"/>
  <c r="H8" i="49"/>
  <c r="G8" i="49"/>
  <c r="F8" i="49"/>
  <c r="E8" i="49"/>
  <c r="D8" i="49"/>
  <c r="P7" i="49"/>
  <c r="O7" i="49"/>
  <c r="N7" i="49"/>
  <c r="M7" i="49"/>
  <c r="L7" i="49"/>
  <c r="K7" i="49"/>
  <c r="J7" i="49"/>
  <c r="I7" i="49"/>
  <c r="H7" i="49"/>
  <c r="G7" i="49"/>
  <c r="F7" i="49"/>
  <c r="E7" i="49"/>
  <c r="D7" i="49"/>
  <c r="Q9" i="49"/>
  <c r="I22" i="14"/>
  <c r="J22" i="14"/>
  <c r="BB9" i="39" l="1"/>
  <c r="Q31" i="49"/>
  <c r="Q18" i="49"/>
  <c r="Q19" i="49"/>
  <c r="D18" i="49"/>
  <c r="Q21" i="49"/>
  <c r="D21" i="49"/>
  <c r="Q26" i="49"/>
  <c r="Q22" i="49"/>
  <c r="Q17" i="49"/>
  <c r="Q15" i="49"/>
  <c r="D31" i="49"/>
  <c r="Q30" i="49"/>
  <c r="Q29" i="49"/>
  <c r="Q16" i="49"/>
  <c r="Q14" i="49"/>
  <c r="Q13" i="49"/>
  <c r="E13" i="49"/>
  <c r="Q8" i="49"/>
  <c r="Q28" i="49"/>
  <c r="D28" i="49"/>
  <c r="Q27" i="49"/>
  <c r="D27" i="49"/>
  <c r="Q25" i="49"/>
  <c r="G25" i="49"/>
  <c r="Q24" i="49"/>
  <c r="Q23" i="49"/>
  <c r="Q12" i="49"/>
  <c r="Q11" i="49"/>
  <c r="D11" i="49"/>
  <c r="Q10" i="49"/>
  <c r="Q7" i="49"/>
  <c r="H19" i="31"/>
  <c r="I19" i="31"/>
  <c r="J19" i="31"/>
  <c r="K19" i="31"/>
  <c r="L19" i="31"/>
  <c r="M19" i="31"/>
  <c r="P19" i="31"/>
  <c r="Q19" i="31"/>
  <c r="R19" i="31"/>
  <c r="BB10" i="39" l="1"/>
  <c r="BB23" i="39"/>
  <c r="BB8" i="39"/>
  <c r="BB16" i="39"/>
  <c r="BB15" i="39"/>
  <c r="BB18" i="39"/>
  <c r="BB24" i="39"/>
  <c r="BB29" i="39"/>
  <c r="BB31" i="39"/>
  <c r="BB11" i="39"/>
  <c r="BB13" i="39"/>
  <c r="BB30" i="39"/>
  <c r="BB22" i="39"/>
  <c r="BB27" i="39"/>
  <c r="BB17" i="39"/>
  <c r="BB21" i="39"/>
  <c r="BB7" i="39"/>
  <c r="BB12" i="39"/>
  <c r="BB25" i="39"/>
  <c r="BB28" i="39"/>
  <c r="BB14" i="39"/>
  <c r="BB26" i="39"/>
  <c r="BB19" i="39"/>
  <c r="H13" i="46"/>
  <c r="G11" i="46"/>
  <c r="G8" i="46"/>
  <c r="G7" i="46"/>
  <c r="G10" i="46"/>
  <c r="G12" i="46"/>
  <c r="N18" i="46"/>
  <c r="J22" i="18"/>
  <c r="D5" i="46"/>
  <c r="E5" i="46"/>
  <c r="F5" i="46"/>
  <c r="G5" i="46"/>
  <c r="H5" i="46"/>
  <c r="I5" i="46"/>
  <c r="J5" i="46"/>
  <c r="K5" i="46"/>
  <c r="L5" i="46"/>
  <c r="M5" i="46"/>
  <c r="N5" i="46"/>
  <c r="O5" i="46"/>
  <c r="P5" i="46"/>
  <c r="D6" i="46"/>
  <c r="E6" i="46"/>
  <c r="F6" i="46"/>
  <c r="G6" i="46"/>
  <c r="H6" i="46"/>
  <c r="I6" i="46"/>
  <c r="J6" i="46"/>
  <c r="K6" i="46"/>
  <c r="L6" i="46"/>
  <c r="M6" i="46"/>
  <c r="N6" i="46"/>
  <c r="O6" i="46"/>
  <c r="P6" i="46"/>
  <c r="D20" i="46"/>
  <c r="E20" i="46"/>
  <c r="F20" i="46"/>
  <c r="G20" i="46"/>
  <c r="H20" i="46"/>
  <c r="I20" i="46"/>
  <c r="J20" i="46"/>
  <c r="K20" i="46"/>
  <c r="L20" i="46"/>
  <c r="M20" i="46"/>
  <c r="N20" i="46"/>
  <c r="O20" i="46"/>
  <c r="P20" i="46"/>
  <c r="D32" i="46"/>
  <c r="E32" i="46"/>
  <c r="F32" i="46"/>
  <c r="G32" i="46"/>
  <c r="H32" i="46"/>
  <c r="I32" i="46"/>
  <c r="J32" i="46"/>
  <c r="K32" i="46"/>
  <c r="L32" i="46"/>
  <c r="M32" i="46"/>
  <c r="N32" i="46"/>
  <c r="O32" i="46"/>
  <c r="P32" i="46"/>
  <c r="D9" i="46"/>
  <c r="E9" i="46"/>
  <c r="F9" i="46"/>
  <c r="G9" i="46"/>
  <c r="H9" i="46"/>
  <c r="I9" i="46"/>
  <c r="J9" i="46"/>
  <c r="K9" i="46"/>
  <c r="L9" i="46"/>
  <c r="M9" i="46"/>
  <c r="N9" i="46"/>
  <c r="O9" i="46"/>
  <c r="P9" i="46"/>
  <c r="E4" i="46"/>
  <c r="F4" i="46"/>
  <c r="G4" i="46"/>
  <c r="H4" i="46"/>
  <c r="I4" i="46"/>
  <c r="J4" i="46"/>
  <c r="K4" i="46"/>
  <c r="L4" i="46"/>
  <c r="M4" i="46"/>
  <c r="N4" i="46"/>
  <c r="O4" i="46"/>
  <c r="P4" i="46"/>
  <c r="D4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P29" i="46"/>
  <c r="O29" i="46"/>
  <c r="N29" i="46"/>
  <c r="M29" i="46"/>
  <c r="L29" i="46"/>
  <c r="K29" i="46"/>
  <c r="J29" i="46"/>
  <c r="I29" i="46"/>
  <c r="H29" i="46"/>
  <c r="G29" i="46"/>
  <c r="F29" i="46"/>
  <c r="D29" i="46"/>
  <c r="P28" i="46"/>
  <c r="O28" i="46"/>
  <c r="N28" i="46"/>
  <c r="M28" i="46"/>
  <c r="L28" i="46"/>
  <c r="K28" i="46"/>
  <c r="J28" i="46"/>
  <c r="I28" i="46"/>
  <c r="H28" i="46"/>
  <c r="G28" i="46"/>
  <c r="F28" i="46"/>
  <c r="D28" i="46"/>
  <c r="P21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P27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P26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P25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P24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P23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P22" i="46"/>
  <c r="O22" i="46"/>
  <c r="N22" i="46"/>
  <c r="M22" i="46"/>
  <c r="L22" i="46"/>
  <c r="K22" i="46"/>
  <c r="J22" i="46"/>
  <c r="I22" i="46"/>
  <c r="H22" i="46"/>
  <c r="G22" i="46"/>
  <c r="F22" i="46"/>
  <c r="D22" i="46"/>
  <c r="P19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P18" i="46"/>
  <c r="O18" i="46"/>
  <c r="M18" i="46"/>
  <c r="L18" i="46"/>
  <c r="K18" i="46"/>
  <c r="J18" i="46"/>
  <c r="I18" i="46"/>
  <c r="H18" i="46"/>
  <c r="G18" i="46"/>
  <c r="F18" i="46"/>
  <c r="E18" i="46"/>
  <c r="D18" i="46"/>
  <c r="P17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P16" i="46"/>
  <c r="O16" i="46"/>
  <c r="N16" i="46"/>
  <c r="M16" i="46"/>
  <c r="L16" i="46"/>
  <c r="K16" i="46"/>
  <c r="J16" i="46"/>
  <c r="I16" i="46"/>
  <c r="H16" i="46"/>
  <c r="G16" i="46"/>
  <c r="F16" i="46"/>
  <c r="E16" i="46"/>
  <c r="D16" i="46"/>
  <c r="P15" i="46"/>
  <c r="O15" i="46"/>
  <c r="N15" i="46"/>
  <c r="M15" i="46"/>
  <c r="L15" i="46"/>
  <c r="K15" i="46"/>
  <c r="J15" i="46"/>
  <c r="I15" i="46"/>
  <c r="H15" i="46"/>
  <c r="G15" i="46"/>
  <c r="F15" i="46"/>
  <c r="E15" i="46"/>
  <c r="D15" i="46"/>
  <c r="I14" i="46"/>
  <c r="P14" i="46"/>
  <c r="O14" i="46"/>
  <c r="N14" i="46"/>
  <c r="M14" i="46"/>
  <c r="L14" i="46"/>
  <c r="K14" i="46"/>
  <c r="J14" i="46"/>
  <c r="H14" i="46"/>
  <c r="G14" i="46"/>
  <c r="F14" i="46"/>
  <c r="E14" i="46"/>
  <c r="D14" i="46"/>
  <c r="P13" i="46"/>
  <c r="O13" i="46"/>
  <c r="N13" i="46"/>
  <c r="M13" i="46"/>
  <c r="L13" i="46"/>
  <c r="K13" i="46"/>
  <c r="J13" i="46"/>
  <c r="I13" i="46"/>
  <c r="G13" i="46"/>
  <c r="F13" i="46"/>
  <c r="E13" i="46"/>
  <c r="D13" i="46"/>
  <c r="P12" i="46"/>
  <c r="O12" i="46"/>
  <c r="N12" i="46"/>
  <c r="M12" i="46"/>
  <c r="L12" i="46"/>
  <c r="K12" i="46"/>
  <c r="J12" i="46"/>
  <c r="I12" i="46"/>
  <c r="H12" i="46"/>
  <c r="F12" i="46"/>
  <c r="D12" i="46"/>
  <c r="P11" i="46"/>
  <c r="O11" i="46"/>
  <c r="N11" i="46"/>
  <c r="M11" i="46"/>
  <c r="L11" i="46"/>
  <c r="K11" i="46"/>
  <c r="J11" i="46"/>
  <c r="I11" i="46"/>
  <c r="H11" i="46"/>
  <c r="F11" i="46"/>
  <c r="E11" i="46"/>
  <c r="D11" i="46"/>
  <c r="P10" i="46"/>
  <c r="O10" i="46"/>
  <c r="N10" i="46"/>
  <c r="M10" i="46"/>
  <c r="L10" i="46"/>
  <c r="K10" i="46"/>
  <c r="J10" i="46"/>
  <c r="I10" i="46"/>
  <c r="H10" i="46"/>
  <c r="F10" i="46"/>
  <c r="D10" i="46"/>
  <c r="P8" i="46"/>
  <c r="O8" i="46"/>
  <c r="N8" i="46"/>
  <c r="M8" i="46"/>
  <c r="L8" i="46"/>
  <c r="K8" i="46"/>
  <c r="J8" i="46"/>
  <c r="I8" i="46"/>
  <c r="H8" i="46"/>
  <c r="F8" i="46"/>
  <c r="D8" i="46"/>
  <c r="P7" i="46"/>
  <c r="O7" i="46"/>
  <c r="N7" i="46"/>
  <c r="M7" i="46"/>
  <c r="L7" i="46"/>
  <c r="K7" i="46"/>
  <c r="J7" i="46"/>
  <c r="I7" i="46"/>
  <c r="H7" i="46"/>
  <c r="F7" i="46"/>
  <c r="D7" i="46"/>
  <c r="Q9" i="46"/>
  <c r="BB35" i="39" l="1"/>
  <c r="AZ9" i="39"/>
  <c r="Q8" i="46"/>
  <c r="Q29" i="46"/>
  <c r="E29" i="46"/>
  <c r="E8" i="46"/>
  <c r="Q26" i="46"/>
  <c r="Q25" i="46"/>
  <c r="Q28" i="46"/>
  <c r="E28" i="46"/>
  <c r="Q27" i="46"/>
  <c r="Q15" i="46"/>
  <c r="Q16" i="46"/>
  <c r="Q23" i="46"/>
  <c r="Q24" i="46"/>
  <c r="Q30" i="46"/>
  <c r="Q31" i="46"/>
  <c r="Q13" i="46"/>
  <c r="Q17" i="46"/>
  <c r="Q12" i="46"/>
  <c r="E12" i="46"/>
  <c r="Q11" i="46"/>
  <c r="Q10" i="46"/>
  <c r="E10" i="46"/>
  <c r="Q7" i="46"/>
  <c r="E7" i="46"/>
  <c r="Q22" i="46"/>
  <c r="E22" i="46"/>
  <c r="Q21" i="46"/>
  <c r="Q19" i="46"/>
  <c r="Q18" i="46"/>
  <c r="Q14" i="46"/>
  <c r="AG10" i="39" l="1"/>
  <c r="AG23" i="39"/>
  <c r="AG18" i="39"/>
  <c r="AG14" i="39"/>
  <c r="AG8" i="39"/>
  <c r="AG7" i="39"/>
  <c r="AG24" i="39"/>
  <c r="AG19" i="39"/>
  <c r="AG16" i="39"/>
  <c r="AG17" i="39"/>
  <c r="AG25" i="39"/>
  <c r="AG12" i="39"/>
  <c r="AG13" i="39"/>
  <c r="AE18" i="39"/>
  <c r="AE19" i="39"/>
  <c r="AE16" i="39"/>
  <c r="AE17" i="39"/>
  <c r="AE25" i="39"/>
  <c r="AE12" i="39"/>
  <c r="AE14" i="39"/>
  <c r="AE10" i="39"/>
  <c r="AE13" i="39"/>
  <c r="AE23" i="39"/>
  <c r="AE8" i="39"/>
  <c r="AE7" i="39"/>
  <c r="AE24" i="39"/>
  <c r="AC18" i="39"/>
  <c r="AC19" i="39"/>
  <c r="AC16" i="39"/>
  <c r="AC14" i="39"/>
  <c r="AC17" i="39"/>
  <c r="AC25" i="39"/>
  <c r="AC12" i="39"/>
  <c r="AC10" i="39"/>
  <c r="AC13" i="39"/>
  <c r="AC23" i="39"/>
  <c r="AC8" i="39"/>
  <c r="AC7" i="39"/>
  <c r="AC24" i="39"/>
  <c r="AA23" i="39"/>
  <c r="AA7" i="39"/>
  <c r="AA18" i="39"/>
  <c r="AA19" i="39"/>
  <c r="AA16" i="39"/>
  <c r="AA14" i="39"/>
  <c r="AA17" i="39"/>
  <c r="AA25" i="39"/>
  <c r="AA12" i="39"/>
  <c r="AA10" i="39"/>
  <c r="AA13" i="39"/>
  <c r="AA8" i="39"/>
  <c r="AA24" i="39"/>
  <c r="Y10" i="39"/>
  <c r="Y13" i="39"/>
  <c r="Y23" i="39"/>
  <c r="Y19" i="39"/>
  <c r="Y16" i="39"/>
  <c r="Y8" i="39"/>
  <c r="Y7" i="39"/>
  <c r="Y24" i="39"/>
  <c r="Y18" i="39"/>
  <c r="Y14" i="39"/>
  <c r="Y17" i="39"/>
  <c r="Y25" i="39"/>
  <c r="Y12" i="39"/>
  <c r="W18" i="39"/>
  <c r="W14" i="39"/>
  <c r="W17" i="39"/>
  <c r="W25" i="39"/>
  <c r="W12" i="39"/>
  <c r="W10" i="39"/>
  <c r="W19" i="39"/>
  <c r="W16" i="39"/>
  <c r="W13" i="39"/>
  <c r="W23" i="39"/>
  <c r="W8" i="39"/>
  <c r="W7" i="39"/>
  <c r="W24" i="39"/>
  <c r="U7" i="39"/>
  <c r="U10" i="39"/>
  <c r="U23" i="39"/>
  <c r="U18" i="39"/>
  <c r="U14" i="39"/>
  <c r="U17" i="39"/>
  <c r="U8" i="39"/>
  <c r="K24" i="39"/>
  <c r="U24" i="39"/>
  <c r="U19" i="39"/>
  <c r="K16" i="39"/>
  <c r="U16" i="39"/>
  <c r="K25" i="39"/>
  <c r="U25" i="39"/>
  <c r="K12" i="39"/>
  <c r="U12" i="39"/>
  <c r="U13" i="39"/>
  <c r="K11" i="39"/>
  <c r="K32" i="39"/>
  <c r="M24" i="39"/>
  <c r="M11" i="39"/>
  <c r="M25" i="39"/>
  <c r="AZ18" i="39"/>
  <c r="AZ12" i="39"/>
  <c r="AZ15" i="39"/>
  <c r="AZ22" i="39"/>
  <c r="AZ17" i="39"/>
  <c r="AZ25" i="39"/>
  <c r="AZ13" i="39"/>
  <c r="AZ23" i="39"/>
  <c r="AZ14" i="39"/>
  <c r="AZ21" i="39"/>
  <c r="AZ7" i="39"/>
  <c r="AZ31" i="39"/>
  <c r="AZ16" i="39"/>
  <c r="AZ28" i="39"/>
  <c r="AZ30" i="39"/>
  <c r="AZ26" i="39"/>
  <c r="AZ29" i="39"/>
  <c r="AZ8" i="39"/>
  <c r="AZ19" i="39"/>
  <c r="AZ27" i="39"/>
  <c r="M16" i="39"/>
  <c r="AZ10" i="39"/>
  <c r="AZ24" i="39"/>
  <c r="AZ11" i="39"/>
  <c r="S12" i="39"/>
  <c r="S18" i="39"/>
  <c r="S16" i="39"/>
  <c r="S24" i="39"/>
  <c r="S19" i="39"/>
  <c r="S14" i="39"/>
  <c r="K19" i="39"/>
  <c r="S10" i="39"/>
  <c r="S13" i="39"/>
  <c r="S25" i="39"/>
  <c r="S17" i="39"/>
  <c r="S23" i="39"/>
  <c r="S8" i="39"/>
  <c r="S7" i="39"/>
  <c r="Q25" i="39"/>
  <c r="Q12" i="39"/>
  <c r="K23" i="39"/>
  <c r="Q23" i="39"/>
  <c r="K18" i="39"/>
  <c r="Q18" i="39"/>
  <c r="K8" i="39"/>
  <c r="Q8" i="39"/>
  <c r="Q16" i="39"/>
  <c r="K14" i="39"/>
  <c r="Q14" i="39"/>
  <c r="Q24" i="39"/>
  <c r="K13" i="39"/>
  <c r="Q13" i="39"/>
  <c r="K7" i="39"/>
  <c r="Q7" i="39"/>
  <c r="K10" i="39"/>
  <c r="Q10" i="39"/>
  <c r="Q17" i="39"/>
  <c r="Q19" i="39"/>
  <c r="M17" i="39"/>
  <c r="O24" i="39"/>
  <c r="O19" i="39"/>
  <c r="O11" i="39"/>
  <c r="M5" i="39"/>
  <c r="O8" i="39"/>
  <c r="O32" i="39"/>
  <c r="M8" i="39"/>
  <c r="M23" i="39"/>
  <c r="M32" i="39"/>
  <c r="O23" i="39"/>
  <c r="O7" i="39"/>
  <c r="M18" i="39"/>
  <c r="M7" i="39"/>
  <c r="O16" i="39"/>
  <c r="Q11" i="39"/>
  <c r="M19" i="39"/>
  <c r="M10" i="39"/>
  <c r="O17" i="39"/>
  <c r="O25" i="39"/>
  <c r="K17" i="39"/>
  <c r="Q32" i="39"/>
  <c r="O18" i="39"/>
  <c r="O10" i="39"/>
  <c r="Q5" i="39"/>
  <c r="O5" i="39"/>
  <c r="K5" i="39"/>
  <c r="AG6" i="39" l="1"/>
  <c r="AG9" i="39"/>
  <c r="AG20" i="39"/>
  <c r="AG31" i="39"/>
  <c r="AG28" i="39"/>
  <c r="AG27" i="39"/>
  <c r="AG11" i="39"/>
  <c r="AG4" i="39"/>
  <c r="AE4" i="39"/>
  <c r="AG22" i="39"/>
  <c r="AG30" i="39"/>
  <c r="AG26" i="39"/>
  <c r="AG21" i="39"/>
  <c r="AG15" i="39"/>
  <c r="AG32" i="39"/>
  <c r="AG5" i="39"/>
  <c r="AE30" i="39"/>
  <c r="AE26" i="39"/>
  <c r="AE5" i="39"/>
  <c r="AE27" i="39"/>
  <c r="AE31" i="39"/>
  <c r="AE6" i="39"/>
  <c r="AE9" i="39"/>
  <c r="AE32" i="39"/>
  <c r="AE21" i="39"/>
  <c r="AE15" i="39"/>
  <c r="AE28" i="39"/>
  <c r="AE20" i="39"/>
  <c r="AE22" i="39"/>
  <c r="AE11" i="39"/>
  <c r="AC30" i="39"/>
  <c r="AC26" i="39"/>
  <c r="AR26" i="39" s="1"/>
  <c r="AC5" i="39"/>
  <c r="AC21" i="39"/>
  <c r="AC6" i="39"/>
  <c r="AC9" i="39"/>
  <c r="AC32" i="39"/>
  <c r="AC15" i="39"/>
  <c r="AC31" i="39"/>
  <c r="AC28" i="39"/>
  <c r="AC27" i="39"/>
  <c r="AR27" i="39" s="1"/>
  <c r="AC20" i="39"/>
  <c r="AC22" i="39"/>
  <c r="AC11" i="39"/>
  <c r="AA32" i="39"/>
  <c r="AA20" i="39"/>
  <c r="AA11" i="39"/>
  <c r="AA26" i="39"/>
  <c r="AA4" i="39"/>
  <c r="AA22" i="39"/>
  <c r="AA30" i="39"/>
  <c r="AA21" i="39"/>
  <c r="AA15" i="39"/>
  <c r="AA31" i="39"/>
  <c r="AA28" i="39"/>
  <c r="AA27" i="39"/>
  <c r="AQ27" i="39" s="1"/>
  <c r="AA6" i="39"/>
  <c r="AA9" i="39"/>
  <c r="AA5" i="39"/>
  <c r="Y6" i="39"/>
  <c r="Y9" i="39"/>
  <c r="Y4" i="39"/>
  <c r="Y20" i="39"/>
  <c r="Y22" i="39"/>
  <c r="Y5" i="39"/>
  <c r="Y30" i="39"/>
  <c r="Y26" i="39"/>
  <c r="Y21" i="39"/>
  <c r="Y15" i="39"/>
  <c r="Y32" i="39"/>
  <c r="Y11" i="39"/>
  <c r="Y31" i="39"/>
  <c r="Y28" i="39"/>
  <c r="Y27" i="39"/>
  <c r="W31" i="39"/>
  <c r="W5" i="39"/>
  <c r="W21" i="39"/>
  <c r="W28" i="39"/>
  <c r="W27" i="39"/>
  <c r="W11" i="39"/>
  <c r="W15" i="39"/>
  <c r="W6" i="39"/>
  <c r="W9" i="39"/>
  <c r="W30" i="39"/>
  <c r="W26" i="39"/>
  <c r="W20" i="39"/>
  <c r="W22" i="39"/>
  <c r="W32" i="39"/>
  <c r="U28" i="39"/>
  <c r="U30" i="39"/>
  <c r="U20" i="39"/>
  <c r="U26" i="39"/>
  <c r="U4" i="39"/>
  <c r="S4" i="39"/>
  <c r="U22" i="39"/>
  <c r="U32" i="39"/>
  <c r="U31" i="39"/>
  <c r="U21" i="39"/>
  <c r="K15" i="39"/>
  <c r="U15" i="39"/>
  <c r="U27" i="39"/>
  <c r="U11" i="39"/>
  <c r="U6" i="39"/>
  <c r="U9" i="39"/>
  <c r="U5" i="39"/>
  <c r="M15" i="39"/>
  <c r="S30" i="39"/>
  <c r="S26" i="39"/>
  <c r="S20" i="39"/>
  <c r="O22" i="39"/>
  <c r="S6" i="39"/>
  <c r="S9" i="39"/>
  <c r="S11" i="39"/>
  <c r="S21" i="39"/>
  <c r="K22" i="39"/>
  <c r="S22" i="39"/>
  <c r="S31" i="39"/>
  <c r="S28" i="39"/>
  <c r="S27" i="39"/>
  <c r="S5" i="39"/>
  <c r="S15" i="39"/>
  <c r="S32" i="39"/>
  <c r="Q22" i="39"/>
  <c r="M22" i="39"/>
  <c r="Q31" i="39"/>
  <c r="Q21" i="39"/>
  <c r="Q28" i="39"/>
  <c r="Q27" i="39"/>
  <c r="Q6" i="39"/>
  <c r="Q15" i="39"/>
  <c r="Q30" i="39"/>
  <c r="Q26" i="39"/>
  <c r="Q4" i="39"/>
  <c r="Q20" i="39"/>
  <c r="K9" i="39"/>
  <c r="Q9" i="39"/>
  <c r="O15" i="39"/>
  <c r="M9" i="39"/>
  <c r="O26" i="39"/>
  <c r="O20" i="39"/>
  <c r="O9" i="39"/>
  <c r="M27" i="39"/>
  <c r="K27" i="39"/>
  <c r="O28" i="39"/>
  <c r="K28" i="39"/>
  <c r="M28" i="39"/>
  <c r="K26" i="39"/>
  <c r="M26" i="39"/>
  <c r="K4" i="39"/>
  <c r="M4" i="39"/>
  <c r="O6" i="39"/>
  <c r="M6" i="39"/>
  <c r="K6" i="39"/>
  <c r="O21" i="39"/>
  <c r="K21" i="39"/>
  <c r="M21" i="39"/>
  <c r="O4" i="39"/>
  <c r="K20" i="39"/>
  <c r="M20" i="39"/>
  <c r="O27" i="39"/>
  <c r="BA35" i="39"/>
  <c r="D53" i="39"/>
  <c r="BC35" i="39"/>
  <c r="AY35" i="39"/>
  <c r="D44" i="39" s="1"/>
  <c r="AW35" i="39"/>
  <c r="BI35" i="39"/>
  <c r="BK35" i="39"/>
  <c r="D62" i="39" s="1"/>
  <c r="D56" i="39"/>
  <c r="BO35" i="39"/>
  <c r="BM35" i="39"/>
  <c r="D65" i="39" s="1"/>
  <c r="BQ35" i="39"/>
  <c r="K31" i="39"/>
  <c r="O31" i="39"/>
  <c r="M31" i="39"/>
  <c r="M14" i="39"/>
  <c r="O14" i="39"/>
  <c r="K30" i="39"/>
  <c r="M30" i="39"/>
  <c r="O30" i="39"/>
  <c r="M13" i="39"/>
  <c r="O13" i="39"/>
  <c r="D71" i="39" l="1"/>
  <c r="AG29" i="39"/>
  <c r="D68" i="39"/>
  <c r="AE29" i="39"/>
  <c r="AC29" i="39"/>
  <c r="AA29" i="39"/>
  <c r="D59" i="39"/>
  <c r="Y29" i="39"/>
  <c r="W29" i="39"/>
  <c r="U29" i="39"/>
  <c r="D50" i="39"/>
  <c r="S29" i="39"/>
  <c r="Q29" i="39"/>
  <c r="D47" i="39"/>
  <c r="O29" i="39"/>
  <c r="K29" i="39"/>
  <c r="AU35" i="39"/>
  <c r="AG35" i="39" s="1"/>
  <c r="M29" i="39"/>
  <c r="D41" i="39"/>
  <c r="O12" i="39"/>
  <c r="M12" i="39"/>
  <c r="AC35" i="39" l="1"/>
  <c r="AE35" i="39"/>
  <c r="Y35" i="39"/>
  <c r="AA35" i="39"/>
  <c r="U35" i="39"/>
  <c r="W35" i="39"/>
  <c r="Q35" i="39"/>
  <c r="S35" i="39"/>
  <c r="D38" i="39"/>
  <c r="M35" i="39"/>
  <c r="O35" i="39"/>
  <c r="K35" i="39"/>
  <c r="E18" i="33" l="1"/>
  <c r="P9" i="41" l="1"/>
  <c r="O9" i="41"/>
  <c r="N9" i="41"/>
  <c r="M9" i="41"/>
  <c r="L9" i="41"/>
  <c r="K9" i="41"/>
  <c r="J9" i="41"/>
  <c r="I9" i="41"/>
  <c r="H9" i="41"/>
  <c r="G9" i="41"/>
  <c r="F9" i="41"/>
  <c r="E9" i="41"/>
  <c r="D9" i="41"/>
  <c r="P32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P20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P6" i="41"/>
  <c r="O6" i="41"/>
  <c r="N6" i="41"/>
  <c r="M6" i="41"/>
  <c r="L6" i="41"/>
  <c r="K6" i="41"/>
  <c r="J6" i="41"/>
  <c r="I6" i="41"/>
  <c r="H6" i="41"/>
  <c r="G6" i="41"/>
  <c r="F6" i="41"/>
  <c r="E6" i="41"/>
  <c r="D6" i="41"/>
  <c r="P5" i="41"/>
  <c r="O5" i="41"/>
  <c r="N5" i="41"/>
  <c r="M5" i="41"/>
  <c r="L5" i="41"/>
  <c r="K5" i="41"/>
  <c r="J5" i="41"/>
  <c r="I5" i="41"/>
  <c r="H5" i="41"/>
  <c r="G5" i="41"/>
  <c r="F5" i="41"/>
  <c r="E5" i="41"/>
  <c r="D5" i="41"/>
  <c r="P4" i="41"/>
  <c r="O4" i="41"/>
  <c r="N4" i="41"/>
  <c r="M4" i="41"/>
  <c r="L4" i="41"/>
  <c r="K4" i="41"/>
  <c r="J4" i="41"/>
  <c r="I4" i="41"/>
  <c r="H4" i="41"/>
  <c r="G4" i="41"/>
  <c r="F4" i="41"/>
  <c r="E4" i="41"/>
  <c r="D4" i="41"/>
  <c r="D7" i="41"/>
  <c r="E7" i="41"/>
  <c r="F7" i="41"/>
  <c r="G7" i="41"/>
  <c r="H7" i="41"/>
  <c r="I7" i="41"/>
  <c r="J7" i="41"/>
  <c r="K7" i="41"/>
  <c r="L7" i="41"/>
  <c r="M7" i="41"/>
  <c r="N7" i="41"/>
  <c r="O7" i="41"/>
  <c r="P7" i="41"/>
  <c r="D8" i="41"/>
  <c r="E8" i="41"/>
  <c r="F8" i="41"/>
  <c r="G8" i="41"/>
  <c r="H8" i="41"/>
  <c r="I8" i="41"/>
  <c r="J8" i="41"/>
  <c r="K8" i="41"/>
  <c r="L8" i="41"/>
  <c r="M8" i="41"/>
  <c r="N8" i="41"/>
  <c r="O8" i="41"/>
  <c r="P8" i="41"/>
  <c r="D10" i="41"/>
  <c r="E10" i="41"/>
  <c r="F10" i="41"/>
  <c r="G10" i="41"/>
  <c r="H10" i="41"/>
  <c r="I10" i="41"/>
  <c r="J10" i="41"/>
  <c r="K10" i="41"/>
  <c r="L10" i="41"/>
  <c r="M10" i="41"/>
  <c r="N10" i="41"/>
  <c r="O10" i="41"/>
  <c r="P10" i="41"/>
  <c r="D11" i="41"/>
  <c r="E11" i="41"/>
  <c r="F11" i="41"/>
  <c r="G11" i="41"/>
  <c r="H11" i="41"/>
  <c r="I11" i="41"/>
  <c r="J11" i="41"/>
  <c r="K11" i="41"/>
  <c r="L11" i="41"/>
  <c r="M11" i="41"/>
  <c r="N11" i="41"/>
  <c r="O11" i="41"/>
  <c r="P11" i="41"/>
  <c r="D12" i="41"/>
  <c r="E12" i="41"/>
  <c r="F12" i="41"/>
  <c r="G12" i="41"/>
  <c r="H12" i="41"/>
  <c r="I12" i="41"/>
  <c r="J12" i="41"/>
  <c r="K12" i="41"/>
  <c r="L12" i="41"/>
  <c r="M12" i="41"/>
  <c r="N12" i="41"/>
  <c r="O12" i="41"/>
  <c r="P12" i="41"/>
  <c r="D13" i="41"/>
  <c r="E13" i="41"/>
  <c r="F13" i="41"/>
  <c r="G13" i="41"/>
  <c r="H13" i="41"/>
  <c r="I13" i="41"/>
  <c r="J13" i="41"/>
  <c r="K13" i="41"/>
  <c r="L13" i="41"/>
  <c r="M13" i="41"/>
  <c r="N13" i="41"/>
  <c r="O13" i="41"/>
  <c r="P13" i="41"/>
  <c r="D14" i="41"/>
  <c r="E14" i="41"/>
  <c r="G14" i="41"/>
  <c r="H14" i="41"/>
  <c r="I14" i="41"/>
  <c r="J14" i="41"/>
  <c r="K14" i="41"/>
  <c r="L14" i="41"/>
  <c r="M14" i="41"/>
  <c r="N14" i="41"/>
  <c r="O14" i="41"/>
  <c r="P14" i="41"/>
  <c r="E15" i="41"/>
  <c r="F15" i="41"/>
  <c r="G15" i="41"/>
  <c r="H15" i="41"/>
  <c r="I15" i="41"/>
  <c r="J15" i="41"/>
  <c r="K15" i="41"/>
  <c r="L15" i="41"/>
  <c r="M15" i="41"/>
  <c r="N15" i="41"/>
  <c r="O15" i="41"/>
  <c r="P15" i="41"/>
  <c r="D16" i="41"/>
  <c r="E16" i="41"/>
  <c r="F16" i="41"/>
  <c r="G16" i="41"/>
  <c r="H16" i="41"/>
  <c r="I16" i="41"/>
  <c r="J16" i="41"/>
  <c r="K16" i="41"/>
  <c r="L16" i="41"/>
  <c r="M16" i="41"/>
  <c r="N16" i="41"/>
  <c r="O16" i="41"/>
  <c r="P16" i="41"/>
  <c r="D17" i="41"/>
  <c r="E17" i="41"/>
  <c r="F17" i="41"/>
  <c r="H17" i="41"/>
  <c r="I17" i="41"/>
  <c r="J17" i="41"/>
  <c r="K17" i="41"/>
  <c r="L17" i="41"/>
  <c r="M17" i="41"/>
  <c r="N17" i="41"/>
  <c r="O17" i="41"/>
  <c r="P17" i="41"/>
  <c r="D18" i="41"/>
  <c r="E18" i="41"/>
  <c r="F18" i="41"/>
  <c r="G18" i="41"/>
  <c r="H18" i="41"/>
  <c r="I18" i="41"/>
  <c r="J18" i="41"/>
  <c r="K18" i="41"/>
  <c r="L18" i="41"/>
  <c r="M18" i="41"/>
  <c r="N18" i="41"/>
  <c r="O18" i="41"/>
  <c r="P18" i="41"/>
  <c r="D19" i="41"/>
  <c r="E19" i="41"/>
  <c r="F19" i="41"/>
  <c r="G19" i="41"/>
  <c r="H19" i="41"/>
  <c r="I19" i="41"/>
  <c r="J19" i="41"/>
  <c r="K19" i="41"/>
  <c r="L19" i="41"/>
  <c r="M19" i="41"/>
  <c r="N19" i="41"/>
  <c r="O19" i="41"/>
  <c r="P19" i="41"/>
  <c r="D22" i="41"/>
  <c r="E22" i="41"/>
  <c r="F22" i="41"/>
  <c r="G22" i="41"/>
  <c r="H22" i="41"/>
  <c r="I22" i="41"/>
  <c r="J22" i="41"/>
  <c r="K22" i="41"/>
  <c r="L22" i="41"/>
  <c r="M22" i="41"/>
  <c r="N22" i="41"/>
  <c r="O22" i="41"/>
  <c r="P22" i="41"/>
  <c r="D23" i="41"/>
  <c r="E23" i="41"/>
  <c r="F23" i="41"/>
  <c r="H23" i="41"/>
  <c r="I23" i="41"/>
  <c r="J23" i="41"/>
  <c r="K23" i="41"/>
  <c r="L23" i="41"/>
  <c r="M23" i="41"/>
  <c r="N23" i="41"/>
  <c r="O23" i="41"/>
  <c r="P23" i="41"/>
  <c r="D24" i="41"/>
  <c r="E24" i="41"/>
  <c r="F24" i="41"/>
  <c r="G24" i="41"/>
  <c r="H24" i="41"/>
  <c r="I24" i="41"/>
  <c r="J24" i="41"/>
  <c r="K24" i="41"/>
  <c r="L24" i="41"/>
  <c r="M24" i="41"/>
  <c r="N24" i="41"/>
  <c r="O24" i="41"/>
  <c r="P24" i="41"/>
  <c r="D25" i="41"/>
  <c r="F25" i="41"/>
  <c r="G25" i="41"/>
  <c r="H25" i="41"/>
  <c r="I25" i="41"/>
  <c r="J25" i="41"/>
  <c r="K25" i="41"/>
  <c r="L25" i="41"/>
  <c r="M25" i="41"/>
  <c r="N25" i="41"/>
  <c r="O25" i="41"/>
  <c r="P25" i="41"/>
  <c r="D26" i="41"/>
  <c r="E26" i="41"/>
  <c r="F26" i="41"/>
  <c r="G26" i="41"/>
  <c r="H26" i="41"/>
  <c r="I26" i="41"/>
  <c r="J26" i="41"/>
  <c r="K26" i="41"/>
  <c r="L26" i="41"/>
  <c r="M26" i="41"/>
  <c r="N26" i="41"/>
  <c r="O26" i="41"/>
  <c r="P26" i="41"/>
  <c r="D27" i="41"/>
  <c r="E27" i="41"/>
  <c r="F27" i="41"/>
  <c r="G27" i="41"/>
  <c r="H27" i="41"/>
  <c r="I27" i="41"/>
  <c r="J27" i="41"/>
  <c r="K27" i="41"/>
  <c r="L27" i="41"/>
  <c r="M27" i="41"/>
  <c r="N27" i="41"/>
  <c r="O27" i="41"/>
  <c r="P27" i="41"/>
  <c r="D21" i="41"/>
  <c r="E21" i="41"/>
  <c r="F21" i="41"/>
  <c r="G21" i="41"/>
  <c r="H21" i="41"/>
  <c r="I21" i="41"/>
  <c r="J21" i="41"/>
  <c r="K21" i="41"/>
  <c r="L21" i="41"/>
  <c r="M21" i="41"/>
  <c r="N21" i="41"/>
  <c r="O21" i="41"/>
  <c r="P21" i="41"/>
  <c r="D28" i="41"/>
  <c r="E28" i="41"/>
  <c r="F28" i="41"/>
  <c r="G28" i="41"/>
  <c r="H28" i="41"/>
  <c r="I28" i="41"/>
  <c r="J28" i="41"/>
  <c r="K28" i="41"/>
  <c r="L28" i="41"/>
  <c r="M28" i="41"/>
  <c r="N28" i="41"/>
  <c r="O28" i="41"/>
  <c r="P28" i="41"/>
  <c r="D29" i="41"/>
  <c r="E29" i="41"/>
  <c r="F29" i="41"/>
  <c r="G29" i="41"/>
  <c r="H29" i="41"/>
  <c r="I29" i="41"/>
  <c r="J29" i="41"/>
  <c r="K29" i="41"/>
  <c r="L29" i="41"/>
  <c r="M29" i="41"/>
  <c r="N29" i="41"/>
  <c r="O29" i="41"/>
  <c r="P29" i="41"/>
  <c r="D30" i="41"/>
  <c r="E30" i="41"/>
  <c r="F30" i="41"/>
  <c r="G30" i="41"/>
  <c r="H30" i="41"/>
  <c r="I30" i="41"/>
  <c r="J30" i="41"/>
  <c r="K30" i="41"/>
  <c r="L30" i="41"/>
  <c r="M30" i="41"/>
  <c r="N30" i="41"/>
  <c r="O30" i="41"/>
  <c r="P30" i="41"/>
  <c r="D31" i="41"/>
  <c r="F31" i="41"/>
  <c r="G31" i="41"/>
  <c r="H31" i="41"/>
  <c r="I31" i="41"/>
  <c r="J31" i="41"/>
  <c r="K31" i="41"/>
  <c r="L31" i="41"/>
  <c r="M31" i="41"/>
  <c r="N31" i="41"/>
  <c r="O31" i="41"/>
  <c r="P31" i="41"/>
  <c r="Q9" i="41"/>
  <c r="AX9" i="39" s="1"/>
  <c r="Q21" i="41" l="1"/>
  <c r="AX21" i="39" s="1"/>
  <c r="Q30" i="41"/>
  <c r="AX30" i="39" s="1"/>
  <c r="Q22" i="41"/>
  <c r="AX22" i="39" s="1"/>
  <c r="Q10" i="41"/>
  <c r="AX10" i="39" s="1"/>
  <c r="Q12" i="41"/>
  <c r="AX12" i="39" s="1"/>
  <c r="Q16" i="41"/>
  <c r="AX16" i="39" s="1"/>
  <c r="Q26" i="41"/>
  <c r="AX26" i="39" s="1"/>
  <c r="Q17" i="41"/>
  <c r="AX17" i="39" s="1"/>
  <c r="Q14" i="41"/>
  <c r="AX14" i="39" s="1"/>
  <c r="Q11" i="41"/>
  <c r="AX11" i="39" s="1"/>
  <c r="G17" i="41"/>
  <c r="Q31" i="41"/>
  <c r="AX31" i="39" s="1"/>
  <c r="Q28" i="41"/>
  <c r="AX28" i="39" s="1"/>
  <c r="Q24" i="41"/>
  <c r="AX24" i="39" s="1"/>
  <c r="Q15" i="41"/>
  <c r="AX15" i="39" s="1"/>
  <c r="F14" i="41"/>
  <c r="D15" i="41"/>
  <c r="E31" i="41"/>
  <c r="Q25" i="41"/>
  <c r="AX25" i="39" s="1"/>
  <c r="E25" i="41"/>
  <c r="Q23" i="41"/>
  <c r="AX23" i="39" s="1"/>
  <c r="G23" i="41"/>
  <c r="Q29" i="41"/>
  <c r="AX29" i="39" s="1"/>
  <c r="Q27" i="41"/>
  <c r="AX27" i="39" s="1"/>
  <c r="Q19" i="41"/>
  <c r="AX19" i="39" s="1"/>
  <c r="Q18" i="41"/>
  <c r="AX18" i="39" s="1"/>
  <c r="Q13" i="41"/>
  <c r="AX13" i="39" s="1"/>
  <c r="Q8" i="41"/>
  <c r="AX8" i="39" s="1"/>
  <c r="Q7" i="41"/>
  <c r="AX7" i="39" s="1"/>
  <c r="S18" i="33"/>
  <c r="R18" i="33"/>
  <c r="Q18" i="33"/>
  <c r="O18" i="33"/>
  <c r="N18" i="33"/>
  <c r="L18" i="33"/>
  <c r="K18" i="33"/>
  <c r="J18" i="33"/>
  <c r="H18" i="33"/>
  <c r="I18" i="33"/>
  <c r="H17" i="32" l="1"/>
  <c r="R18" i="30"/>
  <c r="Q18" i="30"/>
  <c r="N18" i="30"/>
  <c r="M18" i="30"/>
  <c r="L18" i="30"/>
  <c r="K18" i="30"/>
  <c r="J18" i="30"/>
  <c r="I18" i="30"/>
  <c r="H18" i="30"/>
  <c r="G17" i="32" l="1"/>
  <c r="D17" i="32"/>
  <c r="G17" i="1"/>
  <c r="D17" i="1"/>
  <c r="D17" i="21"/>
  <c r="H18" i="4" l="1"/>
  <c r="G18" i="4"/>
  <c r="D18" i="4"/>
  <c r="G19" i="31"/>
  <c r="D19" i="31"/>
  <c r="G17" i="7"/>
  <c r="D17" i="7"/>
  <c r="G17" i="5"/>
  <c r="D17" i="5"/>
  <c r="I17" i="11"/>
  <c r="H17" i="11"/>
  <c r="D17" i="11"/>
  <c r="R17" i="29"/>
  <c r="Q17" i="29"/>
  <c r="P17" i="29"/>
  <c r="O17" i="29"/>
  <c r="N17" i="29"/>
  <c r="M17" i="29"/>
  <c r="L17" i="29"/>
  <c r="K17" i="29"/>
  <c r="J17" i="29"/>
  <c r="I17" i="29"/>
  <c r="H17" i="29"/>
  <c r="G17" i="29"/>
  <c r="D17" i="29"/>
  <c r="R19" i="28"/>
  <c r="Q19" i="28"/>
  <c r="P19" i="28"/>
  <c r="O19" i="28"/>
  <c r="M19" i="28"/>
  <c r="L19" i="28"/>
  <c r="K19" i="28"/>
  <c r="J19" i="28"/>
  <c r="I19" i="28"/>
  <c r="H19" i="28"/>
  <c r="G19" i="28"/>
  <c r="R18" i="16"/>
  <c r="Q18" i="16"/>
  <c r="P18" i="16"/>
  <c r="O18" i="16"/>
  <c r="N18" i="16"/>
  <c r="M18" i="16"/>
  <c r="L18" i="16"/>
  <c r="K18" i="16"/>
  <c r="J18" i="16"/>
  <c r="I18" i="16"/>
  <c r="H18" i="16"/>
  <c r="S18" i="15"/>
  <c r="R18" i="15"/>
  <c r="Q18" i="15"/>
  <c r="P18" i="15"/>
  <c r="O18" i="15"/>
  <c r="N18" i="15"/>
  <c r="M18" i="15"/>
  <c r="L18" i="15"/>
  <c r="K18" i="15"/>
  <c r="J18" i="15"/>
  <c r="I18" i="15"/>
  <c r="H18" i="15"/>
  <c r="S22" i="18"/>
  <c r="R22" i="18"/>
  <c r="Q22" i="18"/>
  <c r="P22" i="18"/>
  <c r="O22" i="18"/>
  <c r="N22" i="18"/>
  <c r="M22" i="18"/>
  <c r="L22" i="18"/>
  <c r="K22" i="18"/>
  <c r="I22" i="18"/>
  <c r="G18" i="16"/>
  <c r="G17" i="6"/>
  <c r="F17" i="29" l="1"/>
  <c r="F18" i="16"/>
  <c r="G18" i="15"/>
  <c r="D5" i="13" l="1"/>
  <c r="E18" i="15" l="1"/>
  <c r="D17" i="26" l="1"/>
  <c r="D5" i="25"/>
  <c r="D5" i="24"/>
  <c r="D17" i="6" l="1"/>
  <c r="D5" i="34" l="1"/>
  <c r="D18" i="30"/>
  <c r="D17" i="12"/>
  <c r="D5" i="27"/>
  <c r="D19" i="28"/>
  <c r="E22" i="18"/>
  <c r="D17" i="17"/>
  <c r="D18" i="16"/>
  <c r="D17" i="8"/>
  <c r="D17" i="10"/>
  <c r="D17" i="9"/>
  <c r="E22" i="14"/>
  <c r="R17" i="32"/>
  <c r="Q17" i="32"/>
  <c r="N17" i="32"/>
  <c r="M17" i="32"/>
  <c r="L17" i="32"/>
  <c r="K17" i="32"/>
  <c r="J17" i="32"/>
  <c r="I17" i="32"/>
  <c r="G18" i="30"/>
  <c r="G17" i="12"/>
  <c r="R17" i="12"/>
  <c r="Q17" i="12"/>
  <c r="N17" i="12"/>
  <c r="M17" i="12"/>
  <c r="L17" i="12"/>
  <c r="K17" i="12"/>
  <c r="J17" i="12"/>
  <c r="I17" i="12"/>
  <c r="H17" i="12"/>
  <c r="R17" i="21"/>
  <c r="Q17" i="21"/>
  <c r="O17" i="21"/>
  <c r="N17" i="21"/>
  <c r="M17" i="21"/>
  <c r="L17" i="21"/>
  <c r="K17" i="21"/>
  <c r="J17" i="21"/>
  <c r="I17" i="21"/>
  <c r="H17" i="21"/>
  <c r="G17" i="21"/>
  <c r="R18" i="4"/>
  <c r="Q18" i="4"/>
  <c r="P18" i="4"/>
  <c r="O18" i="4"/>
  <c r="N18" i="4"/>
  <c r="M18" i="4"/>
  <c r="L18" i="4"/>
  <c r="K18" i="4"/>
  <c r="J18" i="4"/>
  <c r="I18" i="4"/>
  <c r="R17" i="7"/>
  <c r="Q17" i="7"/>
  <c r="N17" i="7"/>
  <c r="M17" i="7"/>
  <c r="L17" i="7"/>
  <c r="K17" i="7"/>
  <c r="J17" i="7"/>
  <c r="I17" i="7"/>
  <c r="H17" i="7"/>
  <c r="R17" i="1"/>
  <c r="Q17" i="1"/>
  <c r="P17" i="1"/>
  <c r="O17" i="1"/>
  <c r="N17" i="1"/>
  <c r="M17" i="1"/>
  <c r="L17" i="1"/>
  <c r="K17" i="1"/>
  <c r="J17" i="1"/>
  <c r="I17" i="1"/>
  <c r="H17" i="1"/>
  <c r="R17" i="17"/>
  <c r="Q17" i="17"/>
  <c r="O17" i="17"/>
  <c r="N17" i="17"/>
  <c r="M17" i="17"/>
  <c r="K17" i="17"/>
  <c r="J17" i="17"/>
  <c r="I17" i="17"/>
  <c r="H17" i="17"/>
  <c r="G17" i="17"/>
  <c r="R17" i="8"/>
  <c r="Q17" i="8"/>
  <c r="P17" i="8"/>
  <c r="N17" i="8"/>
  <c r="M17" i="8"/>
  <c r="L17" i="8"/>
  <c r="I17" i="8"/>
  <c r="H17" i="8"/>
  <c r="G17" i="8"/>
  <c r="F18" i="4" l="1"/>
  <c r="F17" i="1"/>
  <c r="R5" i="34"/>
  <c r="Q5" i="34"/>
  <c r="P5" i="34"/>
  <c r="N5" i="34"/>
  <c r="Q82" i="63" s="1"/>
  <c r="M5" i="34"/>
  <c r="L5" i="34"/>
  <c r="K5" i="34"/>
  <c r="J5" i="34"/>
  <c r="I5" i="34"/>
  <c r="H5" i="34"/>
  <c r="G5" i="34"/>
  <c r="Q81" i="35" s="1"/>
  <c r="Q82" i="51" l="1"/>
  <c r="Q32" i="51" s="1"/>
  <c r="Q82" i="41"/>
  <c r="Q32" i="41" s="1"/>
  <c r="AX32" i="39" s="1"/>
  <c r="Q82" i="53"/>
  <c r="Q32" i="53" s="1"/>
  <c r="BF32" i="39" s="1"/>
  <c r="Q82" i="71"/>
  <c r="Q32" i="71" s="1"/>
  <c r="BN32" i="39" s="1"/>
  <c r="Q82" i="49"/>
  <c r="Q32" i="49" s="1"/>
  <c r="BB32" i="39" s="1"/>
  <c r="Q82" i="46"/>
  <c r="Q32" i="46" s="1"/>
  <c r="AZ32" i="39" s="1"/>
  <c r="Q82" i="62"/>
  <c r="Q32" i="62" s="1"/>
  <c r="BH32" i="39" s="1"/>
  <c r="Q82" i="67"/>
  <c r="Q32" i="67" s="1"/>
  <c r="BP32" i="39" s="1"/>
  <c r="Q82" i="74"/>
  <c r="Q32" i="74" s="1"/>
  <c r="BR32" i="39" s="1"/>
  <c r="Q32" i="63"/>
  <c r="BJ32" i="39" s="1"/>
  <c r="H22" i="14"/>
  <c r="G22" i="14" s="1"/>
  <c r="G5" i="24"/>
  <c r="Q54" i="35" l="1"/>
  <c r="Q5" i="35" s="1"/>
  <c r="L5" i="39" s="1"/>
  <c r="D6" i="35"/>
  <c r="D5" i="35"/>
  <c r="AI5" i="39" l="1"/>
  <c r="D20" i="35"/>
  <c r="E20" i="35"/>
  <c r="F20" i="35"/>
  <c r="G20" i="35"/>
  <c r="H20" i="35"/>
  <c r="I20" i="35"/>
  <c r="J20" i="35"/>
  <c r="K20" i="35"/>
  <c r="L20" i="35"/>
  <c r="M20" i="35"/>
  <c r="N20" i="35"/>
  <c r="O20" i="35"/>
  <c r="P20" i="35"/>
  <c r="Q32" i="35"/>
  <c r="AV32" i="39" s="1"/>
  <c r="L32" i="39" s="1"/>
  <c r="D9" i="35"/>
  <c r="E9" i="35"/>
  <c r="F9" i="35"/>
  <c r="G9" i="35"/>
  <c r="H9" i="35"/>
  <c r="I9" i="35"/>
  <c r="J9" i="35"/>
  <c r="K9" i="35"/>
  <c r="L9" i="35"/>
  <c r="M9" i="35"/>
  <c r="N9" i="35"/>
  <c r="O9" i="35"/>
  <c r="P9" i="35"/>
  <c r="E5" i="35"/>
  <c r="F5" i="35"/>
  <c r="G5" i="35"/>
  <c r="H5" i="35"/>
  <c r="I5" i="35"/>
  <c r="J5" i="35"/>
  <c r="K5" i="35"/>
  <c r="L5" i="35"/>
  <c r="M5" i="35"/>
  <c r="N5" i="35"/>
  <c r="O5" i="35"/>
  <c r="P5" i="35"/>
  <c r="E6" i="35"/>
  <c r="F6" i="35"/>
  <c r="G6" i="35"/>
  <c r="H6" i="35"/>
  <c r="I6" i="35"/>
  <c r="J6" i="35"/>
  <c r="K6" i="35"/>
  <c r="L6" i="35"/>
  <c r="M6" i="35"/>
  <c r="N6" i="35"/>
  <c r="O6" i="35"/>
  <c r="P6" i="35"/>
  <c r="J4" i="35"/>
  <c r="K4" i="35"/>
  <c r="L4" i="35"/>
  <c r="M4" i="35"/>
  <c r="N4" i="35"/>
  <c r="O4" i="35"/>
  <c r="P4" i="35"/>
  <c r="H4" i="35"/>
  <c r="I4" i="35"/>
  <c r="G4" i="35"/>
  <c r="F4" i="35"/>
  <c r="E4" i="35"/>
  <c r="J24" i="35"/>
  <c r="K28" i="35"/>
  <c r="P32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P31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P30" i="35"/>
  <c r="O30" i="35"/>
  <c r="N30" i="35"/>
  <c r="M30" i="35"/>
  <c r="L30" i="35"/>
  <c r="K30" i="35"/>
  <c r="J30" i="35"/>
  <c r="I30" i="35"/>
  <c r="H30" i="35"/>
  <c r="G30" i="35"/>
  <c r="F30" i="35"/>
  <c r="E30" i="35"/>
  <c r="P29" i="35"/>
  <c r="O29" i="35"/>
  <c r="N29" i="35"/>
  <c r="M29" i="35"/>
  <c r="L29" i="35"/>
  <c r="K29" i="35"/>
  <c r="J29" i="35"/>
  <c r="I29" i="35"/>
  <c r="H29" i="35"/>
  <c r="G29" i="35"/>
  <c r="F29" i="35"/>
  <c r="D29" i="35"/>
  <c r="P28" i="35"/>
  <c r="O28" i="35"/>
  <c r="N28" i="35"/>
  <c r="P21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P27" i="35"/>
  <c r="N27" i="35"/>
  <c r="M27" i="35"/>
  <c r="L27" i="35"/>
  <c r="J27" i="35"/>
  <c r="G27" i="35"/>
  <c r="O27" i="35"/>
  <c r="K27" i="35"/>
  <c r="I27" i="35"/>
  <c r="H27" i="35"/>
  <c r="F27" i="35"/>
  <c r="E27" i="35"/>
  <c r="D27" i="35"/>
  <c r="P26" i="35"/>
  <c r="O26" i="35"/>
  <c r="N26" i="35"/>
  <c r="M26" i="35"/>
  <c r="L26" i="35"/>
  <c r="K26" i="35"/>
  <c r="J26" i="35"/>
  <c r="I26" i="35"/>
  <c r="H26" i="35"/>
  <c r="G26" i="35"/>
  <c r="F26" i="35"/>
  <c r="D26" i="35"/>
  <c r="P25" i="35"/>
  <c r="O25" i="35"/>
  <c r="N25" i="35"/>
  <c r="M25" i="35"/>
  <c r="L25" i="35"/>
  <c r="K25" i="35"/>
  <c r="J25" i="35"/>
  <c r="M24" i="35"/>
  <c r="L24" i="35"/>
  <c r="I24" i="35"/>
  <c r="H24" i="35"/>
  <c r="G24" i="35"/>
  <c r="E24" i="35"/>
  <c r="P24" i="35"/>
  <c r="O24" i="35"/>
  <c r="N24" i="35"/>
  <c r="K24" i="35"/>
  <c r="F24" i="35"/>
  <c r="D24" i="35"/>
  <c r="P23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P22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Q20" i="35"/>
  <c r="AV20" i="39" s="1"/>
  <c r="L20" i="39" s="1"/>
  <c r="P19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D16" i="35"/>
  <c r="P16" i="35"/>
  <c r="O16" i="35"/>
  <c r="N16" i="35"/>
  <c r="M16" i="35"/>
  <c r="L16" i="35"/>
  <c r="K16" i="35"/>
  <c r="J16" i="35"/>
  <c r="I16" i="35"/>
  <c r="H16" i="35"/>
  <c r="G16" i="35"/>
  <c r="F16" i="35"/>
  <c r="E16" i="35"/>
  <c r="I14" i="35"/>
  <c r="P14" i="35"/>
  <c r="O14" i="35"/>
  <c r="N14" i="35"/>
  <c r="M14" i="35"/>
  <c r="L14" i="35"/>
  <c r="K14" i="35"/>
  <c r="J14" i="35"/>
  <c r="H14" i="35"/>
  <c r="G14" i="35"/>
  <c r="F14" i="35"/>
  <c r="E14" i="35"/>
  <c r="D14" i="35"/>
  <c r="E29" i="35" l="1"/>
  <c r="Q29" i="35"/>
  <c r="AV29" i="39" s="1"/>
  <c r="L29" i="39" s="1"/>
  <c r="D30" i="35"/>
  <c r="Q30" i="35"/>
  <c r="AV30" i="39" s="1"/>
  <c r="L30" i="39" s="1"/>
  <c r="E26" i="35"/>
  <c r="Q26" i="35"/>
  <c r="AV26" i="39" s="1"/>
  <c r="L26" i="39" s="1"/>
  <c r="Q23" i="35"/>
  <c r="AV23" i="39" s="1"/>
  <c r="L23" i="39" s="1"/>
  <c r="AI32" i="39" l="1"/>
  <c r="P32" i="39"/>
  <c r="AK32" i="39" s="1"/>
  <c r="N32" i="39"/>
  <c r="AJ32" i="39" s="1"/>
  <c r="Z32" i="39"/>
  <c r="AP32" i="39" s="1"/>
  <c r="V32" i="39"/>
  <c r="AN32" i="39" s="1"/>
  <c r="X32" i="39"/>
  <c r="AO32" i="39" s="1"/>
  <c r="AI20" i="39"/>
  <c r="R32" i="39"/>
  <c r="AL32" i="39" s="1"/>
  <c r="T32" i="39"/>
  <c r="AM32" i="39" s="1"/>
  <c r="M28" i="35"/>
  <c r="L28" i="35"/>
  <c r="J28" i="35"/>
  <c r="I28" i="35"/>
  <c r="H28" i="35"/>
  <c r="G28" i="35"/>
  <c r="F28" i="35"/>
  <c r="E28" i="35"/>
  <c r="D28" i="35"/>
  <c r="I25" i="35"/>
  <c r="H25" i="35"/>
  <c r="G25" i="35"/>
  <c r="F25" i="35"/>
  <c r="E25" i="35"/>
  <c r="D25" i="35"/>
  <c r="R17" i="5"/>
  <c r="Q17" i="5"/>
  <c r="P17" i="5"/>
  <c r="O17" i="5"/>
  <c r="N17" i="5"/>
  <c r="M17" i="5"/>
  <c r="L17" i="5"/>
  <c r="K17" i="5"/>
  <c r="J17" i="5"/>
  <c r="I17" i="5"/>
  <c r="H17" i="5"/>
  <c r="R17" i="11"/>
  <c r="Q17" i="11"/>
  <c r="N17" i="11"/>
  <c r="M17" i="11"/>
  <c r="L17" i="11"/>
  <c r="K17" i="11"/>
  <c r="J17" i="11"/>
  <c r="G17" i="11"/>
  <c r="D7" i="35"/>
  <c r="F17" i="5" l="1"/>
  <c r="P26" i="39"/>
  <c r="AK26" i="39" s="1"/>
  <c r="Z30" i="39"/>
  <c r="AP30" i="39" s="1"/>
  <c r="AP26" i="39"/>
  <c r="AI26" i="39"/>
  <c r="R23" i="39"/>
  <c r="AL23" i="39" s="1"/>
  <c r="Z23" i="39"/>
  <c r="AP23" i="39" s="1"/>
  <c r="N26" i="39"/>
  <c r="AJ26" i="39" s="1"/>
  <c r="N30" i="39"/>
  <c r="AJ30" i="39" s="1"/>
  <c r="Z29" i="39"/>
  <c r="AP29" i="39" s="1"/>
  <c r="V30" i="39"/>
  <c r="AN30" i="39" s="1"/>
  <c r="X30" i="39"/>
  <c r="AO30" i="39" s="1"/>
  <c r="V29" i="39"/>
  <c r="AN29" i="39" s="1"/>
  <c r="X29" i="39"/>
  <c r="AO29" i="39" s="1"/>
  <c r="V26" i="39"/>
  <c r="AN26" i="39" s="1"/>
  <c r="X26" i="39"/>
  <c r="AO26" i="39" s="1"/>
  <c r="V23" i="39"/>
  <c r="AN23" i="39" s="1"/>
  <c r="X23" i="39"/>
  <c r="AO23" i="39" s="1"/>
  <c r="P23" i="39"/>
  <c r="AK23" i="39" s="1"/>
  <c r="AI23" i="39"/>
  <c r="N23" i="39"/>
  <c r="AJ23" i="39" s="1"/>
  <c r="T23" i="39"/>
  <c r="AM23" i="39" s="1"/>
  <c r="P30" i="39"/>
  <c r="AK30" i="39" s="1"/>
  <c r="N29" i="39"/>
  <c r="AJ29" i="39" s="1"/>
  <c r="P29" i="39"/>
  <c r="AK29" i="39" s="1"/>
  <c r="AI30" i="39"/>
  <c r="AI29" i="39"/>
  <c r="R26" i="39"/>
  <c r="AL26" i="39" s="1"/>
  <c r="T26" i="39"/>
  <c r="AM26" i="39" s="1"/>
  <c r="R29" i="39"/>
  <c r="AL29" i="39" s="1"/>
  <c r="T29" i="39"/>
  <c r="AM29" i="39" s="1"/>
  <c r="R30" i="39"/>
  <c r="AL30" i="39" s="1"/>
  <c r="T30" i="39"/>
  <c r="AM30" i="39" s="1"/>
  <c r="E7" i="35"/>
  <c r="R5" i="27"/>
  <c r="Q5" i="27"/>
  <c r="P5" i="27"/>
  <c r="N5" i="27"/>
  <c r="Q70" i="63" s="1"/>
  <c r="M5" i="27"/>
  <c r="K5" i="27"/>
  <c r="J5" i="27"/>
  <c r="I5" i="27"/>
  <c r="Q70" i="46" s="1"/>
  <c r="H5" i="27"/>
  <c r="G5" i="27"/>
  <c r="P18" i="35"/>
  <c r="O18" i="35"/>
  <c r="N18" i="35"/>
  <c r="M18" i="35"/>
  <c r="L18" i="35"/>
  <c r="K18" i="35"/>
  <c r="J18" i="35"/>
  <c r="I18" i="35"/>
  <c r="H18" i="35"/>
  <c r="F18" i="35"/>
  <c r="D18" i="35"/>
  <c r="P15" i="35"/>
  <c r="O15" i="35"/>
  <c r="N15" i="35"/>
  <c r="M15" i="35"/>
  <c r="L15" i="35"/>
  <c r="K15" i="35"/>
  <c r="J15" i="35"/>
  <c r="I15" i="35"/>
  <c r="H15" i="35"/>
  <c r="G15" i="35"/>
  <c r="F15" i="35"/>
  <c r="E15" i="35"/>
  <c r="D15" i="35"/>
  <c r="R17" i="26"/>
  <c r="Q17" i="26"/>
  <c r="O17" i="26"/>
  <c r="N17" i="26"/>
  <c r="M17" i="26"/>
  <c r="L17" i="26"/>
  <c r="K17" i="26"/>
  <c r="J17" i="26"/>
  <c r="I17" i="26"/>
  <c r="H17" i="26"/>
  <c r="G17" i="26"/>
  <c r="P17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P13" i="35"/>
  <c r="O13" i="35"/>
  <c r="N13" i="35"/>
  <c r="M13" i="35"/>
  <c r="L13" i="35"/>
  <c r="K13" i="35"/>
  <c r="J13" i="35"/>
  <c r="I13" i="35"/>
  <c r="H13" i="35"/>
  <c r="G13" i="35"/>
  <c r="F13" i="35"/>
  <c r="E13" i="35"/>
  <c r="D13" i="35"/>
  <c r="P12" i="35"/>
  <c r="O12" i="35"/>
  <c r="N12" i="35"/>
  <c r="M12" i="35"/>
  <c r="L12" i="35"/>
  <c r="K12" i="35"/>
  <c r="J12" i="35"/>
  <c r="I12" i="35"/>
  <c r="H12" i="35"/>
  <c r="G12" i="35"/>
  <c r="F12" i="35"/>
  <c r="E12" i="35"/>
  <c r="D12" i="35"/>
  <c r="P11" i="35"/>
  <c r="O11" i="35"/>
  <c r="N11" i="35"/>
  <c r="M11" i="35"/>
  <c r="L11" i="35"/>
  <c r="K11" i="35"/>
  <c r="J11" i="35"/>
  <c r="I11" i="35"/>
  <c r="H11" i="35"/>
  <c r="G11" i="35"/>
  <c r="F11" i="35"/>
  <c r="E11" i="35"/>
  <c r="D11" i="35"/>
  <c r="R17" i="10"/>
  <c r="Q17" i="10"/>
  <c r="P17" i="10"/>
  <c r="O17" i="10"/>
  <c r="N17" i="10"/>
  <c r="M17" i="10"/>
  <c r="L17" i="10"/>
  <c r="K17" i="10"/>
  <c r="J17" i="10"/>
  <c r="I17" i="10"/>
  <c r="H17" i="10"/>
  <c r="G17" i="10"/>
  <c r="P10" i="35"/>
  <c r="O10" i="35"/>
  <c r="N10" i="35"/>
  <c r="M10" i="35"/>
  <c r="L10" i="35"/>
  <c r="K10" i="35"/>
  <c r="J10" i="35"/>
  <c r="I10" i="35"/>
  <c r="H10" i="35"/>
  <c r="G10" i="35"/>
  <c r="F10" i="35"/>
  <c r="R17" i="9"/>
  <c r="Q17" i="9"/>
  <c r="P17" i="9"/>
  <c r="O17" i="9"/>
  <c r="N17" i="9"/>
  <c r="M17" i="9"/>
  <c r="K17" i="9"/>
  <c r="J17" i="9"/>
  <c r="I17" i="9"/>
  <c r="H17" i="9"/>
  <c r="E10" i="35"/>
  <c r="D10" i="35"/>
  <c r="P8" i="35"/>
  <c r="O8" i="35"/>
  <c r="N8" i="35"/>
  <c r="M8" i="35"/>
  <c r="L8" i="35"/>
  <c r="K8" i="35"/>
  <c r="J8" i="35"/>
  <c r="I8" i="35"/>
  <c r="H8" i="35"/>
  <c r="F8" i="35"/>
  <c r="G8" i="35"/>
  <c r="E8" i="35"/>
  <c r="D8" i="35"/>
  <c r="M7" i="35"/>
  <c r="R17" i="6"/>
  <c r="Q17" i="6"/>
  <c r="N17" i="6"/>
  <c r="M17" i="6"/>
  <c r="L17" i="6"/>
  <c r="K17" i="6"/>
  <c r="J17" i="6"/>
  <c r="I17" i="6"/>
  <c r="H17" i="6"/>
  <c r="P7" i="35"/>
  <c r="O7" i="35"/>
  <c r="N7" i="35"/>
  <c r="L7" i="35"/>
  <c r="K7" i="35"/>
  <c r="J7" i="35"/>
  <c r="I7" i="35"/>
  <c r="H7" i="35"/>
  <c r="G7" i="35"/>
  <c r="F7" i="35"/>
  <c r="R5" i="25"/>
  <c r="Q56" i="74" s="1"/>
  <c r="Q5" i="25"/>
  <c r="P5" i="25"/>
  <c r="N5" i="25"/>
  <c r="Q56" i="63" s="1"/>
  <c r="M5" i="25"/>
  <c r="L5" i="25"/>
  <c r="K5" i="25"/>
  <c r="J5" i="25"/>
  <c r="I5" i="25"/>
  <c r="H5" i="25"/>
  <c r="G5" i="25"/>
  <c r="R5" i="24"/>
  <c r="Q5" i="24"/>
  <c r="Q55" i="67" s="1"/>
  <c r="O5" i="24"/>
  <c r="N5" i="24"/>
  <c r="Q55" i="63" s="1"/>
  <c r="M5" i="24"/>
  <c r="L5" i="24"/>
  <c r="K5" i="24"/>
  <c r="J5" i="24"/>
  <c r="I5" i="24"/>
  <c r="H5" i="24"/>
  <c r="R5" i="13"/>
  <c r="Q5" i="13"/>
  <c r="Q54" i="67" s="1"/>
  <c r="N5" i="13"/>
  <c r="Q54" i="63" s="1"/>
  <c r="M5" i="13"/>
  <c r="Q54" i="62" s="1"/>
  <c r="L5" i="13"/>
  <c r="Q54" i="53" s="1"/>
  <c r="K5" i="13"/>
  <c r="Q54" i="51" s="1"/>
  <c r="J5" i="13"/>
  <c r="Q54" i="49" s="1"/>
  <c r="I5" i="13"/>
  <c r="H5" i="13"/>
  <c r="Q54" i="41" s="1"/>
  <c r="Q70" i="74" l="1"/>
  <c r="Q20" i="74" s="1"/>
  <c r="BR20" i="39" s="1"/>
  <c r="Q70" i="49"/>
  <c r="Q20" i="49" s="1"/>
  <c r="BB20" i="39" s="1"/>
  <c r="Q70" i="51"/>
  <c r="Q20" i="51" s="1"/>
  <c r="Q70" i="71"/>
  <c r="Q20" i="71" s="1"/>
  <c r="BN20" i="39" s="1"/>
  <c r="Q70" i="41"/>
  <c r="Q20" i="41" s="1"/>
  <c r="AX20" i="39" s="1"/>
  <c r="Q70" i="62"/>
  <c r="Q20" i="62" s="1"/>
  <c r="BH20" i="39" s="1"/>
  <c r="Q70" i="67"/>
  <c r="Q20" i="67" s="1"/>
  <c r="BP20" i="39" s="1"/>
  <c r="Q56" i="71"/>
  <c r="Q6" i="71" s="1"/>
  <c r="BN6" i="39" s="1"/>
  <c r="Q56" i="41"/>
  <c r="Q6" i="41" s="1"/>
  <c r="AX6" i="39" s="1"/>
  <c r="Q56" i="53"/>
  <c r="Q6" i="53" s="1"/>
  <c r="BF6" i="39" s="1"/>
  <c r="Q56" i="67"/>
  <c r="Q6" i="67" s="1"/>
  <c r="BP6" i="39" s="1"/>
  <c r="Q55" i="35"/>
  <c r="Q6" i="35" s="1"/>
  <c r="AV6" i="39" s="1"/>
  <c r="L6" i="39" s="1"/>
  <c r="Q56" i="46"/>
  <c r="Q6" i="46" s="1"/>
  <c r="AZ6" i="39" s="1"/>
  <c r="Q56" i="62"/>
  <c r="Q6" i="62" s="1"/>
  <c r="BH6" i="39" s="1"/>
  <c r="Q56" i="51"/>
  <c r="Q56" i="49"/>
  <c r="Q55" i="51"/>
  <c r="Q5" i="51" s="1"/>
  <c r="Q55" i="41"/>
  <c r="Q5" i="41" s="1"/>
  <c r="AX5" i="39" s="1"/>
  <c r="Q55" i="53"/>
  <c r="Q5" i="53" s="1"/>
  <c r="BF5" i="39" s="1"/>
  <c r="Q55" i="46"/>
  <c r="Q5" i="46" s="1"/>
  <c r="AZ5" i="39" s="1"/>
  <c r="Q55" i="62"/>
  <c r="Q5" i="62" s="1"/>
  <c r="BH5" i="39" s="1"/>
  <c r="Q55" i="66"/>
  <c r="Q5" i="66" s="1"/>
  <c r="BL5" i="39" s="1"/>
  <c r="Q55" i="49"/>
  <c r="Q5" i="49" s="1"/>
  <c r="BB5" i="39" s="1"/>
  <c r="Q54" i="74"/>
  <c r="Q55" i="74"/>
  <c r="Q5" i="74" s="1"/>
  <c r="BR5" i="39" s="1"/>
  <c r="Q54" i="46"/>
  <c r="Q4" i="67"/>
  <c r="BP4" i="39" s="1"/>
  <c r="Q6" i="74"/>
  <c r="Q5" i="67"/>
  <c r="BP5" i="39" s="1"/>
  <c r="F17" i="10"/>
  <c r="Q6" i="63"/>
  <c r="BJ6" i="39" s="1"/>
  <c r="Q20" i="63"/>
  <c r="BJ20" i="39" s="1"/>
  <c r="Q5" i="63"/>
  <c r="BJ5" i="39" s="1"/>
  <c r="Q4" i="62"/>
  <c r="BH4" i="39" s="1"/>
  <c r="Q4" i="53"/>
  <c r="Q4" i="51"/>
  <c r="Q4" i="49"/>
  <c r="Q20" i="46"/>
  <c r="Q4" i="41"/>
  <c r="AX4" i="39" s="1"/>
  <c r="H22" i="18"/>
  <c r="G22" i="18" s="1"/>
  <c r="E18" i="35"/>
  <c r="G18" i="35"/>
  <c r="G17" i="9"/>
  <c r="Q15" i="35"/>
  <c r="AV15" i="39" s="1"/>
  <c r="L15" i="39" s="1"/>
  <c r="Q19" i="35"/>
  <c r="AV19" i="39" s="1"/>
  <c r="L19" i="39" s="1"/>
  <c r="Q22" i="35"/>
  <c r="AV22" i="39" s="1"/>
  <c r="L22" i="39" s="1"/>
  <c r="Q31" i="35"/>
  <c r="AV31" i="39" s="1"/>
  <c r="L31" i="39" s="1"/>
  <c r="Q9" i="35"/>
  <c r="AV9" i="39" s="1"/>
  <c r="L9" i="39" s="1"/>
  <c r="BJ35" i="39" l="1"/>
  <c r="BH35" i="39"/>
  <c r="Q6" i="49"/>
  <c r="Q52" i="49"/>
  <c r="Q52" i="51"/>
  <c r="AX35" i="39"/>
  <c r="D42" i="39" s="1"/>
  <c r="Q52" i="67"/>
  <c r="Q6" i="51"/>
  <c r="BD6" i="39" s="1"/>
  <c r="Q52" i="62"/>
  <c r="Q52" i="41"/>
  <c r="Q2" i="67"/>
  <c r="Q52" i="46"/>
  <c r="Q4" i="74"/>
  <c r="BR4" i="39" s="1"/>
  <c r="Q52" i="74"/>
  <c r="Q4" i="46"/>
  <c r="AZ4" i="39" s="1"/>
  <c r="BP35" i="39"/>
  <c r="BR6" i="39"/>
  <c r="Z5" i="39"/>
  <c r="AP5" i="39" s="1"/>
  <c r="AB5" i="39"/>
  <c r="AQ5" i="39" s="1"/>
  <c r="N20" i="39"/>
  <c r="AJ20" i="39" s="1"/>
  <c r="Q4" i="63"/>
  <c r="BJ4" i="39" s="1"/>
  <c r="Z4" i="39" s="1"/>
  <c r="AP4" i="39" s="1"/>
  <c r="AI6" i="39"/>
  <c r="R5" i="39"/>
  <c r="AL5" i="39" s="1"/>
  <c r="X5" i="39"/>
  <c r="AO5" i="39" s="1"/>
  <c r="Q2" i="62"/>
  <c r="P6" i="39"/>
  <c r="AK6" i="39" s="1"/>
  <c r="P5" i="39"/>
  <c r="AK5" i="39" s="1"/>
  <c r="V5" i="39"/>
  <c r="AN5" i="39" s="1"/>
  <c r="N6" i="39"/>
  <c r="AJ6" i="39" s="1"/>
  <c r="BF4" i="39"/>
  <c r="T5" i="39"/>
  <c r="AM5" i="39" s="1"/>
  <c r="N5" i="39"/>
  <c r="AJ5" i="39" s="1"/>
  <c r="AH22" i="39"/>
  <c r="BD4" i="39"/>
  <c r="V4" i="39" s="1"/>
  <c r="AN4" i="39" s="1"/>
  <c r="BB4" i="39"/>
  <c r="P22" i="39"/>
  <c r="AK22" i="39" s="1"/>
  <c r="P9" i="39"/>
  <c r="AK9" i="39" s="1"/>
  <c r="AZ20" i="39"/>
  <c r="R20" i="39" s="1"/>
  <c r="AL20" i="39" s="1"/>
  <c r="Q2" i="41"/>
  <c r="Q14" i="35"/>
  <c r="AV14" i="39" s="1"/>
  <c r="L14" i="39" s="1"/>
  <c r="Q13" i="35"/>
  <c r="AV13" i="39" s="1"/>
  <c r="L13" i="39" s="1"/>
  <c r="Q21" i="35"/>
  <c r="AV21" i="39" s="1"/>
  <c r="L21" i="39" s="1"/>
  <c r="Q11" i="35"/>
  <c r="AV11" i="39" s="1"/>
  <c r="L11" i="39" s="1"/>
  <c r="Q17" i="35"/>
  <c r="AV17" i="39" s="1"/>
  <c r="L17" i="39" s="1"/>
  <c r="Q8" i="35"/>
  <c r="AV8" i="39" s="1"/>
  <c r="L8" i="39" s="1"/>
  <c r="Q18" i="35"/>
  <c r="AV18" i="39" s="1"/>
  <c r="L18" i="39" s="1"/>
  <c r="Q16" i="35"/>
  <c r="AV16" i="39" s="1"/>
  <c r="L16" i="39" s="1"/>
  <c r="G5" i="13"/>
  <c r="Q53" i="35" s="1"/>
  <c r="Q51" i="35" s="1"/>
  <c r="Q25" i="35"/>
  <c r="AV25" i="39" s="1"/>
  <c r="L25" i="39" s="1"/>
  <c r="BD35" i="39" l="1"/>
  <c r="BD36" i="39" s="1"/>
  <c r="BB6" i="39"/>
  <c r="R6" i="39" s="1"/>
  <c r="AL6" i="39" s="1"/>
  <c r="Q2" i="49"/>
  <c r="Q2" i="46"/>
  <c r="T6" i="39"/>
  <c r="AM6" i="39" s="1"/>
  <c r="V6" i="39"/>
  <c r="AN6" i="39" s="1"/>
  <c r="Q2" i="51"/>
  <c r="Q2" i="74"/>
  <c r="N9" i="39"/>
  <c r="AJ9" i="39" s="1"/>
  <c r="N19" i="39"/>
  <c r="AJ19" i="39" s="1"/>
  <c r="Z20" i="39"/>
  <c r="AP20" i="39" s="1"/>
  <c r="Q4" i="35"/>
  <c r="AV4" i="39" s="1"/>
  <c r="N4" i="39" s="1"/>
  <c r="AJ4" i="39" s="1"/>
  <c r="D69" i="39"/>
  <c r="BP36" i="39"/>
  <c r="BR35" i="39"/>
  <c r="P19" i="39"/>
  <c r="AK19" i="39" s="1"/>
  <c r="X22" i="39"/>
  <c r="AO22" i="39" s="1"/>
  <c r="AF22" i="39"/>
  <c r="AD22" i="39"/>
  <c r="AR22" i="39" s="1"/>
  <c r="AB22" i="39"/>
  <c r="AQ22" i="39" s="1"/>
  <c r="Z22" i="39"/>
  <c r="AP22" i="39" s="1"/>
  <c r="AB15" i="39"/>
  <c r="AQ15" i="39" s="1"/>
  <c r="Z15" i="39"/>
  <c r="AP15" i="39" s="1"/>
  <c r="N22" i="39"/>
  <c r="AJ22" i="39" s="1"/>
  <c r="V9" i="39"/>
  <c r="AN9" i="39" s="1"/>
  <c r="X9" i="39"/>
  <c r="AO9" i="39" s="1"/>
  <c r="Z31" i="39"/>
  <c r="AP31" i="39" s="1"/>
  <c r="V31" i="39"/>
  <c r="AN31" i="39" s="1"/>
  <c r="X31" i="39"/>
  <c r="AO31" i="39" s="1"/>
  <c r="AI31" i="39"/>
  <c r="X20" i="39"/>
  <c r="AO20" i="39" s="1"/>
  <c r="V19" i="39"/>
  <c r="AN19" i="39" s="1"/>
  <c r="X19" i="39"/>
  <c r="AO19" i="39" s="1"/>
  <c r="V15" i="39"/>
  <c r="AN15" i="39" s="1"/>
  <c r="X15" i="39"/>
  <c r="AO15" i="39" s="1"/>
  <c r="P31" i="39"/>
  <c r="AK31" i="39" s="1"/>
  <c r="AI9" i="39"/>
  <c r="AI22" i="39"/>
  <c r="V22" i="39"/>
  <c r="AN22" i="39" s="1"/>
  <c r="V20" i="39"/>
  <c r="AN20" i="39" s="1"/>
  <c r="N31" i="39"/>
  <c r="AJ31" i="39" s="1"/>
  <c r="P15" i="39"/>
  <c r="AK15" i="39" s="1"/>
  <c r="AH13" i="39"/>
  <c r="R15" i="39"/>
  <c r="AL15" i="39" s="1"/>
  <c r="T15" i="39"/>
  <c r="AM15" i="39" s="1"/>
  <c r="AH17" i="39"/>
  <c r="AH14" i="39"/>
  <c r="AI15" i="39"/>
  <c r="AX36" i="39"/>
  <c r="T20" i="39"/>
  <c r="AM20" i="39" s="1"/>
  <c r="AH18" i="39"/>
  <c r="AH8" i="39"/>
  <c r="R22" i="39"/>
  <c r="AL22" i="39" s="1"/>
  <c r="T22" i="39"/>
  <c r="AM22" i="39" s="1"/>
  <c r="R19" i="39"/>
  <c r="AL19" i="39" s="1"/>
  <c r="T19" i="39"/>
  <c r="AM19" i="39" s="1"/>
  <c r="AH11" i="39"/>
  <c r="N15" i="39"/>
  <c r="AJ15" i="39" s="1"/>
  <c r="AI19" i="39"/>
  <c r="R9" i="39"/>
  <c r="AL9" i="39" s="1"/>
  <c r="T9" i="39"/>
  <c r="AM9" i="39" s="1"/>
  <c r="R31" i="39"/>
  <c r="AL31" i="39" s="1"/>
  <c r="T31" i="39"/>
  <c r="AM31" i="39" s="1"/>
  <c r="P20" i="39"/>
  <c r="AK20" i="39" s="1"/>
  <c r="AZ35" i="39"/>
  <c r="P25" i="39"/>
  <c r="AK25" i="39" s="1"/>
  <c r="Q10" i="35"/>
  <c r="AV10" i="39" s="1"/>
  <c r="L10" i="39" s="1"/>
  <c r="Q28" i="35"/>
  <c r="AV28" i="39" s="1"/>
  <c r="L28" i="39" s="1"/>
  <c r="Q7" i="35"/>
  <c r="AV7" i="39" s="1"/>
  <c r="L7" i="39" s="1"/>
  <c r="AI7" i="39" s="1"/>
  <c r="Q12" i="35"/>
  <c r="AV12" i="39" s="1"/>
  <c r="L12" i="39" s="1"/>
  <c r="Q24" i="35"/>
  <c r="AV24" i="39" s="1"/>
  <c r="L24" i="39" s="1"/>
  <c r="Z6" i="39" l="1"/>
  <c r="AP6" i="39" s="1"/>
  <c r="X6" i="39"/>
  <c r="AO6" i="39" s="1"/>
  <c r="BB36" i="39"/>
  <c r="D51" i="39"/>
  <c r="AI8" i="39"/>
  <c r="AI11" i="39"/>
  <c r="N14" i="39"/>
  <c r="AJ14" i="39" s="1"/>
  <c r="N8" i="39"/>
  <c r="AJ8" i="39" s="1"/>
  <c r="N21" i="39"/>
  <c r="AJ21" i="39" s="1"/>
  <c r="D72" i="39"/>
  <c r="BR36" i="39"/>
  <c r="Z25" i="39"/>
  <c r="AP25" i="39" s="1"/>
  <c r="N25" i="39"/>
  <c r="AJ25" i="39" s="1"/>
  <c r="AF11" i="39"/>
  <c r="AD11" i="39"/>
  <c r="AR11" i="39" s="1"/>
  <c r="AB11" i="39"/>
  <c r="AQ11" i="39" s="1"/>
  <c r="Z11" i="39"/>
  <c r="AP11" i="39" s="1"/>
  <c r="AI18" i="39"/>
  <c r="AF18" i="39"/>
  <c r="AD18" i="39"/>
  <c r="AR18" i="39" s="1"/>
  <c r="AB18" i="39"/>
  <c r="AQ18" i="39" s="1"/>
  <c r="Z18" i="39"/>
  <c r="AP18" i="39" s="1"/>
  <c r="AI25" i="39"/>
  <c r="AF17" i="39"/>
  <c r="AD17" i="39"/>
  <c r="AR17" i="39" s="1"/>
  <c r="AB17" i="39"/>
  <c r="AQ17" i="39" s="1"/>
  <c r="Z17" i="39"/>
  <c r="AP17" i="39" s="1"/>
  <c r="AF13" i="39"/>
  <c r="AD13" i="39"/>
  <c r="AR13" i="39" s="1"/>
  <c r="AB13" i="39"/>
  <c r="AQ13" i="39" s="1"/>
  <c r="Z13" i="39"/>
  <c r="AP13" i="39" s="1"/>
  <c r="AB21" i="39"/>
  <c r="AQ21" i="39" s="1"/>
  <c r="Z21" i="39"/>
  <c r="AP21" i="39" s="1"/>
  <c r="X14" i="39"/>
  <c r="AO14" i="39" s="1"/>
  <c r="AD14" i="39"/>
  <c r="AR14" i="39" s="1"/>
  <c r="AF14" i="39"/>
  <c r="AB14" i="39"/>
  <c r="AQ14" i="39" s="1"/>
  <c r="Z14" i="39"/>
  <c r="AP14" i="39" s="1"/>
  <c r="P21" i="39"/>
  <c r="AK21" i="39" s="1"/>
  <c r="P11" i="39"/>
  <c r="AK11" i="39" s="1"/>
  <c r="AF8" i="39"/>
  <c r="AD8" i="39"/>
  <c r="AR8" i="39" s="1"/>
  <c r="AB8" i="39"/>
  <c r="AQ8" i="39" s="1"/>
  <c r="Z8" i="39"/>
  <c r="AP8" i="39" s="1"/>
  <c r="V21" i="39"/>
  <c r="AN21" i="39" s="1"/>
  <c r="X21" i="39"/>
  <c r="AO21" i="39" s="1"/>
  <c r="V25" i="39"/>
  <c r="AN25" i="39" s="1"/>
  <c r="X25" i="39"/>
  <c r="AO25" i="39" s="1"/>
  <c r="P18" i="39"/>
  <c r="AK18" i="39" s="1"/>
  <c r="V18" i="39"/>
  <c r="AN18" i="39" s="1"/>
  <c r="X18" i="39"/>
  <c r="AO18" i="39" s="1"/>
  <c r="N18" i="39"/>
  <c r="AJ18" i="39" s="1"/>
  <c r="V17" i="39"/>
  <c r="AN17" i="39" s="1"/>
  <c r="X17" i="39"/>
  <c r="AO17" i="39" s="1"/>
  <c r="AI16" i="39"/>
  <c r="V13" i="39"/>
  <c r="AN13" i="39" s="1"/>
  <c r="X13" i="39"/>
  <c r="AO13" i="39" s="1"/>
  <c r="V11" i="39"/>
  <c r="AN11" i="39" s="1"/>
  <c r="X11" i="39"/>
  <c r="AO11" i="39" s="1"/>
  <c r="V8" i="39"/>
  <c r="AN8" i="39" s="1"/>
  <c r="X8" i="39"/>
  <c r="AO8" i="39" s="1"/>
  <c r="BH36" i="39"/>
  <c r="D57" i="39"/>
  <c r="N13" i="39"/>
  <c r="AJ13" i="39" s="1"/>
  <c r="P17" i="39"/>
  <c r="AK17" i="39" s="1"/>
  <c r="AI17" i="39"/>
  <c r="AI13" i="39"/>
  <c r="P4" i="39"/>
  <c r="AK4" i="39" s="1"/>
  <c r="N16" i="39"/>
  <c r="AJ16" i="39" s="1"/>
  <c r="P13" i="39"/>
  <c r="AK13" i="39" s="1"/>
  <c r="P16" i="39"/>
  <c r="AK16" i="39" s="1"/>
  <c r="N17" i="39"/>
  <c r="AJ17" i="39" s="1"/>
  <c r="P8" i="39"/>
  <c r="AK8" i="39" s="1"/>
  <c r="P14" i="39"/>
  <c r="AK14" i="39" s="1"/>
  <c r="V14" i="39"/>
  <c r="AN14" i="39" s="1"/>
  <c r="R11" i="39"/>
  <c r="AL11" i="39" s="1"/>
  <c r="T11" i="39"/>
  <c r="AM11" i="39" s="1"/>
  <c r="R21" i="39"/>
  <c r="AL21" i="39" s="1"/>
  <c r="T21" i="39"/>
  <c r="AM21" i="39" s="1"/>
  <c r="R4" i="39"/>
  <c r="AL4" i="39" s="1"/>
  <c r="T4" i="39"/>
  <c r="AM4" i="39" s="1"/>
  <c r="L4" i="39"/>
  <c r="AI4" i="39" s="1"/>
  <c r="R17" i="39"/>
  <c r="AL17" i="39" s="1"/>
  <c r="T17" i="39"/>
  <c r="AM17" i="39" s="1"/>
  <c r="R14" i="39"/>
  <c r="AL14" i="39" s="1"/>
  <c r="T14" i="39"/>
  <c r="AM14" i="39" s="1"/>
  <c r="AH24" i="39"/>
  <c r="N11" i="39"/>
  <c r="AJ11" i="39" s="1"/>
  <c r="AI21" i="39"/>
  <c r="AI14" i="39"/>
  <c r="R16" i="39"/>
  <c r="AL16" i="39" s="1"/>
  <c r="T16" i="39"/>
  <c r="AM16" i="39" s="1"/>
  <c r="R8" i="39"/>
  <c r="AL8" i="39" s="1"/>
  <c r="T8" i="39"/>
  <c r="AM8" i="39" s="1"/>
  <c r="R18" i="39"/>
  <c r="AL18" i="39" s="1"/>
  <c r="T18" i="39"/>
  <c r="AM18" i="39" s="1"/>
  <c r="R13" i="39"/>
  <c r="AL13" i="39" s="1"/>
  <c r="T13" i="39"/>
  <c r="AM13" i="39" s="1"/>
  <c r="R25" i="39"/>
  <c r="AL25" i="39" s="1"/>
  <c r="T25" i="39"/>
  <c r="AM25" i="39" s="1"/>
  <c r="AZ36" i="39"/>
  <c r="D45" i="39"/>
  <c r="D48" i="39" l="1"/>
  <c r="N28" i="39"/>
  <c r="AJ28" i="39" s="1"/>
  <c r="AI28" i="39"/>
  <c r="Z7" i="39"/>
  <c r="AP7" i="39" s="1"/>
  <c r="Z28" i="39"/>
  <c r="AP28" i="39" s="1"/>
  <c r="Z12" i="39"/>
  <c r="AP12" i="39" s="1"/>
  <c r="AF24" i="39"/>
  <c r="AD24" i="39"/>
  <c r="AR24" i="39" s="1"/>
  <c r="AB24" i="39"/>
  <c r="AQ24" i="39" s="1"/>
  <c r="Z24" i="39"/>
  <c r="AP24" i="39" s="1"/>
  <c r="V28" i="39"/>
  <c r="AN28" i="39" s="1"/>
  <c r="X28" i="39"/>
  <c r="AO28" i="39" s="1"/>
  <c r="P28" i="39"/>
  <c r="AK28" i="39" s="1"/>
  <c r="V24" i="39"/>
  <c r="AN24" i="39" s="1"/>
  <c r="X24" i="39"/>
  <c r="AO24" i="39" s="1"/>
  <c r="AI24" i="39"/>
  <c r="V12" i="39"/>
  <c r="AN12" i="39" s="1"/>
  <c r="X12" i="39"/>
  <c r="AO12" i="39" s="1"/>
  <c r="P10" i="39"/>
  <c r="AK10" i="39" s="1"/>
  <c r="V7" i="39"/>
  <c r="AN7" i="39" s="1"/>
  <c r="X7" i="39"/>
  <c r="AO7" i="39" s="1"/>
  <c r="P7" i="39"/>
  <c r="AK7" i="39" s="1"/>
  <c r="N7" i="39"/>
  <c r="AJ7" i="39" s="1"/>
  <c r="AI12" i="39"/>
  <c r="AI10" i="39"/>
  <c r="N12" i="39"/>
  <c r="AJ12" i="39" s="1"/>
  <c r="N10" i="39"/>
  <c r="AJ10" i="39" s="1"/>
  <c r="R24" i="39"/>
  <c r="AL24" i="39" s="1"/>
  <c r="T24" i="39"/>
  <c r="AM24" i="39" s="1"/>
  <c r="P24" i="39"/>
  <c r="AK24" i="39" s="1"/>
  <c r="R28" i="39"/>
  <c r="AL28" i="39" s="1"/>
  <c r="T28" i="39"/>
  <c r="AM28" i="39" s="1"/>
  <c r="R12" i="39"/>
  <c r="AL12" i="39" s="1"/>
  <c r="T12" i="39"/>
  <c r="AM12" i="39" s="1"/>
  <c r="P12" i="39"/>
  <c r="AK12" i="39" s="1"/>
  <c r="N24" i="39"/>
  <c r="AJ24" i="39" s="1"/>
  <c r="R10" i="39"/>
  <c r="AL10" i="39" s="1"/>
  <c r="T10" i="39"/>
  <c r="AM10" i="39" s="1"/>
  <c r="R7" i="39"/>
  <c r="AL7" i="39" s="1"/>
  <c r="T7" i="39"/>
  <c r="AM7" i="39" s="1"/>
  <c r="Q27" i="35"/>
  <c r="AV27" i="39" s="1"/>
  <c r="L27" i="39" s="1"/>
  <c r="Q2" i="35" l="1"/>
  <c r="AV35" i="39" l="1"/>
  <c r="N27" i="39"/>
  <c r="AJ27" i="39" s="1"/>
  <c r="P27" i="39"/>
  <c r="AK27" i="39" s="1"/>
  <c r="AP27" i="39"/>
  <c r="V27" i="39"/>
  <c r="AN27" i="39" s="1"/>
  <c r="X27" i="39"/>
  <c r="AO27" i="39" s="1"/>
  <c r="R27" i="39"/>
  <c r="AL27" i="39" s="1"/>
  <c r="T27" i="39"/>
  <c r="AM27" i="39" s="1"/>
  <c r="AI27" i="39"/>
  <c r="L35" i="39"/>
  <c r="P35" i="39" l="1"/>
  <c r="N35" i="39"/>
  <c r="T35" i="39"/>
  <c r="AM35" i="39" s="1"/>
  <c r="AV36" i="39"/>
  <c r="R35" i="39"/>
  <c r="L36" i="39"/>
  <c r="D39" i="39"/>
  <c r="AI35" i="39"/>
  <c r="R36" i="39" l="1"/>
  <c r="AL35" i="39"/>
  <c r="P36" i="39"/>
  <c r="AK35" i="39"/>
  <c r="N36" i="39"/>
  <c r="AJ35" i="39"/>
  <c r="T36" i="39"/>
  <c r="F4" i="25"/>
  <c r="F27" i="77" s="1"/>
  <c r="O5" i="25"/>
  <c r="F5" i="25" l="1"/>
  <c r="Q56" i="66"/>
  <c r="Q6" i="66" l="1"/>
  <c r="BL6" i="39" s="1"/>
  <c r="AF6" i="39" l="1"/>
  <c r="AB6" i="39"/>
  <c r="AQ6" i="39" s="1"/>
  <c r="AD6" i="39"/>
  <c r="AR6" i="39" s="1"/>
  <c r="AH6" i="39"/>
  <c r="I66" i="53" l="1"/>
  <c r="I16" i="53" s="1"/>
  <c r="F9" i="17"/>
  <c r="F126" i="77" s="1"/>
  <c r="L126" i="77"/>
  <c r="L17" i="17"/>
  <c r="Q66" i="53" l="1"/>
  <c r="Q16" i="53" l="1"/>
  <c r="BF16" i="39" l="1"/>
  <c r="Z16" i="39" l="1"/>
  <c r="AP16" i="39" s="1"/>
  <c r="AB16" i="39"/>
  <c r="AQ16" i="39" s="1"/>
  <c r="V16" i="39"/>
  <c r="AN16" i="39" s="1"/>
  <c r="X16" i="39"/>
  <c r="AO16" i="39" s="1"/>
  <c r="F9" i="9"/>
  <c r="F46" i="77" s="1"/>
  <c r="L46" i="77"/>
  <c r="I60" i="53"/>
  <c r="Q60" i="53" s="1"/>
  <c r="L17" i="9"/>
  <c r="F17" i="9" s="1"/>
  <c r="Q10" i="53" l="1"/>
  <c r="Q52" i="53"/>
  <c r="I10" i="53"/>
  <c r="BF10" i="39" l="1"/>
  <c r="Q2" i="53"/>
  <c r="V10" i="39" l="1"/>
  <c r="AN10" i="39" s="1"/>
  <c r="AF10" i="39"/>
  <c r="Z10" i="39"/>
  <c r="AP10" i="39" s="1"/>
  <c r="AH10" i="39"/>
  <c r="AB10" i="39"/>
  <c r="AQ10" i="39" s="1"/>
  <c r="X10" i="39"/>
  <c r="AO10" i="39" s="1"/>
  <c r="BF35" i="39"/>
  <c r="AD10" i="39"/>
  <c r="AR10" i="39" s="1"/>
  <c r="V35" i="39" l="1"/>
  <c r="AO35" i="39" s="1"/>
  <c r="BF36" i="39"/>
  <c r="X35" i="39"/>
  <c r="X36" i="39" s="1"/>
  <c r="D54" i="39"/>
  <c r="V36" i="39" l="1"/>
  <c r="AN35" i="39"/>
  <c r="J59" i="63" l="1"/>
  <c r="J9" i="63" s="1"/>
  <c r="F10" i="38"/>
  <c r="F336" i="77" s="1"/>
  <c r="N336" i="77"/>
  <c r="N17" i="38"/>
  <c r="Q59" i="63" l="1"/>
  <c r="Q9" i="63" l="1"/>
  <c r="BJ9" i="39" l="1"/>
  <c r="Z9" i="39" l="1"/>
  <c r="AP9" i="39" s="1"/>
  <c r="E69" i="63"/>
  <c r="Q69" i="63" s="1"/>
  <c r="F6" i="28"/>
  <c r="F167" i="77" s="1"/>
  <c r="N167" i="77"/>
  <c r="N19" i="28"/>
  <c r="F19" i="28" s="1"/>
  <c r="E19" i="63" l="1"/>
  <c r="Q19" i="63"/>
  <c r="Q52" i="63"/>
  <c r="BJ19" i="39" l="1"/>
  <c r="Q2" i="63"/>
  <c r="AF19" i="39" l="1"/>
  <c r="AB19" i="39"/>
  <c r="AQ19" i="39" s="1"/>
  <c r="Z19" i="39"/>
  <c r="AP19" i="39" s="1"/>
  <c r="AD19" i="39"/>
  <c r="AR19" i="39" s="1"/>
  <c r="AH19" i="39"/>
  <c r="Z35" i="39" l="1"/>
  <c r="BJ36" i="39"/>
  <c r="D60" i="39"/>
  <c r="AP35" i="39" l="1"/>
  <c r="Z36" i="39"/>
  <c r="O315" i="77"/>
  <c r="F4" i="34"/>
  <c r="F315" i="77" s="1"/>
  <c r="O5" i="34"/>
  <c r="Q82" i="66" s="1"/>
  <c r="Q32" i="66" l="1"/>
  <c r="F5" i="34"/>
  <c r="BL32" i="39"/>
  <c r="AD32" i="39" l="1"/>
  <c r="AR32" i="39" s="1"/>
  <c r="AB32" i="39"/>
  <c r="AQ32" i="39" s="1"/>
  <c r="AH32" i="39"/>
  <c r="AF32" i="39"/>
  <c r="D78" i="66"/>
  <c r="D28" i="66" s="1"/>
  <c r="O275" i="77"/>
  <c r="O17" i="12"/>
  <c r="Q78" i="66" l="1"/>
  <c r="Q28" i="66" l="1"/>
  <c r="BL28" i="39" l="1"/>
  <c r="AB28" i="39" s="1"/>
  <c r="AQ28" i="39" s="1"/>
  <c r="F4" i="27" l="1"/>
  <c r="F180" i="77" s="1"/>
  <c r="O180" i="77"/>
  <c r="O5" i="27"/>
  <c r="Q70" i="66" s="1"/>
  <c r="Q20" i="66" l="1"/>
  <c r="F5" i="27"/>
  <c r="BL20" i="39" l="1"/>
  <c r="AB20" i="39" l="1"/>
  <c r="AQ20" i="39" s="1"/>
  <c r="AF20" i="39"/>
  <c r="AD20" i="39"/>
  <c r="AR20" i="39" s="1"/>
  <c r="AH20" i="39"/>
  <c r="O25" i="77" l="1"/>
  <c r="O5" i="13"/>
  <c r="Q54" i="66" s="1"/>
  <c r="BL4" i="39" l="1"/>
  <c r="AB4" i="39" l="1"/>
  <c r="AQ4" i="39" s="1"/>
  <c r="D80" i="66"/>
  <c r="Q80" i="66" s="1"/>
  <c r="O302" i="77"/>
  <c r="O17" i="32"/>
  <c r="Q30" i="66" l="1"/>
  <c r="D30" i="66"/>
  <c r="BL30" i="39" l="1"/>
  <c r="AB30" i="39" l="1"/>
  <c r="AQ30" i="39" s="1"/>
  <c r="D75" i="66" l="1"/>
  <c r="D25" i="66" s="1"/>
  <c r="O220" i="77"/>
  <c r="O17" i="7"/>
  <c r="Q75" i="66" l="1"/>
  <c r="Q25" i="66"/>
  <c r="BL25" i="39" l="1"/>
  <c r="AB25" i="39" l="1"/>
  <c r="AQ25" i="39" s="1"/>
  <c r="F4" i="31"/>
  <c r="F233" i="77" s="1"/>
  <c r="O233" i="77"/>
  <c r="D76" i="66"/>
  <c r="Q76" i="66" s="1"/>
  <c r="O19" i="31"/>
  <c r="F19" i="31" s="1"/>
  <c r="D26" i="66" l="1"/>
  <c r="Q26" i="66"/>
  <c r="BL26" i="39" l="1"/>
  <c r="AB26" i="39" l="1"/>
  <c r="AQ26" i="39" s="1"/>
  <c r="D57" i="66" l="1"/>
  <c r="Q57" i="66" s="1"/>
  <c r="O28" i="77"/>
  <c r="O17" i="6"/>
  <c r="Q7" i="66" l="1"/>
  <c r="D7" i="66"/>
  <c r="BL7" i="39" l="1"/>
  <c r="AB7" i="39" l="1"/>
  <c r="AQ7" i="39" s="1"/>
  <c r="D59" i="66" l="1"/>
  <c r="Q59" i="66" s="1"/>
  <c r="O330" i="77"/>
  <c r="F4" i="38"/>
  <c r="F330" i="77" s="1"/>
  <c r="O17" i="38"/>
  <c r="F17" i="38" s="1"/>
  <c r="Q9" i="66" l="1"/>
  <c r="BL9" i="39" s="1"/>
  <c r="D9" i="66"/>
  <c r="AB9" i="39" l="1"/>
  <c r="AQ9" i="39" s="1"/>
  <c r="AF9" i="39"/>
  <c r="AH9" i="39"/>
  <c r="AD9" i="39"/>
  <c r="AR9" i="39" s="1"/>
  <c r="D81" i="66"/>
  <c r="D31" i="66" s="1"/>
  <c r="O316" i="77"/>
  <c r="G4" i="33"/>
  <c r="F316" i="77" s="1"/>
  <c r="G18" i="33"/>
  <c r="Q81" i="66" l="1"/>
  <c r="Q31" i="66" l="1"/>
  <c r="BL31" i="39" l="1"/>
  <c r="AB31" i="39" l="1"/>
  <c r="AQ31" i="39" s="1"/>
  <c r="AD31" i="39"/>
  <c r="AR31" i="39" s="1"/>
  <c r="AF31" i="39"/>
  <c r="AH31" i="39"/>
  <c r="D79" i="66" l="1"/>
  <c r="Q79" i="66" s="1"/>
  <c r="O288" i="77"/>
  <c r="O18" i="30"/>
  <c r="Q29" i="66" l="1"/>
  <c r="D29" i="66"/>
  <c r="BL29" i="39" l="1"/>
  <c r="AB29" i="39" l="1"/>
  <c r="AQ29" i="39" s="1"/>
  <c r="D73" i="66" l="1"/>
  <c r="D23" i="66" s="1"/>
  <c r="O194" i="77"/>
  <c r="O17" i="11"/>
  <c r="Q73" i="66" l="1"/>
  <c r="Q23" i="66" l="1"/>
  <c r="BL23" i="39" l="1"/>
  <c r="AB23" i="39" l="1"/>
  <c r="AQ23" i="39" s="1"/>
  <c r="I62" i="66" l="1"/>
  <c r="I12" i="66" s="1"/>
  <c r="F9" i="8"/>
  <c r="F72" i="77" s="1"/>
  <c r="O72" i="77"/>
  <c r="G62" i="66"/>
  <c r="F7" i="8"/>
  <c r="F70" i="77" s="1"/>
  <c r="O70" i="77"/>
  <c r="G12" i="66" l="1"/>
  <c r="F62" i="66"/>
  <c r="Q62" i="66" s="1"/>
  <c r="F6" i="8"/>
  <c r="F69" i="77" s="1"/>
  <c r="O69" i="77"/>
  <c r="O17" i="8"/>
  <c r="F17" i="8" s="1"/>
  <c r="Q12" i="66" l="1"/>
  <c r="Q52" i="66"/>
  <c r="F12" i="66"/>
  <c r="BL12" i="39" l="1"/>
  <c r="Q2" i="66"/>
  <c r="AH12" i="39" l="1"/>
  <c r="AD12" i="39"/>
  <c r="AR12" i="39" s="1"/>
  <c r="AF12" i="39"/>
  <c r="AB12" i="39"/>
  <c r="AQ12" i="39" s="1"/>
  <c r="BL35" i="39"/>
  <c r="D63" i="39" l="1"/>
  <c r="AB35" i="39"/>
  <c r="BL36" i="39"/>
  <c r="AQ35" i="39" l="1"/>
  <c r="AB36" i="39"/>
  <c r="D78" i="71"/>
  <c r="Q78" i="71" s="1"/>
  <c r="F4" i="12"/>
  <c r="F275" i="77" s="1"/>
  <c r="P275" i="77"/>
  <c r="P17" i="12"/>
  <c r="F17" i="12" s="1"/>
  <c r="Q28" i="71" l="1"/>
  <c r="D28" i="71"/>
  <c r="BN28" i="39" l="1"/>
  <c r="AD28" i="39" l="1"/>
  <c r="AR28" i="39" s="1"/>
  <c r="AH28" i="39"/>
  <c r="AF28" i="39"/>
  <c r="D71" i="71"/>
  <c r="Q71" i="71" s="1"/>
  <c r="F4" i="21"/>
  <c r="F262" i="77" s="1"/>
  <c r="P262" i="77"/>
  <c r="P17" i="21"/>
  <c r="F17" i="21" s="1"/>
  <c r="Q21" i="71" l="1"/>
  <c r="D21" i="71"/>
  <c r="BN21" i="39" l="1"/>
  <c r="AD21" i="39" l="1"/>
  <c r="AR21" i="39" s="1"/>
  <c r="AF21" i="39"/>
  <c r="AH21" i="39"/>
  <c r="D66" i="71"/>
  <c r="D16" i="71" s="1"/>
  <c r="F4" i="17"/>
  <c r="F121" i="77" s="1"/>
  <c r="P121" i="77"/>
  <c r="P17" i="17"/>
  <c r="F17" i="17" s="1"/>
  <c r="Q66" i="71" l="1"/>
  <c r="Q16" i="71" l="1"/>
  <c r="BN16" i="39" l="1"/>
  <c r="AH16" i="39" l="1"/>
  <c r="AD16" i="39"/>
  <c r="AR16" i="39" s="1"/>
  <c r="AF16" i="39"/>
  <c r="D57" i="71"/>
  <c r="Q57" i="71" s="1"/>
  <c r="F4" i="6"/>
  <c r="F28" i="77" s="1"/>
  <c r="P28" i="77"/>
  <c r="P17" i="6"/>
  <c r="F17" i="6"/>
  <c r="Q7" i="71" l="1"/>
  <c r="D7" i="71"/>
  <c r="BN7" i="39" l="1"/>
  <c r="AH7" i="39" l="1"/>
  <c r="AF7" i="39"/>
  <c r="AD7" i="39"/>
  <c r="AR7" i="39" s="1"/>
  <c r="D75" i="71"/>
  <c r="D25" i="71" s="1"/>
  <c r="F4" i="7"/>
  <c r="F220" i="77" s="1"/>
  <c r="P220" i="77"/>
  <c r="P17" i="7"/>
  <c r="F17" i="7" s="1"/>
  <c r="Q75" i="71" l="1"/>
  <c r="Q25" i="71" l="1"/>
  <c r="BN25" i="39" l="1"/>
  <c r="AD25" i="39" l="1"/>
  <c r="AR25" i="39" s="1"/>
  <c r="AF25" i="39"/>
  <c r="AH25" i="39"/>
  <c r="D65" i="71" l="1"/>
  <c r="D15" i="71" s="1"/>
  <c r="F4" i="26"/>
  <c r="F108" i="77" s="1"/>
  <c r="P108" i="77"/>
  <c r="P17" i="26"/>
  <c r="F17" i="26" s="1"/>
  <c r="Q65" i="71" l="1"/>
  <c r="Q15" i="71" l="1"/>
  <c r="BN15" i="39" l="1"/>
  <c r="AF15" i="39" l="1"/>
  <c r="AD15" i="39"/>
  <c r="AR15" i="39" s="1"/>
  <c r="AH15" i="39"/>
  <c r="D79" i="71" l="1"/>
  <c r="Q79" i="71" s="1"/>
  <c r="F4" i="30"/>
  <c r="F288" i="77" s="1"/>
  <c r="P288" i="77"/>
  <c r="P18" i="30"/>
  <c r="F18" i="30" s="1"/>
  <c r="Q29" i="71" l="1"/>
  <c r="D29" i="71"/>
  <c r="BN29" i="39" l="1"/>
  <c r="AF29" i="39" l="1"/>
  <c r="AD29" i="39"/>
  <c r="AR29" i="39" s="1"/>
  <c r="AH29" i="39"/>
  <c r="D80" i="71"/>
  <c r="Q80" i="71" s="1"/>
  <c r="P302" i="77"/>
  <c r="F4" i="32"/>
  <c r="F302" i="77" s="1"/>
  <c r="P17" i="32"/>
  <c r="F17" i="32" s="1"/>
  <c r="Q30" i="71" l="1"/>
  <c r="D30" i="71"/>
  <c r="BN30" i="39" l="1"/>
  <c r="AF30" i="39" l="1"/>
  <c r="AD30" i="39"/>
  <c r="AR30" i="39" s="1"/>
  <c r="AH30" i="39"/>
  <c r="D73" i="71" l="1"/>
  <c r="D23" i="71" s="1"/>
  <c r="F4" i="11"/>
  <c r="F194" i="77" s="1"/>
  <c r="P194" i="77"/>
  <c r="P17" i="11"/>
  <c r="F17" i="11" s="1"/>
  <c r="Q73" i="71" l="1"/>
  <c r="Q23" i="71" l="1"/>
  <c r="BN23" i="39" l="1"/>
  <c r="AH23" i="39" l="1"/>
  <c r="AF23" i="39"/>
  <c r="AD23" i="39"/>
  <c r="AR23" i="39" s="1"/>
  <c r="F4" i="13"/>
  <c r="F25" i="77" s="1"/>
  <c r="P25" i="77"/>
  <c r="P5" i="13"/>
  <c r="F5" i="13" s="1"/>
  <c r="Q54" i="71" l="1"/>
  <c r="Q4" i="71" s="1"/>
  <c r="AD4" i="39" l="1"/>
  <c r="AR4" i="39" s="1"/>
  <c r="AH4" i="39"/>
  <c r="AF4" i="39"/>
  <c r="P26" i="77"/>
  <c r="F4" i="24"/>
  <c r="F26" i="77" s="1"/>
  <c r="Q55" i="71"/>
  <c r="Q52" i="71" s="1"/>
  <c r="Q5" i="71"/>
  <c r="Q2" i="71" s="1"/>
  <c r="P5" i="24"/>
  <c r="F5" i="24" s="1"/>
  <c r="BN5" i="39" l="1"/>
  <c r="AD5" i="39" l="1"/>
  <c r="AR5" i="39" s="1"/>
  <c r="AF5" i="39"/>
  <c r="BN35" i="39"/>
  <c r="AH5" i="39"/>
  <c r="BN36" i="39" l="1"/>
  <c r="D66" i="39"/>
  <c r="AH35" i="39"/>
  <c r="AH36" i="39" s="1"/>
  <c r="AF35" i="39"/>
  <c r="AF36" i="39" s="1"/>
  <c r="AD35" i="39"/>
  <c r="AD36" i="39" l="1"/>
  <c r="AR35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O26" authorId="0" shapeId="0" xr:uid="{D0F0688B-E9E6-452C-8002-C43A5A48586B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Jun month savings adjusted&amp; Aug'23
</t>
        </r>
      </text>
    </comment>
    <comment ref="E263" authorId="0" shapeId="0" xr:uid="{76C73467-7A12-4DC0-AB09-5974BF0617B1}">
      <text>
        <r>
          <rPr>
            <b/>
            <sz val="9"/>
            <color indexed="81"/>
            <rFont val="Tahoma"/>
            <family val="2"/>
          </rPr>
          <t>Bulk packing is carried out at Agiolax plant by production department within the limits of the production area. As a result, separate target for Packing is not applicable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263" authorId="0" shapeId="0" xr:uid="{E0B9CC33-12C4-457E-9310-EFDC57E03E92}">
      <text>
        <r>
          <rPr>
            <b/>
            <sz val="9"/>
            <color indexed="81"/>
            <rFont val="Tahoma"/>
            <family val="2"/>
          </rPr>
          <t>Bulk packing is carried out at Agiolax plant by production department within the limits of the production area. As a result, separate target for Packing is not applicable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316" authorId="0" shapeId="0" xr:uid="{5052D7FD-E48D-4816-A323-8B9A2536C8E6}">
      <text>
        <r>
          <rPr>
            <b/>
            <sz val="9"/>
            <color indexed="81"/>
            <rFont val="Tahoma"/>
            <family val="2"/>
          </rPr>
          <t xml:space="preserve">Author:
YTD gap adjusted 11/10/23
</t>
        </r>
      </text>
    </comment>
    <comment ref="Q316" authorId="0" shapeId="0" xr:uid="{AF05CB01-C4DC-4FC0-99C2-50D264251B66}">
      <text>
        <r>
          <rPr>
            <b/>
            <sz val="9"/>
            <color indexed="81"/>
            <rFont val="Tahoma"/>
            <family val="2"/>
          </rPr>
          <t xml:space="preserve">YTD Gap adjusted: 1/12/23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I34" authorId="0" shapeId="0" xr:uid="{A7DCB200-BF6C-4735-A524-DB89CBF66477}">
      <text>
        <r>
          <rPr>
            <b/>
            <sz val="9"/>
            <color indexed="81"/>
            <rFont val="Tahoma"/>
            <family val="2"/>
          </rPr>
          <t>Incl. Sitarganj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H3" authorId="0" shapeId="0" xr:uid="{65AC1497-8D72-4DD2-ABC7-910C5F69C811}">
      <text>
        <r>
          <rPr>
            <b/>
            <sz val="9"/>
            <color indexed="81"/>
            <rFont val="Tahoma"/>
            <family val="2"/>
          </rPr>
          <t xml:space="preserve">Author:
</t>
        </r>
        <r>
          <rPr>
            <b/>
            <sz val="10"/>
            <color indexed="81"/>
            <rFont val="Calibri"/>
            <family val="2"/>
            <scheme val="minor"/>
          </rPr>
          <t>LE 2023 as on 13-Dec-23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D5" authorId="0" shapeId="0" xr:uid="{00000000-0006-0000-2A00-000001000000}">
      <text>
        <r>
          <rPr>
            <b/>
            <sz val="9"/>
            <color indexed="81"/>
            <rFont val="Tahoma"/>
            <family val="2"/>
          </rPr>
          <t>Bulk packing is carried out at Agiolax plant by production department within the limits of the production area. As a result, separate target for Packing is not applicable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<sst xmlns="http://schemas.openxmlformats.org/spreadsheetml/2006/main" count="86690" uniqueCount="432">
  <si>
    <t>Team</t>
  </si>
  <si>
    <t>Function</t>
  </si>
  <si>
    <t>Savings (Lakhs)</t>
  </si>
  <si>
    <t xml:space="preserve">Production Unit 1 </t>
  </si>
  <si>
    <t xml:space="preserve">Production Unit 2 </t>
  </si>
  <si>
    <t>HR &amp; Admin</t>
  </si>
  <si>
    <t>Total</t>
  </si>
  <si>
    <t>Production</t>
  </si>
  <si>
    <t>Packing</t>
  </si>
  <si>
    <t>QC</t>
  </si>
  <si>
    <t>QA</t>
  </si>
  <si>
    <t>Engineering</t>
  </si>
  <si>
    <t>Warehouse</t>
  </si>
  <si>
    <t>Analytical Development</t>
  </si>
  <si>
    <t>Formulation Development</t>
  </si>
  <si>
    <t>EHS</t>
  </si>
  <si>
    <t>Finance</t>
  </si>
  <si>
    <t>Purchase</t>
  </si>
  <si>
    <t>Project</t>
  </si>
  <si>
    <t xml:space="preserve">SLIM Teams </t>
  </si>
  <si>
    <t xml:space="preserve">Plant 1 </t>
  </si>
  <si>
    <t xml:space="preserve">Plant 2 </t>
  </si>
  <si>
    <t xml:space="preserve">Plant 3 </t>
  </si>
  <si>
    <t xml:space="preserve">Plant 4 </t>
  </si>
  <si>
    <t xml:space="preserve">Engineering </t>
  </si>
  <si>
    <t xml:space="preserve">Warehouse </t>
  </si>
  <si>
    <t>HR</t>
  </si>
  <si>
    <t>Admin</t>
  </si>
  <si>
    <t xml:space="preserve">EHS </t>
  </si>
  <si>
    <t xml:space="preserve">Total </t>
  </si>
  <si>
    <t>Production 1</t>
  </si>
  <si>
    <t>Production 2</t>
  </si>
  <si>
    <t>#</t>
  </si>
  <si>
    <t xml:space="preserve">Location </t>
  </si>
  <si>
    <t>Site / Team</t>
  </si>
  <si>
    <t>Type of Facility</t>
  </si>
  <si>
    <t>Site Head</t>
  </si>
  <si>
    <t>Target 2023</t>
  </si>
  <si>
    <t>Crs.</t>
  </si>
  <si>
    <t>Target</t>
  </si>
  <si>
    <t>Actual</t>
  </si>
  <si>
    <t>Ahmedabad</t>
  </si>
  <si>
    <t>BU</t>
  </si>
  <si>
    <t>Projects</t>
  </si>
  <si>
    <t>-</t>
  </si>
  <si>
    <t>Rakesh Thakkar</t>
  </si>
  <si>
    <t>Brij Bhushan</t>
  </si>
  <si>
    <t>COE</t>
  </si>
  <si>
    <t>Smrita Rathi</t>
  </si>
  <si>
    <t>Kirit Patel</t>
  </si>
  <si>
    <t>Mfg. Finance</t>
  </si>
  <si>
    <t>CP Patel</t>
  </si>
  <si>
    <t>Vaibhav Thakkar</t>
  </si>
  <si>
    <t>Transdermal</t>
  </si>
  <si>
    <t>ANT - Transdermal</t>
  </si>
  <si>
    <t>Vishal Shah</t>
  </si>
  <si>
    <t>Rajnikant Prajapati</t>
  </si>
  <si>
    <t>Moraiya</t>
  </si>
  <si>
    <t>OSD &amp; ANT</t>
  </si>
  <si>
    <t>Ganpat Pote</t>
  </si>
  <si>
    <t>Jehul Khamar</t>
  </si>
  <si>
    <t>SEZ 1</t>
  </si>
  <si>
    <t>OSD</t>
  </si>
  <si>
    <t>Saugata Ghosh</t>
  </si>
  <si>
    <t>Animal Healthcare</t>
  </si>
  <si>
    <t>Topical</t>
  </si>
  <si>
    <t>Topical - Ointment</t>
  </si>
  <si>
    <t>Aby Babu</t>
  </si>
  <si>
    <t>Apalkumar Patel</t>
  </si>
  <si>
    <t>Baddi</t>
  </si>
  <si>
    <t>Dipak Patil</t>
  </si>
  <si>
    <t>Mukul Bansal</t>
  </si>
  <si>
    <t>Goa</t>
  </si>
  <si>
    <t>Sumeet Salunkhe</t>
  </si>
  <si>
    <t>Manohar Desai</t>
  </si>
  <si>
    <t>Myanmar</t>
  </si>
  <si>
    <t>Ajay Kumaria</t>
  </si>
  <si>
    <t>Jayaram Reddy</t>
  </si>
  <si>
    <t>Daman</t>
  </si>
  <si>
    <t>OSD &amp; Injectables</t>
  </si>
  <si>
    <t>Adamsufi Sultan</t>
  </si>
  <si>
    <t>Jignesh Patel</t>
  </si>
  <si>
    <t>GRPPL</t>
  </si>
  <si>
    <t>Injectables</t>
  </si>
  <si>
    <t>Sudhir Gupta</t>
  </si>
  <si>
    <t>Chirag Patel</t>
  </si>
  <si>
    <t>Sikkim</t>
  </si>
  <si>
    <t>Sikkim 1</t>
  </si>
  <si>
    <t>Suman Bag</t>
  </si>
  <si>
    <t>Udai Mishra</t>
  </si>
  <si>
    <t>Akshay Patel</t>
  </si>
  <si>
    <t>Sikkim 2</t>
  </si>
  <si>
    <t>Nirmal Mishra</t>
  </si>
  <si>
    <t>EMO</t>
  </si>
  <si>
    <t>Arindam Sen</t>
  </si>
  <si>
    <t>Prashant Nanavati</t>
  </si>
  <si>
    <t>Jarod</t>
  </si>
  <si>
    <t>Aakash Rathi</t>
  </si>
  <si>
    <t>Vatva</t>
  </si>
  <si>
    <t>Sanjay Ekhande</t>
  </si>
  <si>
    <t>Devesh Sharma</t>
  </si>
  <si>
    <t>Biologics unit-9</t>
  </si>
  <si>
    <t>Kamalkishor K</t>
  </si>
  <si>
    <t>Vrushank Patel</t>
  </si>
  <si>
    <t>Alidac</t>
  </si>
  <si>
    <t>Satyanarayan Sathe</t>
  </si>
  <si>
    <t>Praneet Kulkarni</t>
  </si>
  <si>
    <t>Non BU</t>
  </si>
  <si>
    <t>VTC</t>
  </si>
  <si>
    <t>Vaccine</t>
  </si>
  <si>
    <t>M N Elaiyaraja, BB Baluni, Kumaran Ramiah</t>
  </si>
  <si>
    <t>Biologics unit 1-2</t>
  </si>
  <si>
    <t>Agiolax</t>
  </si>
  <si>
    <t>Varsha Havaldar</t>
  </si>
  <si>
    <t>Zydus Pfizer</t>
  </si>
  <si>
    <t>Vivek Rajpara</t>
  </si>
  <si>
    <t>Wellness - Sikkim</t>
  </si>
  <si>
    <t>Kapilkumar Jha</t>
  </si>
  <si>
    <t>Wellness - Ahmedabad</t>
  </si>
  <si>
    <t>Hetal Rathod</t>
  </si>
  <si>
    <t>Umashanker Gupta</t>
  </si>
  <si>
    <t>Aligarh</t>
  </si>
  <si>
    <t>Wellness - Aligarh</t>
  </si>
  <si>
    <t>Naveen R Gupta</t>
  </si>
  <si>
    <t>Moraiya Vaccine</t>
  </si>
  <si>
    <t>Ketan Sheth</t>
  </si>
  <si>
    <t>Percentage</t>
  </si>
  <si>
    <t>Engineering - 1</t>
  </si>
  <si>
    <t>Engineering - 2</t>
  </si>
  <si>
    <t>Support Function</t>
  </si>
  <si>
    <t>Packing 1</t>
  </si>
  <si>
    <t>Packing 2</t>
  </si>
  <si>
    <t>Support function</t>
  </si>
  <si>
    <t>Savings (Lacs)</t>
  </si>
  <si>
    <t>Functions</t>
  </si>
  <si>
    <t>HR &amp; Admin.</t>
  </si>
  <si>
    <t>Monthly Savings (Crs.)</t>
  </si>
  <si>
    <t>Momthly Savings (Lacs)</t>
  </si>
  <si>
    <t>Production LVP</t>
  </si>
  <si>
    <t>Production IVP</t>
  </si>
  <si>
    <t>Production BVP</t>
  </si>
  <si>
    <t>Packing Hormone</t>
  </si>
  <si>
    <t>Production 1 OSD</t>
  </si>
  <si>
    <t>Production 2 OSD</t>
  </si>
  <si>
    <t>Production Hormone</t>
  </si>
  <si>
    <t>Packing 1 OSD</t>
  </si>
  <si>
    <t>Packing 2 OSD</t>
  </si>
  <si>
    <t>Teams</t>
  </si>
  <si>
    <t>Engineering 1</t>
  </si>
  <si>
    <t>Engineering 2</t>
  </si>
  <si>
    <t>ANT</t>
  </si>
  <si>
    <t>Packing MDI &amp; Topical</t>
  </si>
  <si>
    <t>Packing OSD</t>
  </si>
  <si>
    <t>Production OSD</t>
  </si>
  <si>
    <t>Production MDI &amp;  Topical</t>
  </si>
  <si>
    <t>Milk Procurement Offfice</t>
  </si>
  <si>
    <t>Planning, Stores &amp; Dispatch</t>
  </si>
  <si>
    <t>GDSO</t>
  </si>
  <si>
    <t>SEZ 2</t>
  </si>
  <si>
    <t>SLIM Target 2023</t>
  </si>
  <si>
    <t>Corp. SLIM Facilitator</t>
  </si>
  <si>
    <t>Site SPOC</t>
  </si>
  <si>
    <t>Target 2022
(In Crs.)</t>
  </si>
  <si>
    <t>Actual 2022 - FIT Validated
(In Crs.)</t>
  </si>
  <si>
    <t>Target 2023 
(In Crs.)</t>
  </si>
  <si>
    <t>Location</t>
  </si>
  <si>
    <t>Non-BU</t>
  </si>
  <si>
    <t>Vibhor Saraswat</t>
  </si>
  <si>
    <t>Vaodara</t>
  </si>
  <si>
    <t>Incl. Sitarganj</t>
  </si>
  <si>
    <t>* Wellness -Sitarganj not considered for 2023 working</t>
  </si>
  <si>
    <t>*** All figures in INR Crs.</t>
  </si>
  <si>
    <t>UOM</t>
  </si>
  <si>
    <t>Q1-23</t>
  </si>
  <si>
    <t>Q2-23</t>
  </si>
  <si>
    <t>Q3-23</t>
  </si>
  <si>
    <t>Q4-23</t>
  </si>
  <si>
    <t>Value</t>
  </si>
  <si>
    <t>Allocation %</t>
  </si>
  <si>
    <t>%</t>
  </si>
  <si>
    <t>In Crs.</t>
  </si>
  <si>
    <t xml:space="preserve">Quarter Target </t>
  </si>
  <si>
    <t>Monthly Target</t>
  </si>
  <si>
    <t>Year 2023 - Target 1</t>
  </si>
  <si>
    <t>Year 2023 - Reporting</t>
  </si>
  <si>
    <t>Ranvijay Singh</t>
  </si>
  <si>
    <t>Target as per CTO Sign-off dated 15/03/23</t>
  </si>
  <si>
    <t>TO, BU, Non-BU</t>
  </si>
  <si>
    <t>Category</t>
  </si>
  <si>
    <t>Monthly Target 
Q1-23</t>
  </si>
  <si>
    <t>Monthly Target 
Q2-23</t>
  </si>
  <si>
    <t>Monthly Target 
Q3-23</t>
  </si>
  <si>
    <t>Monthly Target
 Q4-23</t>
  </si>
  <si>
    <t>Chetan Kenkre</t>
  </si>
  <si>
    <t xml:space="preserve"> YTD Jan</t>
  </si>
  <si>
    <t xml:space="preserve"> YTD Feb</t>
  </si>
  <si>
    <t xml:space="preserve"> YTD Mar</t>
  </si>
  <si>
    <t xml:space="preserve"> YTD Apr</t>
  </si>
  <si>
    <t xml:space="preserve"> YTD May</t>
  </si>
  <si>
    <t xml:space="preserve"> YTD Jun</t>
  </si>
  <si>
    <t xml:space="preserve"> YTD Jul</t>
  </si>
  <si>
    <t xml:space="preserve"> YTD Aug</t>
  </si>
  <si>
    <t xml:space="preserve"> YTD Sep</t>
  </si>
  <si>
    <t xml:space="preserve"> YTD Oct</t>
  </si>
  <si>
    <t xml:space="preserve"> YTD Nov</t>
  </si>
  <si>
    <t xml:space="preserve"> YTD Dec</t>
  </si>
  <si>
    <t>Variance YTD Jan</t>
  </si>
  <si>
    <t>Variance YTD Feb</t>
  </si>
  <si>
    <t>Variance YTD Mar</t>
  </si>
  <si>
    <t>Variance YTD Apr</t>
  </si>
  <si>
    <t>Variance YTD May</t>
  </si>
  <si>
    <t>Variance YTD Jun</t>
  </si>
  <si>
    <t>Variance YTD Jul</t>
  </si>
  <si>
    <t>Variance YTD Aug</t>
  </si>
  <si>
    <t>Variance YTD Sep</t>
  </si>
  <si>
    <t>Variance YTD Oct</t>
  </si>
  <si>
    <t>Variance YTD Nov</t>
  </si>
  <si>
    <t>Variance YTD Dec</t>
  </si>
  <si>
    <t>Momthly Savings (Crs.)</t>
  </si>
  <si>
    <t>Vaibhav Pandey</t>
  </si>
  <si>
    <t>FIT SPOC</t>
  </si>
  <si>
    <t xml:space="preserve">Pankaj Chanjhotra </t>
  </si>
  <si>
    <t>Alpesh N Shah</t>
  </si>
  <si>
    <t>Jagat Pandya</t>
  </si>
  <si>
    <t>Jayesh M Shah</t>
  </si>
  <si>
    <t>Hiren Mistry</t>
  </si>
  <si>
    <t>Hasmukh Prajapati</t>
  </si>
  <si>
    <t>Varun Sharma</t>
  </si>
  <si>
    <t>Yogesh Bansal</t>
  </si>
  <si>
    <t>Vijay Patel</t>
  </si>
  <si>
    <t>Phyu Aung</t>
  </si>
  <si>
    <t xml:space="preserve">Ankit Panchal </t>
  </si>
  <si>
    <t>Bishnupada S Choudhury</t>
  </si>
  <si>
    <t>Dipesh Patel</t>
  </si>
  <si>
    <t>Sandip Deshpande</t>
  </si>
  <si>
    <t xml:space="preserve">Vaibhav Upadhyay </t>
  </si>
  <si>
    <t>Darpit Gandhi</t>
  </si>
  <si>
    <t>Prahalad Nagla</t>
  </si>
  <si>
    <t>Gaurav Sharma</t>
  </si>
  <si>
    <t xml:space="preserve">Prahalad Nagla
</t>
  </si>
  <si>
    <t>NA</t>
  </si>
  <si>
    <t>TS-1</t>
  </si>
  <si>
    <t>TS-2</t>
  </si>
  <si>
    <t>TS-4</t>
  </si>
  <si>
    <t>TS-3</t>
  </si>
  <si>
    <t>YTD</t>
  </si>
  <si>
    <t>Vineet Kumar</t>
  </si>
  <si>
    <t>TS / BU / Non-BU</t>
  </si>
  <si>
    <t>** New sites for SLIM Launch: SEZ 2 considered for working</t>
  </si>
  <si>
    <t>Surendra Sharma</t>
  </si>
  <si>
    <t>Amit Tiwari</t>
  </si>
  <si>
    <t>Rashmin Shah</t>
  </si>
  <si>
    <t>TS Finance Head</t>
  </si>
  <si>
    <t>Shubham Nene</t>
  </si>
  <si>
    <t>Hiren Solanki</t>
  </si>
  <si>
    <t>Gautam D Patel</t>
  </si>
  <si>
    <t>Functional Head</t>
  </si>
  <si>
    <t>Ajay Joshi</t>
  </si>
  <si>
    <t>HTS</t>
  </si>
  <si>
    <t>Rajesh Desai</t>
  </si>
  <si>
    <t>CP/Sanjay/Kapil/Sanjeevkumar/Rashmin/Himanshu/Sudhir/Ramraj/Ragib/Srinivasa</t>
  </si>
  <si>
    <t>Head - BU / Non BU</t>
  </si>
  <si>
    <t>Niloy Majumdar</t>
  </si>
  <si>
    <t>Hiten Patel</t>
  </si>
  <si>
    <t>TS, BU, Non-BU</t>
  </si>
  <si>
    <t>Actual 2023</t>
  </si>
  <si>
    <t>2024 Target</t>
  </si>
  <si>
    <t>Row Labels</t>
  </si>
  <si>
    <t>Sum of Actual 2023</t>
  </si>
  <si>
    <t>Sum of 2024 Target</t>
  </si>
  <si>
    <t>Grand Total</t>
  </si>
  <si>
    <t>Target 2024</t>
  </si>
  <si>
    <t>Dabhasa</t>
  </si>
  <si>
    <t>Gautam Jain</t>
  </si>
  <si>
    <t>Ankleshwar-1</t>
  </si>
  <si>
    <t>Rahul Pradhan</t>
  </si>
  <si>
    <t>Ankleshwar-2</t>
  </si>
  <si>
    <t>Dipak Bhatt</t>
  </si>
  <si>
    <t xml:space="preserve"> Total </t>
  </si>
  <si>
    <t>Monthly Target 2024</t>
  </si>
  <si>
    <t>Q1</t>
  </si>
  <si>
    <t>Q2</t>
  </si>
  <si>
    <t>Q3</t>
  </si>
  <si>
    <t>Q4</t>
  </si>
  <si>
    <t>Target 
Jan-24</t>
  </si>
  <si>
    <t>Target 
Feb-24</t>
  </si>
  <si>
    <t>Target 
Mar-24</t>
  </si>
  <si>
    <t>Target 
Apr-24</t>
  </si>
  <si>
    <t>Target 
May-24</t>
  </si>
  <si>
    <t>Target 
Jun-24</t>
  </si>
  <si>
    <t>Target 
Jul-24</t>
  </si>
  <si>
    <t>Target 
Aug-24</t>
  </si>
  <si>
    <t>Target 
Sep-24</t>
  </si>
  <si>
    <t>Target 
Oct-24</t>
  </si>
  <si>
    <t>Target Nov-24</t>
  </si>
  <si>
    <t>Target 
Dec-24</t>
  </si>
  <si>
    <t>Site SLIM Lead</t>
  </si>
  <si>
    <t>Central SLIM Facilitator</t>
  </si>
  <si>
    <t>Neville Jambusarwala</t>
  </si>
  <si>
    <t>Daivat Vakil</t>
  </si>
  <si>
    <t>Jignesh Thosani</t>
  </si>
  <si>
    <t>Laveena Dsouza</t>
  </si>
  <si>
    <t>Harsendra Punjawat</t>
  </si>
  <si>
    <t>Changodar</t>
  </si>
  <si>
    <t>ZTL</t>
  </si>
  <si>
    <t>Finance Lead</t>
  </si>
  <si>
    <t>Jan'24 Target</t>
  </si>
  <si>
    <t>Topical-MDI &amp; OSD</t>
  </si>
  <si>
    <t>DS- Biologics</t>
  </si>
  <si>
    <t>Kuldip Teraiya</t>
  </si>
  <si>
    <t>FMCG</t>
  </si>
  <si>
    <t>Rajesh Dessai</t>
  </si>
  <si>
    <t>External Manufacturing</t>
  </si>
  <si>
    <t>Vadodara</t>
  </si>
  <si>
    <t>Jan'24 Actual</t>
  </si>
  <si>
    <t>Feb'24 Target</t>
  </si>
  <si>
    <t>Feb'24 Actual</t>
  </si>
  <si>
    <t>Mar'24 Target</t>
  </si>
  <si>
    <t>Mar'24 Actual</t>
  </si>
  <si>
    <t>Apr'24 Target</t>
  </si>
  <si>
    <t>Apr'24 Actual</t>
  </si>
  <si>
    <t>May'24 Target</t>
  </si>
  <si>
    <t>May'24 Actual</t>
  </si>
  <si>
    <t>Jun'24 Target</t>
  </si>
  <si>
    <t>Jun'24 Actual</t>
  </si>
  <si>
    <t>Jul'24 Target</t>
  </si>
  <si>
    <t>JuL'24 Actual</t>
  </si>
  <si>
    <t>Aug'24 Target</t>
  </si>
  <si>
    <t>Aug'24 Actual</t>
  </si>
  <si>
    <t>Sept'24 Target</t>
  </si>
  <si>
    <t>Sept'24 Actual</t>
  </si>
  <si>
    <t>Oct'24 Target</t>
  </si>
  <si>
    <t>Oct'24 Actual</t>
  </si>
  <si>
    <t>Nov'24 Target</t>
  </si>
  <si>
    <t>Nov'24 Actual</t>
  </si>
  <si>
    <t>Dec'24 Target</t>
  </si>
  <si>
    <t>Dec'24 Actual</t>
  </si>
  <si>
    <t>Manish Jasani</t>
  </si>
  <si>
    <t>No Savings</t>
  </si>
  <si>
    <t>Kuldeep More</t>
  </si>
  <si>
    <t>Ruchik Suthar</t>
  </si>
  <si>
    <t>Ishan Shukla</t>
  </si>
  <si>
    <t>SLIM Lead</t>
  </si>
  <si>
    <t>Year 2024 - Reporting</t>
  </si>
  <si>
    <t>Q1-24</t>
  </si>
  <si>
    <t>Q2-24</t>
  </si>
  <si>
    <t>Q3-24</t>
  </si>
  <si>
    <t>Q4-24</t>
  </si>
  <si>
    <t>Plant/Category</t>
  </si>
  <si>
    <t>Corp. Slim Facilitator</t>
  </si>
  <si>
    <t>SLIM SPOC</t>
  </si>
  <si>
    <t>Sikkim-1</t>
  </si>
  <si>
    <t>Sikkim-2</t>
  </si>
  <si>
    <t>Biologics Unit 9</t>
  </si>
  <si>
    <t>Biologics Unit 1-2</t>
  </si>
  <si>
    <t>Wellness Sikkim</t>
  </si>
  <si>
    <t>Wellness Ahmedabad</t>
  </si>
  <si>
    <t>Wellness Aligarh</t>
  </si>
  <si>
    <t>Plant</t>
  </si>
  <si>
    <t>Slim Team</t>
  </si>
  <si>
    <t>Date</t>
  </si>
  <si>
    <t>Month</t>
  </si>
  <si>
    <t>Year</t>
  </si>
  <si>
    <t>Target Year</t>
  </si>
  <si>
    <t>Month Multiplier</t>
  </si>
  <si>
    <t>Target for Month</t>
  </si>
  <si>
    <t>CIT(target values for ref)</t>
  </si>
  <si>
    <t>FIT(actual values for ref)</t>
  </si>
  <si>
    <t>TS_Sort</t>
  </si>
  <si>
    <t>A.TS-1</t>
  </si>
  <si>
    <t>BU Function</t>
  </si>
  <si>
    <t>ANT - ZTL</t>
  </si>
  <si>
    <t>SEZ-1</t>
  </si>
  <si>
    <t>Gourisankar Jena</t>
  </si>
  <si>
    <t>Changodar - Ointment</t>
  </si>
  <si>
    <t>Production MDI &amp;  Changodar</t>
  </si>
  <si>
    <t>Packing MDI &amp; Changodar</t>
  </si>
  <si>
    <t>Baroda</t>
  </si>
  <si>
    <t>Rakesh Desai</t>
  </si>
  <si>
    <t>Biologics Unit-9</t>
  </si>
  <si>
    <t>Vaccine &amp; Injectables</t>
  </si>
  <si>
    <t>E.BU Function</t>
  </si>
  <si>
    <t>Vaccine Group</t>
  </si>
  <si>
    <t>Others</t>
  </si>
  <si>
    <t>Vibhor S</t>
  </si>
  <si>
    <t>Vaibhav P</t>
  </si>
  <si>
    <t>Wellness Group</t>
  </si>
  <si>
    <t>Wellness - Cosmetics</t>
  </si>
  <si>
    <t>SEZ-2</t>
  </si>
  <si>
    <t>B.TS-2</t>
  </si>
  <si>
    <t>C.TS-3</t>
  </si>
  <si>
    <t>D.TS-4</t>
  </si>
  <si>
    <t>G.Vaccine Group</t>
  </si>
  <si>
    <t>H.Others</t>
  </si>
  <si>
    <t>F.Wellness Group</t>
  </si>
  <si>
    <t>Category_Revised</t>
  </si>
  <si>
    <t>Biologics unit 9</t>
  </si>
  <si>
    <t>CIT target date</t>
  </si>
  <si>
    <t>FIT target date</t>
  </si>
  <si>
    <t>CIT actual date</t>
  </si>
  <si>
    <t>FIT Actual date</t>
  </si>
  <si>
    <t>Lead Time CIT</t>
  </si>
  <si>
    <t>Lead Time FIT</t>
  </si>
  <si>
    <t>TS_new_Sort</t>
  </si>
  <si>
    <t>1.TS-1</t>
  </si>
  <si>
    <t>2.TS-2</t>
  </si>
  <si>
    <t>3.TS-3</t>
  </si>
  <si>
    <t>4.TS-4</t>
  </si>
  <si>
    <t>5.BU Function</t>
  </si>
  <si>
    <t>6.Wellness Group</t>
  </si>
  <si>
    <t>7.Vaccine Group</t>
  </si>
  <si>
    <t>8.Others</t>
  </si>
  <si>
    <t>Bhavesh Patel</t>
  </si>
  <si>
    <t>Ankita Singh</t>
  </si>
  <si>
    <t>YTD Target</t>
  </si>
  <si>
    <t>YTD Actual</t>
  </si>
  <si>
    <t>Central Quality Excellence</t>
  </si>
  <si>
    <t>IRA</t>
  </si>
  <si>
    <t>Ankur Parikh</t>
  </si>
  <si>
    <t>Ranju Nijawan</t>
  </si>
  <si>
    <t>Bhavin Patel</t>
  </si>
  <si>
    <t>Darshan Doshi</t>
  </si>
  <si>
    <t>Chirag Langhanoja</t>
  </si>
  <si>
    <t>Srinivasulu Peduru</t>
  </si>
  <si>
    <t>Ishan Shah</t>
  </si>
  <si>
    <t xml:space="preserve">NJ Brahmbhatt </t>
  </si>
  <si>
    <t>Sandip Bankar</t>
  </si>
  <si>
    <t>Hitesh Varma</t>
  </si>
  <si>
    <t>Kuldeep More, Ruchik Suthar, Ishan Shukla, Manish Jasani</t>
  </si>
  <si>
    <t>TS-5</t>
  </si>
  <si>
    <t>E.TS-5</t>
  </si>
  <si>
    <t>5.TS-5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</si>
</sst>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0">
    <numFmt numFmtId="44" formatCode="_ &quot;₹&quot;\ * #,##0.00_ ;_ &quot;₹&quot;\ * \-#,##0.00_ ;_ &quot;₹&quot;\ * &quot;-&quot;??_ ;_ @_ "/>
    <numFmt numFmtId="43" formatCode="_ * #,##0.00_ ;_ * \-#,##0.00_ ;_ * &quot;-&quot;??_ ;_ @_ "/>
    <numFmt numFmtId="164" formatCode="_-* #,##0.00_-;\-* #,##0.00_-;_-* &quot;-&quot;??_-;_-@_-"/>
    <numFmt numFmtId="165" formatCode="0.000"/>
    <numFmt numFmtId="166" formatCode="0.0"/>
    <numFmt numFmtId="167" formatCode="[$-409]mmm\-yy;@"/>
    <numFmt numFmtId="168" formatCode="0.0000"/>
    <numFmt numFmtId="169" formatCode="[$-40C]mmm\-yy;@"/>
    <numFmt numFmtId="170" formatCode="[$-4009]General"/>
    <numFmt numFmtId="171" formatCode="[$-40C]mmm/yy;@"/>
    <numFmt numFmtId="172" formatCode="#,##0.00\ ;&quot; -&quot;#,##0.00\ ;&quot; -&quot;#\ ;@\ "/>
    <numFmt numFmtId="173" formatCode="_(* #,##0.00_);_(* \(#,##0.00\);_(* \-??_);_(@_)"/>
    <numFmt numFmtId="174" formatCode="#,##0.00\ ;&quot; (&quot;#,##0.00\);&quot; -&quot;#\ ;@\ "/>
    <numFmt numFmtId="175" formatCode="#,##0.00&quot;    &quot;;\-#,##0.00&quot;    &quot;;&quot; -&quot;#&quot;    &quot;;@\ "/>
    <numFmt numFmtId="176" formatCode="_-* #,##0.00\ _€_-;\-* #,##0.00\ _€_-;_-* &quot;-&quot;??\ _€_-;_-@_-"/>
    <numFmt numFmtId="177" formatCode="[$-409]General"/>
    <numFmt numFmtId="178" formatCode="[$-409]0%"/>
    <numFmt numFmtId="179" formatCode="#,##0.00\ ;\-#,##0.00\ ;&quot; -&quot;#\ ;@\ "/>
    <numFmt numFmtId="180" formatCode="0.00_)"/>
    <numFmt numFmtId="181" formatCode="0.00\ "/>
    <numFmt numFmtId="182" formatCode="0.00&quot; &quot;"/>
    <numFmt numFmtId="183" formatCode="mmm/yy;@"/>
    <numFmt numFmtId="184" formatCode="[$-4009]0%"/>
    <numFmt numFmtId="185" formatCode="[$$-409]#,##0.00;[Red]&quot;-&quot;[$$-409]#,##0.00"/>
    <numFmt numFmtId="186" formatCode="[$$-409]#,##0.00;[Red]\-[$$-409]#,##0.00"/>
    <numFmt numFmtId="187" formatCode="[$Rs.-4009]#,##0.00;[Red]&quot;-&quot;[$Rs.-4009]#,##0.00"/>
    <numFmt numFmtId="188" formatCode="#,##0.00&quot; &quot;[$€-407];[Red]&quot;-&quot;#,##0.00&quot; &quot;[$€-407]"/>
    <numFmt numFmtId="189" formatCode="#,##0.00\ ;&quot; (&quot;#,##0.00\);&quot; -&quot;00\ ;@\ "/>
    <numFmt numFmtId="190" formatCode="_(\$* #,##0.00_);_(\$* \(#,##0.00\);_(\$* \-??_);_(@_)"/>
    <numFmt numFmtId="191" formatCode="&quot; &quot;#,##0.00&quot; &quot;;&quot; (&quot;#,##0.00&quot;)&quot;;&quot; -&quot;#&quot; &quot;;&quot; &quot;@&quot; &quot;"/>
    <numFmt numFmtId="192" formatCode="#,##0.00\ [$€-407];[Red]\-#,##0.00\ [$€-407]"/>
    <numFmt numFmtId="193" formatCode="#,##0.0_);\(#,##0.0\)"/>
    <numFmt numFmtId="194" formatCode="#,##0.000_);\(#,##0.000\)"/>
    <numFmt numFmtId="195" formatCode="#,##0.0000_);\(#,##0.0000\)"/>
    <numFmt numFmtId="196" formatCode="&quot;$&quot;* #,##0_);&quot;$&quot;* \(#,##0\)"/>
    <numFmt numFmtId="197" formatCode="&quot;$&quot;* #,##0.0_);&quot;$&quot;* \(#,##0.0\)"/>
    <numFmt numFmtId="198" formatCode="&quot;$&quot;* #,##0.00_);&quot;$&quot;* \(#,##0.00\)"/>
    <numFmt numFmtId="199" formatCode="&quot;$&quot;* #,##0.000_);&quot;$&quot;* \(#,##0.000\)"/>
    <numFmt numFmtId="200" formatCode="&quot;$&quot;* #,##0.0000_);&quot;$&quot;* \(#,##0.0000\)"/>
    <numFmt numFmtId="201" formatCode="0.0%"/>
    <numFmt numFmtId="202" formatCode="_-* #,##0.00\ [$€-1]_-;\-* #,##0.00\ [$€-1]_-;_-* &quot;-&quot;??\ [$€-1]_-"/>
    <numFmt numFmtId="203" formatCode="#.##0\.00"/>
    <numFmt numFmtId="204" formatCode="#\.00"/>
    <numFmt numFmtId="205" formatCode="\ @"/>
    <numFmt numFmtId="206" formatCode="\ \ @"/>
    <numFmt numFmtId="207" formatCode="\$#\.00"/>
    <numFmt numFmtId="208" formatCode="\ \ \ @"/>
    <numFmt numFmtId="209" formatCode="#,###,\ &quot;tis&quot;"/>
    <numFmt numFmtId="210" formatCode="0.00000"/>
    <numFmt numFmtId="211" formatCode="[$-409]d\-mmm;@"/>
  </numFmts>
  <fonts count="26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indexed="8"/>
      <name val="Calibri"/>
      <family val="2"/>
    </font>
    <font>
      <sz val="14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2"/>
      <color theme="1"/>
      <name val="Calibri"/>
      <family val="2"/>
    </font>
    <font>
      <b/>
      <sz val="16"/>
      <color theme="0"/>
      <name val="Calibri"/>
      <family val="2"/>
      <scheme val="minor"/>
    </font>
    <font>
      <b/>
      <sz val="12"/>
      <color theme="0"/>
      <name val="Calibri"/>
      <family val="2"/>
    </font>
    <font>
      <b/>
      <sz val="14"/>
      <color theme="0"/>
      <name val="Calibri"/>
      <family val="2"/>
      <scheme val="minor"/>
    </font>
    <font>
      <sz val="12"/>
      <color rgb="FF000000"/>
      <name val="Calibri"/>
      <family val="2"/>
    </font>
    <font>
      <b/>
      <sz val="10"/>
      <color indexed="8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Tahoma"/>
      <family val="2"/>
    </font>
    <font>
      <sz val="10"/>
      <color indexed="8"/>
      <name val="Tahoma"/>
      <family val="2"/>
    </font>
    <font>
      <sz val="10"/>
      <color rgb="FF000000"/>
      <name val="Tahoma"/>
      <family val="2"/>
    </font>
    <font>
      <sz val="12"/>
      <color rgb="FF000000"/>
      <name val="Times New Roman"/>
      <family val="1"/>
    </font>
    <font>
      <sz val="11"/>
      <color indexed="9"/>
      <name val="Calibri"/>
      <family val="2"/>
    </font>
    <font>
      <sz val="11"/>
      <color rgb="FFFFFFFF"/>
      <name val="Calibri"/>
      <family val="2"/>
    </font>
    <font>
      <sz val="10"/>
      <color indexed="9"/>
      <name val="Tahoma"/>
      <family val="2"/>
    </font>
    <font>
      <sz val="10"/>
      <color rgb="FFFFFFFF"/>
      <name val="Tahoma"/>
      <family val="2"/>
    </font>
    <font>
      <sz val="10"/>
      <color theme="0"/>
      <name val="Tahoma"/>
      <family val="2"/>
    </font>
    <font>
      <sz val="10"/>
      <color theme="1"/>
      <name val="Arial"/>
      <family val="2"/>
    </font>
    <font>
      <sz val="10"/>
      <color indexed="16"/>
      <name val="Tahoma"/>
      <family val="2"/>
    </font>
    <font>
      <sz val="10"/>
      <color indexed="10"/>
      <name val="Tahoma"/>
      <family val="2"/>
    </font>
    <font>
      <sz val="10"/>
      <color rgb="FF9C0006"/>
      <name val="Tahoma"/>
      <family val="2"/>
    </font>
    <font>
      <sz val="11"/>
      <color indexed="16"/>
      <name val="Calibri"/>
      <family val="2"/>
    </font>
    <font>
      <sz val="11"/>
      <color indexed="20"/>
      <name val="Calibri"/>
      <family val="2"/>
    </font>
    <font>
      <b/>
      <sz val="10"/>
      <color indexed="60"/>
      <name val="Tahoma"/>
      <family val="2"/>
    </font>
    <font>
      <b/>
      <sz val="10"/>
      <color indexed="52"/>
      <name val="Tahoma"/>
      <family val="2"/>
    </font>
    <font>
      <b/>
      <sz val="10"/>
      <color indexed="37"/>
      <name val="Tahoma"/>
      <family val="2"/>
    </font>
    <font>
      <b/>
      <sz val="10"/>
      <color indexed="61"/>
      <name val="Tahoma"/>
      <family val="2"/>
    </font>
    <font>
      <b/>
      <sz val="10"/>
      <color indexed="25"/>
      <name val="Tahoma"/>
      <family val="2"/>
    </font>
    <font>
      <b/>
      <sz val="10"/>
      <color rgb="FFFA7D00"/>
      <name val="Tahoma"/>
      <family val="2"/>
    </font>
    <font>
      <b/>
      <sz val="11"/>
      <color indexed="60"/>
      <name val="Calibri"/>
      <family val="2"/>
    </font>
    <font>
      <b/>
      <sz val="11"/>
      <color indexed="61"/>
      <name val="Calibri"/>
      <family val="2"/>
    </font>
    <font>
      <b/>
      <sz val="11"/>
      <color indexed="25"/>
      <name val="Calibri"/>
      <family val="2"/>
    </font>
    <font>
      <b/>
      <sz val="11"/>
      <color indexed="25"/>
      <name val="Calibri"/>
      <family val="2"/>
      <scheme val="minor"/>
    </font>
    <font>
      <sz val="11"/>
      <color indexed="16"/>
      <name val="Arial"/>
      <family val="2"/>
    </font>
    <font>
      <sz val="11"/>
      <color rgb="FF810000"/>
      <name val="Arial"/>
      <family val="2"/>
    </font>
    <font>
      <b/>
      <sz val="10"/>
      <color indexed="9"/>
      <name val="Tahoma"/>
      <family val="2"/>
    </font>
    <font>
      <b/>
      <sz val="10"/>
      <color theme="0"/>
      <name val="Tahoma"/>
      <family val="2"/>
    </font>
    <font>
      <b/>
      <sz val="11"/>
      <color indexed="9"/>
      <name val="Calibri"/>
      <family val="2"/>
    </font>
    <font>
      <sz val="10"/>
      <name val="Mangal"/>
      <family val="2"/>
    </font>
    <font>
      <sz val="11"/>
      <color theme="1"/>
      <name val="Arial"/>
      <family val="2"/>
    </font>
    <font>
      <sz val="10"/>
      <name val="Book Antiqua"/>
      <family val="1"/>
    </font>
    <font>
      <sz val="11"/>
      <color indexed="8"/>
      <name val="Arial1"/>
    </font>
    <font>
      <sz val="11"/>
      <color theme="1"/>
      <name val="Arial1"/>
    </font>
    <font>
      <sz val="12"/>
      <color rgb="FFFFFFFF"/>
      <name val="Times New Roman"/>
      <family val="1"/>
    </font>
    <font>
      <sz val="11"/>
      <color rgb="FF9C0006"/>
      <name val="Calibri"/>
      <family val="2"/>
    </font>
    <font>
      <sz val="12"/>
      <color rgb="FF9C0006"/>
      <name val="Times New Roman"/>
      <family val="1"/>
    </font>
    <font>
      <b/>
      <sz val="11"/>
      <color rgb="FFFA7D00"/>
      <name val="Calibri"/>
      <family val="2"/>
    </font>
    <font>
      <b/>
      <sz val="12"/>
      <color rgb="FFFA7D00"/>
      <name val="Times New Roman"/>
      <family val="1"/>
    </font>
    <font>
      <b/>
      <sz val="11"/>
      <color rgb="FFFFFFFF"/>
      <name val="Calibri"/>
      <family val="2"/>
    </font>
    <font>
      <b/>
      <sz val="12"/>
      <color rgb="FFFFFFFF"/>
      <name val="Times New Roman"/>
      <family val="1"/>
    </font>
    <font>
      <i/>
      <sz val="11"/>
      <color rgb="FF7F7F7F"/>
      <name val="Calibri"/>
      <family val="2"/>
    </font>
    <font>
      <i/>
      <sz val="12"/>
      <color rgb="FF7F7F7F"/>
      <name val="Times New Roman"/>
      <family val="1"/>
    </font>
    <font>
      <sz val="11"/>
      <color rgb="FF006100"/>
      <name val="Calibri"/>
      <family val="2"/>
    </font>
    <font>
      <sz val="12"/>
      <color rgb="FF006100"/>
      <name val="Times New Roman"/>
      <family val="1"/>
    </font>
    <font>
      <b/>
      <sz val="15"/>
      <color rgb="FF1F497D"/>
      <name val="Times New Roman"/>
      <family val="1"/>
    </font>
    <font>
      <b/>
      <sz val="13"/>
      <color rgb="FF1F497D"/>
      <name val="Calibri"/>
      <family val="2"/>
    </font>
    <font>
      <b/>
      <sz val="13"/>
      <color rgb="FF1F497D"/>
      <name val="Times New Roman"/>
      <family val="1"/>
    </font>
    <font>
      <b/>
      <sz val="11"/>
      <color rgb="FF1F497D"/>
      <name val="Calibri"/>
      <family val="2"/>
    </font>
    <font>
      <b/>
      <sz val="11"/>
      <color rgb="FF1F497D"/>
      <name val="Times New Roman"/>
      <family val="1"/>
    </font>
    <font>
      <sz val="11"/>
      <color rgb="FF3F3F76"/>
      <name val="Calibri"/>
      <family val="2"/>
    </font>
    <font>
      <sz val="12"/>
      <color rgb="FF3F3F76"/>
      <name val="Times New Roman"/>
      <family val="1"/>
    </font>
    <font>
      <sz val="11"/>
      <color rgb="FFFA7D00"/>
      <name val="Calibri"/>
      <family val="2"/>
    </font>
    <font>
      <sz val="12"/>
      <color rgb="FFFA7D00"/>
      <name val="Times New Roman"/>
      <family val="1"/>
    </font>
    <font>
      <sz val="11"/>
      <color rgb="FF9C6500"/>
      <name val="Calibri"/>
      <family val="2"/>
    </font>
    <font>
      <sz val="12"/>
      <color rgb="FF9C6500"/>
      <name val="Times New Roman"/>
      <family val="1"/>
    </font>
    <font>
      <sz val="10"/>
      <name val="Arial"/>
      <family val="2"/>
      <charset val="1"/>
    </font>
    <font>
      <sz val="8"/>
      <name val="Verdana"/>
      <family val="2"/>
    </font>
    <font>
      <sz val="10"/>
      <color rgb="FF000000"/>
      <name val="Arial"/>
      <family val="2"/>
    </font>
    <font>
      <sz val="11"/>
      <color indexed="8"/>
      <name val="Calibri"/>
      <family val="2"/>
      <charset val="1"/>
    </font>
    <font>
      <sz val="10"/>
      <color indexed="8"/>
      <name val="Arial"/>
      <family val="2"/>
    </font>
    <font>
      <b/>
      <sz val="11"/>
      <color rgb="FF3F3F3F"/>
      <name val="Calibri"/>
      <family val="2"/>
    </font>
    <font>
      <b/>
      <sz val="12"/>
      <color rgb="FF3F3F3F"/>
      <name val="Times New Roman"/>
      <family val="1"/>
    </font>
    <font>
      <b/>
      <sz val="18"/>
      <color rgb="FF1F497D"/>
      <name val="Cambria"/>
      <family val="1"/>
    </font>
    <font>
      <b/>
      <sz val="11"/>
      <color rgb="FF000000"/>
      <name val="Calibri"/>
      <family val="2"/>
    </font>
    <font>
      <b/>
      <sz val="12"/>
      <color rgb="FF000000"/>
      <name val="Times New Roman"/>
      <family val="1"/>
    </font>
    <font>
      <sz val="11"/>
      <color rgb="FFFF0000"/>
      <name val="Calibri"/>
      <family val="2"/>
    </font>
    <font>
      <sz val="12"/>
      <color rgb="FFFF0000"/>
      <name val="Times New Roman"/>
      <family val="1"/>
    </font>
    <font>
      <i/>
      <sz val="10"/>
      <color indexed="23"/>
      <name val="Tahoma"/>
      <family val="2"/>
    </font>
    <font>
      <i/>
      <sz val="10"/>
      <color indexed="34"/>
      <name val="Tahoma"/>
      <family val="2"/>
    </font>
    <font>
      <i/>
      <sz val="10"/>
      <color indexed="13"/>
      <name val="Tahoma"/>
      <family val="2"/>
    </font>
    <font>
      <i/>
      <sz val="10"/>
      <color indexed="19"/>
      <name val="Tahoma"/>
      <family val="2"/>
    </font>
    <font>
      <i/>
      <sz val="10"/>
      <color rgb="FF7F7F7F"/>
      <name val="Tahoma"/>
      <family val="2"/>
    </font>
    <font>
      <i/>
      <sz val="11"/>
      <color indexed="23"/>
      <name val="Calibri"/>
      <family val="2"/>
    </font>
    <font>
      <i/>
      <sz val="11"/>
      <color indexed="19"/>
      <name val="Calibri"/>
      <family val="2"/>
    </font>
    <font>
      <sz val="10"/>
      <color indexed="17"/>
      <name val="Tahoma"/>
      <family val="2"/>
    </font>
    <font>
      <sz val="10"/>
      <color indexed="58"/>
      <name val="Tahoma"/>
      <family val="2"/>
    </font>
    <font>
      <sz val="10"/>
      <color indexed="59"/>
      <name val="Tahoma"/>
      <family val="2"/>
    </font>
    <font>
      <sz val="10"/>
      <color indexed="21"/>
      <name val="Tahoma"/>
      <family val="2"/>
    </font>
    <font>
      <sz val="10"/>
      <color rgb="FF006100"/>
      <name val="Tahoma"/>
      <family val="2"/>
    </font>
    <font>
      <sz val="11"/>
      <color indexed="17"/>
      <name val="Calibri"/>
      <family val="2"/>
    </font>
    <font>
      <sz val="11"/>
      <color indexed="21"/>
      <name val="Calibri"/>
      <family val="2"/>
    </font>
    <font>
      <sz val="8"/>
      <name val="Arial"/>
      <family val="2"/>
    </font>
    <font>
      <b/>
      <i/>
      <sz val="16"/>
      <color theme="1"/>
      <name val="Arial"/>
      <family val="2"/>
    </font>
    <font>
      <b/>
      <i/>
      <sz val="16"/>
      <color rgb="FF000000"/>
      <name val="Calibri"/>
      <family val="2"/>
    </font>
    <font>
      <b/>
      <i/>
      <sz val="16"/>
      <color rgb="FF000000"/>
      <name val="Arial"/>
      <family val="2"/>
    </font>
    <font>
      <b/>
      <sz val="15"/>
      <color indexed="62"/>
      <name val="Tahoma"/>
      <family val="2"/>
    </font>
    <font>
      <b/>
      <sz val="15"/>
      <color indexed="50"/>
      <name val="Tahoma"/>
      <family val="2"/>
    </font>
    <font>
      <b/>
      <sz val="15"/>
      <color indexed="21"/>
      <name val="Tahoma"/>
      <family val="2"/>
    </font>
    <font>
      <b/>
      <sz val="15"/>
      <color indexed="30"/>
      <name val="Tahoma"/>
      <family val="2"/>
    </font>
    <font>
      <b/>
      <sz val="15"/>
      <color indexed="51"/>
      <name val="Tahoma"/>
      <family val="2"/>
    </font>
    <font>
      <b/>
      <sz val="15"/>
      <color indexed="56"/>
      <name val="Tahoma"/>
      <family val="2"/>
    </font>
    <font>
      <b/>
      <sz val="15"/>
      <color indexed="18"/>
      <name val="Tahoma"/>
      <family val="2"/>
    </font>
    <font>
      <b/>
      <sz val="15"/>
      <color theme="3"/>
      <name val="Tahoma"/>
      <family val="2"/>
    </font>
    <font>
      <b/>
      <sz val="15"/>
      <color rgb="FF1F497D"/>
      <name val="Calibri"/>
      <family val="2"/>
    </font>
    <font>
      <b/>
      <sz val="15"/>
      <color indexed="62"/>
      <name val="Calibri"/>
      <family val="2"/>
    </font>
    <font>
      <b/>
      <sz val="15"/>
      <color indexed="56"/>
      <name val="Calibri"/>
      <family val="2"/>
    </font>
    <font>
      <b/>
      <sz val="15"/>
      <color indexed="18"/>
      <name val="Calibri"/>
      <family val="2"/>
    </font>
    <font>
      <b/>
      <sz val="13"/>
      <color indexed="62"/>
      <name val="Tahoma"/>
      <family val="2"/>
    </font>
    <font>
      <b/>
      <sz val="13"/>
      <color indexed="50"/>
      <name val="Tahoma"/>
      <family val="2"/>
    </font>
    <font>
      <b/>
      <sz val="13"/>
      <color indexed="21"/>
      <name val="Tahoma"/>
      <family val="2"/>
    </font>
    <font>
      <b/>
      <sz val="13"/>
      <color indexed="30"/>
      <name val="Tahoma"/>
      <family val="2"/>
    </font>
    <font>
      <b/>
      <sz val="13"/>
      <color indexed="51"/>
      <name val="Tahoma"/>
      <family val="2"/>
    </font>
    <font>
      <b/>
      <sz val="13"/>
      <color indexed="56"/>
      <name val="Tahoma"/>
      <family val="2"/>
    </font>
    <font>
      <b/>
      <sz val="13"/>
      <color indexed="18"/>
      <name val="Tahoma"/>
      <family val="2"/>
    </font>
    <font>
      <b/>
      <sz val="13"/>
      <color theme="3"/>
      <name val="Tahoma"/>
      <family val="2"/>
    </font>
    <font>
      <b/>
      <sz val="13"/>
      <color indexed="62"/>
      <name val="Calibri"/>
      <family val="2"/>
    </font>
    <font>
      <b/>
      <sz val="13"/>
      <color indexed="56"/>
      <name val="Calibri"/>
      <family val="2"/>
    </font>
    <font>
      <b/>
      <sz val="13"/>
      <color indexed="18"/>
      <name val="Calibri"/>
      <family val="2"/>
    </font>
    <font>
      <b/>
      <sz val="11"/>
      <color indexed="62"/>
      <name val="Tahoma"/>
      <family val="2"/>
    </font>
    <font>
      <b/>
      <sz val="11"/>
      <color indexed="50"/>
      <name val="Tahoma"/>
      <family val="2"/>
    </font>
    <font>
      <b/>
      <sz val="11"/>
      <color indexed="21"/>
      <name val="Tahoma"/>
      <family val="2"/>
    </font>
    <font>
      <b/>
      <sz val="11"/>
      <color indexed="30"/>
      <name val="Tahoma"/>
      <family val="2"/>
    </font>
    <font>
      <b/>
      <sz val="11"/>
      <color indexed="51"/>
      <name val="Tahoma"/>
      <family val="2"/>
    </font>
    <font>
      <b/>
      <sz val="11"/>
      <color indexed="56"/>
      <name val="Tahoma"/>
      <family val="2"/>
    </font>
    <font>
      <b/>
      <sz val="11"/>
      <color indexed="18"/>
      <name val="Tahoma"/>
      <family val="2"/>
    </font>
    <font>
      <b/>
      <sz val="11"/>
      <color theme="3"/>
      <name val="Tahoma"/>
      <family val="2"/>
    </font>
    <font>
      <b/>
      <sz val="11"/>
      <color indexed="62"/>
      <name val="Calibri"/>
      <family val="2"/>
    </font>
    <font>
      <b/>
      <sz val="11"/>
      <color indexed="56"/>
      <name val="Calibri"/>
      <family val="2"/>
    </font>
    <font>
      <b/>
      <sz val="11"/>
      <color indexed="18"/>
      <name val="Calibri"/>
      <family val="2"/>
    </font>
    <font>
      <b/>
      <i/>
      <sz val="16"/>
      <color indexed="8"/>
      <name val="Arial"/>
      <family val="2"/>
    </font>
    <font>
      <sz val="11"/>
      <color indexed="62"/>
      <name val="Calibri"/>
      <family val="2"/>
    </font>
    <font>
      <sz val="10"/>
      <color indexed="62"/>
      <name val="Tahoma"/>
      <family val="2"/>
    </font>
    <font>
      <sz val="10"/>
      <color indexed="50"/>
      <name val="Tahoma"/>
      <family val="2"/>
    </font>
    <font>
      <sz val="10"/>
      <color indexed="30"/>
      <name val="Tahoma"/>
      <family val="2"/>
    </font>
    <font>
      <sz val="10"/>
      <color indexed="51"/>
      <name val="Tahoma"/>
      <family val="2"/>
    </font>
    <font>
      <sz val="10"/>
      <color indexed="56"/>
      <name val="Tahoma"/>
      <family val="2"/>
    </font>
    <font>
      <sz val="10"/>
      <color indexed="18"/>
      <name val="Tahoma"/>
      <family val="2"/>
    </font>
    <font>
      <sz val="10"/>
      <color rgb="FF3F3F76"/>
      <name val="Tahoma"/>
      <family val="2"/>
    </font>
    <font>
      <sz val="11"/>
      <color indexed="56"/>
      <name val="Calibri"/>
      <family val="2"/>
    </font>
    <font>
      <sz val="11"/>
      <color indexed="18"/>
      <name val="Calibri"/>
      <family val="2"/>
    </font>
    <font>
      <sz val="10"/>
      <color indexed="60"/>
      <name val="Tahoma"/>
      <family val="2"/>
    </font>
    <font>
      <sz val="10"/>
      <color indexed="52"/>
      <name val="Tahoma"/>
      <family val="2"/>
    </font>
    <font>
      <sz val="10"/>
      <color indexed="37"/>
      <name val="Tahoma"/>
      <family val="2"/>
    </font>
    <font>
      <sz val="10"/>
      <color indexed="61"/>
      <name val="Tahoma"/>
      <family val="2"/>
    </font>
    <font>
      <sz val="10"/>
      <color indexed="25"/>
      <name val="Tahoma"/>
      <family val="2"/>
    </font>
    <font>
      <sz val="10"/>
      <color rgb="FFFA7D00"/>
      <name val="Tahoma"/>
      <family val="2"/>
    </font>
    <font>
      <sz val="11"/>
      <color indexed="60"/>
      <name val="Calibri"/>
      <family val="2"/>
    </font>
    <font>
      <sz val="11"/>
      <color indexed="61"/>
      <name val="Calibri"/>
      <family val="2"/>
    </font>
    <font>
      <sz val="11"/>
      <color indexed="25"/>
      <name val="Calibri"/>
      <family val="2"/>
    </font>
    <font>
      <sz val="10"/>
      <color rgb="FF9C6500"/>
      <name val="Tahoma"/>
      <family val="2"/>
    </font>
    <font>
      <sz val="11"/>
      <color indexed="52"/>
      <name val="Calibri"/>
      <family val="2"/>
    </font>
    <font>
      <sz val="11"/>
      <color indexed="37"/>
      <name val="Calibri"/>
      <family val="2"/>
    </font>
    <font>
      <sz val="11"/>
      <color indexed="19"/>
      <name val="Calibri"/>
      <family val="2"/>
    </font>
    <font>
      <b/>
      <i/>
      <sz val="16"/>
      <name val="Arial"/>
      <family val="2"/>
    </font>
    <font>
      <sz val="10"/>
      <color indexed="8"/>
      <name val="Arial2"/>
    </font>
    <font>
      <sz val="10"/>
      <color theme="1"/>
      <name val="Arial2"/>
    </font>
    <font>
      <sz val="11"/>
      <color indexed="8"/>
      <name val="Arial"/>
      <family val="2"/>
    </font>
    <font>
      <sz val="12"/>
      <color theme="1"/>
      <name val="Times New Roman"/>
      <family val="2"/>
    </font>
    <font>
      <sz val="11"/>
      <color rgb="FF000000"/>
      <name val="Arial"/>
      <family val="2"/>
    </font>
    <font>
      <sz val="8"/>
      <color indexed="8"/>
      <name val="Arial"/>
      <family val="2"/>
    </font>
    <font>
      <sz val="10"/>
      <color theme="1"/>
      <name val="Arial1"/>
    </font>
    <font>
      <b/>
      <sz val="10"/>
      <color indexed="63"/>
      <name val="Tahoma"/>
      <family val="2"/>
    </font>
    <font>
      <b/>
      <sz val="10"/>
      <color indexed="58"/>
      <name val="Tahoma"/>
      <family val="2"/>
    </font>
    <font>
      <b/>
      <sz val="10"/>
      <color indexed="59"/>
      <name val="Tahoma"/>
      <family val="2"/>
    </font>
    <font>
      <b/>
      <sz val="10"/>
      <color rgb="FF3F3F3F"/>
      <name val="Tahoma"/>
      <family val="2"/>
    </font>
    <font>
      <b/>
      <sz val="11"/>
      <color indexed="63"/>
      <name val="Calibri"/>
      <family val="2"/>
    </font>
    <font>
      <b/>
      <sz val="11"/>
      <color indexed="59"/>
      <name val="Calibri"/>
      <family val="2"/>
    </font>
    <font>
      <b/>
      <sz val="11"/>
      <color indexed="58"/>
      <name val="Calibri"/>
      <family val="2"/>
    </font>
    <font>
      <b/>
      <sz val="10"/>
      <name val="Arial"/>
      <family val="2"/>
    </font>
    <font>
      <b/>
      <i/>
      <u/>
      <sz val="11"/>
      <color theme="1"/>
      <name val="Arial"/>
      <family val="2"/>
    </font>
    <font>
      <b/>
      <i/>
      <u/>
      <sz val="10"/>
      <name val="Arial"/>
      <family val="2"/>
    </font>
    <font>
      <b/>
      <i/>
      <u/>
      <sz val="11"/>
      <color indexed="8"/>
      <name val="Arial"/>
      <family val="2"/>
    </font>
    <font>
      <b/>
      <i/>
      <u/>
      <sz val="11"/>
      <color rgb="FF000000"/>
      <name val="Calibri"/>
      <family val="2"/>
    </font>
    <font>
      <b/>
      <i/>
      <u/>
      <sz val="10"/>
      <color rgb="FF000000"/>
      <name val="Arial"/>
      <family val="2"/>
    </font>
    <font>
      <b/>
      <i/>
      <u/>
      <sz val="11"/>
      <color rgb="FF000000"/>
      <name val="Arial"/>
      <family val="2"/>
    </font>
    <font>
      <sz val="10"/>
      <color indexed="12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sz val="10"/>
      <color indexed="10"/>
      <name val="Arial"/>
      <family val="2"/>
    </font>
    <font>
      <b/>
      <sz val="10"/>
      <color theme="1"/>
      <name val="Tahoma"/>
      <family val="2"/>
    </font>
    <font>
      <sz val="10"/>
      <color rgb="FFFF0000"/>
      <name val="Tahoma"/>
      <family val="2"/>
    </font>
    <font>
      <sz val="9"/>
      <name val="Calibri"/>
      <family val="2"/>
      <scheme val="minor"/>
    </font>
    <font>
      <b/>
      <sz val="11"/>
      <color indexed="52"/>
      <name val="Calibri"/>
      <family val="2"/>
    </font>
    <font>
      <sz val="10"/>
      <color indexed="8"/>
      <name val="Arial1"/>
    </font>
    <font>
      <sz val="11"/>
      <color rgb="FF000000"/>
      <name val="Calibri1"/>
    </font>
    <font>
      <sz val="8"/>
      <color indexed="8"/>
      <name val="Arial1"/>
    </font>
    <font>
      <b/>
      <i/>
      <sz val="16"/>
      <color rgb="FF000000"/>
      <name val="Arial1"/>
    </font>
    <font>
      <b/>
      <i/>
      <sz val="16"/>
      <color indexed="8"/>
      <name val="Arial11"/>
    </font>
    <font>
      <b/>
      <i/>
      <sz val="16"/>
      <color indexed="8"/>
      <name val="Arial1"/>
    </font>
    <font>
      <sz val="11"/>
      <color rgb="FF000000"/>
      <name val="Arial1"/>
    </font>
    <font>
      <sz val="11"/>
      <color indexed="8"/>
      <name val="Arial2"/>
    </font>
    <font>
      <sz val="11"/>
      <color indexed="8"/>
      <name val="Arial11"/>
    </font>
    <font>
      <b/>
      <i/>
      <u/>
      <sz val="11"/>
      <color rgb="FF000000"/>
      <name val="Arial1"/>
    </font>
    <font>
      <b/>
      <i/>
      <u/>
      <sz val="10"/>
      <color indexed="8"/>
      <name val="Arial1"/>
    </font>
    <font>
      <b/>
      <i/>
      <u/>
      <sz val="11"/>
      <color indexed="8"/>
      <name val="Arial11"/>
    </font>
    <font>
      <b/>
      <i/>
      <u/>
      <sz val="11"/>
      <color indexed="8"/>
      <name val="Arial1"/>
    </font>
    <font>
      <b/>
      <sz val="18"/>
      <color indexed="56"/>
      <name val="Cambria"/>
      <family val="1"/>
    </font>
    <font>
      <sz val="11"/>
      <color indexed="10"/>
      <name val="Calibri"/>
      <family val="2"/>
    </font>
    <font>
      <sz val="10"/>
      <name val="Arial"/>
      <family val="2"/>
      <charset val="238"/>
    </font>
    <font>
      <sz val="1"/>
      <color indexed="8"/>
      <name val="Courier"/>
      <family val="1"/>
      <charset val="238"/>
    </font>
    <font>
      <b/>
      <sz val="1"/>
      <color indexed="8"/>
      <name val="Courier"/>
      <family val="1"/>
      <charset val="238"/>
    </font>
    <font>
      <sz val="12"/>
      <name val="Courier"/>
      <family val="1"/>
      <charset val="238"/>
    </font>
    <font>
      <b/>
      <sz val="12"/>
      <name val="Arial"/>
      <family val="2"/>
    </font>
    <font>
      <u/>
      <sz val="10"/>
      <color theme="10"/>
      <name val="Arial"/>
      <family val="2"/>
    </font>
    <font>
      <u/>
      <sz val="11"/>
      <color theme="10"/>
      <name val="Calibri"/>
      <family val="2"/>
      <charset val="238"/>
      <scheme val="minor"/>
    </font>
    <font>
      <u/>
      <sz val="10"/>
      <color indexed="12"/>
      <name val="Verdana"/>
      <family val="2"/>
      <charset val="238"/>
    </font>
    <font>
      <sz val="10"/>
      <name val="Arial Cyr"/>
      <charset val="204"/>
    </font>
    <font>
      <b/>
      <sz val="12"/>
      <name val="Arial CE"/>
      <family val="2"/>
      <charset val="238"/>
    </font>
    <font>
      <sz val="10"/>
      <name val="Arial CE"/>
      <charset val="238"/>
    </font>
    <font>
      <sz val="10"/>
      <color indexed="8"/>
      <name val="Arial"/>
      <family val="2"/>
      <charset val="1"/>
    </font>
    <font>
      <sz val="10"/>
      <name val="ＭＳ Ｐゴシック"/>
      <family val="3"/>
      <charset val="128"/>
    </font>
    <font>
      <b/>
      <i/>
      <sz val="16"/>
      <color indexed="8"/>
      <name val="Calibri"/>
      <family val="2"/>
    </font>
    <font>
      <b/>
      <i/>
      <u/>
      <sz val="11"/>
      <color indexed="8"/>
      <name val="Calibri"/>
      <family val="2"/>
    </font>
    <font>
      <sz val="12"/>
      <color indexed="8"/>
      <name val="Cambria"/>
      <family val="2"/>
      <charset val="1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indexed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sz val="11"/>
      <color theme="1"/>
      <name val="Book Antiqua"/>
      <family val="2"/>
    </font>
    <font>
      <u/>
      <sz val="11"/>
      <color theme="10"/>
      <name val="Book Antiqua"/>
      <family val="2"/>
    </font>
    <font>
      <sz val="11"/>
      <color indexed="8"/>
      <name val="Calibri"/>
      <family val="2"/>
      <scheme val="minor"/>
    </font>
    <font>
      <sz val="10"/>
      <color rgb="FF000000"/>
      <name val="Arial11"/>
    </font>
  </fonts>
  <fills count="39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91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41"/>
      </patternFill>
    </fill>
    <fill>
      <patternFill patternType="solid">
        <fgColor indexed="39"/>
      </patternFill>
    </fill>
    <fill>
      <patternFill patternType="solid">
        <fgColor indexed="39"/>
        <bgColor indexed="37"/>
      </patternFill>
    </fill>
    <fill>
      <patternFill patternType="solid">
        <fgColor rgb="FF0000FF"/>
        <bgColor rgb="FF0000FF"/>
      </patternFill>
    </fill>
    <fill>
      <patternFill patternType="solid">
        <fgColor rgb="FFDCE6F2"/>
        <bgColor rgb="FFDCE6F2"/>
      </patternFill>
    </fill>
    <fill>
      <patternFill patternType="solid">
        <fgColor indexed="63"/>
        <bgColor indexed="41"/>
      </patternFill>
    </fill>
    <fill>
      <patternFill patternType="solid">
        <fgColor rgb="FFD7EDF4"/>
        <bgColor rgb="FFD7EDF4"/>
      </patternFill>
    </fill>
    <fill>
      <patternFill patternType="solid">
        <fgColor indexed="27"/>
        <bgColor indexed="41"/>
      </patternFill>
    </fill>
    <fill>
      <patternFill patternType="solid">
        <fgColor indexed="16"/>
        <bgColor indexed="20"/>
      </patternFill>
    </fill>
    <fill>
      <patternFill patternType="solid">
        <fgColor rgb="FFC00000"/>
        <bgColor rgb="FFC00000"/>
      </patternFill>
    </fill>
    <fill>
      <patternFill patternType="solid">
        <fgColor indexed="14"/>
        <bgColor indexed="10"/>
      </patternFill>
    </fill>
    <fill>
      <patternFill patternType="solid">
        <fgColor rgb="FFFF00FF"/>
        <bgColor rgb="FFFF00FF"/>
      </patternFill>
    </fill>
    <fill>
      <patternFill patternType="solid">
        <fgColor indexed="21"/>
        <bgColor indexed="38"/>
      </patternFill>
    </fill>
    <fill>
      <patternFill patternType="darkGray">
        <fgColor indexed="21"/>
        <bgColor indexed="38"/>
      </patternFill>
    </fill>
    <fill>
      <patternFill patternType="solid">
        <fgColor rgb="FF02A7D4"/>
        <bgColor rgb="FF02A7D4"/>
      </patternFill>
    </fill>
    <fill>
      <patternFill patternType="solid">
        <fgColor rgb="FF00B0F0"/>
        <bgColor rgb="FF00B0F0"/>
      </patternFill>
    </fill>
    <fill>
      <patternFill patternType="solid">
        <fgColor indexed="37"/>
        <bgColor indexed="39"/>
      </patternFill>
    </fill>
    <fill>
      <patternFill patternType="solid">
        <fgColor rgb="FF810000"/>
        <bgColor rgb="FF810000"/>
      </patternFill>
    </fill>
    <fill>
      <patternFill patternType="darkGray">
        <fgColor indexed="39"/>
        <bgColor indexed="22"/>
      </patternFill>
    </fill>
    <fill>
      <patternFill patternType="solid">
        <fgColor rgb="FF3031C5"/>
        <bgColor rgb="FF3031C5"/>
      </patternFill>
    </fill>
    <fill>
      <patternFill patternType="solid">
        <fgColor rgb="FFCCFFFF"/>
        <bgColor rgb="FFCCFFFF"/>
      </patternFill>
    </fill>
    <fill>
      <patternFill patternType="solid">
        <fgColor rgb="FF333333"/>
        <bgColor rgb="FF333333"/>
      </patternFill>
    </fill>
    <fill>
      <patternFill patternType="solid">
        <fgColor indexed="32"/>
      </patternFill>
    </fill>
    <fill>
      <patternFill patternType="solid">
        <fgColor indexed="32"/>
        <bgColor indexed="22"/>
      </patternFill>
    </fill>
    <fill>
      <patternFill patternType="solid">
        <fgColor rgb="FF000080"/>
        <bgColor rgb="FF000080"/>
      </patternFill>
    </fill>
    <fill>
      <patternFill patternType="solid">
        <fgColor rgb="FFF2DCDB"/>
        <bgColor rgb="FFF2DCDB"/>
      </patternFill>
    </fill>
    <fill>
      <patternFill patternType="solid">
        <fgColor indexed="14"/>
        <bgColor indexed="33"/>
      </patternFill>
    </fill>
    <fill>
      <patternFill patternType="solid">
        <fgColor rgb="FFEEF0E3"/>
        <bgColor rgb="FFEEF0E3"/>
      </patternFill>
    </fill>
    <fill>
      <patternFill patternType="solid">
        <fgColor indexed="52"/>
        <bgColor indexed="51"/>
      </patternFill>
    </fill>
    <fill>
      <patternFill patternType="darkGray">
        <fgColor indexed="20"/>
        <bgColor indexed="16"/>
      </patternFill>
    </fill>
    <fill>
      <patternFill patternType="solid">
        <fgColor rgb="FF82007C"/>
        <bgColor rgb="FF82007C"/>
      </patternFill>
    </fill>
    <fill>
      <patternFill patternType="solid">
        <fgColor indexed="62"/>
        <bgColor indexed="56"/>
      </patternFill>
    </fill>
    <fill>
      <patternFill patternType="solid">
        <fgColor indexed="56"/>
        <bgColor indexed="63"/>
      </patternFill>
    </fill>
    <fill>
      <patternFill patternType="solid">
        <fgColor rgb="FF00335F"/>
        <bgColor rgb="FF00335F"/>
      </patternFill>
    </fill>
    <fill>
      <patternFill patternType="solid">
        <fgColor indexed="62"/>
        <bgColor indexed="63"/>
      </patternFill>
    </fill>
    <fill>
      <patternFill patternType="solid">
        <fgColor rgb="FF3031A0"/>
        <bgColor rgb="FF3031A0"/>
      </patternFill>
    </fill>
    <fill>
      <patternFill patternType="solid">
        <fgColor indexed="59"/>
        <bgColor indexed="63"/>
      </patternFill>
    </fill>
    <fill>
      <patternFill patternType="solid">
        <fgColor rgb="FF333300"/>
        <bgColor rgb="FF333300"/>
      </patternFill>
    </fill>
    <fill>
      <patternFill patternType="solid">
        <fgColor indexed="17"/>
        <bgColor indexed="22"/>
      </patternFill>
    </fill>
    <fill>
      <patternFill patternType="solid">
        <fgColor rgb="FF007A01"/>
        <bgColor rgb="FF007A01"/>
      </patternFill>
    </fill>
    <fill>
      <patternFill patternType="darkGray">
        <fgColor indexed="22"/>
        <bgColor indexed="36"/>
      </patternFill>
    </fill>
    <fill>
      <patternFill patternType="solid">
        <fgColor rgb="FFB68B91"/>
        <bgColor rgb="FFB68B91"/>
      </patternFill>
    </fill>
    <fill>
      <patternFill patternType="solid">
        <fgColor rgb="FFFD8D08"/>
        <bgColor rgb="FFFD8D08"/>
      </patternFill>
    </fill>
    <fill>
      <patternFill patternType="solid">
        <fgColor indexed="28"/>
      </patternFill>
    </fill>
    <fill>
      <patternFill patternType="solid">
        <fgColor indexed="35"/>
        <bgColor indexed="37"/>
      </patternFill>
    </fill>
    <fill>
      <patternFill patternType="solid">
        <fgColor rgb="FF8AFF8A"/>
        <bgColor rgb="FF8AFF8A"/>
      </patternFill>
    </fill>
    <fill>
      <patternFill patternType="solid">
        <fgColor rgb="FF64016D"/>
        <bgColor rgb="FF64016D"/>
      </patternFill>
    </fill>
    <fill>
      <patternFill patternType="solid">
        <fgColor rgb="FFEBF1DE"/>
        <bgColor rgb="FFEBF1DE"/>
      </patternFill>
    </fill>
    <fill>
      <patternFill patternType="solid">
        <fgColor indexed="59"/>
        <bgColor indexed="36"/>
      </patternFill>
    </fill>
    <fill>
      <patternFill patternType="solid">
        <fgColor indexed="42"/>
        <bgColor indexed="27"/>
      </patternFill>
    </fill>
    <fill>
      <patternFill patternType="solid">
        <fgColor indexed="42"/>
        <bgColor indexed="41"/>
      </patternFill>
    </fill>
    <fill>
      <patternFill patternType="solid">
        <fgColor indexed="58"/>
        <bgColor indexed="59"/>
      </patternFill>
    </fill>
    <fill>
      <patternFill patternType="solid">
        <fgColor rgb="FF003300"/>
        <bgColor rgb="FF003300"/>
      </patternFill>
    </fill>
    <fill>
      <patternFill patternType="solid">
        <fgColor indexed="15"/>
        <bgColor indexed="40"/>
      </patternFill>
    </fill>
    <fill>
      <patternFill patternType="solid">
        <fgColor rgb="FF00FFFF"/>
        <bgColor rgb="FF00FFFF"/>
      </patternFill>
    </fill>
    <fill>
      <patternFill patternType="solid">
        <fgColor rgb="FFCCFFCC"/>
        <bgColor rgb="FFCCFFCC"/>
      </patternFill>
    </fill>
    <fill>
      <patternFill patternType="darkGray">
        <fgColor indexed="32"/>
        <bgColor indexed="39"/>
      </patternFill>
    </fill>
    <fill>
      <patternFill patternType="solid">
        <fgColor rgb="FF0000A0"/>
        <bgColor rgb="FF0000A0"/>
      </patternFill>
    </fill>
    <fill>
      <patternFill patternType="solid">
        <fgColor indexed="9"/>
      </patternFill>
    </fill>
    <fill>
      <patternFill patternType="solid">
        <fgColor indexed="9"/>
        <bgColor indexed="32"/>
      </patternFill>
    </fill>
    <fill>
      <patternFill patternType="solid">
        <fgColor rgb="FFFFFFFF"/>
        <bgColor rgb="FFFFFFFF"/>
      </patternFill>
    </fill>
    <fill>
      <patternFill patternType="solid">
        <fgColor rgb="FFE6E0EC"/>
        <bgColor rgb="FFE6E0EC"/>
      </patternFill>
    </fill>
    <fill>
      <patternFill patternType="solid">
        <fgColor indexed="33"/>
        <bgColor indexed="62"/>
      </patternFill>
    </fill>
    <fill>
      <patternFill patternType="solid">
        <fgColor rgb="FFDEEEED"/>
        <bgColor rgb="FFDEEEED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22"/>
        <bgColor indexed="57"/>
      </patternFill>
    </fill>
    <fill>
      <patternFill patternType="solid">
        <fgColor rgb="FFC0C0C0"/>
        <bgColor rgb="FFC0C0C0"/>
      </patternFill>
    </fill>
    <fill>
      <patternFill patternType="solid">
        <fgColor indexed="36"/>
        <bgColor indexed="57"/>
      </patternFill>
    </fill>
    <fill>
      <patternFill patternType="darkGray">
        <fgColor indexed="22"/>
        <bgColor indexed="39"/>
      </patternFill>
    </fill>
    <fill>
      <patternFill patternType="solid">
        <fgColor rgb="FF9291DD"/>
        <bgColor rgb="FF9291DD"/>
      </patternFill>
    </fill>
    <fill>
      <patternFill patternType="solid">
        <fgColor rgb="FFF96906"/>
        <bgColor rgb="FFF96906"/>
      </patternFill>
    </fill>
    <fill>
      <patternFill patternType="solid">
        <fgColor rgb="FFDBEEF4"/>
        <bgColor rgb="FFDBEEF4"/>
      </patternFill>
    </fill>
    <fill>
      <patternFill patternType="solid">
        <fgColor indexed="41"/>
        <bgColor indexed="63"/>
      </patternFill>
    </fill>
    <fill>
      <patternFill patternType="solid">
        <fgColor indexed="12"/>
        <bgColor indexed="18"/>
      </patternFill>
    </fill>
    <fill>
      <patternFill patternType="solid">
        <fgColor indexed="20"/>
        <bgColor indexed="16"/>
      </patternFill>
    </fill>
    <fill>
      <patternFill patternType="solid">
        <fgColor indexed="39"/>
        <bgColor indexed="41"/>
      </patternFill>
    </fill>
    <fill>
      <patternFill patternType="solid">
        <fgColor rgb="FFD1ECFC"/>
        <bgColor rgb="FFD1ECFC"/>
      </patternFill>
    </fill>
    <fill>
      <patternFill patternType="solid">
        <fgColor indexed="36"/>
      </patternFill>
    </fill>
    <fill>
      <patternFill patternType="solid">
        <fgColor indexed="28"/>
        <bgColor indexed="34"/>
      </patternFill>
    </fill>
    <fill>
      <patternFill patternType="solid">
        <fgColor rgb="FFFDEADA"/>
        <bgColor rgb="FFFDEADA"/>
      </patternFill>
    </fill>
    <fill>
      <patternFill patternType="solid">
        <fgColor indexed="36"/>
        <bgColor indexed="59"/>
      </patternFill>
    </fill>
    <fill>
      <patternFill patternType="solid">
        <fgColor rgb="FFF5F0EB"/>
        <bgColor rgb="FFF5F0EB"/>
      </patternFill>
    </fill>
    <fill>
      <patternFill patternType="solid">
        <fgColor indexed="13"/>
        <bgColor indexed="51"/>
      </patternFill>
    </fill>
    <fill>
      <patternFill patternType="solid">
        <fgColor indexed="18"/>
        <bgColor indexed="56"/>
      </patternFill>
    </fill>
    <fill>
      <patternFill patternType="solid">
        <fgColor indexed="18"/>
        <bgColor indexed="12"/>
      </patternFill>
    </fill>
    <fill>
      <patternFill patternType="solid">
        <fgColor indexed="22"/>
        <bgColor indexed="32"/>
      </patternFill>
    </fill>
    <fill>
      <patternFill patternType="darkGray">
        <fgColor indexed="32"/>
        <bgColor indexed="22"/>
      </patternFill>
    </fill>
    <fill>
      <patternFill patternType="solid">
        <fgColor rgb="FFFFFF00"/>
        <bgColor rgb="FFFFFF00"/>
      </patternFill>
    </fill>
    <fill>
      <patternFill patternType="solid">
        <fgColor indexed="20"/>
        <bgColor indexed="28"/>
      </patternFill>
    </fill>
    <fill>
      <patternFill patternType="solid">
        <fgColor indexed="27"/>
        <bgColor indexed="31"/>
      </patternFill>
    </fill>
    <fill>
      <patternFill patternType="solid">
        <fgColor rgb="FFB9CDE5"/>
        <bgColor rgb="FFB9CDE5"/>
      </patternFill>
    </fill>
    <fill>
      <patternFill patternType="solid">
        <fgColor indexed="35"/>
        <bgColor indexed="15"/>
      </patternFill>
    </fill>
    <fill>
      <patternFill patternType="solid">
        <fgColor rgb="FFBCD2EC"/>
        <bgColor rgb="FFBCD2EC"/>
      </patternFill>
    </fill>
    <fill>
      <patternFill patternType="solid">
        <fgColor indexed="31"/>
        <bgColor indexed="35"/>
      </patternFill>
    </fill>
    <fill>
      <patternFill patternType="solid">
        <fgColor indexed="44"/>
        <bgColor indexed="57"/>
      </patternFill>
    </fill>
    <fill>
      <patternFill patternType="solid">
        <fgColor indexed="44"/>
        <bgColor indexed="23"/>
      </patternFill>
    </fill>
    <fill>
      <patternFill patternType="solid">
        <fgColor rgb="FF99CCFF"/>
        <bgColor rgb="FF99CCFF"/>
      </patternFill>
    </fill>
    <fill>
      <patternFill patternType="solid">
        <fgColor indexed="49"/>
        <bgColor indexed="40"/>
      </patternFill>
    </fill>
    <fill>
      <patternFill patternType="solid">
        <fgColor rgb="FF31CBCD"/>
        <bgColor rgb="FF31CBCD"/>
      </patternFill>
    </fill>
    <fill>
      <patternFill patternType="mediumGray">
        <fgColor indexed="27"/>
        <bgColor indexed="31"/>
      </patternFill>
    </fill>
    <fill>
      <patternFill patternType="solid">
        <fgColor rgb="FFC8E8F6"/>
        <bgColor rgb="FFC8E8F6"/>
      </patternFill>
    </fill>
    <fill>
      <patternFill patternType="darkGray">
        <fgColor indexed="27"/>
        <bgColor indexed="31"/>
      </patternFill>
    </fill>
    <fill>
      <patternFill patternType="solid">
        <fgColor rgb="FFCFF0FD"/>
        <bgColor rgb="FFCFF0FD"/>
      </patternFill>
    </fill>
    <fill>
      <patternFill patternType="solid">
        <fgColor rgb="FFC8C9F3"/>
        <bgColor rgb="FFC8C9F3"/>
      </patternFill>
    </fill>
    <fill>
      <patternFill patternType="solid">
        <fgColor rgb="FFE6B9B8"/>
        <bgColor rgb="FFE6B9B8"/>
      </patternFill>
    </fill>
    <fill>
      <patternFill patternType="solid">
        <fgColor indexed="60"/>
        <bgColor indexed="47"/>
      </patternFill>
    </fill>
    <fill>
      <patternFill patternType="solid">
        <fgColor rgb="FFD8C6A4"/>
        <bgColor rgb="FFD8C6A4"/>
      </patternFill>
    </fill>
    <fill>
      <patternFill patternType="solid">
        <fgColor indexed="45"/>
        <bgColor indexed="60"/>
      </patternFill>
    </fill>
    <fill>
      <patternFill patternType="solid">
        <fgColor indexed="61"/>
        <bgColor indexed="52"/>
      </patternFill>
    </fill>
    <fill>
      <patternFill patternType="solid">
        <fgColor rgb="FFBC4B4D"/>
        <bgColor rgb="FFBC4B4D"/>
      </patternFill>
    </fill>
    <fill>
      <patternFill patternType="solid">
        <fgColor indexed="30"/>
        <bgColor indexed="21"/>
      </patternFill>
    </fill>
    <fill>
      <patternFill patternType="darkGray">
        <fgColor indexed="30"/>
        <bgColor indexed="48"/>
      </patternFill>
    </fill>
    <fill>
      <patternFill patternType="solid">
        <fgColor rgb="FF0268CB"/>
        <bgColor rgb="FF0268CB"/>
      </patternFill>
    </fill>
    <fill>
      <patternFill patternType="solid">
        <fgColor indexed="30"/>
        <bgColor indexed="48"/>
      </patternFill>
    </fill>
    <fill>
      <patternFill patternType="solid">
        <fgColor indexed="45"/>
        <bgColor indexed="53"/>
      </patternFill>
    </fill>
    <fill>
      <patternFill patternType="solid">
        <fgColor rgb="FFEE7FCE"/>
        <bgColor rgb="FFEE7FCE"/>
      </patternFill>
    </fill>
    <fill>
      <patternFill patternType="solid">
        <fgColor indexed="33"/>
        <bgColor indexed="17"/>
      </patternFill>
    </fill>
    <fill>
      <patternFill patternType="mediumGray">
        <fgColor indexed="22"/>
        <bgColor indexed="33"/>
      </patternFill>
    </fill>
    <fill>
      <patternFill patternType="solid">
        <fgColor rgb="FFC0504D"/>
        <bgColor rgb="FFC0504D"/>
      </patternFill>
    </fill>
    <fill>
      <patternFill patternType="solid">
        <fgColor rgb="FFD7E4BD"/>
        <bgColor rgb="FFD7E4BD"/>
      </patternFill>
    </fill>
    <fill>
      <patternFill patternType="solid">
        <fgColor indexed="17"/>
        <bgColor indexed="62"/>
      </patternFill>
    </fill>
    <fill>
      <patternFill patternType="solid">
        <fgColor rgb="FFE4EFE6"/>
        <bgColor rgb="FFE4EFE6"/>
      </patternFill>
    </fill>
    <fill>
      <patternFill patternType="solid">
        <fgColor indexed="38"/>
        <bgColor indexed="50"/>
      </patternFill>
    </fill>
    <fill>
      <patternFill patternType="solid">
        <fgColor indexed="50"/>
        <bgColor indexed="38"/>
      </patternFill>
    </fill>
    <fill>
      <patternFill patternType="solid">
        <fgColor rgb="FF99CC01"/>
        <bgColor rgb="FF99CC01"/>
      </patternFill>
    </fill>
    <fill>
      <patternFill patternType="solid">
        <fgColor rgb="FF058484"/>
        <bgColor rgb="FF058484"/>
      </patternFill>
    </fill>
    <fill>
      <patternFill patternType="darkGray">
        <fgColor indexed="35"/>
        <bgColor indexed="36"/>
      </patternFill>
    </fill>
    <fill>
      <patternFill patternType="solid">
        <fgColor rgb="FF80BF80"/>
        <bgColor rgb="FF80BF80"/>
      </patternFill>
    </fill>
    <fill>
      <patternFill patternType="darkGray">
        <fgColor indexed="28"/>
        <bgColor indexed="22"/>
      </patternFill>
    </fill>
    <fill>
      <patternFill patternType="solid">
        <fgColor rgb="FF8A3172"/>
        <bgColor rgb="FF8A3172"/>
      </patternFill>
    </fill>
    <fill>
      <patternFill patternType="solid">
        <fgColor rgb="FFCCC1DA"/>
        <bgColor rgb="FFCCC1DA"/>
      </patternFill>
    </fill>
    <fill>
      <patternFill patternType="solid">
        <fgColor indexed="38"/>
        <bgColor indexed="22"/>
      </patternFill>
    </fill>
    <fill>
      <patternFill patternType="solid">
        <fgColor rgb="FFC4C4D9"/>
        <bgColor rgb="FFC4C4D9"/>
      </patternFill>
    </fill>
    <fill>
      <patternFill patternType="solid">
        <fgColor indexed="46"/>
        <bgColor indexed="24"/>
      </patternFill>
    </fill>
    <fill>
      <patternFill patternType="mediumGray">
        <fgColor indexed="50"/>
        <bgColor indexed="38"/>
      </patternFill>
    </fill>
    <fill>
      <patternFill patternType="darkGray">
        <fgColor indexed="51"/>
        <bgColor indexed="35"/>
      </patternFill>
    </fill>
    <fill>
      <patternFill patternType="solid">
        <fgColor indexed="51"/>
        <bgColor indexed="19"/>
      </patternFill>
    </fill>
    <fill>
      <patternFill patternType="solid">
        <fgColor rgb="FFF3CD9D"/>
        <bgColor rgb="FFF3CD9D"/>
      </patternFill>
    </fill>
    <fill>
      <patternFill patternType="solid">
        <fgColor rgb="FFE1C99A"/>
        <bgColor rgb="FFE1C99A"/>
      </patternFill>
    </fill>
    <fill>
      <patternFill patternType="mediumGray">
        <fgColor indexed="38"/>
        <bgColor indexed="50"/>
      </patternFill>
    </fill>
    <fill>
      <patternFill patternType="solid">
        <fgColor rgb="FF4CA640"/>
        <bgColor rgb="FF4CA640"/>
      </patternFill>
    </fill>
    <fill>
      <patternFill patternType="solid">
        <fgColor indexed="24"/>
        <bgColor indexed="57"/>
      </patternFill>
    </fill>
    <fill>
      <patternFill patternType="solid">
        <fgColor indexed="24"/>
        <bgColor indexed="46"/>
      </patternFill>
    </fill>
    <fill>
      <patternFill patternType="solid">
        <fgColor rgb="FF9696F9"/>
        <bgColor rgb="FF9696F9"/>
      </patternFill>
    </fill>
    <fill>
      <patternFill patternType="solid">
        <fgColor indexed="57"/>
        <bgColor indexed="22"/>
      </patternFill>
    </fill>
    <fill>
      <patternFill patternType="solid">
        <fgColor rgb="FF00B050"/>
        <bgColor rgb="FF00B050"/>
      </patternFill>
    </fill>
    <fill>
      <patternFill patternType="darkGray">
        <fgColor indexed="22"/>
        <bgColor indexed="31"/>
      </patternFill>
    </fill>
    <fill>
      <patternFill patternType="solid">
        <fgColor rgb="FFC2C2CD"/>
        <bgColor rgb="FFC2C2CD"/>
      </patternFill>
    </fill>
    <fill>
      <patternFill patternType="solid">
        <fgColor rgb="FFB0DCE5"/>
        <bgColor rgb="FFB0DCE5"/>
      </patternFill>
    </fill>
    <fill>
      <patternFill patternType="solid">
        <fgColor rgb="FFB7DEE8"/>
        <bgColor rgb="FFB7DEE8"/>
      </patternFill>
    </fill>
    <fill>
      <patternFill patternType="solid">
        <fgColor indexed="15"/>
        <bgColor indexed="35"/>
      </patternFill>
    </fill>
    <fill>
      <patternFill patternType="solid">
        <fgColor indexed="44"/>
        <bgColor indexed="35"/>
      </patternFill>
    </fill>
    <fill>
      <patternFill patternType="solid">
        <fgColor indexed="41"/>
        <bgColor indexed="42"/>
      </patternFill>
    </fill>
    <fill>
      <patternFill patternType="solid">
        <fgColor rgb="FFFCD5B5"/>
        <bgColor rgb="FFFCD5B5"/>
      </patternFill>
    </fill>
    <fill>
      <patternFill patternType="solid">
        <fgColor indexed="34"/>
        <bgColor indexed="14"/>
      </patternFill>
    </fill>
    <fill>
      <patternFill patternType="solid">
        <fgColor rgb="FFFACF9F"/>
        <bgColor rgb="FFFACF9F"/>
      </patternFill>
    </fill>
    <fill>
      <patternFill patternType="solid">
        <fgColor indexed="51"/>
        <bgColor indexed="13"/>
      </patternFill>
    </fill>
    <fill>
      <patternFill patternType="solid">
        <fgColor indexed="63"/>
        <bgColor indexed="59"/>
      </patternFill>
    </fill>
    <fill>
      <patternFill patternType="solid">
        <fgColor indexed="36"/>
        <bgColor indexed="33"/>
      </patternFill>
    </fill>
    <fill>
      <patternFill patternType="solid">
        <fgColor indexed="57"/>
        <bgColor indexed="44"/>
      </patternFill>
    </fill>
    <fill>
      <patternFill patternType="darkGray">
        <fgColor indexed="48"/>
        <bgColor indexed="54"/>
      </patternFill>
    </fill>
    <fill>
      <patternFill patternType="solid">
        <fgColor indexed="48"/>
        <bgColor indexed="30"/>
      </patternFill>
    </fill>
    <fill>
      <patternFill patternType="solid">
        <fgColor rgb="FF4D7EBB"/>
        <bgColor rgb="FF4D7EBB"/>
      </patternFill>
    </fill>
    <fill>
      <patternFill patternType="mediumGray">
        <fgColor indexed="55"/>
        <bgColor indexed="46"/>
      </patternFill>
    </fill>
    <fill>
      <patternFill patternType="darkGray">
        <fgColor indexed="55"/>
        <bgColor indexed="23"/>
      </patternFill>
    </fill>
    <fill>
      <patternFill patternType="solid">
        <fgColor indexed="55"/>
        <bgColor indexed="46"/>
      </patternFill>
    </fill>
    <fill>
      <patternFill patternType="solid">
        <fgColor rgb="FF98CACC"/>
        <bgColor rgb="FF98CACC"/>
      </patternFill>
    </fill>
    <fill>
      <patternFill patternType="solid">
        <fgColor rgb="FF92C7B9"/>
        <bgColor rgb="FF92C7B9"/>
      </patternFill>
    </fill>
    <fill>
      <patternFill patternType="mediumGray">
        <fgColor indexed="46"/>
        <bgColor indexed="55"/>
      </patternFill>
    </fill>
    <fill>
      <patternFill patternType="solid">
        <fgColor rgb="FFAAD7DE"/>
        <bgColor rgb="FFAAD7DE"/>
      </patternFill>
    </fill>
    <fill>
      <patternFill patternType="solid">
        <fgColor indexed="23"/>
        <bgColor indexed="44"/>
      </patternFill>
    </fill>
    <fill>
      <patternFill patternType="solid">
        <fgColor rgb="FF898489"/>
        <bgColor rgb="FF898489"/>
      </patternFill>
    </fill>
    <fill>
      <patternFill patternType="solid">
        <fgColor indexed="53"/>
        <bgColor indexed="45"/>
      </patternFill>
    </fill>
    <fill>
      <patternFill patternType="darkGray">
        <fgColor indexed="45"/>
        <bgColor indexed="53"/>
      </patternFill>
    </fill>
    <fill>
      <patternFill patternType="darkGray">
        <fgColor indexed="53"/>
        <bgColor indexed="29"/>
      </patternFill>
    </fill>
    <fill>
      <patternFill patternType="solid">
        <fgColor indexed="53"/>
        <bgColor indexed="29"/>
      </patternFill>
    </fill>
    <fill>
      <patternFill patternType="solid">
        <fgColor rgb="FFE184BB"/>
        <bgColor rgb="FFE184BB"/>
      </patternFill>
    </fill>
    <fill>
      <patternFill patternType="darkGray">
        <fgColor indexed="29"/>
        <bgColor indexed="53"/>
      </patternFill>
    </fill>
    <fill>
      <patternFill patternType="mediumGray">
        <fgColor indexed="53"/>
        <bgColor indexed="55"/>
      </patternFill>
    </fill>
    <fill>
      <patternFill patternType="solid">
        <fgColor rgb="FFC68E94"/>
        <bgColor rgb="FFC68E94"/>
      </patternFill>
    </fill>
    <fill>
      <patternFill patternType="mediumGray">
        <fgColor indexed="17"/>
        <bgColor indexed="21"/>
      </patternFill>
    </fill>
    <fill>
      <patternFill patternType="darkGray">
        <fgColor indexed="50"/>
        <bgColor indexed="19"/>
      </patternFill>
    </fill>
    <fill>
      <patternFill patternType="solid">
        <fgColor rgb="FF97CD15"/>
        <bgColor rgb="FF97CD15"/>
      </patternFill>
    </fill>
    <fill>
      <patternFill patternType="solid">
        <fgColor indexed="21"/>
        <bgColor indexed="50"/>
      </patternFill>
    </fill>
    <fill>
      <patternFill patternType="solid">
        <fgColor rgb="FF029A6A"/>
        <bgColor rgb="FF029A6A"/>
      </patternFill>
    </fill>
    <fill>
      <patternFill patternType="mediumGray">
        <fgColor indexed="38"/>
        <bgColor indexed="21"/>
      </patternFill>
    </fill>
    <fill>
      <patternFill patternType="darkGray">
        <fgColor indexed="38"/>
        <bgColor indexed="21"/>
      </patternFill>
    </fill>
    <fill>
      <patternFill patternType="solid">
        <fgColor rgb="FF048C96"/>
        <bgColor rgb="FF048C96"/>
      </patternFill>
    </fill>
    <fill>
      <patternFill patternType="solid">
        <fgColor rgb="FF039CB8"/>
        <bgColor rgb="FF039CB8"/>
      </patternFill>
    </fill>
    <fill>
      <patternFill patternType="mediumGray">
        <fgColor indexed="38"/>
        <bgColor indexed="23"/>
      </patternFill>
    </fill>
    <fill>
      <patternFill patternType="mediumGray">
        <fgColor indexed="38"/>
        <bgColor indexed="54"/>
      </patternFill>
    </fill>
    <fill>
      <patternFill patternType="solid">
        <fgColor rgb="FF2981A0"/>
        <bgColor rgb="FF2981A0"/>
      </patternFill>
    </fill>
    <fill>
      <patternFill patternType="solid">
        <fgColor rgb="FF3B7FAD"/>
        <bgColor rgb="FF3B7FAD"/>
      </patternFill>
    </fill>
    <fill>
      <patternFill patternType="solid">
        <fgColor indexed="25"/>
        <bgColor indexed="60"/>
      </patternFill>
    </fill>
    <fill>
      <patternFill patternType="solid">
        <fgColor rgb="FF963768"/>
        <bgColor rgb="FF963768"/>
      </patternFill>
    </fill>
    <fill>
      <patternFill patternType="solid">
        <fgColor indexed="55"/>
        <bgColor indexed="23"/>
      </patternFill>
    </fill>
    <fill>
      <patternFill patternType="solid">
        <fgColor indexed="55"/>
      </patternFill>
    </fill>
    <fill>
      <patternFill patternType="mediumGray">
        <fgColor indexed="57"/>
        <bgColor indexed="44"/>
      </patternFill>
    </fill>
    <fill>
      <patternFill patternType="mediumGray">
        <fgColor indexed="57"/>
        <bgColor indexed="46"/>
      </patternFill>
    </fill>
    <fill>
      <patternFill patternType="mediumGray">
        <fgColor indexed="24"/>
        <bgColor indexed="23"/>
      </patternFill>
    </fill>
    <fill>
      <patternFill patternType="solid">
        <fgColor rgb="FF8F8DC1"/>
        <bgColor rgb="FF8F8DC1"/>
      </patternFill>
    </fill>
    <fill>
      <patternFill patternType="solid">
        <fgColor rgb="FF58C5A7"/>
        <bgColor rgb="FF58C5A7"/>
      </patternFill>
    </fill>
    <fill>
      <patternFill patternType="mediumGray">
        <fgColor indexed="23"/>
        <bgColor indexed="44"/>
      </patternFill>
    </fill>
    <fill>
      <patternFill patternType="solid">
        <fgColor rgb="FF97B0E2"/>
        <bgColor rgb="FF97B0E2"/>
      </patternFill>
    </fill>
    <fill>
      <patternFill patternType="solid">
        <fgColor rgb="FF58C5A6"/>
        <bgColor rgb="FF58C5A6"/>
      </patternFill>
    </fill>
    <fill>
      <patternFill patternType="solid">
        <fgColor indexed="33"/>
        <bgColor indexed="36"/>
      </patternFill>
    </fill>
    <fill>
      <patternFill patternType="darkGray">
        <fgColor indexed="58"/>
        <bgColor indexed="59"/>
      </patternFill>
    </fill>
    <fill>
      <patternFill patternType="solid">
        <fgColor rgb="FF0C3300"/>
        <bgColor rgb="FF0C3300"/>
      </patternFill>
    </fill>
    <fill>
      <patternFill patternType="solid">
        <fgColor indexed="13"/>
        <bgColor indexed="34"/>
      </patternFill>
    </fill>
    <fill>
      <patternFill patternType="solid">
        <fgColor indexed="13"/>
        <bgColor indexed="43"/>
      </patternFill>
    </fill>
    <fill>
      <patternFill patternType="darkGray">
        <fgColor indexed="54"/>
        <bgColor indexed="62"/>
      </patternFill>
    </fill>
    <fill>
      <patternFill patternType="solid">
        <fgColor indexed="54"/>
        <bgColor indexed="48"/>
      </patternFill>
    </fill>
    <fill>
      <patternFill patternType="solid">
        <fgColor rgb="FF3A78BF"/>
        <bgColor rgb="FF3A78BF"/>
      </patternFill>
    </fill>
    <fill>
      <patternFill patternType="solid">
        <fgColor indexed="34"/>
        <bgColor indexed="33"/>
      </patternFill>
    </fill>
    <fill>
      <patternFill patternType="solid">
        <fgColor indexed="33"/>
      </patternFill>
    </fill>
    <fill>
      <patternFill patternType="mediumGray">
        <fgColor indexed="49"/>
        <bgColor indexed="38"/>
      </patternFill>
    </fill>
    <fill>
      <patternFill patternType="darkGray">
        <fgColor indexed="49"/>
        <bgColor indexed="40"/>
      </patternFill>
    </fill>
    <fill>
      <patternFill patternType="solid">
        <fgColor rgb="FF26CBD9"/>
        <bgColor rgb="FF26CBD9"/>
      </patternFill>
    </fill>
    <fill>
      <patternFill patternType="mediumGray">
        <fgColor indexed="49"/>
        <bgColor indexed="40"/>
      </patternFill>
    </fill>
    <fill>
      <patternFill patternType="solid">
        <fgColor rgb="FF1BCBE3"/>
        <bgColor rgb="FF1BCBE3"/>
      </patternFill>
    </fill>
    <fill>
      <patternFill patternType="solid">
        <fgColor rgb="FF03A4CA"/>
        <bgColor rgb="FF03A4CA"/>
      </patternFill>
    </fill>
    <fill>
      <patternFill patternType="darkGray">
        <fgColor indexed="38"/>
        <bgColor indexed="50"/>
      </patternFill>
    </fill>
    <fill>
      <patternFill patternType="solid">
        <fgColor rgb="FF289562"/>
        <bgColor rgb="FF289562"/>
      </patternFill>
    </fill>
    <fill>
      <patternFill patternType="solid">
        <fgColor indexed="49"/>
      </patternFill>
    </fill>
    <fill>
      <patternFill patternType="mediumGray">
        <fgColor indexed="52"/>
        <bgColor indexed="61"/>
      </patternFill>
    </fill>
    <fill>
      <patternFill patternType="solid">
        <fgColor indexed="37"/>
        <bgColor indexed="60"/>
      </patternFill>
    </fill>
    <fill>
      <patternFill patternType="darkGray">
        <fgColor indexed="52"/>
        <bgColor indexed="61"/>
      </patternFill>
    </fill>
    <fill>
      <patternFill patternType="mediumGray">
        <fgColor indexed="61"/>
        <bgColor indexed="52"/>
      </patternFill>
    </fill>
    <fill>
      <patternFill patternType="solid">
        <fgColor rgb="FFFC8407"/>
        <bgColor rgb="FFFC8407"/>
      </patternFill>
    </fill>
    <fill>
      <patternFill patternType="solid">
        <fgColor rgb="FFFA7207"/>
        <bgColor rgb="FFFA7207"/>
      </patternFill>
    </fill>
    <fill>
      <patternFill patternType="solid">
        <fgColor indexed="52"/>
        <bgColor indexed="61"/>
      </patternFill>
    </fill>
    <fill>
      <patternFill patternType="solid">
        <fgColor indexed="60"/>
        <bgColor indexed="29"/>
      </patternFill>
    </fill>
    <fill>
      <patternFill patternType="solid">
        <fgColor indexed="60"/>
        <bgColor indexed="37"/>
      </patternFill>
    </fill>
    <fill>
      <patternFill patternType="darkGray">
        <fgColor indexed="60"/>
        <bgColor indexed="25"/>
      </patternFill>
    </fill>
    <fill>
      <patternFill patternType="solid">
        <fgColor rgb="FFBB4A4C"/>
        <bgColor rgb="FFBB4A4C"/>
      </patternFill>
    </fill>
    <fill>
      <patternFill patternType="solid">
        <fgColor indexed="60"/>
      </patternFill>
    </fill>
    <fill>
      <patternFill patternType="solid">
        <fgColor indexed="35"/>
        <bgColor indexed="51"/>
      </patternFill>
    </fill>
    <fill>
      <patternFill patternType="solid">
        <fgColor indexed="19"/>
        <bgColor indexed="23"/>
      </patternFill>
    </fill>
    <fill>
      <patternFill patternType="solid">
        <fgColor indexed="19"/>
        <bgColor indexed="50"/>
      </patternFill>
    </fill>
    <fill>
      <patternFill patternType="solid">
        <fgColor rgb="FF92D050"/>
        <bgColor rgb="FF92D050"/>
      </patternFill>
    </fill>
    <fill>
      <patternFill patternType="solid">
        <fgColor indexed="34"/>
        <bgColor indexed="13"/>
      </patternFill>
    </fill>
    <fill>
      <patternFill patternType="mediumGray">
        <fgColor indexed="13"/>
        <bgColor indexed="34"/>
      </patternFill>
    </fill>
    <fill>
      <patternFill patternType="solid">
        <fgColor rgb="FFFFFF93"/>
        <bgColor rgb="FFFFFF93"/>
      </patternFill>
    </fill>
    <fill>
      <patternFill patternType="darkGray">
        <fgColor indexed="34"/>
        <bgColor indexed="37"/>
      </patternFill>
    </fill>
    <fill>
      <patternFill patternType="mediumGray">
        <fgColor indexed="60"/>
        <bgColor indexed="34"/>
      </patternFill>
    </fill>
    <fill>
      <patternFill patternType="solid">
        <fgColor rgb="FFC49A9F"/>
        <bgColor rgb="FFC49A9F"/>
      </patternFill>
    </fill>
    <fill>
      <patternFill patternType="solid">
        <fgColor rgb="FFD0C4AD"/>
        <bgColor rgb="FFD0C4AD"/>
      </patternFill>
    </fill>
    <fill>
      <patternFill patternType="darkGray">
        <fgColor indexed="51"/>
        <bgColor indexed="55"/>
      </patternFill>
    </fill>
    <fill>
      <patternFill patternType="solid">
        <fgColor indexed="35"/>
      </patternFill>
    </fill>
    <fill>
      <patternFill patternType="solid">
        <fgColor indexed="54"/>
        <bgColor indexed="23"/>
      </patternFill>
    </fill>
    <fill>
      <patternFill patternType="darkGray">
        <fgColor indexed="54"/>
        <bgColor indexed="23"/>
      </patternFill>
    </fill>
    <fill>
      <patternFill patternType="darkGray">
        <fgColor indexed="54"/>
        <bgColor indexed="55"/>
      </patternFill>
    </fill>
    <fill>
      <patternFill patternType="solid">
        <fgColor rgb="FF5C7FAE"/>
        <bgColor rgb="FF5C7FAE"/>
      </patternFill>
    </fill>
    <fill>
      <patternFill patternType="mediumGray">
        <fgColor indexed="38"/>
        <bgColor indexed="49"/>
      </patternFill>
    </fill>
    <fill>
      <patternFill patternType="darkGray">
        <fgColor indexed="49"/>
        <bgColor indexed="57"/>
      </patternFill>
    </fill>
    <fill>
      <patternFill patternType="solid">
        <fgColor indexed="40"/>
        <bgColor indexed="49"/>
      </patternFill>
    </fill>
    <fill>
      <patternFill patternType="solid">
        <fgColor rgb="FF05CCFA"/>
        <bgColor rgb="FF05CCFA"/>
      </patternFill>
    </fill>
    <fill>
      <patternFill patternType="mediumGray">
        <fgColor indexed="37"/>
        <bgColor indexed="29"/>
      </patternFill>
    </fill>
    <fill>
      <patternFill patternType="solid">
        <fgColor indexed="29"/>
        <bgColor indexed="53"/>
      </patternFill>
    </fill>
    <fill>
      <patternFill patternType="mediumGray">
        <fgColor indexed="52"/>
        <bgColor indexed="25"/>
      </patternFill>
    </fill>
    <fill>
      <patternFill patternType="mediumGray">
        <fgColor indexed="25"/>
        <bgColor indexed="52"/>
      </patternFill>
    </fill>
    <fill>
      <patternFill patternType="mediumGray">
        <fgColor indexed="60"/>
        <bgColor indexed="29"/>
      </patternFill>
    </fill>
    <fill>
      <patternFill patternType="solid">
        <fgColor indexed="37"/>
      </patternFill>
    </fill>
    <fill>
      <patternFill patternType="solid">
        <fgColor indexed="45"/>
      </patternFill>
    </fill>
    <fill>
      <patternFill patternType="solid">
        <fgColor indexed="47"/>
        <bgColor indexed="31"/>
      </patternFill>
    </fill>
    <fill>
      <patternFill patternType="darkGray">
        <fgColor indexed="55"/>
        <bgColor indexed="46"/>
      </patternFill>
    </fill>
    <fill>
      <patternFill patternType="mediumGray">
        <fgColor indexed="60"/>
        <bgColor indexed="25"/>
      </patternFill>
    </fill>
    <fill>
      <patternFill patternType="solid">
        <fgColor rgb="FF95B3D7"/>
        <bgColor rgb="FF95B3D7"/>
      </patternFill>
    </fill>
    <fill>
      <patternFill patternType="solid">
        <fgColor rgb="FFD99694"/>
        <bgColor rgb="FFD99694"/>
      </patternFill>
    </fill>
    <fill>
      <patternFill patternType="solid">
        <fgColor rgb="FFC3D69B"/>
        <bgColor rgb="FFC3D69B"/>
      </patternFill>
    </fill>
    <fill>
      <patternFill patternType="solid">
        <fgColor rgb="FFB3A2C7"/>
        <bgColor rgb="FFB3A2C7"/>
      </patternFill>
    </fill>
    <fill>
      <patternFill patternType="solid">
        <fgColor rgb="FF93CDDD"/>
        <bgColor rgb="FF93CDDD"/>
      </patternFill>
    </fill>
    <fill>
      <patternFill patternType="solid">
        <fgColor rgb="FFFAC090"/>
        <bgColor rgb="FFFAC090"/>
      </patternFill>
    </fill>
    <fill>
      <patternFill patternType="solid">
        <fgColor rgb="FF4F81BD"/>
        <bgColor rgb="FF4F81BD"/>
      </patternFill>
    </fill>
    <fill>
      <patternFill patternType="solid">
        <fgColor rgb="FF9BBB59"/>
        <bgColor rgb="FF9BBB59"/>
      </patternFill>
    </fill>
    <fill>
      <patternFill patternType="solid">
        <fgColor rgb="FF8064A2"/>
        <bgColor rgb="FF8064A2"/>
      </patternFill>
    </fill>
    <fill>
      <patternFill patternType="solid">
        <fgColor rgb="FF4BACC6"/>
        <bgColor rgb="FF4BACC6"/>
      </patternFill>
    </fill>
    <fill>
      <patternFill patternType="solid">
        <fgColor rgb="FFF79646"/>
        <bgColor rgb="FFF79646"/>
      </patternFill>
    </fill>
    <fill>
      <patternFill patternType="solid">
        <fgColor rgb="FFFFC7CE"/>
        <bgColor rgb="FFFFC7CE"/>
      </patternFill>
    </fill>
    <fill>
      <patternFill patternType="solid">
        <fgColor rgb="FFF2F2F2"/>
        <bgColor rgb="FFF2F2F2"/>
      </patternFill>
    </fill>
    <fill>
      <patternFill patternType="solid">
        <fgColor rgb="FFA5A5A5"/>
        <bgColor rgb="FFA5A5A5"/>
      </patternFill>
    </fill>
    <fill>
      <patternFill patternType="solid">
        <fgColor rgb="FFC6EFCE"/>
        <bgColor rgb="FFC6EFCE"/>
      </patternFill>
    </fill>
    <fill>
      <patternFill patternType="solid">
        <fgColor rgb="FFFFCC99"/>
        <bgColor rgb="FFFFCC99"/>
      </patternFill>
    </fill>
    <fill>
      <patternFill patternType="solid">
        <fgColor rgb="FFFFEB9C"/>
        <bgColor rgb="FFFFEB9C"/>
      </patternFill>
    </fill>
    <fill>
      <patternFill patternType="mediumGray">
        <fgColor indexed="42"/>
        <bgColor indexed="28"/>
      </patternFill>
    </fill>
    <fill>
      <patternFill patternType="mediumGray">
        <fgColor indexed="17"/>
        <bgColor indexed="56"/>
      </patternFill>
    </fill>
    <fill>
      <patternFill patternType="darkGray">
        <fgColor indexed="56"/>
        <bgColor indexed="58"/>
      </patternFill>
    </fill>
    <fill>
      <patternFill patternType="darkGray">
        <fgColor indexed="40"/>
        <bgColor indexed="49"/>
      </patternFill>
    </fill>
    <fill>
      <patternFill patternType="mediumGray">
        <fgColor indexed="42"/>
        <bgColor indexed="35"/>
      </patternFill>
    </fill>
    <fill>
      <patternFill patternType="solid">
        <fgColor indexed="22"/>
        <bgColor indexed="38"/>
      </patternFill>
    </fill>
    <fill>
      <patternFill patternType="solid">
        <fgColor indexed="26"/>
        <bgColor indexed="9"/>
      </patternFill>
    </fill>
    <fill>
      <patternFill patternType="solid">
        <fgColor indexed="26"/>
        <bgColor indexed="59"/>
      </patternFill>
    </fill>
    <fill>
      <patternFill patternType="solid">
        <fgColor indexed="26"/>
        <bgColor indexed="32"/>
      </patternFill>
    </fill>
    <fill>
      <patternFill patternType="darkGray">
        <fgColor indexed="33"/>
        <bgColor indexed="36"/>
      </patternFill>
    </fill>
    <fill>
      <patternFill patternType="mediumGray">
        <fgColor indexed="34"/>
        <bgColor indexed="51"/>
      </patternFill>
    </fill>
    <fill>
      <patternFill patternType="mediumGray">
        <fgColor indexed="34"/>
        <bgColor indexed="13"/>
      </patternFill>
    </fill>
    <fill>
      <patternFill patternType="darkGray">
        <fgColor indexed="51"/>
        <bgColor indexed="13"/>
      </patternFill>
    </fill>
    <fill>
      <patternFill patternType="mediumGray">
        <fgColor indexed="62"/>
        <bgColor indexed="20"/>
      </patternFill>
    </fill>
    <fill>
      <patternFill patternType="mediumGray">
        <fgColor indexed="43"/>
        <bgColor indexed="36"/>
      </patternFill>
    </fill>
    <fill>
      <patternFill patternType="solid">
        <fgColor indexed="22"/>
        <bgColor indexed="27"/>
      </patternFill>
    </fill>
    <fill>
      <patternFill patternType="darkGray">
        <fgColor indexed="33"/>
        <bgColor indexed="22"/>
      </patternFill>
    </fill>
    <fill>
      <patternFill patternType="mediumGray">
        <fgColor indexed="34"/>
        <bgColor indexed="33"/>
      </patternFill>
    </fill>
    <fill>
      <patternFill patternType="mediumGray">
        <fgColor indexed="43"/>
        <bgColor indexed="28"/>
      </patternFill>
    </fill>
    <fill>
      <patternFill patternType="solid">
        <fgColor indexed="43"/>
        <bgColor indexed="26"/>
      </patternFill>
    </fill>
    <fill>
      <patternFill patternType="solid">
        <fgColor rgb="FFFFFFCC"/>
        <bgColor rgb="FFFFFFCC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27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52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42"/>
      </patternFill>
    </fill>
    <fill>
      <patternFill patternType="solid">
        <fgColor indexed="4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</fills>
  <borders count="1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34"/>
      </left>
      <right style="thin">
        <color indexed="34"/>
      </right>
      <top style="thin">
        <color indexed="34"/>
      </top>
      <bottom style="thin">
        <color indexed="34"/>
      </bottom>
      <diagonal/>
    </border>
    <border>
      <left style="thin">
        <color indexed="13"/>
      </left>
      <right style="thin">
        <color indexed="13"/>
      </right>
      <top style="thin">
        <color indexed="13"/>
      </top>
      <bottom style="thin">
        <color indexed="13"/>
      </bottom>
      <diagonal/>
    </border>
    <border>
      <left style="thin">
        <color indexed="19"/>
      </left>
      <right style="thin">
        <color indexed="19"/>
      </right>
      <top style="thin">
        <color indexed="19"/>
      </top>
      <bottom style="thin">
        <color indexed="19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ouble">
        <color indexed="58"/>
      </left>
      <right style="double">
        <color indexed="58"/>
      </right>
      <top style="double">
        <color indexed="58"/>
      </top>
      <bottom style="double">
        <color indexed="58"/>
      </bottom>
      <diagonal/>
    </border>
    <border>
      <left style="double">
        <color indexed="59"/>
      </left>
      <right style="double">
        <color indexed="59"/>
      </right>
      <top style="double">
        <color indexed="59"/>
      </top>
      <bottom style="double">
        <color indexed="59"/>
      </bottom>
      <diagonal/>
    </border>
    <border>
      <left/>
      <right/>
      <top/>
      <bottom style="thick">
        <color rgb="FF4F81BD"/>
      </bottom>
      <diagonal/>
    </border>
    <border>
      <left/>
      <right/>
      <top/>
      <bottom style="thin">
        <color rgb="FFA7C0DE"/>
      </bottom>
      <diagonal/>
    </border>
    <border>
      <left/>
      <right/>
      <top/>
      <bottom style="thick">
        <color rgb="FFA7C0DE"/>
      </bottom>
      <diagonal/>
    </border>
    <border>
      <left/>
      <right/>
      <top/>
      <bottom style="thin">
        <color rgb="FF95B3D7"/>
      </bottom>
      <diagonal/>
    </border>
    <border>
      <left/>
      <right/>
      <top/>
      <bottom style="medium">
        <color rgb="FF95B3D7"/>
      </bottom>
      <diagonal/>
    </border>
    <border>
      <left/>
      <right/>
      <top style="thin">
        <color rgb="FF4F81BD"/>
      </top>
      <bottom style="double">
        <color rgb="FF4F81BD"/>
      </bottom>
      <diagonal/>
    </border>
    <border>
      <left/>
      <right/>
      <top/>
      <bottom style="thick">
        <color indexed="38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0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50"/>
      </bottom>
      <diagonal/>
    </border>
    <border>
      <left/>
      <right/>
      <top/>
      <bottom style="thin">
        <color rgb="FF4F81BD"/>
      </bottom>
      <diagonal/>
    </border>
    <border>
      <left/>
      <right/>
      <top/>
      <bottom style="thick">
        <color indexed="57"/>
      </bottom>
      <diagonal/>
    </border>
    <border>
      <left/>
      <right/>
      <top/>
      <bottom style="thick">
        <color indexed="24"/>
      </bottom>
      <diagonal/>
    </border>
    <border>
      <left/>
      <right/>
      <top/>
      <bottom style="thick">
        <color indexed="46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thick">
        <color indexed="23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57"/>
      </bottom>
      <diagonal/>
    </border>
    <border>
      <left/>
      <right/>
      <top/>
      <bottom style="medium">
        <color indexed="48"/>
      </bottom>
      <diagonal/>
    </border>
    <border>
      <left/>
      <right/>
      <top/>
      <bottom style="medium">
        <color indexed="24"/>
      </bottom>
      <diagonal/>
    </border>
    <border>
      <left/>
      <right/>
      <top/>
      <bottom style="medium">
        <color indexed="46"/>
      </bottom>
      <diagonal/>
    </border>
    <border>
      <left/>
      <right/>
      <top/>
      <bottom style="medium">
        <color indexed="23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60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double">
        <color indexed="37"/>
      </bottom>
      <diagonal/>
    </border>
    <border>
      <left/>
      <right/>
      <top/>
      <bottom style="double">
        <color indexed="61"/>
      </bottom>
      <diagonal/>
    </border>
    <border>
      <left/>
      <right/>
      <top/>
      <bottom style="double">
        <color indexed="2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1"/>
      </left>
      <right style="thin">
        <color indexed="21"/>
      </right>
      <top style="thin">
        <color indexed="21"/>
      </top>
      <bottom style="thin">
        <color indexed="21"/>
      </bottom>
      <diagonal/>
    </border>
    <border>
      <left style="thin">
        <color indexed="29"/>
      </left>
      <right style="thin">
        <color indexed="29"/>
      </right>
      <top style="thin">
        <color indexed="29"/>
      </top>
      <bottom style="thin">
        <color indexed="29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thin">
        <color indexed="25"/>
      </left>
      <right style="thin">
        <color indexed="25"/>
      </right>
      <top style="thin">
        <color indexed="25"/>
      </top>
      <bottom style="thin">
        <color indexed="25"/>
      </bottom>
      <diagonal/>
    </border>
    <border>
      <left style="thin">
        <color indexed="61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8"/>
      </left>
      <right style="thin">
        <color indexed="58"/>
      </right>
      <top style="thin">
        <color indexed="58"/>
      </top>
      <bottom style="thin">
        <color indexed="58"/>
      </bottom>
      <diagonal/>
    </border>
    <border>
      <left style="thin">
        <color indexed="59"/>
      </left>
      <right style="thin">
        <color indexed="59"/>
      </right>
      <top style="thin">
        <color indexed="59"/>
      </top>
      <bottom style="thin">
        <color indexed="59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465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/>
    <xf numFmtId="0" fontId="15" fillId="0" borderId="0" applyNumberFormat="0" applyFill="0" applyBorder="0" applyAlignment="0" applyProtection="0"/>
    <xf numFmtId="0" fontId="4" fillId="0" borderId="0"/>
    <xf numFmtId="0" fontId="29" fillId="0" borderId="41" applyNumberFormat="0" applyFill="0" applyAlignment="0" applyProtection="0"/>
    <xf numFmtId="0" fontId="30" fillId="0" borderId="42" applyNumberFormat="0" applyFill="0" applyAlignment="0" applyProtection="0"/>
    <xf numFmtId="0" fontId="31" fillId="0" borderId="43" applyNumberFormat="0" applyFill="0" applyAlignment="0" applyProtection="0"/>
    <xf numFmtId="0" fontId="31" fillId="0" borderId="0" applyNumberFormat="0" applyFill="0" applyBorder="0" applyAlignment="0" applyProtection="0"/>
    <xf numFmtId="0" fontId="32" fillId="14" borderId="0" applyNumberFormat="0" applyBorder="0" applyAlignment="0" applyProtection="0"/>
    <xf numFmtId="0" fontId="33" fillId="15" borderId="0" applyNumberFormat="0" applyBorder="0" applyAlignment="0" applyProtection="0"/>
    <xf numFmtId="0" fontId="34" fillId="17" borderId="44" applyNumberFormat="0" applyAlignment="0" applyProtection="0"/>
    <xf numFmtId="0" fontId="35" fillId="18" borderId="45" applyNumberFormat="0" applyAlignment="0" applyProtection="0"/>
    <xf numFmtId="0" fontId="36" fillId="18" borderId="44" applyNumberFormat="0" applyAlignment="0" applyProtection="0"/>
    <xf numFmtId="0" fontId="37" fillId="0" borderId="46" applyNumberFormat="0" applyFill="0" applyAlignment="0" applyProtection="0"/>
    <xf numFmtId="0" fontId="38" fillId="19" borderId="47" applyNumberFormat="0" applyAlignment="0" applyProtection="0"/>
    <xf numFmtId="0" fontId="39" fillId="0" borderId="0" applyNumberFormat="0" applyFill="0" applyBorder="0" applyAlignment="0" applyProtection="0"/>
    <xf numFmtId="0" fontId="1" fillId="20" borderId="48" applyNumberFormat="0" applyFont="0" applyAlignment="0" applyProtection="0"/>
    <xf numFmtId="0" fontId="40" fillId="0" borderId="0" applyNumberFormat="0" applyFill="0" applyBorder="0" applyAlignment="0" applyProtection="0"/>
    <xf numFmtId="0" fontId="2" fillId="0" borderId="49" applyNumberFormat="0" applyFill="0" applyAlignment="0" applyProtection="0"/>
    <xf numFmtId="0" fontId="4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4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4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46" borderId="0" applyNumberFormat="0" applyBorder="0" applyAlignment="0" applyProtection="0"/>
    <xf numFmtId="0" fontId="5" fillId="47" borderId="0" applyNumberFormat="0" applyBorder="0" applyAlignment="0" applyProtection="0"/>
    <xf numFmtId="0" fontId="44" fillId="48" borderId="0"/>
    <xf numFmtId="0" fontId="44" fillId="48" borderId="0"/>
    <xf numFmtId="0" fontId="1" fillId="46" borderId="0" applyNumberFormat="0" applyBorder="0" applyAlignment="0" applyProtection="0"/>
    <xf numFmtId="0" fontId="44" fillId="48" borderId="0"/>
    <xf numFmtId="0" fontId="5" fillId="47" borderId="0" applyNumberFormat="0" applyBorder="0" applyAlignment="0" applyProtection="0"/>
    <xf numFmtId="0" fontId="44" fillId="48" borderId="0"/>
    <xf numFmtId="0" fontId="1" fillId="46" borderId="0" applyNumberFormat="0" applyBorder="0" applyAlignment="0" applyProtection="0"/>
    <xf numFmtId="0" fontId="44" fillId="48" borderId="0"/>
    <xf numFmtId="0" fontId="1" fillId="22" borderId="0" applyNumberFormat="0" applyBorder="0" applyAlignment="0" applyProtection="0"/>
    <xf numFmtId="0" fontId="44" fillId="49" borderId="0"/>
    <xf numFmtId="0" fontId="1" fillId="22" borderId="0" applyNumberFormat="0" applyBorder="0" applyAlignment="0" applyProtection="0"/>
    <xf numFmtId="0" fontId="44" fillId="49" borderId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5" fillId="50" borderId="0" applyNumberFormat="0" applyBorder="0" applyAlignment="0" applyProtection="0"/>
    <xf numFmtId="169" fontId="45" fillId="22" borderId="0" applyNumberFormat="0" applyBorder="0" applyAlignment="0" applyProtection="0"/>
    <xf numFmtId="0" fontId="44" fillId="51" borderId="0"/>
    <xf numFmtId="0" fontId="1" fillId="22" borderId="0" applyNumberFormat="0" applyBorder="0" applyAlignment="0" applyProtection="0"/>
    <xf numFmtId="0" fontId="5" fillId="52" borderId="0" applyNumberFormat="0" applyBorder="0" applyAlignment="0" applyProtection="0"/>
    <xf numFmtId="0" fontId="46" fillId="53" borderId="0" applyNumberFormat="0" applyBorder="0" applyAlignment="0" applyProtection="0"/>
    <xf numFmtId="0" fontId="46" fillId="53" borderId="0" applyNumberFormat="0" applyBorder="0" applyAlignment="0" applyProtection="0"/>
    <xf numFmtId="0" fontId="47" fillId="54" borderId="0"/>
    <xf numFmtId="0" fontId="47" fillId="54" borderId="0"/>
    <xf numFmtId="0" fontId="46" fillId="55" borderId="0" applyNumberFormat="0" applyBorder="0" applyAlignment="0" applyProtection="0"/>
    <xf numFmtId="0" fontId="46" fillId="55" borderId="0" applyNumberFormat="0" applyBorder="0" applyAlignment="0" applyProtection="0"/>
    <xf numFmtId="0" fontId="47" fillId="56" borderId="0"/>
    <xf numFmtId="0" fontId="47" fillId="56" borderId="0"/>
    <xf numFmtId="0" fontId="46" fillId="57" borderId="0" applyNumberFormat="0" applyBorder="0" applyAlignment="0" applyProtection="0"/>
    <xf numFmtId="0" fontId="46" fillId="58" borderId="0" applyNumberFormat="0" applyBorder="0" applyAlignment="0" applyProtection="0"/>
    <xf numFmtId="0" fontId="47" fillId="59" borderId="0"/>
    <xf numFmtId="0" fontId="47" fillId="60" borderId="0"/>
    <xf numFmtId="0" fontId="46" fillId="61" borderId="0" applyNumberFormat="0" applyBorder="0" applyAlignment="0" applyProtection="0"/>
    <xf numFmtId="0" fontId="47" fillId="62" borderId="0"/>
    <xf numFmtId="0" fontId="46" fillId="63" borderId="0" applyNumberFormat="0" applyBorder="0" applyAlignment="0" applyProtection="0"/>
    <xf numFmtId="0" fontId="47" fillId="64" borderId="0"/>
    <xf numFmtId="169" fontId="45" fillId="22" borderId="0" applyNumberFormat="0" applyBorder="0" applyAlignment="0" applyProtection="0"/>
    <xf numFmtId="0" fontId="44" fillId="65" borderId="0"/>
    <xf numFmtId="0" fontId="46" fillId="63" borderId="0" applyNumberFormat="0" applyBorder="0" applyAlignment="0" applyProtection="0"/>
    <xf numFmtId="0" fontId="46" fillId="53" borderId="0" applyNumberFormat="0" applyBorder="0" applyAlignment="0" applyProtection="0"/>
    <xf numFmtId="0" fontId="46" fillId="53" borderId="0" applyNumberFormat="0" applyBorder="0" applyAlignment="0" applyProtection="0"/>
    <xf numFmtId="0" fontId="47" fillId="54" borderId="0"/>
    <xf numFmtId="0" fontId="47" fillId="54" borderId="0"/>
    <xf numFmtId="0" fontId="46" fillId="55" borderId="0" applyNumberFormat="0" applyBorder="0" applyAlignment="0" applyProtection="0"/>
    <xf numFmtId="0" fontId="46" fillId="55" borderId="0" applyNumberFormat="0" applyBorder="0" applyAlignment="0" applyProtection="0"/>
    <xf numFmtId="0" fontId="47" fillId="56" borderId="0"/>
    <xf numFmtId="0" fontId="47" fillId="56" borderId="0"/>
    <xf numFmtId="0" fontId="46" fillId="57" borderId="0" applyNumberFormat="0" applyBorder="0" applyAlignment="0" applyProtection="0"/>
    <xf numFmtId="0" fontId="46" fillId="58" borderId="0" applyNumberFormat="0" applyBorder="0" applyAlignment="0" applyProtection="0"/>
    <xf numFmtId="0" fontId="47" fillId="59" borderId="0"/>
    <xf numFmtId="0" fontId="47" fillId="60" borderId="0"/>
    <xf numFmtId="0" fontId="46" fillId="61" borderId="0" applyNumberFormat="0" applyBorder="0" applyAlignment="0" applyProtection="0"/>
    <xf numFmtId="0" fontId="47" fillId="62" borderId="0"/>
    <xf numFmtId="0" fontId="47" fillId="64" borderId="0"/>
    <xf numFmtId="0" fontId="5" fillId="53" borderId="0" applyNumberFormat="0" applyBorder="0" applyAlignment="0" applyProtection="0"/>
    <xf numFmtId="0" fontId="5" fillId="53" borderId="0" applyNumberFormat="0" applyBorder="0" applyAlignment="0" applyProtection="0"/>
    <xf numFmtId="0" fontId="44" fillId="54" borderId="0"/>
    <xf numFmtId="0" fontId="44" fillId="54" borderId="0"/>
    <xf numFmtId="0" fontId="5" fillId="55" borderId="0" applyNumberFormat="0" applyBorder="0" applyAlignment="0" applyProtection="0"/>
    <xf numFmtId="0" fontId="5" fillId="55" borderId="0" applyNumberFormat="0" applyBorder="0" applyAlignment="0" applyProtection="0"/>
    <xf numFmtId="0" fontId="44" fillId="56" borderId="0"/>
    <xf numFmtId="0" fontId="44" fillId="56" borderId="0"/>
    <xf numFmtId="0" fontId="5" fillId="57" borderId="0" applyNumberFormat="0" applyBorder="0" applyAlignment="0" applyProtection="0"/>
    <xf numFmtId="0" fontId="5" fillId="58" borderId="0" applyNumberFormat="0" applyBorder="0" applyAlignment="0" applyProtection="0"/>
    <xf numFmtId="0" fontId="44" fillId="59" borderId="0"/>
    <xf numFmtId="0" fontId="44" fillId="60" borderId="0"/>
    <xf numFmtId="0" fontId="5" fillId="61" borderId="0" applyNumberFormat="0" applyBorder="0" applyAlignment="0" applyProtection="0"/>
    <xf numFmtId="0" fontId="44" fillId="62" borderId="0"/>
    <xf numFmtId="0" fontId="5" fillId="63" borderId="0" applyNumberFormat="0" applyBorder="0" applyAlignment="0" applyProtection="0"/>
    <xf numFmtId="0" fontId="44" fillId="64" borderId="0"/>
    <xf numFmtId="170" fontId="48" fillId="49" borderId="0"/>
    <xf numFmtId="0" fontId="5" fillId="50" borderId="0" applyNumberFormat="0" applyBorder="0" applyAlignment="0" applyProtection="0"/>
    <xf numFmtId="0" fontId="5" fillId="52" borderId="0" applyNumberFormat="0" applyBorder="0" applyAlignment="0" applyProtection="0"/>
    <xf numFmtId="0" fontId="5" fillId="53" borderId="0" applyNumberFormat="0" applyBorder="0" applyAlignment="0" applyProtection="0"/>
    <xf numFmtId="0" fontId="5" fillId="53" borderId="0" applyNumberFormat="0" applyBorder="0" applyAlignment="0" applyProtection="0"/>
    <xf numFmtId="0" fontId="44" fillId="54" borderId="0"/>
    <xf numFmtId="0" fontId="44" fillId="54" borderId="0"/>
    <xf numFmtId="0" fontId="5" fillId="55" borderId="0" applyNumberFormat="0" applyBorder="0" applyAlignment="0" applyProtection="0"/>
    <xf numFmtId="0" fontId="5" fillId="55" borderId="0" applyNumberFormat="0" applyBorder="0" applyAlignment="0" applyProtection="0"/>
    <xf numFmtId="0" fontId="44" fillId="56" borderId="0"/>
    <xf numFmtId="0" fontId="44" fillId="56" borderId="0"/>
    <xf numFmtId="0" fontId="5" fillId="57" borderId="0" applyNumberFormat="0" applyBorder="0" applyAlignment="0" applyProtection="0"/>
    <xf numFmtId="0" fontId="5" fillId="58" borderId="0" applyNumberFormat="0" applyBorder="0" applyAlignment="0" applyProtection="0"/>
    <xf numFmtId="0" fontId="44" fillId="59" borderId="0"/>
    <xf numFmtId="0" fontId="44" fillId="60" borderId="0"/>
    <xf numFmtId="0" fontId="5" fillId="61" borderId="0" applyNumberFormat="0" applyBorder="0" applyAlignment="0" applyProtection="0"/>
    <xf numFmtId="0" fontId="44" fillId="62" borderId="0"/>
    <xf numFmtId="0" fontId="5" fillId="63" borderId="0" applyNumberFormat="0" applyBorder="0" applyAlignment="0" applyProtection="0"/>
    <xf numFmtId="0" fontId="44" fillId="64" borderId="0"/>
    <xf numFmtId="0" fontId="1" fillId="22" borderId="0" applyNumberFormat="0" applyBorder="0" applyAlignment="0" applyProtection="0"/>
    <xf numFmtId="0" fontId="44" fillId="65" borderId="0"/>
    <xf numFmtId="0" fontId="5" fillId="53" borderId="0" applyNumberFormat="0" applyBorder="0" applyAlignment="0" applyProtection="0"/>
    <xf numFmtId="0" fontId="5" fillId="53" borderId="0" applyNumberFormat="0" applyBorder="0" applyAlignment="0" applyProtection="0"/>
    <xf numFmtId="0" fontId="44" fillId="54" borderId="0"/>
    <xf numFmtId="0" fontId="44" fillId="54" borderId="0"/>
    <xf numFmtId="0" fontId="5" fillId="55" borderId="0" applyNumberFormat="0" applyBorder="0" applyAlignment="0" applyProtection="0"/>
    <xf numFmtId="0" fontId="5" fillId="55" borderId="0" applyNumberFormat="0" applyBorder="0" applyAlignment="0" applyProtection="0"/>
    <xf numFmtId="0" fontId="44" fillId="56" borderId="0"/>
    <xf numFmtId="0" fontId="44" fillId="56" borderId="0"/>
    <xf numFmtId="0" fontId="5" fillId="57" borderId="0" applyNumberFormat="0" applyBorder="0" applyAlignment="0" applyProtection="0"/>
    <xf numFmtId="0" fontId="5" fillId="58" borderId="0" applyNumberFormat="0" applyBorder="0" applyAlignment="0" applyProtection="0"/>
    <xf numFmtId="0" fontId="44" fillId="59" borderId="0"/>
    <xf numFmtId="0" fontId="44" fillId="60" borderId="0"/>
    <xf numFmtId="0" fontId="5" fillId="61" borderId="0" applyNumberFormat="0" applyBorder="0" applyAlignment="0" applyProtection="0"/>
    <xf numFmtId="0" fontId="44" fillId="62" borderId="0"/>
    <xf numFmtId="0" fontId="5" fillId="63" borderId="0" applyNumberFormat="0" applyBorder="0" applyAlignment="0" applyProtection="0"/>
    <xf numFmtId="0" fontId="44" fillId="64" borderId="0"/>
    <xf numFmtId="0" fontId="1" fillId="22" borderId="0" applyNumberFormat="0" applyBorder="0" applyAlignment="0" applyProtection="0"/>
    <xf numFmtId="0" fontId="44" fillId="51" borderId="0"/>
    <xf numFmtId="0" fontId="5" fillId="50" borderId="0" applyNumberFormat="0" applyBorder="0" applyAlignment="0" applyProtection="0"/>
    <xf numFmtId="0" fontId="5" fillId="53" borderId="0" applyNumberFormat="0" applyBorder="0" applyAlignment="0" applyProtection="0"/>
    <xf numFmtId="0" fontId="5" fillId="53" borderId="0" applyNumberFormat="0" applyBorder="0" applyAlignment="0" applyProtection="0"/>
    <xf numFmtId="0" fontId="44" fillId="54" borderId="0"/>
    <xf numFmtId="0" fontId="44" fillId="54" borderId="0"/>
    <xf numFmtId="0" fontId="5" fillId="55" borderId="0" applyNumberFormat="0" applyBorder="0" applyAlignment="0" applyProtection="0"/>
    <xf numFmtId="0" fontId="5" fillId="55" borderId="0" applyNumberFormat="0" applyBorder="0" applyAlignment="0" applyProtection="0"/>
    <xf numFmtId="0" fontId="44" fillId="56" borderId="0"/>
    <xf numFmtId="0" fontId="44" fillId="56" borderId="0"/>
    <xf numFmtId="0" fontId="5" fillId="57" borderId="0" applyNumberFormat="0" applyBorder="0" applyAlignment="0" applyProtection="0"/>
    <xf numFmtId="0" fontId="5" fillId="58" borderId="0" applyNumberFormat="0" applyBorder="0" applyAlignment="0" applyProtection="0"/>
    <xf numFmtId="0" fontId="44" fillId="59" borderId="0"/>
    <xf numFmtId="0" fontId="44" fillId="60" borderId="0"/>
    <xf numFmtId="0" fontId="5" fillId="61" borderId="0" applyNumberFormat="0" applyBorder="0" applyAlignment="0" applyProtection="0"/>
    <xf numFmtId="0" fontId="44" fillId="62" borderId="0"/>
    <xf numFmtId="0" fontId="5" fillId="63" borderId="0" applyNumberFormat="0" applyBorder="0" applyAlignment="0" applyProtection="0"/>
    <xf numFmtId="0" fontId="44" fillId="64" borderId="0"/>
    <xf numFmtId="0" fontId="44" fillId="66" borderId="0"/>
    <xf numFmtId="0" fontId="1" fillId="22" borderId="0" applyNumberFormat="0" applyBorder="0" applyAlignment="0" applyProtection="0"/>
    <xf numFmtId="0" fontId="5" fillId="63" borderId="0" applyNumberFormat="0" applyBorder="0" applyAlignment="0" applyProtection="0"/>
    <xf numFmtId="0" fontId="5" fillId="63" borderId="0" applyNumberFormat="0" applyBorder="0" applyAlignment="0" applyProtection="0"/>
    <xf numFmtId="0" fontId="5" fillId="55" borderId="0" applyNumberFormat="0" applyBorder="0" applyAlignment="0" applyProtection="0"/>
    <xf numFmtId="0" fontId="5" fillId="55" borderId="0" applyNumberFormat="0" applyBorder="0" applyAlignment="0" applyProtection="0"/>
    <xf numFmtId="0" fontId="44" fillId="56" borderId="0"/>
    <xf numFmtId="0" fontId="44" fillId="56" borderId="0"/>
    <xf numFmtId="0" fontId="5" fillId="57" borderId="0" applyNumberFormat="0" applyBorder="0" applyAlignment="0" applyProtection="0"/>
    <xf numFmtId="0" fontId="5" fillId="58" borderId="0" applyNumberFormat="0" applyBorder="0" applyAlignment="0" applyProtection="0"/>
    <xf numFmtId="0" fontId="44" fillId="59" borderId="0"/>
    <xf numFmtId="0" fontId="44" fillId="60" borderId="0"/>
    <xf numFmtId="0" fontId="5" fillId="61" borderId="0" applyNumberFormat="0" applyBorder="0" applyAlignment="0" applyProtection="0"/>
    <xf numFmtId="0" fontId="44" fillId="62" borderId="0"/>
    <xf numFmtId="0" fontId="44" fillId="64" borderId="0"/>
    <xf numFmtId="0" fontId="5" fillId="55" borderId="0" applyNumberFormat="0" applyBorder="0" applyAlignment="0" applyProtection="0"/>
    <xf numFmtId="0" fontId="5" fillId="55" borderId="0" applyNumberFormat="0" applyBorder="0" applyAlignment="0" applyProtection="0"/>
    <xf numFmtId="0" fontId="44" fillId="56" borderId="0"/>
    <xf numFmtId="0" fontId="44" fillId="56" borderId="0"/>
    <xf numFmtId="0" fontId="5" fillId="57" borderId="0" applyNumberFormat="0" applyBorder="0" applyAlignment="0" applyProtection="0"/>
    <xf numFmtId="0" fontId="5" fillId="58" borderId="0" applyNumberFormat="0" applyBorder="0" applyAlignment="0" applyProtection="0"/>
    <xf numFmtId="0" fontId="44" fillId="59" borderId="0"/>
    <xf numFmtId="0" fontId="44" fillId="60" borderId="0"/>
    <xf numFmtId="0" fontId="5" fillId="61" borderId="0" applyNumberFormat="0" applyBorder="0" applyAlignment="0" applyProtection="0"/>
    <xf numFmtId="0" fontId="44" fillId="62" borderId="0"/>
    <xf numFmtId="0" fontId="44" fillId="64" borderId="0"/>
    <xf numFmtId="0" fontId="5" fillId="63" borderId="0" applyNumberFormat="0" applyBorder="0" applyAlignment="0" applyProtection="0"/>
    <xf numFmtId="0" fontId="5" fillId="63" borderId="0" applyNumberFormat="0" applyBorder="0" applyAlignment="0" applyProtection="0"/>
    <xf numFmtId="0" fontId="5" fillId="57" borderId="0" applyNumberFormat="0" applyBorder="0" applyAlignment="0" applyProtection="0"/>
    <xf numFmtId="0" fontId="5" fillId="58" borderId="0" applyNumberFormat="0" applyBorder="0" applyAlignment="0" applyProtection="0"/>
    <xf numFmtId="0" fontId="44" fillId="59" borderId="0"/>
    <xf numFmtId="0" fontId="44" fillId="60" borderId="0"/>
    <xf numFmtId="0" fontId="5" fillId="61" borderId="0" applyNumberFormat="0" applyBorder="0" applyAlignment="0" applyProtection="0"/>
    <xf numFmtId="0" fontId="44" fillId="62" borderId="0"/>
    <xf numFmtId="0" fontId="44" fillId="64" borderId="0"/>
    <xf numFmtId="0" fontId="5" fillId="57" borderId="0" applyNumberFormat="0" applyBorder="0" applyAlignment="0" applyProtection="0"/>
    <xf numFmtId="0" fontId="5" fillId="58" borderId="0" applyNumberFormat="0" applyBorder="0" applyAlignment="0" applyProtection="0"/>
    <xf numFmtId="0" fontId="44" fillId="59" borderId="0"/>
    <xf numFmtId="0" fontId="44" fillId="60" borderId="0"/>
    <xf numFmtId="0" fontId="5" fillId="61" borderId="0" applyNumberFormat="0" applyBorder="0" applyAlignment="0" applyProtection="0"/>
    <xf numFmtId="0" fontId="44" fillId="62" borderId="0"/>
    <xf numFmtId="0" fontId="44" fillId="64" borderId="0"/>
    <xf numFmtId="0" fontId="5" fillId="63" borderId="0" applyNumberFormat="0" applyBorder="0" applyAlignment="0" applyProtection="0"/>
    <xf numFmtId="0" fontId="5" fillId="57" borderId="0" applyNumberFormat="0" applyBorder="0" applyAlignment="0" applyProtection="0"/>
    <xf numFmtId="0" fontId="5" fillId="58" borderId="0" applyNumberFormat="0" applyBorder="0" applyAlignment="0" applyProtection="0"/>
    <xf numFmtId="0" fontId="44" fillId="59" borderId="0"/>
    <xf numFmtId="0" fontId="44" fillId="60" borderId="0"/>
    <xf numFmtId="0" fontId="5" fillId="61" borderId="0" applyNumberFormat="0" applyBorder="0" applyAlignment="0" applyProtection="0"/>
    <xf numFmtId="0" fontId="44" fillId="62" borderId="0"/>
    <xf numFmtId="0" fontId="44" fillId="64" borderId="0"/>
    <xf numFmtId="0" fontId="5" fillId="63" borderId="0" applyNumberFormat="0" applyBorder="0" applyAlignment="0" applyProtection="0"/>
    <xf numFmtId="0" fontId="5" fillId="57" borderId="0" applyNumberFormat="0" applyBorder="0" applyAlignment="0" applyProtection="0"/>
    <xf numFmtId="0" fontId="5" fillId="58" borderId="0" applyNumberFormat="0" applyBorder="0" applyAlignment="0" applyProtection="0"/>
    <xf numFmtId="0" fontId="44" fillId="59" borderId="0"/>
    <xf numFmtId="0" fontId="44" fillId="60" borderId="0"/>
    <xf numFmtId="0" fontId="5" fillId="61" borderId="0" applyNumberFormat="0" applyBorder="0" applyAlignment="0" applyProtection="0"/>
    <xf numFmtId="0" fontId="44" fillId="62" borderId="0"/>
    <xf numFmtId="0" fontId="44" fillId="64" borderId="0"/>
    <xf numFmtId="0" fontId="5" fillId="63" borderId="0" applyNumberFormat="0" applyBorder="0" applyAlignment="0" applyProtection="0"/>
    <xf numFmtId="0" fontId="5" fillId="61" borderId="0" applyNumberFormat="0" applyBorder="0" applyAlignment="0" applyProtection="0"/>
    <xf numFmtId="0" fontId="44" fillId="62" borderId="0"/>
    <xf numFmtId="0" fontId="44" fillId="64" borderId="0"/>
    <xf numFmtId="0" fontId="1" fillId="67" borderId="0" applyNumberFormat="0" applyBorder="0" applyAlignment="0" applyProtection="0"/>
    <xf numFmtId="0" fontId="5" fillId="68" borderId="0" applyNumberFormat="0" applyBorder="0" applyAlignment="0" applyProtection="0"/>
    <xf numFmtId="0" fontId="44" fillId="69" borderId="0"/>
    <xf numFmtId="0" fontId="44" fillId="69" borderId="0"/>
    <xf numFmtId="0" fontId="1" fillId="67" borderId="0" applyNumberFormat="0" applyBorder="0" applyAlignment="0" applyProtection="0"/>
    <xf numFmtId="0" fontId="44" fillId="69" borderId="0"/>
    <xf numFmtId="0" fontId="5" fillId="68" borderId="0" applyNumberFormat="0" applyBorder="0" applyAlignment="0" applyProtection="0"/>
    <xf numFmtId="0" fontId="44" fillId="69" borderId="0"/>
    <xf numFmtId="0" fontId="1" fillId="67" borderId="0" applyNumberFormat="0" applyBorder="0" applyAlignment="0" applyProtection="0"/>
    <xf numFmtId="0" fontId="44" fillId="69" borderId="0"/>
    <xf numFmtId="0" fontId="1" fillId="26" borderId="0" applyNumberFormat="0" applyBorder="0" applyAlignment="0" applyProtection="0"/>
    <xf numFmtId="0" fontId="44" fillId="70" borderId="0"/>
    <xf numFmtId="0" fontId="1" fillId="26" borderId="0" applyNumberFormat="0" applyBorder="0" applyAlignment="0" applyProtection="0"/>
    <xf numFmtId="0" fontId="44" fillId="70" borderId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5" fillId="71" borderId="0" applyNumberFormat="0" applyBorder="0" applyAlignment="0" applyProtection="0"/>
    <xf numFmtId="169" fontId="45" fillId="26" borderId="0" applyNumberFormat="0" applyBorder="0" applyAlignment="0" applyProtection="0"/>
    <xf numFmtId="0" fontId="44" fillId="72" borderId="0"/>
    <xf numFmtId="0" fontId="1" fillId="26" borderId="0" applyNumberFormat="0" applyBorder="0" applyAlignment="0" applyProtection="0"/>
    <xf numFmtId="0" fontId="5" fillId="73" borderId="0" applyNumberFormat="0" applyBorder="0" applyAlignment="0" applyProtection="0"/>
    <xf numFmtId="0" fontId="46" fillId="74" borderId="0" applyNumberFormat="0" applyBorder="0" applyAlignment="0" applyProtection="0"/>
    <xf numFmtId="0" fontId="46" fillId="74" borderId="0" applyNumberFormat="0" applyBorder="0" applyAlignment="0" applyProtection="0"/>
    <xf numFmtId="0" fontId="47" fillId="75" borderId="0"/>
    <xf numFmtId="0" fontId="47" fillId="75" borderId="0"/>
    <xf numFmtId="0" fontId="46" fillId="76" borderId="0" applyNumberFormat="0" applyBorder="0" applyAlignment="0" applyProtection="0"/>
    <xf numFmtId="0" fontId="46" fillId="77" borderId="0" applyNumberFormat="0" applyBorder="0" applyAlignment="0" applyProtection="0"/>
    <xf numFmtId="0" fontId="47" fillId="78" borderId="0"/>
    <xf numFmtId="0" fontId="46" fillId="79" borderId="0" applyNumberFormat="0" applyBorder="0" applyAlignment="0" applyProtection="0"/>
    <xf numFmtId="0" fontId="47" fillId="80" borderId="0"/>
    <xf numFmtId="0" fontId="47" fillId="80" borderId="0"/>
    <xf numFmtId="0" fontId="46" fillId="81" borderId="0" applyNumberFormat="0" applyBorder="0" applyAlignment="0" applyProtection="0"/>
    <xf numFmtId="0" fontId="47" fillId="82" borderId="0"/>
    <xf numFmtId="0" fontId="46" fillId="83" borderId="0" applyNumberFormat="0" applyBorder="0" applyAlignment="0" applyProtection="0"/>
    <xf numFmtId="0" fontId="47" fillId="84" borderId="0"/>
    <xf numFmtId="0" fontId="46" fillId="85" borderId="0" applyNumberFormat="0" applyBorder="0" applyAlignment="0" applyProtection="0"/>
    <xf numFmtId="0" fontId="47" fillId="86" borderId="0"/>
    <xf numFmtId="169" fontId="45" fillId="26" borderId="0" applyNumberFormat="0" applyBorder="0" applyAlignment="0" applyProtection="0"/>
    <xf numFmtId="0" fontId="44" fillId="87" borderId="0"/>
    <xf numFmtId="0" fontId="46" fillId="85" borderId="0" applyNumberFormat="0" applyBorder="0" applyAlignment="0" applyProtection="0"/>
    <xf numFmtId="0" fontId="46" fillId="74" borderId="0" applyNumberFormat="0" applyBorder="0" applyAlignment="0" applyProtection="0"/>
    <xf numFmtId="0" fontId="46" fillId="74" borderId="0" applyNumberFormat="0" applyBorder="0" applyAlignment="0" applyProtection="0"/>
    <xf numFmtId="0" fontId="47" fillId="75" borderId="0"/>
    <xf numFmtId="0" fontId="47" fillId="75" borderId="0"/>
    <xf numFmtId="0" fontId="46" fillId="76" borderId="0" applyNumberFormat="0" applyBorder="0" applyAlignment="0" applyProtection="0"/>
    <xf numFmtId="0" fontId="46" fillId="77" borderId="0" applyNumberFormat="0" applyBorder="0" applyAlignment="0" applyProtection="0"/>
    <xf numFmtId="0" fontId="47" fillId="78" borderId="0"/>
    <xf numFmtId="0" fontId="46" fillId="79" borderId="0" applyNumberFormat="0" applyBorder="0" applyAlignment="0" applyProtection="0"/>
    <xf numFmtId="0" fontId="47" fillId="80" borderId="0"/>
    <xf numFmtId="0" fontId="47" fillId="80" borderId="0"/>
    <xf numFmtId="0" fontId="46" fillId="81" borderId="0" applyNumberFormat="0" applyBorder="0" applyAlignment="0" applyProtection="0"/>
    <xf numFmtId="0" fontId="47" fillId="82" borderId="0"/>
    <xf numFmtId="0" fontId="46" fillId="83" borderId="0" applyNumberFormat="0" applyBorder="0" applyAlignment="0" applyProtection="0"/>
    <xf numFmtId="0" fontId="47" fillId="84" borderId="0"/>
    <xf numFmtId="0" fontId="47" fillId="86" borderId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44" fillId="75" borderId="0"/>
    <xf numFmtId="0" fontId="44" fillId="75" borderId="0"/>
    <xf numFmtId="0" fontId="5" fillId="76" borderId="0" applyNumberFormat="0" applyBorder="0" applyAlignment="0" applyProtection="0"/>
    <xf numFmtId="0" fontId="5" fillId="77" borderId="0" applyNumberFormat="0" applyBorder="0" applyAlignment="0" applyProtection="0"/>
    <xf numFmtId="0" fontId="44" fillId="78" borderId="0"/>
    <xf numFmtId="0" fontId="5" fillId="79" borderId="0" applyNumberFormat="0" applyBorder="0" applyAlignment="0" applyProtection="0"/>
    <xf numFmtId="0" fontId="44" fillId="80" borderId="0"/>
    <xf numFmtId="0" fontId="44" fillId="80" borderId="0"/>
    <xf numFmtId="0" fontId="5" fillId="81" borderId="0" applyNumberFormat="0" applyBorder="0" applyAlignment="0" applyProtection="0"/>
    <xf numFmtId="0" fontId="44" fillId="82" borderId="0"/>
    <xf numFmtId="0" fontId="5" fillId="83" borderId="0" applyNumberFormat="0" applyBorder="0" applyAlignment="0" applyProtection="0"/>
    <xf numFmtId="0" fontId="44" fillId="84" borderId="0"/>
    <xf numFmtId="0" fontId="5" fillId="85" borderId="0" applyNumberFormat="0" applyBorder="0" applyAlignment="0" applyProtection="0"/>
    <xf numFmtId="0" fontId="44" fillId="86" borderId="0"/>
    <xf numFmtId="170" fontId="48" fillId="70" borderId="0"/>
    <xf numFmtId="0" fontId="5" fillId="71" borderId="0" applyNumberFormat="0" applyBorder="0" applyAlignment="0" applyProtection="0"/>
    <xf numFmtId="0" fontId="5" fillId="73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44" fillId="75" borderId="0"/>
    <xf numFmtId="0" fontId="44" fillId="75" borderId="0"/>
    <xf numFmtId="0" fontId="5" fillId="76" borderId="0" applyNumberFormat="0" applyBorder="0" applyAlignment="0" applyProtection="0"/>
    <xf numFmtId="0" fontId="5" fillId="77" borderId="0" applyNumberFormat="0" applyBorder="0" applyAlignment="0" applyProtection="0"/>
    <xf numFmtId="0" fontId="44" fillId="78" borderId="0"/>
    <xf numFmtId="0" fontId="5" fillId="79" borderId="0" applyNumberFormat="0" applyBorder="0" applyAlignment="0" applyProtection="0"/>
    <xf numFmtId="0" fontId="44" fillId="80" borderId="0"/>
    <xf numFmtId="0" fontId="44" fillId="80" borderId="0"/>
    <xf numFmtId="0" fontId="5" fillId="81" borderId="0" applyNumberFormat="0" applyBorder="0" applyAlignment="0" applyProtection="0"/>
    <xf numFmtId="0" fontId="44" fillId="82" borderId="0"/>
    <xf numFmtId="0" fontId="5" fillId="83" borderId="0" applyNumberFormat="0" applyBorder="0" applyAlignment="0" applyProtection="0"/>
    <xf numFmtId="0" fontId="44" fillId="84" borderId="0"/>
    <xf numFmtId="0" fontId="5" fillId="85" borderId="0" applyNumberFormat="0" applyBorder="0" applyAlignment="0" applyProtection="0"/>
    <xf numFmtId="0" fontId="44" fillId="86" borderId="0"/>
    <xf numFmtId="0" fontId="1" fillId="26" borderId="0" applyNumberFormat="0" applyBorder="0" applyAlignment="0" applyProtection="0"/>
    <xf numFmtId="0" fontId="44" fillId="87" borderId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44" fillId="75" borderId="0"/>
    <xf numFmtId="0" fontId="44" fillId="75" borderId="0"/>
    <xf numFmtId="0" fontId="5" fillId="76" borderId="0" applyNumberFormat="0" applyBorder="0" applyAlignment="0" applyProtection="0"/>
    <xf numFmtId="0" fontId="5" fillId="77" borderId="0" applyNumberFormat="0" applyBorder="0" applyAlignment="0" applyProtection="0"/>
    <xf numFmtId="0" fontId="44" fillId="78" borderId="0"/>
    <xf numFmtId="0" fontId="5" fillId="79" borderId="0" applyNumberFormat="0" applyBorder="0" applyAlignment="0" applyProtection="0"/>
    <xf numFmtId="0" fontId="44" fillId="80" borderId="0"/>
    <xf numFmtId="0" fontId="44" fillId="80" borderId="0"/>
    <xf numFmtId="0" fontId="5" fillId="81" borderId="0" applyNumberFormat="0" applyBorder="0" applyAlignment="0" applyProtection="0"/>
    <xf numFmtId="0" fontId="44" fillId="82" borderId="0"/>
    <xf numFmtId="0" fontId="5" fillId="83" borderId="0" applyNumberFormat="0" applyBorder="0" applyAlignment="0" applyProtection="0"/>
    <xf numFmtId="0" fontId="44" fillId="84" borderId="0"/>
    <xf numFmtId="0" fontId="5" fillId="85" borderId="0" applyNumberFormat="0" applyBorder="0" applyAlignment="0" applyProtection="0"/>
    <xf numFmtId="0" fontId="44" fillId="86" borderId="0"/>
    <xf numFmtId="0" fontId="1" fillId="26" borderId="0" applyNumberFormat="0" applyBorder="0" applyAlignment="0" applyProtection="0"/>
    <xf numFmtId="0" fontId="44" fillId="72" borderId="0"/>
    <xf numFmtId="0" fontId="5" fillId="71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44" fillId="75" borderId="0"/>
    <xf numFmtId="0" fontId="44" fillId="75" borderId="0"/>
    <xf numFmtId="0" fontId="5" fillId="76" borderId="0" applyNumberFormat="0" applyBorder="0" applyAlignment="0" applyProtection="0"/>
    <xf numFmtId="0" fontId="5" fillId="77" borderId="0" applyNumberFormat="0" applyBorder="0" applyAlignment="0" applyProtection="0"/>
    <xf numFmtId="0" fontId="44" fillId="78" borderId="0"/>
    <xf numFmtId="0" fontId="5" fillId="79" borderId="0" applyNumberFormat="0" applyBorder="0" applyAlignment="0" applyProtection="0"/>
    <xf numFmtId="0" fontId="44" fillId="80" borderId="0"/>
    <xf numFmtId="0" fontId="44" fillId="80" borderId="0"/>
    <xf numFmtId="0" fontId="5" fillId="81" borderId="0" applyNumberFormat="0" applyBorder="0" applyAlignment="0" applyProtection="0"/>
    <xf numFmtId="0" fontId="44" fillId="82" borderId="0"/>
    <xf numFmtId="0" fontId="5" fillId="83" borderId="0" applyNumberFormat="0" applyBorder="0" applyAlignment="0" applyProtection="0"/>
    <xf numFmtId="0" fontId="44" fillId="84" borderId="0"/>
    <xf numFmtId="0" fontId="5" fillId="85" borderId="0" applyNumberFormat="0" applyBorder="0" applyAlignment="0" applyProtection="0"/>
    <xf numFmtId="0" fontId="44" fillId="86" borderId="0"/>
    <xf numFmtId="0" fontId="44" fillId="56" borderId="0"/>
    <xf numFmtId="0" fontId="1" fillId="26" borderId="0" applyNumberFormat="0" applyBorder="0" applyAlignment="0" applyProtection="0"/>
    <xf numFmtId="0" fontId="5" fillId="85" borderId="0" applyNumberFormat="0" applyBorder="0" applyAlignment="0" applyProtection="0"/>
    <xf numFmtId="0" fontId="5" fillId="85" borderId="0" applyNumberFormat="0" applyBorder="0" applyAlignment="0" applyProtection="0"/>
    <xf numFmtId="0" fontId="5" fillId="76" borderId="0" applyNumberFormat="0" applyBorder="0" applyAlignment="0" applyProtection="0"/>
    <xf numFmtId="0" fontId="5" fillId="77" borderId="0" applyNumberFormat="0" applyBorder="0" applyAlignment="0" applyProtection="0"/>
    <xf numFmtId="0" fontId="44" fillId="78" borderId="0"/>
    <xf numFmtId="0" fontId="5" fillId="79" borderId="0" applyNumberFormat="0" applyBorder="0" applyAlignment="0" applyProtection="0"/>
    <xf numFmtId="0" fontId="44" fillId="80" borderId="0"/>
    <xf numFmtId="0" fontId="44" fillId="80" borderId="0"/>
    <xf numFmtId="0" fontId="5" fillId="81" borderId="0" applyNumberFormat="0" applyBorder="0" applyAlignment="0" applyProtection="0"/>
    <xf numFmtId="0" fontId="44" fillId="82" borderId="0"/>
    <xf numFmtId="0" fontId="5" fillId="83" borderId="0" applyNumberFormat="0" applyBorder="0" applyAlignment="0" applyProtection="0"/>
    <xf numFmtId="0" fontId="44" fillId="84" borderId="0"/>
    <xf numFmtId="0" fontId="44" fillId="86" borderId="0"/>
    <xf numFmtId="0" fontId="5" fillId="76" borderId="0" applyNumberFormat="0" applyBorder="0" applyAlignment="0" applyProtection="0"/>
    <xf numFmtId="0" fontId="5" fillId="77" borderId="0" applyNumberFormat="0" applyBorder="0" applyAlignment="0" applyProtection="0"/>
    <xf numFmtId="0" fontId="44" fillId="78" borderId="0"/>
    <xf numFmtId="0" fontId="5" fillId="79" borderId="0" applyNumberFormat="0" applyBorder="0" applyAlignment="0" applyProtection="0"/>
    <xf numFmtId="0" fontId="44" fillId="80" borderId="0"/>
    <xf numFmtId="0" fontId="44" fillId="80" borderId="0"/>
    <xf numFmtId="0" fontId="5" fillId="81" borderId="0" applyNumberFormat="0" applyBorder="0" applyAlignment="0" applyProtection="0"/>
    <xf numFmtId="0" fontId="44" fillId="82" borderId="0"/>
    <xf numFmtId="0" fontId="5" fillId="83" borderId="0" applyNumberFormat="0" applyBorder="0" applyAlignment="0" applyProtection="0"/>
    <xf numFmtId="0" fontId="44" fillId="84" borderId="0"/>
    <xf numFmtId="0" fontId="44" fillId="86" borderId="0"/>
    <xf numFmtId="0" fontId="5" fillId="85" borderId="0" applyNumberFormat="0" applyBorder="0" applyAlignment="0" applyProtection="0"/>
    <xf numFmtId="0" fontId="5" fillId="85" borderId="0" applyNumberFormat="0" applyBorder="0" applyAlignment="0" applyProtection="0"/>
    <xf numFmtId="0" fontId="5" fillId="81" borderId="0" applyNumberFormat="0" applyBorder="0" applyAlignment="0" applyProtection="0"/>
    <xf numFmtId="0" fontId="44" fillId="82" borderId="0"/>
    <xf numFmtId="0" fontId="5" fillId="83" borderId="0" applyNumberFormat="0" applyBorder="0" applyAlignment="0" applyProtection="0"/>
    <xf numFmtId="0" fontId="44" fillId="84" borderId="0"/>
    <xf numFmtId="0" fontId="44" fillId="86" borderId="0"/>
    <xf numFmtId="0" fontId="5" fillId="81" borderId="0" applyNumberFormat="0" applyBorder="0" applyAlignment="0" applyProtection="0"/>
    <xf numFmtId="0" fontId="44" fillId="82" borderId="0"/>
    <xf numFmtId="0" fontId="5" fillId="83" borderId="0" applyNumberFormat="0" applyBorder="0" applyAlignment="0" applyProtection="0"/>
    <xf numFmtId="0" fontId="44" fillId="84" borderId="0"/>
    <xf numFmtId="0" fontId="44" fillId="86" borderId="0"/>
    <xf numFmtId="0" fontId="5" fillId="85" borderId="0" applyNumberFormat="0" applyBorder="0" applyAlignment="0" applyProtection="0"/>
    <xf numFmtId="0" fontId="5" fillId="81" borderId="0" applyNumberFormat="0" applyBorder="0" applyAlignment="0" applyProtection="0"/>
    <xf numFmtId="0" fontId="44" fillId="82" borderId="0"/>
    <xf numFmtId="0" fontId="5" fillId="83" borderId="0" applyNumberFormat="0" applyBorder="0" applyAlignment="0" applyProtection="0"/>
    <xf numFmtId="0" fontId="44" fillId="84" borderId="0"/>
    <xf numFmtId="0" fontId="44" fillId="86" borderId="0"/>
    <xf numFmtId="0" fontId="5" fillId="85" borderId="0" applyNumberFormat="0" applyBorder="0" applyAlignment="0" applyProtection="0"/>
    <xf numFmtId="0" fontId="5" fillId="81" borderId="0" applyNumberFormat="0" applyBorder="0" applyAlignment="0" applyProtection="0"/>
    <xf numFmtId="0" fontId="44" fillId="82" borderId="0"/>
    <xf numFmtId="0" fontId="5" fillId="83" borderId="0" applyNumberFormat="0" applyBorder="0" applyAlignment="0" applyProtection="0"/>
    <xf numFmtId="0" fontId="44" fillId="84" borderId="0"/>
    <xf numFmtId="0" fontId="44" fillId="86" borderId="0"/>
    <xf numFmtId="0" fontId="5" fillId="85" borderId="0" applyNumberFormat="0" applyBorder="0" applyAlignment="0" applyProtection="0"/>
    <xf numFmtId="0" fontId="5" fillId="83" borderId="0" applyNumberFormat="0" applyBorder="0" applyAlignment="0" applyProtection="0"/>
    <xf numFmtId="0" fontId="44" fillId="84" borderId="0"/>
    <xf numFmtId="0" fontId="44" fillId="86" borderId="0"/>
    <xf numFmtId="0" fontId="1" fillId="88" borderId="0" applyNumberFormat="0" applyBorder="0" applyAlignment="0" applyProtection="0"/>
    <xf numFmtId="0" fontId="5" fillId="89" borderId="0" applyNumberFormat="0" applyBorder="0" applyAlignment="0" applyProtection="0"/>
    <xf numFmtId="0" fontId="44" fillId="90" borderId="0"/>
    <xf numFmtId="0" fontId="44" fillId="91" borderId="0"/>
    <xf numFmtId="0" fontId="1" fillId="88" borderId="0" applyNumberFormat="0" applyBorder="0" applyAlignment="0" applyProtection="0"/>
    <xf numFmtId="0" fontId="44" fillId="91" borderId="0"/>
    <xf numFmtId="0" fontId="5" fillId="89" borderId="0" applyNumberFormat="0" applyBorder="0" applyAlignment="0" applyProtection="0"/>
    <xf numFmtId="0" fontId="44" fillId="90" borderId="0"/>
    <xf numFmtId="0" fontId="1" fillId="88" borderId="0" applyNumberFormat="0" applyBorder="0" applyAlignment="0" applyProtection="0"/>
    <xf numFmtId="0" fontId="44" fillId="91" borderId="0"/>
    <xf numFmtId="0" fontId="1" fillId="30" borderId="0" applyNumberFormat="0" applyBorder="0" applyAlignment="0" applyProtection="0"/>
    <xf numFmtId="0" fontId="44" fillId="92" borderId="0"/>
    <xf numFmtId="0" fontId="1" fillId="30" borderId="0" applyNumberFormat="0" applyBorder="0" applyAlignment="0" applyProtection="0"/>
    <xf numFmtId="0" fontId="44" fillId="92" borderId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5" fillId="93" borderId="0" applyNumberFormat="0" applyBorder="0" applyAlignment="0" applyProtection="0"/>
    <xf numFmtId="0" fontId="44" fillId="92" borderId="0"/>
    <xf numFmtId="0" fontId="1" fillId="30" borderId="0" applyNumberFormat="0" applyBorder="0" applyAlignment="0" applyProtection="0"/>
    <xf numFmtId="0" fontId="5" fillId="94" borderId="0" applyNumberFormat="0" applyBorder="0" applyAlignment="0" applyProtection="0"/>
    <xf numFmtId="0" fontId="46" fillId="95" borderId="0" applyNumberFormat="0" applyBorder="0" applyAlignment="0" applyProtection="0"/>
    <xf numFmtId="0" fontId="46" fillId="96" borderId="0" applyNumberFormat="0" applyBorder="0" applyAlignment="0" applyProtection="0"/>
    <xf numFmtId="0" fontId="46" fillId="96" borderId="0" applyNumberFormat="0" applyBorder="0" applyAlignment="0" applyProtection="0"/>
    <xf numFmtId="0" fontId="47" fillId="97" borderId="0"/>
    <xf numFmtId="0" fontId="47" fillId="97" borderId="0"/>
    <xf numFmtId="0" fontId="46" fillId="98" borderId="0" applyNumberFormat="0" applyBorder="0" applyAlignment="0" applyProtection="0"/>
    <xf numFmtId="0" fontId="47" fillId="99" borderId="0"/>
    <xf numFmtId="0" fontId="47" fillId="100" borderId="0"/>
    <xf numFmtId="0" fontId="46" fillId="95" borderId="0" applyNumberFormat="0" applyBorder="0" applyAlignment="0" applyProtection="0"/>
    <xf numFmtId="0" fontId="47" fillId="100" borderId="0"/>
    <xf numFmtId="0" fontId="46" fillId="68" borderId="0" applyNumberFormat="0" applyBorder="0" applyAlignment="0" applyProtection="0"/>
    <xf numFmtId="0" fontId="47" fillId="69" borderId="0"/>
    <xf numFmtId="0" fontId="46" fillId="101" borderId="0" applyNumberFormat="0" applyBorder="0" applyAlignment="0" applyProtection="0"/>
    <xf numFmtId="0" fontId="47" fillId="102" borderId="0"/>
    <xf numFmtId="169" fontId="45" fillId="30" borderId="0" applyNumberFormat="0" applyBorder="0" applyAlignment="0" applyProtection="0"/>
    <xf numFmtId="0" fontId="44" fillId="100" borderId="0"/>
    <xf numFmtId="0" fontId="5" fillId="93" borderId="0" applyNumberFormat="0" applyBorder="0" applyAlignment="0" applyProtection="0"/>
    <xf numFmtId="0" fontId="46" fillId="95" borderId="0" applyNumberFormat="0" applyBorder="0" applyAlignment="0" applyProtection="0"/>
    <xf numFmtId="0" fontId="46" fillId="96" borderId="0" applyNumberFormat="0" applyBorder="0" applyAlignment="0" applyProtection="0"/>
    <xf numFmtId="0" fontId="46" fillId="96" borderId="0" applyNumberFormat="0" applyBorder="0" applyAlignment="0" applyProtection="0"/>
    <xf numFmtId="0" fontId="47" fillId="97" borderId="0"/>
    <xf numFmtId="0" fontId="47" fillId="97" borderId="0"/>
    <xf numFmtId="0" fontId="46" fillId="98" borderId="0" applyNumberFormat="0" applyBorder="0" applyAlignment="0" applyProtection="0"/>
    <xf numFmtId="0" fontId="47" fillId="99" borderId="0"/>
    <xf numFmtId="0" fontId="47" fillId="100" borderId="0"/>
    <xf numFmtId="0" fontId="46" fillId="95" borderId="0" applyNumberFormat="0" applyBorder="0" applyAlignment="0" applyProtection="0"/>
    <xf numFmtId="0" fontId="47" fillId="100" borderId="0"/>
    <xf numFmtId="0" fontId="46" fillId="68" borderId="0" applyNumberFormat="0" applyBorder="0" applyAlignment="0" applyProtection="0"/>
    <xf numFmtId="0" fontId="47" fillId="69" borderId="0"/>
    <xf numFmtId="0" fontId="46" fillId="101" borderId="0" applyNumberFormat="0" applyBorder="0" applyAlignment="0" applyProtection="0"/>
    <xf numFmtId="0" fontId="47" fillId="102" borderId="0"/>
    <xf numFmtId="0" fontId="44" fillId="82" borderId="0"/>
    <xf numFmtId="0" fontId="5" fillId="95" borderId="0" applyNumberFormat="0" applyBorder="0" applyAlignment="0" applyProtection="0"/>
    <xf numFmtId="0" fontId="5" fillId="96" borderId="0" applyNumberFormat="0" applyBorder="0" applyAlignment="0" applyProtection="0"/>
    <xf numFmtId="0" fontId="5" fillId="96" borderId="0" applyNumberFormat="0" applyBorder="0" applyAlignment="0" applyProtection="0"/>
    <xf numFmtId="0" fontId="44" fillId="97" borderId="0"/>
    <xf numFmtId="0" fontId="44" fillId="97" borderId="0"/>
    <xf numFmtId="0" fontId="5" fillId="98" borderId="0" applyNumberFormat="0" applyBorder="0" applyAlignment="0" applyProtection="0"/>
    <xf numFmtId="0" fontId="44" fillId="99" borderId="0"/>
    <xf numFmtId="0" fontId="44" fillId="100" borderId="0"/>
    <xf numFmtId="0" fontId="5" fillId="95" borderId="0" applyNumberFormat="0" applyBorder="0" applyAlignment="0" applyProtection="0"/>
    <xf numFmtId="0" fontId="44" fillId="100" borderId="0"/>
    <xf numFmtId="0" fontId="5" fillId="68" borderId="0" applyNumberFormat="0" applyBorder="0" applyAlignment="0" applyProtection="0"/>
    <xf numFmtId="0" fontId="44" fillId="69" borderId="0"/>
    <xf numFmtId="0" fontId="5" fillId="101" borderId="0" applyNumberFormat="0" applyBorder="0" applyAlignment="0" applyProtection="0"/>
    <xf numFmtId="0" fontId="44" fillId="102" borderId="0"/>
    <xf numFmtId="170" fontId="48" fillId="92" borderId="0"/>
    <xf numFmtId="169" fontId="45" fillId="30" borderId="0" applyNumberFormat="0" applyBorder="0" applyAlignment="0" applyProtection="0"/>
    <xf numFmtId="0" fontId="5" fillId="93" borderId="0" applyNumberFormat="0" applyBorder="0" applyAlignment="0" applyProtection="0"/>
    <xf numFmtId="0" fontId="5" fillId="94" borderId="0" applyNumberFormat="0" applyBorder="0" applyAlignment="0" applyProtection="0"/>
    <xf numFmtId="0" fontId="5" fillId="95" borderId="0" applyNumberFormat="0" applyBorder="0" applyAlignment="0" applyProtection="0"/>
    <xf numFmtId="0" fontId="5" fillId="96" borderId="0" applyNumberFormat="0" applyBorder="0" applyAlignment="0" applyProtection="0"/>
    <xf numFmtId="0" fontId="5" fillId="96" borderId="0" applyNumberFormat="0" applyBorder="0" applyAlignment="0" applyProtection="0"/>
    <xf numFmtId="0" fontId="44" fillId="97" borderId="0"/>
    <xf numFmtId="0" fontId="44" fillId="97" borderId="0"/>
    <xf numFmtId="0" fontId="5" fillId="98" borderId="0" applyNumberFormat="0" applyBorder="0" applyAlignment="0" applyProtection="0"/>
    <xf numFmtId="0" fontId="44" fillId="99" borderId="0"/>
    <xf numFmtId="0" fontId="44" fillId="100" borderId="0"/>
    <xf numFmtId="0" fontId="5" fillId="95" borderId="0" applyNumberFormat="0" applyBorder="0" applyAlignment="0" applyProtection="0"/>
    <xf numFmtId="0" fontId="44" fillId="100" borderId="0"/>
    <xf numFmtId="0" fontId="5" fillId="68" borderId="0" applyNumberFormat="0" applyBorder="0" applyAlignment="0" applyProtection="0"/>
    <xf numFmtId="0" fontId="44" fillId="69" borderId="0"/>
    <xf numFmtId="0" fontId="5" fillId="101" borderId="0" applyNumberFormat="0" applyBorder="0" applyAlignment="0" applyProtection="0"/>
    <xf numFmtId="0" fontId="44" fillId="102" borderId="0"/>
    <xf numFmtId="0" fontId="1" fillId="30" borderId="0" applyNumberFormat="0" applyBorder="0" applyAlignment="0" applyProtection="0"/>
    <xf numFmtId="0" fontId="44" fillId="100" borderId="0"/>
    <xf numFmtId="0" fontId="5" fillId="93" borderId="0" applyNumberFormat="0" applyBorder="0" applyAlignment="0" applyProtection="0"/>
    <xf numFmtId="0" fontId="5" fillId="96" borderId="0" applyNumberFormat="0" applyBorder="0" applyAlignment="0" applyProtection="0"/>
    <xf numFmtId="0" fontId="5" fillId="96" borderId="0" applyNumberFormat="0" applyBorder="0" applyAlignment="0" applyProtection="0"/>
    <xf numFmtId="0" fontId="44" fillId="97" borderId="0"/>
    <xf numFmtId="0" fontId="44" fillId="97" borderId="0"/>
    <xf numFmtId="0" fontId="5" fillId="98" borderId="0" applyNumberFormat="0" applyBorder="0" applyAlignment="0" applyProtection="0"/>
    <xf numFmtId="0" fontId="44" fillId="99" borderId="0"/>
    <xf numFmtId="0" fontId="5" fillId="95" borderId="0" applyNumberFormat="0" applyBorder="0" applyAlignment="0" applyProtection="0"/>
    <xf numFmtId="0" fontId="44" fillId="100" borderId="0"/>
    <xf numFmtId="0" fontId="44" fillId="82" borderId="0"/>
    <xf numFmtId="0" fontId="5" fillId="95" borderId="0" applyNumberFormat="0" applyBorder="0" applyAlignment="0" applyProtection="0"/>
    <xf numFmtId="0" fontId="44" fillId="100" borderId="0"/>
    <xf numFmtId="0" fontId="5" fillId="68" borderId="0" applyNumberFormat="0" applyBorder="0" applyAlignment="0" applyProtection="0"/>
    <xf numFmtId="0" fontId="44" fillId="69" borderId="0"/>
    <xf numFmtId="0" fontId="5" fillId="101" borderId="0" applyNumberFormat="0" applyBorder="0" applyAlignment="0" applyProtection="0"/>
    <xf numFmtId="0" fontId="44" fillId="102" borderId="0"/>
    <xf numFmtId="0" fontId="1" fillId="30" borderId="0" applyNumberFormat="0" applyBorder="0" applyAlignment="0" applyProtection="0"/>
    <xf numFmtId="0" fontId="44" fillId="92" borderId="0"/>
    <xf numFmtId="0" fontId="5" fillId="93" borderId="0" applyNumberFormat="0" applyBorder="0" applyAlignment="0" applyProtection="0"/>
    <xf numFmtId="0" fontId="5" fillId="93" borderId="0" applyNumberFormat="0" applyBorder="0" applyAlignment="0" applyProtection="0"/>
    <xf numFmtId="0" fontId="5" fillId="96" borderId="0" applyNumberFormat="0" applyBorder="0" applyAlignment="0" applyProtection="0"/>
    <xf numFmtId="0" fontId="5" fillId="96" borderId="0" applyNumberFormat="0" applyBorder="0" applyAlignment="0" applyProtection="0"/>
    <xf numFmtId="0" fontId="44" fillId="97" borderId="0"/>
    <xf numFmtId="0" fontId="44" fillId="97" borderId="0"/>
    <xf numFmtId="0" fontId="5" fillId="98" borderId="0" applyNumberFormat="0" applyBorder="0" applyAlignment="0" applyProtection="0"/>
    <xf numFmtId="0" fontId="44" fillId="99" borderId="0"/>
    <xf numFmtId="0" fontId="5" fillId="95" borderId="0" applyNumberFormat="0" applyBorder="0" applyAlignment="0" applyProtection="0"/>
    <xf numFmtId="0" fontId="44" fillId="100" borderId="0"/>
    <xf numFmtId="0" fontId="44" fillId="82" borderId="0"/>
    <xf numFmtId="0" fontId="5" fillId="95" borderId="0" applyNumberFormat="0" applyBorder="0" applyAlignment="0" applyProtection="0"/>
    <xf numFmtId="0" fontId="44" fillId="100" borderId="0"/>
    <xf numFmtId="0" fontId="5" fillId="68" borderId="0" applyNumberFormat="0" applyBorder="0" applyAlignment="0" applyProtection="0"/>
    <xf numFmtId="0" fontId="44" fillId="69" borderId="0"/>
    <xf numFmtId="0" fontId="5" fillId="101" borderId="0" applyNumberFormat="0" applyBorder="0" applyAlignment="0" applyProtection="0"/>
    <xf numFmtId="0" fontId="44" fillId="102" borderId="0"/>
    <xf numFmtId="0" fontId="44" fillId="82" borderId="0"/>
    <xf numFmtId="0" fontId="1" fillId="30" borderId="0" applyNumberFormat="0" applyBorder="0" applyAlignment="0" applyProtection="0"/>
    <xf numFmtId="0" fontId="5" fillId="101" borderId="0" applyNumberFormat="0" applyBorder="0" applyAlignment="0" applyProtection="0"/>
    <xf numFmtId="0" fontId="5" fillId="101" borderId="0" applyNumberFormat="0" applyBorder="0" applyAlignment="0" applyProtection="0"/>
    <xf numFmtId="0" fontId="5" fillId="95" borderId="0" applyNumberFormat="0" applyBorder="0" applyAlignment="0" applyProtection="0"/>
    <xf numFmtId="0" fontId="5" fillId="98" borderId="0" applyNumberFormat="0" applyBorder="0" applyAlignment="0" applyProtection="0"/>
    <xf numFmtId="0" fontId="44" fillId="99" borderId="0"/>
    <xf numFmtId="0" fontId="44" fillId="100" borderId="0"/>
    <xf numFmtId="0" fontId="5" fillId="95" borderId="0" applyNumberFormat="0" applyBorder="0" applyAlignment="0" applyProtection="0"/>
    <xf numFmtId="0" fontId="44" fillId="100" borderId="0"/>
    <xf numFmtId="0" fontId="5" fillId="68" borderId="0" applyNumberFormat="0" applyBorder="0" applyAlignment="0" applyProtection="0"/>
    <xf numFmtId="0" fontId="44" fillId="69" borderId="0"/>
    <xf numFmtId="0" fontId="44" fillId="102" borderId="0"/>
    <xf numFmtId="0" fontId="5" fillId="95" borderId="0" applyNumberFormat="0" applyBorder="0" applyAlignment="0" applyProtection="0"/>
    <xf numFmtId="0" fontId="5" fillId="98" borderId="0" applyNumberFormat="0" applyBorder="0" applyAlignment="0" applyProtection="0"/>
    <xf numFmtId="0" fontId="44" fillId="99" borderId="0"/>
    <xf numFmtId="0" fontId="44" fillId="100" borderId="0"/>
    <xf numFmtId="0" fontId="5" fillId="95" borderId="0" applyNumberFormat="0" applyBorder="0" applyAlignment="0" applyProtection="0"/>
    <xf numFmtId="0" fontId="44" fillId="100" borderId="0"/>
    <xf numFmtId="0" fontId="5" fillId="68" borderId="0" applyNumberFormat="0" applyBorder="0" applyAlignment="0" applyProtection="0"/>
    <xf numFmtId="0" fontId="44" fillId="69" borderId="0"/>
    <xf numFmtId="0" fontId="44" fillId="102" borderId="0"/>
    <xf numFmtId="0" fontId="5" fillId="101" borderId="0" applyNumberFormat="0" applyBorder="0" applyAlignment="0" applyProtection="0"/>
    <xf numFmtId="0" fontId="5" fillId="101" borderId="0" applyNumberFormat="0" applyBorder="0" applyAlignment="0" applyProtection="0"/>
    <xf numFmtId="0" fontId="5" fillId="95" borderId="0" applyNumberFormat="0" applyBorder="0" applyAlignment="0" applyProtection="0"/>
    <xf numFmtId="0" fontId="44" fillId="100" borderId="0"/>
    <xf numFmtId="0" fontId="5" fillId="68" borderId="0" applyNumberFormat="0" applyBorder="0" applyAlignment="0" applyProtection="0"/>
    <xf numFmtId="0" fontId="44" fillId="69" borderId="0"/>
    <xf numFmtId="0" fontId="44" fillId="102" borderId="0"/>
    <xf numFmtId="0" fontId="5" fillId="95" borderId="0" applyNumberFormat="0" applyBorder="0" applyAlignment="0" applyProtection="0"/>
    <xf numFmtId="0" fontId="44" fillId="100" borderId="0"/>
    <xf numFmtId="0" fontId="5" fillId="68" borderId="0" applyNumberFormat="0" applyBorder="0" applyAlignment="0" applyProtection="0"/>
    <xf numFmtId="0" fontId="44" fillId="69" borderId="0"/>
    <xf numFmtId="0" fontId="44" fillId="102" borderId="0"/>
    <xf numFmtId="0" fontId="5" fillId="101" borderId="0" applyNumberFormat="0" applyBorder="0" applyAlignment="0" applyProtection="0"/>
    <xf numFmtId="0" fontId="5" fillId="95" borderId="0" applyNumberFormat="0" applyBorder="0" applyAlignment="0" applyProtection="0"/>
    <xf numFmtId="0" fontId="44" fillId="100" borderId="0"/>
    <xf numFmtId="0" fontId="5" fillId="68" borderId="0" applyNumberFormat="0" applyBorder="0" applyAlignment="0" applyProtection="0"/>
    <xf numFmtId="0" fontId="44" fillId="69" borderId="0"/>
    <xf numFmtId="0" fontId="44" fillId="102" borderId="0"/>
    <xf numFmtId="0" fontId="5" fillId="101" borderId="0" applyNumberFormat="0" applyBorder="0" applyAlignment="0" applyProtection="0"/>
    <xf numFmtId="0" fontId="5" fillId="95" borderId="0" applyNumberFormat="0" applyBorder="0" applyAlignment="0" applyProtection="0"/>
    <xf numFmtId="0" fontId="44" fillId="100" borderId="0"/>
    <xf numFmtId="0" fontId="5" fillId="68" borderId="0" applyNumberFormat="0" applyBorder="0" applyAlignment="0" applyProtection="0"/>
    <xf numFmtId="0" fontId="44" fillId="69" borderId="0"/>
    <xf numFmtId="0" fontId="44" fillId="102" borderId="0"/>
    <xf numFmtId="0" fontId="5" fillId="101" borderId="0" applyNumberFormat="0" applyBorder="0" applyAlignment="0" applyProtection="0"/>
    <xf numFmtId="0" fontId="5" fillId="68" borderId="0" applyNumberFormat="0" applyBorder="0" applyAlignment="0" applyProtection="0"/>
    <xf numFmtId="0" fontId="44" fillId="69" borderId="0"/>
    <xf numFmtId="0" fontId="44" fillId="102" borderId="0"/>
    <xf numFmtId="0" fontId="1" fillId="103" borderId="0" applyNumberFormat="0" applyBorder="0" applyAlignment="0" applyProtection="0"/>
    <xf numFmtId="0" fontId="5" fillId="104" borderId="0" applyNumberFormat="0" applyBorder="0" applyAlignment="0" applyProtection="0"/>
    <xf numFmtId="0" fontId="44" fillId="105" borderId="0"/>
    <xf numFmtId="0" fontId="44" fillId="105" borderId="0"/>
    <xf numFmtId="0" fontId="1" fillId="103" borderId="0" applyNumberFormat="0" applyBorder="0" applyAlignment="0" applyProtection="0"/>
    <xf numFmtId="0" fontId="44" fillId="105" borderId="0"/>
    <xf numFmtId="0" fontId="5" fillId="104" borderId="0" applyNumberFormat="0" applyBorder="0" applyAlignment="0" applyProtection="0"/>
    <xf numFmtId="0" fontId="44" fillId="105" borderId="0"/>
    <xf numFmtId="0" fontId="1" fillId="103" borderId="0" applyNumberFormat="0" applyBorder="0" applyAlignment="0" applyProtection="0"/>
    <xf numFmtId="0" fontId="44" fillId="105" borderId="0"/>
    <xf numFmtId="0" fontId="1" fillId="34" borderId="0" applyNumberFormat="0" applyBorder="0" applyAlignment="0" applyProtection="0"/>
    <xf numFmtId="0" fontId="44" fillId="106" borderId="0"/>
    <xf numFmtId="0" fontId="1" fillId="34" borderId="0" applyNumberFormat="0" applyBorder="0" applyAlignment="0" applyProtection="0"/>
    <xf numFmtId="0" fontId="44" fillId="106" borderId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5" fillId="107" borderId="0" applyNumberFormat="0" applyBorder="0" applyAlignment="0" applyProtection="0"/>
    <xf numFmtId="169" fontId="45" fillId="34" borderId="0" applyNumberFormat="0" applyBorder="0" applyAlignment="0" applyProtection="0"/>
    <xf numFmtId="0" fontId="44" fillId="108" borderId="0"/>
    <xf numFmtId="0" fontId="1" fillId="34" borderId="0" applyNumberFormat="0" applyBorder="0" applyAlignment="0" applyProtection="0"/>
    <xf numFmtId="0" fontId="5" fillId="109" borderId="0" applyNumberFormat="0" applyBorder="0" applyAlignment="0" applyProtection="0"/>
    <xf numFmtId="0" fontId="46" fillId="110" borderId="0" applyNumberFormat="0" applyBorder="0" applyAlignment="0" applyProtection="0"/>
    <xf numFmtId="0" fontId="46" fillId="110" borderId="0" applyNumberFormat="0" applyBorder="0" applyAlignment="0" applyProtection="0"/>
    <xf numFmtId="0" fontId="46" fillId="110" borderId="0" applyNumberFormat="0" applyBorder="0" applyAlignment="0" applyProtection="0"/>
    <xf numFmtId="0" fontId="46" fillId="111" borderId="0" applyNumberFormat="0" applyBorder="0" applyAlignment="0" applyProtection="0"/>
    <xf numFmtId="0" fontId="47" fillId="112" borderId="0"/>
    <xf numFmtId="0" fontId="47" fillId="112" borderId="0"/>
    <xf numFmtId="0" fontId="46" fillId="111" borderId="0" applyNumberFormat="0" applyBorder="0" applyAlignment="0" applyProtection="0"/>
    <xf numFmtId="0" fontId="47" fillId="112" borderId="0"/>
    <xf numFmtId="0" fontId="47" fillId="112" borderId="0"/>
    <xf numFmtId="0" fontId="46" fillId="110" borderId="0" applyNumberFormat="0" applyBorder="0" applyAlignment="0" applyProtection="0"/>
    <xf numFmtId="0" fontId="46" fillId="111" borderId="0" applyNumberFormat="0" applyBorder="0" applyAlignment="0" applyProtection="0"/>
    <xf numFmtId="0" fontId="47" fillId="112" borderId="0"/>
    <xf numFmtId="0" fontId="47" fillId="112" borderId="0"/>
    <xf numFmtId="0" fontId="46" fillId="111" borderId="0" applyNumberFormat="0" applyBorder="0" applyAlignment="0" applyProtection="0"/>
    <xf numFmtId="0" fontId="47" fillId="112" borderId="0"/>
    <xf numFmtId="0" fontId="47" fillId="112" borderId="0"/>
    <xf numFmtId="0" fontId="46" fillId="110" borderId="0" applyNumberFormat="0" applyBorder="0" applyAlignment="0" applyProtection="0"/>
    <xf numFmtId="0" fontId="46" fillId="110" borderId="0" applyNumberFormat="0" applyBorder="0" applyAlignment="0" applyProtection="0"/>
    <xf numFmtId="0" fontId="46" fillId="111" borderId="0" applyNumberFormat="0" applyBorder="0" applyAlignment="0" applyProtection="0"/>
    <xf numFmtId="0" fontId="47" fillId="112" borderId="0"/>
    <xf numFmtId="0" fontId="47" fillId="112" borderId="0"/>
    <xf numFmtId="0" fontId="46" fillId="111" borderId="0" applyNumberFormat="0" applyBorder="0" applyAlignment="0" applyProtection="0"/>
    <xf numFmtId="0" fontId="47" fillId="112" borderId="0"/>
    <xf numFmtId="0" fontId="47" fillId="112" borderId="0"/>
    <xf numFmtId="0" fontId="46" fillId="110" borderId="0" applyNumberFormat="0" applyBorder="0" applyAlignment="0" applyProtection="0"/>
    <xf numFmtId="0" fontId="46" fillId="111" borderId="0" applyNumberFormat="0" applyBorder="0" applyAlignment="0" applyProtection="0"/>
    <xf numFmtId="0" fontId="47" fillId="112" borderId="0"/>
    <xf numFmtId="0" fontId="47" fillId="112" borderId="0"/>
    <xf numFmtId="0" fontId="46" fillId="113" borderId="0" applyNumberFormat="0" applyBorder="0" applyAlignment="0" applyProtection="0"/>
    <xf numFmtId="0" fontId="47" fillId="75" borderId="0"/>
    <xf numFmtId="0" fontId="46" fillId="114" borderId="0" applyNumberFormat="0" applyBorder="0" applyAlignment="0" applyProtection="0"/>
    <xf numFmtId="0" fontId="47" fillId="115" borderId="0"/>
    <xf numFmtId="169" fontId="45" fillId="34" borderId="0" applyNumberFormat="0" applyBorder="0" applyAlignment="0" applyProtection="0"/>
    <xf numFmtId="0" fontId="44" fillId="116" borderId="0"/>
    <xf numFmtId="0" fontId="46" fillId="114" borderId="0" applyNumberFormat="0" applyBorder="0" applyAlignment="0" applyProtection="0"/>
    <xf numFmtId="0" fontId="46" fillId="110" borderId="0" applyNumberFormat="0" applyBorder="0" applyAlignment="0" applyProtection="0"/>
    <xf numFmtId="0" fontId="46" fillId="110" borderId="0" applyNumberFormat="0" applyBorder="0" applyAlignment="0" applyProtection="0"/>
    <xf numFmtId="0" fontId="46" fillId="110" borderId="0" applyNumberFormat="0" applyBorder="0" applyAlignment="0" applyProtection="0"/>
    <xf numFmtId="0" fontId="46" fillId="111" borderId="0" applyNumberFormat="0" applyBorder="0" applyAlignment="0" applyProtection="0"/>
    <xf numFmtId="0" fontId="47" fillId="112" borderId="0"/>
    <xf numFmtId="0" fontId="47" fillId="112" borderId="0"/>
    <xf numFmtId="0" fontId="46" fillId="111" borderId="0" applyNumberFormat="0" applyBorder="0" applyAlignment="0" applyProtection="0"/>
    <xf numFmtId="0" fontId="47" fillId="112" borderId="0"/>
    <xf numFmtId="0" fontId="47" fillId="112" borderId="0"/>
    <xf numFmtId="0" fontId="46" fillId="110" borderId="0" applyNumberFormat="0" applyBorder="0" applyAlignment="0" applyProtection="0"/>
    <xf numFmtId="0" fontId="46" fillId="111" borderId="0" applyNumberFormat="0" applyBorder="0" applyAlignment="0" applyProtection="0"/>
    <xf numFmtId="0" fontId="47" fillId="112" borderId="0"/>
    <xf numFmtId="0" fontId="47" fillId="112" borderId="0"/>
    <xf numFmtId="0" fontId="46" fillId="111" borderId="0" applyNumberFormat="0" applyBorder="0" applyAlignment="0" applyProtection="0"/>
    <xf numFmtId="0" fontId="47" fillId="112" borderId="0"/>
    <xf numFmtId="0" fontId="47" fillId="112" borderId="0"/>
    <xf numFmtId="0" fontId="46" fillId="110" borderId="0" applyNumberFormat="0" applyBorder="0" applyAlignment="0" applyProtection="0"/>
    <xf numFmtId="0" fontId="46" fillId="110" borderId="0" applyNumberFormat="0" applyBorder="0" applyAlignment="0" applyProtection="0"/>
    <xf numFmtId="0" fontId="46" fillId="111" borderId="0" applyNumberFormat="0" applyBorder="0" applyAlignment="0" applyProtection="0"/>
    <xf numFmtId="0" fontId="47" fillId="112" borderId="0"/>
    <xf numFmtId="0" fontId="47" fillId="112" borderId="0"/>
    <xf numFmtId="0" fontId="46" fillId="111" borderId="0" applyNumberFormat="0" applyBorder="0" applyAlignment="0" applyProtection="0"/>
    <xf numFmtId="0" fontId="47" fillId="112" borderId="0"/>
    <xf numFmtId="0" fontId="47" fillId="112" borderId="0"/>
    <xf numFmtId="0" fontId="46" fillId="110" borderId="0" applyNumberFormat="0" applyBorder="0" applyAlignment="0" applyProtection="0"/>
    <xf numFmtId="0" fontId="46" fillId="111" borderId="0" applyNumberFormat="0" applyBorder="0" applyAlignment="0" applyProtection="0"/>
    <xf numFmtId="0" fontId="47" fillId="112" borderId="0"/>
    <xf numFmtId="0" fontId="47" fillId="112" borderId="0"/>
    <xf numFmtId="0" fontId="46" fillId="113" borderId="0" applyNumberFormat="0" applyBorder="0" applyAlignment="0" applyProtection="0"/>
    <xf numFmtId="0" fontId="47" fillId="75" borderId="0"/>
    <xf numFmtId="0" fontId="47" fillId="115" borderId="0"/>
    <xf numFmtId="0" fontId="5" fillId="110" borderId="0" applyNumberFormat="0" applyBorder="0" applyAlignment="0" applyProtection="0"/>
    <xf numFmtId="0" fontId="5" fillId="110" borderId="0" applyNumberFormat="0" applyBorder="0" applyAlignment="0" applyProtection="0"/>
    <xf numFmtId="0" fontId="5" fillId="110" borderId="0" applyNumberFormat="0" applyBorder="0" applyAlignment="0" applyProtection="0"/>
    <xf numFmtId="0" fontId="5" fillId="111" borderId="0" applyNumberFormat="0" applyBorder="0" applyAlignment="0" applyProtection="0"/>
    <xf numFmtId="0" fontId="44" fillId="112" borderId="0"/>
    <xf numFmtId="0" fontId="44" fillId="112" borderId="0"/>
    <xf numFmtId="0" fontId="5" fillId="111" borderId="0" applyNumberFormat="0" applyBorder="0" applyAlignment="0" applyProtection="0"/>
    <xf numFmtId="0" fontId="44" fillId="112" borderId="0"/>
    <xf numFmtId="0" fontId="44" fillId="112" borderId="0"/>
    <xf numFmtId="0" fontId="5" fillId="110" borderId="0" applyNumberFormat="0" applyBorder="0" applyAlignment="0" applyProtection="0"/>
    <xf numFmtId="0" fontId="5" fillId="111" borderId="0" applyNumberFormat="0" applyBorder="0" applyAlignment="0" applyProtection="0"/>
    <xf numFmtId="0" fontId="44" fillId="112" borderId="0"/>
    <xf numFmtId="0" fontId="44" fillId="112" borderId="0"/>
    <xf numFmtId="0" fontId="5" fillId="111" borderId="0" applyNumberFormat="0" applyBorder="0" applyAlignment="0" applyProtection="0"/>
    <xf numFmtId="0" fontId="44" fillId="112" borderId="0"/>
    <xf numFmtId="0" fontId="44" fillId="112" borderId="0"/>
    <xf numFmtId="0" fontId="5" fillId="110" borderId="0" applyNumberFormat="0" applyBorder="0" applyAlignment="0" applyProtection="0"/>
    <xf numFmtId="0" fontId="5" fillId="110" borderId="0" applyNumberFormat="0" applyBorder="0" applyAlignment="0" applyProtection="0"/>
    <xf numFmtId="0" fontId="5" fillId="111" borderId="0" applyNumberFormat="0" applyBorder="0" applyAlignment="0" applyProtection="0"/>
    <xf numFmtId="0" fontId="44" fillId="112" borderId="0"/>
    <xf numFmtId="0" fontId="44" fillId="112" borderId="0"/>
    <xf numFmtId="0" fontId="5" fillId="111" borderId="0" applyNumberFormat="0" applyBorder="0" applyAlignment="0" applyProtection="0"/>
    <xf numFmtId="0" fontId="44" fillId="112" borderId="0"/>
    <xf numFmtId="0" fontId="44" fillId="112" borderId="0"/>
    <xf numFmtId="0" fontId="5" fillId="110" borderId="0" applyNumberFormat="0" applyBorder="0" applyAlignment="0" applyProtection="0"/>
    <xf numFmtId="0" fontId="5" fillId="111" borderId="0" applyNumberFormat="0" applyBorder="0" applyAlignment="0" applyProtection="0"/>
    <xf numFmtId="0" fontId="44" fillId="112" borderId="0"/>
    <xf numFmtId="0" fontId="44" fillId="112" borderId="0"/>
    <xf numFmtId="0" fontId="5" fillId="113" borderId="0" applyNumberFormat="0" applyBorder="0" applyAlignment="0" applyProtection="0"/>
    <xf numFmtId="0" fontId="44" fillId="75" borderId="0"/>
    <xf numFmtId="0" fontId="5" fillId="114" borderId="0" applyNumberFormat="0" applyBorder="0" applyAlignment="0" applyProtection="0"/>
    <xf numFmtId="0" fontId="44" fillId="115" borderId="0"/>
    <xf numFmtId="170" fontId="48" fillId="106" borderId="0"/>
    <xf numFmtId="0" fontId="5" fillId="107" borderId="0" applyNumberFormat="0" applyBorder="0" applyAlignment="0" applyProtection="0"/>
    <xf numFmtId="0" fontId="5" fillId="109" borderId="0" applyNumberFormat="0" applyBorder="0" applyAlignment="0" applyProtection="0"/>
    <xf numFmtId="0" fontId="5" fillId="110" borderId="0" applyNumberFormat="0" applyBorder="0" applyAlignment="0" applyProtection="0"/>
    <xf numFmtId="0" fontId="5" fillId="110" borderId="0" applyNumberFormat="0" applyBorder="0" applyAlignment="0" applyProtection="0"/>
    <xf numFmtId="0" fontId="5" fillId="110" borderId="0" applyNumberFormat="0" applyBorder="0" applyAlignment="0" applyProtection="0"/>
    <xf numFmtId="0" fontId="5" fillId="111" borderId="0" applyNumberFormat="0" applyBorder="0" applyAlignment="0" applyProtection="0"/>
    <xf numFmtId="0" fontId="44" fillId="112" borderId="0"/>
    <xf numFmtId="0" fontId="44" fillId="112" borderId="0"/>
    <xf numFmtId="0" fontId="5" fillId="111" borderId="0" applyNumberFormat="0" applyBorder="0" applyAlignment="0" applyProtection="0"/>
    <xf numFmtId="0" fontId="44" fillId="112" borderId="0"/>
    <xf numFmtId="0" fontId="44" fillId="112" borderId="0"/>
    <xf numFmtId="0" fontId="5" fillId="110" borderId="0" applyNumberFormat="0" applyBorder="0" applyAlignment="0" applyProtection="0"/>
    <xf numFmtId="0" fontId="5" fillId="111" borderId="0" applyNumberFormat="0" applyBorder="0" applyAlignment="0" applyProtection="0"/>
    <xf numFmtId="0" fontId="44" fillId="112" borderId="0"/>
    <xf numFmtId="0" fontId="44" fillId="112" borderId="0"/>
    <xf numFmtId="0" fontId="5" fillId="111" borderId="0" applyNumberFormat="0" applyBorder="0" applyAlignment="0" applyProtection="0"/>
    <xf numFmtId="0" fontId="44" fillId="112" borderId="0"/>
    <xf numFmtId="0" fontId="44" fillId="112" borderId="0"/>
    <xf numFmtId="0" fontId="5" fillId="110" borderId="0" applyNumberFormat="0" applyBorder="0" applyAlignment="0" applyProtection="0"/>
    <xf numFmtId="0" fontId="5" fillId="110" borderId="0" applyNumberFormat="0" applyBorder="0" applyAlignment="0" applyProtection="0"/>
    <xf numFmtId="0" fontId="5" fillId="111" borderId="0" applyNumberFormat="0" applyBorder="0" applyAlignment="0" applyProtection="0"/>
    <xf numFmtId="0" fontId="44" fillId="112" borderId="0"/>
    <xf numFmtId="0" fontId="44" fillId="112" borderId="0"/>
    <xf numFmtId="0" fontId="5" fillId="111" borderId="0" applyNumberFormat="0" applyBorder="0" applyAlignment="0" applyProtection="0"/>
    <xf numFmtId="0" fontId="44" fillId="112" borderId="0"/>
    <xf numFmtId="0" fontId="44" fillId="112" borderId="0"/>
    <xf numFmtId="0" fontId="5" fillId="110" borderId="0" applyNumberFormat="0" applyBorder="0" applyAlignment="0" applyProtection="0"/>
    <xf numFmtId="0" fontId="5" fillId="111" borderId="0" applyNumberFormat="0" applyBorder="0" applyAlignment="0" applyProtection="0"/>
    <xf numFmtId="0" fontId="44" fillId="112" borderId="0"/>
    <xf numFmtId="0" fontId="44" fillId="112" borderId="0"/>
    <xf numFmtId="0" fontId="5" fillId="113" borderId="0" applyNumberFormat="0" applyBorder="0" applyAlignment="0" applyProtection="0"/>
    <xf numFmtId="0" fontId="44" fillId="75" borderId="0"/>
    <xf numFmtId="0" fontId="5" fillId="114" borderId="0" applyNumberFormat="0" applyBorder="0" applyAlignment="0" applyProtection="0"/>
    <xf numFmtId="0" fontId="44" fillId="115" borderId="0"/>
    <xf numFmtId="0" fontId="1" fillId="34" borderId="0" applyNumberFormat="0" applyBorder="0" applyAlignment="0" applyProtection="0"/>
    <xf numFmtId="0" fontId="44" fillId="116" borderId="0"/>
    <xf numFmtId="0" fontId="5" fillId="110" borderId="0" applyNumberFormat="0" applyBorder="0" applyAlignment="0" applyProtection="0"/>
    <xf numFmtId="0" fontId="5" fillId="110" borderId="0" applyNumberFormat="0" applyBorder="0" applyAlignment="0" applyProtection="0"/>
    <xf numFmtId="0" fontId="5" fillId="110" borderId="0" applyNumberFormat="0" applyBorder="0" applyAlignment="0" applyProtection="0"/>
    <xf numFmtId="0" fontId="5" fillId="111" borderId="0" applyNumberFormat="0" applyBorder="0" applyAlignment="0" applyProtection="0"/>
    <xf numFmtId="0" fontId="44" fillId="112" borderId="0"/>
    <xf numFmtId="0" fontId="44" fillId="112" borderId="0"/>
    <xf numFmtId="0" fontId="5" fillId="111" borderId="0" applyNumberFormat="0" applyBorder="0" applyAlignment="0" applyProtection="0"/>
    <xf numFmtId="0" fontId="44" fillId="112" borderId="0"/>
    <xf numFmtId="0" fontId="44" fillId="112" borderId="0"/>
    <xf numFmtId="0" fontId="5" fillId="110" borderId="0" applyNumberFormat="0" applyBorder="0" applyAlignment="0" applyProtection="0"/>
    <xf numFmtId="0" fontId="5" fillId="111" borderId="0" applyNumberFormat="0" applyBorder="0" applyAlignment="0" applyProtection="0"/>
    <xf numFmtId="0" fontId="44" fillId="112" borderId="0"/>
    <xf numFmtId="0" fontId="44" fillId="112" borderId="0"/>
    <xf numFmtId="0" fontId="5" fillId="111" borderId="0" applyNumberFormat="0" applyBorder="0" applyAlignment="0" applyProtection="0"/>
    <xf numFmtId="0" fontId="44" fillId="112" borderId="0"/>
    <xf numFmtId="0" fontId="44" fillId="112" borderId="0"/>
    <xf numFmtId="0" fontId="5" fillId="110" borderId="0" applyNumberFormat="0" applyBorder="0" applyAlignment="0" applyProtection="0"/>
    <xf numFmtId="0" fontId="5" fillId="110" borderId="0" applyNumberFormat="0" applyBorder="0" applyAlignment="0" applyProtection="0"/>
    <xf numFmtId="0" fontId="5" fillId="111" borderId="0" applyNumberFormat="0" applyBorder="0" applyAlignment="0" applyProtection="0"/>
    <xf numFmtId="0" fontId="44" fillId="112" borderId="0"/>
    <xf numFmtId="0" fontId="44" fillId="112" borderId="0"/>
    <xf numFmtId="0" fontId="5" fillId="111" borderId="0" applyNumberFormat="0" applyBorder="0" applyAlignment="0" applyProtection="0"/>
    <xf numFmtId="0" fontId="44" fillId="112" borderId="0"/>
    <xf numFmtId="0" fontId="44" fillId="112" borderId="0"/>
    <xf numFmtId="0" fontId="5" fillId="110" borderId="0" applyNumberFormat="0" applyBorder="0" applyAlignment="0" applyProtection="0"/>
    <xf numFmtId="0" fontId="5" fillId="111" borderId="0" applyNumberFormat="0" applyBorder="0" applyAlignment="0" applyProtection="0"/>
    <xf numFmtId="0" fontId="44" fillId="112" borderId="0"/>
    <xf numFmtId="0" fontId="44" fillId="112" borderId="0"/>
    <xf numFmtId="0" fontId="5" fillId="113" borderId="0" applyNumberFormat="0" applyBorder="0" applyAlignment="0" applyProtection="0"/>
    <xf numFmtId="0" fontId="44" fillId="75" borderId="0"/>
    <xf numFmtId="0" fontId="5" fillId="114" borderId="0" applyNumberFormat="0" applyBorder="0" applyAlignment="0" applyProtection="0"/>
    <xf numFmtId="0" fontId="44" fillId="115" borderId="0"/>
    <xf numFmtId="0" fontId="1" fillId="34" borderId="0" applyNumberFormat="0" applyBorder="0" applyAlignment="0" applyProtection="0"/>
    <xf numFmtId="0" fontId="44" fillId="108" borderId="0"/>
    <xf numFmtId="0" fontId="5" fillId="107" borderId="0" applyNumberFormat="0" applyBorder="0" applyAlignment="0" applyProtection="0"/>
    <xf numFmtId="0" fontId="5" fillId="110" borderId="0" applyNumberFormat="0" applyBorder="0" applyAlignment="0" applyProtection="0"/>
    <xf numFmtId="0" fontId="5" fillId="110" borderId="0" applyNumberFormat="0" applyBorder="0" applyAlignment="0" applyProtection="0"/>
    <xf numFmtId="0" fontId="5" fillId="110" borderId="0" applyNumberFormat="0" applyBorder="0" applyAlignment="0" applyProtection="0"/>
    <xf numFmtId="0" fontId="5" fillId="111" borderId="0" applyNumberFormat="0" applyBorder="0" applyAlignment="0" applyProtection="0"/>
    <xf numFmtId="0" fontId="44" fillId="112" borderId="0"/>
    <xf numFmtId="0" fontId="44" fillId="112" borderId="0"/>
    <xf numFmtId="0" fontId="5" fillId="111" borderId="0" applyNumberFormat="0" applyBorder="0" applyAlignment="0" applyProtection="0"/>
    <xf numFmtId="0" fontId="44" fillId="112" borderId="0"/>
    <xf numFmtId="0" fontId="44" fillId="112" borderId="0"/>
    <xf numFmtId="0" fontId="5" fillId="110" borderId="0" applyNumberFormat="0" applyBorder="0" applyAlignment="0" applyProtection="0"/>
    <xf numFmtId="0" fontId="5" fillId="111" borderId="0" applyNumberFormat="0" applyBorder="0" applyAlignment="0" applyProtection="0"/>
    <xf numFmtId="0" fontId="44" fillId="112" borderId="0"/>
    <xf numFmtId="0" fontId="44" fillId="112" borderId="0"/>
    <xf numFmtId="0" fontId="5" fillId="111" borderId="0" applyNumberFormat="0" applyBorder="0" applyAlignment="0" applyProtection="0"/>
    <xf numFmtId="0" fontId="44" fillId="112" borderId="0"/>
    <xf numFmtId="0" fontId="44" fillId="112" borderId="0"/>
    <xf numFmtId="0" fontId="5" fillId="110" borderId="0" applyNumberFormat="0" applyBorder="0" applyAlignment="0" applyProtection="0"/>
    <xf numFmtId="0" fontId="5" fillId="110" borderId="0" applyNumberFormat="0" applyBorder="0" applyAlignment="0" applyProtection="0"/>
    <xf numFmtId="0" fontId="5" fillId="111" borderId="0" applyNumberFormat="0" applyBorder="0" applyAlignment="0" applyProtection="0"/>
    <xf numFmtId="0" fontId="44" fillId="112" borderId="0"/>
    <xf numFmtId="0" fontId="44" fillId="112" borderId="0"/>
    <xf numFmtId="0" fontId="5" fillId="111" borderId="0" applyNumberFormat="0" applyBorder="0" applyAlignment="0" applyProtection="0"/>
    <xf numFmtId="0" fontId="44" fillId="112" borderId="0"/>
    <xf numFmtId="0" fontId="44" fillId="112" borderId="0"/>
    <xf numFmtId="0" fontId="5" fillId="110" borderId="0" applyNumberFormat="0" applyBorder="0" applyAlignment="0" applyProtection="0"/>
    <xf numFmtId="0" fontId="5" fillId="111" borderId="0" applyNumberFormat="0" applyBorder="0" applyAlignment="0" applyProtection="0"/>
    <xf numFmtId="0" fontId="44" fillId="112" borderId="0"/>
    <xf numFmtId="0" fontId="44" fillId="112" borderId="0"/>
    <xf numFmtId="0" fontId="5" fillId="113" borderId="0" applyNumberFormat="0" applyBorder="0" applyAlignment="0" applyProtection="0"/>
    <xf numFmtId="0" fontId="44" fillId="75" borderId="0"/>
    <xf numFmtId="0" fontId="5" fillId="114" borderId="0" applyNumberFormat="0" applyBorder="0" applyAlignment="0" applyProtection="0"/>
    <xf numFmtId="0" fontId="44" fillId="115" borderId="0"/>
    <xf numFmtId="0" fontId="44" fillId="56" borderId="0"/>
    <xf numFmtId="0" fontId="1" fillId="34" borderId="0" applyNumberFormat="0" applyBorder="0" applyAlignment="0" applyProtection="0"/>
    <xf numFmtId="0" fontId="5" fillId="114" borderId="0" applyNumberFormat="0" applyBorder="0" applyAlignment="0" applyProtection="0"/>
    <xf numFmtId="0" fontId="5" fillId="114" borderId="0" applyNumberFormat="0" applyBorder="0" applyAlignment="0" applyProtection="0"/>
    <xf numFmtId="0" fontId="5" fillId="110" borderId="0" applyNumberFormat="0" applyBorder="0" applyAlignment="0" applyProtection="0"/>
    <xf numFmtId="0" fontId="5" fillId="110" borderId="0" applyNumberFormat="0" applyBorder="0" applyAlignment="0" applyProtection="0"/>
    <xf numFmtId="0" fontId="5" fillId="111" borderId="0" applyNumberFormat="0" applyBorder="0" applyAlignment="0" applyProtection="0"/>
    <xf numFmtId="0" fontId="44" fillId="112" borderId="0"/>
    <xf numFmtId="0" fontId="44" fillId="112" borderId="0"/>
    <xf numFmtId="0" fontId="5" fillId="111" borderId="0" applyNumberFormat="0" applyBorder="0" applyAlignment="0" applyProtection="0"/>
    <xf numFmtId="0" fontId="44" fillId="112" borderId="0"/>
    <xf numFmtId="0" fontId="44" fillId="112" borderId="0"/>
    <xf numFmtId="0" fontId="5" fillId="110" borderId="0" applyNumberFormat="0" applyBorder="0" applyAlignment="0" applyProtection="0"/>
    <xf numFmtId="0" fontId="5" fillId="111" borderId="0" applyNumberFormat="0" applyBorder="0" applyAlignment="0" applyProtection="0"/>
    <xf numFmtId="0" fontId="44" fillId="112" borderId="0"/>
    <xf numFmtId="0" fontId="44" fillId="112" borderId="0"/>
    <xf numFmtId="0" fontId="5" fillId="113" borderId="0" applyNumberFormat="0" applyBorder="0" applyAlignment="0" applyProtection="0"/>
    <xf numFmtId="0" fontId="44" fillId="75" borderId="0"/>
    <xf numFmtId="0" fontId="44" fillId="115" borderId="0"/>
    <xf numFmtId="0" fontId="5" fillId="110" borderId="0" applyNumberFormat="0" applyBorder="0" applyAlignment="0" applyProtection="0"/>
    <xf numFmtId="0" fontId="5" fillId="110" borderId="0" applyNumberFormat="0" applyBorder="0" applyAlignment="0" applyProtection="0"/>
    <xf numFmtId="0" fontId="5" fillId="111" borderId="0" applyNumberFormat="0" applyBorder="0" applyAlignment="0" applyProtection="0"/>
    <xf numFmtId="0" fontId="44" fillId="112" borderId="0"/>
    <xf numFmtId="0" fontId="44" fillId="112" borderId="0"/>
    <xf numFmtId="0" fontId="5" fillId="111" borderId="0" applyNumberFormat="0" applyBorder="0" applyAlignment="0" applyProtection="0"/>
    <xf numFmtId="0" fontId="44" fillId="112" borderId="0"/>
    <xf numFmtId="0" fontId="44" fillId="112" borderId="0"/>
    <xf numFmtId="0" fontId="5" fillId="110" borderId="0" applyNumberFormat="0" applyBorder="0" applyAlignment="0" applyProtection="0"/>
    <xf numFmtId="0" fontId="5" fillId="111" borderId="0" applyNumberFormat="0" applyBorder="0" applyAlignment="0" applyProtection="0"/>
    <xf numFmtId="0" fontId="44" fillId="112" borderId="0"/>
    <xf numFmtId="0" fontId="44" fillId="112" borderId="0"/>
    <xf numFmtId="0" fontId="5" fillId="113" borderId="0" applyNumberFormat="0" applyBorder="0" applyAlignment="0" applyProtection="0"/>
    <xf numFmtId="0" fontId="44" fillId="75" borderId="0"/>
    <xf numFmtId="0" fontId="44" fillId="115" borderId="0"/>
    <xf numFmtId="0" fontId="5" fillId="114" borderId="0" applyNumberFormat="0" applyBorder="0" applyAlignment="0" applyProtection="0"/>
    <xf numFmtId="0" fontId="5" fillId="114" borderId="0" applyNumberFormat="0" applyBorder="0" applyAlignment="0" applyProtection="0"/>
    <xf numFmtId="0" fontId="5" fillId="110" borderId="0" applyNumberFormat="0" applyBorder="0" applyAlignment="0" applyProtection="0"/>
    <xf numFmtId="0" fontId="5" fillId="111" borderId="0" applyNumberFormat="0" applyBorder="0" applyAlignment="0" applyProtection="0"/>
    <xf numFmtId="0" fontId="44" fillId="112" borderId="0"/>
    <xf numFmtId="0" fontId="44" fillId="112" borderId="0"/>
    <xf numFmtId="0" fontId="5" fillId="113" borderId="0" applyNumberFormat="0" applyBorder="0" applyAlignment="0" applyProtection="0"/>
    <xf numFmtId="0" fontId="44" fillId="75" borderId="0"/>
    <xf numFmtId="0" fontId="44" fillId="115" borderId="0"/>
    <xf numFmtId="0" fontId="5" fillId="110" borderId="0" applyNumberFormat="0" applyBorder="0" applyAlignment="0" applyProtection="0"/>
    <xf numFmtId="0" fontId="5" fillId="111" borderId="0" applyNumberFormat="0" applyBorder="0" applyAlignment="0" applyProtection="0"/>
    <xf numFmtId="0" fontId="44" fillId="112" borderId="0"/>
    <xf numFmtId="0" fontId="44" fillId="112" borderId="0"/>
    <xf numFmtId="0" fontId="5" fillId="113" borderId="0" applyNumberFormat="0" applyBorder="0" applyAlignment="0" applyProtection="0"/>
    <xf numFmtId="0" fontId="44" fillId="75" borderId="0"/>
    <xf numFmtId="0" fontId="44" fillId="115" borderId="0"/>
    <xf numFmtId="0" fontId="5" fillId="114" borderId="0" applyNumberFormat="0" applyBorder="0" applyAlignment="0" applyProtection="0"/>
    <xf numFmtId="0" fontId="5" fillId="110" borderId="0" applyNumberFormat="0" applyBorder="0" applyAlignment="0" applyProtection="0"/>
    <xf numFmtId="0" fontId="5" fillId="111" borderId="0" applyNumberFormat="0" applyBorder="0" applyAlignment="0" applyProtection="0"/>
    <xf numFmtId="0" fontId="44" fillId="112" borderId="0"/>
    <xf numFmtId="0" fontId="44" fillId="112" borderId="0"/>
    <xf numFmtId="0" fontId="5" fillId="113" borderId="0" applyNumberFormat="0" applyBorder="0" applyAlignment="0" applyProtection="0"/>
    <xf numFmtId="0" fontId="44" fillId="75" borderId="0"/>
    <xf numFmtId="0" fontId="44" fillId="115" borderId="0"/>
    <xf numFmtId="0" fontId="5" fillId="114" borderId="0" applyNumberFormat="0" applyBorder="0" applyAlignment="0" applyProtection="0"/>
    <xf numFmtId="0" fontId="5" fillId="110" borderId="0" applyNumberFormat="0" applyBorder="0" applyAlignment="0" applyProtection="0"/>
    <xf numFmtId="0" fontId="5" fillId="111" borderId="0" applyNumberFormat="0" applyBorder="0" applyAlignment="0" applyProtection="0"/>
    <xf numFmtId="0" fontId="44" fillId="112" borderId="0"/>
    <xf numFmtId="0" fontId="44" fillId="112" borderId="0"/>
    <xf numFmtId="0" fontId="5" fillId="113" borderId="0" applyNumberFormat="0" applyBorder="0" applyAlignment="0" applyProtection="0"/>
    <xf numFmtId="0" fontId="44" fillId="75" borderId="0"/>
    <xf numFmtId="0" fontId="44" fillId="115" borderId="0"/>
    <xf numFmtId="0" fontId="5" fillId="114" borderId="0" applyNumberFormat="0" applyBorder="0" applyAlignment="0" applyProtection="0"/>
    <xf numFmtId="0" fontId="5" fillId="113" borderId="0" applyNumberFormat="0" applyBorder="0" applyAlignment="0" applyProtection="0"/>
    <xf numFmtId="0" fontId="44" fillId="75" borderId="0"/>
    <xf numFmtId="0" fontId="44" fillId="115" borderId="0"/>
    <xf numFmtId="0" fontId="1" fillId="46" borderId="0" applyNumberFormat="0" applyBorder="0" applyAlignment="0" applyProtection="0"/>
    <xf numFmtId="0" fontId="5" fillId="47" borderId="0" applyNumberFormat="0" applyBorder="0" applyAlignment="0" applyProtection="0"/>
    <xf numFmtId="0" fontId="44" fillId="48" borderId="0"/>
    <xf numFmtId="0" fontId="44" fillId="48" borderId="0"/>
    <xf numFmtId="0" fontId="1" fillId="46" borderId="0" applyNumberFormat="0" applyBorder="0" applyAlignment="0" applyProtection="0"/>
    <xf numFmtId="0" fontId="44" fillId="48" borderId="0"/>
    <xf numFmtId="0" fontId="5" fillId="47" borderId="0" applyNumberFormat="0" applyBorder="0" applyAlignment="0" applyProtection="0"/>
    <xf numFmtId="0" fontId="44" fillId="48" borderId="0"/>
    <xf numFmtId="0" fontId="1" fillId="46" borderId="0" applyNumberFormat="0" applyBorder="0" applyAlignment="0" applyProtection="0"/>
    <xf numFmtId="0" fontId="44" fillId="48" borderId="0"/>
    <xf numFmtId="0" fontId="1" fillId="38" borderId="0" applyNumberFormat="0" applyBorder="0" applyAlignment="0" applyProtection="0"/>
    <xf numFmtId="0" fontId="44" fillId="117" borderId="0"/>
    <xf numFmtId="0" fontId="1" fillId="38" borderId="0" applyNumberFormat="0" applyBorder="0" applyAlignment="0" applyProtection="0"/>
    <xf numFmtId="0" fontId="44" fillId="117" borderId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5" fillId="118" borderId="0" applyNumberFormat="0" applyBorder="0" applyAlignment="0" applyProtection="0"/>
    <xf numFmtId="169" fontId="45" fillId="38" borderId="0" applyNumberFormat="0" applyBorder="0" applyAlignment="0" applyProtection="0"/>
    <xf numFmtId="0" fontId="44" fillId="51" borderId="0"/>
    <xf numFmtId="0" fontId="1" fillId="38" borderId="0" applyNumberFormat="0" applyBorder="0" applyAlignment="0" applyProtection="0"/>
    <xf numFmtId="0" fontId="5" fillId="52" borderId="0" applyNumberFormat="0" applyBorder="0" applyAlignment="0" applyProtection="0"/>
    <xf numFmtId="0" fontId="46" fillId="119" borderId="0" applyNumberFormat="0" applyBorder="0" applyAlignment="0" applyProtection="0"/>
    <xf numFmtId="0" fontId="46" fillId="119" borderId="0" applyNumberFormat="0" applyBorder="0" applyAlignment="0" applyProtection="0"/>
    <xf numFmtId="0" fontId="47" fillId="48" borderId="0"/>
    <xf numFmtId="0" fontId="47" fillId="48" borderId="0"/>
    <xf numFmtId="0" fontId="46" fillId="120" borderId="0" applyNumberFormat="0" applyBorder="0" applyAlignment="0" applyProtection="0"/>
    <xf numFmtId="0" fontId="46" fillId="120" borderId="0" applyNumberFormat="0" applyBorder="0" applyAlignment="0" applyProtection="0"/>
    <xf numFmtId="0" fontId="47" fillId="75" borderId="0"/>
    <xf numFmtId="0" fontId="47" fillId="75" borderId="0"/>
    <xf numFmtId="0" fontId="46" fillId="120" borderId="0" applyNumberFormat="0" applyBorder="0" applyAlignment="0" applyProtection="0"/>
    <xf numFmtId="0" fontId="47" fillId="75" borderId="0"/>
    <xf numFmtId="0" fontId="46" fillId="47" borderId="0" applyNumberFormat="0" applyBorder="0" applyAlignment="0" applyProtection="0"/>
    <xf numFmtId="0" fontId="47" fillId="48" borderId="0"/>
    <xf numFmtId="0" fontId="46" fillId="121" borderId="0" applyNumberFormat="0" applyBorder="0" applyAlignment="0" applyProtection="0"/>
    <xf numFmtId="0" fontId="47" fillId="48" borderId="0"/>
    <xf numFmtId="169" fontId="45" fillId="38" borderId="0" applyNumberFormat="0" applyBorder="0" applyAlignment="0" applyProtection="0"/>
    <xf numFmtId="0" fontId="44" fillId="65" borderId="0"/>
    <xf numFmtId="0" fontId="46" fillId="121" borderId="0" applyNumberFormat="0" applyBorder="0" applyAlignment="0" applyProtection="0"/>
    <xf numFmtId="0" fontId="46" fillId="119" borderId="0" applyNumberFormat="0" applyBorder="0" applyAlignment="0" applyProtection="0"/>
    <xf numFmtId="0" fontId="46" fillId="119" borderId="0" applyNumberFormat="0" applyBorder="0" applyAlignment="0" applyProtection="0"/>
    <xf numFmtId="0" fontId="47" fillId="48" borderId="0"/>
    <xf numFmtId="0" fontId="47" fillId="48" borderId="0"/>
    <xf numFmtId="0" fontId="46" fillId="120" borderId="0" applyNumberFormat="0" applyBorder="0" applyAlignment="0" applyProtection="0"/>
    <xf numFmtId="0" fontId="46" fillId="120" borderId="0" applyNumberFormat="0" applyBorder="0" applyAlignment="0" applyProtection="0"/>
    <xf numFmtId="0" fontId="47" fillId="75" borderId="0"/>
    <xf numFmtId="0" fontId="47" fillId="75" borderId="0"/>
    <xf numFmtId="0" fontId="46" fillId="120" borderId="0" applyNumberFormat="0" applyBorder="0" applyAlignment="0" applyProtection="0"/>
    <xf numFmtId="0" fontId="47" fillId="75" borderId="0"/>
    <xf numFmtId="0" fontId="46" fillId="47" borderId="0" applyNumberFormat="0" applyBorder="0" applyAlignment="0" applyProtection="0"/>
    <xf numFmtId="0" fontId="47" fillId="48" borderId="0"/>
    <xf numFmtId="0" fontId="47" fillId="48" borderId="0"/>
    <xf numFmtId="0" fontId="5" fillId="119" borderId="0" applyNumberFormat="0" applyBorder="0" applyAlignment="0" applyProtection="0"/>
    <xf numFmtId="0" fontId="5" fillId="119" borderId="0" applyNumberFormat="0" applyBorder="0" applyAlignment="0" applyProtection="0"/>
    <xf numFmtId="0" fontId="44" fillId="48" borderId="0"/>
    <xf numFmtId="0" fontId="44" fillId="48" borderId="0"/>
    <xf numFmtId="0" fontId="5" fillId="120" borderId="0" applyNumberFormat="0" applyBorder="0" applyAlignment="0" applyProtection="0"/>
    <xf numFmtId="0" fontId="5" fillId="120" borderId="0" applyNumberFormat="0" applyBorder="0" applyAlignment="0" applyProtection="0"/>
    <xf numFmtId="0" fontId="44" fillId="75" borderId="0"/>
    <xf numFmtId="0" fontId="44" fillId="75" borderId="0"/>
    <xf numFmtId="0" fontId="5" fillId="120" borderId="0" applyNumberFormat="0" applyBorder="0" applyAlignment="0" applyProtection="0"/>
    <xf numFmtId="0" fontId="44" fillId="75" borderId="0"/>
    <xf numFmtId="0" fontId="5" fillId="47" borderId="0" applyNumberFormat="0" applyBorder="0" applyAlignment="0" applyProtection="0"/>
    <xf numFmtId="0" fontId="44" fillId="48" borderId="0"/>
    <xf numFmtId="0" fontId="5" fillId="121" borderId="0" applyNumberFormat="0" applyBorder="0" applyAlignment="0" applyProtection="0"/>
    <xf numFmtId="0" fontId="44" fillId="48" borderId="0"/>
    <xf numFmtId="170" fontId="48" fillId="117" borderId="0"/>
    <xf numFmtId="0" fontId="5" fillId="118" borderId="0" applyNumberFormat="0" applyBorder="0" applyAlignment="0" applyProtection="0"/>
    <xf numFmtId="0" fontId="5" fillId="52" borderId="0" applyNumberFormat="0" applyBorder="0" applyAlignment="0" applyProtection="0"/>
    <xf numFmtId="0" fontId="5" fillId="119" borderId="0" applyNumberFormat="0" applyBorder="0" applyAlignment="0" applyProtection="0"/>
    <xf numFmtId="0" fontId="5" fillId="119" borderId="0" applyNumberFormat="0" applyBorder="0" applyAlignment="0" applyProtection="0"/>
    <xf numFmtId="0" fontId="44" fillId="48" borderId="0"/>
    <xf numFmtId="0" fontId="44" fillId="48" borderId="0"/>
    <xf numFmtId="0" fontId="5" fillId="120" borderId="0" applyNumberFormat="0" applyBorder="0" applyAlignment="0" applyProtection="0"/>
    <xf numFmtId="0" fontId="5" fillId="120" borderId="0" applyNumberFormat="0" applyBorder="0" applyAlignment="0" applyProtection="0"/>
    <xf numFmtId="0" fontId="44" fillId="75" borderId="0"/>
    <xf numFmtId="0" fontId="44" fillId="75" borderId="0"/>
    <xf numFmtId="0" fontId="5" fillId="120" borderId="0" applyNumberFormat="0" applyBorder="0" applyAlignment="0" applyProtection="0"/>
    <xf numFmtId="0" fontId="44" fillId="75" borderId="0"/>
    <xf numFmtId="0" fontId="5" fillId="47" borderId="0" applyNumberFormat="0" applyBorder="0" applyAlignment="0" applyProtection="0"/>
    <xf numFmtId="0" fontId="44" fillId="48" borderId="0"/>
    <xf numFmtId="0" fontId="5" fillId="121" borderId="0" applyNumberFormat="0" applyBorder="0" applyAlignment="0" applyProtection="0"/>
    <xf numFmtId="0" fontId="44" fillId="48" borderId="0"/>
    <xf numFmtId="0" fontId="1" fillId="38" borderId="0" applyNumberFormat="0" applyBorder="0" applyAlignment="0" applyProtection="0"/>
    <xf numFmtId="0" fontId="44" fillId="65" borderId="0"/>
    <xf numFmtId="0" fontId="5" fillId="119" borderId="0" applyNumberFormat="0" applyBorder="0" applyAlignment="0" applyProtection="0"/>
    <xf numFmtId="0" fontId="5" fillId="119" borderId="0" applyNumberFormat="0" applyBorder="0" applyAlignment="0" applyProtection="0"/>
    <xf numFmtId="0" fontId="44" fillId="48" borderId="0"/>
    <xf numFmtId="0" fontId="44" fillId="48" borderId="0"/>
    <xf numFmtId="0" fontId="5" fillId="120" borderId="0" applyNumberFormat="0" applyBorder="0" applyAlignment="0" applyProtection="0"/>
    <xf numFmtId="0" fontId="5" fillId="120" borderId="0" applyNumberFormat="0" applyBorder="0" applyAlignment="0" applyProtection="0"/>
    <xf numFmtId="0" fontId="44" fillId="75" borderId="0"/>
    <xf numFmtId="0" fontId="44" fillId="75" borderId="0"/>
    <xf numFmtId="0" fontId="5" fillId="120" borderId="0" applyNumberFormat="0" applyBorder="0" applyAlignment="0" applyProtection="0"/>
    <xf numFmtId="0" fontId="44" fillId="75" borderId="0"/>
    <xf numFmtId="0" fontId="5" fillId="47" borderId="0" applyNumberFormat="0" applyBorder="0" applyAlignment="0" applyProtection="0"/>
    <xf numFmtId="0" fontId="44" fillId="48" borderId="0"/>
    <xf numFmtId="0" fontId="5" fillId="121" borderId="0" applyNumberFormat="0" applyBorder="0" applyAlignment="0" applyProtection="0"/>
    <xf numFmtId="0" fontId="44" fillId="48" borderId="0"/>
    <xf numFmtId="0" fontId="1" fillId="38" borderId="0" applyNumberFormat="0" applyBorder="0" applyAlignment="0" applyProtection="0"/>
    <xf numFmtId="0" fontId="44" fillId="51" borderId="0"/>
    <xf numFmtId="0" fontId="5" fillId="118" borderId="0" applyNumberFormat="0" applyBorder="0" applyAlignment="0" applyProtection="0"/>
    <xf numFmtId="0" fontId="5" fillId="119" borderId="0" applyNumberFormat="0" applyBorder="0" applyAlignment="0" applyProtection="0"/>
    <xf numFmtId="0" fontId="5" fillId="119" borderId="0" applyNumberFormat="0" applyBorder="0" applyAlignment="0" applyProtection="0"/>
    <xf numFmtId="0" fontId="44" fillId="48" borderId="0"/>
    <xf numFmtId="0" fontId="44" fillId="48" borderId="0"/>
    <xf numFmtId="0" fontId="5" fillId="120" borderId="0" applyNumberFormat="0" applyBorder="0" applyAlignment="0" applyProtection="0"/>
    <xf numFmtId="0" fontId="5" fillId="120" borderId="0" applyNumberFormat="0" applyBorder="0" applyAlignment="0" applyProtection="0"/>
    <xf numFmtId="0" fontId="44" fillId="75" borderId="0"/>
    <xf numFmtId="0" fontId="44" fillId="75" borderId="0"/>
    <xf numFmtId="0" fontId="5" fillId="120" borderId="0" applyNumberFormat="0" applyBorder="0" applyAlignment="0" applyProtection="0"/>
    <xf numFmtId="0" fontId="44" fillId="75" borderId="0"/>
    <xf numFmtId="0" fontId="5" fillId="47" borderId="0" applyNumberFormat="0" applyBorder="0" applyAlignment="0" applyProtection="0"/>
    <xf numFmtId="0" fontId="44" fillId="48" borderId="0"/>
    <xf numFmtId="0" fontId="5" fillId="121" borderId="0" applyNumberFormat="0" applyBorder="0" applyAlignment="0" applyProtection="0"/>
    <xf numFmtId="0" fontId="44" fillId="48" borderId="0"/>
    <xf numFmtId="0" fontId="44" fillId="122" borderId="0"/>
    <xf numFmtId="0" fontId="1" fillId="38" borderId="0" applyNumberFormat="0" applyBorder="0" applyAlignment="0" applyProtection="0"/>
    <xf numFmtId="0" fontId="5" fillId="121" borderId="0" applyNumberFormat="0" applyBorder="0" applyAlignment="0" applyProtection="0"/>
    <xf numFmtId="0" fontId="5" fillId="121" borderId="0" applyNumberFormat="0" applyBorder="0" applyAlignment="0" applyProtection="0"/>
    <xf numFmtId="0" fontId="5" fillId="120" borderId="0" applyNumberFormat="0" applyBorder="0" applyAlignment="0" applyProtection="0"/>
    <xf numFmtId="0" fontId="5" fillId="120" borderId="0" applyNumberFormat="0" applyBorder="0" applyAlignment="0" applyProtection="0"/>
    <xf numFmtId="0" fontId="44" fillId="75" borderId="0"/>
    <xf numFmtId="0" fontId="44" fillId="75" borderId="0"/>
    <xf numFmtId="0" fontId="5" fillId="120" borderId="0" applyNumberFormat="0" applyBorder="0" applyAlignment="0" applyProtection="0"/>
    <xf numFmtId="0" fontId="44" fillId="75" borderId="0"/>
    <xf numFmtId="0" fontId="5" fillId="47" borderId="0" applyNumberFormat="0" applyBorder="0" applyAlignment="0" applyProtection="0"/>
    <xf numFmtId="0" fontId="44" fillId="48" borderId="0"/>
    <xf numFmtId="0" fontId="44" fillId="48" borderId="0"/>
    <xf numFmtId="0" fontId="5" fillId="120" borderId="0" applyNumberFormat="0" applyBorder="0" applyAlignment="0" applyProtection="0"/>
    <xf numFmtId="0" fontId="5" fillId="120" borderId="0" applyNumberFormat="0" applyBorder="0" applyAlignment="0" applyProtection="0"/>
    <xf numFmtId="0" fontId="44" fillId="75" borderId="0"/>
    <xf numFmtId="0" fontId="44" fillId="75" borderId="0"/>
    <xf numFmtId="0" fontId="5" fillId="120" borderId="0" applyNumberFormat="0" applyBorder="0" applyAlignment="0" applyProtection="0"/>
    <xf numFmtId="0" fontId="44" fillId="75" borderId="0"/>
    <xf numFmtId="0" fontId="5" fillId="47" borderId="0" applyNumberFormat="0" applyBorder="0" applyAlignment="0" applyProtection="0"/>
    <xf numFmtId="0" fontId="44" fillId="48" borderId="0"/>
    <xf numFmtId="0" fontId="44" fillId="48" borderId="0"/>
    <xf numFmtId="0" fontId="5" fillId="121" borderId="0" applyNumberFormat="0" applyBorder="0" applyAlignment="0" applyProtection="0"/>
    <xf numFmtId="0" fontId="5" fillId="121" borderId="0" applyNumberFormat="0" applyBorder="0" applyAlignment="0" applyProtection="0"/>
    <xf numFmtId="0" fontId="5" fillId="120" borderId="0" applyNumberFormat="0" applyBorder="0" applyAlignment="0" applyProtection="0"/>
    <xf numFmtId="0" fontId="44" fillId="75" borderId="0"/>
    <xf numFmtId="0" fontId="5" fillId="47" borderId="0" applyNumberFormat="0" applyBorder="0" applyAlignment="0" applyProtection="0"/>
    <xf numFmtId="0" fontId="44" fillId="48" borderId="0"/>
    <xf numFmtId="0" fontId="44" fillId="48" borderId="0"/>
    <xf numFmtId="0" fontId="5" fillId="120" borderId="0" applyNumberFormat="0" applyBorder="0" applyAlignment="0" applyProtection="0"/>
    <xf numFmtId="0" fontId="44" fillId="75" borderId="0"/>
    <xf numFmtId="0" fontId="5" fillId="47" borderId="0" applyNumberFormat="0" applyBorder="0" applyAlignment="0" applyProtection="0"/>
    <xf numFmtId="0" fontId="44" fillId="48" borderId="0"/>
    <xf numFmtId="0" fontId="44" fillId="48" borderId="0"/>
    <xf numFmtId="0" fontId="5" fillId="121" borderId="0" applyNumberFormat="0" applyBorder="0" applyAlignment="0" applyProtection="0"/>
    <xf numFmtId="0" fontId="5" fillId="120" borderId="0" applyNumberFormat="0" applyBorder="0" applyAlignment="0" applyProtection="0"/>
    <xf numFmtId="0" fontId="44" fillId="75" borderId="0"/>
    <xf numFmtId="0" fontId="5" fillId="47" borderId="0" applyNumberFormat="0" applyBorder="0" applyAlignment="0" applyProtection="0"/>
    <xf numFmtId="0" fontId="44" fillId="48" borderId="0"/>
    <xf numFmtId="0" fontId="44" fillId="48" borderId="0"/>
    <xf numFmtId="0" fontId="5" fillId="121" borderId="0" applyNumberFormat="0" applyBorder="0" applyAlignment="0" applyProtection="0"/>
    <xf numFmtId="0" fontId="5" fillId="120" borderId="0" applyNumberFormat="0" applyBorder="0" applyAlignment="0" applyProtection="0"/>
    <xf numFmtId="0" fontId="44" fillId="75" borderId="0"/>
    <xf numFmtId="0" fontId="5" fillId="47" borderId="0" applyNumberFormat="0" applyBorder="0" applyAlignment="0" applyProtection="0"/>
    <xf numFmtId="0" fontId="44" fillId="48" borderId="0"/>
    <xf numFmtId="0" fontId="44" fillId="48" borderId="0"/>
    <xf numFmtId="0" fontId="5" fillId="121" borderId="0" applyNumberFormat="0" applyBorder="0" applyAlignment="0" applyProtection="0"/>
    <xf numFmtId="0" fontId="5" fillId="47" borderId="0" applyNumberFormat="0" applyBorder="0" applyAlignment="0" applyProtection="0"/>
    <xf numFmtId="0" fontId="44" fillId="48" borderId="0"/>
    <xf numFmtId="0" fontId="44" fillId="48" borderId="0"/>
    <xf numFmtId="0" fontId="1" fillId="123" borderId="0" applyNumberFormat="0" applyBorder="0" applyAlignment="0" applyProtection="0"/>
    <xf numFmtId="0" fontId="5" fillId="124" borderId="0" applyNumberFormat="0" applyBorder="0" applyAlignment="0" applyProtection="0"/>
    <xf numFmtId="0" fontId="44" fillId="91" borderId="0"/>
    <xf numFmtId="0" fontId="44" fillId="75" borderId="0"/>
    <xf numFmtId="0" fontId="1" fillId="123" borderId="0" applyNumberFormat="0" applyBorder="0" applyAlignment="0" applyProtection="0"/>
    <xf numFmtId="0" fontId="44" fillId="75" borderId="0"/>
    <xf numFmtId="0" fontId="5" fillId="124" borderId="0" applyNumberFormat="0" applyBorder="0" applyAlignment="0" applyProtection="0"/>
    <xf numFmtId="0" fontId="44" fillId="91" borderId="0"/>
    <xf numFmtId="0" fontId="1" fillId="123" borderId="0" applyNumberFormat="0" applyBorder="0" applyAlignment="0" applyProtection="0"/>
    <xf numFmtId="0" fontId="44" fillId="75" borderId="0"/>
    <xf numFmtId="0" fontId="1" fillId="42" borderId="0" applyNumberFormat="0" applyBorder="0" applyAlignment="0" applyProtection="0"/>
    <xf numFmtId="0" fontId="44" fillId="125" borderId="0"/>
    <xf numFmtId="0" fontId="1" fillId="42" borderId="0" applyNumberFormat="0" applyBorder="0" applyAlignment="0" applyProtection="0"/>
    <xf numFmtId="0" fontId="44" fillId="125" borderId="0"/>
    <xf numFmtId="0" fontId="1" fillId="42" borderId="0" applyNumberFormat="0" applyBorder="0" applyAlignment="0" applyProtection="0"/>
    <xf numFmtId="0" fontId="1" fillId="42" borderId="0" applyNumberFormat="0" applyBorder="0" applyAlignment="0" applyProtection="0"/>
    <xf numFmtId="0" fontId="1" fillId="42" borderId="0" applyNumberFormat="0" applyBorder="0" applyAlignment="0" applyProtection="0"/>
    <xf numFmtId="0" fontId="1" fillId="42" borderId="0" applyNumberFormat="0" applyBorder="0" applyAlignment="0" applyProtection="0"/>
    <xf numFmtId="0" fontId="5" fillId="126" borderId="0" applyNumberFormat="0" applyBorder="0" applyAlignment="0" applyProtection="0"/>
    <xf numFmtId="169" fontId="45" fillId="42" borderId="0" applyNumberFormat="0" applyBorder="0" applyAlignment="0" applyProtection="0"/>
    <xf numFmtId="0" fontId="44" fillId="127" borderId="0"/>
    <xf numFmtId="0" fontId="1" fillId="42" borderId="0" applyNumberFormat="0" applyBorder="0" applyAlignment="0" applyProtection="0"/>
    <xf numFmtId="0" fontId="5" fillId="128" borderId="0" applyNumberFormat="0" applyBorder="0" applyAlignment="0" applyProtection="0"/>
    <xf numFmtId="0" fontId="46" fillId="129" borderId="0" applyNumberFormat="0" applyBorder="0" applyAlignment="0" applyProtection="0"/>
    <xf numFmtId="0" fontId="46" fillId="129" borderId="0" applyNumberFormat="0" applyBorder="0" applyAlignment="0" applyProtection="0"/>
    <xf numFmtId="0" fontId="46" fillId="129" borderId="0" applyNumberFormat="0" applyBorder="0" applyAlignment="0" applyProtection="0"/>
    <xf numFmtId="0" fontId="46" fillId="130" borderId="0" applyNumberFormat="0" applyBorder="0" applyAlignment="0" applyProtection="0"/>
    <xf numFmtId="0" fontId="47" fillId="69" borderId="0"/>
    <xf numFmtId="0" fontId="47" fillId="69" borderId="0"/>
    <xf numFmtId="0" fontId="46" fillId="130" borderId="0" applyNumberFormat="0" applyBorder="0" applyAlignment="0" applyProtection="0"/>
    <xf numFmtId="0" fontId="47" fillId="69" borderId="0"/>
    <xf numFmtId="0" fontId="47" fillId="69" borderId="0"/>
    <xf numFmtId="0" fontId="46" fillId="129" borderId="0" applyNumberFormat="0" applyBorder="0" applyAlignment="0" applyProtection="0"/>
    <xf numFmtId="0" fontId="46" fillId="130" borderId="0" applyNumberFormat="0" applyBorder="0" applyAlignment="0" applyProtection="0"/>
    <xf numFmtId="0" fontId="47" fillId="69" borderId="0"/>
    <xf numFmtId="0" fontId="47" fillId="69" borderId="0"/>
    <xf numFmtId="0" fontId="46" fillId="130" borderId="0" applyNumberFormat="0" applyBorder="0" applyAlignment="0" applyProtection="0"/>
    <xf numFmtId="0" fontId="47" fillId="69" borderId="0"/>
    <xf numFmtId="0" fontId="47" fillId="69" borderId="0"/>
    <xf numFmtId="0" fontId="46" fillId="119" borderId="0" applyNumberFormat="0" applyBorder="0" applyAlignment="0" applyProtection="0"/>
    <xf numFmtId="0" fontId="46" fillId="119" borderId="0" applyNumberFormat="0" applyBorder="0" applyAlignment="0" applyProtection="0"/>
    <xf numFmtId="0" fontId="47" fillId="48" borderId="0"/>
    <xf numFmtId="0" fontId="47" fillId="48" borderId="0"/>
    <xf numFmtId="0" fontId="46" fillId="53" borderId="0" applyNumberFormat="0" applyBorder="0" applyAlignment="0" applyProtection="0"/>
    <xf numFmtId="0" fontId="47" fillId="54" borderId="0"/>
    <xf numFmtId="0" fontId="46" fillId="131" borderId="0" applyNumberFormat="0" applyBorder="0" applyAlignment="0" applyProtection="0"/>
    <xf numFmtId="0" fontId="47" fillId="112" borderId="0"/>
    <xf numFmtId="0" fontId="46" fillId="132" borderId="0" applyNumberFormat="0" applyBorder="0" applyAlignment="0" applyProtection="0"/>
    <xf numFmtId="0" fontId="47" fillId="80" borderId="0"/>
    <xf numFmtId="169" fontId="45" fillId="42" borderId="0" applyNumberFormat="0" applyBorder="0" applyAlignment="0" applyProtection="0"/>
    <xf numFmtId="0" fontId="44" fillId="133" borderId="0"/>
    <xf numFmtId="0" fontId="5" fillId="134" borderId="0" applyNumberFormat="0" applyBorder="0" applyAlignment="0" applyProtection="0"/>
    <xf numFmtId="0" fontId="46" fillId="129" borderId="0" applyNumberFormat="0" applyBorder="0" applyAlignment="0" applyProtection="0"/>
    <xf numFmtId="0" fontId="46" fillId="129" borderId="0" applyNumberFormat="0" applyBorder="0" applyAlignment="0" applyProtection="0"/>
    <xf numFmtId="0" fontId="46" fillId="129" borderId="0" applyNumberFormat="0" applyBorder="0" applyAlignment="0" applyProtection="0"/>
    <xf numFmtId="0" fontId="46" fillId="130" borderId="0" applyNumberFormat="0" applyBorder="0" applyAlignment="0" applyProtection="0"/>
    <xf numFmtId="0" fontId="47" fillId="69" borderId="0"/>
    <xf numFmtId="0" fontId="47" fillId="69" borderId="0"/>
    <xf numFmtId="0" fontId="46" fillId="130" borderId="0" applyNumberFormat="0" applyBorder="0" applyAlignment="0" applyProtection="0"/>
    <xf numFmtId="0" fontId="47" fillId="69" borderId="0"/>
    <xf numFmtId="0" fontId="47" fillId="69" borderId="0"/>
    <xf numFmtId="0" fontId="46" fillId="129" borderId="0" applyNumberFormat="0" applyBorder="0" applyAlignment="0" applyProtection="0"/>
    <xf numFmtId="0" fontId="46" fillId="130" borderId="0" applyNumberFormat="0" applyBorder="0" applyAlignment="0" applyProtection="0"/>
    <xf numFmtId="0" fontId="47" fillId="69" borderId="0"/>
    <xf numFmtId="0" fontId="47" fillId="69" borderId="0"/>
    <xf numFmtId="0" fontId="46" fillId="130" borderId="0" applyNumberFormat="0" applyBorder="0" applyAlignment="0" applyProtection="0"/>
    <xf numFmtId="0" fontId="47" fillId="69" borderId="0"/>
    <xf numFmtId="0" fontId="47" fillId="69" borderId="0"/>
    <xf numFmtId="0" fontId="46" fillId="119" borderId="0" applyNumberFormat="0" applyBorder="0" applyAlignment="0" applyProtection="0"/>
    <xf numFmtId="0" fontId="46" fillId="119" borderId="0" applyNumberFormat="0" applyBorder="0" applyAlignment="0" applyProtection="0"/>
    <xf numFmtId="0" fontId="47" fillId="48" borderId="0"/>
    <xf numFmtId="0" fontId="47" fillId="48" borderId="0"/>
    <xf numFmtId="0" fontId="46" fillId="53" borderId="0" applyNumberFormat="0" applyBorder="0" applyAlignment="0" applyProtection="0"/>
    <xf numFmtId="0" fontId="47" fillId="54" borderId="0"/>
    <xf numFmtId="0" fontId="46" fillId="131" borderId="0" applyNumberFormat="0" applyBorder="0" applyAlignment="0" applyProtection="0"/>
    <xf numFmtId="0" fontId="47" fillId="112" borderId="0"/>
    <xf numFmtId="0" fontId="46" fillId="132" borderId="0" applyNumberFormat="0" applyBorder="0" applyAlignment="0" applyProtection="0"/>
    <xf numFmtId="0" fontId="47" fillId="80" borderId="0"/>
    <xf numFmtId="0" fontId="44" fillId="75" borderId="0"/>
    <xf numFmtId="0" fontId="5" fillId="129" borderId="0" applyNumberFormat="0" applyBorder="0" applyAlignment="0" applyProtection="0"/>
    <xf numFmtId="0" fontId="5" fillId="129" borderId="0" applyNumberFormat="0" applyBorder="0" applyAlignment="0" applyProtection="0"/>
    <xf numFmtId="0" fontId="5" fillId="129" borderId="0" applyNumberFormat="0" applyBorder="0" applyAlignment="0" applyProtection="0"/>
    <xf numFmtId="0" fontId="5" fillId="130" borderId="0" applyNumberFormat="0" applyBorder="0" applyAlignment="0" applyProtection="0"/>
    <xf numFmtId="0" fontId="44" fillId="69" borderId="0"/>
    <xf numFmtId="0" fontId="44" fillId="69" borderId="0"/>
    <xf numFmtId="0" fontId="5" fillId="130" borderId="0" applyNumberFormat="0" applyBorder="0" applyAlignment="0" applyProtection="0"/>
    <xf numFmtId="0" fontId="44" fillId="69" borderId="0"/>
    <xf numFmtId="0" fontId="44" fillId="69" borderId="0"/>
    <xf numFmtId="0" fontId="5" fillId="129" borderId="0" applyNumberFormat="0" applyBorder="0" applyAlignment="0" applyProtection="0"/>
    <xf numFmtId="0" fontId="5" fillId="130" borderId="0" applyNumberFormat="0" applyBorder="0" applyAlignment="0" applyProtection="0"/>
    <xf numFmtId="0" fontId="44" fillId="69" borderId="0"/>
    <xf numFmtId="0" fontId="44" fillId="69" borderId="0"/>
    <xf numFmtId="0" fontId="5" fillId="130" borderId="0" applyNumberFormat="0" applyBorder="0" applyAlignment="0" applyProtection="0"/>
    <xf numFmtId="0" fontId="44" fillId="69" borderId="0"/>
    <xf numFmtId="0" fontId="44" fillId="69" borderId="0"/>
    <xf numFmtId="0" fontId="5" fillId="119" borderId="0" applyNumberFormat="0" applyBorder="0" applyAlignment="0" applyProtection="0"/>
    <xf numFmtId="0" fontId="5" fillId="119" borderId="0" applyNumberFormat="0" applyBorder="0" applyAlignment="0" applyProtection="0"/>
    <xf numFmtId="0" fontId="44" fillId="48" borderId="0"/>
    <xf numFmtId="0" fontId="44" fillId="48" borderId="0"/>
    <xf numFmtId="0" fontId="5" fillId="53" borderId="0" applyNumberFormat="0" applyBorder="0" applyAlignment="0" applyProtection="0"/>
    <xf numFmtId="0" fontId="44" fillId="54" borderId="0"/>
    <xf numFmtId="0" fontId="5" fillId="131" borderId="0" applyNumberFormat="0" applyBorder="0" applyAlignment="0" applyProtection="0"/>
    <xf numFmtId="0" fontId="44" fillId="112" borderId="0"/>
    <xf numFmtId="0" fontId="5" fillId="132" borderId="0" applyNumberFormat="0" applyBorder="0" applyAlignment="0" applyProtection="0"/>
    <xf numFmtId="0" fontId="44" fillId="80" borderId="0"/>
    <xf numFmtId="170" fontId="48" fillId="125" borderId="0"/>
    <xf numFmtId="0" fontId="5" fillId="126" borderId="0" applyNumberFormat="0" applyBorder="0" applyAlignment="0" applyProtection="0"/>
    <xf numFmtId="0" fontId="5" fillId="128" borderId="0" applyNumberFormat="0" applyBorder="0" applyAlignment="0" applyProtection="0"/>
    <xf numFmtId="0" fontId="5" fillId="129" borderId="0" applyNumberFormat="0" applyBorder="0" applyAlignment="0" applyProtection="0"/>
    <xf numFmtId="0" fontId="5" fillId="129" borderId="0" applyNumberFormat="0" applyBorder="0" applyAlignment="0" applyProtection="0"/>
    <xf numFmtId="0" fontId="5" fillId="129" borderId="0" applyNumberFormat="0" applyBorder="0" applyAlignment="0" applyProtection="0"/>
    <xf numFmtId="0" fontId="5" fillId="130" borderId="0" applyNumberFormat="0" applyBorder="0" applyAlignment="0" applyProtection="0"/>
    <xf numFmtId="0" fontId="44" fillId="69" borderId="0"/>
    <xf numFmtId="0" fontId="44" fillId="69" borderId="0"/>
    <xf numFmtId="0" fontId="5" fillId="130" borderId="0" applyNumberFormat="0" applyBorder="0" applyAlignment="0" applyProtection="0"/>
    <xf numFmtId="0" fontId="44" fillId="69" borderId="0"/>
    <xf numFmtId="0" fontId="44" fillId="69" borderId="0"/>
    <xf numFmtId="0" fontId="5" fillId="129" borderId="0" applyNumberFormat="0" applyBorder="0" applyAlignment="0" applyProtection="0"/>
    <xf numFmtId="0" fontId="5" fillId="130" borderId="0" applyNumberFormat="0" applyBorder="0" applyAlignment="0" applyProtection="0"/>
    <xf numFmtId="0" fontId="44" fillId="69" borderId="0"/>
    <xf numFmtId="0" fontId="44" fillId="69" borderId="0"/>
    <xf numFmtId="0" fontId="5" fillId="130" borderId="0" applyNumberFormat="0" applyBorder="0" applyAlignment="0" applyProtection="0"/>
    <xf numFmtId="0" fontId="44" fillId="69" borderId="0"/>
    <xf numFmtId="0" fontId="44" fillId="69" borderId="0"/>
    <xf numFmtId="0" fontId="5" fillId="119" borderId="0" applyNumberFormat="0" applyBorder="0" applyAlignment="0" applyProtection="0"/>
    <xf numFmtId="0" fontId="5" fillId="119" borderId="0" applyNumberFormat="0" applyBorder="0" applyAlignment="0" applyProtection="0"/>
    <xf numFmtId="0" fontId="44" fillId="48" borderId="0"/>
    <xf numFmtId="0" fontId="44" fillId="48" borderId="0"/>
    <xf numFmtId="0" fontId="5" fillId="53" borderId="0" applyNumberFormat="0" applyBorder="0" applyAlignment="0" applyProtection="0"/>
    <xf numFmtId="0" fontId="44" fillId="54" borderId="0"/>
    <xf numFmtId="0" fontId="5" fillId="131" borderId="0" applyNumberFormat="0" applyBorder="0" applyAlignment="0" applyProtection="0"/>
    <xf numFmtId="0" fontId="44" fillId="112" borderId="0"/>
    <xf numFmtId="0" fontId="5" fillId="132" borderId="0" applyNumberFormat="0" applyBorder="0" applyAlignment="0" applyProtection="0"/>
    <xf numFmtId="0" fontId="44" fillId="80" borderId="0"/>
    <xf numFmtId="0" fontId="1" fillId="42" borderId="0" applyNumberFormat="0" applyBorder="0" applyAlignment="0" applyProtection="0"/>
    <xf numFmtId="0" fontId="44" fillId="133" borderId="0"/>
    <xf numFmtId="0" fontId="5" fillId="134" borderId="0" applyNumberFormat="0" applyBorder="0" applyAlignment="0" applyProtection="0"/>
    <xf numFmtId="0" fontId="5" fillId="129" borderId="0" applyNumberFormat="0" applyBorder="0" applyAlignment="0" applyProtection="0"/>
    <xf numFmtId="0" fontId="5" fillId="129" borderId="0" applyNumberFormat="0" applyBorder="0" applyAlignment="0" applyProtection="0"/>
    <xf numFmtId="0" fontId="5" fillId="130" borderId="0" applyNumberFormat="0" applyBorder="0" applyAlignment="0" applyProtection="0"/>
    <xf numFmtId="0" fontId="44" fillId="69" borderId="0"/>
    <xf numFmtId="0" fontId="44" fillId="69" borderId="0"/>
    <xf numFmtId="0" fontId="5" fillId="130" borderId="0" applyNumberFormat="0" applyBorder="0" applyAlignment="0" applyProtection="0"/>
    <xf numFmtId="0" fontId="44" fillId="69" borderId="0"/>
    <xf numFmtId="0" fontId="44" fillId="69" borderId="0"/>
    <xf numFmtId="0" fontId="5" fillId="129" borderId="0" applyNumberFormat="0" applyBorder="0" applyAlignment="0" applyProtection="0"/>
    <xf numFmtId="0" fontId="5" fillId="130" borderId="0" applyNumberFormat="0" applyBorder="0" applyAlignment="0" applyProtection="0"/>
    <xf numFmtId="0" fontId="44" fillId="69" borderId="0"/>
    <xf numFmtId="0" fontId="44" fillId="69" borderId="0"/>
    <xf numFmtId="0" fontId="5" fillId="130" borderId="0" applyNumberFormat="0" applyBorder="0" applyAlignment="0" applyProtection="0"/>
    <xf numFmtId="0" fontId="44" fillId="69" borderId="0"/>
    <xf numFmtId="0" fontId="5" fillId="129" borderId="0" applyNumberFormat="0" applyBorder="0" applyAlignment="0" applyProtection="0"/>
    <xf numFmtId="0" fontId="44" fillId="69" borderId="0"/>
    <xf numFmtId="0" fontId="44" fillId="75" borderId="0"/>
    <xf numFmtId="0" fontId="5" fillId="119" borderId="0" applyNumberFormat="0" applyBorder="0" applyAlignment="0" applyProtection="0"/>
    <xf numFmtId="0" fontId="5" fillId="119" borderId="0" applyNumberFormat="0" applyBorder="0" applyAlignment="0" applyProtection="0"/>
    <xf numFmtId="0" fontId="44" fillId="48" borderId="0"/>
    <xf numFmtId="0" fontId="44" fillId="48" borderId="0"/>
    <xf numFmtId="0" fontId="5" fillId="53" borderId="0" applyNumberFormat="0" applyBorder="0" applyAlignment="0" applyProtection="0"/>
    <xf numFmtId="0" fontId="44" fillId="54" borderId="0"/>
    <xf numFmtId="0" fontId="5" fillId="131" borderId="0" applyNumberFormat="0" applyBorder="0" applyAlignment="0" applyProtection="0"/>
    <xf numFmtId="0" fontId="44" fillId="112" borderId="0"/>
    <xf numFmtId="0" fontId="5" fillId="132" borderId="0" applyNumberFormat="0" applyBorder="0" applyAlignment="0" applyProtection="0"/>
    <xf numFmtId="0" fontId="44" fillId="80" borderId="0"/>
    <xf numFmtId="0" fontId="1" fillId="42" borderId="0" applyNumberFormat="0" applyBorder="0" applyAlignment="0" applyProtection="0"/>
    <xf numFmtId="0" fontId="44" fillId="127" borderId="0"/>
    <xf numFmtId="0" fontId="5" fillId="126" borderId="0" applyNumberFormat="0" applyBorder="0" applyAlignment="0" applyProtection="0"/>
    <xf numFmtId="0" fontId="5" fillId="134" borderId="0" applyNumberFormat="0" applyBorder="0" applyAlignment="0" applyProtection="0"/>
    <xf numFmtId="0" fontId="5" fillId="129" borderId="0" applyNumberFormat="0" applyBorder="0" applyAlignment="0" applyProtection="0"/>
    <xf numFmtId="0" fontId="5" fillId="129" borderId="0" applyNumberFormat="0" applyBorder="0" applyAlignment="0" applyProtection="0"/>
    <xf numFmtId="0" fontId="5" fillId="130" borderId="0" applyNumberFormat="0" applyBorder="0" applyAlignment="0" applyProtection="0"/>
    <xf numFmtId="0" fontId="44" fillId="69" borderId="0"/>
    <xf numFmtId="0" fontId="44" fillId="69" borderId="0"/>
    <xf numFmtId="0" fontId="5" fillId="130" borderId="0" applyNumberFormat="0" applyBorder="0" applyAlignment="0" applyProtection="0"/>
    <xf numFmtId="0" fontId="44" fillId="69" borderId="0"/>
    <xf numFmtId="0" fontId="44" fillId="69" borderId="0"/>
    <xf numFmtId="0" fontId="5" fillId="129" borderId="0" applyNumberFormat="0" applyBorder="0" applyAlignment="0" applyProtection="0"/>
    <xf numFmtId="0" fontId="5" fillId="130" borderId="0" applyNumberFormat="0" applyBorder="0" applyAlignment="0" applyProtection="0"/>
    <xf numFmtId="0" fontId="44" fillId="69" borderId="0"/>
    <xf numFmtId="0" fontId="44" fillId="69" borderId="0"/>
    <xf numFmtId="0" fontId="5" fillId="130" borderId="0" applyNumberFormat="0" applyBorder="0" applyAlignment="0" applyProtection="0"/>
    <xf numFmtId="0" fontId="44" fillId="69" borderId="0"/>
    <xf numFmtId="0" fontId="5" fillId="129" borderId="0" applyNumberFormat="0" applyBorder="0" applyAlignment="0" applyProtection="0"/>
    <xf numFmtId="0" fontId="44" fillId="69" borderId="0"/>
    <xf numFmtId="0" fontId="44" fillId="75" borderId="0"/>
    <xf numFmtId="0" fontId="5" fillId="119" borderId="0" applyNumberFormat="0" applyBorder="0" applyAlignment="0" applyProtection="0"/>
    <xf numFmtId="0" fontId="5" fillId="119" borderId="0" applyNumberFormat="0" applyBorder="0" applyAlignment="0" applyProtection="0"/>
    <xf numFmtId="0" fontId="44" fillId="48" borderId="0"/>
    <xf numFmtId="0" fontId="44" fillId="48" borderId="0"/>
    <xf numFmtId="0" fontId="5" fillId="53" borderId="0" applyNumberFormat="0" applyBorder="0" applyAlignment="0" applyProtection="0"/>
    <xf numFmtId="0" fontId="44" fillId="54" borderId="0"/>
    <xf numFmtId="0" fontId="5" fillId="131" borderId="0" applyNumberFormat="0" applyBorder="0" applyAlignment="0" applyProtection="0"/>
    <xf numFmtId="0" fontId="44" fillId="112" borderId="0"/>
    <xf numFmtId="0" fontId="5" fillId="132" borderId="0" applyNumberFormat="0" applyBorder="0" applyAlignment="0" applyProtection="0"/>
    <xf numFmtId="0" fontId="44" fillId="80" borderId="0"/>
    <xf numFmtId="0" fontId="44" fillId="75" borderId="0"/>
    <xf numFmtId="0" fontId="1" fillId="42" borderId="0" applyNumberFormat="0" applyBorder="0" applyAlignment="0" applyProtection="0"/>
    <xf numFmtId="0" fontId="5" fillId="132" borderId="0" applyNumberFormat="0" applyBorder="0" applyAlignment="0" applyProtection="0"/>
    <xf numFmtId="0" fontId="5" fillId="132" borderId="0" applyNumberFormat="0" applyBorder="0" applyAlignment="0" applyProtection="0"/>
    <xf numFmtId="0" fontId="5" fillId="119" borderId="0" applyNumberFormat="0" applyBorder="0" applyAlignment="0" applyProtection="0"/>
    <xf numFmtId="0" fontId="5" fillId="119" borderId="0" applyNumberFormat="0" applyBorder="0" applyAlignment="0" applyProtection="0"/>
    <xf numFmtId="0" fontId="44" fillId="48" borderId="0"/>
    <xf numFmtId="0" fontId="44" fillId="48" borderId="0"/>
    <xf numFmtId="0" fontId="5" fillId="53" borderId="0" applyNumberFormat="0" applyBorder="0" applyAlignment="0" applyProtection="0"/>
    <xf numFmtId="0" fontId="44" fillId="54" borderId="0"/>
    <xf numFmtId="0" fontId="5" fillId="131" borderId="0" applyNumberFormat="0" applyBorder="0" applyAlignment="0" applyProtection="0"/>
    <xf numFmtId="0" fontId="44" fillId="112" borderId="0"/>
    <xf numFmtId="0" fontId="44" fillId="80" borderId="0"/>
    <xf numFmtId="0" fontId="5" fillId="119" borderId="0" applyNumberFormat="0" applyBorder="0" applyAlignment="0" applyProtection="0"/>
    <xf numFmtId="0" fontId="5" fillId="119" borderId="0" applyNumberFormat="0" applyBorder="0" applyAlignment="0" applyProtection="0"/>
    <xf numFmtId="0" fontId="44" fillId="48" borderId="0"/>
    <xf numFmtId="0" fontId="44" fillId="48" borderId="0"/>
    <xf numFmtId="0" fontId="5" fillId="53" borderId="0" applyNumberFormat="0" applyBorder="0" applyAlignment="0" applyProtection="0"/>
    <xf numFmtId="0" fontId="44" fillId="54" borderId="0"/>
    <xf numFmtId="0" fontId="5" fillId="131" borderId="0" applyNumberFormat="0" applyBorder="0" applyAlignment="0" applyProtection="0"/>
    <xf numFmtId="0" fontId="44" fillId="112" borderId="0"/>
    <xf numFmtId="0" fontId="44" fillId="80" borderId="0"/>
    <xf numFmtId="0" fontId="5" fillId="132" borderId="0" applyNumberFormat="0" applyBorder="0" applyAlignment="0" applyProtection="0"/>
    <xf numFmtId="0" fontId="5" fillId="132" borderId="0" applyNumberFormat="0" applyBorder="0" applyAlignment="0" applyProtection="0"/>
    <xf numFmtId="0" fontId="5" fillId="53" borderId="0" applyNumberFormat="0" applyBorder="0" applyAlignment="0" applyProtection="0"/>
    <xf numFmtId="0" fontId="44" fillId="54" borderId="0"/>
    <xf numFmtId="0" fontId="5" fillId="131" borderId="0" applyNumberFormat="0" applyBorder="0" applyAlignment="0" applyProtection="0"/>
    <xf numFmtId="0" fontId="44" fillId="112" borderId="0"/>
    <xf numFmtId="0" fontId="44" fillId="80" borderId="0"/>
    <xf numFmtId="0" fontId="5" fillId="53" borderId="0" applyNumberFormat="0" applyBorder="0" applyAlignment="0" applyProtection="0"/>
    <xf numFmtId="0" fontId="44" fillId="54" borderId="0"/>
    <xf numFmtId="0" fontId="5" fillId="131" borderId="0" applyNumberFormat="0" applyBorder="0" applyAlignment="0" applyProtection="0"/>
    <xf numFmtId="0" fontId="44" fillId="112" borderId="0"/>
    <xf numFmtId="0" fontId="44" fillId="80" borderId="0"/>
    <xf numFmtId="0" fontId="5" fillId="132" borderId="0" applyNumberFormat="0" applyBorder="0" applyAlignment="0" applyProtection="0"/>
    <xf numFmtId="0" fontId="5" fillId="53" borderId="0" applyNumberFormat="0" applyBorder="0" applyAlignment="0" applyProtection="0"/>
    <xf numFmtId="0" fontId="44" fillId="54" borderId="0"/>
    <xf numFmtId="0" fontId="5" fillId="131" borderId="0" applyNumberFormat="0" applyBorder="0" applyAlignment="0" applyProtection="0"/>
    <xf numFmtId="0" fontId="44" fillId="112" borderId="0"/>
    <xf numFmtId="0" fontId="44" fillId="80" borderId="0"/>
    <xf numFmtId="0" fontId="5" fillId="132" borderId="0" applyNumberFormat="0" applyBorder="0" applyAlignment="0" applyProtection="0"/>
    <xf numFmtId="0" fontId="5" fillId="53" borderId="0" applyNumberFormat="0" applyBorder="0" applyAlignment="0" applyProtection="0"/>
    <xf numFmtId="0" fontId="44" fillId="54" borderId="0"/>
    <xf numFmtId="0" fontId="5" fillId="131" borderId="0" applyNumberFormat="0" applyBorder="0" applyAlignment="0" applyProtection="0"/>
    <xf numFmtId="0" fontId="44" fillId="112" borderId="0"/>
    <xf numFmtId="0" fontId="44" fillId="80" borderId="0"/>
    <xf numFmtId="0" fontId="5" fillId="132" borderId="0" applyNumberFormat="0" applyBorder="0" applyAlignment="0" applyProtection="0"/>
    <xf numFmtId="0" fontId="5" fillId="131" borderId="0" applyNumberFormat="0" applyBorder="0" applyAlignment="0" applyProtection="0"/>
    <xf numFmtId="0" fontId="44" fillId="112" borderId="0"/>
    <xf numFmtId="0" fontId="44" fillId="80" borderId="0"/>
    <xf numFmtId="0" fontId="5" fillId="135" borderId="0" applyNumberFormat="0" applyBorder="0" applyAlignment="0" applyProtection="0"/>
    <xf numFmtId="0" fontId="44" fillId="65" borderId="0"/>
    <xf numFmtId="0" fontId="1" fillId="23" borderId="0" applyNumberFormat="0" applyBorder="0" applyAlignment="0" applyProtection="0"/>
    <xf numFmtId="0" fontId="44" fillId="136" borderId="0"/>
    <xf numFmtId="0" fontId="1" fillId="23" borderId="0" applyNumberFormat="0" applyBorder="0" applyAlignment="0" applyProtection="0"/>
    <xf numFmtId="0" fontId="44" fillId="136" borderId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5" fillId="137" borderId="0" applyNumberFormat="0" applyBorder="0" applyAlignment="0" applyProtection="0"/>
    <xf numFmtId="169" fontId="45" fillId="23" borderId="0" applyNumberFormat="0" applyBorder="0" applyAlignment="0" applyProtection="0"/>
    <xf numFmtId="0" fontId="44" fillId="138" borderId="0"/>
    <xf numFmtId="0" fontId="1" fillId="23" borderId="0" applyNumberFormat="0" applyBorder="0" applyAlignment="0" applyProtection="0"/>
    <xf numFmtId="0" fontId="5" fillId="139" borderId="0" applyNumberFormat="0" applyBorder="0" applyAlignment="0" applyProtection="0"/>
    <xf numFmtId="0" fontId="46" fillId="140" borderId="0" applyNumberFormat="0" applyBorder="0" applyAlignment="0" applyProtection="0"/>
    <xf numFmtId="0" fontId="46" fillId="140" borderId="0" applyNumberFormat="0" applyBorder="0" applyAlignment="0" applyProtection="0"/>
    <xf numFmtId="0" fontId="46" fillId="140" borderId="0" applyNumberFormat="0" applyBorder="0" applyAlignment="0" applyProtection="0"/>
    <xf numFmtId="0" fontId="46" fillId="141" borderId="0" applyNumberFormat="0" applyBorder="0" applyAlignment="0" applyProtection="0"/>
    <xf numFmtId="0" fontId="47" fillId="142" borderId="0"/>
    <xf numFmtId="0" fontId="47" fillId="142" borderId="0"/>
    <xf numFmtId="0" fontId="46" fillId="141" borderId="0" applyNumberFormat="0" applyBorder="0" applyAlignment="0" applyProtection="0"/>
    <xf numFmtId="0" fontId="47" fillId="142" borderId="0"/>
    <xf numFmtId="0" fontId="47" fillId="142" borderId="0"/>
    <xf numFmtId="0" fontId="46" fillId="140" borderId="0" applyNumberFormat="0" applyBorder="0" applyAlignment="0" applyProtection="0"/>
    <xf numFmtId="0" fontId="46" fillId="141" borderId="0" applyNumberFormat="0" applyBorder="0" applyAlignment="0" applyProtection="0"/>
    <xf numFmtId="0" fontId="47" fillId="142" borderId="0"/>
    <xf numFmtId="0" fontId="47" fillId="142" borderId="0"/>
    <xf numFmtId="0" fontId="46" fillId="141" borderId="0" applyNumberFormat="0" applyBorder="0" applyAlignment="0" applyProtection="0"/>
    <xf numFmtId="0" fontId="47" fillId="142" borderId="0"/>
    <xf numFmtId="0" fontId="47" fillId="142" borderId="0"/>
    <xf numFmtId="0" fontId="46" fillId="98" borderId="0" applyNumberFormat="0" applyBorder="0" applyAlignment="0" applyProtection="0"/>
    <xf numFmtId="0" fontId="46" fillId="98" borderId="0" applyNumberFormat="0" applyBorder="0" applyAlignment="0" applyProtection="0"/>
    <xf numFmtId="0" fontId="47" fillId="99" borderId="0"/>
    <xf numFmtId="0" fontId="47" fillId="99" borderId="0"/>
    <xf numFmtId="0" fontId="46" fillId="143" borderId="0" applyNumberFormat="0" applyBorder="0" applyAlignment="0" applyProtection="0"/>
    <xf numFmtId="0" fontId="47" fillId="144" borderId="0"/>
    <xf numFmtId="0" fontId="46" fillId="145" borderId="0" applyNumberFormat="0" applyBorder="0" applyAlignment="0" applyProtection="0"/>
    <xf numFmtId="0" fontId="47" fillId="146" borderId="0"/>
    <xf numFmtId="0" fontId="46" fillId="147" borderId="0" applyNumberFormat="0" applyBorder="0" applyAlignment="0" applyProtection="0"/>
    <xf numFmtId="0" fontId="47" fillId="148" borderId="0"/>
    <xf numFmtId="169" fontId="45" fillId="23" borderId="0" applyNumberFormat="0" applyBorder="0" applyAlignment="0" applyProtection="0"/>
    <xf numFmtId="0" fontId="44" fillId="149" borderId="0"/>
    <xf numFmtId="0" fontId="46" fillId="147" borderId="0" applyNumberFormat="0" applyBorder="0" applyAlignment="0" applyProtection="0"/>
    <xf numFmtId="0" fontId="46" fillId="140" borderId="0" applyNumberFormat="0" applyBorder="0" applyAlignment="0" applyProtection="0"/>
    <xf numFmtId="0" fontId="46" fillId="140" borderId="0" applyNumberFormat="0" applyBorder="0" applyAlignment="0" applyProtection="0"/>
    <xf numFmtId="0" fontId="46" fillId="140" borderId="0" applyNumberFormat="0" applyBorder="0" applyAlignment="0" applyProtection="0"/>
    <xf numFmtId="0" fontId="46" fillId="141" borderId="0" applyNumberFormat="0" applyBorder="0" applyAlignment="0" applyProtection="0"/>
    <xf numFmtId="0" fontId="47" fillId="142" borderId="0"/>
    <xf numFmtId="0" fontId="47" fillId="142" borderId="0"/>
    <xf numFmtId="0" fontId="46" fillId="141" borderId="0" applyNumberFormat="0" applyBorder="0" applyAlignment="0" applyProtection="0"/>
    <xf numFmtId="0" fontId="47" fillId="142" borderId="0"/>
    <xf numFmtId="0" fontId="47" fillId="142" borderId="0"/>
    <xf numFmtId="0" fontId="46" fillId="140" borderId="0" applyNumberFormat="0" applyBorder="0" applyAlignment="0" applyProtection="0"/>
    <xf numFmtId="0" fontId="46" fillId="141" borderId="0" applyNumberFormat="0" applyBorder="0" applyAlignment="0" applyProtection="0"/>
    <xf numFmtId="0" fontId="47" fillId="142" borderId="0"/>
    <xf numFmtId="0" fontId="47" fillId="142" borderId="0"/>
    <xf numFmtId="0" fontId="46" fillId="141" borderId="0" applyNumberFormat="0" applyBorder="0" applyAlignment="0" applyProtection="0"/>
    <xf numFmtId="0" fontId="47" fillId="142" borderId="0"/>
    <xf numFmtId="0" fontId="47" fillId="142" borderId="0"/>
    <xf numFmtId="0" fontId="46" fillId="98" borderId="0" applyNumberFormat="0" applyBorder="0" applyAlignment="0" applyProtection="0"/>
    <xf numFmtId="0" fontId="46" fillId="98" borderId="0" applyNumberFormat="0" applyBorder="0" applyAlignment="0" applyProtection="0"/>
    <xf numFmtId="0" fontId="47" fillId="99" borderId="0"/>
    <xf numFmtId="0" fontId="47" fillId="99" borderId="0"/>
    <xf numFmtId="0" fontId="46" fillId="143" borderId="0" applyNumberFormat="0" applyBorder="0" applyAlignment="0" applyProtection="0"/>
    <xf numFmtId="0" fontId="47" fillId="144" borderId="0"/>
    <xf numFmtId="0" fontId="46" fillId="145" borderId="0" applyNumberFormat="0" applyBorder="0" applyAlignment="0" applyProtection="0"/>
    <xf numFmtId="0" fontId="47" fillId="146" borderId="0"/>
    <xf numFmtId="0" fontId="47" fillId="148" borderId="0"/>
    <xf numFmtId="0" fontId="5" fillId="140" borderId="0" applyNumberFormat="0" applyBorder="0" applyAlignment="0" applyProtection="0"/>
    <xf numFmtId="0" fontId="5" fillId="140" borderId="0" applyNumberFormat="0" applyBorder="0" applyAlignment="0" applyProtection="0"/>
    <xf numFmtId="0" fontId="5" fillId="140" borderId="0" applyNumberFormat="0" applyBorder="0" applyAlignment="0" applyProtection="0"/>
    <xf numFmtId="0" fontId="5" fillId="141" borderId="0" applyNumberFormat="0" applyBorder="0" applyAlignment="0" applyProtection="0"/>
    <xf numFmtId="0" fontId="44" fillId="142" borderId="0"/>
    <xf numFmtId="0" fontId="44" fillId="142" borderId="0"/>
    <xf numFmtId="0" fontId="5" fillId="141" borderId="0" applyNumberFormat="0" applyBorder="0" applyAlignment="0" applyProtection="0"/>
    <xf numFmtId="0" fontId="44" fillId="142" borderId="0"/>
    <xf numFmtId="0" fontId="44" fillId="142" borderId="0"/>
    <xf numFmtId="0" fontId="5" fillId="140" borderId="0" applyNumberFormat="0" applyBorder="0" applyAlignment="0" applyProtection="0"/>
    <xf numFmtId="0" fontId="5" fillId="141" borderId="0" applyNumberFormat="0" applyBorder="0" applyAlignment="0" applyProtection="0"/>
    <xf numFmtId="0" fontId="44" fillId="142" borderId="0"/>
    <xf numFmtId="0" fontId="44" fillId="142" borderId="0"/>
    <xf numFmtId="0" fontId="5" fillId="141" borderId="0" applyNumberFormat="0" applyBorder="0" applyAlignment="0" applyProtection="0"/>
    <xf numFmtId="0" fontId="44" fillId="142" borderId="0"/>
    <xf numFmtId="0" fontId="44" fillId="142" borderId="0"/>
    <xf numFmtId="0" fontId="5" fillId="98" borderId="0" applyNumberFormat="0" applyBorder="0" applyAlignment="0" applyProtection="0"/>
    <xf numFmtId="0" fontId="5" fillId="98" borderId="0" applyNumberFormat="0" applyBorder="0" applyAlignment="0" applyProtection="0"/>
    <xf numFmtId="0" fontId="44" fillId="99" borderId="0"/>
    <xf numFmtId="0" fontId="44" fillId="99" borderId="0"/>
    <xf numFmtId="0" fontId="5" fillId="143" borderId="0" applyNumberFormat="0" applyBorder="0" applyAlignment="0" applyProtection="0"/>
    <xf numFmtId="0" fontId="44" fillId="144" borderId="0"/>
    <xf numFmtId="0" fontId="5" fillId="145" borderId="0" applyNumberFormat="0" applyBorder="0" applyAlignment="0" applyProtection="0"/>
    <xf numFmtId="0" fontId="44" fillId="146" borderId="0"/>
    <xf numFmtId="0" fontId="5" fillId="147" borderId="0" applyNumberFormat="0" applyBorder="0" applyAlignment="0" applyProtection="0"/>
    <xf numFmtId="0" fontId="44" fillId="148" borderId="0"/>
    <xf numFmtId="170" fontId="48" fillId="136" borderId="0"/>
    <xf numFmtId="0" fontId="5" fillId="137" borderId="0" applyNumberFormat="0" applyBorder="0" applyAlignment="0" applyProtection="0"/>
    <xf numFmtId="0" fontId="5" fillId="139" borderId="0" applyNumberFormat="0" applyBorder="0" applyAlignment="0" applyProtection="0"/>
    <xf numFmtId="0" fontId="5" fillId="140" borderId="0" applyNumberFormat="0" applyBorder="0" applyAlignment="0" applyProtection="0"/>
    <xf numFmtId="0" fontId="5" fillId="140" borderId="0" applyNumberFormat="0" applyBorder="0" applyAlignment="0" applyProtection="0"/>
    <xf numFmtId="0" fontId="5" fillId="140" borderId="0" applyNumberFormat="0" applyBorder="0" applyAlignment="0" applyProtection="0"/>
    <xf numFmtId="0" fontId="5" fillId="141" borderId="0" applyNumberFormat="0" applyBorder="0" applyAlignment="0" applyProtection="0"/>
    <xf numFmtId="0" fontId="44" fillId="142" borderId="0"/>
    <xf numFmtId="0" fontId="44" fillId="142" borderId="0"/>
    <xf numFmtId="0" fontId="5" fillId="141" borderId="0" applyNumberFormat="0" applyBorder="0" applyAlignment="0" applyProtection="0"/>
    <xf numFmtId="0" fontId="44" fillId="142" borderId="0"/>
    <xf numFmtId="0" fontId="44" fillId="142" borderId="0"/>
    <xf numFmtId="0" fontId="5" fillId="140" borderId="0" applyNumberFormat="0" applyBorder="0" applyAlignment="0" applyProtection="0"/>
    <xf numFmtId="0" fontId="5" fillId="141" borderId="0" applyNumberFormat="0" applyBorder="0" applyAlignment="0" applyProtection="0"/>
    <xf numFmtId="0" fontId="44" fillId="142" borderId="0"/>
    <xf numFmtId="0" fontId="44" fillId="142" borderId="0"/>
    <xf numFmtId="0" fontId="5" fillId="141" borderId="0" applyNumberFormat="0" applyBorder="0" applyAlignment="0" applyProtection="0"/>
    <xf numFmtId="0" fontId="44" fillId="142" borderId="0"/>
    <xf numFmtId="0" fontId="44" fillId="142" borderId="0"/>
    <xf numFmtId="0" fontId="5" fillId="98" borderId="0" applyNumberFormat="0" applyBorder="0" applyAlignment="0" applyProtection="0"/>
    <xf numFmtId="0" fontId="5" fillId="98" borderId="0" applyNumberFormat="0" applyBorder="0" applyAlignment="0" applyProtection="0"/>
    <xf numFmtId="0" fontId="44" fillId="99" borderId="0"/>
    <xf numFmtId="0" fontId="44" fillId="99" borderId="0"/>
    <xf numFmtId="0" fontId="5" fillId="143" borderId="0" applyNumberFormat="0" applyBorder="0" applyAlignment="0" applyProtection="0"/>
    <xf numFmtId="0" fontId="44" fillId="144" borderId="0"/>
    <xf numFmtId="0" fontId="5" fillId="145" borderId="0" applyNumberFormat="0" applyBorder="0" applyAlignment="0" applyProtection="0"/>
    <xf numFmtId="0" fontId="44" fillId="146" borderId="0"/>
    <xf numFmtId="0" fontId="5" fillId="147" borderId="0" applyNumberFormat="0" applyBorder="0" applyAlignment="0" applyProtection="0"/>
    <xf numFmtId="0" fontId="44" fillId="148" borderId="0"/>
    <xf numFmtId="0" fontId="1" fillId="23" borderId="0" applyNumberFormat="0" applyBorder="0" applyAlignment="0" applyProtection="0"/>
    <xf numFmtId="0" fontId="44" fillId="149" borderId="0"/>
    <xf numFmtId="0" fontId="5" fillId="140" borderId="0" applyNumberFormat="0" applyBorder="0" applyAlignment="0" applyProtection="0"/>
    <xf numFmtId="0" fontId="5" fillId="140" borderId="0" applyNumberFormat="0" applyBorder="0" applyAlignment="0" applyProtection="0"/>
    <xf numFmtId="0" fontId="5" fillId="140" borderId="0" applyNumberFormat="0" applyBorder="0" applyAlignment="0" applyProtection="0"/>
    <xf numFmtId="0" fontId="5" fillId="141" borderId="0" applyNumberFormat="0" applyBorder="0" applyAlignment="0" applyProtection="0"/>
    <xf numFmtId="0" fontId="44" fillId="142" borderId="0"/>
    <xf numFmtId="0" fontId="44" fillId="142" borderId="0"/>
    <xf numFmtId="0" fontId="5" fillId="141" borderId="0" applyNumberFormat="0" applyBorder="0" applyAlignment="0" applyProtection="0"/>
    <xf numFmtId="0" fontId="44" fillId="142" borderId="0"/>
    <xf numFmtId="0" fontId="44" fillId="142" borderId="0"/>
    <xf numFmtId="0" fontId="5" fillId="140" borderId="0" applyNumberFormat="0" applyBorder="0" applyAlignment="0" applyProtection="0"/>
    <xf numFmtId="0" fontId="5" fillId="141" borderId="0" applyNumberFormat="0" applyBorder="0" applyAlignment="0" applyProtection="0"/>
    <xf numFmtId="0" fontId="44" fillId="142" borderId="0"/>
    <xf numFmtId="0" fontId="44" fillId="142" borderId="0"/>
    <xf numFmtId="0" fontId="5" fillId="141" borderId="0" applyNumberFormat="0" applyBorder="0" applyAlignment="0" applyProtection="0"/>
    <xf numFmtId="0" fontId="44" fillId="142" borderId="0"/>
    <xf numFmtId="0" fontId="44" fillId="142" borderId="0"/>
    <xf numFmtId="0" fontId="5" fillId="98" borderId="0" applyNumberFormat="0" applyBorder="0" applyAlignment="0" applyProtection="0"/>
    <xf numFmtId="0" fontId="5" fillId="98" borderId="0" applyNumberFormat="0" applyBorder="0" applyAlignment="0" applyProtection="0"/>
    <xf numFmtId="0" fontId="44" fillId="99" borderId="0"/>
    <xf numFmtId="0" fontId="44" fillId="99" borderId="0"/>
    <xf numFmtId="0" fontId="5" fillId="143" borderId="0" applyNumberFormat="0" applyBorder="0" applyAlignment="0" applyProtection="0"/>
    <xf numFmtId="0" fontId="44" fillId="144" borderId="0"/>
    <xf numFmtId="0" fontId="5" fillId="145" borderId="0" applyNumberFormat="0" applyBorder="0" applyAlignment="0" applyProtection="0"/>
    <xf numFmtId="0" fontId="44" fillId="146" borderId="0"/>
    <xf numFmtId="0" fontId="5" fillId="147" borderId="0" applyNumberFormat="0" applyBorder="0" applyAlignment="0" applyProtection="0"/>
    <xf numFmtId="0" fontId="44" fillId="148" borderId="0"/>
    <xf numFmtId="0" fontId="1" fillId="23" borderId="0" applyNumberFormat="0" applyBorder="0" applyAlignment="0" applyProtection="0"/>
    <xf numFmtId="0" fontId="44" fillId="138" borderId="0"/>
    <xf numFmtId="0" fontId="5" fillId="137" borderId="0" applyNumberFormat="0" applyBorder="0" applyAlignment="0" applyProtection="0"/>
    <xf numFmtId="0" fontId="5" fillId="140" borderId="0" applyNumberFormat="0" applyBorder="0" applyAlignment="0" applyProtection="0"/>
    <xf numFmtId="0" fontId="5" fillId="140" borderId="0" applyNumberFormat="0" applyBorder="0" applyAlignment="0" applyProtection="0"/>
    <xf numFmtId="0" fontId="5" fillId="140" borderId="0" applyNumberFormat="0" applyBorder="0" applyAlignment="0" applyProtection="0"/>
    <xf numFmtId="0" fontId="5" fillId="141" borderId="0" applyNumberFormat="0" applyBorder="0" applyAlignment="0" applyProtection="0"/>
    <xf numFmtId="0" fontId="44" fillId="142" borderId="0"/>
    <xf numFmtId="0" fontId="44" fillId="142" borderId="0"/>
    <xf numFmtId="0" fontId="5" fillId="141" borderId="0" applyNumberFormat="0" applyBorder="0" applyAlignment="0" applyProtection="0"/>
    <xf numFmtId="0" fontId="44" fillId="142" borderId="0"/>
    <xf numFmtId="0" fontId="44" fillId="142" borderId="0"/>
    <xf numFmtId="0" fontId="5" fillId="140" borderId="0" applyNumberFormat="0" applyBorder="0" applyAlignment="0" applyProtection="0"/>
    <xf numFmtId="0" fontId="5" fillId="141" borderId="0" applyNumberFormat="0" applyBorder="0" applyAlignment="0" applyProtection="0"/>
    <xf numFmtId="0" fontId="44" fillId="142" borderId="0"/>
    <xf numFmtId="0" fontId="44" fillId="142" borderId="0"/>
    <xf numFmtId="0" fontId="5" fillId="141" borderId="0" applyNumberFormat="0" applyBorder="0" applyAlignment="0" applyProtection="0"/>
    <xf numFmtId="0" fontId="44" fillId="142" borderId="0"/>
    <xf numFmtId="0" fontId="44" fillId="142" borderId="0"/>
    <xf numFmtId="0" fontId="5" fillId="98" borderId="0" applyNumberFormat="0" applyBorder="0" applyAlignment="0" applyProtection="0"/>
    <xf numFmtId="0" fontId="5" fillId="98" borderId="0" applyNumberFormat="0" applyBorder="0" applyAlignment="0" applyProtection="0"/>
    <xf numFmtId="0" fontId="44" fillId="99" borderId="0"/>
    <xf numFmtId="0" fontId="44" fillId="99" borderId="0"/>
    <xf numFmtId="0" fontId="5" fillId="143" borderId="0" applyNumberFormat="0" applyBorder="0" applyAlignment="0" applyProtection="0"/>
    <xf numFmtId="0" fontId="44" fillId="144" borderId="0"/>
    <xf numFmtId="0" fontId="5" fillId="145" borderId="0" applyNumberFormat="0" applyBorder="0" applyAlignment="0" applyProtection="0"/>
    <xf numFmtId="0" fontId="44" fillId="146" borderId="0"/>
    <xf numFmtId="0" fontId="5" fillId="147" borderId="0" applyNumberFormat="0" applyBorder="0" applyAlignment="0" applyProtection="0"/>
    <xf numFmtId="0" fontId="44" fillId="148" borderId="0"/>
    <xf numFmtId="0" fontId="44" fillId="90" borderId="0"/>
    <xf numFmtId="0" fontId="1" fillId="23" borderId="0" applyNumberFormat="0" applyBorder="0" applyAlignment="0" applyProtection="0"/>
    <xf numFmtId="0" fontId="5" fillId="147" borderId="0" applyNumberFormat="0" applyBorder="0" applyAlignment="0" applyProtection="0"/>
    <xf numFmtId="0" fontId="5" fillId="147" borderId="0" applyNumberFormat="0" applyBorder="0" applyAlignment="0" applyProtection="0"/>
    <xf numFmtId="0" fontId="5" fillId="98" borderId="0" applyNumberFormat="0" applyBorder="0" applyAlignment="0" applyProtection="0"/>
    <xf numFmtId="0" fontId="5" fillId="98" borderId="0" applyNumberFormat="0" applyBorder="0" applyAlignment="0" applyProtection="0"/>
    <xf numFmtId="0" fontId="44" fillId="99" borderId="0"/>
    <xf numFmtId="0" fontId="44" fillId="99" borderId="0"/>
    <xf numFmtId="0" fontId="5" fillId="143" borderId="0" applyNumberFormat="0" applyBorder="0" applyAlignment="0" applyProtection="0"/>
    <xf numFmtId="0" fontId="44" fillId="144" borderId="0"/>
    <xf numFmtId="0" fontId="5" fillId="145" borderId="0" applyNumberFormat="0" applyBorder="0" applyAlignment="0" applyProtection="0"/>
    <xf numFmtId="0" fontId="44" fillId="146" borderId="0"/>
    <xf numFmtId="0" fontId="44" fillId="148" borderId="0"/>
    <xf numFmtId="0" fontId="5" fillId="98" borderId="0" applyNumberFormat="0" applyBorder="0" applyAlignment="0" applyProtection="0"/>
    <xf numFmtId="0" fontId="5" fillId="98" borderId="0" applyNumberFormat="0" applyBorder="0" applyAlignment="0" applyProtection="0"/>
    <xf numFmtId="0" fontId="44" fillId="99" borderId="0"/>
    <xf numFmtId="0" fontId="44" fillId="99" borderId="0"/>
    <xf numFmtId="0" fontId="5" fillId="143" borderId="0" applyNumberFormat="0" applyBorder="0" applyAlignment="0" applyProtection="0"/>
    <xf numFmtId="0" fontId="44" fillId="144" borderId="0"/>
    <xf numFmtId="0" fontId="5" fillId="145" borderId="0" applyNumberFormat="0" applyBorder="0" applyAlignment="0" applyProtection="0"/>
    <xf numFmtId="0" fontId="44" fillId="146" borderId="0"/>
    <xf numFmtId="0" fontId="44" fillId="148" borderId="0"/>
    <xf numFmtId="0" fontId="5" fillId="147" borderId="0" applyNumberFormat="0" applyBorder="0" applyAlignment="0" applyProtection="0"/>
    <xf numFmtId="0" fontId="5" fillId="147" borderId="0" applyNumberFormat="0" applyBorder="0" applyAlignment="0" applyProtection="0"/>
    <xf numFmtId="0" fontId="5" fillId="143" borderId="0" applyNumberFormat="0" applyBorder="0" applyAlignment="0" applyProtection="0"/>
    <xf numFmtId="0" fontId="44" fillId="144" borderId="0"/>
    <xf numFmtId="0" fontId="5" fillId="145" borderId="0" applyNumberFormat="0" applyBorder="0" applyAlignment="0" applyProtection="0"/>
    <xf numFmtId="0" fontId="44" fillId="146" borderId="0"/>
    <xf numFmtId="0" fontId="44" fillId="148" borderId="0"/>
    <xf numFmtId="0" fontId="5" fillId="143" borderId="0" applyNumberFormat="0" applyBorder="0" applyAlignment="0" applyProtection="0"/>
    <xf numFmtId="0" fontId="44" fillId="144" borderId="0"/>
    <xf numFmtId="0" fontId="5" fillId="145" borderId="0" applyNumberFormat="0" applyBorder="0" applyAlignment="0" applyProtection="0"/>
    <xf numFmtId="0" fontId="44" fillId="146" borderId="0"/>
    <xf numFmtId="0" fontId="44" fillId="148" borderId="0"/>
    <xf numFmtId="0" fontId="5" fillId="147" borderId="0" applyNumberFormat="0" applyBorder="0" applyAlignment="0" applyProtection="0"/>
    <xf numFmtId="0" fontId="5" fillId="143" borderId="0" applyNumberFormat="0" applyBorder="0" applyAlignment="0" applyProtection="0"/>
    <xf numFmtId="0" fontId="44" fillId="144" borderId="0"/>
    <xf numFmtId="0" fontId="5" fillId="145" borderId="0" applyNumberFormat="0" applyBorder="0" applyAlignment="0" applyProtection="0"/>
    <xf numFmtId="0" fontId="44" fillId="146" borderId="0"/>
    <xf numFmtId="0" fontId="44" fillId="148" borderId="0"/>
    <xf numFmtId="0" fontId="5" fillId="147" borderId="0" applyNumberFormat="0" applyBorder="0" applyAlignment="0" applyProtection="0"/>
    <xf numFmtId="0" fontId="5" fillId="143" borderId="0" applyNumberFormat="0" applyBorder="0" applyAlignment="0" applyProtection="0"/>
    <xf numFmtId="0" fontId="44" fillId="144" borderId="0"/>
    <xf numFmtId="0" fontId="5" fillId="145" borderId="0" applyNumberFormat="0" applyBorder="0" applyAlignment="0" applyProtection="0"/>
    <xf numFmtId="0" fontId="44" fillId="146" borderId="0"/>
    <xf numFmtId="0" fontId="44" fillId="148" borderId="0"/>
    <xf numFmtId="0" fontId="5" fillId="147" borderId="0" applyNumberFormat="0" applyBorder="0" applyAlignment="0" applyProtection="0"/>
    <xf numFmtId="0" fontId="5" fillId="145" borderId="0" applyNumberFormat="0" applyBorder="0" applyAlignment="0" applyProtection="0"/>
    <xf numFmtId="0" fontId="44" fillId="146" borderId="0"/>
    <xf numFmtId="0" fontId="44" fillId="148" borderId="0"/>
    <xf numFmtId="0" fontId="1" fillId="67" borderId="0" applyNumberFormat="0" applyBorder="0" applyAlignment="0" applyProtection="0"/>
    <xf numFmtId="0" fontId="5" fillId="68" borderId="0" applyNumberFormat="0" applyBorder="0" applyAlignment="0" applyProtection="0"/>
    <xf numFmtId="0" fontId="44" fillId="69" borderId="0"/>
    <xf numFmtId="0" fontId="44" fillId="69" borderId="0"/>
    <xf numFmtId="0" fontId="1" fillId="67" borderId="0" applyNumberFormat="0" applyBorder="0" applyAlignment="0" applyProtection="0"/>
    <xf numFmtId="0" fontId="44" fillId="69" borderId="0"/>
    <xf numFmtId="0" fontId="5" fillId="68" borderId="0" applyNumberFormat="0" applyBorder="0" applyAlignment="0" applyProtection="0"/>
    <xf numFmtId="0" fontId="44" fillId="69" borderId="0"/>
    <xf numFmtId="0" fontId="1" fillId="67" borderId="0" applyNumberFormat="0" applyBorder="0" applyAlignment="0" applyProtection="0"/>
    <xf numFmtId="0" fontId="44" fillId="69" borderId="0"/>
    <xf numFmtId="0" fontId="1" fillId="27" borderId="0" applyNumberFormat="0" applyBorder="0" applyAlignment="0" applyProtection="0"/>
    <xf numFmtId="0" fontId="44" fillId="150" borderId="0"/>
    <xf numFmtId="0" fontId="1" fillId="27" borderId="0" applyNumberFormat="0" applyBorder="0" applyAlignment="0" applyProtection="0"/>
    <xf numFmtId="0" fontId="44" fillId="150" borderId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5" fillId="151" borderId="0" applyNumberFormat="0" applyBorder="0" applyAlignment="0" applyProtection="0"/>
    <xf numFmtId="169" fontId="45" fillId="27" borderId="0" applyNumberFormat="0" applyBorder="0" applyAlignment="0" applyProtection="0"/>
    <xf numFmtId="0" fontId="44" fillId="152" borderId="0"/>
    <xf numFmtId="0" fontId="1" fillId="27" borderId="0" applyNumberFormat="0" applyBorder="0" applyAlignment="0" applyProtection="0"/>
    <xf numFmtId="0" fontId="5" fillId="153" borderId="0" applyNumberFormat="0" applyBorder="0" applyAlignment="0" applyProtection="0"/>
    <xf numFmtId="0" fontId="46" fillId="154" borderId="0" applyNumberFormat="0" applyBorder="0" applyAlignment="0" applyProtection="0"/>
    <xf numFmtId="0" fontId="46" fillId="154" borderId="0" applyNumberFormat="0" applyBorder="0" applyAlignment="0" applyProtection="0"/>
    <xf numFmtId="0" fontId="47" fillId="155" borderId="0"/>
    <xf numFmtId="0" fontId="47" fillId="155" borderId="0"/>
    <xf numFmtId="0" fontId="46" fillId="156" borderId="0" applyNumberFormat="0" applyBorder="0" applyAlignment="0" applyProtection="0"/>
    <xf numFmtId="0" fontId="46" fillId="157" borderId="0" applyNumberFormat="0" applyBorder="0" applyAlignment="0" applyProtection="0"/>
    <xf numFmtId="0" fontId="47" fillId="158" borderId="0"/>
    <xf numFmtId="0" fontId="46" fillId="159" borderId="0" applyNumberFormat="0" applyBorder="0" applyAlignment="0" applyProtection="0"/>
    <xf numFmtId="0" fontId="47" fillId="158" borderId="0"/>
    <xf numFmtId="0" fontId="47" fillId="158" borderId="0"/>
    <xf numFmtId="0" fontId="46" fillId="160" borderId="0" applyNumberFormat="0" applyBorder="0" applyAlignment="0" applyProtection="0"/>
    <xf numFmtId="0" fontId="47" fillId="161" borderId="0"/>
    <xf numFmtId="0" fontId="46" fillId="162" borderId="0" applyNumberFormat="0" applyBorder="0" applyAlignment="0" applyProtection="0"/>
    <xf numFmtId="0" fontId="47" fillId="56" borderId="0"/>
    <xf numFmtId="0" fontId="46" fillId="163" borderId="0" applyNumberFormat="0" applyBorder="0" applyAlignment="0" applyProtection="0"/>
    <xf numFmtId="0" fontId="47" fillId="161" borderId="0"/>
    <xf numFmtId="169" fontId="45" fillId="27" borderId="0" applyNumberFormat="0" applyBorder="0" applyAlignment="0" applyProtection="0"/>
    <xf numFmtId="0" fontId="44" fillId="161" borderId="0"/>
    <xf numFmtId="0" fontId="46" fillId="163" borderId="0" applyNumberFormat="0" applyBorder="0" applyAlignment="0" applyProtection="0"/>
    <xf numFmtId="0" fontId="46" fillId="154" borderId="0" applyNumberFormat="0" applyBorder="0" applyAlignment="0" applyProtection="0"/>
    <xf numFmtId="0" fontId="46" fillId="154" borderId="0" applyNumberFormat="0" applyBorder="0" applyAlignment="0" applyProtection="0"/>
    <xf numFmtId="0" fontId="47" fillId="155" borderId="0"/>
    <xf numFmtId="0" fontId="47" fillId="155" borderId="0"/>
    <xf numFmtId="0" fontId="46" fillId="156" borderId="0" applyNumberFormat="0" applyBorder="0" applyAlignment="0" applyProtection="0"/>
    <xf numFmtId="0" fontId="46" fillId="157" borderId="0" applyNumberFormat="0" applyBorder="0" applyAlignment="0" applyProtection="0"/>
    <xf numFmtId="0" fontId="47" fillId="158" borderId="0"/>
    <xf numFmtId="0" fontId="46" fillId="159" borderId="0" applyNumberFormat="0" applyBorder="0" applyAlignment="0" applyProtection="0"/>
    <xf numFmtId="0" fontId="47" fillId="158" borderId="0"/>
    <xf numFmtId="0" fontId="47" fillId="158" borderId="0"/>
    <xf numFmtId="0" fontId="46" fillId="160" borderId="0" applyNumberFormat="0" applyBorder="0" applyAlignment="0" applyProtection="0"/>
    <xf numFmtId="0" fontId="47" fillId="161" borderId="0"/>
    <xf numFmtId="0" fontId="46" fillId="162" borderId="0" applyNumberFormat="0" applyBorder="0" applyAlignment="0" applyProtection="0"/>
    <xf numFmtId="0" fontId="47" fillId="56" borderId="0"/>
    <xf numFmtId="0" fontId="47" fillId="161" borderId="0"/>
    <xf numFmtId="0" fontId="5" fillId="154" borderId="0" applyNumberFormat="0" applyBorder="0" applyAlignment="0" applyProtection="0"/>
    <xf numFmtId="0" fontId="5" fillId="154" borderId="0" applyNumberFormat="0" applyBorder="0" applyAlignment="0" applyProtection="0"/>
    <xf numFmtId="0" fontId="44" fillId="155" borderId="0"/>
    <xf numFmtId="0" fontId="44" fillId="155" borderId="0"/>
    <xf numFmtId="0" fontId="5" fillId="156" borderId="0" applyNumberFormat="0" applyBorder="0" applyAlignment="0" applyProtection="0"/>
    <xf numFmtId="0" fontId="5" fillId="157" borderId="0" applyNumberFormat="0" applyBorder="0" applyAlignment="0" applyProtection="0"/>
    <xf numFmtId="0" fontId="44" fillId="158" borderId="0"/>
    <xf numFmtId="0" fontId="5" fillId="159" borderId="0" applyNumberFormat="0" applyBorder="0" applyAlignment="0" applyProtection="0"/>
    <xf numFmtId="0" fontId="44" fillId="158" borderId="0"/>
    <xf numFmtId="0" fontId="44" fillId="158" borderId="0"/>
    <xf numFmtId="0" fontId="5" fillId="160" borderId="0" applyNumberFormat="0" applyBorder="0" applyAlignment="0" applyProtection="0"/>
    <xf numFmtId="0" fontId="44" fillId="161" borderId="0"/>
    <xf numFmtId="0" fontId="5" fillId="162" borderId="0" applyNumberFormat="0" applyBorder="0" applyAlignment="0" applyProtection="0"/>
    <xf numFmtId="0" fontId="44" fillId="56" borderId="0"/>
    <xf numFmtId="0" fontId="5" fillId="163" borderId="0" applyNumberFormat="0" applyBorder="0" applyAlignment="0" applyProtection="0"/>
    <xf numFmtId="0" fontId="44" fillId="161" borderId="0"/>
    <xf numFmtId="170" fontId="48" fillId="150" borderId="0"/>
    <xf numFmtId="0" fontId="5" fillId="151" borderId="0" applyNumberFormat="0" applyBorder="0" applyAlignment="0" applyProtection="0"/>
    <xf numFmtId="0" fontId="5" fillId="153" borderId="0" applyNumberFormat="0" applyBorder="0" applyAlignment="0" applyProtection="0"/>
    <xf numFmtId="0" fontId="5" fillId="154" borderId="0" applyNumberFormat="0" applyBorder="0" applyAlignment="0" applyProtection="0"/>
    <xf numFmtId="0" fontId="5" fillId="154" borderId="0" applyNumberFormat="0" applyBorder="0" applyAlignment="0" applyProtection="0"/>
    <xf numFmtId="0" fontId="44" fillId="155" borderId="0"/>
    <xf numFmtId="0" fontId="44" fillId="155" borderId="0"/>
    <xf numFmtId="0" fontId="5" fillId="156" borderId="0" applyNumberFormat="0" applyBorder="0" applyAlignment="0" applyProtection="0"/>
    <xf numFmtId="0" fontId="5" fillId="157" borderId="0" applyNumberFormat="0" applyBorder="0" applyAlignment="0" applyProtection="0"/>
    <xf numFmtId="0" fontId="44" fillId="158" borderId="0"/>
    <xf numFmtId="0" fontId="5" fillId="159" borderId="0" applyNumberFormat="0" applyBorder="0" applyAlignment="0" applyProtection="0"/>
    <xf numFmtId="0" fontId="44" fillId="158" borderId="0"/>
    <xf numFmtId="0" fontId="44" fillId="158" borderId="0"/>
    <xf numFmtId="0" fontId="5" fillId="160" borderId="0" applyNumberFormat="0" applyBorder="0" applyAlignment="0" applyProtection="0"/>
    <xf numFmtId="0" fontId="44" fillId="161" borderId="0"/>
    <xf numFmtId="0" fontId="5" fillId="162" borderId="0" applyNumberFormat="0" applyBorder="0" applyAlignment="0" applyProtection="0"/>
    <xf numFmtId="0" fontId="44" fillId="56" borderId="0"/>
    <xf numFmtId="0" fontId="5" fillId="163" borderId="0" applyNumberFormat="0" applyBorder="0" applyAlignment="0" applyProtection="0"/>
    <xf numFmtId="0" fontId="44" fillId="161" borderId="0"/>
    <xf numFmtId="0" fontId="1" fillId="27" borderId="0" applyNumberFormat="0" applyBorder="0" applyAlignment="0" applyProtection="0"/>
    <xf numFmtId="0" fontId="44" fillId="161" borderId="0"/>
    <xf numFmtId="0" fontId="5" fillId="154" borderId="0" applyNumberFormat="0" applyBorder="0" applyAlignment="0" applyProtection="0"/>
    <xf numFmtId="0" fontId="5" fillId="154" borderId="0" applyNumberFormat="0" applyBorder="0" applyAlignment="0" applyProtection="0"/>
    <xf numFmtId="0" fontId="44" fillId="155" borderId="0"/>
    <xf numFmtId="0" fontId="44" fillId="155" borderId="0"/>
    <xf numFmtId="0" fontId="5" fillId="156" borderId="0" applyNumberFormat="0" applyBorder="0" applyAlignment="0" applyProtection="0"/>
    <xf numFmtId="0" fontId="5" fillId="157" borderId="0" applyNumberFormat="0" applyBorder="0" applyAlignment="0" applyProtection="0"/>
    <xf numFmtId="0" fontId="44" fillId="158" borderId="0"/>
    <xf numFmtId="0" fontId="5" fillId="159" borderId="0" applyNumberFormat="0" applyBorder="0" applyAlignment="0" applyProtection="0"/>
    <xf numFmtId="0" fontId="44" fillId="158" borderId="0"/>
    <xf numFmtId="0" fontId="44" fillId="158" borderId="0"/>
    <xf numFmtId="0" fontId="5" fillId="160" borderId="0" applyNumberFormat="0" applyBorder="0" applyAlignment="0" applyProtection="0"/>
    <xf numFmtId="0" fontId="44" fillId="161" borderId="0"/>
    <xf numFmtId="0" fontId="5" fillId="162" borderId="0" applyNumberFormat="0" applyBorder="0" applyAlignment="0" applyProtection="0"/>
    <xf numFmtId="0" fontId="44" fillId="56" borderId="0"/>
    <xf numFmtId="0" fontId="5" fillId="163" borderId="0" applyNumberFormat="0" applyBorder="0" applyAlignment="0" applyProtection="0"/>
    <xf numFmtId="0" fontId="44" fillId="161" borderId="0"/>
    <xf numFmtId="0" fontId="1" fillId="27" borderId="0" applyNumberFormat="0" applyBorder="0" applyAlignment="0" applyProtection="0"/>
    <xf numFmtId="0" fontId="44" fillId="152" borderId="0"/>
    <xf numFmtId="0" fontId="5" fillId="151" borderId="0" applyNumberFormat="0" applyBorder="0" applyAlignment="0" applyProtection="0"/>
    <xf numFmtId="0" fontId="5" fillId="154" borderId="0" applyNumberFormat="0" applyBorder="0" applyAlignment="0" applyProtection="0"/>
    <xf numFmtId="0" fontId="5" fillId="154" borderId="0" applyNumberFormat="0" applyBorder="0" applyAlignment="0" applyProtection="0"/>
    <xf numFmtId="0" fontId="44" fillId="155" borderId="0"/>
    <xf numFmtId="0" fontId="44" fillId="155" borderId="0"/>
    <xf numFmtId="0" fontId="5" fillId="156" borderId="0" applyNumberFormat="0" applyBorder="0" applyAlignment="0" applyProtection="0"/>
    <xf numFmtId="0" fontId="5" fillId="157" borderId="0" applyNumberFormat="0" applyBorder="0" applyAlignment="0" applyProtection="0"/>
    <xf numFmtId="0" fontId="44" fillId="158" borderId="0"/>
    <xf numFmtId="0" fontId="5" fillId="159" borderId="0" applyNumberFormat="0" applyBorder="0" applyAlignment="0" applyProtection="0"/>
    <xf numFmtId="0" fontId="44" fillId="158" borderId="0"/>
    <xf numFmtId="0" fontId="44" fillId="158" borderId="0"/>
    <xf numFmtId="0" fontId="5" fillId="160" borderId="0" applyNumberFormat="0" applyBorder="0" applyAlignment="0" applyProtection="0"/>
    <xf numFmtId="0" fontId="44" fillId="161" borderId="0"/>
    <xf numFmtId="0" fontId="5" fillId="162" borderId="0" applyNumberFormat="0" applyBorder="0" applyAlignment="0" applyProtection="0"/>
    <xf numFmtId="0" fontId="44" fillId="56" borderId="0"/>
    <xf numFmtId="0" fontId="5" fillId="163" borderId="0" applyNumberFormat="0" applyBorder="0" applyAlignment="0" applyProtection="0"/>
    <xf numFmtId="0" fontId="44" fillId="161" borderId="0"/>
    <xf numFmtId="0" fontId="44" fillId="164" borderId="0"/>
    <xf numFmtId="0" fontId="1" fillId="27" borderId="0" applyNumberFormat="0" applyBorder="0" applyAlignment="0" applyProtection="0"/>
    <xf numFmtId="0" fontId="5" fillId="163" borderId="0" applyNumberFormat="0" applyBorder="0" applyAlignment="0" applyProtection="0"/>
    <xf numFmtId="0" fontId="5" fillId="163" borderId="0" applyNumberFormat="0" applyBorder="0" applyAlignment="0" applyProtection="0"/>
    <xf numFmtId="0" fontId="5" fillId="156" borderId="0" applyNumberFormat="0" applyBorder="0" applyAlignment="0" applyProtection="0"/>
    <xf numFmtId="0" fontId="5" fillId="157" borderId="0" applyNumberFormat="0" applyBorder="0" applyAlignment="0" applyProtection="0"/>
    <xf numFmtId="0" fontId="44" fillId="158" borderId="0"/>
    <xf numFmtId="0" fontId="5" fillId="159" borderId="0" applyNumberFormat="0" applyBorder="0" applyAlignment="0" applyProtection="0"/>
    <xf numFmtId="0" fontId="44" fillId="158" borderId="0"/>
    <xf numFmtId="0" fontId="44" fillId="158" borderId="0"/>
    <xf numFmtId="0" fontId="5" fillId="160" borderId="0" applyNumberFormat="0" applyBorder="0" applyAlignment="0" applyProtection="0"/>
    <xf numFmtId="0" fontId="44" fillId="161" borderId="0"/>
    <xf numFmtId="0" fontId="5" fillId="162" borderId="0" applyNumberFormat="0" applyBorder="0" applyAlignment="0" applyProtection="0"/>
    <xf numFmtId="0" fontId="44" fillId="56" borderId="0"/>
    <xf numFmtId="0" fontId="44" fillId="161" borderId="0"/>
    <xf numFmtId="0" fontId="5" fillId="156" borderId="0" applyNumberFormat="0" applyBorder="0" applyAlignment="0" applyProtection="0"/>
    <xf numFmtId="0" fontId="5" fillId="157" borderId="0" applyNumberFormat="0" applyBorder="0" applyAlignment="0" applyProtection="0"/>
    <xf numFmtId="0" fontId="44" fillId="158" borderId="0"/>
    <xf numFmtId="0" fontId="5" fillId="159" borderId="0" applyNumberFormat="0" applyBorder="0" applyAlignment="0" applyProtection="0"/>
    <xf numFmtId="0" fontId="44" fillId="158" borderId="0"/>
    <xf numFmtId="0" fontId="44" fillId="158" borderId="0"/>
    <xf numFmtId="0" fontId="5" fillId="160" borderId="0" applyNumberFormat="0" applyBorder="0" applyAlignment="0" applyProtection="0"/>
    <xf numFmtId="0" fontId="44" fillId="161" borderId="0"/>
    <xf numFmtId="0" fontId="5" fillId="162" borderId="0" applyNumberFormat="0" applyBorder="0" applyAlignment="0" applyProtection="0"/>
    <xf numFmtId="0" fontId="44" fillId="56" borderId="0"/>
    <xf numFmtId="0" fontId="44" fillId="161" borderId="0"/>
    <xf numFmtId="0" fontId="5" fillId="163" borderId="0" applyNumberFormat="0" applyBorder="0" applyAlignment="0" applyProtection="0"/>
    <xf numFmtId="0" fontId="5" fillId="163" borderId="0" applyNumberFormat="0" applyBorder="0" applyAlignment="0" applyProtection="0"/>
    <xf numFmtId="0" fontId="5" fillId="160" borderId="0" applyNumberFormat="0" applyBorder="0" applyAlignment="0" applyProtection="0"/>
    <xf numFmtId="0" fontId="44" fillId="161" borderId="0"/>
    <xf numFmtId="0" fontId="5" fillId="162" borderId="0" applyNumberFormat="0" applyBorder="0" applyAlignment="0" applyProtection="0"/>
    <xf numFmtId="0" fontId="44" fillId="56" borderId="0"/>
    <xf numFmtId="0" fontId="44" fillId="161" borderId="0"/>
    <xf numFmtId="0" fontId="5" fillId="160" borderId="0" applyNumberFormat="0" applyBorder="0" applyAlignment="0" applyProtection="0"/>
    <xf numFmtId="0" fontId="44" fillId="161" borderId="0"/>
    <xf numFmtId="0" fontId="5" fillId="162" borderId="0" applyNumberFormat="0" applyBorder="0" applyAlignment="0" applyProtection="0"/>
    <xf numFmtId="0" fontId="44" fillId="56" borderId="0"/>
    <xf numFmtId="0" fontId="44" fillId="161" borderId="0"/>
    <xf numFmtId="0" fontId="5" fillId="163" borderId="0" applyNumberFormat="0" applyBorder="0" applyAlignment="0" applyProtection="0"/>
    <xf numFmtId="0" fontId="5" fillId="160" borderId="0" applyNumberFormat="0" applyBorder="0" applyAlignment="0" applyProtection="0"/>
    <xf numFmtId="0" fontId="44" fillId="161" borderId="0"/>
    <xf numFmtId="0" fontId="5" fillId="162" borderId="0" applyNumberFormat="0" applyBorder="0" applyAlignment="0" applyProtection="0"/>
    <xf numFmtId="0" fontId="44" fillId="56" borderId="0"/>
    <xf numFmtId="0" fontId="44" fillId="161" borderId="0"/>
    <xf numFmtId="0" fontId="5" fillId="163" borderId="0" applyNumberFormat="0" applyBorder="0" applyAlignment="0" applyProtection="0"/>
    <xf numFmtId="0" fontId="5" fillId="160" borderId="0" applyNumberFormat="0" applyBorder="0" applyAlignment="0" applyProtection="0"/>
    <xf numFmtId="0" fontId="44" fillId="161" borderId="0"/>
    <xf numFmtId="0" fontId="5" fillId="162" borderId="0" applyNumberFormat="0" applyBorder="0" applyAlignment="0" applyProtection="0"/>
    <xf numFmtId="0" fontId="44" fillId="56" borderId="0"/>
    <xf numFmtId="0" fontId="44" fillId="161" borderId="0"/>
    <xf numFmtId="0" fontId="5" fillId="163" borderId="0" applyNumberFormat="0" applyBorder="0" applyAlignment="0" applyProtection="0"/>
    <xf numFmtId="0" fontId="5" fillId="162" borderId="0" applyNumberFormat="0" applyBorder="0" applyAlignment="0" applyProtection="0"/>
    <xf numFmtId="0" fontId="44" fillId="56" borderId="0"/>
    <xf numFmtId="0" fontId="44" fillId="161" borderId="0"/>
    <xf numFmtId="0" fontId="1" fillId="88" borderId="0" applyNumberFormat="0" applyBorder="0" applyAlignment="0" applyProtection="0"/>
    <xf numFmtId="0" fontId="5" fillId="89" borderId="0" applyNumberFormat="0" applyBorder="0" applyAlignment="0" applyProtection="0"/>
    <xf numFmtId="0" fontId="44" fillId="90" borderId="0"/>
    <xf numFmtId="0" fontId="44" fillId="91" borderId="0"/>
    <xf numFmtId="0" fontId="1" fillId="88" borderId="0" applyNumberFormat="0" applyBorder="0" applyAlignment="0" applyProtection="0"/>
    <xf numFmtId="0" fontId="44" fillId="91" borderId="0"/>
    <xf numFmtId="0" fontId="5" fillId="89" borderId="0" applyNumberFormat="0" applyBorder="0" applyAlignment="0" applyProtection="0"/>
    <xf numFmtId="0" fontId="44" fillId="90" borderId="0"/>
    <xf numFmtId="0" fontId="1" fillId="88" borderId="0" applyNumberFormat="0" applyBorder="0" applyAlignment="0" applyProtection="0"/>
    <xf numFmtId="0" fontId="44" fillId="91" borderId="0"/>
    <xf numFmtId="0" fontId="1" fillId="31" borderId="0" applyNumberFormat="0" applyBorder="0" applyAlignment="0" applyProtection="0"/>
    <xf numFmtId="0" fontId="44" fillId="165" borderId="0"/>
    <xf numFmtId="0" fontId="1" fillId="31" borderId="0" applyNumberFormat="0" applyBorder="0" applyAlignment="0" applyProtection="0"/>
    <xf numFmtId="0" fontId="44" fillId="165" borderId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5" fillId="166" borderId="0" applyNumberFormat="0" applyBorder="0" applyAlignment="0" applyProtection="0"/>
    <xf numFmtId="169" fontId="45" fillId="31" borderId="0" applyNumberFormat="0" applyBorder="0" applyAlignment="0" applyProtection="0"/>
    <xf numFmtId="0" fontId="44" fillId="167" borderId="0"/>
    <xf numFmtId="0" fontId="1" fillId="31" borderId="0" applyNumberFormat="0" applyBorder="0" applyAlignment="0" applyProtection="0"/>
    <xf numFmtId="0" fontId="5" fillId="128" borderId="0" applyNumberFormat="0" applyBorder="0" applyAlignment="0" applyProtection="0"/>
    <xf numFmtId="0" fontId="46" fillId="120" borderId="0" applyNumberFormat="0" applyBorder="0" applyAlignment="0" applyProtection="0"/>
    <xf numFmtId="0" fontId="46" fillId="120" borderId="0" applyNumberFormat="0" applyBorder="0" applyAlignment="0" applyProtection="0"/>
    <xf numFmtId="0" fontId="47" fillId="75" borderId="0"/>
    <xf numFmtId="0" fontId="47" fillId="75" borderId="0"/>
    <xf numFmtId="0" fontId="46" fillId="168" borderId="0" applyNumberFormat="0" applyBorder="0" applyAlignment="0" applyProtection="0"/>
    <xf numFmtId="0" fontId="46" fillId="169" borderId="0" applyNumberFormat="0" applyBorder="0" applyAlignment="0" applyProtection="0"/>
    <xf numFmtId="0" fontId="47" fillId="170" borderId="0"/>
    <xf numFmtId="0" fontId="47" fillId="171" borderId="0"/>
    <xf numFmtId="0" fontId="46" fillId="168" borderId="0" applyNumberFormat="0" applyBorder="0" applyAlignment="0" applyProtection="0"/>
    <xf numFmtId="0" fontId="47" fillId="171" borderId="0"/>
    <xf numFmtId="0" fontId="46" fillId="172" borderId="0" applyNumberFormat="0" applyBorder="0" applyAlignment="0" applyProtection="0"/>
    <xf numFmtId="0" fontId="47" fillId="173" borderId="0"/>
    <xf numFmtId="0" fontId="46" fillId="174" borderId="0" applyNumberFormat="0" applyBorder="0" applyAlignment="0" applyProtection="0"/>
    <xf numFmtId="0" fontId="47" fillId="175" borderId="0"/>
    <xf numFmtId="169" fontId="45" fillId="31" borderId="0" applyNumberFormat="0" applyBorder="0" applyAlignment="0" applyProtection="0"/>
    <xf numFmtId="0" fontId="44" fillId="133" borderId="0"/>
    <xf numFmtId="0" fontId="46" fillId="174" borderId="0" applyNumberFormat="0" applyBorder="0" applyAlignment="0" applyProtection="0"/>
    <xf numFmtId="0" fontId="46" fillId="120" borderId="0" applyNumberFormat="0" applyBorder="0" applyAlignment="0" applyProtection="0"/>
    <xf numFmtId="0" fontId="46" fillId="120" borderId="0" applyNumberFormat="0" applyBorder="0" applyAlignment="0" applyProtection="0"/>
    <xf numFmtId="0" fontId="47" fillId="75" borderId="0"/>
    <xf numFmtId="0" fontId="47" fillId="75" borderId="0"/>
    <xf numFmtId="0" fontId="46" fillId="168" borderId="0" applyNumberFormat="0" applyBorder="0" applyAlignment="0" applyProtection="0"/>
    <xf numFmtId="0" fontId="46" fillId="169" borderId="0" applyNumberFormat="0" applyBorder="0" applyAlignment="0" applyProtection="0"/>
    <xf numFmtId="0" fontId="47" fillId="170" borderId="0"/>
    <xf numFmtId="0" fontId="47" fillId="171" borderId="0"/>
    <xf numFmtId="0" fontId="46" fillId="168" borderId="0" applyNumberFormat="0" applyBorder="0" applyAlignment="0" applyProtection="0"/>
    <xf numFmtId="0" fontId="47" fillId="171" borderId="0"/>
    <xf numFmtId="0" fontId="46" fillId="172" borderId="0" applyNumberFormat="0" applyBorder="0" applyAlignment="0" applyProtection="0"/>
    <xf numFmtId="0" fontId="47" fillId="173" borderId="0"/>
    <xf numFmtId="0" fontId="47" fillId="175" borderId="0"/>
    <xf numFmtId="0" fontId="5" fillId="120" borderId="0" applyNumberFormat="0" applyBorder="0" applyAlignment="0" applyProtection="0"/>
    <xf numFmtId="0" fontId="5" fillId="120" borderId="0" applyNumberFormat="0" applyBorder="0" applyAlignment="0" applyProtection="0"/>
    <xf numFmtId="0" fontId="44" fillId="75" borderId="0"/>
    <xf numFmtId="0" fontId="44" fillId="75" borderId="0"/>
    <xf numFmtId="0" fontId="5" fillId="168" borderId="0" applyNumberFormat="0" applyBorder="0" applyAlignment="0" applyProtection="0"/>
    <xf numFmtId="0" fontId="5" fillId="169" borderId="0" applyNumberFormat="0" applyBorder="0" applyAlignment="0" applyProtection="0"/>
    <xf numFmtId="0" fontId="44" fillId="170" borderId="0"/>
    <xf numFmtId="0" fontId="44" fillId="171" borderId="0"/>
    <xf numFmtId="0" fontId="5" fillId="168" borderId="0" applyNumberFormat="0" applyBorder="0" applyAlignment="0" applyProtection="0"/>
    <xf numFmtId="0" fontId="44" fillId="171" borderId="0"/>
    <xf numFmtId="0" fontId="5" fillId="172" borderId="0" applyNumberFormat="0" applyBorder="0" applyAlignment="0" applyProtection="0"/>
    <xf numFmtId="0" fontId="44" fillId="173" borderId="0"/>
    <xf numFmtId="0" fontId="5" fillId="174" borderId="0" applyNumberFormat="0" applyBorder="0" applyAlignment="0" applyProtection="0"/>
    <xf numFmtId="0" fontId="44" fillId="175" borderId="0"/>
    <xf numFmtId="170" fontId="48" fillId="165" borderId="0"/>
    <xf numFmtId="0" fontId="5" fillId="166" borderId="0" applyNumberFormat="0" applyBorder="0" applyAlignment="0" applyProtection="0"/>
    <xf numFmtId="0" fontId="5" fillId="128" borderId="0" applyNumberFormat="0" applyBorder="0" applyAlignment="0" applyProtection="0"/>
    <xf numFmtId="0" fontId="5" fillId="120" borderId="0" applyNumberFormat="0" applyBorder="0" applyAlignment="0" applyProtection="0"/>
    <xf numFmtId="0" fontId="5" fillId="120" borderId="0" applyNumberFormat="0" applyBorder="0" applyAlignment="0" applyProtection="0"/>
    <xf numFmtId="0" fontId="44" fillId="75" borderId="0"/>
    <xf numFmtId="0" fontId="44" fillId="75" borderId="0"/>
    <xf numFmtId="0" fontId="5" fillId="168" borderId="0" applyNumberFormat="0" applyBorder="0" applyAlignment="0" applyProtection="0"/>
    <xf numFmtId="0" fontId="5" fillId="169" borderId="0" applyNumberFormat="0" applyBorder="0" applyAlignment="0" applyProtection="0"/>
    <xf numFmtId="0" fontId="44" fillId="170" borderId="0"/>
    <xf numFmtId="0" fontId="44" fillId="171" borderId="0"/>
    <xf numFmtId="0" fontId="5" fillId="168" borderId="0" applyNumberFormat="0" applyBorder="0" applyAlignment="0" applyProtection="0"/>
    <xf numFmtId="0" fontId="44" fillId="171" borderId="0"/>
    <xf numFmtId="0" fontId="5" fillId="172" borderId="0" applyNumberFormat="0" applyBorder="0" applyAlignment="0" applyProtection="0"/>
    <xf numFmtId="0" fontId="44" fillId="173" borderId="0"/>
    <xf numFmtId="0" fontId="5" fillId="174" borderId="0" applyNumberFormat="0" applyBorder="0" applyAlignment="0" applyProtection="0"/>
    <xf numFmtId="0" fontId="44" fillId="175" borderId="0"/>
    <xf numFmtId="0" fontId="1" fillId="31" borderId="0" applyNumberFormat="0" applyBorder="0" applyAlignment="0" applyProtection="0"/>
    <xf numFmtId="0" fontId="44" fillId="133" borderId="0"/>
    <xf numFmtId="0" fontId="5" fillId="120" borderId="0" applyNumberFormat="0" applyBorder="0" applyAlignment="0" applyProtection="0"/>
    <xf numFmtId="0" fontId="5" fillId="120" borderId="0" applyNumberFormat="0" applyBorder="0" applyAlignment="0" applyProtection="0"/>
    <xf numFmtId="0" fontId="44" fillId="75" borderId="0"/>
    <xf numFmtId="0" fontId="44" fillId="75" borderId="0"/>
    <xf numFmtId="0" fontId="5" fillId="168" borderId="0" applyNumberFormat="0" applyBorder="0" applyAlignment="0" applyProtection="0"/>
    <xf numFmtId="0" fontId="5" fillId="169" borderId="0" applyNumberFormat="0" applyBorder="0" applyAlignment="0" applyProtection="0"/>
    <xf numFmtId="0" fontId="44" fillId="170" borderId="0"/>
    <xf numFmtId="0" fontId="44" fillId="171" borderId="0"/>
    <xf numFmtId="0" fontId="5" fillId="168" borderId="0" applyNumberFormat="0" applyBorder="0" applyAlignment="0" applyProtection="0"/>
    <xf numFmtId="0" fontId="44" fillId="171" borderId="0"/>
    <xf numFmtId="0" fontId="5" fillId="172" borderId="0" applyNumberFormat="0" applyBorder="0" applyAlignment="0" applyProtection="0"/>
    <xf numFmtId="0" fontId="44" fillId="173" borderId="0"/>
    <xf numFmtId="0" fontId="5" fillId="174" borderId="0" applyNumberFormat="0" applyBorder="0" applyAlignment="0" applyProtection="0"/>
    <xf numFmtId="0" fontId="44" fillId="175" borderId="0"/>
    <xf numFmtId="0" fontId="1" fillId="31" borderId="0" applyNumberFormat="0" applyBorder="0" applyAlignment="0" applyProtection="0"/>
    <xf numFmtId="0" fontId="44" fillId="167" borderId="0"/>
    <xf numFmtId="0" fontId="5" fillId="166" borderId="0" applyNumberFormat="0" applyBorder="0" applyAlignment="0" applyProtection="0"/>
    <xf numFmtId="0" fontId="5" fillId="120" borderId="0" applyNumberFormat="0" applyBorder="0" applyAlignment="0" applyProtection="0"/>
    <xf numFmtId="0" fontId="5" fillId="120" borderId="0" applyNumberFormat="0" applyBorder="0" applyAlignment="0" applyProtection="0"/>
    <xf numFmtId="0" fontId="44" fillId="75" borderId="0"/>
    <xf numFmtId="0" fontId="44" fillId="75" borderId="0"/>
    <xf numFmtId="0" fontId="5" fillId="168" borderId="0" applyNumberFormat="0" applyBorder="0" applyAlignment="0" applyProtection="0"/>
    <xf numFmtId="0" fontId="5" fillId="169" borderId="0" applyNumberFormat="0" applyBorder="0" applyAlignment="0" applyProtection="0"/>
    <xf numFmtId="0" fontId="44" fillId="170" borderId="0"/>
    <xf numFmtId="0" fontId="44" fillId="171" borderId="0"/>
    <xf numFmtId="0" fontId="5" fillId="168" borderId="0" applyNumberFormat="0" applyBorder="0" applyAlignment="0" applyProtection="0"/>
    <xf numFmtId="0" fontId="44" fillId="171" borderId="0"/>
    <xf numFmtId="0" fontId="5" fillId="172" borderId="0" applyNumberFormat="0" applyBorder="0" applyAlignment="0" applyProtection="0"/>
    <xf numFmtId="0" fontId="44" fillId="173" borderId="0"/>
    <xf numFmtId="0" fontId="5" fillId="174" borderId="0" applyNumberFormat="0" applyBorder="0" applyAlignment="0" applyProtection="0"/>
    <xf numFmtId="0" fontId="44" fillId="175" borderId="0"/>
    <xf numFmtId="0" fontId="44" fillId="84" borderId="0"/>
    <xf numFmtId="0" fontId="1" fillId="31" borderId="0" applyNumberFormat="0" applyBorder="0" applyAlignment="0" applyProtection="0"/>
    <xf numFmtId="0" fontId="5" fillId="174" borderId="0" applyNumberFormat="0" applyBorder="0" applyAlignment="0" applyProtection="0"/>
    <xf numFmtId="0" fontId="5" fillId="174" borderId="0" applyNumberFormat="0" applyBorder="0" applyAlignment="0" applyProtection="0"/>
    <xf numFmtId="0" fontId="5" fillId="168" borderId="0" applyNumberFormat="0" applyBorder="0" applyAlignment="0" applyProtection="0"/>
    <xf numFmtId="0" fontId="5" fillId="169" borderId="0" applyNumberFormat="0" applyBorder="0" applyAlignment="0" applyProtection="0"/>
    <xf numFmtId="0" fontId="44" fillId="170" borderId="0"/>
    <xf numFmtId="0" fontId="44" fillId="171" borderId="0"/>
    <xf numFmtId="0" fontId="5" fillId="168" borderId="0" applyNumberFormat="0" applyBorder="0" applyAlignment="0" applyProtection="0"/>
    <xf numFmtId="0" fontId="44" fillId="171" borderId="0"/>
    <xf numFmtId="0" fontId="5" fillId="172" borderId="0" applyNumberFormat="0" applyBorder="0" applyAlignment="0" applyProtection="0"/>
    <xf numFmtId="0" fontId="44" fillId="173" borderId="0"/>
    <xf numFmtId="0" fontId="44" fillId="175" borderId="0"/>
    <xf numFmtId="0" fontId="5" fillId="168" borderId="0" applyNumberFormat="0" applyBorder="0" applyAlignment="0" applyProtection="0"/>
    <xf numFmtId="0" fontId="5" fillId="169" borderId="0" applyNumberFormat="0" applyBorder="0" applyAlignment="0" applyProtection="0"/>
    <xf numFmtId="0" fontId="44" fillId="170" borderId="0"/>
    <xf numFmtId="0" fontId="44" fillId="171" borderId="0"/>
    <xf numFmtId="0" fontId="5" fillId="168" borderId="0" applyNumberFormat="0" applyBorder="0" applyAlignment="0" applyProtection="0"/>
    <xf numFmtId="0" fontId="44" fillId="171" borderId="0"/>
    <xf numFmtId="0" fontId="5" fillId="172" borderId="0" applyNumberFormat="0" applyBorder="0" applyAlignment="0" applyProtection="0"/>
    <xf numFmtId="0" fontId="44" fillId="173" borderId="0"/>
    <xf numFmtId="0" fontId="44" fillId="175" borderId="0"/>
    <xf numFmtId="0" fontId="5" fillId="174" borderId="0" applyNumberFormat="0" applyBorder="0" applyAlignment="0" applyProtection="0"/>
    <xf numFmtId="0" fontId="5" fillId="174" borderId="0" applyNumberFormat="0" applyBorder="0" applyAlignment="0" applyProtection="0"/>
    <xf numFmtId="0" fontId="5" fillId="168" borderId="0" applyNumberFormat="0" applyBorder="0" applyAlignment="0" applyProtection="0"/>
    <xf numFmtId="0" fontId="44" fillId="171" borderId="0"/>
    <xf numFmtId="0" fontId="5" fillId="172" borderId="0" applyNumberFormat="0" applyBorder="0" applyAlignment="0" applyProtection="0"/>
    <xf numFmtId="0" fontId="44" fillId="173" borderId="0"/>
    <xf numFmtId="0" fontId="44" fillId="175" borderId="0"/>
    <xf numFmtId="0" fontId="5" fillId="168" borderId="0" applyNumberFormat="0" applyBorder="0" applyAlignment="0" applyProtection="0"/>
    <xf numFmtId="0" fontId="44" fillId="171" borderId="0"/>
    <xf numFmtId="0" fontId="5" fillId="172" borderId="0" applyNumberFormat="0" applyBorder="0" applyAlignment="0" applyProtection="0"/>
    <xf numFmtId="0" fontId="44" fillId="173" borderId="0"/>
    <xf numFmtId="0" fontId="44" fillId="175" borderId="0"/>
    <xf numFmtId="0" fontId="5" fillId="174" borderId="0" applyNumberFormat="0" applyBorder="0" applyAlignment="0" applyProtection="0"/>
    <xf numFmtId="0" fontId="5" fillId="168" borderId="0" applyNumberFormat="0" applyBorder="0" applyAlignment="0" applyProtection="0"/>
    <xf numFmtId="0" fontId="44" fillId="171" borderId="0"/>
    <xf numFmtId="0" fontId="5" fillId="172" borderId="0" applyNumberFormat="0" applyBorder="0" applyAlignment="0" applyProtection="0"/>
    <xf numFmtId="0" fontId="44" fillId="173" borderId="0"/>
    <xf numFmtId="0" fontId="44" fillId="175" borderId="0"/>
    <xf numFmtId="0" fontId="5" fillId="174" borderId="0" applyNumberFormat="0" applyBorder="0" applyAlignment="0" applyProtection="0"/>
    <xf numFmtId="0" fontId="5" fillId="57" borderId="0" applyNumberFormat="0" applyBorder="0" applyAlignment="0" applyProtection="0"/>
    <xf numFmtId="0" fontId="5" fillId="58" borderId="0" applyNumberFormat="0" applyBorder="0" applyAlignment="0" applyProtection="0"/>
    <xf numFmtId="0" fontId="44" fillId="59" borderId="0"/>
    <xf numFmtId="0" fontId="44" fillId="60" borderId="0"/>
    <xf numFmtId="0" fontId="5" fillId="172" borderId="0" applyNumberFormat="0" applyBorder="0" applyAlignment="0" applyProtection="0"/>
    <xf numFmtId="0" fontId="44" fillId="173" borderId="0"/>
    <xf numFmtId="0" fontId="44" fillId="175" borderId="0"/>
    <xf numFmtId="0" fontId="5" fillId="174" borderId="0" applyNumberFormat="0" applyBorder="0" applyAlignment="0" applyProtection="0"/>
    <xf numFmtId="0" fontId="5" fillId="172" borderId="0" applyNumberFormat="0" applyBorder="0" applyAlignment="0" applyProtection="0"/>
    <xf numFmtId="0" fontId="44" fillId="173" borderId="0"/>
    <xf numFmtId="0" fontId="44" fillId="175" borderId="0"/>
    <xf numFmtId="0" fontId="1" fillId="103" borderId="0" applyNumberFormat="0" applyBorder="0" applyAlignment="0" applyProtection="0"/>
    <xf numFmtId="0" fontId="5" fillId="104" borderId="0" applyNumberFormat="0" applyBorder="0" applyAlignment="0" applyProtection="0"/>
    <xf numFmtId="0" fontId="44" fillId="105" borderId="0"/>
    <xf numFmtId="0" fontId="44" fillId="105" borderId="0"/>
    <xf numFmtId="0" fontId="1" fillId="103" borderId="0" applyNumberFormat="0" applyBorder="0" applyAlignment="0" applyProtection="0"/>
    <xf numFmtId="0" fontId="44" fillId="105" borderId="0"/>
    <xf numFmtId="0" fontId="5" fillId="104" borderId="0" applyNumberFormat="0" applyBorder="0" applyAlignment="0" applyProtection="0"/>
    <xf numFmtId="0" fontId="44" fillId="105" borderId="0"/>
    <xf numFmtId="0" fontId="1" fillId="103" borderId="0" applyNumberFormat="0" applyBorder="0" applyAlignment="0" applyProtection="0"/>
    <xf numFmtId="0" fontId="44" fillId="105" borderId="0"/>
    <xf numFmtId="0" fontId="1" fillId="35" borderId="0" applyNumberFormat="0" applyBorder="0" applyAlignment="0" applyProtection="0"/>
    <xf numFmtId="0" fontId="44" fillId="176" borderId="0"/>
    <xf numFmtId="0" fontId="1" fillId="35" borderId="0" applyNumberFormat="0" applyBorder="0" applyAlignment="0" applyProtection="0"/>
    <xf numFmtId="0" fontId="44" fillId="176" borderId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5" fillId="177" borderId="0" applyNumberFormat="0" applyBorder="0" applyAlignment="0" applyProtection="0"/>
    <xf numFmtId="169" fontId="45" fillId="35" borderId="0" applyNumberFormat="0" applyBorder="0" applyAlignment="0" applyProtection="0"/>
    <xf numFmtId="0" fontId="44" fillId="178" borderId="0"/>
    <xf numFmtId="0" fontId="1" fillId="35" borderId="0" applyNumberFormat="0" applyBorder="0" applyAlignment="0" applyProtection="0"/>
    <xf numFmtId="0" fontId="5" fillId="179" borderId="0" applyNumberFormat="0" applyBorder="0" applyAlignment="0" applyProtection="0"/>
    <xf numFmtId="0" fontId="46" fillId="76" borderId="0" applyNumberFormat="0" applyBorder="0" applyAlignment="0" applyProtection="0"/>
    <xf numFmtId="0" fontId="46" fillId="77" borderId="0" applyNumberFormat="0" applyBorder="0" applyAlignment="0" applyProtection="0"/>
    <xf numFmtId="0" fontId="46" fillId="129" borderId="0" applyNumberFormat="0" applyBorder="0" applyAlignment="0" applyProtection="0"/>
    <xf numFmtId="0" fontId="46" fillId="130" borderId="0" applyNumberFormat="0" applyBorder="0" applyAlignment="0" applyProtection="0"/>
    <xf numFmtId="0" fontId="47" fillId="69" borderId="0"/>
    <xf numFmtId="0" fontId="47" fillId="69" borderId="0"/>
    <xf numFmtId="0" fontId="47" fillId="78" borderId="0"/>
    <xf numFmtId="0" fontId="46" fillId="77" borderId="0" applyNumberFormat="0" applyBorder="0" applyAlignment="0" applyProtection="0"/>
    <xf numFmtId="0" fontId="47" fillId="78" borderId="0"/>
    <xf numFmtId="0" fontId="46" fillId="79" borderId="0" applyNumberFormat="0" applyBorder="0" applyAlignment="0" applyProtection="0"/>
    <xf numFmtId="0" fontId="47" fillId="80" borderId="0"/>
    <xf numFmtId="0" fontId="47" fillId="80" borderId="0"/>
    <xf numFmtId="0" fontId="46" fillId="180" borderId="0" applyNumberFormat="0" applyBorder="0" applyAlignment="0" applyProtection="0"/>
    <xf numFmtId="0" fontId="46" fillId="181" borderId="0" applyNumberFormat="0" applyBorder="0" applyAlignment="0" applyProtection="0"/>
    <xf numFmtId="0" fontId="46" fillId="182" borderId="0" applyNumberFormat="0" applyBorder="0" applyAlignment="0" applyProtection="0"/>
    <xf numFmtId="0" fontId="47" fillId="183" borderId="0"/>
    <xf numFmtId="0" fontId="47" fillId="184" borderId="0"/>
    <xf numFmtId="0" fontId="46" fillId="185" borderId="0" applyNumberFormat="0" applyBorder="0" applyAlignment="0" applyProtection="0"/>
    <xf numFmtId="0" fontId="47" fillId="186" borderId="0"/>
    <xf numFmtId="0" fontId="47" fillId="186" borderId="0"/>
    <xf numFmtId="0" fontId="46" fillId="187" borderId="0" applyNumberFormat="0" applyBorder="0" applyAlignment="0" applyProtection="0"/>
    <xf numFmtId="0" fontId="46" fillId="188" borderId="0" applyNumberFormat="0" applyBorder="0" applyAlignment="0" applyProtection="0"/>
    <xf numFmtId="0" fontId="47" fillId="189" borderId="0"/>
    <xf numFmtId="0" fontId="47" fillId="189" borderId="0"/>
    <xf numFmtId="0" fontId="46" fillId="190" borderId="0" applyNumberFormat="0" applyBorder="0" applyAlignment="0" applyProtection="0"/>
    <xf numFmtId="0" fontId="47" fillId="191" borderId="0"/>
    <xf numFmtId="0" fontId="46" fillId="192" borderId="0" applyNumberFormat="0" applyBorder="0" applyAlignment="0" applyProtection="0"/>
    <xf numFmtId="0" fontId="47" fillId="193" borderId="0"/>
    <xf numFmtId="169" fontId="45" fillId="35" borderId="0" applyNumberFormat="0" applyBorder="0" applyAlignment="0" applyProtection="0"/>
    <xf numFmtId="0" fontId="44" fillId="194" borderId="0"/>
    <xf numFmtId="0" fontId="46" fillId="192" borderId="0" applyNumberFormat="0" applyBorder="0" applyAlignment="0" applyProtection="0"/>
    <xf numFmtId="0" fontId="46" fillId="76" borderId="0" applyNumberFormat="0" applyBorder="0" applyAlignment="0" applyProtection="0"/>
    <xf numFmtId="0" fontId="46" fillId="77" borderId="0" applyNumberFormat="0" applyBorder="0" applyAlignment="0" applyProtection="0"/>
    <xf numFmtId="0" fontId="46" fillId="129" borderId="0" applyNumberFormat="0" applyBorder="0" applyAlignment="0" applyProtection="0"/>
    <xf numFmtId="0" fontId="46" fillId="130" borderId="0" applyNumberFormat="0" applyBorder="0" applyAlignment="0" applyProtection="0"/>
    <xf numFmtId="0" fontId="47" fillId="69" borderId="0"/>
    <xf numFmtId="0" fontId="47" fillId="69" borderId="0"/>
    <xf numFmtId="0" fontId="47" fillId="78" borderId="0"/>
    <xf numFmtId="0" fontId="46" fillId="77" borderId="0" applyNumberFormat="0" applyBorder="0" applyAlignment="0" applyProtection="0"/>
    <xf numFmtId="0" fontId="47" fillId="78" borderId="0"/>
    <xf numFmtId="0" fontId="46" fillId="79" borderId="0" applyNumberFormat="0" applyBorder="0" applyAlignment="0" applyProtection="0"/>
    <xf numFmtId="0" fontId="47" fillId="80" borderId="0"/>
    <xf numFmtId="0" fontId="47" fillId="80" borderId="0"/>
    <xf numFmtId="0" fontId="46" fillId="180" borderId="0" applyNumberFormat="0" applyBorder="0" applyAlignment="0" applyProtection="0"/>
    <xf numFmtId="0" fontId="46" fillId="181" borderId="0" applyNumberFormat="0" applyBorder="0" applyAlignment="0" applyProtection="0"/>
    <xf numFmtId="0" fontId="46" fillId="182" borderId="0" applyNumberFormat="0" applyBorder="0" applyAlignment="0" applyProtection="0"/>
    <xf numFmtId="0" fontId="47" fillId="183" borderId="0"/>
    <xf numFmtId="0" fontId="47" fillId="184" borderId="0"/>
    <xf numFmtId="0" fontId="46" fillId="185" borderId="0" applyNumberFormat="0" applyBorder="0" applyAlignment="0" applyProtection="0"/>
    <xf numFmtId="0" fontId="47" fillId="186" borderId="0"/>
    <xf numFmtId="0" fontId="47" fillId="186" borderId="0"/>
    <xf numFmtId="0" fontId="46" fillId="187" borderId="0" applyNumberFormat="0" applyBorder="0" applyAlignment="0" applyProtection="0"/>
    <xf numFmtId="0" fontId="46" fillId="188" borderId="0" applyNumberFormat="0" applyBorder="0" applyAlignment="0" applyProtection="0"/>
    <xf numFmtId="0" fontId="47" fillId="189" borderId="0"/>
    <xf numFmtId="0" fontId="47" fillId="189" borderId="0"/>
    <xf numFmtId="0" fontId="46" fillId="190" borderId="0" applyNumberFormat="0" applyBorder="0" applyAlignment="0" applyProtection="0"/>
    <xf numFmtId="0" fontId="47" fillId="191" borderId="0"/>
    <xf numFmtId="0" fontId="47" fillId="193" borderId="0"/>
    <xf numFmtId="0" fontId="5" fillId="76" borderId="0" applyNumberFormat="0" applyBorder="0" applyAlignment="0" applyProtection="0"/>
    <xf numFmtId="0" fontId="5" fillId="77" borderId="0" applyNumberFormat="0" applyBorder="0" applyAlignment="0" applyProtection="0"/>
    <xf numFmtId="0" fontId="5" fillId="129" borderId="0" applyNumberFormat="0" applyBorder="0" applyAlignment="0" applyProtection="0"/>
    <xf numFmtId="0" fontId="5" fillId="130" borderId="0" applyNumberFormat="0" applyBorder="0" applyAlignment="0" applyProtection="0"/>
    <xf numFmtId="0" fontId="44" fillId="69" borderId="0"/>
    <xf numFmtId="0" fontId="44" fillId="69" borderId="0"/>
    <xf numFmtId="0" fontId="44" fillId="78" borderId="0"/>
    <xf numFmtId="0" fontId="5" fillId="77" borderId="0" applyNumberFormat="0" applyBorder="0" applyAlignment="0" applyProtection="0"/>
    <xf numFmtId="0" fontId="44" fillId="78" borderId="0"/>
    <xf numFmtId="0" fontId="5" fillId="79" borderId="0" applyNumberFormat="0" applyBorder="0" applyAlignment="0" applyProtection="0"/>
    <xf numFmtId="0" fontId="44" fillId="80" borderId="0"/>
    <xf numFmtId="0" fontId="44" fillId="80" borderId="0"/>
    <xf numFmtId="0" fontId="5" fillId="180" borderId="0" applyNumberFormat="0" applyBorder="0" applyAlignment="0" applyProtection="0"/>
    <xf numFmtId="0" fontId="5" fillId="181" borderId="0" applyNumberFormat="0" applyBorder="0" applyAlignment="0" applyProtection="0"/>
    <xf numFmtId="0" fontId="5" fillId="182" borderId="0" applyNumberFormat="0" applyBorder="0" applyAlignment="0" applyProtection="0"/>
    <xf numFmtId="0" fontId="44" fillId="183" borderId="0"/>
    <xf numFmtId="0" fontId="44" fillId="184" borderId="0"/>
    <xf numFmtId="0" fontId="5" fillId="185" borderId="0" applyNumberFormat="0" applyBorder="0" applyAlignment="0" applyProtection="0"/>
    <xf numFmtId="0" fontId="44" fillId="186" borderId="0"/>
    <xf numFmtId="0" fontId="44" fillId="186" borderId="0"/>
    <xf numFmtId="0" fontId="5" fillId="187" borderId="0" applyNumberFormat="0" applyBorder="0" applyAlignment="0" applyProtection="0"/>
    <xf numFmtId="0" fontId="5" fillId="188" borderId="0" applyNumberFormat="0" applyBorder="0" applyAlignment="0" applyProtection="0"/>
    <xf numFmtId="0" fontId="44" fillId="189" borderId="0"/>
    <xf numFmtId="0" fontId="44" fillId="189" borderId="0"/>
    <xf numFmtId="0" fontId="5" fillId="190" borderId="0" applyNumberFormat="0" applyBorder="0" applyAlignment="0" applyProtection="0"/>
    <xf numFmtId="0" fontId="44" fillId="191" borderId="0"/>
    <xf numFmtId="0" fontId="5" fillId="192" borderId="0" applyNumberFormat="0" applyBorder="0" applyAlignment="0" applyProtection="0"/>
    <xf numFmtId="0" fontId="44" fillId="193" borderId="0"/>
    <xf numFmtId="170" fontId="48" fillId="176" borderId="0"/>
    <xf numFmtId="0" fontId="5" fillId="177" borderId="0" applyNumberFormat="0" applyBorder="0" applyAlignment="0" applyProtection="0"/>
    <xf numFmtId="0" fontId="5" fillId="179" borderId="0" applyNumberFormat="0" applyBorder="0" applyAlignment="0" applyProtection="0"/>
    <xf numFmtId="0" fontId="5" fillId="76" borderId="0" applyNumberFormat="0" applyBorder="0" applyAlignment="0" applyProtection="0"/>
    <xf numFmtId="0" fontId="5" fillId="77" borderId="0" applyNumberFormat="0" applyBorder="0" applyAlignment="0" applyProtection="0"/>
    <xf numFmtId="0" fontId="5" fillId="129" borderId="0" applyNumberFormat="0" applyBorder="0" applyAlignment="0" applyProtection="0"/>
    <xf numFmtId="0" fontId="5" fillId="130" borderId="0" applyNumberFormat="0" applyBorder="0" applyAlignment="0" applyProtection="0"/>
    <xf numFmtId="0" fontId="44" fillId="69" borderId="0"/>
    <xf numFmtId="0" fontId="44" fillId="69" borderId="0"/>
    <xf numFmtId="0" fontId="44" fillId="78" borderId="0"/>
    <xf numFmtId="0" fontId="5" fillId="77" borderId="0" applyNumberFormat="0" applyBorder="0" applyAlignment="0" applyProtection="0"/>
    <xf numFmtId="0" fontId="44" fillId="78" borderId="0"/>
    <xf numFmtId="0" fontId="5" fillId="79" borderId="0" applyNumberFormat="0" applyBorder="0" applyAlignment="0" applyProtection="0"/>
    <xf numFmtId="0" fontId="44" fillId="80" borderId="0"/>
    <xf numFmtId="0" fontId="44" fillId="80" borderId="0"/>
    <xf numFmtId="0" fontId="5" fillId="180" borderId="0" applyNumberFormat="0" applyBorder="0" applyAlignment="0" applyProtection="0"/>
    <xf numFmtId="0" fontId="5" fillId="181" borderId="0" applyNumberFormat="0" applyBorder="0" applyAlignment="0" applyProtection="0"/>
    <xf numFmtId="0" fontId="5" fillId="182" borderId="0" applyNumberFormat="0" applyBorder="0" applyAlignment="0" applyProtection="0"/>
    <xf numFmtId="0" fontId="44" fillId="183" borderId="0"/>
    <xf numFmtId="0" fontId="44" fillId="184" borderId="0"/>
    <xf numFmtId="0" fontId="5" fillId="185" borderId="0" applyNumberFormat="0" applyBorder="0" applyAlignment="0" applyProtection="0"/>
    <xf numFmtId="0" fontId="44" fillId="186" borderId="0"/>
    <xf numFmtId="0" fontId="44" fillId="186" borderId="0"/>
    <xf numFmtId="0" fontId="5" fillId="187" borderId="0" applyNumberFormat="0" applyBorder="0" applyAlignment="0" applyProtection="0"/>
    <xf numFmtId="0" fontId="5" fillId="188" borderId="0" applyNumberFormat="0" applyBorder="0" applyAlignment="0" applyProtection="0"/>
    <xf numFmtId="0" fontId="44" fillId="189" borderId="0"/>
    <xf numFmtId="0" fontId="44" fillId="189" borderId="0"/>
    <xf numFmtId="0" fontId="5" fillId="190" borderId="0" applyNumberFormat="0" applyBorder="0" applyAlignment="0" applyProtection="0"/>
    <xf numFmtId="0" fontId="44" fillId="191" borderId="0"/>
    <xf numFmtId="0" fontId="5" fillId="192" borderId="0" applyNumberFormat="0" applyBorder="0" applyAlignment="0" applyProtection="0"/>
    <xf numFmtId="0" fontId="44" fillId="193" borderId="0"/>
    <xf numFmtId="0" fontId="1" fillId="35" borderId="0" applyNumberFormat="0" applyBorder="0" applyAlignment="0" applyProtection="0"/>
    <xf numFmtId="0" fontId="44" fillId="194" borderId="0"/>
    <xf numFmtId="0" fontId="5" fillId="76" borderId="0" applyNumberFormat="0" applyBorder="0" applyAlignment="0" applyProtection="0"/>
    <xf numFmtId="0" fontId="5" fillId="77" borderId="0" applyNumberFormat="0" applyBorder="0" applyAlignment="0" applyProtection="0"/>
    <xf numFmtId="0" fontId="5" fillId="129" borderId="0" applyNumberFormat="0" applyBorder="0" applyAlignment="0" applyProtection="0"/>
    <xf numFmtId="0" fontId="5" fillId="130" borderId="0" applyNumberFormat="0" applyBorder="0" applyAlignment="0" applyProtection="0"/>
    <xf numFmtId="0" fontId="44" fillId="69" borderId="0"/>
    <xf numFmtId="0" fontId="44" fillId="69" borderId="0"/>
    <xf numFmtId="0" fontId="44" fillId="78" borderId="0"/>
    <xf numFmtId="0" fontId="5" fillId="77" borderId="0" applyNumberFormat="0" applyBorder="0" applyAlignment="0" applyProtection="0"/>
    <xf numFmtId="0" fontId="44" fillId="78" borderId="0"/>
    <xf numFmtId="0" fontId="5" fillId="79" borderId="0" applyNumberFormat="0" applyBorder="0" applyAlignment="0" applyProtection="0"/>
    <xf numFmtId="0" fontId="44" fillId="80" borderId="0"/>
    <xf numFmtId="0" fontId="44" fillId="80" borderId="0"/>
    <xf numFmtId="0" fontId="5" fillId="180" borderId="0" applyNumberFormat="0" applyBorder="0" applyAlignment="0" applyProtection="0"/>
    <xf numFmtId="0" fontId="5" fillId="181" borderId="0" applyNumberFormat="0" applyBorder="0" applyAlignment="0" applyProtection="0"/>
    <xf numFmtId="0" fontId="5" fillId="182" borderId="0" applyNumberFormat="0" applyBorder="0" applyAlignment="0" applyProtection="0"/>
    <xf numFmtId="0" fontId="44" fillId="183" borderId="0"/>
    <xf numFmtId="0" fontId="44" fillId="184" borderId="0"/>
    <xf numFmtId="0" fontId="5" fillId="185" borderId="0" applyNumberFormat="0" applyBorder="0" applyAlignment="0" applyProtection="0"/>
    <xf numFmtId="0" fontId="44" fillId="186" borderId="0"/>
    <xf numFmtId="0" fontId="44" fillId="186" borderId="0"/>
    <xf numFmtId="0" fontId="5" fillId="187" borderId="0" applyNumberFormat="0" applyBorder="0" applyAlignment="0" applyProtection="0"/>
    <xf numFmtId="0" fontId="5" fillId="188" borderId="0" applyNumberFormat="0" applyBorder="0" applyAlignment="0" applyProtection="0"/>
    <xf numFmtId="0" fontId="44" fillId="189" borderId="0"/>
    <xf numFmtId="0" fontId="44" fillId="189" borderId="0"/>
    <xf numFmtId="0" fontId="5" fillId="190" borderId="0" applyNumberFormat="0" applyBorder="0" applyAlignment="0" applyProtection="0"/>
    <xf numFmtId="0" fontId="44" fillId="191" borderId="0"/>
    <xf numFmtId="0" fontId="5" fillId="192" borderId="0" applyNumberFormat="0" applyBorder="0" applyAlignment="0" applyProtection="0"/>
    <xf numFmtId="0" fontId="44" fillId="193" borderId="0"/>
    <xf numFmtId="0" fontId="1" fillId="35" borderId="0" applyNumberFormat="0" applyBorder="0" applyAlignment="0" applyProtection="0"/>
    <xf numFmtId="0" fontId="44" fillId="178" borderId="0"/>
    <xf numFmtId="0" fontId="5" fillId="177" borderId="0" applyNumberFormat="0" applyBorder="0" applyAlignment="0" applyProtection="0"/>
    <xf numFmtId="0" fontId="5" fillId="76" borderId="0" applyNumberFormat="0" applyBorder="0" applyAlignment="0" applyProtection="0"/>
    <xf numFmtId="0" fontId="5" fillId="77" borderId="0" applyNumberFormat="0" applyBorder="0" applyAlignment="0" applyProtection="0"/>
    <xf numFmtId="0" fontId="5" fillId="129" borderId="0" applyNumberFormat="0" applyBorder="0" applyAlignment="0" applyProtection="0"/>
    <xf numFmtId="0" fontId="5" fillId="130" borderId="0" applyNumberFormat="0" applyBorder="0" applyAlignment="0" applyProtection="0"/>
    <xf numFmtId="0" fontId="44" fillId="69" borderId="0"/>
    <xf numFmtId="0" fontId="44" fillId="69" borderId="0"/>
    <xf numFmtId="0" fontId="44" fillId="78" borderId="0"/>
    <xf numFmtId="0" fontId="5" fillId="77" borderId="0" applyNumberFormat="0" applyBorder="0" applyAlignment="0" applyProtection="0"/>
    <xf numFmtId="0" fontId="44" fillId="78" borderId="0"/>
    <xf numFmtId="0" fontId="5" fillId="79" borderId="0" applyNumberFormat="0" applyBorder="0" applyAlignment="0" applyProtection="0"/>
    <xf numFmtId="0" fontId="44" fillId="80" borderId="0"/>
    <xf numFmtId="0" fontId="44" fillId="80" borderId="0"/>
    <xf numFmtId="0" fontId="5" fillId="180" borderId="0" applyNumberFormat="0" applyBorder="0" applyAlignment="0" applyProtection="0"/>
    <xf numFmtId="0" fontId="5" fillId="181" borderId="0" applyNumberFormat="0" applyBorder="0" applyAlignment="0" applyProtection="0"/>
    <xf numFmtId="0" fontId="5" fillId="182" borderId="0" applyNumberFormat="0" applyBorder="0" applyAlignment="0" applyProtection="0"/>
    <xf numFmtId="0" fontId="44" fillId="183" borderId="0"/>
    <xf numFmtId="0" fontId="44" fillId="184" borderId="0"/>
    <xf numFmtId="0" fontId="5" fillId="185" borderId="0" applyNumberFormat="0" applyBorder="0" applyAlignment="0" applyProtection="0"/>
    <xf numFmtId="0" fontId="44" fillId="186" borderId="0"/>
    <xf numFmtId="0" fontId="44" fillId="186" borderId="0"/>
    <xf numFmtId="0" fontId="5" fillId="187" borderId="0" applyNumberFormat="0" applyBorder="0" applyAlignment="0" applyProtection="0"/>
    <xf numFmtId="0" fontId="5" fillId="188" borderId="0" applyNumberFormat="0" applyBorder="0" applyAlignment="0" applyProtection="0"/>
    <xf numFmtId="0" fontId="44" fillId="189" borderId="0"/>
    <xf numFmtId="0" fontId="44" fillId="189" borderId="0"/>
    <xf numFmtId="0" fontId="5" fillId="190" borderId="0" applyNumberFormat="0" applyBorder="0" applyAlignment="0" applyProtection="0"/>
    <xf numFmtId="0" fontId="44" fillId="191" borderId="0"/>
    <xf numFmtId="0" fontId="5" fillId="192" borderId="0" applyNumberFormat="0" applyBorder="0" applyAlignment="0" applyProtection="0"/>
    <xf numFmtId="0" fontId="44" fillId="193" borderId="0"/>
    <xf numFmtId="0" fontId="44" fillId="171" borderId="0"/>
    <xf numFmtId="0" fontId="1" fillId="35" borderId="0" applyNumberFormat="0" applyBorder="0" applyAlignment="0" applyProtection="0"/>
    <xf numFmtId="0" fontId="5" fillId="192" borderId="0" applyNumberFormat="0" applyBorder="0" applyAlignment="0" applyProtection="0"/>
    <xf numFmtId="0" fontId="5" fillId="192" borderId="0" applyNumberFormat="0" applyBorder="0" applyAlignment="0" applyProtection="0"/>
    <xf numFmtId="0" fontId="5" fillId="180" borderId="0" applyNumberFormat="0" applyBorder="0" applyAlignment="0" applyProtection="0"/>
    <xf numFmtId="0" fontId="5" fillId="181" borderId="0" applyNumberFormat="0" applyBorder="0" applyAlignment="0" applyProtection="0"/>
    <xf numFmtId="0" fontId="5" fillId="182" borderId="0" applyNumberFormat="0" applyBorder="0" applyAlignment="0" applyProtection="0"/>
    <xf numFmtId="0" fontId="44" fillId="183" borderId="0"/>
    <xf numFmtId="0" fontId="44" fillId="184" borderId="0"/>
    <xf numFmtId="0" fontId="5" fillId="185" borderId="0" applyNumberFormat="0" applyBorder="0" applyAlignment="0" applyProtection="0"/>
    <xf numFmtId="0" fontId="44" fillId="186" borderId="0"/>
    <xf numFmtId="0" fontId="44" fillId="186" borderId="0"/>
    <xf numFmtId="0" fontId="5" fillId="187" borderId="0" applyNumberFormat="0" applyBorder="0" applyAlignment="0" applyProtection="0"/>
    <xf numFmtId="0" fontId="5" fillId="188" borderId="0" applyNumberFormat="0" applyBorder="0" applyAlignment="0" applyProtection="0"/>
    <xf numFmtId="0" fontId="44" fillId="189" borderId="0"/>
    <xf numFmtId="0" fontId="44" fillId="189" borderId="0"/>
    <xf numFmtId="0" fontId="5" fillId="190" borderId="0" applyNumberFormat="0" applyBorder="0" applyAlignment="0" applyProtection="0"/>
    <xf numFmtId="0" fontId="44" fillId="191" borderId="0"/>
    <xf numFmtId="0" fontId="44" fillId="193" borderId="0"/>
    <xf numFmtId="0" fontId="5" fillId="180" borderId="0" applyNumberFormat="0" applyBorder="0" applyAlignment="0" applyProtection="0"/>
    <xf numFmtId="0" fontId="5" fillId="181" borderId="0" applyNumberFormat="0" applyBorder="0" applyAlignment="0" applyProtection="0"/>
    <xf numFmtId="0" fontId="5" fillId="182" borderId="0" applyNumberFormat="0" applyBorder="0" applyAlignment="0" applyProtection="0"/>
    <xf numFmtId="0" fontId="44" fillId="183" borderId="0"/>
    <xf numFmtId="0" fontId="44" fillId="184" borderId="0"/>
    <xf numFmtId="0" fontId="5" fillId="185" borderId="0" applyNumberFormat="0" applyBorder="0" applyAlignment="0" applyProtection="0"/>
    <xf numFmtId="0" fontId="44" fillId="186" borderId="0"/>
    <xf numFmtId="0" fontId="44" fillId="186" borderId="0"/>
    <xf numFmtId="0" fontId="5" fillId="187" borderId="0" applyNumberFormat="0" applyBorder="0" applyAlignment="0" applyProtection="0"/>
    <xf numFmtId="0" fontId="5" fillId="188" borderId="0" applyNumberFormat="0" applyBorder="0" applyAlignment="0" applyProtection="0"/>
    <xf numFmtId="0" fontId="44" fillId="189" borderId="0"/>
    <xf numFmtId="0" fontId="44" fillId="189" borderId="0"/>
    <xf numFmtId="0" fontId="5" fillId="190" borderId="0" applyNumberFormat="0" applyBorder="0" applyAlignment="0" applyProtection="0"/>
    <xf numFmtId="0" fontId="44" fillId="191" borderId="0"/>
    <xf numFmtId="0" fontId="44" fillId="193" borderId="0"/>
    <xf numFmtId="0" fontId="5" fillId="192" borderId="0" applyNumberFormat="0" applyBorder="0" applyAlignment="0" applyProtection="0"/>
    <xf numFmtId="0" fontId="5" fillId="192" borderId="0" applyNumberFormat="0" applyBorder="0" applyAlignment="0" applyProtection="0"/>
    <xf numFmtId="0" fontId="5" fillId="187" borderId="0" applyNumberFormat="0" applyBorder="0" applyAlignment="0" applyProtection="0"/>
    <xf numFmtId="0" fontId="5" fillId="188" borderId="0" applyNumberFormat="0" applyBorder="0" applyAlignment="0" applyProtection="0"/>
    <xf numFmtId="0" fontId="44" fillId="189" borderId="0"/>
    <xf numFmtId="0" fontId="44" fillId="189" borderId="0"/>
    <xf numFmtId="0" fontId="5" fillId="190" borderId="0" applyNumberFormat="0" applyBorder="0" applyAlignment="0" applyProtection="0"/>
    <xf numFmtId="0" fontId="44" fillId="191" borderId="0"/>
    <xf numFmtId="0" fontId="44" fillId="193" borderId="0"/>
    <xf numFmtId="0" fontId="5" fillId="187" borderId="0" applyNumberFormat="0" applyBorder="0" applyAlignment="0" applyProtection="0"/>
    <xf numFmtId="0" fontId="5" fillId="188" borderId="0" applyNumberFormat="0" applyBorder="0" applyAlignment="0" applyProtection="0"/>
    <xf numFmtId="0" fontId="44" fillId="189" borderId="0"/>
    <xf numFmtId="0" fontId="44" fillId="189" borderId="0"/>
    <xf numFmtId="0" fontId="5" fillId="190" borderId="0" applyNumberFormat="0" applyBorder="0" applyAlignment="0" applyProtection="0"/>
    <xf numFmtId="0" fontId="44" fillId="191" borderId="0"/>
    <xf numFmtId="0" fontId="44" fillId="193" borderId="0"/>
    <xf numFmtId="0" fontId="5" fillId="192" borderId="0" applyNumberFormat="0" applyBorder="0" applyAlignment="0" applyProtection="0"/>
    <xf numFmtId="0" fontId="5" fillId="187" borderId="0" applyNumberFormat="0" applyBorder="0" applyAlignment="0" applyProtection="0"/>
    <xf numFmtId="0" fontId="5" fillId="188" borderId="0" applyNumberFormat="0" applyBorder="0" applyAlignment="0" applyProtection="0"/>
    <xf numFmtId="0" fontId="44" fillId="189" borderId="0"/>
    <xf numFmtId="0" fontId="44" fillId="189" borderId="0"/>
    <xf numFmtId="0" fontId="5" fillId="190" borderId="0" applyNumberFormat="0" applyBorder="0" applyAlignment="0" applyProtection="0"/>
    <xf numFmtId="0" fontId="44" fillId="191" borderId="0"/>
    <xf numFmtId="0" fontId="44" fillId="193" borderId="0"/>
    <xf numFmtId="0" fontId="5" fillId="192" borderId="0" applyNumberFormat="0" applyBorder="0" applyAlignment="0" applyProtection="0"/>
    <xf numFmtId="0" fontId="5" fillId="187" borderId="0" applyNumberFormat="0" applyBorder="0" applyAlignment="0" applyProtection="0"/>
    <xf numFmtId="0" fontId="5" fillId="188" borderId="0" applyNumberFormat="0" applyBorder="0" applyAlignment="0" applyProtection="0"/>
    <xf numFmtId="0" fontId="44" fillId="189" borderId="0"/>
    <xf numFmtId="0" fontId="44" fillId="189" borderId="0"/>
    <xf numFmtId="0" fontId="5" fillId="190" borderId="0" applyNumberFormat="0" applyBorder="0" applyAlignment="0" applyProtection="0"/>
    <xf numFmtId="0" fontId="44" fillId="191" borderId="0"/>
    <xf numFmtId="0" fontId="44" fillId="193" borderId="0"/>
    <xf numFmtId="0" fontId="5" fillId="192" borderId="0" applyNumberFormat="0" applyBorder="0" applyAlignment="0" applyProtection="0"/>
    <xf numFmtId="0" fontId="5" fillId="190" borderId="0" applyNumberFormat="0" applyBorder="0" applyAlignment="0" applyProtection="0"/>
    <xf numFmtId="0" fontId="44" fillId="191" borderId="0"/>
    <xf numFmtId="0" fontId="44" fillId="193" borderId="0"/>
    <xf numFmtId="0" fontId="5" fillId="135" borderId="0" applyNumberFormat="0" applyBorder="0" applyAlignment="0" applyProtection="0"/>
    <xf numFmtId="0" fontId="44" fillId="65" borderId="0"/>
    <xf numFmtId="0" fontId="1" fillId="39" borderId="0" applyNumberFormat="0" applyBorder="0" applyAlignment="0" applyProtection="0"/>
    <xf numFmtId="0" fontId="44" fillId="195" borderId="0"/>
    <xf numFmtId="0" fontId="1" fillId="39" borderId="0" applyNumberFormat="0" applyBorder="0" applyAlignment="0" applyProtection="0"/>
    <xf numFmtId="0" fontId="44" fillId="195" borderId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5" fillId="196" borderId="0" applyNumberFormat="0" applyBorder="0" applyAlignment="0" applyProtection="0"/>
    <xf numFmtId="0" fontId="44" fillId="194" borderId="0"/>
    <xf numFmtId="0" fontId="1" fillId="39" borderId="0" applyNumberFormat="0" applyBorder="0" applyAlignment="0" applyProtection="0"/>
    <xf numFmtId="0" fontId="5" fillId="197" borderId="0" applyNumberFormat="0" applyBorder="0" applyAlignment="0" applyProtection="0"/>
    <xf numFmtId="0" fontId="46" fillId="198" borderId="0" applyNumberFormat="0" applyBorder="0" applyAlignment="0" applyProtection="0"/>
    <xf numFmtId="0" fontId="46" fillId="198" borderId="0" applyNumberFormat="0" applyBorder="0" applyAlignment="0" applyProtection="0"/>
    <xf numFmtId="0" fontId="47" fillId="122" borderId="0"/>
    <xf numFmtId="0" fontId="47" fillId="122" borderId="0"/>
    <xf numFmtId="0" fontId="46" fillId="198" borderId="0" applyNumberFormat="0" applyBorder="0" applyAlignment="0" applyProtection="0"/>
    <xf numFmtId="0" fontId="46" fillId="198" borderId="0" applyNumberFormat="0" applyBorder="0" applyAlignment="0" applyProtection="0"/>
    <xf numFmtId="0" fontId="47" fillId="122" borderId="0"/>
    <xf numFmtId="0" fontId="47" fillId="122" borderId="0"/>
    <xf numFmtId="0" fontId="46" fillId="198" borderId="0" applyNumberFormat="0" applyBorder="0" applyAlignment="0" applyProtection="0"/>
    <xf numFmtId="0" fontId="47" fillId="122" borderId="0"/>
    <xf numFmtId="0" fontId="46" fillId="135" borderId="0" applyNumberFormat="0" applyBorder="0" applyAlignment="0" applyProtection="0"/>
    <xf numFmtId="0" fontId="47" fillId="65" borderId="0"/>
    <xf numFmtId="169" fontId="45" fillId="39" borderId="0" applyNumberFormat="0" applyBorder="0" applyAlignment="0" applyProtection="0"/>
    <xf numFmtId="0" fontId="44" fillId="142" borderId="0"/>
    <xf numFmtId="0" fontId="46" fillId="135" borderId="0" applyNumberFormat="0" applyBorder="0" applyAlignment="0" applyProtection="0"/>
    <xf numFmtId="0" fontId="46" fillId="198" borderId="0" applyNumberFormat="0" applyBorder="0" applyAlignment="0" applyProtection="0"/>
    <xf numFmtId="0" fontId="46" fillId="198" borderId="0" applyNumberFormat="0" applyBorder="0" applyAlignment="0" applyProtection="0"/>
    <xf numFmtId="0" fontId="47" fillId="122" borderId="0"/>
    <xf numFmtId="0" fontId="47" fillId="122" borderId="0"/>
    <xf numFmtId="0" fontId="46" fillId="198" borderId="0" applyNumberFormat="0" applyBorder="0" applyAlignment="0" applyProtection="0"/>
    <xf numFmtId="0" fontId="46" fillId="198" borderId="0" applyNumberFormat="0" applyBorder="0" applyAlignment="0" applyProtection="0"/>
    <xf numFmtId="0" fontId="47" fillId="122" borderId="0"/>
    <xf numFmtId="0" fontId="47" fillId="122" borderId="0"/>
    <xf numFmtId="0" fontId="46" fillId="198" borderId="0" applyNumberFormat="0" applyBorder="0" applyAlignment="0" applyProtection="0"/>
    <xf numFmtId="0" fontId="47" fillId="122" borderId="0"/>
    <xf numFmtId="0" fontId="47" fillId="65" borderId="0"/>
    <xf numFmtId="0" fontId="5" fillId="198" borderId="0" applyNumberFormat="0" applyBorder="0" applyAlignment="0" applyProtection="0"/>
    <xf numFmtId="0" fontId="5" fillId="198" borderId="0" applyNumberFormat="0" applyBorder="0" applyAlignment="0" applyProtection="0"/>
    <xf numFmtId="0" fontId="44" fillId="122" borderId="0"/>
    <xf numFmtId="0" fontId="44" fillId="122" borderId="0"/>
    <xf numFmtId="0" fontId="5" fillId="198" borderId="0" applyNumberFormat="0" applyBorder="0" applyAlignment="0" applyProtection="0"/>
    <xf numFmtId="0" fontId="5" fillId="198" borderId="0" applyNumberFormat="0" applyBorder="0" applyAlignment="0" applyProtection="0"/>
    <xf numFmtId="0" fontId="44" fillId="122" borderId="0"/>
    <xf numFmtId="0" fontId="44" fillId="122" borderId="0"/>
    <xf numFmtId="0" fontId="5" fillId="198" borderId="0" applyNumberFormat="0" applyBorder="0" applyAlignment="0" applyProtection="0"/>
    <xf numFmtId="0" fontId="44" fillId="122" borderId="0"/>
    <xf numFmtId="0" fontId="5" fillId="135" borderId="0" applyNumberFormat="0" applyBorder="0" applyAlignment="0" applyProtection="0"/>
    <xf numFmtId="0" fontId="44" fillId="65" borderId="0"/>
    <xf numFmtId="170" fontId="48" fillId="195" borderId="0"/>
    <xf numFmtId="169" fontId="45" fillId="39" borderId="0" applyNumberFormat="0" applyBorder="0" applyAlignment="0" applyProtection="0"/>
    <xf numFmtId="0" fontId="5" fillId="196" borderId="0" applyNumberFormat="0" applyBorder="0" applyAlignment="0" applyProtection="0"/>
    <xf numFmtId="0" fontId="5" fillId="197" borderId="0" applyNumberFormat="0" applyBorder="0" applyAlignment="0" applyProtection="0"/>
    <xf numFmtId="0" fontId="5" fillId="198" borderId="0" applyNumberFormat="0" applyBorder="0" applyAlignment="0" applyProtection="0"/>
    <xf numFmtId="0" fontId="5" fillId="198" borderId="0" applyNumberFormat="0" applyBorder="0" applyAlignment="0" applyProtection="0"/>
    <xf numFmtId="0" fontId="44" fillId="122" borderId="0"/>
    <xf numFmtId="0" fontId="44" fillId="122" borderId="0"/>
    <xf numFmtId="0" fontId="5" fillId="198" borderId="0" applyNumberFormat="0" applyBorder="0" applyAlignment="0" applyProtection="0"/>
    <xf numFmtId="0" fontId="5" fillId="198" borderId="0" applyNumberFormat="0" applyBorder="0" applyAlignment="0" applyProtection="0"/>
    <xf numFmtId="0" fontId="44" fillId="122" borderId="0"/>
    <xf numFmtId="0" fontId="44" fillId="122" borderId="0"/>
    <xf numFmtId="0" fontId="5" fillId="198" borderId="0" applyNumberFormat="0" applyBorder="0" applyAlignment="0" applyProtection="0"/>
    <xf numFmtId="0" fontId="44" fillId="122" borderId="0"/>
    <xf numFmtId="0" fontId="5" fillId="135" borderId="0" applyNumberFormat="0" applyBorder="0" applyAlignment="0" applyProtection="0"/>
    <xf numFmtId="0" fontId="44" fillId="65" borderId="0"/>
    <xf numFmtId="0" fontId="1" fillId="39" borderId="0" applyNumberFormat="0" applyBorder="0" applyAlignment="0" applyProtection="0"/>
    <xf numFmtId="0" fontId="44" fillId="142" borderId="0"/>
    <xf numFmtId="0" fontId="5" fillId="198" borderId="0" applyNumberFormat="0" applyBorder="0" applyAlignment="0" applyProtection="0"/>
    <xf numFmtId="0" fontId="5" fillId="198" borderId="0" applyNumberFormat="0" applyBorder="0" applyAlignment="0" applyProtection="0"/>
    <xf numFmtId="0" fontId="44" fillId="122" borderId="0"/>
    <xf numFmtId="0" fontId="44" fillId="122" borderId="0"/>
    <xf numFmtId="0" fontId="5" fillId="198" borderId="0" applyNumberFormat="0" applyBorder="0" applyAlignment="0" applyProtection="0"/>
    <xf numFmtId="0" fontId="5" fillId="198" borderId="0" applyNumberFormat="0" applyBorder="0" applyAlignment="0" applyProtection="0"/>
    <xf numFmtId="0" fontId="44" fillId="122" borderId="0"/>
    <xf numFmtId="0" fontId="44" fillId="122" borderId="0"/>
    <xf numFmtId="0" fontId="5" fillId="198" borderId="0" applyNumberFormat="0" applyBorder="0" applyAlignment="0" applyProtection="0"/>
    <xf numFmtId="0" fontId="44" fillId="122" borderId="0"/>
    <xf numFmtId="0" fontId="5" fillId="135" borderId="0" applyNumberFormat="0" applyBorder="0" applyAlignment="0" applyProtection="0"/>
    <xf numFmtId="0" fontId="44" fillId="65" borderId="0"/>
    <xf numFmtId="0" fontId="1" fillId="39" borderId="0" applyNumberFormat="0" applyBorder="0" applyAlignment="0" applyProtection="0"/>
    <xf numFmtId="0" fontId="44" fillId="194" borderId="0"/>
    <xf numFmtId="0" fontId="5" fillId="196" borderId="0" applyNumberFormat="0" applyBorder="0" applyAlignment="0" applyProtection="0"/>
    <xf numFmtId="0" fontId="5" fillId="198" borderId="0" applyNumberFormat="0" applyBorder="0" applyAlignment="0" applyProtection="0"/>
    <xf numFmtId="0" fontId="5" fillId="198" borderId="0" applyNumberFormat="0" applyBorder="0" applyAlignment="0" applyProtection="0"/>
    <xf numFmtId="0" fontId="44" fillId="122" borderId="0"/>
    <xf numFmtId="0" fontId="44" fillId="122" borderId="0"/>
    <xf numFmtId="0" fontId="5" fillId="198" borderId="0" applyNumberFormat="0" applyBorder="0" applyAlignment="0" applyProtection="0"/>
    <xf numFmtId="0" fontId="5" fillId="198" borderId="0" applyNumberFormat="0" applyBorder="0" applyAlignment="0" applyProtection="0"/>
    <xf numFmtId="0" fontId="44" fillId="122" borderId="0"/>
    <xf numFmtId="0" fontId="44" fillId="122" borderId="0"/>
    <xf numFmtId="0" fontId="5" fillId="198" borderId="0" applyNumberFormat="0" applyBorder="0" applyAlignment="0" applyProtection="0"/>
    <xf numFmtId="0" fontId="44" fillId="122" borderId="0"/>
    <xf numFmtId="0" fontId="5" fillId="135" borderId="0" applyNumberFormat="0" applyBorder="0" applyAlignment="0" applyProtection="0"/>
    <xf numFmtId="0" fontId="44" fillId="65" borderId="0"/>
    <xf numFmtId="0" fontId="44" fillId="99" borderId="0"/>
    <xf numFmtId="0" fontId="1" fillId="39" borderId="0" applyNumberFormat="0" applyBorder="0" applyAlignment="0" applyProtection="0"/>
    <xf numFmtId="0" fontId="5" fillId="135" borderId="0" applyNumberFormat="0" applyBorder="0" applyAlignment="0" applyProtection="0"/>
    <xf numFmtId="0" fontId="5" fillId="198" borderId="0" applyNumberFormat="0" applyBorder="0" applyAlignment="0" applyProtection="0"/>
    <xf numFmtId="0" fontId="5" fillId="198" borderId="0" applyNumberFormat="0" applyBorder="0" applyAlignment="0" applyProtection="0"/>
    <xf numFmtId="0" fontId="44" fillId="122" borderId="0"/>
    <xf numFmtId="0" fontId="44" fillId="122" borderId="0"/>
    <xf numFmtId="0" fontId="5" fillId="198" borderId="0" applyNumberFormat="0" applyBorder="0" applyAlignment="0" applyProtection="0"/>
    <xf numFmtId="0" fontId="44" fillId="122" borderId="0"/>
    <xf numFmtId="0" fontId="44" fillId="65" borderId="0"/>
    <xf numFmtId="0" fontId="5" fillId="135" borderId="0" applyNumberFormat="0" applyBorder="0" applyAlignment="0" applyProtection="0"/>
    <xf numFmtId="0" fontId="5" fillId="198" borderId="0" applyNumberFormat="0" applyBorder="0" applyAlignment="0" applyProtection="0"/>
    <xf numFmtId="0" fontId="5" fillId="198" borderId="0" applyNumberFormat="0" applyBorder="0" applyAlignment="0" applyProtection="0"/>
    <xf numFmtId="0" fontId="44" fillId="122" borderId="0"/>
    <xf numFmtId="0" fontId="44" fillId="122" borderId="0"/>
    <xf numFmtId="0" fontId="5" fillId="198" borderId="0" applyNumberFormat="0" applyBorder="0" applyAlignment="0" applyProtection="0"/>
    <xf numFmtId="0" fontId="44" fillId="122" borderId="0"/>
    <xf numFmtId="0" fontId="44" fillId="65" borderId="0"/>
    <xf numFmtId="0" fontId="5" fillId="135" borderId="0" applyNumberFormat="0" applyBorder="0" applyAlignment="0" applyProtection="0"/>
    <xf numFmtId="0" fontId="5" fillId="198" borderId="0" applyNumberFormat="0" applyBorder="0" applyAlignment="0" applyProtection="0"/>
    <xf numFmtId="0" fontId="44" fillId="122" borderId="0"/>
    <xf numFmtId="0" fontId="44" fillId="65" borderId="0"/>
    <xf numFmtId="0" fontId="5" fillId="135" borderId="0" applyNumberFormat="0" applyBorder="0" applyAlignment="0" applyProtection="0"/>
    <xf numFmtId="0" fontId="5" fillId="198" borderId="0" applyNumberFormat="0" applyBorder="0" applyAlignment="0" applyProtection="0"/>
    <xf numFmtId="0" fontId="44" fillId="122" borderId="0"/>
    <xf numFmtId="0" fontId="44" fillId="65" borderId="0"/>
    <xf numFmtId="0" fontId="5" fillId="135" borderId="0" applyNumberFormat="0" applyBorder="0" applyAlignment="0" applyProtection="0"/>
    <xf numFmtId="0" fontId="5" fillId="135" borderId="0" applyNumberFormat="0" applyBorder="0" applyAlignment="0" applyProtection="0"/>
    <xf numFmtId="0" fontId="44" fillId="65" borderId="0"/>
    <xf numFmtId="0" fontId="44" fillId="65" borderId="0"/>
    <xf numFmtId="0" fontId="1" fillId="123" borderId="0" applyNumberFormat="0" applyBorder="0" applyAlignment="0" applyProtection="0"/>
    <xf numFmtId="0" fontId="5" fillId="124" borderId="0" applyNumberFormat="0" applyBorder="0" applyAlignment="0" applyProtection="0"/>
    <xf numFmtId="0" fontId="44" fillId="91" borderId="0"/>
    <xf numFmtId="0" fontId="44" fillId="75" borderId="0"/>
    <xf numFmtId="0" fontId="1" fillId="123" borderId="0" applyNumberFormat="0" applyBorder="0" applyAlignment="0" applyProtection="0"/>
    <xf numFmtId="0" fontId="44" fillId="75" borderId="0"/>
    <xf numFmtId="0" fontId="5" fillId="124" borderId="0" applyNumberFormat="0" applyBorder="0" applyAlignment="0" applyProtection="0"/>
    <xf numFmtId="0" fontId="44" fillId="91" borderId="0"/>
    <xf numFmtId="0" fontId="1" fillId="123" borderId="0" applyNumberFormat="0" applyBorder="0" applyAlignment="0" applyProtection="0"/>
    <xf numFmtId="0" fontId="44" fillId="75" borderId="0"/>
    <xf numFmtId="0" fontId="1" fillId="43" borderId="0" applyNumberFormat="0" applyBorder="0" applyAlignment="0" applyProtection="0"/>
    <xf numFmtId="0" fontId="44" fillId="199" borderId="0"/>
    <xf numFmtId="0" fontId="1" fillId="43" borderId="0" applyNumberFormat="0" applyBorder="0" applyAlignment="0" applyProtection="0"/>
    <xf numFmtId="0" fontId="44" fillId="199" borderId="0"/>
    <xf numFmtId="0" fontId="1" fillId="43" borderId="0" applyNumberFormat="0" applyBorder="0" applyAlignment="0" applyProtection="0"/>
    <xf numFmtId="0" fontId="1" fillId="43" borderId="0" applyNumberFormat="0" applyBorder="0" applyAlignment="0" applyProtection="0"/>
    <xf numFmtId="0" fontId="1" fillId="43" borderId="0" applyNumberFormat="0" applyBorder="0" applyAlignment="0" applyProtection="0"/>
    <xf numFmtId="0" fontId="1" fillId="43" borderId="0" applyNumberFormat="0" applyBorder="0" applyAlignment="0" applyProtection="0"/>
    <xf numFmtId="0" fontId="5" fillId="200" borderId="0" applyNumberFormat="0" applyBorder="0" applyAlignment="0" applyProtection="0"/>
    <xf numFmtId="169" fontId="45" fillId="43" borderId="0" applyNumberFormat="0" applyBorder="0" applyAlignment="0" applyProtection="0"/>
    <xf numFmtId="0" fontId="44" fillId="201" borderId="0"/>
    <xf numFmtId="0" fontId="1" fillId="43" borderId="0" applyNumberFormat="0" applyBorder="0" applyAlignment="0" applyProtection="0"/>
    <xf numFmtId="0" fontId="5" fillId="202" borderId="0" applyNumberFormat="0" applyBorder="0" applyAlignment="0" applyProtection="0"/>
    <xf numFmtId="0" fontId="46" fillId="120" borderId="0" applyNumberFormat="0" applyBorder="0" applyAlignment="0" applyProtection="0"/>
    <xf numFmtId="0" fontId="46" fillId="120" borderId="0" applyNumberFormat="0" applyBorder="0" applyAlignment="0" applyProtection="0"/>
    <xf numFmtId="0" fontId="47" fillId="75" borderId="0"/>
    <xf numFmtId="0" fontId="47" fillId="75" borderId="0"/>
    <xf numFmtId="0" fontId="46" fillId="203" borderId="0" applyNumberFormat="0" applyBorder="0" applyAlignment="0" applyProtection="0"/>
    <xf numFmtId="0" fontId="46" fillId="203" borderId="0" applyNumberFormat="0" applyBorder="0" applyAlignment="0" applyProtection="0"/>
    <xf numFmtId="0" fontId="47" fillId="66" borderId="0"/>
    <xf numFmtId="0" fontId="47" fillId="66" borderId="0"/>
    <xf numFmtId="0" fontId="46" fillId="55" borderId="0" applyNumberFormat="0" applyBorder="0" applyAlignment="0" applyProtection="0"/>
    <xf numFmtId="0" fontId="47" fillId="56" borderId="0"/>
    <xf numFmtId="0" fontId="46" fillId="124" borderId="0" applyNumberFormat="0" applyBorder="0" applyAlignment="0" applyProtection="0"/>
    <xf numFmtId="0" fontId="47" fillId="91" borderId="0"/>
    <xf numFmtId="0" fontId="46" fillId="204" borderId="0" applyNumberFormat="0" applyBorder="0" applyAlignment="0" applyProtection="0"/>
    <xf numFmtId="0" fontId="47" fillId="75" borderId="0"/>
    <xf numFmtId="169" fontId="45" fillId="43" borderId="0" applyNumberFormat="0" applyBorder="0" applyAlignment="0" applyProtection="0"/>
    <xf numFmtId="0" fontId="44" fillId="183" borderId="0"/>
    <xf numFmtId="0" fontId="46" fillId="204" borderId="0" applyNumberFormat="0" applyBorder="0" applyAlignment="0" applyProtection="0"/>
    <xf numFmtId="0" fontId="46" fillId="120" borderId="0" applyNumberFormat="0" applyBorder="0" applyAlignment="0" applyProtection="0"/>
    <xf numFmtId="0" fontId="46" fillId="120" borderId="0" applyNumberFormat="0" applyBorder="0" applyAlignment="0" applyProtection="0"/>
    <xf numFmtId="0" fontId="47" fillId="75" borderId="0"/>
    <xf numFmtId="0" fontId="47" fillId="75" borderId="0"/>
    <xf numFmtId="0" fontId="46" fillId="203" borderId="0" applyNumberFormat="0" applyBorder="0" applyAlignment="0" applyProtection="0"/>
    <xf numFmtId="0" fontId="46" fillId="203" borderId="0" applyNumberFormat="0" applyBorder="0" applyAlignment="0" applyProtection="0"/>
    <xf numFmtId="0" fontId="47" fillId="66" borderId="0"/>
    <xf numFmtId="0" fontId="47" fillId="66" borderId="0"/>
    <xf numFmtId="0" fontId="46" fillId="55" borderId="0" applyNumberFormat="0" applyBorder="0" applyAlignment="0" applyProtection="0"/>
    <xf numFmtId="0" fontId="47" fillId="56" borderId="0"/>
    <xf numFmtId="0" fontId="46" fillId="124" borderId="0" applyNumberFormat="0" applyBorder="0" applyAlignment="0" applyProtection="0"/>
    <xf numFmtId="0" fontId="47" fillId="91" borderId="0"/>
    <xf numFmtId="0" fontId="47" fillId="75" borderId="0"/>
    <xf numFmtId="0" fontId="5" fillId="120" borderId="0" applyNumberFormat="0" applyBorder="0" applyAlignment="0" applyProtection="0"/>
    <xf numFmtId="0" fontId="5" fillId="120" borderId="0" applyNumberFormat="0" applyBorder="0" applyAlignment="0" applyProtection="0"/>
    <xf numFmtId="0" fontId="44" fillId="75" borderId="0"/>
    <xf numFmtId="0" fontId="44" fillId="75" borderId="0"/>
    <xf numFmtId="0" fontId="5" fillId="203" borderId="0" applyNumberFormat="0" applyBorder="0" applyAlignment="0" applyProtection="0"/>
    <xf numFmtId="0" fontId="5" fillId="203" borderId="0" applyNumberFormat="0" applyBorder="0" applyAlignment="0" applyProtection="0"/>
    <xf numFmtId="0" fontId="44" fillId="66" borderId="0"/>
    <xf numFmtId="0" fontId="44" fillId="66" borderId="0"/>
    <xf numFmtId="0" fontId="5" fillId="55" borderId="0" applyNumberFormat="0" applyBorder="0" applyAlignment="0" applyProtection="0"/>
    <xf numFmtId="0" fontId="44" fillId="56" borderId="0"/>
    <xf numFmtId="0" fontId="5" fillId="124" borderId="0" applyNumberFormat="0" applyBorder="0" applyAlignment="0" applyProtection="0"/>
    <xf numFmtId="0" fontId="44" fillId="91" borderId="0"/>
    <xf numFmtId="0" fontId="5" fillId="204" borderId="0" applyNumberFormat="0" applyBorder="0" applyAlignment="0" applyProtection="0"/>
    <xf numFmtId="0" fontId="44" fillId="75" borderId="0"/>
    <xf numFmtId="170" fontId="48" fillId="199" borderId="0"/>
    <xf numFmtId="0" fontId="5" fillId="200" borderId="0" applyNumberFormat="0" applyBorder="0" applyAlignment="0" applyProtection="0"/>
    <xf numFmtId="0" fontId="5" fillId="202" borderId="0" applyNumberFormat="0" applyBorder="0" applyAlignment="0" applyProtection="0"/>
    <xf numFmtId="0" fontId="5" fillId="120" borderId="0" applyNumberFormat="0" applyBorder="0" applyAlignment="0" applyProtection="0"/>
    <xf numFmtId="0" fontId="5" fillId="120" borderId="0" applyNumberFormat="0" applyBorder="0" applyAlignment="0" applyProtection="0"/>
    <xf numFmtId="0" fontId="44" fillId="75" borderId="0"/>
    <xf numFmtId="0" fontId="44" fillId="75" borderId="0"/>
    <xf numFmtId="0" fontId="5" fillId="203" borderId="0" applyNumberFormat="0" applyBorder="0" applyAlignment="0" applyProtection="0"/>
    <xf numFmtId="0" fontId="5" fillId="203" borderId="0" applyNumberFormat="0" applyBorder="0" applyAlignment="0" applyProtection="0"/>
    <xf numFmtId="0" fontId="44" fillId="66" borderId="0"/>
    <xf numFmtId="0" fontId="44" fillId="66" borderId="0"/>
    <xf numFmtId="0" fontId="5" fillId="55" borderId="0" applyNumberFormat="0" applyBorder="0" applyAlignment="0" applyProtection="0"/>
    <xf numFmtId="0" fontId="44" fillId="56" borderId="0"/>
    <xf numFmtId="0" fontId="5" fillId="124" borderId="0" applyNumberFormat="0" applyBorder="0" applyAlignment="0" applyProtection="0"/>
    <xf numFmtId="0" fontId="44" fillId="91" borderId="0"/>
    <xf numFmtId="0" fontId="5" fillId="204" borderId="0" applyNumberFormat="0" applyBorder="0" applyAlignment="0" applyProtection="0"/>
    <xf numFmtId="0" fontId="44" fillId="75" borderId="0"/>
    <xf numFmtId="0" fontId="1" fillId="43" borderId="0" applyNumberFormat="0" applyBorder="0" applyAlignment="0" applyProtection="0"/>
    <xf numFmtId="0" fontId="44" fillId="183" borderId="0"/>
    <xf numFmtId="0" fontId="5" fillId="120" borderId="0" applyNumberFormat="0" applyBorder="0" applyAlignment="0" applyProtection="0"/>
    <xf numFmtId="0" fontId="5" fillId="120" borderId="0" applyNumberFormat="0" applyBorder="0" applyAlignment="0" applyProtection="0"/>
    <xf numFmtId="0" fontId="44" fillId="75" borderId="0"/>
    <xf numFmtId="0" fontId="44" fillId="75" borderId="0"/>
    <xf numFmtId="0" fontId="5" fillId="203" borderId="0" applyNumberFormat="0" applyBorder="0" applyAlignment="0" applyProtection="0"/>
    <xf numFmtId="0" fontId="5" fillId="203" borderId="0" applyNumberFormat="0" applyBorder="0" applyAlignment="0" applyProtection="0"/>
    <xf numFmtId="0" fontId="44" fillId="66" borderId="0"/>
    <xf numFmtId="0" fontId="44" fillId="66" borderId="0"/>
    <xf numFmtId="0" fontId="5" fillId="55" borderId="0" applyNumberFormat="0" applyBorder="0" applyAlignment="0" applyProtection="0"/>
    <xf numFmtId="0" fontId="44" fillId="56" borderId="0"/>
    <xf numFmtId="0" fontId="5" fillId="124" borderId="0" applyNumberFormat="0" applyBorder="0" applyAlignment="0" applyProtection="0"/>
    <xf numFmtId="0" fontId="44" fillId="91" borderId="0"/>
    <xf numFmtId="0" fontId="5" fillId="204" borderId="0" applyNumberFormat="0" applyBorder="0" applyAlignment="0" applyProtection="0"/>
    <xf numFmtId="0" fontId="44" fillId="75" borderId="0"/>
    <xf numFmtId="0" fontId="1" fillId="43" borderId="0" applyNumberFormat="0" applyBorder="0" applyAlignment="0" applyProtection="0"/>
    <xf numFmtId="0" fontId="44" fillId="201" borderId="0"/>
    <xf numFmtId="0" fontId="5" fillId="200" borderId="0" applyNumberFormat="0" applyBorder="0" applyAlignment="0" applyProtection="0"/>
    <xf numFmtId="0" fontId="5" fillId="120" borderId="0" applyNumberFormat="0" applyBorder="0" applyAlignment="0" applyProtection="0"/>
    <xf numFmtId="0" fontId="5" fillId="120" borderId="0" applyNumberFormat="0" applyBorder="0" applyAlignment="0" applyProtection="0"/>
    <xf numFmtId="0" fontId="44" fillId="75" borderId="0"/>
    <xf numFmtId="0" fontId="44" fillId="75" borderId="0"/>
    <xf numFmtId="0" fontId="5" fillId="203" borderId="0" applyNumberFormat="0" applyBorder="0" applyAlignment="0" applyProtection="0"/>
    <xf numFmtId="0" fontId="5" fillId="203" borderId="0" applyNumberFormat="0" applyBorder="0" applyAlignment="0" applyProtection="0"/>
    <xf numFmtId="0" fontId="44" fillId="66" borderId="0"/>
    <xf numFmtId="0" fontId="44" fillId="66" borderId="0"/>
    <xf numFmtId="0" fontId="5" fillId="55" borderId="0" applyNumberFormat="0" applyBorder="0" applyAlignment="0" applyProtection="0"/>
    <xf numFmtId="0" fontId="44" fillId="56" borderId="0"/>
    <xf numFmtId="0" fontId="5" fillId="124" borderId="0" applyNumberFormat="0" applyBorder="0" applyAlignment="0" applyProtection="0"/>
    <xf numFmtId="0" fontId="44" fillId="91" borderId="0"/>
    <xf numFmtId="0" fontId="5" fillId="204" borderId="0" applyNumberFormat="0" applyBorder="0" applyAlignment="0" applyProtection="0"/>
    <xf numFmtId="0" fontId="44" fillId="75" borderId="0"/>
    <xf numFmtId="0" fontId="44" fillId="92" borderId="0"/>
    <xf numFmtId="0" fontId="1" fillId="43" borderId="0" applyNumberFormat="0" applyBorder="0" applyAlignment="0" applyProtection="0"/>
    <xf numFmtId="0" fontId="5" fillId="204" borderId="0" applyNumberFormat="0" applyBorder="0" applyAlignment="0" applyProtection="0"/>
    <xf numFmtId="0" fontId="5" fillId="204" borderId="0" applyNumberFormat="0" applyBorder="0" applyAlignment="0" applyProtection="0"/>
    <xf numFmtId="0" fontId="5" fillId="203" borderId="0" applyNumberFormat="0" applyBorder="0" applyAlignment="0" applyProtection="0"/>
    <xf numFmtId="0" fontId="5" fillId="203" borderId="0" applyNumberFormat="0" applyBorder="0" applyAlignment="0" applyProtection="0"/>
    <xf numFmtId="0" fontId="44" fillId="66" borderId="0"/>
    <xf numFmtId="0" fontId="44" fillId="66" borderId="0"/>
    <xf numFmtId="0" fontId="5" fillId="55" borderId="0" applyNumberFormat="0" applyBorder="0" applyAlignment="0" applyProtection="0"/>
    <xf numFmtId="0" fontId="44" fillId="56" borderId="0"/>
    <xf numFmtId="0" fontId="5" fillId="124" borderId="0" applyNumberFormat="0" applyBorder="0" applyAlignment="0" applyProtection="0"/>
    <xf numFmtId="0" fontId="44" fillId="91" borderId="0"/>
    <xf numFmtId="0" fontId="44" fillId="75" borderId="0"/>
    <xf numFmtId="0" fontId="5" fillId="203" borderId="0" applyNumberFormat="0" applyBorder="0" applyAlignment="0" applyProtection="0"/>
    <xf numFmtId="0" fontId="5" fillId="203" borderId="0" applyNumberFormat="0" applyBorder="0" applyAlignment="0" applyProtection="0"/>
    <xf numFmtId="0" fontId="44" fillId="66" borderId="0"/>
    <xf numFmtId="0" fontId="44" fillId="66" borderId="0"/>
    <xf numFmtId="0" fontId="5" fillId="55" borderId="0" applyNumberFormat="0" applyBorder="0" applyAlignment="0" applyProtection="0"/>
    <xf numFmtId="0" fontId="44" fillId="56" borderId="0"/>
    <xf numFmtId="0" fontId="5" fillId="124" borderId="0" applyNumberFormat="0" applyBorder="0" applyAlignment="0" applyProtection="0"/>
    <xf numFmtId="0" fontId="44" fillId="91" borderId="0"/>
    <xf numFmtId="0" fontId="44" fillId="75" borderId="0"/>
    <xf numFmtId="0" fontId="5" fillId="204" borderId="0" applyNumberFormat="0" applyBorder="0" applyAlignment="0" applyProtection="0"/>
    <xf numFmtId="0" fontId="5" fillId="204" borderId="0" applyNumberFormat="0" applyBorder="0" applyAlignment="0" applyProtection="0"/>
    <xf numFmtId="0" fontId="5" fillId="55" borderId="0" applyNumberFormat="0" applyBorder="0" applyAlignment="0" applyProtection="0"/>
    <xf numFmtId="0" fontId="44" fillId="56" borderId="0"/>
    <xf numFmtId="0" fontId="5" fillId="124" borderId="0" applyNumberFormat="0" applyBorder="0" applyAlignment="0" applyProtection="0"/>
    <xf numFmtId="0" fontId="44" fillId="91" borderId="0"/>
    <xf numFmtId="0" fontId="44" fillId="75" borderId="0"/>
    <xf numFmtId="0" fontId="5" fillId="55" borderId="0" applyNumberFormat="0" applyBorder="0" applyAlignment="0" applyProtection="0"/>
    <xf numFmtId="0" fontId="44" fillId="56" borderId="0"/>
    <xf numFmtId="0" fontId="5" fillId="124" borderId="0" applyNumberFormat="0" applyBorder="0" applyAlignment="0" applyProtection="0"/>
    <xf numFmtId="0" fontId="44" fillId="91" borderId="0"/>
    <xf numFmtId="0" fontId="44" fillId="75" borderId="0"/>
    <xf numFmtId="0" fontId="5" fillId="204" borderId="0" applyNumberFormat="0" applyBorder="0" applyAlignment="0" applyProtection="0"/>
    <xf numFmtId="0" fontId="5" fillId="55" borderId="0" applyNumberFormat="0" applyBorder="0" applyAlignment="0" applyProtection="0"/>
    <xf numFmtId="0" fontId="44" fillId="56" borderId="0"/>
    <xf numFmtId="0" fontId="5" fillId="124" borderId="0" applyNumberFormat="0" applyBorder="0" applyAlignment="0" applyProtection="0"/>
    <xf numFmtId="0" fontId="44" fillId="91" borderId="0"/>
    <xf numFmtId="0" fontId="44" fillId="75" borderId="0"/>
    <xf numFmtId="0" fontId="5" fillId="204" borderId="0" applyNumberFormat="0" applyBorder="0" applyAlignment="0" applyProtection="0"/>
    <xf numFmtId="0" fontId="5" fillId="55" borderId="0" applyNumberFormat="0" applyBorder="0" applyAlignment="0" applyProtection="0"/>
    <xf numFmtId="0" fontId="44" fillId="56" borderId="0"/>
    <xf numFmtId="0" fontId="5" fillId="124" borderId="0" applyNumberFormat="0" applyBorder="0" applyAlignment="0" applyProtection="0"/>
    <xf numFmtId="0" fontId="44" fillId="91" borderId="0"/>
    <xf numFmtId="0" fontId="44" fillId="75" borderId="0"/>
    <xf numFmtId="0" fontId="5" fillId="204" borderId="0" applyNumberFormat="0" applyBorder="0" applyAlignment="0" applyProtection="0"/>
    <xf numFmtId="0" fontId="5" fillId="124" borderId="0" applyNumberFormat="0" applyBorder="0" applyAlignment="0" applyProtection="0"/>
    <xf numFmtId="0" fontId="44" fillId="91" borderId="0"/>
    <xf numFmtId="0" fontId="44" fillId="75" borderId="0"/>
    <xf numFmtId="0" fontId="49" fillId="205" borderId="0" applyNumberFormat="0" applyBorder="0" applyAlignment="0" applyProtection="0"/>
    <xf numFmtId="0" fontId="49" fillId="205" borderId="0" applyNumberFormat="0" applyBorder="0" applyAlignment="0" applyProtection="0"/>
    <xf numFmtId="0" fontId="49" fillId="206" borderId="0" applyNumberFormat="0" applyBorder="0" applyAlignment="0" applyProtection="0"/>
    <xf numFmtId="0" fontId="49" fillId="207" borderId="0" applyNumberFormat="0" applyBorder="0" applyAlignment="0" applyProtection="0"/>
    <xf numFmtId="0" fontId="49" fillId="207" borderId="0" applyNumberFormat="0" applyBorder="0" applyAlignment="0" applyProtection="0"/>
    <xf numFmtId="0" fontId="50" fillId="208" borderId="0"/>
    <xf numFmtId="0" fontId="50" fillId="208" borderId="0"/>
    <xf numFmtId="0" fontId="49" fillId="207" borderId="0" applyNumberFormat="0" applyBorder="0" applyAlignment="0" applyProtection="0"/>
    <xf numFmtId="0" fontId="50" fillId="208" borderId="0"/>
    <xf numFmtId="0" fontId="50" fillId="208" borderId="0"/>
    <xf numFmtId="0" fontId="49" fillId="209" borderId="0" applyNumberFormat="0" applyBorder="0" applyAlignment="0" applyProtection="0"/>
    <xf numFmtId="0" fontId="49" fillId="210" borderId="0" applyNumberFormat="0" applyBorder="0" applyAlignment="0" applyProtection="0"/>
    <xf numFmtId="0" fontId="49" fillId="211" borderId="0" applyNumberFormat="0" applyBorder="0" applyAlignment="0" applyProtection="0"/>
    <xf numFmtId="0" fontId="50" fillId="212" borderId="0"/>
    <xf numFmtId="0" fontId="50" fillId="213" borderId="0"/>
    <xf numFmtId="0" fontId="49" fillId="214" borderId="0" applyNumberFormat="0" applyBorder="0" applyAlignment="0" applyProtection="0"/>
    <xf numFmtId="0" fontId="50" fillId="215" borderId="0"/>
    <xf numFmtId="0" fontId="50" fillId="215" borderId="0"/>
    <xf numFmtId="0" fontId="49" fillId="179" borderId="0" applyNumberFormat="0" applyBorder="0" applyAlignment="0" applyProtection="0"/>
    <xf numFmtId="0" fontId="50" fillId="194" borderId="0"/>
    <xf numFmtId="0" fontId="49" fillId="216" borderId="0" applyNumberFormat="0" applyBorder="0" applyAlignment="0" applyProtection="0"/>
    <xf numFmtId="0" fontId="50" fillId="217" borderId="0"/>
    <xf numFmtId="171" fontId="41" fillId="24" borderId="0" applyNumberFormat="0" applyBorder="0" applyAlignment="0" applyProtection="0"/>
    <xf numFmtId="0" fontId="50" fillId="191" borderId="0"/>
    <xf numFmtId="0" fontId="49" fillId="206" borderId="0" applyNumberFormat="0" applyBorder="0" applyAlignment="0" applyProtection="0"/>
    <xf numFmtId="0" fontId="49" fillId="207" borderId="0" applyNumberFormat="0" applyBorder="0" applyAlignment="0" applyProtection="0"/>
    <xf numFmtId="0" fontId="49" fillId="207" borderId="0" applyNumberFormat="0" applyBorder="0" applyAlignment="0" applyProtection="0"/>
    <xf numFmtId="0" fontId="50" fillId="208" borderId="0"/>
    <xf numFmtId="0" fontId="50" fillId="208" borderId="0"/>
    <xf numFmtId="0" fontId="49" fillId="207" borderId="0" applyNumberFormat="0" applyBorder="0" applyAlignment="0" applyProtection="0"/>
    <xf numFmtId="0" fontId="50" fillId="208" borderId="0"/>
    <xf numFmtId="0" fontId="50" fillId="208" borderId="0"/>
    <xf numFmtId="0" fontId="49" fillId="209" borderId="0" applyNumberFormat="0" applyBorder="0" applyAlignment="0" applyProtection="0"/>
    <xf numFmtId="0" fontId="49" fillId="210" borderId="0" applyNumberFormat="0" applyBorder="0" applyAlignment="0" applyProtection="0"/>
    <xf numFmtId="0" fontId="49" fillId="211" borderId="0" applyNumberFormat="0" applyBorder="0" applyAlignment="0" applyProtection="0"/>
    <xf numFmtId="0" fontId="50" fillId="212" borderId="0"/>
    <xf numFmtId="0" fontId="50" fillId="213" borderId="0"/>
    <xf numFmtId="0" fontId="49" fillId="214" borderId="0" applyNumberFormat="0" applyBorder="0" applyAlignment="0" applyProtection="0"/>
    <xf numFmtId="0" fontId="50" fillId="215" borderId="0"/>
    <xf numFmtId="0" fontId="50" fillId="215" borderId="0"/>
    <xf numFmtId="0" fontId="49" fillId="179" borderId="0" applyNumberFormat="0" applyBorder="0" applyAlignment="0" applyProtection="0"/>
    <xf numFmtId="0" fontId="50" fillId="194" borderId="0"/>
    <xf numFmtId="0" fontId="49" fillId="216" borderId="0" applyNumberFormat="0" applyBorder="0" applyAlignment="0" applyProtection="0"/>
    <xf numFmtId="0" fontId="50" fillId="217" borderId="0"/>
    <xf numFmtId="171" fontId="41" fillId="24" borderId="0" applyNumberFormat="0" applyBorder="0" applyAlignment="0" applyProtection="0"/>
    <xf numFmtId="0" fontId="50" fillId="191" borderId="0"/>
    <xf numFmtId="0" fontId="41" fillId="24" borderId="0" applyNumberFormat="0" applyBorder="0" applyAlignment="0" applyProtection="0"/>
    <xf numFmtId="0" fontId="49" fillId="205" borderId="0" applyNumberFormat="0" applyBorder="0" applyAlignment="0" applyProtection="0"/>
    <xf numFmtId="0" fontId="49" fillId="209" borderId="0" applyNumberFormat="0" applyBorder="0" applyAlignment="0" applyProtection="0"/>
    <xf numFmtId="0" fontId="49" fillId="210" borderId="0" applyNumberFormat="0" applyBorder="0" applyAlignment="0" applyProtection="0"/>
    <xf numFmtId="0" fontId="49" fillId="211" borderId="0" applyNumberFormat="0" applyBorder="0" applyAlignment="0" applyProtection="0"/>
    <xf numFmtId="0" fontId="50" fillId="212" borderId="0"/>
    <xf numFmtId="0" fontId="50" fillId="213" borderId="0"/>
    <xf numFmtId="0" fontId="49" fillId="214" borderId="0" applyNumberFormat="0" applyBorder="0" applyAlignment="0" applyProtection="0"/>
    <xf numFmtId="0" fontId="50" fillId="215" borderId="0"/>
    <xf numFmtId="0" fontId="50" fillId="215" borderId="0"/>
    <xf numFmtId="0" fontId="49" fillId="179" borderId="0" applyNumberFormat="0" applyBorder="0" applyAlignment="0" applyProtection="0"/>
    <xf numFmtId="0" fontId="50" fillId="194" borderId="0"/>
    <xf numFmtId="0" fontId="49" fillId="216" borderId="0" applyNumberFormat="0" applyBorder="0" applyAlignment="0" applyProtection="0"/>
    <xf numFmtId="0" fontId="50" fillId="217" borderId="0"/>
    <xf numFmtId="0" fontId="50" fillId="191" borderId="0"/>
    <xf numFmtId="0" fontId="49" fillId="205" borderId="0" applyNumberFormat="0" applyBorder="0" applyAlignment="0" applyProtection="0"/>
    <xf numFmtId="0" fontId="49" fillId="179" borderId="0" applyNumberFormat="0" applyBorder="0" applyAlignment="0" applyProtection="0"/>
    <xf numFmtId="0" fontId="50" fillId="194" borderId="0"/>
    <xf numFmtId="0" fontId="49" fillId="216" borderId="0" applyNumberFormat="0" applyBorder="0" applyAlignment="0" applyProtection="0"/>
    <xf numFmtId="0" fontId="50" fillId="217" borderId="0"/>
    <xf numFmtId="0" fontId="50" fillId="191" borderId="0"/>
    <xf numFmtId="0" fontId="49" fillId="205" borderId="0" applyNumberFormat="0" applyBorder="0" applyAlignment="0" applyProtection="0"/>
    <xf numFmtId="0" fontId="49" fillId="143" borderId="0" applyNumberFormat="0" applyBorder="0" applyAlignment="0" applyProtection="0"/>
    <xf numFmtId="0" fontId="50" fillId="144" borderId="0"/>
    <xf numFmtId="0" fontId="49" fillId="216" borderId="0" applyNumberFormat="0" applyBorder="0" applyAlignment="0" applyProtection="0"/>
    <xf numFmtId="0" fontId="50" fillId="217" borderId="0"/>
    <xf numFmtId="0" fontId="50" fillId="191" borderId="0"/>
    <xf numFmtId="0" fontId="49" fillId="135" borderId="0" applyNumberFormat="0" applyBorder="0" applyAlignment="0" applyProtection="0"/>
    <xf numFmtId="0" fontId="50" fillId="65" borderId="0"/>
    <xf numFmtId="0" fontId="51" fillId="218" borderId="0" applyNumberFormat="0" applyBorder="0" applyAlignment="0" applyProtection="0"/>
    <xf numFmtId="0" fontId="51" fillId="218" borderId="0" applyNumberFormat="0" applyBorder="0" applyAlignment="0" applyProtection="0"/>
    <xf numFmtId="0" fontId="51" fillId="219" borderId="0" applyNumberFormat="0" applyBorder="0" applyAlignment="0" applyProtection="0"/>
    <xf numFmtId="0" fontId="51" fillId="220" borderId="0" applyNumberFormat="0" applyBorder="0" applyAlignment="0" applyProtection="0"/>
    <xf numFmtId="0" fontId="51" fillId="221" borderId="0" applyNumberFormat="0" applyBorder="0" applyAlignment="0" applyProtection="0"/>
    <xf numFmtId="0" fontId="52" fillId="116" borderId="0"/>
    <xf numFmtId="0" fontId="52" fillId="87" borderId="0"/>
    <xf numFmtId="0" fontId="52" fillId="222" borderId="0"/>
    <xf numFmtId="0" fontId="51" fillId="220" borderId="0" applyNumberFormat="0" applyBorder="0" applyAlignment="0" applyProtection="0"/>
    <xf numFmtId="0" fontId="51" fillId="223" borderId="0" applyNumberFormat="0" applyBorder="0" applyAlignment="0" applyProtection="0"/>
    <xf numFmtId="0" fontId="52" fillId="201" borderId="0"/>
    <xf numFmtId="0" fontId="51" fillId="221" borderId="0" applyNumberFormat="0" applyBorder="0" applyAlignment="0" applyProtection="0"/>
    <xf numFmtId="0" fontId="52" fillId="116" borderId="0"/>
    <xf numFmtId="0" fontId="52" fillId="87" borderId="0"/>
    <xf numFmtId="0" fontId="51" fillId="224" borderId="0" applyNumberFormat="0" applyBorder="0" applyAlignment="0" applyProtection="0"/>
    <xf numFmtId="0" fontId="51" fillId="214" borderId="0" applyNumberFormat="0" applyBorder="0" applyAlignment="0" applyProtection="0"/>
    <xf numFmtId="0" fontId="52" fillId="215" borderId="0"/>
    <xf numFmtId="0" fontId="52" fillId="225" borderId="0"/>
    <xf numFmtId="0" fontId="51" fillId="221" borderId="0" applyNumberFormat="0" applyBorder="0" applyAlignment="0" applyProtection="0"/>
    <xf numFmtId="0" fontId="52" fillId="116" borderId="0"/>
    <xf numFmtId="169" fontId="53" fillId="28" borderId="0" applyNumberFormat="0" applyBorder="0" applyAlignment="0" applyProtection="0"/>
    <xf numFmtId="0" fontId="52" fillId="116" borderId="0"/>
    <xf numFmtId="0" fontId="51" fillId="219" borderId="0" applyNumberFormat="0" applyBorder="0" applyAlignment="0" applyProtection="0"/>
    <xf numFmtId="0" fontId="51" fillId="220" borderId="0" applyNumberFormat="0" applyBorder="0" applyAlignment="0" applyProtection="0"/>
    <xf numFmtId="0" fontId="51" fillId="221" borderId="0" applyNumberFormat="0" applyBorder="0" applyAlignment="0" applyProtection="0"/>
    <xf numFmtId="0" fontId="52" fillId="116" borderId="0"/>
    <xf numFmtId="0" fontId="52" fillId="87" borderId="0"/>
    <xf numFmtId="0" fontId="52" fillId="222" borderId="0"/>
    <xf numFmtId="0" fontId="51" fillId="220" borderId="0" applyNumberFormat="0" applyBorder="0" applyAlignment="0" applyProtection="0"/>
    <xf numFmtId="0" fontId="51" fillId="223" borderId="0" applyNumberFormat="0" applyBorder="0" applyAlignment="0" applyProtection="0"/>
    <xf numFmtId="0" fontId="52" fillId="201" borderId="0"/>
    <xf numFmtId="0" fontId="51" fillId="221" borderId="0" applyNumberFormat="0" applyBorder="0" applyAlignment="0" applyProtection="0"/>
    <xf numFmtId="0" fontId="52" fillId="116" borderId="0"/>
    <xf numFmtId="0" fontId="52" fillId="87" borderId="0"/>
    <xf numFmtId="0" fontId="51" fillId="224" borderId="0" applyNumberFormat="0" applyBorder="0" applyAlignment="0" applyProtection="0"/>
    <xf numFmtId="0" fontId="51" fillId="214" borderId="0" applyNumberFormat="0" applyBorder="0" applyAlignment="0" applyProtection="0"/>
    <xf numFmtId="0" fontId="52" fillId="215" borderId="0"/>
    <xf numFmtId="0" fontId="52" fillId="225" borderId="0"/>
    <xf numFmtId="0" fontId="51" fillId="221" borderId="0" applyNumberFormat="0" applyBorder="0" applyAlignment="0" applyProtection="0"/>
    <xf numFmtId="0" fontId="52" fillId="116" borderId="0"/>
    <xf numFmtId="169" fontId="53" fillId="28" borderId="0" applyNumberFormat="0" applyBorder="0" applyAlignment="0" applyProtection="0"/>
    <xf numFmtId="0" fontId="52" fillId="116" borderId="0"/>
    <xf numFmtId="0" fontId="41" fillId="28" borderId="0" applyNumberFormat="0" applyBorder="0" applyAlignment="0" applyProtection="0"/>
    <xf numFmtId="0" fontId="49" fillId="218" borderId="0" applyNumberFormat="0" applyBorder="0" applyAlignment="0" applyProtection="0"/>
    <xf numFmtId="0" fontId="49" fillId="220" borderId="0" applyNumberFormat="0" applyBorder="0" applyAlignment="0" applyProtection="0"/>
    <xf numFmtId="0" fontId="49" fillId="223" borderId="0" applyNumberFormat="0" applyBorder="0" applyAlignment="0" applyProtection="0"/>
    <xf numFmtId="0" fontId="50" fillId="201" borderId="0"/>
    <xf numFmtId="0" fontId="49" fillId="221" borderId="0" applyNumberFormat="0" applyBorder="0" applyAlignment="0" applyProtection="0"/>
    <xf numFmtId="0" fontId="50" fillId="116" borderId="0"/>
    <xf numFmtId="0" fontId="50" fillId="87" borderId="0"/>
    <xf numFmtId="0" fontId="49" fillId="224" borderId="0" applyNumberFormat="0" applyBorder="0" applyAlignment="0" applyProtection="0"/>
    <xf numFmtId="0" fontId="49" fillId="214" borderId="0" applyNumberFormat="0" applyBorder="0" applyAlignment="0" applyProtection="0"/>
    <xf numFmtId="0" fontId="50" fillId="215" borderId="0"/>
    <xf numFmtId="0" fontId="50" fillId="225" borderId="0"/>
    <xf numFmtId="0" fontId="49" fillId="221" borderId="0" applyNumberFormat="0" applyBorder="0" applyAlignment="0" applyProtection="0"/>
    <xf numFmtId="0" fontId="50" fillId="116" borderId="0"/>
    <xf numFmtId="0" fontId="50" fillId="116" borderId="0"/>
    <xf numFmtId="0" fontId="49" fillId="218" borderId="0" applyNumberFormat="0" applyBorder="0" applyAlignment="0" applyProtection="0"/>
    <xf numFmtId="0" fontId="49" fillId="224" borderId="0" applyNumberFormat="0" applyBorder="0" applyAlignment="0" applyProtection="0"/>
    <xf numFmtId="0" fontId="49" fillId="214" borderId="0" applyNumberFormat="0" applyBorder="0" applyAlignment="0" applyProtection="0"/>
    <xf numFmtId="0" fontId="50" fillId="215" borderId="0"/>
    <xf numFmtId="0" fontId="50" fillId="225" borderId="0"/>
    <xf numFmtId="0" fontId="49" fillId="221" borderId="0" applyNumberFormat="0" applyBorder="0" applyAlignment="0" applyProtection="0"/>
    <xf numFmtId="0" fontId="50" fillId="116" borderId="0"/>
    <xf numFmtId="0" fontId="50" fillId="116" borderId="0"/>
    <xf numFmtId="0" fontId="49" fillId="218" borderId="0" applyNumberFormat="0" applyBorder="0" applyAlignment="0" applyProtection="0"/>
    <xf numFmtId="0" fontId="49" fillId="160" borderId="0" applyNumberFormat="0" applyBorder="0" applyAlignment="0" applyProtection="0"/>
    <xf numFmtId="0" fontId="50" fillId="161" borderId="0"/>
    <xf numFmtId="0" fontId="49" fillId="221" borderId="0" applyNumberFormat="0" applyBorder="0" applyAlignment="0" applyProtection="0"/>
    <xf numFmtId="0" fontId="50" fillId="116" borderId="0"/>
    <xf numFmtId="0" fontId="50" fillId="116" borderId="0"/>
    <xf numFmtId="0" fontId="41" fillId="67" borderId="0" applyNumberFormat="0" applyBorder="0" applyAlignment="0" applyProtection="0"/>
    <xf numFmtId="0" fontId="49" fillId="68" borderId="0" applyNumberFormat="0" applyBorder="0" applyAlignment="0" applyProtection="0"/>
    <xf numFmtId="0" fontId="50" fillId="69" borderId="0"/>
    <xf numFmtId="0" fontId="50" fillId="69" borderId="0"/>
    <xf numFmtId="0" fontId="41" fillId="67" borderId="0" applyNumberFormat="0" applyBorder="0" applyAlignment="0" applyProtection="0"/>
    <xf numFmtId="0" fontId="50" fillId="69" borderId="0"/>
    <xf numFmtId="0" fontId="49" fillId="68" borderId="0" applyNumberFormat="0" applyBorder="0" applyAlignment="0" applyProtection="0"/>
    <xf numFmtId="0" fontId="50" fillId="69" borderId="0"/>
    <xf numFmtId="0" fontId="41" fillId="67" borderId="0" applyNumberFormat="0" applyBorder="0" applyAlignment="0" applyProtection="0"/>
    <xf numFmtId="0" fontId="50" fillId="69" borderId="0"/>
    <xf numFmtId="0" fontId="51" fillId="174" borderId="0" applyNumberFormat="0" applyBorder="0" applyAlignment="0" applyProtection="0"/>
    <xf numFmtId="0" fontId="51" fillId="174" borderId="0" applyNumberFormat="0" applyBorder="0" applyAlignment="0" applyProtection="0"/>
    <xf numFmtId="0" fontId="51" fillId="57" borderId="0" applyNumberFormat="0" applyBorder="0" applyAlignment="0" applyProtection="0"/>
    <xf numFmtId="0" fontId="51" fillId="226" borderId="0" applyNumberFormat="0" applyBorder="0" applyAlignment="0" applyProtection="0"/>
    <xf numFmtId="0" fontId="51" fillId="227" borderId="0" applyNumberFormat="0" applyBorder="0" applyAlignment="0" applyProtection="0"/>
    <xf numFmtId="0" fontId="51" fillId="169" borderId="0" applyNumberFormat="0" applyBorder="0" applyAlignment="0" applyProtection="0"/>
    <xf numFmtId="0" fontId="52" fillId="170" borderId="0"/>
    <xf numFmtId="0" fontId="52" fillId="228" borderId="0"/>
    <xf numFmtId="0" fontId="51" fillId="229" borderId="0" applyNumberFormat="0" applyBorder="0" applyAlignment="0" applyProtection="0"/>
    <xf numFmtId="0" fontId="52" fillId="60" borderId="0"/>
    <xf numFmtId="0" fontId="52" fillId="230" borderId="0"/>
    <xf numFmtId="0" fontId="51" fillId="231" borderId="0" applyNumberFormat="0" applyBorder="0" applyAlignment="0" applyProtection="0"/>
    <xf numFmtId="0" fontId="51" fillId="232" borderId="0" applyNumberFormat="0" applyBorder="0" applyAlignment="0" applyProtection="0"/>
    <xf numFmtId="0" fontId="52" fillId="233" borderId="0"/>
    <xf numFmtId="0" fontId="52" fillId="234" borderId="0"/>
    <xf numFmtId="0" fontId="51" fillId="58" borderId="0" applyNumberFormat="0" applyBorder="0" applyAlignment="0" applyProtection="0"/>
    <xf numFmtId="0" fontId="52" fillId="59" borderId="0"/>
    <xf numFmtId="0" fontId="52" fillId="60" borderId="0"/>
    <xf numFmtId="0" fontId="51" fillId="168" borderId="0" applyNumberFormat="0" applyBorder="0" applyAlignment="0" applyProtection="0"/>
    <xf numFmtId="0" fontId="51" fillId="169" borderId="0" applyNumberFormat="0" applyBorder="0" applyAlignment="0" applyProtection="0"/>
    <xf numFmtId="0" fontId="52" fillId="170" borderId="0"/>
    <xf numFmtId="0" fontId="52" fillId="171" borderId="0"/>
    <xf numFmtId="0" fontId="51" fillId="235" borderId="0" applyNumberFormat="0" applyBorder="0" applyAlignment="0" applyProtection="0"/>
    <xf numFmtId="0" fontId="51" fillId="236" borderId="0" applyNumberFormat="0" applyBorder="0" applyAlignment="0" applyProtection="0"/>
    <xf numFmtId="0" fontId="52" fillId="237" borderId="0"/>
    <xf numFmtId="0" fontId="52" fillId="238" borderId="0"/>
    <xf numFmtId="0" fontId="51" fillId="172" borderId="0" applyNumberFormat="0" applyBorder="0" applyAlignment="0" applyProtection="0"/>
    <xf numFmtId="0" fontId="52" fillId="173" borderId="0"/>
    <xf numFmtId="169" fontId="53" fillId="32" borderId="0" applyNumberFormat="0" applyBorder="0" applyAlignment="0" applyProtection="0"/>
    <xf numFmtId="0" fontId="52" fillId="175" borderId="0"/>
    <xf numFmtId="0" fontId="51" fillId="57" borderId="0" applyNumberFormat="0" applyBorder="0" applyAlignment="0" applyProtection="0"/>
    <xf numFmtId="0" fontId="51" fillId="226" borderId="0" applyNumberFormat="0" applyBorder="0" applyAlignment="0" applyProtection="0"/>
    <xf numFmtId="0" fontId="51" fillId="227" borderId="0" applyNumberFormat="0" applyBorder="0" applyAlignment="0" applyProtection="0"/>
    <xf numFmtId="0" fontId="51" fillId="169" borderId="0" applyNumberFormat="0" applyBorder="0" applyAlignment="0" applyProtection="0"/>
    <xf numFmtId="0" fontId="52" fillId="170" borderId="0"/>
    <xf numFmtId="0" fontId="52" fillId="228" borderId="0"/>
    <xf numFmtId="0" fontId="51" fillId="229" borderId="0" applyNumberFormat="0" applyBorder="0" applyAlignment="0" applyProtection="0"/>
    <xf numFmtId="0" fontId="52" fillId="60" borderId="0"/>
    <xf numFmtId="0" fontId="52" fillId="230" borderId="0"/>
    <xf numFmtId="0" fontId="51" fillId="231" borderId="0" applyNumberFormat="0" applyBorder="0" applyAlignment="0" applyProtection="0"/>
    <xf numFmtId="0" fontId="51" fillId="232" borderId="0" applyNumberFormat="0" applyBorder="0" applyAlignment="0" applyProtection="0"/>
    <xf numFmtId="0" fontId="52" fillId="233" borderId="0"/>
    <xf numFmtId="0" fontId="52" fillId="234" borderId="0"/>
    <xf numFmtId="0" fontId="51" fillId="58" borderId="0" applyNumberFormat="0" applyBorder="0" applyAlignment="0" applyProtection="0"/>
    <xf numFmtId="0" fontId="52" fillId="59" borderId="0"/>
    <xf numFmtId="0" fontId="52" fillId="60" borderId="0"/>
    <xf numFmtId="0" fontId="51" fillId="168" borderId="0" applyNumberFormat="0" applyBorder="0" applyAlignment="0" applyProtection="0"/>
    <xf numFmtId="0" fontId="51" fillId="169" borderId="0" applyNumberFormat="0" applyBorder="0" applyAlignment="0" applyProtection="0"/>
    <xf numFmtId="0" fontId="52" fillId="170" borderId="0"/>
    <xf numFmtId="0" fontId="52" fillId="171" borderId="0"/>
    <xf numFmtId="0" fontId="51" fillId="235" borderId="0" applyNumberFormat="0" applyBorder="0" applyAlignment="0" applyProtection="0"/>
    <xf numFmtId="0" fontId="51" fillId="236" borderId="0" applyNumberFormat="0" applyBorder="0" applyAlignment="0" applyProtection="0"/>
    <xf numFmtId="0" fontId="52" fillId="237" borderId="0"/>
    <xf numFmtId="0" fontId="52" fillId="238" borderId="0"/>
    <xf numFmtId="0" fontId="51" fillId="172" borderId="0" applyNumberFormat="0" applyBorder="0" applyAlignment="0" applyProtection="0"/>
    <xf numFmtId="0" fontId="52" fillId="173" borderId="0"/>
    <xf numFmtId="169" fontId="53" fillId="32" borderId="0" applyNumberFormat="0" applyBorder="0" applyAlignment="0" applyProtection="0"/>
    <xf numFmtId="0" fontId="52" fillId="175" borderId="0"/>
    <xf numFmtId="0" fontId="41" fillId="32" borderId="0" applyNumberFormat="0" applyBorder="0" applyAlignment="0" applyProtection="0"/>
    <xf numFmtId="0" fontId="49" fillId="174" borderId="0" applyNumberFormat="0" applyBorder="0" applyAlignment="0" applyProtection="0"/>
    <xf numFmtId="0" fontId="49" fillId="168" borderId="0" applyNumberFormat="0" applyBorder="0" applyAlignment="0" applyProtection="0"/>
    <xf numFmtId="0" fontId="49" fillId="169" borderId="0" applyNumberFormat="0" applyBorder="0" applyAlignment="0" applyProtection="0"/>
    <xf numFmtId="0" fontId="50" fillId="170" borderId="0"/>
    <xf numFmtId="0" fontId="50" fillId="171" borderId="0"/>
    <xf numFmtId="0" fontId="49" fillId="235" borderId="0" applyNumberFormat="0" applyBorder="0" applyAlignment="0" applyProtection="0"/>
    <xf numFmtId="0" fontId="49" fillId="236" borderId="0" applyNumberFormat="0" applyBorder="0" applyAlignment="0" applyProtection="0"/>
    <xf numFmtId="0" fontId="50" fillId="237" borderId="0"/>
    <xf numFmtId="0" fontId="50" fillId="238" borderId="0"/>
    <xf numFmtId="0" fontId="49" fillId="172" borderId="0" applyNumberFormat="0" applyBorder="0" applyAlignment="0" applyProtection="0"/>
    <xf numFmtId="0" fontId="50" fillId="173" borderId="0"/>
    <xf numFmtId="0" fontId="50" fillId="175" borderId="0"/>
    <xf numFmtId="0" fontId="49" fillId="174" borderId="0" applyNumberFormat="0" applyBorder="0" applyAlignment="0" applyProtection="0"/>
    <xf numFmtId="0" fontId="49" fillId="235" borderId="0" applyNumberFormat="0" applyBorder="0" applyAlignment="0" applyProtection="0"/>
    <xf numFmtId="0" fontId="49" fillId="236" borderId="0" applyNumberFormat="0" applyBorder="0" applyAlignment="0" applyProtection="0"/>
    <xf numFmtId="0" fontId="50" fillId="237" borderId="0"/>
    <xf numFmtId="0" fontId="50" fillId="238" borderId="0"/>
    <xf numFmtId="0" fontId="49" fillId="172" borderId="0" applyNumberFormat="0" applyBorder="0" applyAlignment="0" applyProtection="0"/>
    <xf numFmtId="0" fontId="50" fillId="173" borderId="0"/>
    <xf numFmtId="0" fontId="50" fillId="175" borderId="0"/>
    <xf numFmtId="0" fontId="49" fillId="174" borderId="0" applyNumberFormat="0" applyBorder="0" applyAlignment="0" applyProtection="0"/>
    <xf numFmtId="0" fontId="49" fillId="57" borderId="0" applyNumberFormat="0" applyBorder="0" applyAlignment="0" applyProtection="0"/>
    <xf numFmtId="0" fontId="49" fillId="58" borderId="0" applyNumberFormat="0" applyBorder="0" applyAlignment="0" applyProtection="0"/>
    <xf numFmtId="0" fontId="50" fillId="59" borderId="0"/>
    <xf numFmtId="0" fontId="50" fillId="60" borderId="0"/>
    <xf numFmtId="0" fontId="49" fillId="172" borderId="0" applyNumberFormat="0" applyBorder="0" applyAlignment="0" applyProtection="0"/>
    <xf numFmtId="0" fontId="50" fillId="173" borderId="0"/>
    <xf numFmtId="0" fontId="50" fillId="175" borderId="0"/>
    <xf numFmtId="0" fontId="41" fillId="88" borderId="0" applyNumberFormat="0" applyBorder="0" applyAlignment="0" applyProtection="0"/>
    <xf numFmtId="0" fontId="49" fillId="89" borderId="0" applyNumberFormat="0" applyBorder="0" applyAlignment="0" applyProtection="0"/>
    <xf numFmtId="0" fontId="50" fillId="90" borderId="0"/>
    <xf numFmtId="0" fontId="50" fillId="91" borderId="0"/>
    <xf numFmtId="0" fontId="41" fillId="88" borderId="0" applyNumberFormat="0" applyBorder="0" applyAlignment="0" applyProtection="0"/>
    <xf numFmtId="0" fontId="50" fillId="91" borderId="0"/>
    <xf numFmtId="0" fontId="49" fillId="89" borderId="0" applyNumberFormat="0" applyBorder="0" applyAlignment="0" applyProtection="0"/>
    <xf numFmtId="0" fontId="50" fillId="90" borderId="0"/>
    <xf numFmtId="0" fontId="41" fillId="88" borderId="0" applyNumberFormat="0" applyBorder="0" applyAlignment="0" applyProtection="0"/>
    <xf numFmtId="0" fontId="50" fillId="91" borderId="0"/>
    <xf numFmtId="0" fontId="51" fillId="214" borderId="0" applyNumberFormat="0" applyBorder="0" applyAlignment="0" applyProtection="0"/>
    <xf numFmtId="0" fontId="51" fillId="214" borderId="0" applyNumberFormat="0" applyBorder="0" applyAlignment="0" applyProtection="0"/>
    <xf numFmtId="0" fontId="51" fillId="154" borderId="0" applyNumberFormat="0" applyBorder="0" applyAlignment="0" applyProtection="0"/>
    <xf numFmtId="0" fontId="51" fillId="154" borderId="0" applyNumberFormat="0" applyBorder="0" applyAlignment="0" applyProtection="0"/>
    <xf numFmtId="0" fontId="52" fillId="155" borderId="0"/>
    <xf numFmtId="0" fontId="52" fillId="155" borderId="0"/>
    <xf numFmtId="0" fontId="51" fillId="239" borderId="0" applyNumberFormat="0" applyBorder="0" applyAlignment="0" applyProtection="0"/>
    <xf numFmtId="0" fontId="51" fillId="154" borderId="0" applyNumberFormat="0" applyBorder="0" applyAlignment="0" applyProtection="0"/>
    <xf numFmtId="0" fontId="52" fillId="155" borderId="0"/>
    <xf numFmtId="0" fontId="52" fillId="240" borderId="0"/>
    <xf numFmtId="0" fontId="51" fillId="241" borderId="0" applyNumberFormat="0" applyBorder="0" applyAlignment="0" applyProtection="0"/>
    <xf numFmtId="0" fontId="51" fillId="211" borderId="0" applyNumberFormat="0" applyBorder="0" applyAlignment="0" applyProtection="0"/>
    <xf numFmtId="0" fontId="52" fillId="212" borderId="0"/>
    <xf numFmtId="0" fontId="52" fillId="212" borderId="0"/>
    <xf numFmtId="169" fontId="53" fillId="36" borderId="0" applyNumberFormat="0" applyBorder="0" applyAlignment="0" applyProtection="0"/>
    <xf numFmtId="0" fontId="52" fillId="215" borderId="0"/>
    <xf numFmtId="0" fontId="51" fillId="154" borderId="0" applyNumberFormat="0" applyBorder="0" applyAlignment="0" applyProtection="0"/>
    <xf numFmtId="0" fontId="51" fillId="154" borderId="0" applyNumberFormat="0" applyBorder="0" applyAlignment="0" applyProtection="0"/>
    <xf numFmtId="0" fontId="52" fillId="155" borderId="0"/>
    <xf numFmtId="0" fontId="52" fillId="155" borderId="0"/>
    <xf numFmtId="0" fontId="51" fillId="239" borderId="0" applyNumberFormat="0" applyBorder="0" applyAlignment="0" applyProtection="0"/>
    <xf numFmtId="0" fontId="51" fillId="154" borderId="0" applyNumberFormat="0" applyBorder="0" applyAlignment="0" applyProtection="0"/>
    <xf numFmtId="0" fontId="52" fillId="155" borderId="0"/>
    <xf numFmtId="0" fontId="52" fillId="240" borderId="0"/>
    <xf numFmtId="0" fontId="51" fillId="241" borderId="0" applyNumberFormat="0" applyBorder="0" applyAlignment="0" applyProtection="0"/>
    <xf numFmtId="0" fontId="51" fillId="211" borderId="0" applyNumberFormat="0" applyBorder="0" applyAlignment="0" applyProtection="0"/>
    <xf numFmtId="0" fontId="52" fillId="212" borderId="0"/>
    <xf numFmtId="0" fontId="52" fillId="212" borderId="0"/>
    <xf numFmtId="169" fontId="53" fillId="36" borderId="0" applyNumberFormat="0" applyBorder="0" applyAlignment="0" applyProtection="0"/>
    <xf numFmtId="0" fontId="52" fillId="215" borderId="0"/>
    <xf numFmtId="0" fontId="41" fillId="36" borderId="0" applyNumberFormat="0" applyBorder="0" applyAlignment="0" applyProtection="0"/>
    <xf numFmtId="0" fontId="49" fillId="214" borderId="0" applyNumberFormat="0" applyBorder="0" applyAlignment="0" applyProtection="0"/>
    <xf numFmtId="0" fontId="49" fillId="239" borderId="0" applyNumberFormat="0" applyBorder="0" applyAlignment="0" applyProtection="0"/>
    <xf numFmtId="0" fontId="49" fillId="154" borderId="0" applyNumberFormat="0" applyBorder="0" applyAlignment="0" applyProtection="0"/>
    <xf numFmtId="0" fontId="50" fillId="155" borderId="0"/>
    <xf numFmtId="0" fontId="50" fillId="240" borderId="0"/>
    <xf numFmtId="0" fontId="49" fillId="241" borderId="0" applyNumberFormat="0" applyBorder="0" applyAlignment="0" applyProtection="0"/>
    <xf numFmtId="0" fontId="49" fillId="211" borderId="0" applyNumberFormat="0" applyBorder="0" applyAlignment="0" applyProtection="0"/>
    <xf numFmtId="0" fontId="50" fillId="212" borderId="0"/>
    <xf numFmtId="0" fontId="50" fillId="212" borderId="0"/>
    <xf numFmtId="0" fontId="50" fillId="215" borderId="0"/>
    <xf numFmtId="0" fontId="49" fillId="214" borderId="0" applyNumberFormat="0" applyBorder="0" applyAlignment="0" applyProtection="0"/>
    <xf numFmtId="0" fontId="49" fillId="241" borderId="0" applyNumberFormat="0" applyBorder="0" applyAlignment="0" applyProtection="0"/>
    <xf numFmtId="0" fontId="49" fillId="211" borderId="0" applyNumberFormat="0" applyBorder="0" applyAlignment="0" applyProtection="0"/>
    <xf numFmtId="0" fontId="50" fillId="212" borderId="0"/>
    <xf numFmtId="0" fontId="50" fillId="212" borderId="0"/>
    <xf numFmtId="0" fontId="50" fillId="215" borderId="0"/>
    <xf numFmtId="0" fontId="49" fillId="214" borderId="0" applyNumberFormat="0" applyBorder="0" applyAlignment="0" applyProtection="0"/>
    <xf numFmtId="0" fontId="49" fillId="187" borderId="0" applyNumberFormat="0" applyBorder="0" applyAlignment="0" applyProtection="0"/>
    <xf numFmtId="0" fontId="49" fillId="188" borderId="0" applyNumberFormat="0" applyBorder="0" applyAlignment="0" applyProtection="0"/>
    <xf numFmtId="0" fontId="50" fillId="189" borderId="0"/>
    <xf numFmtId="0" fontId="50" fillId="189" borderId="0"/>
    <xf numFmtId="0" fontId="50" fillId="215" borderId="0"/>
    <xf numFmtId="0" fontId="41" fillId="242" borderId="0" applyNumberFormat="0" applyBorder="0" applyAlignment="0" applyProtection="0"/>
    <xf numFmtId="0" fontId="49" fillId="211" borderId="0" applyNumberFormat="0" applyBorder="0" applyAlignment="0" applyProtection="0"/>
    <xf numFmtId="0" fontId="50" fillId="212" borderId="0"/>
    <xf numFmtId="0" fontId="50" fillId="212" borderId="0"/>
    <xf numFmtId="0" fontId="41" fillId="242" borderId="0" applyNumberFormat="0" applyBorder="0" applyAlignment="0" applyProtection="0"/>
    <xf numFmtId="0" fontId="50" fillId="212" borderId="0"/>
    <xf numFmtId="0" fontId="49" fillId="211" borderId="0" applyNumberFormat="0" applyBorder="0" applyAlignment="0" applyProtection="0"/>
    <xf numFmtId="0" fontId="50" fillId="212" borderId="0"/>
    <xf numFmtId="0" fontId="41" fillId="242" borderId="0" applyNumberFormat="0" applyBorder="0" applyAlignment="0" applyProtection="0"/>
    <xf numFmtId="0" fontId="50" fillId="212" borderId="0"/>
    <xf numFmtId="0" fontId="51" fillId="140" borderId="0" applyNumberFormat="0" applyBorder="0" applyAlignment="0" applyProtection="0"/>
    <xf numFmtId="0" fontId="51" fillId="140" borderId="0" applyNumberFormat="0" applyBorder="0" applyAlignment="0" applyProtection="0"/>
    <xf numFmtId="0" fontId="51" fillId="198" borderId="0" applyNumberFormat="0" applyBorder="0" applyAlignment="0" applyProtection="0"/>
    <xf numFmtId="0" fontId="51" fillId="198" borderId="0" applyNumberFormat="0" applyBorder="0" applyAlignment="0" applyProtection="0"/>
    <xf numFmtId="0" fontId="52" fillId="122" borderId="0"/>
    <xf numFmtId="0" fontId="52" fillId="122" borderId="0"/>
    <xf numFmtId="0" fontId="51" fillId="243" borderId="0" applyNumberFormat="0" applyBorder="0" applyAlignment="0" applyProtection="0"/>
    <xf numFmtId="0" fontId="51" fillId="244" borderId="0" applyNumberFormat="0" applyBorder="0" applyAlignment="0" applyProtection="0"/>
    <xf numFmtId="0" fontId="51" fillId="245" borderId="0" applyNumberFormat="0" applyBorder="0" applyAlignment="0" applyProtection="0"/>
    <xf numFmtId="0" fontId="52" fillId="246" borderId="0"/>
    <xf numFmtId="0" fontId="52" fillId="247" borderId="0"/>
    <xf numFmtId="0" fontId="51" fillId="248" borderId="0" applyNumberFormat="0" applyBorder="0" applyAlignment="0" applyProtection="0"/>
    <xf numFmtId="0" fontId="52" fillId="249" borderId="0"/>
    <xf numFmtId="0" fontId="52" fillId="250" borderId="0"/>
    <xf numFmtId="0" fontId="51" fillId="140" borderId="0" applyNumberFormat="0" applyBorder="0" applyAlignment="0" applyProtection="0"/>
    <xf numFmtId="0" fontId="51" fillId="141" borderId="0" applyNumberFormat="0" applyBorder="0" applyAlignment="0" applyProtection="0"/>
    <xf numFmtId="0" fontId="52" fillId="142" borderId="0"/>
    <xf numFmtId="0" fontId="52" fillId="142" borderId="0"/>
    <xf numFmtId="0" fontId="51" fillId="141" borderId="0" applyNumberFormat="0" applyBorder="0" applyAlignment="0" applyProtection="0"/>
    <xf numFmtId="0" fontId="52" fillId="142" borderId="0"/>
    <xf numFmtId="169" fontId="53" fillId="40" borderId="0" applyNumberFormat="0" applyBorder="0" applyAlignment="0" applyProtection="0"/>
    <xf numFmtId="0" fontId="52" fillId="142" borderId="0"/>
    <xf numFmtId="0" fontId="51" fillId="198" borderId="0" applyNumberFormat="0" applyBorder="0" applyAlignment="0" applyProtection="0"/>
    <xf numFmtId="0" fontId="51" fillId="198" borderId="0" applyNumberFormat="0" applyBorder="0" applyAlignment="0" applyProtection="0"/>
    <xf numFmtId="0" fontId="52" fillId="122" borderId="0"/>
    <xf numFmtId="0" fontId="52" fillId="122" borderId="0"/>
    <xf numFmtId="0" fontId="51" fillId="243" borderId="0" applyNumberFormat="0" applyBorder="0" applyAlignment="0" applyProtection="0"/>
    <xf numFmtId="0" fontId="51" fillId="244" borderId="0" applyNumberFormat="0" applyBorder="0" applyAlignment="0" applyProtection="0"/>
    <xf numFmtId="0" fontId="51" fillId="245" borderId="0" applyNumberFormat="0" applyBorder="0" applyAlignment="0" applyProtection="0"/>
    <xf numFmtId="0" fontId="52" fillId="246" borderId="0"/>
    <xf numFmtId="0" fontId="52" fillId="247" borderId="0"/>
    <xf numFmtId="0" fontId="51" fillId="248" borderId="0" applyNumberFormat="0" applyBorder="0" applyAlignment="0" applyProtection="0"/>
    <xf numFmtId="0" fontId="52" fillId="249" borderId="0"/>
    <xf numFmtId="0" fontId="52" fillId="250" borderId="0"/>
    <xf numFmtId="0" fontId="51" fillId="140" borderId="0" applyNumberFormat="0" applyBorder="0" applyAlignment="0" applyProtection="0"/>
    <xf numFmtId="0" fontId="51" fillId="141" borderId="0" applyNumberFormat="0" applyBorder="0" applyAlignment="0" applyProtection="0"/>
    <xf numFmtId="0" fontId="52" fillId="142" borderId="0"/>
    <xf numFmtId="0" fontId="52" fillId="142" borderId="0"/>
    <xf numFmtId="0" fontId="51" fillId="141" borderId="0" applyNumberFormat="0" applyBorder="0" applyAlignment="0" applyProtection="0"/>
    <xf numFmtId="0" fontId="52" fillId="142" borderId="0"/>
    <xf numFmtId="169" fontId="53" fillId="40" borderId="0" applyNumberFormat="0" applyBorder="0" applyAlignment="0" applyProtection="0"/>
    <xf numFmtId="0" fontId="52" fillId="142" borderId="0"/>
    <xf numFmtId="0" fontId="41" fillId="40" borderId="0" applyNumberFormat="0" applyBorder="0" applyAlignment="0" applyProtection="0"/>
    <xf numFmtId="0" fontId="49" fillId="140" borderId="0" applyNumberFormat="0" applyBorder="0" applyAlignment="0" applyProtection="0"/>
    <xf numFmtId="0" fontId="49" fillId="243" borderId="0" applyNumberFormat="0" applyBorder="0" applyAlignment="0" applyProtection="0"/>
    <xf numFmtId="0" fontId="49" fillId="244" borderId="0" applyNumberFormat="0" applyBorder="0" applyAlignment="0" applyProtection="0"/>
    <xf numFmtId="0" fontId="49" fillId="245" borderId="0" applyNumberFormat="0" applyBorder="0" applyAlignment="0" applyProtection="0"/>
    <xf numFmtId="0" fontId="50" fillId="246" borderId="0"/>
    <xf numFmtId="0" fontId="50" fillId="247" borderId="0"/>
    <xf numFmtId="0" fontId="49" fillId="248" borderId="0" applyNumberFormat="0" applyBorder="0" applyAlignment="0" applyProtection="0"/>
    <xf numFmtId="0" fontId="50" fillId="249" borderId="0"/>
    <xf numFmtId="0" fontId="50" fillId="250" borderId="0"/>
    <xf numFmtId="0" fontId="49" fillId="140" borderId="0" applyNumberFormat="0" applyBorder="0" applyAlignment="0" applyProtection="0"/>
    <xf numFmtId="0" fontId="49" fillId="141" borderId="0" applyNumberFormat="0" applyBorder="0" applyAlignment="0" applyProtection="0"/>
    <xf numFmtId="0" fontId="50" fillId="142" borderId="0"/>
    <xf numFmtId="0" fontId="50" fillId="142" borderId="0"/>
    <xf numFmtId="0" fontId="49" fillId="141" borderId="0" applyNumberFormat="0" applyBorder="0" applyAlignment="0" applyProtection="0"/>
    <xf numFmtId="0" fontId="50" fillId="142" borderId="0"/>
    <xf numFmtId="0" fontId="50" fillId="142" borderId="0"/>
    <xf numFmtId="0" fontId="49" fillId="140" borderId="0" applyNumberFormat="0" applyBorder="0" applyAlignment="0" applyProtection="0"/>
    <xf numFmtId="0" fontId="49" fillId="140" borderId="0" applyNumberFormat="0" applyBorder="0" applyAlignment="0" applyProtection="0"/>
    <xf numFmtId="0" fontId="49" fillId="141" borderId="0" applyNumberFormat="0" applyBorder="0" applyAlignment="0" applyProtection="0"/>
    <xf numFmtId="0" fontId="50" fillId="142" borderId="0"/>
    <xf numFmtId="0" fontId="50" fillId="142" borderId="0"/>
    <xf numFmtId="0" fontId="49" fillId="141" borderId="0" applyNumberFormat="0" applyBorder="0" applyAlignment="0" applyProtection="0"/>
    <xf numFmtId="0" fontId="50" fillId="142" borderId="0"/>
    <xf numFmtId="0" fontId="50" fillId="142" borderId="0"/>
    <xf numFmtId="0" fontId="49" fillId="135" borderId="0" applyNumberFormat="0" applyBorder="0" applyAlignment="0" applyProtection="0"/>
    <xf numFmtId="0" fontId="50" fillId="65" borderId="0"/>
    <xf numFmtId="0" fontId="51" fillId="251" borderId="0" applyNumberFormat="0" applyBorder="0" applyAlignment="0" applyProtection="0"/>
    <xf numFmtId="0" fontId="51" fillId="251" borderId="0" applyNumberFormat="0" applyBorder="0" applyAlignment="0" applyProtection="0"/>
    <xf numFmtId="0" fontId="51" fillId="81" borderId="0" applyNumberFormat="0" applyBorder="0" applyAlignment="0" applyProtection="0"/>
    <xf numFmtId="0" fontId="51" fillId="81" borderId="0" applyNumberFormat="0" applyBorder="0" applyAlignment="0" applyProtection="0"/>
    <xf numFmtId="0" fontId="51" fillId="252" borderId="0" applyNumberFormat="0" applyBorder="0" applyAlignment="0" applyProtection="0"/>
    <xf numFmtId="0" fontId="52" fillId="253" borderId="0"/>
    <xf numFmtId="0" fontId="52" fillId="82" borderId="0"/>
    <xf numFmtId="0" fontId="51" fillId="252" borderId="0" applyNumberFormat="0" applyBorder="0" applyAlignment="0" applyProtection="0"/>
    <xf numFmtId="0" fontId="52" fillId="253" borderId="0"/>
    <xf numFmtId="0" fontId="52" fillId="82" borderId="0"/>
    <xf numFmtId="0" fontId="51" fillId="254" borderId="0" applyNumberFormat="0" applyBorder="0" applyAlignment="0" applyProtection="0"/>
    <xf numFmtId="0" fontId="51" fillId="254" borderId="0" applyNumberFormat="0" applyBorder="0" applyAlignment="0" applyProtection="0"/>
    <xf numFmtId="0" fontId="51" fillId="255" borderId="0" applyNumberFormat="0" applyBorder="0" applyAlignment="0" applyProtection="0"/>
    <xf numFmtId="0" fontId="52" fillId="133" borderId="0"/>
    <xf numFmtId="0" fontId="52" fillId="133" borderId="0"/>
    <xf numFmtId="0" fontId="51" fillId="255" borderId="0" applyNumberFormat="0" applyBorder="0" applyAlignment="0" applyProtection="0"/>
    <xf numFmtId="0" fontId="52" fillId="133" borderId="0"/>
    <xf numFmtId="0" fontId="52" fillId="133" borderId="0"/>
    <xf numFmtId="0" fontId="51" fillId="256" borderId="0" applyNumberFormat="0" applyBorder="0" applyAlignment="0" applyProtection="0"/>
    <xf numFmtId="0" fontId="51" fillId="257" borderId="0" applyNumberFormat="0" applyBorder="0" applyAlignment="0" applyProtection="0"/>
    <xf numFmtId="0" fontId="52" fillId="208" borderId="0"/>
    <xf numFmtId="0" fontId="52" fillId="258" borderId="0"/>
    <xf numFmtId="0" fontId="51" fillId="259" borderId="0" applyNumberFormat="0" applyBorder="0" applyAlignment="0" applyProtection="0"/>
    <xf numFmtId="0" fontId="52" fillId="92" borderId="0"/>
    <xf numFmtId="169" fontId="53" fillId="44" borderId="0" applyNumberFormat="0" applyBorder="0" applyAlignment="0" applyProtection="0"/>
    <xf numFmtId="0" fontId="52" fillId="56" borderId="0"/>
    <xf numFmtId="0" fontId="51" fillId="81" borderId="0" applyNumberFormat="0" applyBorder="0" applyAlignment="0" applyProtection="0"/>
    <xf numFmtId="0" fontId="51" fillId="81" borderId="0" applyNumberFormat="0" applyBorder="0" applyAlignment="0" applyProtection="0"/>
    <xf numFmtId="0" fontId="51" fillId="252" borderId="0" applyNumberFormat="0" applyBorder="0" applyAlignment="0" applyProtection="0"/>
    <xf numFmtId="0" fontId="52" fillId="253" borderId="0"/>
    <xf numFmtId="0" fontId="52" fillId="82" borderId="0"/>
    <xf numFmtId="0" fontId="51" fillId="252" borderId="0" applyNumberFormat="0" applyBorder="0" applyAlignment="0" applyProtection="0"/>
    <xf numFmtId="0" fontId="52" fillId="253" borderId="0"/>
    <xf numFmtId="0" fontId="52" fillId="82" borderId="0"/>
    <xf numFmtId="0" fontId="51" fillId="254" borderId="0" applyNumberFormat="0" applyBorder="0" applyAlignment="0" applyProtection="0"/>
    <xf numFmtId="0" fontId="51" fillId="254" borderId="0" applyNumberFormat="0" applyBorder="0" applyAlignment="0" applyProtection="0"/>
    <xf numFmtId="0" fontId="51" fillId="255" borderId="0" applyNumberFormat="0" applyBorder="0" applyAlignment="0" applyProtection="0"/>
    <xf numFmtId="0" fontId="52" fillId="133" borderId="0"/>
    <xf numFmtId="0" fontId="52" fillId="133" borderId="0"/>
    <xf numFmtId="0" fontId="51" fillId="255" borderId="0" applyNumberFormat="0" applyBorder="0" applyAlignment="0" applyProtection="0"/>
    <xf numFmtId="0" fontId="52" fillId="133" borderId="0"/>
    <xf numFmtId="0" fontId="52" fillId="133" borderId="0"/>
    <xf numFmtId="0" fontId="51" fillId="256" borderId="0" applyNumberFormat="0" applyBorder="0" applyAlignment="0" applyProtection="0"/>
    <xf numFmtId="0" fontId="51" fillId="257" borderId="0" applyNumberFormat="0" applyBorder="0" applyAlignment="0" applyProtection="0"/>
    <xf numFmtId="0" fontId="52" fillId="208" borderId="0"/>
    <xf numFmtId="0" fontId="52" fillId="258" borderId="0"/>
    <xf numFmtId="0" fontId="51" fillId="259" borderId="0" applyNumberFormat="0" applyBorder="0" applyAlignment="0" applyProtection="0"/>
    <xf numFmtId="0" fontId="52" fillId="92" borderId="0"/>
    <xf numFmtId="169" fontId="53" fillId="44" borderId="0" applyNumberFormat="0" applyBorder="0" applyAlignment="0" applyProtection="0"/>
    <xf numFmtId="0" fontId="52" fillId="56" borderId="0"/>
    <xf numFmtId="0" fontId="41" fillId="44" borderId="0" applyNumberFormat="0" applyBorder="0" applyAlignment="0" applyProtection="0"/>
    <xf numFmtId="0" fontId="49" fillId="251" borderId="0" applyNumberFormat="0" applyBorder="0" applyAlignment="0" applyProtection="0"/>
    <xf numFmtId="0" fontId="49" fillId="254" borderId="0" applyNumberFormat="0" applyBorder="0" applyAlignment="0" applyProtection="0"/>
    <xf numFmtId="0" fontId="49" fillId="254" borderId="0" applyNumberFormat="0" applyBorder="0" applyAlignment="0" applyProtection="0"/>
    <xf numFmtId="0" fontId="49" fillId="255" borderId="0" applyNumberFormat="0" applyBorder="0" applyAlignment="0" applyProtection="0"/>
    <xf numFmtId="0" fontId="50" fillId="133" borderId="0"/>
    <xf numFmtId="0" fontId="50" fillId="133" borderId="0"/>
    <xf numFmtId="0" fontId="49" fillId="255" borderId="0" applyNumberFormat="0" applyBorder="0" applyAlignment="0" applyProtection="0"/>
    <xf numFmtId="0" fontId="50" fillId="133" borderId="0"/>
    <xf numFmtId="0" fontId="50" fillId="133" borderId="0"/>
    <xf numFmtId="0" fontId="49" fillId="256" borderId="0" applyNumberFormat="0" applyBorder="0" applyAlignment="0" applyProtection="0"/>
    <xf numFmtId="0" fontId="49" fillId="257" borderId="0" applyNumberFormat="0" applyBorder="0" applyAlignment="0" applyProtection="0"/>
    <xf numFmtId="0" fontId="50" fillId="208" borderId="0"/>
    <xf numFmtId="0" fontId="50" fillId="258" borderId="0"/>
    <xf numFmtId="0" fontId="49" fillId="259" borderId="0" applyNumberFormat="0" applyBorder="0" applyAlignment="0" applyProtection="0"/>
    <xf numFmtId="0" fontId="50" fillId="92" borderId="0"/>
    <xf numFmtId="0" fontId="50" fillId="56" borderId="0"/>
    <xf numFmtId="0" fontId="49" fillId="251" borderId="0" applyNumberFormat="0" applyBorder="0" applyAlignment="0" applyProtection="0"/>
    <xf numFmtId="0" fontId="49" fillId="256" borderId="0" applyNumberFormat="0" applyBorder="0" applyAlignment="0" applyProtection="0"/>
    <xf numFmtId="0" fontId="49" fillId="257" borderId="0" applyNumberFormat="0" applyBorder="0" applyAlignment="0" applyProtection="0"/>
    <xf numFmtId="0" fontId="50" fillId="208" borderId="0"/>
    <xf numFmtId="0" fontId="50" fillId="258" borderId="0"/>
    <xf numFmtId="0" fontId="49" fillId="259" borderId="0" applyNumberFormat="0" applyBorder="0" applyAlignment="0" applyProtection="0"/>
    <xf numFmtId="0" fontId="50" fillId="92" borderId="0"/>
    <xf numFmtId="0" fontId="50" fillId="56" borderId="0"/>
    <xf numFmtId="0" fontId="49" fillId="251" borderId="0" applyNumberFormat="0" applyBorder="0" applyAlignment="0" applyProtection="0"/>
    <xf numFmtId="0" fontId="49" fillId="76" borderId="0" applyNumberFormat="0" applyBorder="0" applyAlignment="0" applyProtection="0"/>
    <xf numFmtId="0" fontId="49" fillId="79" borderId="0" applyNumberFormat="0" applyBorder="0" applyAlignment="0" applyProtection="0"/>
    <xf numFmtId="0" fontId="50" fillId="80" borderId="0"/>
    <xf numFmtId="0" fontId="50" fillId="80" borderId="0"/>
    <xf numFmtId="0" fontId="49" fillId="259" borderId="0" applyNumberFormat="0" applyBorder="0" applyAlignment="0" applyProtection="0"/>
    <xf numFmtId="0" fontId="50" fillId="92" borderId="0"/>
    <xf numFmtId="0" fontId="50" fillId="56" borderId="0"/>
    <xf numFmtId="0" fontId="41" fillId="260" borderId="0" applyNumberFormat="0" applyBorder="0" applyAlignment="0" applyProtection="0"/>
    <xf numFmtId="0" fontId="49" fillId="259" borderId="0" applyNumberFormat="0" applyBorder="0" applyAlignment="0" applyProtection="0"/>
    <xf numFmtId="0" fontId="50" fillId="92" borderId="0"/>
    <xf numFmtId="0" fontId="50" fillId="56" borderId="0"/>
    <xf numFmtId="0" fontId="41" fillId="260" borderId="0" applyNumberFormat="0" applyBorder="0" applyAlignment="0" applyProtection="0"/>
    <xf numFmtId="0" fontId="50" fillId="56" borderId="0"/>
    <xf numFmtId="0" fontId="49" fillId="259" borderId="0" applyNumberFormat="0" applyBorder="0" applyAlignment="0" applyProtection="0"/>
    <xf numFmtId="0" fontId="50" fillId="92" borderId="0"/>
    <xf numFmtId="0" fontId="41" fillId="260" borderId="0" applyNumberFormat="0" applyBorder="0" applyAlignment="0" applyProtection="0"/>
    <xf numFmtId="0" fontId="50" fillId="56" borderId="0"/>
    <xf numFmtId="0" fontId="51" fillId="236" borderId="0" applyNumberFormat="0" applyBorder="0" applyAlignment="0" applyProtection="0"/>
    <xf numFmtId="0" fontId="51" fillId="236" borderId="0" applyNumberFormat="0" applyBorder="0" applyAlignment="0" applyProtection="0"/>
    <xf numFmtId="0" fontId="51" fillId="261" borderId="0" applyNumberFormat="0" applyBorder="0" applyAlignment="0" applyProtection="0"/>
    <xf numFmtId="0" fontId="51" fillId="262" borderId="0" applyNumberFormat="0" applyBorder="0" applyAlignment="0" applyProtection="0"/>
    <xf numFmtId="0" fontId="51" fillId="262" borderId="0" applyNumberFormat="0" applyBorder="0" applyAlignment="0" applyProtection="0"/>
    <xf numFmtId="0" fontId="51" fillId="143" borderId="0" applyNumberFormat="0" applyBorder="0" applyAlignment="0" applyProtection="0"/>
    <xf numFmtId="0" fontId="52" fillId="144" borderId="0"/>
    <xf numFmtId="0" fontId="52" fillId="263" borderId="0"/>
    <xf numFmtId="0" fontId="51" fillId="143" borderId="0" applyNumberFormat="0" applyBorder="0" applyAlignment="0" applyProtection="0"/>
    <xf numFmtId="0" fontId="52" fillId="144" borderId="0"/>
    <xf numFmtId="0" fontId="52" fillId="263" borderId="0"/>
    <xf numFmtId="0" fontId="51" fillId="264" borderId="0" applyNumberFormat="0" applyBorder="0" applyAlignment="0" applyProtection="0"/>
    <xf numFmtId="0" fontId="51" fillId="262" borderId="0" applyNumberFormat="0" applyBorder="0" applyAlignment="0" applyProtection="0"/>
    <xf numFmtId="0" fontId="52" fillId="263" borderId="0"/>
    <xf numFmtId="0" fontId="52" fillId="265" borderId="0"/>
    <xf numFmtId="0" fontId="52" fillId="266" borderId="0"/>
    <xf numFmtId="0" fontId="51" fillId="207" borderId="0" applyNumberFormat="0" applyBorder="0" applyAlignment="0" applyProtection="0"/>
    <xf numFmtId="0" fontId="52" fillId="208" borderId="0"/>
    <xf numFmtId="0" fontId="51" fillId="267" borderId="0" applyNumberFormat="0" applyBorder="0" applyAlignment="0" applyProtection="0"/>
    <xf numFmtId="0" fontId="52" fillId="268" borderId="0"/>
    <xf numFmtId="169" fontId="53" fillId="21" borderId="0" applyNumberFormat="0" applyBorder="0" applyAlignment="0" applyProtection="0"/>
    <xf numFmtId="0" fontId="52" fillId="237" borderId="0"/>
    <xf numFmtId="0" fontId="51" fillId="261" borderId="0" applyNumberFormat="0" applyBorder="0" applyAlignment="0" applyProtection="0"/>
    <xf numFmtId="0" fontId="51" fillId="262" borderId="0" applyNumberFormat="0" applyBorder="0" applyAlignment="0" applyProtection="0"/>
    <xf numFmtId="0" fontId="51" fillId="262" borderId="0" applyNumberFormat="0" applyBorder="0" applyAlignment="0" applyProtection="0"/>
    <xf numFmtId="0" fontId="51" fillId="143" borderId="0" applyNumberFormat="0" applyBorder="0" applyAlignment="0" applyProtection="0"/>
    <xf numFmtId="0" fontId="52" fillId="144" borderId="0"/>
    <xf numFmtId="0" fontId="52" fillId="263" borderId="0"/>
    <xf numFmtId="0" fontId="51" fillId="143" borderId="0" applyNumberFormat="0" applyBorder="0" applyAlignment="0" applyProtection="0"/>
    <xf numFmtId="0" fontId="52" fillId="144" borderId="0"/>
    <xf numFmtId="0" fontId="52" fillId="263" borderId="0"/>
    <xf numFmtId="0" fontId="51" fillId="264" borderId="0" applyNumberFormat="0" applyBorder="0" applyAlignment="0" applyProtection="0"/>
    <xf numFmtId="0" fontId="51" fillId="262" borderId="0" applyNumberFormat="0" applyBorder="0" applyAlignment="0" applyProtection="0"/>
    <xf numFmtId="0" fontId="52" fillId="263" borderId="0"/>
    <xf numFmtId="0" fontId="52" fillId="265" borderId="0"/>
    <xf numFmtId="0" fontId="52" fillId="266" borderId="0"/>
    <xf numFmtId="0" fontId="51" fillId="207" borderId="0" applyNumberFormat="0" applyBorder="0" applyAlignment="0" applyProtection="0"/>
    <xf numFmtId="0" fontId="52" fillId="208" borderId="0"/>
    <xf numFmtId="0" fontId="51" fillId="267" borderId="0" applyNumberFormat="0" applyBorder="0" applyAlignment="0" applyProtection="0"/>
    <xf numFmtId="0" fontId="52" fillId="268" borderId="0"/>
    <xf numFmtId="169" fontId="53" fillId="21" borderId="0" applyNumberFormat="0" applyBorder="0" applyAlignment="0" applyProtection="0"/>
    <xf numFmtId="0" fontId="52" fillId="237" borderId="0"/>
    <xf numFmtId="0" fontId="41" fillId="21" borderId="0" applyNumberFormat="0" applyBorder="0" applyAlignment="0" applyProtection="0"/>
    <xf numFmtId="0" fontId="49" fillId="236" borderId="0" applyNumberFormat="0" applyBorder="0" applyAlignment="0" applyProtection="0"/>
    <xf numFmtId="0" fontId="49" fillId="207" borderId="0" applyNumberFormat="0" applyBorder="0" applyAlignment="0" applyProtection="0"/>
    <xf numFmtId="0" fontId="50" fillId="208" borderId="0"/>
    <xf numFmtId="0" fontId="49" fillId="267" borderId="0" applyNumberFormat="0" applyBorder="0" applyAlignment="0" applyProtection="0"/>
    <xf numFmtId="0" fontId="50" fillId="268" borderId="0"/>
    <xf numFmtId="0" fontId="50" fillId="237" borderId="0"/>
    <xf numFmtId="0" fontId="49" fillId="236" borderId="0" applyNumberFormat="0" applyBorder="0" applyAlignment="0" applyProtection="0"/>
    <xf numFmtId="0" fontId="49" fillId="267" borderId="0" applyNumberFormat="0" applyBorder="0" applyAlignment="0" applyProtection="0"/>
    <xf numFmtId="0" fontId="50" fillId="268" borderId="0"/>
    <xf numFmtId="0" fontId="50" fillId="237" borderId="0"/>
    <xf numFmtId="0" fontId="49" fillId="236" borderId="0" applyNumberFormat="0" applyBorder="0" applyAlignment="0" applyProtection="0"/>
    <xf numFmtId="0" fontId="49" fillId="180" borderId="0" applyNumberFormat="0" applyBorder="0" applyAlignment="0" applyProtection="0"/>
    <xf numFmtId="0" fontId="49" fillId="185" borderId="0" applyNumberFormat="0" applyBorder="0" applyAlignment="0" applyProtection="0"/>
    <xf numFmtId="0" fontId="50" fillId="186" borderId="0"/>
    <xf numFmtId="0" fontId="50" fillId="186" borderId="0"/>
    <xf numFmtId="0" fontId="50" fillId="237" borderId="0"/>
    <xf numFmtId="0" fontId="41" fillId="269" borderId="0" applyNumberFormat="0" applyBorder="0" applyAlignment="0" applyProtection="0"/>
    <xf numFmtId="0" fontId="49" fillId="143" borderId="0" applyNumberFormat="0" applyBorder="0" applyAlignment="0" applyProtection="0"/>
    <xf numFmtId="0" fontId="50" fillId="144" borderId="0"/>
    <xf numFmtId="0" fontId="50" fillId="144" borderId="0"/>
    <xf numFmtId="0" fontId="41" fillId="269" borderId="0" applyNumberFormat="0" applyBorder="0" applyAlignment="0" applyProtection="0"/>
    <xf numFmtId="0" fontId="50" fillId="144" borderId="0"/>
    <xf numFmtId="0" fontId="49" fillId="143" borderId="0" applyNumberFormat="0" applyBorder="0" applyAlignment="0" applyProtection="0"/>
    <xf numFmtId="0" fontId="50" fillId="144" borderId="0"/>
    <xf numFmtId="0" fontId="41" fillId="269" borderId="0" applyNumberFormat="0" applyBorder="0" applyAlignment="0" applyProtection="0"/>
    <xf numFmtId="0" fontId="50" fillId="144" borderId="0"/>
    <xf numFmtId="0" fontId="51" fillId="270" borderId="0" applyNumberFormat="0" applyBorder="0" applyAlignment="0" applyProtection="0"/>
    <xf numFmtId="0" fontId="51" fillId="270" borderId="0" applyNumberFormat="0" applyBorder="0" applyAlignment="0" applyProtection="0"/>
    <xf numFmtId="0" fontId="51" fillId="271" borderId="0" applyNumberFormat="0" applyBorder="0" applyAlignment="0" applyProtection="0"/>
    <xf numFmtId="0" fontId="51" fillId="272" borderId="0" applyNumberFormat="0" applyBorder="0" applyAlignment="0" applyProtection="0"/>
    <xf numFmtId="0" fontId="51" fillId="273" borderId="0" applyNumberFormat="0" applyBorder="0" applyAlignment="0" applyProtection="0"/>
    <xf numFmtId="0" fontId="51" fillId="272" borderId="0" applyNumberFormat="0" applyBorder="0" applyAlignment="0" applyProtection="0"/>
    <xf numFmtId="0" fontId="52" fillId="274" borderId="0"/>
    <xf numFmtId="0" fontId="52" fillId="275" borderId="0"/>
    <xf numFmtId="0" fontId="51" fillId="276" borderId="0" applyNumberFormat="0" applyBorder="0" applyAlignment="0" applyProtection="0"/>
    <xf numFmtId="0" fontId="52" fillId="87" borderId="0"/>
    <xf numFmtId="0" fontId="52" fillId="274" borderId="0"/>
    <xf numFmtId="0" fontId="51" fillId="272" borderId="0" applyNumberFormat="0" applyBorder="0" applyAlignment="0" applyProtection="0"/>
    <xf numFmtId="0" fontId="51" fillId="276" borderId="0" applyNumberFormat="0" applyBorder="0" applyAlignment="0" applyProtection="0"/>
    <xf numFmtId="0" fontId="52" fillId="87" borderId="0"/>
    <xf numFmtId="0" fontId="52" fillId="274" borderId="0"/>
    <xf numFmtId="0" fontId="51" fillId="277" borderId="0" applyNumberFormat="0" applyBorder="0" applyAlignment="0" applyProtection="0"/>
    <xf numFmtId="0" fontId="52" fillId="164" borderId="0"/>
    <xf numFmtId="0" fontId="52" fillId="62" borderId="0"/>
    <xf numFmtId="0" fontId="51" fillId="278" borderId="0" applyNumberFormat="0" applyBorder="0" applyAlignment="0" applyProtection="0"/>
    <xf numFmtId="0" fontId="51" fillId="239" borderId="0" applyNumberFormat="0" applyBorder="0" applyAlignment="0" applyProtection="0"/>
    <xf numFmtId="0" fontId="52" fillId="240" borderId="0"/>
    <xf numFmtId="0" fontId="51" fillId="279" borderId="0" applyNumberFormat="0" applyBorder="0" applyAlignment="0" applyProtection="0"/>
    <xf numFmtId="0" fontId="52" fillId="280" borderId="0"/>
    <xf numFmtId="0" fontId="52" fillId="164" borderId="0"/>
    <xf numFmtId="169" fontId="53" fillId="25" borderId="0" applyNumberFormat="0" applyBorder="0" applyAlignment="0" applyProtection="0"/>
    <xf numFmtId="0" fontId="52" fillId="275" borderId="0"/>
    <xf numFmtId="0" fontId="51" fillId="271" borderId="0" applyNumberFormat="0" applyBorder="0" applyAlignment="0" applyProtection="0"/>
    <xf numFmtId="0" fontId="51" fillId="272" borderId="0" applyNumberFormat="0" applyBorder="0" applyAlignment="0" applyProtection="0"/>
    <xf numFmtId="0" fontId="51" fillId="273" borderId="0" applyNumberFormat="0" applyBorder="0" applyAlignment="0" applyProtection="0"/>
    <xf numFmtId="0" fontId="51" fillId="272" borderId="0" applyNumberFormat="0" applyBorder="0" applyAlignment="0" applyProtection="0"/>
    <xf numFmtId="0" fontId="52" fillId="274" borderId="0"/>
    <xf numFmtId="0" fontId="52" fillId="275" borderId="0"/>
    <xf numFmtId="0" fontId="51" fillId="276" borderId="0" applyNumberFormat="0" applyBorder="0" applyAlignment="0" applyProtection="0"/>
    <xf numFmtId="0" fontId="52" fillId="87" borderId="0"/>
    <xf numFmtId="0" fontId="52" fillId="274" borderId="0"/>
    <xf numFmtId="0" fontId="51" fillId="272" borderId="0" applyNumberFormat="0" applyBorder="0" applyAlignment="0" applyProtection="0"/>
    <xf numFmtId="0" fontId="51" fillId="276" borderId="0" applyNumberFormat="0" applyBorder="0" applyAlignment="0" applyProtection="0"/>
    <xf numFmtId="0" fontId="52" fillId="87" borderId="0"/>
    <xf numFmtId="0" fontId="52" fillId="274" borderId="0"/>
    <xf numFmtId="0" fontId="51" fillId="277" borderId="0" applyNumberFormat="0" applyBorder="0" applyAlignment="0" applyProtection="0"/>
    <xf numFmtId="0" fontId="52" fillId="164" borderId="0"/>
    <xf numFmtId="0" fontId="52" fillId="62" borderId="0"/>
    <xf numFmtId="0" fontId="51" fillId="278" borderId="0" applyNumberFormat="0" applyBorder="0" applyAlignment="0" applyProtection="0"/>
    <xf numFmtId="0" fontId="51" fillId="239" borderId="0" applyNumberFormat="0" applyBorder="0" applyAlignment="0" applyProtection="0"/>
    <xf numFmtId="0" fontId="52" fillId="240" borderId="0"/>
    <xf numFmtId="0" fontId="51" fillId="279" borderId="0" applyNumberFormat="0" applyBorder="0" applyAlignment="0" applyProtection="0"/>
    <xf numFmtId="0" fontId="52" fillId="280" borderId="0"/>
    <xf numFmtId="0" fontId="52" fillId="164" borderId="0"/>
    <xf numFmtId="169" fontId="53" fillId="25" borderId="0" applyNumberFormat="0" applyBorder="0" applyAlignment="0" applyProtection="0"/>
    <xf numFmtId="0" fontId="52" fillId="275" borderId="0"/>
    <xf numFmtId="0" fontId="41" fillId="25" borderId="0" applyNumberFormat="0" applyBorder="0" applyAlignment="0" applyProtection="0"/>
    <xf numFmtId="0" fontId="49" fillId="270" borderId="0" applyNumberFormat="0" applyBorder="0" applyAlignment="0" applyProtection="0"/>
    <xf numFmtId="0" fontId="49" fillId="278" borderId="0" applyNumberFormat="0" applyBorder="0" applyAlignment="0" applyProtection="0"/>
    <xf numFmtId="0" fontId="49" fillId="239" borderId="0" applyNumberFormat="0" applyBorder="0" applyAlignment="0" applyProtection="0"/>
    <xf numFmtId="0" fontId="50" fillId="240" borderId="0"/>
    <xf numFmtId="0" fontId="49" fillId="279" borderId="0" applyNumberFormat="0" applyBorder="0" applyAlignment="0" applyProtection="0"/>
    <xf numFmtId="0" fontId="50" fillId="280" borderId="0"/>
    <xf numFmtId="0" fontId="50" fillId="164" borderId="0"/>
    <xf numFmtId="0" fontId="49" fillId="272" borderId="0" applyNumberFormat="0" applyBorder="0" applyAlignment="0" applyProtection="0"/>
    <xf numFmtId="0" fontId="50" fillId="274" borderId="0"/>
    <xf numFmtId="0" fontId="50" fillId="275" borderId="0"/>
    <xf numFmtId="0" fontId="49" fillId="270" borderId="0" applyNumberFormat="0" applyBorder="0" applyAlignment="0" applyProtection="0"/>
    <xf numFmtId="0" fontId="49" fillId="278" borderId="0" applyNumberFormat="0" applyBorder="0" applyAlignment="0" applyProtection="0"/>
    <xf numFmtId="0" fontId="49" fillId="279" borderId="0" applyNumberFormat="0" applyBorder="0" applyAlignment="0" applyProtection="0"/>
    <xf numFmtId="0" fontId="50" fillId="280" borderId="0"/>
    <xf numFmtId="0" fontId="50" fillId="164" borderId="0"/>
    <xf numFmtId="0" fontId="49" fillId="272" borderId="0" applyNumberFormat="0" applyBorder="0" applyAlignment="0" applyProtection="0"/>
    <xf numFmtId="0" fontId="50" fillId="274" borderId="0"/>
    <xf numFmtId="0" fontId="50" fillId="275" borderId="0"/>
    <xf numFmtId="0" fontId="49" fillId="270" borderId="0" applyNumberFormat="0" applyBorder="0" applyAlignment="0" applyProtection="0"/>
    <xf numFmtId="0" fontId="49" fillId="271" borderId="0" applyNumberFormat="0" applyBorder="0" applyAlignment="0" applyProtection="0"/>
    <xf numFmtId="0" fontId="49" fillId="277" borderId="0" applyNumberFormat="0" applyBorder="0" applyAlignment="0" applyProtection="0"/>
    <xf numFmtId="0" fontId="50" fillId="164" borderId="0"/>
    <xf numFmtId="0" fontId="50" fillId="62" borderId="0"/>
    <xf numFmtId="0" fontId="49" fillId="272" borderId="0" applyNumberFormat="0" applyBorder="0" applyAlignment="0" applyProtection="0"/>
    <xf numFmtId="0" fontId="50" fillId="274" borderId="0"/>
    <xf numFmtId="0" fontId="50" fillId="275" borderId="0"/>
    <xf numFmtId="0" fontId="41" fillId="281" borderId="0" applyNumberFormat="0" applyBorder="0" applyAlignment="0" applyProtection="0"/>
    <xf numFmtId="0" fontId="49" fillId="279" borderId="0" applyNumberFormat="0" applyBorder="0" applyAlignment="0" applyProtection="0"/>
    <xf numFmtId="0" fontId="50" fillId="280" borderId="0"/>
    <xf numFmtId="0" fontId="50" fillId="164" borderId="0"/>
    <xf numFmtId="0" fontId="41" fillId="281" borderId="0" applyNumberFormat="0" applyBorder="0" applyAlignment="0" applyProtection="0"/>
    <xf numFmtId="0" fontId="50" fillId="164" borderId="0"/>
    <xf numFmtId="0" fontId="49" fillId="279" borderId="0" applyNumberFormat="0" applyBorder="0" applyAlignment="0" applyProtection="0"/>
    <xf numFmtId="0" fontId="50" fillId="280" borderId="0"/>
    <xf numFmtId="0" fontId="41" fillId="281" borderId="0" applyNumberFormat="0" applyBorder="0" applyAlignment="0" applyProtection="0"/>
    <xf numFmtId="0" fontId="50" fillId="164" borderId="0"/>
    <xf numFmtId="0" fontId="51" fillId="282" borderId="0" applyNumberFormat="0" applyBorder="0" applyAlignment="0" applyProtection="0"/>
    <xf numFmtId="0" fontId="51" fillId="282" borderId="0" applyNumberFormat="0" applyBorder="0" applyAlignment="0" applyProtection="0"/>
    <xf numFmtId="0" fontId="51" fillId="283" borderId="0" applyNumberFormat="0" applyBorder="0" applyAlignment="0" applyProtection="0"/>
    <xf numFmtId="0" fontId="51" fillId="283" borderId="0" applyNumberFormat="0" applyBorder="0" applyAlignment="0" applyProtection="0"/>
    <xf numFmtId="0" fontId="51" fillId="284" borderId="0" applyNumberFormat="0" applyBorder="0" applyAlignment="0" applyProtection="0"/>
    <xf numFmtId="0" fontId="52" fillId="285" borderId="0"/>
    <xf numFmtId="0" fontId="52" fillId="285" borderId="0"/>
    <xf numFmtId="0" fontId="51" fillId="284" borderId="0" applyNumberFormat="0" applyBorder="0" applyAlignment="0" applyProtection="0"/>
    <xf numFmtId="0" fontId="52" fillId="285" borderId="0"/>
    <xf numFmtId="0" fontId="52" fillId="285" borderId="0"/>
    <xf numFmtId="0" fontId="51" fillId="286" borderId="0" applyNumberFormat="0" applyBorder="0" applyAlignment="0" applyProtection="0"/>
    <xf numFmtId="0" fontId="51" fillId="254" borderId="0" applyNumberFormat="0" applyBorder="0" applyAlignment="0" applyProtection="0"/>
    <xf numFmtId="0" fontId="51" fillId="255" borderId="0" applyNumberFormat="0" applyBorder="0" applyAlignment="0" applyProtection="0"/>
    <xf numFmtId="0" fontId="52" fillId="133" borderId="0"/>
    <xf numFmtId="0" fontId="52" fillId="133" borderId="0"/>
    <xf numFmtId="0" fontId="51" fillId="287" borderId="0" applyNumberFormat="0" applyBorder="0" applyAlignment="0" applyProtection="0"/>
    <xf numFmtId="0" fontId="52" fillId="288" borderId="0"/>
    <xf numFmtId="0" fontId="52" fillId="92" borderId="0"/>
    <xf numFmtId="0" fontId="51" fillId="289" borderId="0" applyNumberFormat="0" applyBorder="0" applyAlignment="0" applyProtection="0"/>
    <xf numFmtId="0" fontId="51" fillId="290" borderId="0" applyNumberFormat="0" applyBorder="0" applyAlignment="0" applyProtection="0"/>
    <xf numFmtId="0" fontId="52" fillId="291" borderId="0"/>
    <xf numFmtId="0" fontId="52" fillId="292" borderId="0"/>
    <xf numFmtId="0" fontId="51" fillId="293" borderId="0" applyNumberFormat="0" applyBorder="0" applyAlignment="0" applyProtection="0"/>
    <xf numFmtId="0" fontId="52" fillId="184" borderId="0"/>
    <xf numFmtId="169" fontId="53" fillId="29" borderId="0" applyNumberFormat="0" applyBorder="0" applyAlignment="0" applyProtection="0"/>
    <xf numFmtId="0" fontId="52" fillId="90" borderId="0"/>
    <xf numFmtId="0" fontId="51" fillId="283" borderId="0" applyNumberFormat="0" applyBorder="0" applyAlignment="0" applyProtection="0"/>
    <xf numFmtId="0" fontId="51" fillId="283" borderId="0" applyNumberFormat="0" applyBorder="0" applyAlignment="0" applyProtection="0"/>
    <xf numFmtId="0" fontId="51" fillId="284" borderId="0" applyNumberFormat="0" applyBorder="0" applyAlignment="0" applyProtection="0"/>
    <xf numFmtId="0" fontId="52" fillId="285" borderId="0"/>
    <xf numFmtId="0" fontId="52" fillId="285" borderId="0"/>
    <xf numFmtId="0" fontId="51" fillId="284" borderId="0" applyNumberFormat="0" applyBorder="0" applyAlignment="0" applyProtection="0"/>
    <xf numFmtId="0" fontId="52" fillId="285" borderId="0"/>
    <xf numFmtId="0" fontId="52" fillId="285" borderId="0"/>
    <xf numFmtId="0" fontId="51" fillId="286" borderId="0" applyNumberFormat="0" applyBorder="0" applyAlignment="0" applyProtection="0"/>
    <xf numFmtId="0" fontId="51" fillId="254" borderId="0" applyNumberFormat="0" applyBorder="0" applyAlignment="0" applyProtection="0"/>
    <xf numFmtId="0" fontId="51" fillId="255" borderId="0" applyNumberFormat="0" applyBorder="0" applyAlignment="0" applyProtection="0"/>
    <xf numFmtId="0" fontId="52" fillId="133" borderId="0"/>
    <xf numFmtId="0" fontId="52" fillId="133" borderId="0"/>
    <xf numFmtId="0" fontId="51" fillId="287" borderId="0" applyNumberFormat="0" applyBorder="0" applyAlignment="0" applyProtection="0"/>
    <xf numFmtId="0" fontId="52" fillId="288" borderId="0"/>
    <xf numFmtId="0" fontId="52" fillId="92" borderId="0"/>
    <xf numFmtId="0" fontId="51" fillId="289" borderId="0" applyNumberFormat="0" applyBorder="0" applyAlignment="0" applyProtection="0"/>
    <xf numFmtId="0" fontId="51" fillId="290" borderId="0" applyNumberFormat="0" applyBorder="0" applyAlignment="0" applyProtection="0"/>
    <xf numFmtId="0" fontId="52" fillId="291" borderId="0"/>
    <xf numFmtId="0" fontId="52" fillId="292" borderId="0"/>
    <xf numFmtId="0" fontId="51" fillId="293" borderId="0" applyNumberFormat="0" applyBorder="0" applyAlignment="0" applyProtection="0"/>
    <xf numFmtId="0" fontId="52" fillId="184" borderId="0"/>
    <xf numFmtId="169" fontId="53" fillId="29" borderId="0" applyNumberFormat="0" applyBorder="0" applyAlignment="0" applyProtection="0"/>
    <xf numFmtId="0" fontId="52" fillId="90" borderId="0"/>
    <xf numFmtId="0" fontId="41" fillId="29" borderId="0" applyNumberFormat="0" applyBorder="0" applyAlignment="0" applyProtection="0"/>
    <xf numFmtId="0" fontId="49" fillId="282" borderId="0" applyNumberFormat="0" applyBorder="0" applyAlignment="0" applyProtection="0"/>
    <xf numFmtId="0" fontId="49" fillId="286" borderId="0" applyNumberFormat="0" applyBorder="0" applyAlignment="0" applyProtection="0"/>
    <xf numFmtId="0" fontId="49" fillId="254" borderId="0" applyNumberFormat="0" applyBorder="0" applyAlignment="0" applyProtection="0"/>
    <xf numFmtId="0" fontId="49" fillId="255" borderId="0" applyNumberFormat="0" applyBorder="0" applyAlignment="0" applyProtection="0"/>
    <xf numFmtId="0" fontId="50" fillId="133" borderId="0"/>
    <xf numFmtId="0" fontId="50" fillId="133" borderId="0"/>
    <xf numFmtId="0" fontId="49" fillId="287" borderId="0" applyNumberFormat="0" applyBorder="0" applyAlignment="0" applyProtection="0"/>
    <xf numFmtId="0" fontId="50" fillId="288" borderId="0"/>
    <xf numFmtId="0" fontId="50" fillId="92" borderId="0"/>
    <xf numFmtId="0" fontId="49" fillId="289" borderId="0" applyNumberFormat="0" applyBorder="0" applyAlignment="0" applyProtection="0"/>
    <xf numFmtId="0" fontId="49" fillId="290" borderId="0" applyNumberFormat="0" applyBorder="0" applyAlignment="0" applyProtection="0"/>
    <xf numFmtId="0" fontId="50" fillId="291" borderId="0"/>
    <xf numFmtId="0" fontId="50" fillId="292" borderId="0"/>
    <xf numFmtId="0" fontId="49" fillId="293" borderId="0" applyNumberFormat="0" applyBorder="0" applyAlignment="0" applyProtection="0"/>
    <xf numFmtId="0" fontId="50" fillId="184" borderId="0"/>
    <xf numFmtId="0" fontId="50" fillId="90" borderId="0"/>
    <xf numFmtId="0" fontId="41" fillId="294" borderId="0" applyNumberFormat="0" applyBorder="0" applyAlignment="0" applyProtection="0"/>
    <xf numFmtId="0" fontId="49" fillId="293" borderId="0" applyNumberFormat="0" applyBorder="0" applyAlignment="0" applyProtection="0"/>
    <xf numFmtId="0" fontId="50" fillId="184" borderId="0"/>
    <xf numFmtId="0" fontId="50" fillId="90" borderId="0"/>
    <xf numFmtId="0" fontId="41" fillId="294" borderId="0" applyNumberFormat="0" applyBorder="0" applyAlignment="0" applyProtection="0"/>
    <xf numFmtId="0" fontId="50" fillId="90" borderId="0"/>
    <xf numFmtId="0" fontId="49" fillId="293" borderId="0" applyNumberFormat="0" applyBorder="0" applyAlignment="0" applyProtection="0"/>
    <xf numFmtId="0" fontId="50" fillId="184" borderId="0"/>
    <xf numFmtId="0" fontId="41" fillId="294" borderId="0" applyNumberFormat="0" applyBorder="0" applyAlignment="0" applyProtection="0"/>
    <xf numFmtId="0" fontId="50" fillId="90" borderId="0"/>
    <xf numFmtId="0" fontId="51" fillId="295" borderId="0" applyNumberFormat="0" applyBorder="0" applyAlignment="0" applyProtection="0"/>
    <xf numFmtId="0" fontId="51" fillId="295" borderId="0" applyNumberFormat="0" applyBorder="0" applyAlignment="0" applyProtection="0"/>
    <xf numFmtId="0" fontId="51" fillId="295" borderId="0" applyNumberFormat="0" applyBorder="0" applyAlignment="0" applyProtection="0"/>
    <xf numFmtId="0" fontId="51" fillId="295" borderId="0" applyNumberFormat="0" applyBorder="0" applyAlignment="0" applyProtection="0"/>
    <xf numFmtId="0" fontId="51" fillId="257" borderId="0" applyNumberFormat="0" applyBorder="0" applyAlignment="0" applyProtection="0"/>
    <xf numFmtId="0" fontId="52" fillId="208" borderId="0"/>
    <xf numFmtId="0" fontId="52" fillId="208" borderId="0"/>
    <xf numFmtId="0" fontId="51" fillId="257" borderId="0" applyNumberFormat="0" applyBorder="0" applyAlignment="0" applyProtection="0"/>
    <xf numFmtId="0" fontId="52" fillId="208" borderId="0"/>
    <xf numFmtId="0" fontId="52" fillId="208" borderId="0"/>
    <xf numFmtId="0" fontId="51" fillId="295" borderId="0" applyNumberFormat="0" applyBorder="0" applyAlignment="0" applyProtection="0"/>
    <xf numFmtId="0" fontId="51" fillId="257" borderId="0" applyNumberFormat="0" applyBorder="0" applyAlignment="0" applyProtection="0"/>
    <xf numFmtId="0" fontId="52" fillId="208" borderId="0"/>
    <xf numFmtId="0" fontId="52" fillId="208" borderId="0"/>
    <xf numFmtId="0" fontId="51" fillId="296" borderId="0" applyNumberFormat="0" applyBorder="0" applyAlignment="0" applyProtection="0"/>
    <xf numFmtId="0" fontId="51" fillId="297" borderId="0" applyNumberFormat="0" applyBorder="0" applyAlignment="0" applyProtection="0"/>
    <xf numFmtId="0" fontId="52" fillId="298" borderId="0"/>
    <xf numFmtId="0" fontId="52" fillId="298" borderId="0"/>
    <xf numFmtId="0" fontId="51" fillId="257" borderId="0" applyNumberFormat="0" applyBorder="0" applyAlignment="0" applyProtection="0"/>
    <xf numFmtId="0" fontId="52" fillId="208" borderId="0"/>
    <xf numFmtId="169" fontId="53" fillId="33" borderId="0" applyNumberFormat="0" applyBorder="0" applyAlignment="0" applyProtection="0"/>
    <xf numFmtId="0" fontId="52" fillId="208" borderId="0"/>
    <xf numFmtId="0" fontId="51" fillId="295" borderId="0" applyNumberFormat="0" applyBorder="0" applyAlignment="0" applyProtection="0"/>
    <xf numFmtId="0" fontId="51" fillId="295" borderId="0" applyNumberFormat="0" applyBorder="0" applyAlignment="0" applyProtection="0"/>
    <xf numFmtId="0" fontId="51" fillId="257" borderId="0" applyNumberFormat="0" applyBorder="0" applyAlignment="0" applyProtection="0"/>
    <xf numFmtId="0" fontId="52" fillId="208" borderId="0"/>
    <xf numFmtId="0" fontId="52" fillId="208" borderId="0"/>
    <xf numFmtId="0" fontId="51" fillId="257" borderId="0" applyNumberFormat="0" applyBorder="0" applyAlignment="0" applyProtection="0"/>
    <xf numFmtId="0" fontId="52" fillId="208" borderId="0"/>
    <xf numFmtId="0" fontId="52" fillId="208" borderId="0"/>
    <xf numFmtId="0" fontId="51" fillId="295" borderId="0" applyNumberFormat="0" applyBorder="0" applyAlignment="0" applyProtection="0"/>
    <xf numFmtId="0" fontId="51" fillId="257" borderId="0" applyNumberFormat="0" applyBorder="0" applyAlignment="0" applyProtection="0"/>
    <xf numFmtId="0" fontId="52" fillId="208" borderId="0"/>
    <xf numFmtId="0" fontId="52" fillId="208" borderId="0"/>
    <xf numFmtId="0" fontId="51" fillId="296" borderId="0" applyNumberFormat="0" applyBorder="0" applyAlignment="0" applyProtection="0"/>
    <xf numFmtId="0" fontId="51" fillId="297" borderId="0" applyNumberFormat="0" applyBorder="0" applyAlignment="0" applyProtection="0"/>
    <xf numFmtId="0" fontId="52" fillId="298" borderId="0"/>
    <xf numFmtId="0" fontId="52" fillId="298" borderId="0"/>
    <xf numFmtId="0" fontId="51" fillId="257" borderId="0" applyNumberFormat="0" applyBorder="0" applyAlignment="0" applyProtection="0"/>
    <xf numFmtId="0" fontId="52" fillId="208" borderId="0"/>
    <xf numFmtId="169" fontId="53" fillId="33" borderId="0" applyNumberFormat="0" applyBorder="0" applyAlignment="0" applyProtection="0"/>
    <xf numFmtId="0" fontId="52" fillId="208" borderId="0"/>
    <xf numFmtId="0" fontId="41" fillId="33" borderId="0" applyNumberFormat="0" applyBorder="0" applyAlignment="0" applyProtection="0"/>
    <xf numFmtId="0" fontId="49" fillId="257" borderId="0" applyNumberFormat="0" applyBorder="0" applyAlignment="0" applyProtection="0"/>
    <xf numFmtId="0" fontId="50" fillId="208" borderId="0"/>
    <xf numFmtId="0" fontId="51" fillId="299" borderId="0" applyNumberFormat="0" applyBorder="0" applyAlignment="0" applyProtection="0"/>
    <xf numFmtId="0" fontId="51" fillId="299" borderId="0" applyNumberFormat="0" applyBorder="0" applyAlignment="0" applyProtection="0"/>
    <xf numFmtId="0" fontId="51" fillId="300" borderId="0" applyNumberFormat="0" applyBorder="0" applyAlignment="0" applyProtection="0"/>
    <xf numFmtId="0" fontId="51" fillId="143" borderId="0" applyNumberFormat="0" applyBorder="0" applyAlignment="0" applyProtection="0"/>
    <xf numFmtId="0" fontId="51" fillId="301" borderId="0" applyNumberFormat="0" applyBorder="0" applyAlignment="0" applyProtection="0"/>
    <xf numFmtId="0" fontId="52" fillId="302" borderId="0"/>
    <xf numFmtId="0" fontId="52" fillId="144" borderId="0"/>
    <xf numFmtId="0" fontId="51" fillId="205" borderId="0" applyNumberFormat="0" applyBorder="0" applyAlignment="0" applyProtection="0"/>
    <xf numFmtId="0" fontId="51" fillId="216" borderId="0" applyNumberFormat="0" applyBorder="0" applyAlignment="0" applyProtection="0"/>
    <xf numFmtId="0" fontId="52" fillId="217" borderId="0"/>
    <xf numFmtId="0" fontId="52" fillId="191" borderId="0"/>
    <xf numFmtId="0" fontId="52" fillId="144" borderId="0"/>
    <xf numFmtId="0" fontId="51" fillId="143" borderId="0" applyNumberFormat="0" applyBorder="0" applyAlignment="0" applyProtection="0"/>
    <xf numFmtId="0" fontId="51" fillId="301" borderId="0" applyNumberFormat="0" applyBorder="0" applyAlignment="0" applyProtection="0"/>
    <xf numFmtId="0" fontId="52" fillId="302" borderId="0"/>
    <xf numFmtId="0" fontId="52" fillId="144" borderId="0"/>
    <xf numFmtId="0" fontId="51" fillId="264" borderId="0" applyNumberFormat="0" applyBorder="0" applyAlignment="0" applyProtection="0"/>
    <xf numFmtId="0" fontId="51" fillId="262" borderId="0" applyNumberFormat="0" applyBorder="0" applyAlignment="0" applyProtection="0"/>
    <xf numFmtId="0" fontId="52" fillId="263" borderId="0"/>
    <xf numFmtId="0" fontId="52" fillId="265" borderId="0"/>
    <xf numFmtId="0" fontId="51" fillId="261" borderId="0" applyNumberFormat="0" applyBorder="0" applyAlignment="0" applyProtection="0"/>
    <xf numFmtId="0" fontId="52" fillId="266" borderId="0"/>
    <xf numFmtId="169" fontId="53" fillId="37" borderId="0" applyNumberFormat="0" applyBorder="0" applyAlignment="0" applyProtection="0"/>
    <xf numFmtId="0" fontId="52" fillId="266" borderId="0"/>
    <xf numFmtId="0" fontId="51" fillId="300" borderId="0" applyNumberFormat="0" applyBorder="0" applyAlignment="0" applyProtection="0"/>
    <xf numFmtId="0" fontId="51" fillId="143" borderId="0" applyNumberFormat="0" applyBorder="0" applyAlignment="0" applyProtection="0"/>
    <xf numFmtId="0" fontId="51" fillId="301" borderId="0" applyNumberFormat="0" applyBorder="0" applyAlignment="0" applyProtection="0"/>
    <xf numFmtId="0" fontId="52" fillId="302" borderId="0"/>
    <xf numFmtId="0" fontId="52" fillId="144" borderId="0"/>
    <xf numFmtId="0" fontId="51" fillId="205" borderId="0" applyNumberFormat="0" applyBorder="0" applyAlignment="0" applyProtection="0"/>
    <xf numFmtId="0" fontId="51" fillId="216" borderId="0" applyNumberFormat="0" applyBorder="0" applyAlignment="0" applyProtection="0"/>
    <xf numFmtId="0" fontId="52" fillId="217" borderId="0"/>
    <xf numFmtId="0" fontId="52" fillId="191" borderId="0"/>
    <xf numFmtId="0" fontId="52" fillId="144" borderId="0"/>
    <xf numFmtId="0" fontId="51" fillId="143" borderId="0" applyNumberFormat="0" applyBorder="0" applyAlignment="0" applyProtection="0"/>
    <xf numFmtId="0" fontId="51" fillId="301" borderId="0" applyNumberFormat="0" applyBorder="0" applyAlignment="0" applyProtection="0"/>
    <xf numFmtId="0" fontId="52" fillId="302" borderId="0"/>
    <xf numFmtId="0" fontId="52" fillId="144" borderId="0"/>
    <xf numFmtId="0" fontId="51" fillId="264" borderId="0" applyNumberFormat="0" applyBorder="0" applyAlignment="0" applyProtection="0"/>
    <xf numFmtId="0" fontId="51" fillId="262" borderId="0" applyNumberFormat="0" applyBorder="0" applyAlignment="0" applyProtection="0"/>
    <xf numFmtId="0" fontId="52" fillId="263" borderId="0"/>
    <xf numFmtId="0" fontId="52" fillId="265" borderId="0"/>
    <xf numFmtId="0" fontId="51" fillId="261" borderId="0" applyNumberFormat="0" applyBorder="0" applyAlignment="0" applyProtection="0"/>
    <xf numFmtId="0" fontId="52" fillId="266" borderId="0"/>
    <xf numFmtId="169" fontId="53" fillId="37" borderId="0" applyNumberFormat="0" applyBorder="0" applyAlignment="0" applyProtection="0"/>
    <xf numFmtId="0" fontId="52" fillId="266" borderId="0"/>
    <xf numFmtId="0" fontId="41" fillId="37" borderId="0" applyNumberFormat="0" applyBorder="0" applyAlignment="0" applyProtection="0"/>
    <xf numFmtId="0" fontId="49" fillId="299" borderId="0" applyNumberFormat="0" applyBorder="0" applyAlignment="0" applyProtection="0"/>
    <xf numFmtId="0" fontId="49" fillId="180" borderId="0" applyNumberFormat="0" applyBorder="0" applyAlignment="0" applyProtection="0"/>
    <xf numFmtId="0" fontId="49" fillId="185" borderId="0" applyNumberFormat="0" applyBorder="0" applyAlignment="0" applyProtection="0"/>
    <xf numFmtId="0" fontId="50" fillId="186" borderId="0"/>
    <xf numFmtId="0" fontId="50" fillId="186" borderId="0"/>
    <xf numFmtId="0" fontId="49" fillId="261" borderId="0" applyNumberFormat="0" applyBorder="0" applyAlignment="0" applyProtection="0"/>
    <xf numFmtId="0" fontId="50" fillId="266" borderId="0"/>
    <xf numFmtId="0" fontId="50" fillId="266" borderId="0"/>
    <xf numFmtId="0" fontId="49" fillId="143" borderId="0" applyNumberFormat="0" applyBorder="0" applyAlignment="0" applyProtection="0"/>
    <xf numFmtId="0" fontId="50" fillId="144" borderId="0"/>
    <xf numFmtId="0" fontId="51" fillId="303" borderId="0" applyNumberFormat="0" applyBorder="0" applyAlignment="0" applyProtection="0"/>
    <xf numFmtId="0" fontId="51" fillId="303" borderId="0" applyNumberFormat="0" applyBorder="0" applyAlignment="0" applyProtection="0"/>
    <xf numFmtId="0" fontId="51" fillId="223" borderId="0" applyNumberFormat="0" applyBorder="0" applyAlignment="0" applyProtection="0"/>
    <xf numFmtId="0" fontId="51" fillId="223" borderId="0" applyNumberFormat="0" applyBorder="0" applyAlignment="0" applyProtection="0"/>
    <xf numFmtId="0" fontId="51" fillId="304" borderId="0" applyNumberFormat="0" applyBorder="0" applyAlignment="0" applyProtection="0"/>
    <xf numFmtId="0" fontId="52" fillId="127" borderId="0"/>
    <xf numFmtId="0" fontId="52" fillId="201" borderId="0"/>
    <xf numFmtId="0" fontId="51" fillId="304" borderId="0" applyNumberFormat="0" applyBorder="0" applyAlignment="0" applyProtection="0"/>
    <xf numFmtId="0" fontId="52" fillId="127" borderId="0"/>
    <xf numFmtId="0" fontId="52" fillId="201" borderId="0"/>
    <xf numFmtId="0" fontId="51" fillId="305" borderId="0" applyNumberFormat="0" applyBorder="0" applyAlignment="0" applyProtection="0"/>
    <xf numFmtId="0" fontId="51" fillId="271" borderId="0" applyNumberFormat="0" applyBorder="0" applyAlignment="0" applyProtection="0"/>
    <xf numFmtId="0" fontId="51" fillId="277" borderId="0" applyNumberFormat="0" applyBorder="0" applyAlignment="0" applyProtection="0"/>
    <xf numFmtId="0" fontId="52" fillId="164" borderId="0"/>
    <xf numFmtId="0" fontId="52" fillId="62" borderId="0"/>
    <xf numFmtId="0" fontId="51" fillId="306" borderId="0" applyNumberFormat="0" applyBorder="0" applyAlignment="0" applyProtection="0"/>
    <xf numFmtId="0" fontId="52" fillId="164" borderId="0"/>
    <xf numFmtId="0" fontId="52" fillId="164" borderId="0"/>
    <xf numFmtId="0" fontId="51" fillId="272" borderId="0" applyNumberFormat="0" applyBorder="0" applyAlignment="0" applyProtection="0"/>
    <xf numFmtId="0" fontId="51" fillId="276" borderId="0" applyNumberFormat="0" applyBorder="0" applyAlignment="0" applyProtection="0"/>
    <xf numFmtId="0" fontId="52" fillId="87" borderId="0"/>
    <xf numFmtId="0" fontId="52" fillId="274" borderId="0"/>
    <xf numFmtId="0" fontId="51" fillId="307" borderId="0" applyNumberFormat="0" applyBorder="0" applyAlignment="0" applyProtection="0"/>
    <xf numFmtId="0" fontId="52" fillId="291" borderId="0"/>
    <xf numFmtId="169" fontId="53" fillId="41" borderId="0" applyNumberFormat="0" applyBorder="0" applyAlignment="0" applyProtection="0"/>
    <xf numFmtId="0" fontId="52" fillId="86" borderId="0"/>
    <xf numFmtId="0" fontId="51" fillId="223" borderId="0" applyNumberFormat="0" applyBorder="0" applyAlignment="0" applyProtection="0"/>
    <xf numFmtId="0" fontId="51" fillId="223" borderId="0" applyNumberFormat="0" applyBorder="0" applyAlignment="0" applyProtection="0"/>
    <xf numFmtId="0" fontId="51" fillId="304" borderId="0" applyNumberFormat="0" applyBorder="0" applyAlignment="0" applyProtection="0"/>
    <xf numFmtId="0" fontId="52" fillId="127" borderId="0"/>
    <xf numFmtId="0" fontId="52" fillId="201" borderId="0"/>
    <xf numFmtId="0" fontId="51" fillId="304" borderId="0" applyNumberFormat="0" applyBorder="0" applyAlignment="0" applyProtection="0"/>
    <xf numFmtId="0" fontId="52" fillId="127" borderId="0"/>
    <xf numFmtId="0" fontId="52" fillId="201" borderId="0"/>
    <xf numFmtId="0" fontId="51" fillId="305" borderId="0" applyNumberFormat="0" applyBorder="0" applyAlignment="0" applyProtection="0"/>
    <xf numFmtId="0" fontId="51" fillId="271" borderId="0" applyNumberFormat="0" applyBorder="0" applyAlignment="0" applyProtection="0"/>
    <xf numFmtId="0" fontId="51" fillId="277" borderId="0" applyNumberFormat="0" applyBorder="0" applyAlignment="0" applyProtection="0"/>
    <xf numFmtId="0" fontId="52" fillId="164" borderId="0"/>
    <xf numFmtId="0" fontId="52" fillId="62" borderId="0"/>
    <xf numFmtId="0" fontId="51" fillId="306" borderId="0" applyNumberFormat="0" applyBorder="0" applyAlignment="0" applyProtection="0"/>
    <xf numFmtId="0" fontId="52" fillId="164" borderId="0"/>
    <xf numFmtId="0" fontId="52" fillId="164" borderId="0"/>
    <xf numFmtId="0" fontId="51" fillId="272" borderId="0" applyNumberFormat="0" applyBorder="0" applyAlignment="0" applyProtection="0"/>
    <xf numFmtId="0" fontId="51" fillId="276" borderId="0" applyNumberFormat="0" applyBorder="0" applyAlignment="0" applyProtection="0"/>
    <xf numFmtId="0" fontId="52" fillId="87" borderId="0"/>
    <xf numFmtId="0" fontId="52" fillId="274" borderId="0"/>
    <xf numFmtId="0" fontId="51" fillId="307" borderId="0" applyNumberFormat="0" applyBorder="0" applyAlignment="0" applyProtection="0"/>
    <xf numFmtId="0" fontId="52" fillId="291" borderId="0"/>
    <xf numFmtId="169" fontId="53" fillId="41" borderId="0" applyNumberFormat="0" applyBorder="0" applyAlignment="0" applyProtection="0"/>
    <xf numFmtId="0" fontId="52" fillId="86" borderId="0"/>
    <xf numFmtId="0" fontId="41" fillId="41" borderId="0" applyNumberFormat="0" applyBorder="0" applyAlignment="0" applyProtection="0"/>
    <xf numFmtId="0" fontId="49" fillId="303" borderId="0" applyNumberFormat="0" applyBorder="0" applyAlignment="0" applyProtection="0"/>
    <xf numFmtId="0" fontId="49" fillId="305" borderId="0" applyNumberFormat="0" applyBorder="0" applyAlignment="0" applyProtection="0"/>
    <xf numFmtId="0" fontId="49" fillId="271" borderId="0" applyNumberFormat="0" applyBorder="0" applyAlignment="0" applyProtection="0"/>
    <xf numFmtId="0" fontId="49" fillId="277" borderId="0" applyNumberFormat="0" applyBorder="0" applyAlignment="0" applyProtection="0"/>
    <xf numFmtId="0" fontId="50" fillId="164" borderId="0"/>
    <xf numFmtId="0" fontId="50" fillId="62" borderId="0"/>
    <xf numFmtId="0" fontId="49" fillId="306" borderId="0" applyNumberFormat="0" applyBorder="0" applyAlignment="0" applyProtection="0"/>
    <xf numFmtId="0" fontId="50" fillId="164" borderId="0"/>
    <xf numFmtId="0" fontId="50" fillId="164" borderId="0"/>
    <xf numFmtId="0" fontId="49" fillId="272" borderId="0" applyNumberFormat="0" applyBorder="0" applyAlignment="0" applyProtection="0"/>
    <xf numFmtId="0" fontId="49" fillId="276" borderId="0" applyNumberFormat="0" applyBorder="0" applyAlignment="0" applyProtection="0"/>
    <xf numFmtId="0" fontId="50" fillId="87" borderId="0"/>
    <xf numFmtId="0" fontId="50" fillId="274" borderId="0"/>
    <xf numFmtId="0" fontId="49" fillId="307" borderId="0" applyNumberFormat="0" applyBorder="0" applyAlignment="0" applyProtection="0"/>
    <xf numFmtId="0" fontId="50" fillId="291" borderId="0"/>
    <xf numFmtId="0" fontId="50" fillId="86" borderId="0"/>
    <xf numFmtId="0" fontId="49" fillId="303" borderId="0" applyNumberFormat="0" applyBorder="0" applyAlignment="0" applyProtection="0"/>
    <xf numFmtId="0" fontId="49" fillId="272" borderId="0" applyNumberFormat="0" applyBorder="0" applyAlignment="0" applyProtection="0"/>
    <xf numFmtId="0" fontId="49" fillId="276" borderId="0" applyNumberFormat="0" applyBorder="0" applyAlignment="0" applyProtection="0"/>
    <xf numFmtId="0" fontId="50" fillId="87" borderId="0"/>
    <xf numFmtId="0" fontId="50" fillId="274" borderId="0"/>
    <xf numFmtId="0" fontId="49" fillId="307" borderId="0" applyNumberFormat="0" applyBorder="0" applyAlignment="0" applyProtection="0"/>
    <xf numFmtId="170" fontId="54" fillId="0" borderId="0"/>
    <xf numFmtId="0" fontId="50" fillId="86" borderId="0"/>
    <xf numFmtId="0" fontId="49" fillId="303" borderId="0" applyNumberFormat="0" applyBorder="0" applyAlignment="0" applyProtection="0"/>
    <xf numFmtId="0" fontId="49" fillId="272" borderId="0" applyNumberFormat="0" applyBorder="0" applyAlignment="0" applyProtection="0"/>
    <xf numFmtId="0" fontId="49" fillId="276" borderId="0" applyNumberFormat="0" applyBorder="0" applyAlignment="0" applyProtection="0"/>
    <xf numFmtId="170" fontId="54" fillId="0" borderId="0"/>
    <xf numFmtId="170" fontId="54" fillId="0" borderId="0"/>
    <xf numFmtId="0" fontId="49" fillId="307" borderId="0" applyNumberFormat="0" applyBorder="0" applyAlignment="0" applyProtection="0"/>
    <xf numFmtId="170" fontId="54" fillId="0" borderId="0"/>
    <xf numFmtId="170" fontId="54" fillId="0" borderId="0"/>
    <xf numFmtId="0" fontId="41" fillId="308" borderId="0" applyNumberFormat="0" applyBorder="0" applyAlignment="0" applyProtection="0"/>
    <xf numFmtId="0" fontId="49" fillId="277" borderId="0" applyNumberFormat="0" applyBorder="0" applyAlignment="0" applyProtection="0"/>
    <xf numFmtId="170" fontId="54" fillId="0" borderId="0"/>
    <xf numFmtId="170" fontId="54" fillId="0" borderId="0"/>
    <xf numFmtId="0" fontId="41" fillId="308" borderId="0" applyNumberFormat="0" applyBorder="0" applyAlignment="0" applyProtection="0"/>
    <xf numFmtId="170" fontId="54" fillId="0" borderId="0"/>
    <xf numFmtId="0" fontId="49" fillId="277" borderId="0" applyNumberFormat="0" applyBorder="0" applyAlignment="0" applyProtection="0"/>
    <xf numFmtId="170" fontId="54" fillId="0" borderId="0"/>
    <xf numFmtId="0" fontId="41" fillId="308" borderId="0" applyNumberFormat="0" applyBorder="0" applyAlignment="0" applyProtection="0"/>
    <xf numFmtId="170" fontId="54" fillId="0" borderId="0"/>
    <xf numFmtId="0" fontId="55" fillId="204" borderId="0" applyNumberFormat="0" applyBorder="0" applyAlignment="0" applyProtection="0"/>
    <xf numFmtId="0" fontId="55" fillId="204" borderId="0" applyNumberFormat="0" applyBorder="0" applyAlignment="0" applyProtection="0"/>
    <xf numFmtId="0" fontId="56" fillId="55" borderId="0" applyNumberFormat="0" applyBorder="0" applyAlignment="0" applyProtection="0"/>
    <xf numFmtId="170" fontId="54" fillId="0" borderId="0"/>
    <xf numFmtId="0" fontId="55" fillId="203" borderId="0" applyNumberFormat="0" applyBorder="0" applyAlignment="0" applyProtection="0"/>
    <xf numFmtId="0" fontId="55" fillId="203" borderId="0" applyNumberFormat="0" applyBorder="0" applyAlignment="0" applyProtection="0"/>
    <xf numFmtId="0" fontId="55" fillId="203" borderId="0" applyNumberFormat="0" applyBorder="0" applyAlignment="0" applyProtection="0"/>
    <xf numFmtId="170" fontId="54" fillId="0" borderId="0"/>
    <xf numFmtId="170" fontId="54" fillId="0" borderId="0"/>
    <xf numFmtId="0" fontId="55" fillId="203" borderId="0" applyNumberFormat="0" applyBorder="0" applyAlignment="0" applyProtection="0"/>
    <xf numFmtId="170" fontId="54" fillId="0" borderId="0"/>
    <xf numFmtId="170" fontId="54" fillId="0" borderId="0"/>
    <xf numFmtId="0" fontId="55" fillId="55" borderId="0" applyNumberFormat="0" applyBorder="0" applyAlignment="0" applyProtection="0"/>
    <xf numFmtId="0" fontId="55" fillId="55" borderId="0" applyNumberFormat="0" applyBorder="0" applyAlignment="0" applyProtection="0"/>
    <xf numFmtId="170" fontId="54" fillId="0" borderId="0"/>
    <xf numFmtId="170" fontId="54" fillId="0" borderId="0"/>
    <xf numFmtId="0" fontId="55" fillId="124" borderId="0" applyNumberFormat="0" applyBorder="0" applyAlignment="0" applyProtection="0"/>
    <xf numFmtId="170" fontId="54" fillId="0" borderId="0"/>
    <xf numFmtId="169" fontId="57" fillId="15" borderId="0" applyNumberFormat="0" applyBorder="0" applyAlignment="0" applyProtection="0"/>
    <xf numFmtId="170" fontId="54" fillId="0" borderId="0"/>
    <xf numFmtId="0" fontId="56" fillId="55" borderId="0" applyNumberFormat="0" applyBorder="0" applyAlignment="0" applyProtection="0"/>
    <xf numFmtId="170" fontId="54" fillId="0" borderId="0"/>
    <xf numFmtId="0" fontId="55" fillId="203" borderId="0" applyNumberFormat="0" applyBorder="0" applyAlignment="0" applyProtection="0"/>
    <xf numFmtId="0" fontId="55" fillId="203" borderId="0" applyNumberFormat="0" applyBorder="0" applyAlignment="0" applyProtection="0"/>
    <xf numFmtId="0" fontId="55" fillId="203" borderId="0" applyNumberFormat="0" applyBorder="0" applyAlignment="0" applyProtection="0"/>
    <xf numFmtId="170" fontId="54" fillId="0" borderId="0"/>
    <xf numFmtId="170" fontId="54" fillId="0" borderId="0"/>
    <xf numFmtId="0" fontId="55" fillId="203" borderId="0" applyNumberFormat="0" applyBorder="0" applyAlignment="0" applyProtection="0"/>
    <xf numFmtId="170" fontId="54" fillId="0" borderId="0"/>
    <xf numFmtId="170" fontId="54" fillId="0" borderId="0"/>
    <xf numFmtId="0" fontId="55" fillId="55" borderId="0" applyNumberFormat="0" applyBorder="0" applyAlignment="0" applyProtection="0"/>
    <xf numFmtId="0" fontId="55" fillId="55" borderId="0" applyNumberFormat="0" applyBorder="0" applyAlignment="0" applyProtection="0"/>
    <xf numFmtId="170" fontId="54" fillId="0" borderId="0"/>
    <xf numFmtId="170" fontId="54" fillId="0" borderId="0"/>
    <xf numFmtId="0" fontId="55" fillId="124" borderId="0" applyNumberFormat="0" applyBorder="0" applyAlignment="0" applyProtection="0"/>
    <xf numFmtId="170" fontId="54" fillId="0" borderId="0"/>
    <xf numFmtId="169" fontId="57" fillId="15" borderId="0" applyNumberFormat="0" applyBorder="0" applyAlignment="0" applyProtection="0"/>
    <xf numFmtId="170" fontId="54" fillId="0" borderId="0"/>
    <xf numFmtId="0" fontId="33" fillId="15" borderId="0" applyNumberFormat="0" applyBorder="0" applyAlignment="0" applyProtection="0"/>
    <xf numFmtId="0" fontId="58" fillId="204" borderId="0" applyNumberFormat="0" applyBorder="0" applyAlignment="0" applyProtection="0"/>
    <xf numFmtId="0" fontId="58" fillId="203" borderId="0" applyNumberFormat="0" applyBorder="0" applyAlignment="0" applyProtection="0"/>
    <xf numFmtId="0" fontId="58" fillId="203" borderId="0" applyNumberFormat="0" applyBorder="0" applyAlignment="0" applyProtection="0"/>
    <xf numFmtId="0" fontId="58" fillId="203" borderId="0" applyNumberFormat="0" applyBorder="0" applyAlignment="0" applyProtection="0"/>
    <xf numFmtId="170" fontId="54" fillId="0" borderId="0"/>
    <xf numFmtId="170" fontId="54" fillId="0" borderId="0"/>
    <xf numFmtId="0" fontId="58" fillId="203" borderId="0" applyNumberFormat="0" applyBorder="0" applyAlignment="0" applyProtection="0"/>
    <xf numFmtId="170" fontId="54" fillId="0" borderId="0"/>
    <xf numFmtId="170" fontId="54" fillId="0" borderId="0"/>
    <xf numFmtId="0" fontId="58" fillId="55" borderId="0" applyNumberFormat="0" applyBorder="0" applyAlignment="0" applyProtection="0"/>
    <xf numFmtId="0" fontId="58" fillId="55" borderId="0" applyNumberFormat="0" applyBorder="0" applyAlignment="0" applyProtection="0"/>
    <xf numFmtId="170" fontId="54" fillId="0" borderId="0"/>
    <xf numFmtId="170" fontId="54" fillId="0" borderId="0"/>
    <xf numFmtId="0" fontId="58" fillId="124" borderId="0" applyNumberFormat="0" applyBorder="0" applyAlignment="0" applyProtection="0"/>
    <xf numFmtId="170" fontId="54" fillId="0" borderId="0"/>
    <xf numFmtId="170" fontId="54" fillId="0" borderId="0"/>
    <xf numFmtId="0" fontId="58" fillId="204" borderId="0" applyNumberFormat="0" applyBorder="0" applyAlignment="0" applyProtection="0"/>
    <xf numFmtId="0" fontId="58" fillId="55" borderId="0" applyNumberFormat="0" applyBorder="0" applyAlignment="0" applyProtection="0"/>
    <xf numFmtId="0" fontId="58" fillId="55" borderId="0" applyNumberFormat="0" applyBorder="0" applyAlignment="0" applyProtection="0"/>
    <xf numFmtId="170" fontId="54" fillId="0" borderId="0"/>
    <xf numFmtId="170" fontId="54" fillId="0" borderId="0"/>
    <xf numFmtId="0" fontId="58" fillId="124" borderId="0" applyNumberFormat="0" applyBorder="0" applyAlignment="0" applyProtection="0"/>
    <xf numFmtId="170" fontId="54" fillId="0" borderId="0"/>
    <xf numFmtId="170" fontId="54" fillId="0" borderId="0"/>
    <xf numFmtId="0" fontId="58" fillId="204" borderId="0" applyNumberFormat="0" applyBorder="0" applyAlignment="0" applyProtection="0"/>
    <xf numFmtId="0" fontId="58" fillId="223" borderId="0" applyNumberFormat="0" applyBorder="0" applyAlignment="0" applyProtection="0"/>
    <xf numFmtId="170" fontId="54" fillId="0" borderId="0"/>
    <xf numFmtId="0" fontId="58" fillId="124" borderId="0" applyNumberFormat="0" applyBorder="0" applyAlignment="0" applyProtection="0"/>
    <xf numFmtId="170" fontId="54" fillId="0" borderId="0"/>
    <xf numFmtId="170" fontId="54" fillId="0" borderId="0"/>
    <xf numFmtId="0" fontId="33" fillId="309" borderId="0" applyNumberFormat="0" applyBorder="0" applyAlignment="0" applyProtection="0"/>
    <xf numFmtId="0" fontId="59" fillId="160" borderId="0" applyNumberFormat="0" applyBorder="0" applyAlignment="0" applyProtection="0"/>
    <xf numFmtId="170" fontId="54" fillId="0" borderId="0"/>
    <xf numFmtId="170" fontId="54" fillId="0" borderId="0"/>
    <xf numFmtId="0" fontId="33" fillId="309" borderId="0" applyNumberFormat="0" applyBorder="0" applyAlignment="0" applyProtection="0"/>
    <xf numFmtId="170" fontId="54" fillId="0" borderId="0"/>
    <xf numFmtId="0" fontId="59" fillId="160" borderId="0" applyNumberFormat="0" applyBorder="0" applyAlignment="0" applyProtection="0"/>
    <xf numFmtId="170" fontId="54" fillId="0" borderId="0"/>
    <xf numFmtId="0" fontId="33" fillId="309" borderId="0" applyNumberFormat="0" applyBorder="0" applyAlignment="0" applyProtection="0"/>
    <xf numFmtId="170" fontId="54" fillId="0" borderId="0"/>
    <xf numFmtId="0" fontId="60" fillId="101" borderId="50" applyNumberFormat="0" applyAlignment="0" applyProtection="0"/>
    <xf numFmtId="0" fontId="60" fillId="101" borderId="50" applyNumberFormat="0" applyAlignment="0" applyProtection="0"/>
    <xf numFmtId="0" fontId="61" fillId="129" borderId="51" applyNumberFormat="0" applyAlignment="0" applyProtection="0"/>
    <xf numFmtId="0" fontId="62" fillId="129" borderId="52" applyNumberFormat="0" applyAlignment="0" applyProtection="0"/>
    <xf numFmtId="0" fontId="61" fillId="129" borderId="52" applyNumberFormat="0" applyAlignment="0" applyProtection="0"/>
    <xf numFmtId="0" fontId="61" fillId="130" borderId="52" applyNumberFormat="0" applyAlignment="0" applyProtection="0"/>
    <xf numFmtId="170" fontId="54" fillId="0" borderId="0"/>
    <xf numFmtId="170" fontId="54" fillId="0" borderId="0"/>
    <xf numFmtId="0" fontId="60" fillId="130" borderId="52" applyNumberFormat="0" applyAlignment="0" applyProtection="0"/>
    <xf numFmtId="170" fontId="54" fillId="0" borderId="0"/>
    <xf numFmtId="170" fontId="54" fillId="0" borderId="0"/>
    <xf numFmtId="0" fontId="63" fillId="129" borderId="52" applyNumberFormat="0" applyAlignment="0" applyProtection="0"/>
    <xf numFmtId="0" fontId="63" fillId="130" borderId="52" applyNumberFormat="0" applyAlignment="0" applyProtection="0"/>
    <xf numFmtId="170" fontId="54" fillId="0" borderId="0"/>
    <xf numFmtId="170" fontId="54" fillId="0" borderId="0"/>
    <xf numFmtId="0" fontId="61" fillId="130" borderId="52" applyNumberFormat="0" applyAlignment="0" applyProtection="0"/>
    <xf numFmtId="170" fontId="54" fillId="0" borderId="0"/>
    <xf numFmtId="170" fontId="54" fillId="0" borderId="0"/>
    <xf numFmtId="0" fontId="63" fillId="129" borderId="53" applyNumberFormat="0" applyAlignment="0" applyProtection="0"/>
    <xf numFmtId="0" fontId="63" fillId="129" borderId="53" applyNumberFormat="0" applyAlignment="0" applyProtection="0"/>
    <xf numFmtId="0" fontId="63" fillId="130" borderId="53" applyNumberFormat="0" applyAlignment="0" applyProtection="0"/>
    <xf numFmtId="170" fontId="54" fillId="0" borderId="0"/>
    <xf numFmtId="170" fontId="54" fillId="0" borderId="0"/>
    <xf numFmtId="0" fontId="63" fillId="130" borderId="53" applyNumberFormat="0" applyAlignment="0" applyProtection="0"/>
    <xf numFmtId="170" fontId="54" fillId="0" borderId="0"/>
    <xf numFmtId="170" fontId="54" fillId="0" borderId="0"/>
    <xf numFmtId="0" fontId="64" fillId="119" borderId="50" applyNumberFormat="0" applyAlignment="0" applyProtection="0"/>
    <xf numFmtId="0" fontId="64" fillId="119" borderId="53" applyNumberFormat="0" applyAlignment="0" applyProtection="0"/>
    <xf numFmtId="170" fontId="54" fillId="0" borderId="0"/>
    <xf numFmtId="170" fontId="54" fillId="0" borderId="0"/>
    <xf numFmtId="0" fontId="60" fillId="68" borderId="53" applyNumberFormat="0" applyAlignment="0" applyProtection="0"/>
    <xf numFmtId="170" fontId="54" fillId="0" borderId="0"/>
    <xf numFmtId="169" fontId="65" fillId="18" borderId="44" applyNumberFormat="0" applyAlignment="0" applyProtection="0"/>
    <xf numFmtId="170" fontId="54" fillId="0" borderId="0"/>
    <xf numFmtId="0" fontId="61" fillId="129" borderId="51" applyNumberFormat="0" applyAlignment="0" applyProtection="0"/>
    <xf numFmtId="0" fontId="62" fillId="129" borderId="52" applyNumberFormat="0" applyAlignment="0" applyProtection="0"/>
    <xf numFmtId="0" fontId="61" fillId="129" borderId="52" applyNumberFormat="0" applyAlignment="0" applyProtection="0"/>
    <xf numFmtId="0" fontId="61" fillId="130" borderId="52" applyNumberFormat="0" applyAlignment="0" applyProtection="0"/>
    <xf numFmtId="170" fontId="54" fillId="0" borderId="0"/>
    <xf numFmtId="170" fontId="54" fillId="0" borderId="0"/>
    <xf numFmtId="0" fontId="60" fillId="130" borderId="52" applyNumberFormat="0" applyAlignment="0" applyProtection="0"/>
    <xf numFmtId="170" fontId="54" fillId="0" borderId="0"/>
    <xf numFmtId="170" fontId="54" fillId="0" borderId="0"/>
    <xf numFmtId="0" fontId="63" fillId="129" borderId="52" applyNumberFormat="0" applyAlignment="0" applyProtection="0"/>
    <xf numFmtId="0" fontId="63" fillId="130" borderId="52" applyNumberFormat="0" applyAlignment="0" applyProtection="0"/>
    <xf numFmtId="170" fontId="54" fillId="0" borderId="0"/>
    <xf numFmtId="170" fontId="54" fillId="0" borderId="0"/>
    <xf numFmtId="0" fontId="61" fillId="130" borderId="52" applyNumberFormat="0" applyAlignment="0" applyProtection="0"/>
    <xf numFmtId="170" fontId="54" fillId="0" borderId="0"/>
    <xf numFmtId="170" fontId="54" fillId="0" borderId="0"/>
    <xf numFmtId="0" fontId="63" fillId="129" borderId="53" applyNumberFormat="0" applyAlignment="0" applyProtection="0"/>
    <xf numFmtId="0" fontId="63" fillId="129" borderId="53" applyNumberFormat="0" applyAlignment="0" applyProtection="0"/>
    <xf numFmtId="0" fontId="63" fillId="130" borderId="53" applyNumberFormat="0" applyAlignment="0" applyProtection="0"/>
    <xf numFmtId="170" fontId="54" fillId="0" borderId="0"/>
    <xf numFmtId="170" fontId="54" fillId="0" borderId="0"/>
    <xf numFmtId="0" fontId="63" fillId="130" borderId="53" applyNumberFormat="0" applyAlignment="0" applyProtection="0"/>
    <xf numFmtId="170" fontId="54" fillId="0" borderId="0"/>
    <xf numFmtId="170" fontId="54" fillId="0" borderId="0"/>
    <xf numFmtId="0" fontId="64" fillId="119" borderId="50" applyNumberFormat="0" applyAlignment="0" applyProtection="0"/>
    <xf numFmtId="0" fontId="64" fillId="119" borderId="53" applyNumberFormat="0" applyAlignment="0" applyProtection="0"/>
    <xf numFmtId="170" fontId="54" fillId="0" borderId="0"/>
    <xf numFmtId="170" fontId="54" fillId="0" borderId="0"/>
    <xf numFmtId="0" fontId="60" fillId="68" borderId="53" applyNumberFormat="0" applyAlignment="0" applyProtection="0"/>
    <xf numFmtId="170" fontId="54" fillId="0" borderId="0"/>
    <xf numFmtId="169" fontId="65" fillId="18" borderId="44" applyNumberFormat="0" applyAlignment="0" applyProtection="0"/>
    <xf numFmtId="170" fontId="54" fillId="0" borderId="0"/>
    <xf numFmtId="0" fontId="36" fillId="18" borderId="44" applyNumberFormat="0" applyAlignment="0" applyProtection="0"/>
    <xf numFmtId="0" fontId="66" fillId="101" borderId="50" applyNumberFormat="0" applyAlignment="0" applyProtection="0"/>
    <xf numFmtId="0" fontId="67" fillId="129" borderId="53" applyNumberFormat="0" applyAlignment="0" applyProtection="0"/>
    <xf numFmtId="0" fontId="67" fillId="129" borderId="53" applyNumberFormat="0" applyAlignment="0" applyProtection="0"/>
    <xf numFmtId="0" fontId="67" fillId="130" borderId="53" applyNumberFormat="0" applyAlignment="0" applyProtection="0"/>
    <xf numFmtId="170" fontId="54" fillId="0" borderId="0"/>
    <xf numFmtId="170" fontId="54" fillId="0" borderId="0"/>
    <xf numFmtId="0" fontId="67" fillId="130" borderId="53" applyNumberFormat="0" applyAlignment="0" applyProtection="0"/>
    <xf numFmtId="170" fontId="54" fillId="0" borderId="0"/>
    <xf numFmtId="170" fontId="54" fillId="0" borderId="0"/>
    <xf numFmtId="0" fontId="68" fillId="119" borderId="50" applyNumberFormat="0" applyAlignment="0" applyProtection="0"/>
    <xf numFmtId="0" fontId="68" fillId="119" borderId="53" applyNumberFormat="0" applyAlignment="0" applyProtection="0"/>
    <xf numFmtId="170" fontId="54" fillId="0" borderId="0"/>
    <xf numFmtId="170" fontId="54" fillId="0" borderId="0"/>
    <xf numFmtId="0" fontId="66" fillId="68" borderId="53" applyNumberFormat="0" applyAlignment="0" applyProtection="0"/>
    <xf numFmtId="170" fontId="54" fillId="0" borderId="0"/>
    <xf numFmtId="170" fontId="54" fillId="0" borderId="0"/>
    <xf numFmtId="0" fontId="66" fillId="101" borderId="50" applyNumberFormat="0" applyAlignment="0" applyProtection="0"/>
    <xf numFmtId="0" fontId="68" fillId="119" borderId="50" applyNumberFormat="0" applyAlignment="0" applyProtection="0"/>
    <xf numFmtId="0" fontId="68" fillId="119" borderId="53" applyNumberFormat="0" applyAlignment="0" applyProtection="0"/>
    <xf numFmtId="170" fontId="54" fillId="0" borderId="0"/>
    <xf numFmtId="170" fontId="54" fillId="0" borderId="0"/>
    <xf numFmtId="0" fontId="66" fillId="68" borderId="53" applyNumberFormat="0" applyAlignment="0" applyProtection="0"/>
    <xf numFmtId="170" fontId="54" fillId="0" borderId="0"/>
    <xf numFmtId="170" fontId="54" fillId="0" borderId="0"/>
    <xf numFmtId="0" fontId="66" fillId="101" borderId="50" applyNumberFormat="0" applyAlignment="0" applyProtection="0"/>
    <xf numFmtId="0" fontId="67" fillId="119" borderId="50" applyNumberFormat="0" applyAlignment="0" applyProtection="0"/>
    <xf numFmtId="0" fontId="67" fillId="119" borderId="53" applyNumberFormat="0" applyAlignment="0" applyProtection="0"/>
    <xf numFmtId="170" fontId="54" fillId="0" borderId="0"/>
    <xf numFmtId="170" fontId="54" fillId="0" borderId="0"/>
    <xf numFmtId="0" fontId="66" fillId="68" borderId="53" applyNumberFormat="0" applyAlignment="0" applyProtection="0"/>
    <xf numFmtId="170" fontId="54" fillId="0" borderId="0"/>
    <xf numFmtId="170" fontId="54" fillId="0" borderId="0"/>
    <xf numFmtId="0" fontId="69" fillId="18" borderId="44" applyNumberFormat="0" applyAlignment="0" applyProtection="0"/>
    <xf numFmtId="0" fontId="68" fillId="104" borderId="53" applyNumberFormat="0" applyAlignment="0" applyProtection="0"/>
    <xf numFmtId="170" fontId="54" fillId="0" borderId="0"/>
    <xf numFmtId="170" fontId="54" fillId="0" borderId="0"/>
    <xf numFmtId="0" fontId="69" fillId="18" borderId="44" applyNumberFormat="0" applyAlignment="0" applyProtection="0"/>
    <xf numFmtId="170" fontId="54" fillId="0" borderId="0"/>
    <xf numFmtId="0" fontId="68" fillId="104" borderId="53" applyNumberFormat="0" applyAlignment="0" applyProtection="0"/>
    <xf numFmtId="170" fontId="54" fillId="0" borderId="0"/>
    <xf numFmtId="0" fontId="69" fillId="18" borderId="44" applyNumberFormat="0" applyAlignment="0" applyProtection="0"/>
    <xf numFmtId="170" fontId="54" fillId="0" borderId="0"/>
    <xf numFmtId="0" fontId="70" fillId="310" borderId="0" applyBorder="0" applyProtection="0"/>
    <xf numFmtId="170" fontId="71" fillId="201" borderId="0"/>
    <xf numFmtId="0" fontId="72" fillId="311" borderId="54" applyNumberFormat="0" applyAlignment="0" applyProtection="0"/>
    <xf numFmtId="0" fontId="72" fillId="311" borderId="54" applyNumberFormat="0" applyAlignment="0" applyProtection="0"/>
    <xf numFmtId="0" fontId="72" fillId="239" borderId="55" applyNumberFormat="0" applyAlignment="0" applyProtection="0"/>
    <xf numFmtId="0" fontId="72" fillId="154" borderId="56" applyNumberFormat="0" applyAlignment="0" applyProtection="0"/>
    <xf numFmtId="0" fontId="72" fillId="154" borderId="55" applyNumberFormat="0" applyAlignment="0" applyProtection="0"/>
    <xf numFmtId="170" fontId="54" fillId="0" borderId="0"/>
    <xf numFmtId="170" fontId="54" fillId="0" borderId="0"/>
    <xf numFmtId="0" fontId="72" fillId="154" borderId="55" applyNumberFormat="0" applyAlignment="0" applyProtection="0"/>
    <xf numFmtId="170" fontId="54" fillId="0" borderId="0"/>
    <xf numFmtId="170" fontId="54" fillId="0" borderId="0"/>
    <xf numFmtId="0" fontId="72" fillId="279" borderId="56" applyNumberFormat="0" applyAlignment="0" applyProtection="0"/>
    <xf numFmtId="0" fontId="72" fillId="239" borderId="55" applyNumberFormat="0" applyAlignment="0" applyProtection="0"/>
    <xf numFmtId="170" fontId="54" fillId="0" borderId="0"/>
    <xf numFmtId="0" fontId="72" fillId="312" borderId="56" applyNumberFormat="0" applyAlignment="0" applyProtection="0"/>
    <xf numFmtId="170" fontId="54" fillId="0" borderId="0"/>
    <xf numFmtId="170" fontId="54" fillId="0" borderId="0"/>
    <xf numFmtId="0" fontId="72" fillId="210" borderId="54" applyNumberFormat="0" applyAlignment="0" applyProtection="0"/>
    <xf numFmtId="0" fontId="72" fillId="211" borderId="54" applyNumberFormat="0" applyAlignment="0" applyProtection="0"/>
    <xf numFmtId="170" fontId="54" fillId="0" borderId="0"/>
    <xf numFmtId="170" fontId="54" fillId="0" borderId="0"/>
    <xf numFmtId="169" fontId="73" fillId="19" borderId="47" applyNumberFormat="0" applyAlignment="0" applyProtection="0"/>
    <xf numFmtId="170" fontId="54" fillId="0" borderId="0"/>
    <xf numFmtId="0" fontId="72" fillId="239" borderId="55" applyNumberFormat="0" applyAlignment="0" applyProtection="0"/>
    <xf numFmtId="0" fontId="72" fillId="154" borderId="56" applyNumberFormat="0" applyAlignment="0" applyProtection="0"/>
    <xf numFmtId="0" fontId="72" fillId="154" borderId="55" applyNumberFormat="0" applyAlignment="0" applyProtection="0"/>
    <xf numFmtId="170" fontId="54" fillId="0" borderId="0"/>
    <xf numFmtId="170" fontId="54" fillId="0" borderId="0"/>
    <xf numFmtId="0" fontId="72" fillId="154" borderId="55" applyNumberFormat="0" applyAlignment="0" applyProtection="0"/>
    <xf numFmtId="170" fontId="54" fillId="0" borderId="0"/>
    <xf numFmtId="170" fontId="54" fillId="0" borderId="0"/>
    <xf numFmtId="0" fontId="72" fillId="279" borderId="56" applyNumberFormat="0" applyAlignment="0" applyProtection="0"/>
    <xf numFmtId="0" fontId="72" fillId="239" borderId="55" applyNumberFormat="0" applyAlignment="0" applyProtection="0"/>
    <xf numFmtId="170" fontId="54" fillId="0" borderId="0"/>
    <xf numFmtId="0" fontId="72" fillId="312" borderId="56" applyNumberFormat="0" applyAlignment="0" applyProtection="0"/>
    <xf numFmtId="170" fontId="54" fillId="0" borderId="0"/>
    <xf numFmtId="170" fontId="54" fillId="0" borderId="0"/>
    <xf numFmtId="0" fontId="72" fillId="210" borderId="54" applyNumberFormat="0" applyAlignment="0" applyProtection="0"/>
    <xf numFmtId="0" fontId="72" fillId="211" borderId="54" applyNumberFormat="0" applyAlignment="0" applyProtection="0"/>
    <xf numFmtId="170" fontId="54" fillId="0" borderId="0"/>
    <xf numFmtId="170" fontId="54" fillId="0" borderId="0"/>
    <xf numFmtId="169" fontId="73" fillId="19" borderId="47" applyNumberFormat="0" applyAlignment="0" applyProtection="0"/>
    <xf numFmtId="170" fontId="54" fillId="0" borderId="0"/>
    <xf numFmtId="0" fontId="38" fillId="19" borderId="47" applyNumberFormat="0" applyAlignment="0" applyProtection="0"/>
    <xf numFmtId="0" fontId="74" fillId="311" borderId="54" applyNumberFormat="0" applyAlignment="0" applyProtection="0"/>
    <xf numFmtId="0" fontId="74" fillId="279" borderId="56" applyNumberFormat="0" applyAlignment="0" applyProtection="0"/>
    <xf numFmtId="0" fontId="74" fillId="239" borderId="55" applyNumberFormat="0" applyAlignment="0" applyProtection="0"/>
    <xf numFmtId="170" fontId="54" fillId="0" borderId="0"/>
    <xf numFmtId="0" fontId="74" fillId="312" borderId="56" applyNumberFormat="0" applyAlignment="0" applyProtection="0"/>
    <xf numFmtId="170" fontId="54" fillId="0" borderId="0"/>
    <xf numFmtId="170" fontId="54" fillId="0" borderId="0"/>
    <xf numFmtId="0" fontId="74" fillId="210" borderId="54" applyNumberFormat="0" applyAlignment="0" applyProtection="0"/>
    <xf numFmtId="0" fontId="74" fillId="211" borderId="54" applyNumberFormat="0" applyAlignment="0" applyProtection="0"/>
    <xf numFmtId="170" fontId="54" fillId="0" borderId="0"/>
    <xf numFmtId="170" fontId="54" fillId="0" borderId="0"/>
    <xf numFmtId="170" fontId="54" fillId="0" borderId="0"/>
    <xf numFmtId="0" fontId="74" fillId="311" borderId="54" applyNumberFormat="0" applyAlignment="0" applyProtection="0"/>
    <xf numFmtId="0" fontId="74" fillId="210" borderId="54" applyNumberFormat="0" applyAlignment="0" applyProtection="0"/>
    <xf numFmtId="0" fontId="74" fillId="211" borderId="54" applyNumberFormat="0" applyAlignment="0" applyProtection="0"/>
    <xf numFmtId="170" fontId="54" fillId="0" borderId="0"/>
    <xf numFmtId="170" fontId="54" fillId="0" borderId="0"/>
    <xf numFmtId="170" fontId="54" fillId="0" borderId="0"/>
    <xf numFmtId="0" fontId="74" fillId="311" borderId="54" applyNumberFormat="0" applyAlignment="0" applyProtection="0"/>
    <xf numFmtId="0" fontId="74" fillId="110" borderId="54" applyNumberFormat="0" applyAlignment="0" applyProtection="0"/>
    <xf numFmtId="0" fontId="74" fillId="111" borderId="54" applyNumberFormat="0" applyAlignment="0" applyProtection="0"/>
    <xf numFmtId="170" fontId="54" fillId="0" borderId="0"/>
    <xf numFmtId="170" fontId="54" fillId="0" borderId="0"/>
    <xf numFmtId="170" fontId="54" fillId="0" borderId="0"/>
    <xf numFmtId="0" fontId="74" fillId="211" borderId="54" applyNumberFormat="0" applyAlignment="0" applyProtection="0"/>
    <xf numFmtId="170" fontId="54" fillId="0" borderId="0"/>
    <xf numFmtId="172" fontId="75" fillId="0" borderId="0" applyFill="0" applyBorder="0" applyAlignment="0" applyProtection="0"/>
    <xf numFmtId="170" fontId="54" fillId="0" borderId="0"/>
    <xf numFmtId="43" fontId="76" fillId="0" borderId="0" applyFont="0" applyFill="0" applyBorder="0" applyAlignment="0" applyProtection="0"/>
    <xf numFmtId="0" fontId="4" fillId="0" borderId="0" applyFill="0" applyBorder="0" applyAlignment="0" applyProtection="0"/>
    <xf numFmtId="173" fontId="4" fillId="0" borderId="0" applyFill="0" applyBorder="0" applyAlignment="0" applyProtection="0"/>
    <xf numFmtId="174" fontId="4" fillId="0" borderId="0" applyFill="0" applyBorder="0" applyAlignment="0" applyProtection="0"/>
    <xf numFmtId="174" fontId="75" fillId="0" borderId="0" applyFill="0" applyBorder="0" applyAlignment="0" applyProtection="0"/>
    <xf numFmtId="170" fontId="54" fillId="0" borderId="0"/>
    <xf numFmtId="174" fontId="75" fillId="0" borderId="0" applyFill="0" applyBorder="0" applyAlignment="0" applyProtection="0"/>
    <xf numFmtId="170" fontId="54" fillId="0" borderId="0"/>
    <xf numFmtId="170" fontId="54" fillId="0" borderId="0"/>
    <xf numFmtId="174" fontId="4" fillId="0" borderId="0" applyFill="0" applyBorder="0" applyAlignment="0" applyProtection="0"/>
    <xf numFmtId="174" fontId="4" fillId="0" borderId="0" applyFill="0" applyBorder="0" applyAlignment="0" applyProtection="0"/>
    <xf numFmtId="170" fontId="54" fillId="0" borderId="0"/>
    <xf numFmtId="170" fontId="54" fillId="0" borderId="0"/>
    <xf numFmtId="174" fontId="4" fillId="0" borderId="0" applyFill="0" applyBorder="0" applyAlignment="0" applyProtection="0"/>
    <xf numFmtId="170" fontId="54" fillId="0" borderId="0"/>
    <xf numFmtId="43" fontId="4" fillId="0" borderId="0" applyFont="0" applyFill="0" applyBorder="0" applyAlignment="0" applyProtection="0"/>
    <xf numFmtId="170" fontId="54" fillId="0" borderId="0"/>
    <xf numFmtId="43" fontId="4" fillId="0" borderId="0" applyFont="0" applyFill="0" applyBorder="0" applyAlignment="0" applyProtection="0"/>
    <xf numFmtId="174" fontId="75" fillId="0" borderId="0" applyFill="0" applyBorder="0" applyAlignment="0" applyProtection="0"/>
    <xf numFmtId="174" fontId="75" fillId="0" borderId="0" applyFill="0" applyBorder="0" applyAlignment="0" applyProtection="0"/>
    <xf numFmtId="170" fontId="54" fillId="0" borderId="0"/>
    <xf numFmtId="170" fontId="54" fillId="0" borderId="0"/>
    <xf numFmtId="174" fontId="75" fillId="0" borderId="0" applyFill="0" applyBorder="0" applyAlignment="0" applyProtection="0"/>
    <xf numFmtId="170" fontId="54" fillId="0" borderId="0"/>
    <xf numFmtId="170" fontId="54" fillId="0" borderId="0"/>
    <xf numFmtId="0" fontId="4" fillId="0" borderId="0" applyFill="0" applyBorder="0" applyAlignment="0" applyProtection="0"/>
    <xf numFmtId="170" fontId="54" fillId="0" borderId="0"/>
    <xf numFmtId="43" fontId="4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" fillId="0" borderId="0" applyFont="0" applyFill="0" applyBorder="0" applyAlignment="0" applyProtection="0"/>
    <xf numFmtId="170" fontId="54" fillId="0" borderId="0"/>
    <xf numFmtId="174" fontId="4" fillId="0" borderId="0" applyFill="0" applyBorder="0" applyAlignment="0" applyProtection="0"/>
    <xf numFmtId="175" fontId="75" fillId="0" borderId="0" applyFill="0" applyBorder="0" applyAlignment="0" applyProtection="0"/>
    <xf numFmtId="175" fontId="75" fillId="0" borderId="0" applyFill="0" applyBorder="0" applyAlignment="0" applyProtection="0"/>
    <xf numFmtId="170" fontId="54" fillId="0" borderId="0"/>
    <xf numFmtId="176" fontId="1" fillId="0" borderId="0" applyFont="0" applyFill="0" applyBorder="0" applyAlignment="0" applyProtection="0"/>
    <xf numFmtId="170" fontId="54" fillId="0" borderId="0"/>
    <xf numFmtId="175" fontId="75" fillId="0" borderId="0" applyFill="0" applyBorder="0" applyAlignment="0" applyProtection="0"/>
    <xf numFmtId="175" fontId="75" fillId="0" borderId="0" applyFill="0" applyBorder="0" applyAlignment="0" applyProtection="0"/>
    <xf numFmtId="170" fontId="54" fillId="0" borderId="0"/>
    <xf numFmtId="170" fontId="54" fillId="0" borderId="0"/>
    <xf numFmtId="174" fontId="4" fillId="0" borderId="0" applyFill="0" applyBorder="0" applyAlignment="0" applyProtection="0"/>
    <xf numFmtId="170" fontId="54" fillId="0" borderId="0"/>
    <xf numFmtId="43" fontId="3" fillId="0" borderId="0" applyFont="0" applyFill="0" applyBorder="0" applyAlignment="0" applyProtection="0"/>
    <xf numFmtId="176" fontId="1" fillId="0" borderId="0" applyFont="0" applyFill="0" applyBorder="0" applyAlignment="0" applyProtection="0"/>
    <xf numFmtId="170" fontId="54" fillId="0" borderId="0"/>
    <xf numFmtId="43" fontId="1" fillId="0" borderId="0" applyFont="0" applyFill="0" applyBorder="0" applyAlignment="0" applyProtection="0"/>
    <xf numFmtId="173" fontId="4" fillId="0" borderId="0" applyFill="0" applyBorder="0" applyAlignment="0" applyProtection="0"/>
    <xf numFmtId="174" fontId="4" fillId="0" borderId="0" applyFill="0" applyBorder="0" applyAlignment="0" applyProtection="0"/>
    <xf numFmtId="174" fontId="75" fillId="0" borderId="0" applyFill="0" applyBorder="0" applyAlignment="0" applyProtection="0"/>
    <xf numFmtId="170" fontId="54" fillId="0" borderId="0"/>
    <xf numFmtId="174" fontId="75" fillId="0" borderId="0" applyFill="0" applyBorder="0" applyAlignment="0" applyProtection="0"/>
    <xf numFmtId="170" fontId="54" fillId="0" borderId="0"/>
    <xf numFmtId="43" fontId="1" fillId="0" borderId="0" applyFont="0" applyFill="0" applyBorder="0" applyAlignment="0" applyProtection="0"/>
    <xf numFmtId="170" fontId="54" fillId="0" borderId="0"/>
    <xf numFmtId="174" fontId="4" fillId="0" borderId="0" applyFill="0" applyBorder="0" applyAlignment="0" applyProtection="0"/>
    <xf numFmtId="174" fontId="75" fillId="0" borderId="0" applyFill="0" applyBorder="0" applyAlignment="0" applyProtection="0"/>
    <xf numFmtId="170" fontId="54" fillId="0" borderId="0"/>
    <xf numFmtId="174" fontId="75" fillId="0" borderId="0" applyFill="0" applyBorder="0" applyAlignment="0" applyProtection="0"/>
    <xf numFmtId="170" fontId="54" fillId="0" borderId="0"/>
    <xf numFmtId="170" fontId="54" fillId="0" borderId="0"/>
    <xf numFmtId="174" fontId="4" fillId="0" borderId="0" applyFill="0" applyBorder="0" applyAlignment="0" applyProtection="0"/>
    <xf numFmtId="174" fontId="4" fillId="0" borderId="0" applyFill="0" applyBorder="0" applyAlignment="0" applyProtection="0"/>
    <xf numFmtId="170" fontId="54" fillId="0" borderId="0"/>
    <xf numFmtId="170" fontId="54" fillId="0" borderId="0"/>
    <xf numFmtId="174" fontId="4" fillId="0" borderId="0" applyFill="0" applyBorder="0" applyAlignment="0" applyProtection="0"/>
    <xf numFmtId="170" fontId="54" fillId="0" borderId="0"/>
    <xf numFmtId="43" fontId="1" fillId="0" borderId="0" applyFont="0" applyFill="0" applyBorder="0" applyAlignment="0" applyProtection="0"/>
    <xf numFmtId="170" fontId="54" fillId="0" borderId="0"/>
    <xf numFmtId="43" fontId="1" fillId="0" borderId="0" applyFont="0" applyFill="0" applyBorder="0" applyAlignment="0" applyProtection="0"/>
    <xf numFmtId="174" fontId="4" fillId="0" borderId="0" applyFill="0" applyBorder="0" applyAlignment="0" applyProtection="0"/>
    <xf numFmtId="174" fontId="4" fillId="0" borderId="0" applyFill="0" applyBorder="0" applyAlignment="0" applyProtection="0"/>
    <xf numFmtId="174" fontId="75" fillId="0" borderId="0" applyFill="0" applyBorder="0" applyAlignment="0" applyProtection="0"/>
    <xf numFmtId="170" fontId="54" fillId="0" borderId="0"/>
    <xf numFmtId="170" fontId="54" fillId="0" borderId="0"/>
    <xf numFmtId="174" fontId="75" fillId="0" borderId="0" applyFill="0" applyBorder="0" applyAlignment="0" applyProtection="0"/>
    <xf numFmtId="170" fontId="54" fillId="0" borderId="0"/>
    <xf numFmtId="43" fontId="3" fillId="0" borderId="0" applyFont="0" applyFill="0" applyBorder="0" applyAlignment="0" applyProtection="0"/>
    <xf numFmtId="170" fontId="54" fillId="0" borderId="0"/>
    <xf numFmtId="43" fontId="1" fillId="0" borderId="0" applyFont="0" applyFill="0" applyBorder="0" applyAlignment="0" applyProtection="0"/>
    <xf numFmtId="174" fontId="75" fillId="0" borderId="0" applyFill="0" applyBorder="0" applyAlignment="0" applyProtection="0"/>
    <xf numFmtId="174" fontId="75" fillId="0" borderId="0" applyFill="0" applyBorder="0" applyAlignment="0" applyProtection="0"/>
    <xf numFmtId="170" fontId="54" fillId="0" borderId="0"/>
    <xf numFmtId="43" fontId="1" fillId="0" borderId="0" applyFont="0" applyFill="0" applyBorder="0" applyAlignment="0" applyProtection="0"/>
    <xf numFmtId="170" fontId="54" fillId="0" borderId="0"/>
    <xf numFmtId="43" fontId="4" fillId="0" borderId="0" applyFont="0" applyFill="0" applyBorder="0" applyAlignment="0" applyProtection="0"/>
    <xf numFmtId="174" fontId="75" fillId="0" borderId="0" applyFill="0" applyBorder="0" applyAlignment="0" applyProtection="0"/>
    <xf numFmtId="174" fontId="75" fillId="0" borderId="0" applyFill="0" applyBorder="0" applyAlignment="0" applyProtection="0"/>
    <xf numFmtId="170" fontId="54" fillId="0" borderId="0"/>
    <xf numFmtId="43" fontId="1" fillId="0" borderId="0" applyFont="0" applyFill="0" applyBorder="0" applyAlignment="0" applyProtection="0"/>
    <xf numFmtId="170" fontId="54" fillId="0" borderId="0"/>
    <xf numFmtId="172" fontId="75" fillId="0" borderId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70" fontId="54" fillId="0" borderId="0"/>
    <xf numFmtId="172" fontId="75" fillId="0" borderId="0" applyFill="0" applyBorder="0" applyAlignment="0" applyProtection="0"/>
    <xf numFmtId="170" fontId="54" fillId="0" borderId="0"/>
    <xf numFmtId="0" fontId="77" fillId="0" borderId="0" applyNumberFormat="0" applyFill="0" applyBorder="0" applyAlignment="0" applyProtection="0"/>
    <xf numFmtId="0" fontId="77" fillId="0" borderId="0" applyNumberFormat="0" applyFill="0" applyBorder="0" applyAlignment="0" applyProtection="0"/>
    <xf numFmtId="0" fontId="77" fillId="0" borderId="0" applyNumberFormat="0" applyFill="0" applyBorder="0" applyAlignment="0" applyProtection="0"/>
    <xf numFmtId="170" fontId="54" fillId="0" borderId="0"/>
    <xf numFmtId="0" fontId="77" fillId="0" borderId="0" applyNumberFormat="0" applyFill="0" applyBorder="0" applyAlignment="0" applyProtection="0"/>
    <xf numFmtId="170" fontId="54" fillId="0" borderId="0"/>
    <xf numFmtId="0" fontId="78" fillId="0" borderId="0">
      <alignment horizontal="left"/>
    </xf>
    <xf numFmtId="0" fontId="78" fillId="0" borderId="0">
      <alignment horizontal="left"/>
    </xf>
    <xf numFmtId="170" fontId="54" fillId="0" borderId="0"/>
    <xf numFmtId="0" fontId="79" fillId="0" borderId="0">
      <alignment horizontal="left"/>
    </xf>
    <xf numFmtId="170" fontId="54" fillId="0" borderId="0"/>
    <xf numFmtId="0" fontId="44" fillId="49" borderId="0"/>
    <xf numFmtId="0" fontId="48" fillId="49" borderId="0" applyNumberFormat="0" applyBorder="0" applyProtection="0"/>
    <xf numFmtId="0" fontId="44" fillId="70" borderId="0"/>
    <xf numFmtId="0" fontId="48" fillId="70" borderId="0" applyNumberFormat="0" applyBorder="0" applyProtection="0"/>
    <xf numFmtId="0" fontId="44" fillId="92" borderId="0"/>
    <xf numFmtId="0" fontId="48" fillId="92" borderId="0" applyNumberFormat="0" applyBorder="0" applyProtection="0"/>
    <xf numFmtId="0" fontId="44" fillId="106" borderId="0"/>
    <xf numFmtId="0" fontId="48" fillId="106" borderId="0" applyNumberFormat="0" applyBorder="0" applyProtection="0"/>
    <xf numFmtId="0" fontId="44" fillId="117" borderId="0"/>
    <xf numFmtId="0" fontId="48" fillId="117" borderId="0" applyNumberFormat="0" applyBorder="0" applyProtection="0"/>
    <xf numFmtId="0" fontId="44" fillId="125" borderId="0"/>
    <xf numFmtId="0" fontId="48" fillId="125" borderId="0" applyNumberFormat="0" applyBorder="0" applyProtection="0"/>
    <xf numFmtId="0" fontId="44" fillId="136" borderId="0"/>
    <xf numFmtId="0" fontId="48" fillId="136" borderId="0" applyNumberFormat="0" applyBorder="0" applyProtection="0"/>
    <xf numFmtId="0" fontId="44" fillId="150" borderId="0"/>
    <xf numFmtId="0" fontId="48" fillId="150" borderId="0" applyNumberFormat="0" applyBorder="0" applyProtection="0"/>
    <xf numFmtId="0" fontId="44" fillId="165" borderId="0"/>
    <xf numFmtId="0" fontId="48" fillId="165" borderId="0" applyNumberFormat="0" applyBorder="0" applyProtection="0"/>
    <xf numFmtId="0" fontId="44" fillId="176" borderId="0"/>
    <xf numFmtId="0" fontId="48" fillId="176" borderId="0" applyNumberFormat="0" applyBorder="0" applyProtection="0"/>
    <xf numFmtId="0" fontId="44" fillId="195" borderId="0"/>
    <xf numFmtId="0" fontId="48" fillId="195" borderId="0" applyNumberFormat="0" applyBorder="0" applyProtection="0"/>
    <xf numFmtId="0" fontId="44" fillId="199" borderId="0"/>
    <xf numFmtId="0" fontId="48" fillId="199" borderId="0" applyNumberFormat="0" applyBorder="0" applyProtection="0"/>
    <xf numFmtId="0" fontId="50" fillId="313" borderId="0"/>
    <xf numFmtId="0" fontId="80" fillId="313" borderId="0" applyNumberFormat="0" applyBorder="0" applyProtection="0"/>
    <xf numFmtId="0" fontId="50" fillId="314" borderId="0"/>
    <xf numFmtId="0" fontId="80" fillId="314" borderId="0" applyNumberFormat="0" applyBorder="0" applyProtection="0"/>
    <xf numFmtId="0" fontId="50" fillId="315" borderId="0"/>
    <xf numFmtId="0" fontId="80" fillId="315" borderId="0" applyNumberFormat="0" applyBorder="0" applyProtection="0"/>
    <xf numFmtId="0" fontId="50" fillId="316" borderId="0"/>
    <xf numFmtId="0" fontId="80" fillId="316" borderId="0" applyNumberFormat="0" applyBorder="0" applyProtection="0"/>
    <xf numFmtId="0" fontId="50" fillId="317" borderId="0"/>
    <xf numFmtId="0" fontId="80" fillId="317" borderId="0" applyNumberFormat="0" applyBorder="0" applyProtection="0"/>
    <xf numFmtId="0" fontId="50" fillId="318" borderId="0"/>
    <xf numFmtId="0" fontId="80" fillId="318" borderId="0" applyNumberFormat="0" applyBorder="0" applyProtection="0"/>
    <xf numFmtId="0" fontId="50" fillId="319" borderId="0"/>
    <xf numFmtId="0" fontId="80" fillId="319" borderId="0" applyNumberFormat="0" applyBorder="0" applyProtection="0"/>
    <xf numFmtId="0" fontId="50" fillId="164" borderId="0"/>
    <xf numFmtId="0" fontId="80" fillId="164" borderId="0" applyNumberFormat="0" applyBorder="0" applyProtection="0"/>
    <xf numFmtId="0" fontId="50" fillId="320" borderId="0"/>
    <xf numFmtId="0" fontId="80" fillId="320" borderId="0" applyNumberFormat="0" applyBorder="0" applyProtection="0"/>
    <xf numFmtId="0" fontId="50" fillId="321" borderId="0"/>
    <xf numFmtId="0" fontId="80" fillId="321" borderId="0" applyNumberFormat="0" applyBorder="0" applyProtection="0"/>
    <xf numFmtId="0" fontId="50" fillId="322" borderId="0"/>
    <xf numFmtId="0" fontId="80" fillId="322" borderId="0" applyNumberFormat="0" applyBorder="0" applyProtection="0"/>
    <xf numFmtId="0" fontId="50" fillId="323" borderId="0"/>
    <xf numFmtId="0" fontId="80" fillId="323" borderId="0" applyNumberFormat="0" applyBorder="0" applyProtection="0"/>
    <xf numFmtId="0" fontId="81" fillId="324" borderId="0"/>
    <xf numFmtId="0" fontId="82" fillId="324" borderId="0" applyNumberFormat="0" applyBorder="0" applyProtection="0"/>
    <xf numFmtId="0" fontId="83" fillId="325" borderId="44"/>
    <xf numFmtId="0" fontId="84" fillId="325" borderId="44" applyNumberFormat="0" applyProtection="0"/>
    <xf numFmtId="0" fontId="85" fillId="326" borderId="47"/>
    <xf numFmtId="0" fontId="86" fillId="326" borderId="47" applyNumberFormat="0" applyProtection="0"/>
    <xf numFmtId="0" fontId="87" fillId="0" borderId="0"/>
    <xf numFmtId="0" fontId="88" fillId="0" borderId="0" applyNumberFormat="0" applyBorder="0" applyProtection="0"/>
    <xf numFmtId="0" fontId="89" fillId="327" borderId="0"/>
    <xf numFmtId="0" fontId="90" fillId="327" borderId="0" applyNumberFormat="0" applyBorder="0" applyProtection="0"/>
    <xf numFmtId="170" fontId="54" fillId="0" borderId="0"/>
    <xf numFmtId="0" fontId="91" fillId="0" borderId="57" applyNumberFormat="0" applyProtection="0"/>
    <xf numFmtId="0" fontId="92" fillId="0" borderId="58"/>
    <xf numFmtId="0" fontId="93" fillId="0" borderId="59" applyNumberFormat="0" applyProtection="0"/>
    <xf numFmtId="0" fontId="94" fillId="0" borderId="60"/>
    <xf numFmtId="0" fontId="95" fillId="0" borderId="61" applyNumberFormat="0" applyProtection="0"/>
    <xf numFmtId="0" fontId="94" fillId="0" borderId="0"/>
    <xf numFmtId="0" fontId="95" fillId="0" borderId="0" applyNumberFormat="0" applyBorder="0" applyProtection="0"/>
    <xf numFmtId="0" fontId="96" fillId="328" borderId="44"/>
    <xf numFmtId="0" fontId="97" fillId="328" borderId="44" applyNumberFormat="0" applyProtection="0"/>
    <xf numFmtId="0" fontId="98" fillId="0" borderId="46"/>
    <xf numFmtId="0" fontId="99" fillId="0" borderId="46" applyNumberFormat="0" applyProtection="0"/>
    <xf numFmtId="0" fontId="100" fillId="329" borderId="0"/>
    <xf numFmtId="0" fontId="101" fillId="329" borderId="0" applyNumberFormat="0" applyBorder="0" applyProtection="0"/>
    <xf numFmtId="0" fontId="4" fillId="0" borderId="0"/>
    <xf numFmtId="0" fontId="102" fillId="0" borderId="0"/>
    <xf numFmtId="177" fontId="44" fillId="0" borderId="0"/>
    <xf numFmtId="0" fontId="4" fillId="0" borderId="0"/>
    <xf numFmtId="0" fontId="103" fillId="0" borderId="0"/>
    <xf numFmtId="170" fontId="44" fillId="0" borderId="0"/>
    <xf numFmtId="177" fontId="104" fillId="0" borderId="0" applyBorder="0" applyProtection="0"/>
    <xf numFmtId="0" fontId="4" fillId="0" borderId="0"/>
    <xf numFmtId="0" fontId="4" fillId="0" borderId="0"/>
    <xf numFmtId="170" fontId="54" fillId="0" borderId="0"/>
    <xf numFmtId="0" fontId="105" fillId="0" borderId="0"/>
    <xf numFmtId="0" fontId="5" fillId="0" borderId="0"/>
    <xf numFmtId="0" fontId="105" fillId="0" borderId="0"/>
    <xf numFmtId="0" fontId="4" fillId="0" borderId="0"/>
    <xf numFmtId="0" fontId="5" fillId="0" borderId="0" applyBorder="0" applyProtection="0"/>
    <xf numFmtId="170" fontId="44" fillId="0" borderId="0"/>
    <xf numFmtId="0" fontId="102" fillId="0" borderId="0"/>
    <xf numFmtId="0" fontId="102" fillId="0" borderId="0"/>
    <xf numFmtId="0" fontId="4" fillId="0" borderId="0"/>
    <xf numFmtId="177" fontId="44" fillId="0" borderId="0"/>
    <xf numFmtId="0" fontId="4" fillId="0" borderId="0"/>
    <xf numFmtId="0" fontId="44" fillId="0" borderId="0"/>
    <xf numFmtId="0" fontId="102" fillId="0" borderId="0"/>
    <xf numFmtId="0" fontId="4" fillId="0" borderId="0"/>
    <xf numFmtId="0" fontId="4" fillId="0" borderId="0"/>
    <xf numFmtId="170" fontId="54" fillId="0" borderId="0"/>
    <xf numFmtId="177" fontId="44" fillId="0" borderId="0" applyBorder="0" applyProtection="0"/>
    <xf numFmtId="170" fontId="54" fillId="0" borderId="0"/>
    <xf numFmtId="177" fontId="104" fillId="0" borderId="0"/>
    <xf numFmtId="0" fontId="102" fillId="0" borderId="0"/>
    <xf numFmtId="0" fontId="106" fillId="0" borderId="0"/>
    <xf numFmtId="177" fontId="104" fillId="0" borderId="0" applyBorder="0" applyProtection="0"/>
    <xf numFmtId="0" fontId="4" fillId="0" borderId="0"/>
    <xf numFmtId="177" fontId="104" fillId="0" borderId="0" applyBorder="0" applyProtection="0"/>
    <xf numFmtId="0" fontId="5" fillId="0" borderId="0"/>
    <xf numFmtId="0" fontId="4" fillId="0" borderId="0"/>
    <xf numFmtId="177" fontId="44" fillId="0" borderId="0" applyBorder="0" applyProtection="0"/>
    <xf numFmtId="0" fontId="44" fillId="0" borderId="0"/>
    <xf numFmtId="177" fontId="44" fillId="0" borderId="0"/>
    <xf numFmtId="0" fontId="5" fillId="0" borderId="0"/>
    <xf numFmtId="177" fontId="44" fillId="0" borderId="0"/>
    <xf numFmtId="0" fontId="4" fillId="0" borderId="0"/>
    <xf numFmtId="0" fontId="107" fillId="325" borderId="45"/>
    <xf numFmtId="0" fontId="108" fillId="325" borderId="45" applyNumberFormat="0" applyProtection="0"/>
    <xf numFmtId="178" fontId="44" fillId="0" borderId="0"/>
    <xf numFmtId="0" fontId="109" fillId="0" borderId="0"/>
    <xf numFmtId="0" fontId="109" fillId="0" borderId="0" applyNumberFormat="0" applyBorder="0" applyProtection="0"/>
    <xf numFmtId="0" fontId="110" fillId="0" borderId="62"/>
    <xf numFmtId="0" fontId="111" fillId="0" borderId="62" applyNumberFormat="0" applyProtection="0"/>
    <xf numFmtId="0" fontId="112" fillId="0" borderId="0"/>
    <xf numFmtId="0" fontId="113" fillId="0" borderId="0" applyNumberFormat="0" applyBorder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170" fontId="54" fillId="0" borderId="0"/>
    <xf numFmtId="0" fontId="116" fillId="0" borderId="0" applyNumberFormat="0" applyFill="0" applyBorder="0" applyAlignment="0" applyProtection="0"/>
    <xf numFmtId="170" fontId="54" fillId="0" borderId="0"/>
    <xf numFmtId="170" fontId="54" fillId="0" borderId="0"/>
    <xf numFmtId="0" fontId="117" fillId="0" borderId="0" applyNumberFormat="0" applyFill="0" applyBorder="0" applyAlignment="0" applyProtection="0"/>
    <xf numFmtId="170" fontId="54" fillId="0" borderId="0"/>
    <xf numFmtId="0" fontId="114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170" fontId="54" fillId="0" borderId="0"/>
    <xf numFmtId="170" fontId="54" fillId="0" borderId="0"/>
    <xf numFmtId="169" fontId="118" fillId="0" borderId="0" applyNumberFormat="0" applyFill="0" applyBorder="0" applyAlignment="0" applyProtection="0"/>
    <xf numFmtId="170" fontId="54" fillId="0" borderId="0"/>
    <xf numFmtId="0" fontId="115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170" fontId="54" fillId="0" borderId="0"/>
    <xf numFmtId="0" fontId="116" fillId="0" borderId="0" applyNumberFormat="0" applyFill="0" applyBorder="0" applyAlignment="0" applyProtection="0"/>
    <xf numFmtId="170" fontId="54" fillId="0" borderId="0"/>
    <xf numFmtId="170" fontId="54" fillId="0" borderId="0"/>
    <xf numFmtId="0" fontId="117" fillId="0" borderId="0" applyNumberFormat="0" applyFill="0" applyBorder="0" applyAlignment="0" applyProtection="0"/>
    <xf numFmtId="170" fontId="54" fillId="0" borderId="0"/>
    <xf numFmtId="0" fontId="114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170" fontId="54" fillId="0" borderId="0"/>
    <xf numFmtId="170" fontId="54" fillId="0" borderId="0"/>
    <xf numFmtId="169" fontId="118" fillId="0" borderId="0" applyNumberFormat="0" applyFill="0" applyBorder="0" applyAlignment="0" applyProtection="0"/>
    <xf numFmtId="170" fontId="54" fillId="0" borderId="0"/>
    <xf numFmtId="0" fontId="40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170" fontId="54" fillId="0" borderId="0"/>
    <xf numFmtId="0" fontId="119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170" fontId="54" fillId="0" borderId="0"/>
    <xf numFmtId="170" fontId="54" fillId="0" borderId="0"/>
    <xf numFmtId="170" fontId="54" fillId="0" borderId="0"/>
    <xf numFmtId="0" fontId="121" fillId="330" borderId="0" applyNumberFormat="0" applyBorder="0" applyAlignment="0" applyProtection="0"/>
    <xf numFmtId="0" fontId="121" fillId="330" borderId="0" applyNumberFormat="0" applyBorder="0" applyAlignment="0" applyProtection="0"/>
    <xf numFmtId="0" fontId="122" fillId="98" borderId="0" applyNumberFormat="0" applyBorder="0" applyAlignment="0" applyProtection="0"/>
    <xf numFmtId="0" fontId="123" fillId="98" borderId="0" applyNumberFormat="0" applyBorder="0" applyAlignment="0" applyProtection="0"/>
    <xf numFmtId="0" fontId="122" fillId="98" borderId="0" applyNumberFormat="0" applyBorder="0" applyAlignment="0" applyProtection="0"/>
    <xf numFmtId="170" fontId="54" fillId="0" borderId="0"/>
    <xf numFmtId="170" fontId="54" fillId="0" borderId="0"/>
    <xf numFmtId="0" fontId="122" fillId="98" borderId="0" applyNumberFormat="0" applyBorder="0" applyAlignment="0" applyProtection="0"/>
    <xf numFmtId="170" fontId="54" fillId="0" borderId="0"/>
    <xf numFmtId="170" fontId="54" fillId="0" borderId="0"/>
    <xf numFmtId="0" fontId="121" fillId="331" borderId="0" applyNumberFormat="0" applyBorder="0" applyAlignment="0" applyProtection="0"/>
    <xf numFmtId="0" fontId="121" fillId="332" borderId="0" applyNumberFormat="0" applyBorder="0" applyAlignment="0" applyProtection="0"/>
    <xf numFmtId="0" fontId="124" fillId="332" borderId="0" applyNumberFormat="0" applyBorder="0" applyAlignment="0" applyProtection="0"/>
    <xf numFmtId="170" fontId="54" fillId="0" borderId="0"/>
    <xf numFmtId="170" fontId="54" fillId="0" borderId="0"/>
    <xf numFmtId="0" fontId="124" fillId="332" borderId="0" applyNumberFormat="0" applyBorder="0" applyAlignment="0" applyProtection="0"/>
    <xf numFmtId="170" fontId="54" fillId="0" borderId="0"/>
    <xf numFmtId="170" fontId="54" fillId="0" borderId="0"/>
    <xf numFmtId="0" fontId="121" fillId="333" borderId="0" applyNumberFormat="0" applyBorder="0" applyAlignment="0" applyProtection="0"/>
    <xf numFmtId="0" fontId="124" fillId="333" borderId="0" applyNumberFormat="0" applyBorder="0" applyAlignment="0" applyProtection="0"/>
    <xf numFmtId="170" fontId="54" fillId="0" borderId="0"/>
    <xf numFmtId="170" fontId="54" fillId="0" borderId="0"/>
    <xf numFmtId="0" fontId="124" fillId="334" borderId="0" applyNumberFormat="0" applyBorder="0" applyAlignment="0" applyProtection="0"/>
    <xf numFmtId="170" fontId="54" fillId="0" borderId="0"/>
    <xf numFmtId="169" fontId="125" fillId="14" borderId="0" applyNumberFormat="0" applyBorder="0" applyAlignment="0" applyProtection="0"/>
    <xf numFmtId="170" fontId="54" fillId="0" borderId="0"/>
    <xf numFmtId="0" fontId="122" fillId="98" borderId="0" applyNumberFormat="0" applyBorder="0" applyAlignment="0" applyProtection="0"/>
    <xf numFmtId="0" fontId="123" fillId="98" borderId="0" applyNumberFormat="0" applyBorder="0" applyAlignment="0" applyProtection="0"/>
    <xf numFmtId="0" fontId="122" fillId="98" borderId="0" applyNumberFormat="0" applyBorder="0" applyAlignment="0" applyProtection="0"/>
    <xf numFmtId="170" fontId="54" fillId="0" borderId="0"/>
    <xf numFmtId="170" fontId="54" fillId="0" borderId="0"/>
    <xf numFmtId="0" fontId="122" fillId="98" borderId="0" applyNumberFormat="0" applyBorder="0" applyAlignment="0" applyProtection="0"/>
    <xf numFmtId="170" fontId="54" fillId="0" borderId="0"/>
    <xf numFmtId="170" fontId="54" fillId="0" borderId="0"/>
    <xf numFmtId="0" fontId="121" fillId="331" borderId="0" applyNumberFormat="0" applyBorder="0" applyAlignment="0" applyProtection="0"/>
    <xf numFmtId="0" fontId="121" fillId="332" borderId="0" applyNumberFormat="0" applyBorder="0" applyAlignment="0" applyProtection="0"/>
    <xf numFmtId="0" fontId="124" fillId="332" borderId="0" applyNumberFormat="0" applyBorder="0" applyAlignment="0" applyProtection="0"/>
    <xf numFmtId="170" fontId="54" fillId="0" borderId="0"/>
    <xf numFmtId="170" fontId="54" fillId="0" borderId="0"/>
    <xf numFmtId="0" fontId="124" fillId="332" borderId="0" applyNumberFormat="0" applyBorder="0" applyAlignment="0" applyProtection="0"/>
    <xf numFmtId="170" fontId="54" fillId="0" borderId="0"/>
    <xf numFmtId="170" fontId="54" fillId="0" borderId="0"/>
    <xf numFmtId="0" fontId="121" fillId="333" borderId="0" applyNumberFormat="0" applyBorder="0" applyAlignment="0" applyProtection="0"/>
    <xf numFmtId="0" fontId="124" fillId="333" borderId="0" applyNumberFormat="0" applyBorder="0" applyAlignment="0" applyProtection="0"/>
    <xf numFmtId="170" fontId="54" fillId="0" borderId="0"/>
    <xf numFmtId="170" fontId="54" fillId="0" borderId="0"/>
    <xf numFmtId="0" fontId="124" fillId="334" borderId="0" applyNumberFormat="0" applyBorder="0" applyAlignment="0" applyProtection="0"/>
    <xf numFmtId="170" fontId="54" fillId="0" borderId="0"/>
    <xf numFmtId="169" fontId="125" fillId="14" borderId="0" applyNumberFormat="0" applyBorder="0" applyAlignment="0" applyProtection="0"/>
    <xf numFmtId="170" fontId="54" fillId="0" borderId="0"/>
    <xf numFmtId="0" fontId="32" fillId="14" borderId="0" applyNumberFormat="0" applyBorder="0" applyAlignment="0" applyProtection="0"/>
    <xf numFmtId="0" fontId="126" fillId="330" borderId="0" applyNumberFormat="0" applyBorder="0" applyAlignment="0" applyProtection="0"/>
    <xf numFmtId="0" fontId="126" fillId="331" borderId="0" applyNumberFormat="0" applyBorder="0" applyAlignment="0" applyProtection="0"/>
    <xf numFmtId="0" fontId="126" fillId="332" borderId="0" applyNumberFormat="0" applyBorder="0" applyAlignment="0" applyProtection="0"/>
    <xf numFmtId="0" fontId="127" fillId="332" borderId="0" applyNumberFormat="0" applyBorder="0" applyAlignment="0" applyProtection="0"/>
    <xf numFmtId="170" fontId="54" fillId="0" borderId="0"/>
    <xf numFmtId="170" fontId="54" fillId="0" borderId="0"/>
    <xf numFmtId="0" fontId="127" fillId="332" borderId="0" applyNumberFormat="0" applyBorder="0" applyAlignment="0" applyProtection="0"/>
    <xf numFmtId="170" fontId="54" fillId="0" borderId="0"/>
    <xf numFmtId="170" fontId="54" fillId="0" borderId="0"/>
    <xf numFmtId="0" fontId="126" fillId="333" borderId="0" applyNumberFormat="0" applyBorder="0" applyAlignment="0" applyProtection="0"/>
    <xf numFmtId="0" fontId="127" fillId="333" borderId="0" applyNumberFormat="0" applyBorder="0" applyAlignment="0" applyProtection="0"/>
    <xf numFmtId="170" fontId="54" fillId="0" borderId="0"/>
    <xf numFmtId="170" fontId="54" fillId="0" borderId="0"/>
    <xf numFmtId="0" fontId="127" fillId="334" borderId="0" applyNumberFormat="0" applyBorder="0" applyAlignment="0" applyProtection="0"/>
    <xf numFmtId="170" fontId="54" fillId="0" borderId="0"/>
    <xf numFmtId="170" fontId="54" fillId="0" borderId="0"/>
    <xf numFmtId="0" fontId="126" fillId="330" borderId="0" applyNumberFormat="0" applyBorder="0" applyAlignment="0" applyProtection="0"/>
    <xf numFmtId="0" fontId="126" fillId="333" borderId="0" applyNumberFormat="0" applyBorder="0" applyAlignment="0" applyProtection="0"/>
    <xf numFmtId="0" fontId="127" fillId="333" borderId="0" applyNumberFormat="0" applyBorder="0" applyAlignment="0" applyProtection="0"/>
    <xf numFmtId="170" fontId="54" fillId="0" borderId="0"/>
    <xf numFmtId="170" fontId="54" fillId="0" borderId="0"/>
    <xf numFmtId="0" fontId="127" fillId="334" borderId="0" applyNumberFormat="0" applyBorder="0" applyAlignment="0" applyProtection="0"/>
    <xf numFmtId="170" fontId="54" fillId="0" borderId="0"/>
    <xf numFmtId="170" fontId="54" fillId="0" borderId="0"/>
    <xf numFmtId="0" fontId="126" fillId="330" borderId="0" applyNumberFormat="0" applyBorder="0" applyAlignment="0" applyProtection="0"/>
    <xf numFmtId="0" fontId="126" fillId="98" borderId="0" applyNumberFormat="0" applyBorder="0" applyAlignment="0" applyProtection="0"/>
    <xf numFmtId="0" fontId="127" fillId="98" borderId="0" applyNumberFormat="0" applyBorder="0" applyAlignment="0" applyProtection="0"/>
    <xf numFmtId="170" fontId="54" fillId="0" borderId="0"/>
    <xf numFmtId="170" fontId="54" fillId="0" borderId="0"/>
    <xf numFmtId="0" fontId="127" fillId="334" borderId="0" applyNumberFormat="0" applyBorder="0" applyAlignment="0" applyProtection="0"/>
    <xf numFmtId="170" fontId="54" fillId="0" borderId="0"/>
    <xf numFmtId="170" fontId="54" fillId="0" borderId="0"/>
    <xf numFmtId="0" fontId="32" fillId="88" borderId="0" applyNumberFormat="0" applyBorder="0" applyAlignment="0" applyProtection="0"/>
    <xf numFmtId="0" fontId="127" fillId="89" borderId="0" applyNumberFormat="0" applyBorder="0" applyAlignment="0" applyProtection="0"/>
    <xf numFmtId="170" fontId="54" fillId="0" borderId="0"/>
    <xf numFmtId="170" fontId="54" fillId="0" borderId="0"/>
    <xf numFmtId="0" fontId="32" fillId="88" borderId="0" applyNumberFormat="0" applyBorder="0" applyAlignment="0" applyProtection="0"/>
    <xf numFmtId="170" fontId="54" fillId="0" borderId="0"/>
    <xf numFmtId="0" fontId="127" fillId="89" borderId="0" applyNumberFormat="0" applyBorder="0" applyAlignment="0" applyProtection="0"/>
    <xf numFmtId="170" fontId="54" fillId="0" borderId="0"/>
    <xf numFmtId="0" fontId="32" fillId="88" borderId="0" applyNumberFormat="0" applyBorder="0" applyAlignment="0" applyProtection="0"/>
    <xf numFmtId="170" fontId="54" fillId="0" borderId="0"/>
    <xf numFmtId="0" fontId="128" fillId="110" borderId="0" applyNumberFormat="0" applyBorder="0" applyAlignment="0" applyProtection="0"/>
    <xf numFmtId="0" fontId="128" fillId="335" borderId="0" applyNumberFormat="0" applyBorder="0" applyAlignment="0" applyProtection="0"/>
    <xf numFmtId="0" fontId="128" fillId="110" borderId="0" applyNumberFormat="0" applyBorder="0" applyAlignment="0" applyProtection="0"/>
    <xf numFmtId="0" fontId="128" fillId="110" borderId="0" applyNumberFormat="0" applyBorder="0" applyAlignment="0" applyProtection="0"/>
    <xf numFmtId="0" fontId="128" fillId="111" borderId="0" applyNumberFormat="0" applyBorder="0" applyAlignment="0" applyProtection="0"/>
    <xf numFmtId="170" fontId="54" fillId="0" borderId="0"/>
    <xf numFmtId="170" fontId="54" fillId="0" borderId="0"/>
    <xf numFmtId="0" fontId="128" fillId="111" borderId="0" applyNumberFormat="0" applyBorder="0" applyAlignment="0" applyProtection="0"/>
    <xf numFmtId="170" fontId="54" fillId="0" borderId="0"/>
    <xf numFmtId="170" fontId="54" fillId="0" borderId="0"/>
    <xf numFmtId="0" fontId="128" fillId="110" borderId="0" applyNumberFormat="0" applyBorder="0" applyAlignment="0" applyProtection="0"/>
    <xf numFmtId="0" fontId="128" fillId="111" borderId="0" applyNumberFormat="0" applyBorder="0" applyAlignment="0" applyProtection="0"/>
    <xf numFmtId="170" fontId="54" fillId="0" borderId="0"/>
    <xf numFmtId="170" fontId="54" fillId="0" borderId="0"/>
    <xf numFmtId="0" fontId="128" fillId="111" borderId="0" applyNumberFormat="0" applyBorder="0" applyAlignment="0" applyProtection="0"/>
    <xf numFmtId="170" fontId="54" fillId="0" borderId="0"/>
    <xf numFmtId="0" fontId="128" fillId="110" borderId="0" applyNumberFormat="0" applyBorder="0" applyAlignment="0" applyProtection="0"/>
    <xf numFmtId="170" fontId="54" fillId="0" borderId="0"/>
    <xf numFmtId="170" fontId="54" fillId="0" borderId="0"/>
    <xf numFmtId="0" fontId="128" fillId="335" borderId="0" applyNumberFormat="0" applyBorder="0" applyAlignment="0" applyProtection="0"/>
    <xf numFmtId="0" fontId="128" fillId="110" borderId="0" applyNumberFormat="0" applyBorder="0" applyAlignment="0" applyProtection="0"/>
    <xf numFmtId="0" fontId="128" fillId="111" borderId="0" applyNumberFormat="0" applyBorder="0" applyAlignment="0" applyProtection="0"/>
    <xf numFmtId="170" fontId="54" fillId="0" borderId="0"/>
    <xf numFmtId="170" fontId="54" fillId="0" borderId="0"/>
    <xf numFmtId="0" fontId="128" fillId="111" borderId="0" applyNumberFormat="0" applyBorder="0" applyAlignment="0" applyProtection="0"/>
    <xf numFmtId="170" fontId="54" fillId="0" borderId="0"/>
    <xf numFmtId="0" fontId="128" fillId="110" borderId="0" applyNumberFormat="0" applyBorder="0" applyAlignment="0" applyProtection="0"/>
    <xf numFmtId="170" fontId="54" fillId="0" borderId="0"/>
    <xf numFmtId="170" fontId="54" fillId="0" borderId="0"/>
    <xf numFmtId="0" fontId="128" fillId="110" borderId="0" applyNumberFormat="0" applyBorder="0" applyAlignment="0" applyProtection="0"/>
    <xf numFmtId="0" fontId="128" fillId="111" borderId="0" applyNumberFormat="0" applyBorder="0" applyAlignment="0" applyProtection="0"/>
    <xf numFmtId="170" fontId="54" fillId="0" borderId="0"/>
    <xf numFmtId="170" fontId="54" fillId="0" borderId="0"/>
    <xf numFmtId="0" fontId="128" fillId="111" borderId="0" applyNumberFormat="0" applyBorder="0" applyAlignment="0" applyProtection="0"/>
    <xf numFmtId="170" fontId="54" fillId="0" borderId="0"/>
    <xf numFmtId="170" fontId="54" fillId="0" borderId="0"/>
    <xf numFmtId="0" fontId="129" fillId="0" borderId="0">
      <alignment horizontal="center"/>
    </xf>
    <xf numFmtId="170" fontId="130" fillId="0" borderId="0">
      <alignment horizontal="center"/>
    </xf>
    <xf numFmtId="0" fontId="29" fillId="0" borderId="41" applyNumberFormat="0" applyFill="0" applyAlignment="0" applyProtection="0"/>
    <xf numFmtId="170" fontId="131" fillId="0" borderId="0">
      <alignment horizontal="center"/>
    </xf>
    <xf numFmtId="0" fontId="132" fillId="0" borderId="63" applyNumberFormat="0" applyFill="0" applyAlignment="0" applyProtection="0"/>
    <xf numFmtId="0" fontId="132" fillId="0" borderId="63" applyNumberFormat="0" applyFill="0" applyAlignment="0" applyProtection="0"/>
    <xf numFmtId="0" fontId="133" fillId="0" borderId="64" applyNumberFormat="0" applyFill="0" applyAlignment="0" applyProtection="0"/>
    <xf numFmtId="0" fontId="134" fillId="0" borderId="64" applyNumberFormat="0" applyFill="0" applyAlignment="0" applyProtection="0"/>
    <xf numFmtId="0" fontId="135" fillId="0" borderId="65" applyNumberFormat="0" applyFill="0" applyAlignment="0" applyProtection="0"/>
    <xf numFmtId="170" fontId="54" fillId="0" borderId="0"/>
    <xf numFmtId="170" fontId="54" fillId="0" borderId="0"/>
    <xf numFmtId="0" fontId="136" fillId="0" borderId="65" applyNumberFormat="0" applyFill="0" applyAlignment="0" applyProtection="0"/>
    <xf numFmtId="170" fontId="54" fillId="0" borderId="0"/>
    <xf numFmtId="170" fontId="54" fillId="0" borderId="0"/>
    <xf numFmtId="0" fontId="137" fillId="0" borderId="66" applyNumberFormat="0" applyFill="0" applyAlignment="0" applyProtection="0"/>
    <xf numFmtId="0" fontId="138" fillId="0" borderId="66" applyNumberFormat="0" applyFill="0" applyAlignment="0" applyProtection="0"/>
    <xf numFmtId="170" fontId="54" fillId="0" borderId="0"/>
    <xf numFmtId="170" fontId="54" fillId="0" borderId="0"/>
    <xf numFmtId="0" fontId="137" fillId="0" borderId="67" applyNumberFormat="0" applyFill="0" applyAlignment="0" applyProtection="0"/>
    <xf numFmtId="170" fontId="54" fillId="0" borderId="0"/>
    <xf numFmtId="169" fontId="139" fillId="0" borderId="41" applyNumberFormat="0" applyFill="0" applyAlignment="0" applyProtection="0"/>
    <xf numFmtId="170" fontId="54" fillId="0" borderId="0"/>
    <xf numFmtId="0" fontId="133" fillId="0" borderId="64" applyNumberFormat="0" applyFill="0" applyAlignment="0" applyProtection="0"/>
    <xf numFmtId="0" fontId="134" fillId="0" borderId="64" applyNumberFormat="0" applyFill="0" applyAlignment="0" applyProtection="0"/>
    <xf numFmtId="0" fontId="135" fillId="0" borderId="65" applyNumberFormat="0" applyFill="0" applyAlignment="0" applyProtection="0"/>
    <xf numFmtId="170" fontId="54" fillId="0" borderId="0"/>
    <xf numFmtId="170" fontId="54" fillId="0" borderId="0"/>
    <xf numFmtId="0" fontId="136" fillId="0" borderId="65" applyNumberFormat="0" applyFill="0" applyAlignment="0" applyProtection="0"/>
    <xf numFmtId="170" fontId="54" fillId="0" borderId="0"/>
    <xf numFmtId="170" fontId="54" fillId="0" borderId="0"/>
    <xf numFmtId="0" fontId="137" fillId="0" borderId="66" applyNumberFormat="0" applyFill="0" applyAlignment="0" applyProtection="0"/>
    <xf numFmtId="0" fontId="138" fillId="0" borderId="66" applyNumberFormat="0" applyFill="0" applyAlignment="0" applyProtection="0"/>
    <xf numFmtId="170" fontId="54" fillId="0" borderId="0"/>
    <xf numFmtId="170" fontId="54" fillId="0" borderId="0"/>
    <xf numFmtId="0" fontId="137" fillId="0" borderId="67" applyNumberFormat="0" applyFill="0" applyAlignment="0" applyProtection="0"/>
    <xf numFmtId="170" fontId="54" fillId="0" borderId="0"/>
    <xf numFmtId="0" fontId="140" fillId="0" borderId="68"/>
    <xf numFmtId="169" fontId="139" fillId="0" borderId="41" applyNumberFormat="0" applyFill="0" applyAlignment="0" applyProtection="0"/>
    <xf numFmtId="170" fontId="54" fillId="0" borderId="0"/>
    <xf numFmtId="0" fontId="29" fillId="0" borderId="41" applyNumberFormat="0" applyFill="0" applyAlignment="0" applyProtection="0"/>
    <xf numFmtId="0" fontId="141" fillId="0" borderId="63" applyNumberFormat="0" applyFill="0" applyAlignment="0" applyProtection="0"/>
    <xf numFmtId="0" fontId="142" fillId="0" borderId="66" applyNumberFormat="0" applyFill="0" applyAlignment="0" applyProtection="0"/>
    <xf numFmtId="0" fontId="143" fillId="0" borderId="66" applyNumberFormat="0" applyFill="0" applyAlignment="0" applyProtection="0"/>
    <xf numFmtId="170" fontId="54" fillId="0" borderId="0"/>
    <xf numFmtId="170" fontId="54" fillId="0" borderId="0"/>
    <xf numFmtId="0" fontId="142" fillId="0" borderId="67" applyNumberFormat="0" applyFill="0" applyAlignment="0" applyProtection="0"/>
    <xf numFmtId="170" fontId="54" fillId="0" borderId="0"/>
    <xf numFmtId="170" fontId="54" fillId="0" borderId="0"/>
    <xf numFmtId="177" fontId="131" fillId="0" borderId="0" applyBorder="0" applyProtection="0">
      <alignment horizontal="center"/>
    </xf>
    <xf numFmtId="0" fontId="141" fillId="0" borderId="63" applyNumberFormat="0" applyFill="0" applyAlignment="0" applyProtection="0"/>
    <xf numFmtId="0" fontId="142" fillId="0" borderId="67" applyNumberFormat="0" applyFill="0" applyAlignment="0" applyProtection="0"/>
    <xf numFmtId="170" fontId="54" fillId="0" borderId="0"/>
    <xf numFmtId="170" fontId="54" fillId="0" borderId="0"/>
    <xf numFmtId="0" fontId="141" fillId="0" borderId="63" applyNumberFormat="0" applyFill="0" applyAlignment="0" applyProtection="0"/>
    <xf numFmtId="0" fontId="142" fillId="0" borderId="67" applyNumberFormat="0" applyFill="0" applyAlignment="0" applyProtection="0"/>
    <xf numFmtId="170" fontId="54" fillId="0" borderId="0"/>
    <xf numFmtId="170" fontId="54" fillId="0" borderId="0"/>
    <xf numFmtId="0" fontId="29" fillId="0" borderId="64" applyNumberFormat="0" applyFill="0" applyAlignment="0" applyProtection="0"/>
    <xf numFmtId="0" fontId="141" fillId="0" borderId="64" applyNumberFormat="0" applyFill="0" applyAlignment="0" applyProtection="0"/>
    <xf numFmtId="170" fontId="54" fillId="0" borderId="0"/>
    <xf numFmtId="170" fontId="54" fillId="0" borderId="0"/>
    <xf numFmtId="0" fontId="29" fillId="0" borderId="64" applyNumberFormat="0" applyFill="0" applyAlignment="0" applyProtection="0"/>
    <xf numFmtId="170" fontId="54" fillId="0" borderId="0"/>
    <xf numFmtId="0" fontId="141" fillId="0" borderId="64" applyNumberFormat="0" applyFill="0" applyAlignment="0" applyProtection="0"/>
    <xf numFmtId="170" fontId="54" fillId="0" borderId="0"/>
    <xf numFmtId="0" fontId="29" fillId="0" borderId="64" applyNumberFormat="0" applyFill="0" applyAlignment="0" applyProtection="0"/>
    <xf numFmtId="170" fontId="54" fillId="0" borderId="0"/>
    <xf numFmtId="0" fontId="144" fillId="0" borderId="69" applyNumberFormat="0" applyFill="0" applyAlignment="0" applyProtection="0"/>
    <xf numFmtId="0" fontId="144" fillId="0" borderId="69" applyNumberFormat="0" applyFill="0" applyAlignment="0" applyProtection="0"/>
    <xf numFmtId="0" fontId="145" fillId="0" borderId="66" applyNumberFormat="0" applyFill="0" applyAlignment="0" applyProtection="0"/>
    <xf numFmtId="0" fontId="146" fillId="0" borderId="66" applyNumberFormat="0" applyFill="0" applyAlignment="0" applyProtection="0"/>
    <xf numFmtId="0" fontId="147" fillId="0" borderId="66" applyNumberFormat="0" applyFill="0" applyAlignment="0" applyProtection="0"/>
    <xf numFmtId="170" fontId="54" fillId="0" borderId="0"/>
    <xf numFmtId="170" fontId="54" fillId="0" borderId="0"/>
    <xf numFmtId="0" fontId="148" fillId="0" borderId="66" applyNumberFormat="0" applyFill="0" applyAlignment="0" applyProtection="0"/>
    <xf numFmtId="170" fontId="54" fillId="0" borderId="0"/>
    <xf numFmtId="170" fontId="54" fillId="0" borderId="0"/>
    <xf numFmtId="0" fontId="149" fillId="0" borderId="70" applyNumberFormat="0" applyFill="0" applyAlignment="0" applyProtection="0"/>
    <xf numFmtId="0" fontId="150" fillId="0" borderId="71" applyNumberFormat="0" applyFill="0" applyAlignment="0" applyProtection="0"/>
    <xf numFmtId="170" fontId="54" fillId="0" borderId="0"/>
    <xf numFmtId="170" fontId="54" fillId="0" borderId="0"/>
    <xf numFmtId="0" fontId="149" fillId="0" borderId="72" applyNumberFormat="0" applyFill="0" applyAlignment="0" applyProtection="0"/>
    <xf numFmtId="170" fontId="54" fillId="0" borderId="0"/>
    <xf numFmtId="0" fontId="144" fillId="0" borderId="73" applyNumberFormat="0" applyFill="0" applyAlignment="0" applyProtection="0"/>
    <xf numFmtId="170" fontId="54" fillId="0" borderId="0"/>
    <xf numFmtId="169" fontId="151" fillId="0" borderId="42" applyNumberFormat="0" applyFill="0" applyAlignment="0" applyProtection="0"/>
    <xf numFmtId="170" fontId="54" fillId="0" borderId="0"/>
    <xf numFmtId="0" fontId="145" fillId="0" borderId="66" applyNumberFormat="0" applyFill="0" applyAlignment="0" applyProtection="0"/>
    <xf numFmtId="0" fontId="146" fillId="0" borderId="66" applyNumberFormat="0" applyFill="0" applyAlignment="0" applyProtection="0"/>
    <xf numFmtId="0" fontId="147" fillId="0" borderId="66" applyNumberFormat="0" applyFill="0" applyAlignment="0" applyProtection="0"/>
    <xf numFmtId="170" fontId="54" fillId="0" borderId="0"/>
    <xf numFmtId="170" fontId="54" fillId="0" borderId="0"/>
    <xf numFmtId="0" fontId="148" fillId="0" borderId="66" applyNumberFormat="0" applyFill="0" applyAlignment="0" applyProtection="0"/>
    <xf numFmtId="170" fontId="54" fillId="0" borderId="0"/>
    <xf numFmtId="170" fontId="54" fillId="0" borderId="0"/>
    <xf numFmtId="0" fontId="149" fillId="0" borderId="70" applyNumberFormat="0" applyFill="0" applyAlignment="0" applyProtection="0"/>
    <xf numFmtId="0" fontId="150" fillId="0" borderId="71" applyNumberFormat="0" applyFill="0" applyAlignment="0" applyProtection="0"/>
    <xf numFmtId="170" fontId="54" fillId="0" borderId="0"/>
    <xf numFmtId="170" fontId="54" fillId="0" borderId="0"/>
    <xf numFmtId="0" fontId="149" fillId="0" borderId="72" applyNumberFormat="0" applyFill="0" applyAlignment="0" applyProtection="0"/>
    <xf numFmtId="170" fontId="54" fillId="0" borderId="0"/>
    <xf numFmtId="0" fontId="144" fillId="0" borderId="73" applyNumberFormat="0" applyFill="0" applyAlignment="0" applyProtection="0"/>
    <xf numFmtId="170" fontId="54" fillId="0" borderId="0"/>
    <xf numFmtId="169" fontId="151" fillId="0" borderId="42" applyNumberFormat="0" applyFill="0" applyAlignment="0" applyProtection="0"/>
    <xf numFmtId="170" fontId="54" fillId="0" borderId="0"/>
    <xf numFmtId="0" fontId="30" fillId="0" borderId="42" applyNumberFormat="0" applyFill="0" applyAlignment="0" applyProtection="0"/>
    <xf numFmtId="0" fontId="152" fillId="0" borderId="69" applyNumberFormat="0" applyFill="0" applyAlignment="0" applyProtection="0"/>
    <xf numFmtId="0" fontId="153" fillId="0" borderId="70" applyNumberFormat="0" applyFill="0" applyAlignment="0" applyProtection="0"/>
    <xf numFmtId="0" fontId="154" fillId="0" borderId="71" applyNumberFormat="0" applyFill="0" applyAlignment="0" applyProtection="0"/>
    <xf numFmtId="170" fontId="54" fillId="0" borderId="0"/>
    <xf numFmtId="170" fontId="54" fillId="0" borderId="0"/>
    <xf numFmtId="0" fontId="153" fillId="0" borderId="72" applyNumberFormat="0" applyFill="0" applyAlignment="0" applyProtection="0"/>
    <xf numFmtId="170" fontId="54" fillId="0" borderId="0"/>
    <xf numFmtId="0" fontId="152" fillId="0" borderId="73" applyNumberFormat="0" applyFill="0" applyAlignment="0" applyProtection="0"/>
    <xf numFmtId="170" fontId="54" fillId="0" borderId="0"/>
    <xf numFmtId="170" fontId="54" fillId="0" borderId="0"/>
    <xf numFmtId="0" fontId="152" fillId="0" borderId="69" applyNumberFormat="0" applyFill="0" applyAlignment="0" applyProtection="0"/>
    <xf numFmtId="0" fontId="153" fillId="0" borderId="72" applyNumberFormat="0" applyFill="0" applyAlignment="0" applyProtection="0"/>
    <xf numFmtId="170" fontId="54" fillId="0" borderId="0"/>
    <xf numFmtId="0" fontId="152" fillId="0" borderId="73" applyNumberFormat="0" applyFill="0" applyAlignment="0" applyProtection="0"/>
    <xf numFmtId="170" fontId="54" fillId="0" borderId="0"/>
    <xf numFmtId="170" fontId="54" fillId="0" borderId="0"/>
    <xf numFmtId="0" fontId="152" fillId="0" borderId="69" applyNumberFormat="0" applyFill="0" applyAlignment="0" applyProtection="0"/>
    <xf numFmtId="0" fontId="153" fillId="0" borderId="64" applyNumberFormat="0" applyFill="0" applyAlignment="0" applyProtection="0"/>
    <xf numFmtId="170" fontId="54" fillId="0" borderId="0"/>
    <xf numFmtId="0" fontId="152" fillId="0" borderId="73" applyNumberFormat="0" applyFill="0" applyAlignment="0" applyProtection="0"/>
    <xf numFmtId="170" fontId="54" fillId="0" borderId="0"/>
    <xf numFmtId="170" fontId="54" fillId="0" borderId="0"/>
    <xf numFmtId="0" fontId="152" fillId="0" borderId="74" applyNumberFormat="0" applyFill="0" applyAlignment="0" applyProtection="0"/>
    <xf numFmtId="170" fontId="54" fillId="0" borderId="0"/>
    <xf numFmtId="0" fontId="155" fillId="0" borderId="75" applyNumberFormat="0" applyFill="0" applyAlignment="0" applyProtection="0"/>
    <xf numFmtId="0" fontId="155" fillId="0" borderId="75" applyNumberFormat="0" applyFill="0" applyAlignment="0" applyProtection="0"/>
    <xf numFmtId="0" fontId="156" fillId="0" borderId="76" applyNumberFormat="0" applyFill="0" applyAlignment="0" applyProtection="0"/>
    <xf numFmtId="0" fontId="157" fillId="0" borderId="76" applyNumberFormat="0" applyFill="0" applyAlignment="0" applyProtection="0"/>
    <xf numFmtId="0" fontId="158" fillId="0" borderId="76" applyNumberFormat="0" applyFill="0" applyAlignment="0" applyProtection="0"/>
    <xf numFmtId="170" fontId="54" fillId="0" borderId="0"/>
    <xf numFmtId="170" fontId="54" fillId="0" borderId="0"/>
    <xf numFmtId="0" fontId="159" fillId="0" borderId="76" applyNumberFormat="0" applyFill="0" applyAlignment="0" applyProtection="0"/>
    <xf numFmtId="170" fontId="54" fillId="0" borderId="0"/>
    <xf numFmtId="170" fontId="54" fillId="0" borderId="0"/>
    <xf numFmtId="0" fontId="160" fillId="0" borderId="77" applyNumberFormat="0" applyFill="0" applyAlignment="0" applyProtection="0"/>
    <xf numFmtId="0" fontId="161" fillId="0" borderId="78" applyNumberFormat="0" applyFill="0" applyAlignment="0" applyProtection="0"/>
    <xf numFmtId="170" fontId="54" fillId="0" borderId="0"/>
    <xf numFmtId="170" fontId="54" fillId="0" borderId="0"/>
    <xf numFmtId="0" fontId="160" fillId="0" borderId="78" applyNumberFormat="0" applyFill="0" applyAlignment="0" applyProtection="0"/>
    <xf numFmtId="170" fontId="54" fillId="0" borderId="0"/>
    <xf numFmtId="0" fontId="155" fillId="0" borderId="79" applyNumberFormat="0" applyFill="0" applyAlignment="0" applyProtection="0"/>
    <xf numFmtId="170" fontId="54" fillId="0" borderId="0"/>
    <xf numFmtId="169" fontId="162" fillId="0" borderId="43" applyNumberFormat="0" applyFill="0" applyAlignment="0" applyProtection="0"/>
    <xf numFmtId="170" fontId="54" fillId="0" borderId="0"/>
    <xf numFmtId="0" fontId="156" fillId="0" borderId="76" applyNumberFormat="0" applyFill="0" applyAlignment="0" applyProtection="0"/>
    <xf numFmtId="0" fontId="157" fillId="0" borderId="76" applyNumberFormat="0" applyFill="0" applyAlignment="0" applyProtection="0"/>
    <xf numFmtId="0" fontId="158" fillId="0" borderId="76" applyNumberFormat="0" applyFill="0" applyAlignment="0" applyProtection="0"/>
    <xf numFmtId="170" fontId="54" fillId="0" borderId="0"/>
    <xf numFmtId="170" fontId="54" fillId="0" borderId="0"/>
    <xf numFmtId="0" fontId="159" fillId="0" borderId="76" applyNumberFormat="0" applyFill="0" applyAlignment="0" applyProtection="0"/>
    <xf numFmtId="170" fontId="54" fillId="0" borderId="0"/>
    <xf numFmtId="170" fontId="54" fillId="0" borderId="0"/>
    <xf numFmtId="0" fontId="160" fillId="0" borderId="77" applyNumberFormat="0" applyFill="0" applyAlignment="0" applyProtection="0"/>
    <xf numFmtId="0" fontId="161" fillId="0" borderId="78" applyNumberFormat="0" applyFill="0" applyAlignment="0" applyProtection="0"/>
    <xf numFmtId="170" fontId="54" fillId="0" borderId="0"/>
    <xf numFmtId="170" fontId="54" fillId="0" borderId="0"/>
    <xf numFmtId="0" fontId="160" fillId="0" borderId="78" applyNumberFormat="0" applyFill="0" applyAlignment="0" applyProtection="0"/>
    <xf numFmtId="170" fontId="54" fillId="0" borderId="0"/>
    <xf numFmtId="0" fontId="155" fillId="0" borderId="79" applyNumberFormat="0" applyFill="0" applyAlignment="0" applyProtection="0"/>
    <xf numFmtId="170" fontId="54" fillId="0" borderId="0"/>
    <xf numFmtId="169" fontId="162" fillId="0" borderId="43" applyNumberFormat="0" applyFill="0" applyAlignment="0" applyProtection="0"/>
    <xf numFmtId="170" fontId="54" fillId="0" borderId="0"/>
    <xf numFmtId="0" fontId="31" fillId="0" borderId="43" applyNumberFormat="0" applyFill="0" applyAlignment="0" applyProtection="0"/>
    <xf numFmtId="0" fontId="163" fillId="0" borderId="75" applyNumberFormat="0" applyFill="0" applyAlignment="0" applyProtection="0"/>
    <xf numFmtId="0" fontId="164" fillId="0" borderId="77" applyNumberFormat="0" applyFill="0" applyAlignment="0" applyProtection="0"/>
    <xf numFmtId="0" fontId="165" fillId="0" borderId="78" applyNumberFormat="0" applyFill="0" applyAlignment="0" applyProtection="0"/>
    <xf numFmtId="170" fontId="54" fillId="0" borderId="0"/>
    <xf numFmtId="170" fontId="54" fillId="0" borderId="0"/>
    <xf numFmtId="0" fontId="164" fillId="0" borderId="78" applyNumberFormat="0" applyFill="0" applyAlignment="0" applyProtection="0"/>
    <xf numFmtId="170" fontId="54" fillId="0" borderId="0"/>
    <xf numFmtId="0" fontId="163" fillId="0" borderId="79" applyNumberFormat="0" applyFill="0" applyAlignment="0" applyProtection="0"/>
    <xf numFmtId="170" fontId="54" fillId="0" borderId="0"/>
    <xf numFmtId="170" fontId="54" fillId="0" borderId="0"/>
    <xf numFmtId="0" fontId="163" fillId="0" borderId="75" applyNumberFormat="0" applyFill="0" applyAlignment="0" applyProtection="0"/>
    <xf numFmtId="0" fontId="164" fillId="0" borderId="78" applyNumberFormat="0" applyFill="0" applyAlignment="0" applyProtection="0"/>
    <xf numFmtId="170" fontId="54" fillId="0" borderId="0"/>
    <xf numFmtId="0" fontId="163" fillId="0" borderId="79" applyNumberFormat="0" applyFill="0" applyAlignment="0" applyProtection="0"/>
    <xf numFmtId="170" fontId="54" fillId="0" borderId="0"/>
    <xf numFmtId="170" fontId="54" fillId="0" borderId="0"/>
    <xf numFmtId="0" fontId="163" fillId="0" borderId="75" applyNumberFormat="0" applyFill="0" applyAlignment="0" applyProtection="0"/>
    <xf numFmtId="0" fontId="164" fillId="0" borderId="80" applyNumberFormat="0" applyFill="0" applyAlignment="0" applyProtection="0"/>
    <xf numFmtId="170" fontId="54" fillId="0" borderId="0"/>
    <xf numFmtId="0" fontId="163" fillId="0" borderId="79" applyNumberFormat="0" applyFill="0" applyAlignment="0" applyProtection="0"/>
    <xf numFmtId="170" fontId="54" fillId="0" borderId="0"/>
    <xf numFmtId="170" fontId="54" fillId="0" borderId="0"/>
    <xf numFmtId="0" fontId="163" fillId="0" borderId="81" applyNumberFormat="0" applyFill="0" applyAlignment="0" applyProtection="0"/>
    <xf numFmtId="170" fontId="54" fillId="0" borderId="0"/>
    <xf numFmtId="0" fontId="155" fillId="0" borderId="0" applyNumberFormat="0" applyFill="0" applyBorder="0" applyAlignment="0" applyProtection="0"/>
    <xf numFmtId="0" fontId="155" fillId="0" borderId="0" applyNumberFormat="0" applyFill="0" applyBorder="0" applyAlignment="0" applyProtection="0"/>
    <xf numFmtId="0" fontId="156" fillId="0" borderId="0" applyNumberFormat="0" applyFill="0" applyBorder="0" applyAlignment="0" applyProtection="0"/>
    <xf numFmtId="0" fontId="157" fillId="0" borderId="0" applyNumberFormat="0" applyFill="0" applyBorder="0" applyAlignment="0" applyProtection="0"/>
    <xf numFmtId="0" fontId="158" fillId="0" borderId="0" applyNumberFormat="0" applyFill="0" applyBorder="0" applyAlignment="0" applyProtection="0"/>
    <xf numFmtId="170" fontId="54" fillId="0" borderId="0"/>
    <xf numFmtId="170" fontId="54" fillId="0" borderId="0"/>
    <xf numFmtId="0" fontId="159" fillId="0" borderId="0" applyNumberFormat="0" applyFill="0" applyBorder="0" applyAlignment="0" applyProtection="0"/>
    <xf numFmtId="170" fontId="54" fillId="0" borderId="0"/>
    <xf numFmtId="170" fontId="54" fillId="0" borderId="0"/>
    <xf numFmtId="0" fontId="160" fillId="0" borderId="0" applyNumberFormat="0" applyFill="0" applyBorder="0" applyAlignment="0" applyProtection="0"/>
    <xf numFmtId="0" fontId="161" fillId="0" borderId="0" applyNumberFormat="0" applyFill="0" applyBorder="0" applyAlignment="0" applyProtection="0"/>
    <xf numFmtId="170" fontId="54" fillId="0" borderId="0"/>
    <xf numFmtId="170" fontId="54" fillId="0" borderId="0"/>
    <xf numFmtId="169" fontId="162" fillId="0" borderId="0" applyNumberFormat="0" applyFill="0" applyBorder="0" applyAlignment="0" applyProtection="0"/>
    <xf numFmtId="170" fontId="54" fillId="0" borderId="0"/>
    <xf numFmtId="0" fontId="156" fillId="0" borderId="0" applyNumberFormat="0" applyFill="0" applyBorder="0" applyAlignment="0" applyProtection="0"/>
    <xf numFmtId="0" fontId="157" fillId="0" borderId="0" applyNumberFormat="0" applyFill="0" applyBorder="0" applyAlignment="0" applyProtection="0"/>
    <xf numFmtId="0" fontId="158" fillId="0" borderId="0" applyNumberFormat="0" applyFill="0" applyBorder="0" applyAlignment="0" applyProtection="0"/>
    <xf numFmtId="170" fontId="54" fillId="0" borderId="0"/>
    <xf numFmtId="170" fontId="54" fillId="0" borderId="0"/>
    <xf numFmtId="0" fontId="159" fillId="0" borderId="0" applyNumberFormat="0" applyFill="0" applyBorder="0" applyAlignment="0" applyProtection="0"/>
    <xf numFmtId="170" fontId="54" fillId="0" borderId="0"/>
    <xf numFmtId="170" fontId="54" fillId="0" borderId="0"/>
    <xf numFmtId="0" fontId="160" fillId="0" borderId="0" applyNumberFormat="0" applyFill="0" applyBorder="0" applyAlignment="0" applyProtection="0"/>
    <xf numFmtId="0" fontId="161" fillId="0" borderId="0" applyNumberFormat="0" applyFill="0" applyBorder="0" applyAlignment="0" applyProtection="0"/>
    <xf numFmtId="170" fontId="54" fillId="0" borderId="0"/>
    <xf numFmtId="170" fontId="54" fillId="0" borderId="0"/>
    <xf numFmtId="169" fontId="162" fillId="0" borderId="0" applyNumberFormat="0" applyFill="0" applyBorder="0" applyAlignment="0" applyProtection="0"/>
    <xf numFmtId="170" fontId="54" fillId="0" borderId="0"/>
    <xf numFmtId="0" fontId="31" fillId="0" borderId="0" applyNumberFormat="0" applyFill="0" applyBorder="0" applyAlignment="0" applyProtection="0"/>
    <xf numFmtId="0" fontId="163" fillId="0" borderId="0" applyNumberFormat="0" applyFill="0" applyBorder="0" applyAlignment="0" applyProtection="0"/>
    <xf numFmtId="0" fontId="164" fillId="0" borderId="0" applyNumberFormat="0" applyFill="0" applyBorder="0" applyAlignment="0" applyProtection="0"/>
    <xf numFmtId="0" fontId="165" fillId="0" borderId="0" applyNumberFormat="0" applyFill="0" applyBorder="0" applyAlignment="0" applyProtection="0"/>
    <xf numFmtId="170" fontId="54" fillId="0" borderId="0"/>
    <xf numFmtId="170" fontId="54" fillId="0" borderId="0"/>
    <xf numFmtId="170" fontId="54" fillId="0" borderId="0"/>
    <xf numFmtId="0" fontId="163" fillId="0" borderId="0" applyNumberFormat="0" applyFill="0" applyBorder="0" applyAlignment="0" applyProtection="0"/>
    <xf numFmtId="0" fontId="164" fillId="0" borderId="0" applyNumberFormat="0" applyFill="0" applyBorder="0" applyAlignment="0" applyProtection="0"/>
    <xf numFmtId="170" fontId="54" fillId="0" borderId="0"/>
    <xf numFmtId="170" fontId="54" fillId="0" borderId="0"/>
    <xf numFmtId="0" fontId="163" fillId="0" borderId="0" applyNumberFormat="0" applyFill="0" applyBorder="0" applyAlignment="0" applyProtection="0"/>
    <xf numFmtId="0" fontId="164" fillId="0" borderId="0" applyNumberFormat="0" applyFill="0" applyBorder="0" applyAlignment="0" applyProtection="0"/>
    <xf numFmtId="170" fontId="54" fillId="0" borderId="0"/>
    <xf numFmtId="170" fontId="54" fillId="0" borderId="0"/>
    <xf numFmtId="0" fontId="129" fillId="0" borderId="0">
      <alignment horizontal="center" textRotation="90"/>
    </xf>
    <xf numFmtId="0" fontId="166" fillId="0" borderId="0">
      <alignment horizontal="center" textRotation="90"/>
    </xf>
    <xf numFmtId="170" fontId="130" fillId="0" borderId="0">
      <alignment horizontal="center" textRotation="90"/>
    </xf>
    <xf numFmtId="170" fontId="54" fillId="0" borderId="0"/>
    <xf numFmtId="177" fontId="131" fillId="0" borderId="0" applyBorder="0" applyProtection="0">
      <alignment horizontal="center" textRotation="90"/>
    </xf>
    <xf numFmtId="0" fontId="166" fillId="0" borderId="0">
      <alignment horizontal="center" textRotation="90"/>
    </xf>
    <xf numFmtId="170" fontId="54" fillId="0" borderId="0"/>
    <xf numFmtId="170" fontId="54" fillId="0" borderId="0"/>
    <xf numFmtId="170" fontId="131" fillId="0" borderId="0">
      <alignment horizontal="center" textRotation="90"/>
    </xf>
    <xf numFmtId="0" fontId="128" fillId="336" borderId="0" applyNumberFormat="0" applyBorder="0" applyAlignment="0" applyProtection="0"/>
    <xf numFmtId="0" fontId="128" fillId="337" borderId="0" applyNumberFormat="0" applyBorder="0" applyAlignment="0" applyProtection="0"/>
    <xf numFmtId="0" fontId="128" fillId="338" borderId="0" applyNumberFormat="0" applyBorder="0" applyAlignment="0" applyProtection="0"/>
    <xf numFmtId="170" fontId="54" fillId="0" borderId="0"/>
    <xf numFmtId="170" fontId="54" fillId="0" borderId="0"/>
    <xf numFmtId="0" fontId="128" fillId="337" borderId="0" applyNumberFormat="0" applyBorder="0" applyAlignment="0" applyProtection="0"/>
    <xf numFmtId="170" fontId="54" fillId="0" borderId="0"/>
    <xf numFmtId="0" fontId="128" fillId="338" borderId="0" applyNumberFormat="0" applyBorder="0" applyAlignment="0" applyProtection="0"/>
    <xf numFmtId="170" fontId="54" fillId="0" borderId="0"/>
    <xf numFmtId="170" fontId="54" fillId="0" borderId="0"/>
    <xf numFmtId="0" fontId="34" fillId="260" borderId="44" applyNumberFormat="0" applyAlignment="0" applyProtection="0"/>
    <xf numFmtId="170" fontId="54" fillId="0" borderId="0"/>
    <xf numFmtId="0" fontId="34" fillId="260" borderId="44" applyNumberFormat="0" applyAlignment="0" applyProtection="0"/>
    <xf numFmtId="170" fontId="54" fillId="0" borderId="0"/>
    <xf numFmtId="0" fontId="167" fillId="259" borderId="53" applyNumberFormat="0" applyAlignment="0" applyProtection="0"/>
    <xf numFmtId="170" fontId="54" fillId="0" borderId="0"/>
    <xf numFmtId="0" fontId="167" fillId="259" borderId="53" applyNumberFormat="0" applyAlignment="0" applyProtection="0"/>
    <xf numFmtId="170" fontId="54" fillId="0" borderId="0"/>
    <xf numFmtId="0" fontId="167" fillId="259" borderId="53" applyNumberFormat="0" applyAlignment="0" applyProtection="0"/>
    <xf numFmtId="170" fontId="54" fillId="0" borderId="0"/>
    <xf numFmtId="0" fontId="167" fillId="259" borderId="53" applyNumberFormat="0" applyAlignment="0" applyProtection="0"/>
    <xf numFmtId="170" fontId="54" fillId="0" borderId="0"/>
    <xf numFmtId="0" fontId="167" fillId="259" borderId="53" applyNumberFormat="0" applyAlignment="0" applyProtection="0"/>
    <xf numFmtId="170" fontId="54" fillId="0" borderId="0"/>
    <xf numFmtId="0" fontId="34" fillId="260" borderId="44" applyNumberFormat="0" applyAlignment="0" applyProtection="0"/>
    <xf numFmtId="170" fontId="54" fillId="0" borderId="0"/>
    <xf numFmtId="0" fontId="168" fillId="339" borderId="50" applyNumberFormat="0" applyAlignment="0" applyProtection="0"/>
    <xf numFmtId="0" fontId="168" fillId="339" borderId="50" applyNumberFormat="0" applyAlignment="0" applyProtection="0"/>
    <xf numFmtId="0" fontId="169" fillId="55" borderId="51" applyNumberFormat="0" applyAlignment="0" applyProtection="0"/>
    <xf numFmtId="0" fontId="124" fillId="55" borderId="52" applyNumberFormat="0" applyAlignment="0" applyProtection="0"/>
    <xf numFmtId="0" fontId="170" fillId="55" borderId="52" applyNumberFormat="0" applyAlignment="0" applyProtection="0"/>
    <xf numFmtId="170" fontId="54" fillId="0" borderId="0"/>
    <xf numFmtId="170" fontId="54" fillId="0" borderId="0"/>
    <xf numFmtId="0" fontId="171" fillId="55" borderId="52" applyNumberFormat="0" applyAlignment="0" applyProtection="0"/>
    <xf numFmtId="170" fontId="54" fillId="0" borderId="0"/>
    <xf numFmtId="0" fontId="169" fillId="55" borderId="52" applyNumberFormat="0" applyAlignment="0" applyProtection="0"/>
    <xf numFmtId="170" fontId="54" fillId="0" borderId="0"/>
    <xf numFmtId="170" fontId="54" fillId="0" borderId="0"/>
    <xf numFmtId="0" fontId="172" fillId="340" borderId="53" applyNumberFormat="0" applyAlignment="0" applyProtection="0"/>
    <xf numFmtId="0" fontId="173" fillId="341" borderId="53" applyNumberFormat="0" applyAlignment="0" applyProtection="0"/>
    <xf numFmtId="0" fontId="173" fillId="255" borderId="53" applyNumberFormat="0" applyAlignment="0" applyProtection="0"/>
    <xf numFmtId="170" fontId="54" fillId="0" borderId="0"/>
    <xf numFmtId="170" fontId="54" fillId="0" borderId="0"/>
    <xf numFmtId="0" fontId="172" fillId="342" borderId="53" applyNumberFormat="0" applyAlignment="0" applyProtection="0"/>
    <xf numFmtId="170" fontId="54" fillId="0" borderId="0"/>
    <xf numFmtId="170" fontId="54" fillId="0" borderId="0"/>
    <xf numFmtId="0" fontId="172" fillId="343" borderId="50" applyNumberFormat="0" applyAlignment="0" applyProtection="0"/>
    <xf numFmtId="0" fontId="172" fillId="343" borderId="53" applyNumberFormat="0" applyAlignment="0" applyProtection="0"/>
    <xf numFmtId="170" fontId="54" fillId="0" borderId="0"/>
    <xf numFmtId="170" fontId="54" fillId="0" borderId="0"/>
    <xf numFmtId="0" fontId="168" fillId="259" borderId="53" applyNumberFormat="0" applyAlignment="0" applyProtection="0"/>
    <xf numFmtId="170" fontId="54" fillId="0" borderId="0"/>
    <xf numFmtId="169" fontId="174" fillId="17" borderId="44" applyNumberFormat="0" applyAlignment="0" applyProtection="0"/>
    <xf numFmtId="170" fontId="54" fillId="0" borderId="0"/>
    <xf numFmtId="0" fontId="169" fillId="55" borderId="51" applyNumberFormat="0" applyAlignment="0" applyProtection="0"/>
    <xf numFmtId="0" fontId="124" fillId="55" borderId="52" applyNumberFormat="0" applyAlignment="0" applyProtection="0"/>
    <xf numFmtId="0" fontId="170" fillId="55" borderId="52" applyNumberFormat="0" applyAlignment="0" applyProtection="0"/>
    <xf numFmtId="170" fontId="54" fillId="0" borderId="0"/>
    <xf numFmtId="170" fontId="54" fillId="0" borderId="0"/>
    <xf numFmtId="0" fontId="171" fillId="55" borderId="52" applyNumberFormat="0" applyAlignment="0" applyProtection="0"/>
    <xf numFmtId="170" fontId="54" fillId="0" borderId="0"/>
    <xf numFmtId="0" fontId="169" fillId="55" borderId="52" applyNumberFormat="0" applyAlignment="0" applyProtection="0"/>
    <xf numFmtId="170" fontId="54" fillId="0" borderId="0"/>
    <xf numFmtId="170" fontId="54" fillId="0" borderId="0"/>
    <xf numFmtId="0" fontId="172" fillId="340" borderId="53" applyNumberFormat="0" applyAlignment="0" applyProtection="0"/>
    <xf numFmtId="0" fontId="173" fillId="341" borderId="53" applyNumberFormat="0" applyAlignment="0" applyProtection="0"/>
    <xf numFmtId="0" fontId="173" fillId="255" borderId="53" applyNumberFormat="0" applyAlignment="0" applyProtection="0"/>
    <xf numFmtId="170" fontId="54" fillId="0" borderId="0"/>
    <xf numFmtId="170" fontId="54" fillId="0" borderId="0"/>
    <xf numFmtId="0" fontId="172" fillId="342" borderId="53" applyNumberFormat="0" applyAlignment="0" applyProtection="0"/>
    <xf numFmtId="170" fontId="54" fillId="0" borderId="0"/>
    <xf numFmtId="170" fontId="54" fillId="0" borderId="0"/>
    <xf numFmtId="0" fontId="172" fillId="343" borderId="50" applyNumberFormat="0" applyAlignment="0" applyProtection="0"/>
    <xf numFmtId="0" fontId="172" fillId="343" borderId="53" applyNumberFormat="0" applyAlignment="0" applyProtection="0"/>
    <xf numFmtId="170" fontId="54" fillId="0" borderId="0"/>
    <xf numFmtId="170" fontId="54" fillId="0" borderId="0"/>
    <xf numFmtId="0" fontId="168" fillId="259" borderId="53" applyNumberFormat="0" applyAlignment="0" applyProtection="0"/>
    <xf numFmtId="170" fontId="54" fillId="0" borderId="0"/>
    <xf numFmtId="169" fontId="174" fillId="17" borderId="44" applyNumberFormat="0" applyAlignment="0" applyProtection="0"/>
    <xf numFmtId="170" fontId="54" fillId="0" borderId="0"/>
    <xf numFmtId="0" fontId="34" fillId="17" borderId="44" applyNumberFormat="0" applyAlignment="0" applyProtection="0"/>
    <xf numFmtId="0" fontId="167" fillId="339" borderId="50" applyNumberFormat="0" applyAlignment="0" applyProtection="0"/>
    <xf numFmtId="0" fontId="175" fillId="340" borderId="53" applyNumberFormat="0" applyAlignment="0" applyProtection="0"/>
    <xf numFmtId="0" fontId="176" fillId="341" borderId="53" applyNumberFormat="0" applyAlignment="0" applyProtection="0"/>
    <xf numFmtId="0" fontId="176" fillId="255" borderId="53" applyNumberFormat="0" applyAlignment="0" applyProtection="0"/>
    <xf numFmtId="170" fontId="54" fillId="0" borderId="0"/>
    <xf numFmtId="170" fontId="54" fillId="0" borderId="0"/>
    <xf numFmtId="0" fontId="175" fillId="342" borderId="53" applyNumberFormat="0" applyAlignment="0" applyProtection="0"/>
    <xf numFmtId="170" fontId="54" fillId="0" borderId="0"/>
    <xf numFmtId="170" fontId="54" fillId="0" borderId="0"/>
    <xf numFmtId="0" fontId="175" fillId="343" borderId="50" applyNumberFormat="0" applyAlignment="0" applyProtection="0"/>
    <xf numFmtId="0" fontId="175" fillId="343" borderId="53" applyNumberFormat="0" applyAlignment="0" applyProtection="0"/>
    <xf numFmtId="170" fontId="54" fillId="0" borderId="0"/>
    <xf numFmtId="170" fontId="54" fillId="0" borderId="0"/>
    <xf numFmtId="0" fontId="167" fillId="259" borderId="53" applyNumberFormat="0" applyAlignment="0" applyProtection="0"/>
    <xf numFmtId="170" fontId="54" fillId="0" borderId="0"/>
    <xf numFmtId="170" fontId="54" fillId="0" borderId="0"/>
    <xf numFmtId="0" fontId="34" fillId="17" borderId="44" applyNumberFormat="0" applyAlignment="0" applyProtection="0"/>
    <xf numFmtId="0" fontId="167" fillId="339" borderId="50" applyNumberFormat="0" applyAlignment="0" applyProtection="0"/>
    <xf numFmtId="0" fontId="175" fillId="343" borderId="50" applyNumberFormat="0" applyAlignment="0" applyProtection="0"/>
    <xf numFmtId="0" fontId="175" fillId="343" borderId="53" applyNumberFormat="0" applyAlignment="0" applyProtection="0"/>
    <xf numFmtId="170" fontId="54" fillId="0" borderId="0"/>
    <xf numFmtId="170" fontId="54" fillId="0" borderId="0"/>
    <xf numFmtId="0" fontId="167" fillId="259" borderId="53" applyNumberFormat="0" applyAlignment="0" applyProtection="0"/>
    <xf numFmtId="170" fontId="54" fillId="0" borderId="0"/>
    <xf numFmtId="170" fontId="54" fillId="0" borderId="0"/>
    <xf numFmtId="0" fontId="34" fillId="17" borderId="44" applyNumberFormat="0" applyAlignment="0" applyProtection="0"/>
    <xf numFmtId="0" fontId="167" fillId="339" borderId="50" applyNumberFormat="0" applyAlignment="0" applyProtection="0"/>
    <xf numFmtId="0" fontId="175" fillId="76" borderId="50" applyNumberFormat="0" applyAlignment="0" applyProtection="0"/>
    <xf numFmtId="0" fontId="175" fillId="79" borderId="53" applyNumberFormat="0" applyAlignment="0" applyProtection="0"/>
    <xf numFmtId="170" fontId="54" fillId="0" borderId="0"/>
    <xf numFmtId="170" fontId="54" fillId="0" borderId="0"/>
    <xf numFmtId="0" fontId="167" fillId="259" borderId="53" applyNumberFormat="0" applyAlignment="0" applyProtection="0"/>
    <xf numFmtId="170" fontId="54" fillId="0" borderId="0"/>
    <xf numFmtId="170" fontId="54" fillId="0" borderId="0"/>
    <xf numFmtId="0" fontId="34" fillId="17" borderId="44" applyNumberFormat="0" applyAlignment="0" applyProtection="0"/>
    <xf numFmtId="0" fontId="34" fillId="260" borderId="44" applyNumberFormat="0" applyAlignment="0" applyProtection="0"/>
    <xf numFmtId="0" fontId="167" fillId="259" borderId="53" applyNumberFormat="0" applyAlignment="0" applyProtection="0"/>
    <xf numFmtId="170" fontId="54" fillId="0" borderId="0"/>
    <xf numFmtId="170" fontId="54" fillId="0" borderId="0"/>
    <xf numFmtId="0" fontId="34" fillId="260" borderId="44" applyNumberFormat="0" applyAlignment="0" applyProtection="0"/>
    <xf numFmtId="0" fontId="167" fillId="259" borderId="53" applyNumberFormat="0" applyAlignment="0" applyProtection="0"/>
    <xf numFmtId="170" fontId="54" fillId="0" borderId="0"/>
    <xf numFmtId="170" fontId="54" fillId="0" borderId="0"/>
    <xf numFmtId="0" fontId="34" fillId="260" borderId="44" applyNumberFormat="0" applyAlignment="0" applyProtection="0"/>
    <xf numFmtId="0" fontId="167" fillId="259" borderId="53" applyNumberFormat="0" applyAlignment="0" applyProtection="0"/>
    <xf numFmtId="170" fontId="54" fillId="0" borderId="0"/>
    <xf numFmtId="170" fontId="54" fillId="0" borderId="0"/>
    <xf numFmtId="0" fontId="34" fillId="260" borderId="44" applyNumberFormat="0" applyAlignment="0" applyProtection="0"/>
    <xf numFmtId="0" fontId="167" fillId="259" borderId="53" applyNumberFormat="0" applyAlignment="0" applyProtection="0"/>
    <xf numFmtId="170" fontId="54" fillId="0" borderId="0"/>
    <xf numFmtId="170" fontId="54" fillId="0" borderId="0"/>
    <xf numFmtId="0" fontId="177" fillId="0" borderId="82" applyNumberFormat="0" applyFill="0" applyAlignment="0" applyProtection="0"/>
    <xf numFmtId="0" fontId="177" fillId="0" borderId="82" applyNumberFormat="0" applyFill="0" applyAlignment="0" applyProtection="0"/>
    <xf numFmtId="0" fontId="178" fillId="0" borderId="83" applyNumberFormat="0" applyFill="0" applyAlignment="0" applyProtection="0"/>
    <xf numFmtId="0" fontId="179" fillId="0" borderId="84" applyNumberFormat="0" applyFill="0" applyAlignment="0" applyProtection="0"/>
    <xf numFmtId="0" fontId="178" fillId="0" borderId="83" applyNumberFormat="0" applyFill="0" applyAlignment="0" applyProtection="0"/>
    <xf numFmtId="170" fontId="54" fillId="0" borderId="0"/>
    <xf numFmtId="0" fontId="177" fillId="0" borderId="82" applyNumberFormat="0" applyFill="0" applyAlignment="0" applyProtection="0"/>
    <xf numFmtId="170" fontId="54" fillId="0" borderId="0"/>
    <xf numFmtId="170" fontId="54" fillId="0" borderId="0"/>
    <xf numFmtId="0" fontId="180" fillId="0" borderId="85" applyNumberFormat="0" applyFill="0" applyAlignment="0" applyProtection="0"/>
    <xf numFmtId="170" fontId="54" fillId="0" borderId="0"/>
    <xf numFmtId="170" fontId="54" fillId="0" borderId="0"/>
    <xf numFmtId="0" fontId="180" fillId="0" borderId="85" applyNumberFormat="0" applyFill="0" applyAlignment="0" applyProtection="0"/>
    <xf numFmtId="0" fontId="180" fillId="0" borderId="85" applyNumberFormat="0" applyFill="0" applyAlignment="0" applyProtection="0"/>
    <xf numFmtId="170" fontId="54" fillId="0" borderId="0"/>
    <xf numFmtId="170" fontId="54" fillId="0" borderId="0"/>
    <xf numFmtId="0" fontId="181" fillId="0" borderId="86" applyNumberFormat="0" applyFill="0" applyAlignment="0" applyProtection="0"/>
    <xf numFmtId="170" fontId="54" fillId="0" borderId="0"/>
    <xf numFmtId="169" fontId="182" fillId="0" borderId="46" applyNumberFormat="0" applyFill="0" applyAlignment="0" applyProtection="0"/>
    <xf numFmtId="170" fontId="54" fillId="0" borderId="0"/>
    <xf numFmtId="0" fontId="178" fillId="0" borderId="83" applyNumberFormat="0" applyFill="0" applyAlignment="0" applyProtection="0"/>
    <xf numFmtId="0" fontId="179" fillId="0" borderId="84" applyNumberFormat="0" applyFill="0" applyAlignment="0" applyProtection="0"/>
    <xf numFmtId="0" fontId="178" fillId="0" borderId="83" applyNumberFormat="0" applyFill="0" applyAlignment="0" applyProtection="0"/>
    <xf numFmtId="170" fontId="54" fillId="0" borderId="0"/>
    <xf numFmtId="0" fontId="177" fillId="0" borderId="82" applyNumberFormat="0" applyFill="0" applyAlignment="0" applyProtection="0"/>
    <xf numFmtId="170" fontId="54" fillId="0" borderId="0"/>
    <xf numFmtId="170" fontId="54" fillId="0" borderId="0"/>
    <xf numFmtId="0" fontId="180" fillId="0" borderId="85" applyNumberFormat="0" applyFill="0" applyAlignment="0" applyProtection="0"/>
    <xf numFmtId="170" fontId="54" fillId="0" borderId="0"/>
    <xf numFmtId="170" fontId="54" fillId="0" borderId="0"/>
    <xf numFmtId="0" fontId="180" fillId="0" borderId="85" applyNumberFormat="0" applyFill="0" applyAlignment="0" applyProtection="0"/>
    <xf numFmtId="0" fontId="180" fillId="0" borderId="85" applyNumberFormat="0" applyFill="0" applyAlignment="0" applyProtection="0"/>
    <xf numFmtId="170" fontId="54" fillId="0" borderId="0"/>
    <xf numFmtId="170" fontId="54" fillId="0" borderId="0"/>
    <xf numFmtId="0" fontId="181" fillId="0" borderId="86" applyNumberFormat="0" applyFill="0" applyAlignment="0" applyProtection="0"/>
    <xf numFmtId="170" fontId="54" fillId="0" borderId="0"/>
    <xf numFmtId="169" fontId="182" fillId="0" borderId="46" applyNumberFormat="0" applyFill="0" applyAlignment="0" applyProtection="0"/>
    <xf numFmtId="170" fontId="54" fillId="0" borderId="0"/>
    <xf numFmtId="0" fontId="37" fillId="0" borderId="46" applyNumberFormat="0" applyFill="0" applyAlignment="0" applyProtection="0"/>
    <xf numFmtId="0" fontId="183" fillId="0" borderId="82" applyNumberFormat="0" applyFill="0" applyAlignment="0" applyProtection="0"/>
    <xf numFmtId="0" fontId="184" fillId="0" borderId="85" applyNumberFormat="0" applyFill="0" applyAlignment="0" applyProtection="0"/>
    <xf numFmtId="0" fontId="184" fillId="0" borderId="85" applyNumberFormat="0" applyFill="0" applyAlignment="0" applyProtection="0"/>
    <xf numFmtId="170" fontId="54" fillId="0" borderId="0"/>
    <xf numFmtId="170" fontId="54" fillId="0" borderId="0"/>
    <xf numFmtId="0" fontId="185" fillId="0" borderId="86" applyNumberFormat="0" applyFill="0" applyAlignment="0" applyProtection="0"/>
    <xf numFmtId="170" fontId="54" fillId="0" borderId="0"/>
    <xf numFmtId="170" fontId="54" fillId="0" borderId="0"/>
    <xf numFmtId="0" fontId="183" fillId="0" borderId="82" applyNumberFormat="0" applyFill="0" applyAlignment="0" applyProtection="0"/>
    <xf numFmtId="0" fontId="185" fillId="0" borderId="86" applyNumberFormat="0" applyFill="0" applyAlignment="0" applyProtection="0"/>
    <xf numFmtId="170" fontId="54" fillId="0" borderId="0"/>
    <xf numFmtId="170" fontId="54" fillId="0" borderId="0"/>
    <xf numFmtId="0" fontId="183" fillId="0" borderId="82" applyNumberFormat="0" applyFill="0" applyAlignment="0" applyProtection="0"/>
    <xf numFmtId="0" fontId="184" fillId="0" borderId="85" applyNumberFormat="0" applyFill="0" applyAlignment="0" applyProtection="0"/>
    <xf numFmtId="170" fontId="54" fillId="0" borderId="0"/>
    <xf numFmtId="170" fontId="54" fillId="0" borderId="0"/>
    <xf numFmtId="0" fontId="185" fillId="0" borderId="84" applyNumberFormat="0" applyFill="0" applyAlignment="0" applyProtection="0"/>
    <xf numFmtId="0" fontId="185" fillId="0" borderId="82" applyNumberFormat="0" applyFill="0" applyAlignment="0" applyProtection="0"/>
    <xf numFmtId="170" fontId="54" fillId="0" borderId="0"/>
    <xf numFmtId="170" fontId="54" fillId="0" borderId="0"/>
    <xf numFmtId="0" fontId="185" fillId="0" borderId="84" applyNumberFormat="0" applyFill="0" applyAlignment="0" applyProtection="0"/>
    <xf numFmtId="170" fontId="54" fillId="0" borderId="0"/>
    <xf numFmtId="0" fontId="185" fillId="0" borderId="82" applyNumberFormat="0" applyFill="0" applyAlignment="0" applyProtection="0"/>
    <xf numFmtId="170" fontId="54" fillId="0" borderId="0"/>
    <xf numFmtId="0" fontId="185" fillId="0" borderId="84" applyNumberFormat="0" applyFill="0" applyAlignment="0" applyProtection="0"/>
    <xf numFmtId="170" fontId="54" fillId="0" borderId="0"/>
    <xf numFmtId="179" fontId="75" fillId="0" borderId="0" applyFill="0" applyBorder="0" applyAlignment="0" applyProtection="0"/>
    <xf numFmtId="179" fontId="75" fillId="0" borderId="0" applyFill="0" applyBorder="0" applyAlignment="0" applyProtection="0"/>
    <xf numFmtId="170" fontId="54" fillId="0" borderId="0"/>
    <xf numFmtId="164" fontId="5" fillId="0" borderId="0" applyFont="0" applyFill="0" applyBorder="0" applyAlignment="0" applyProtection="0"/>
    <xf numFmtId="170" fontId="54" fillId="0" borderId="0"/>
    <xf numFmtId="0" fontId="178" fillId="344" borderId="0" applyNumberFormat="0" applyBorder="0" applyAlignment="0" applyProtection="0"/>
    <xf numFmtId="0" fontId="178" fillId="344" borderId="0" applyNumberFormat="0" applyBorder="0" applyAlignment="0" applyProtection="0"/>
    <xf numFmtId="0" fontId="179" fillId="254" borderId="0" applyNumberFormat="0" applyBorder="0" applyAlignment="0" applyProtection="0"/>
    <xf numFmtId="0" fontId="178" fillId="254" borderId="0" applyNumberFormat="0" applyBorder="0" applyAlignment="0" applyProtection="0"/>
    <xf numFmtId="0" fontId="180" fillId="254" borderId="0" applyNumberFormat="0" applyBorder="0" applyAlignment="0" applyProtection="0"/>
    <xf numFmtId="0" fontId="180" fillId="255" borderId="0" applyNumberFormat="0" applyBorder="0" applyAlignment="0" applyProtection="0"/>
    <xf numFmtId="170" fontId="54" fillId="0" borderId="0"/>
    <xf numFmtId="170" fontId="54" fillId="0" borderId="0"/>
    <xf numFmtId="0" fontId="178" fillId="255" borderId="0" applyNumberFormat="0" applyBorder="0" applyAlignment="0" applyProtection="0"/>
    <xf numFmtId="170" fontId="54" fillId="0" borderId="0"/>
    <xf numFmtId="170" fontId="54" fillId="0" borderId="0"/>
    <xf numFmtId="0" fontId="178" fillId="254" borderId="0" applyNumberFormat="0" applyBorder="0" applyAlignment="0" applyProtection="0"/>
    <xf numFmtId="0" fontId="178" fillId="255" borderId="0" applyNumberFormat="0" applyBorder="0" applyAlignment="0" applyProtection="0"/>
    <xf numFmtId="170" fontId="54" fillId="0" borderId="0"/>
    <xf numFmtId="170" fontId="54" fillId="0" borderId="0"/>
    <xf numFmtId="0" fontId="177" fillId="255" borderId="0" applyNumberFormat="0" applyBorder="0" applyAlignment="0" applyProtection="0"/>
    <xf numFmtId="170" fontId="54" fillId="0" borderId="0"/>
    <xf numFmtId="170" fontId="54" fillId="0" borderId="0"/>
    <xf numFmtId="0" fontId="179" fillId="345" borderId="0" applyNumberFormat="0" applyBorder="0" applyAlignment="0" applyProtection="0"/>
    <xf numFmtId="0" fontId="178" fillId="110" borderId="0" applyNumberFormat="0" applyBorder="0" applyAlignment="0" applyProtection="0"/>
    <xf numFmtId="0" fontId="178" fillId="111" borderId="0" applyNumberFormat="0" applyBorder="0" applyAlignment="0" applyProtection="0"/>
    <xf numFmtId="170" fontId="54" fillId="0" borderId="0"/>
    <xf numFmtId="170" fontId="54" fillId="0" borderId="0"/>
    <xf numFmtId="0" fontId="177" fillId="111" borderId="0" applyNumberFormat="0" applyBorder="0" applyAlignment="0" applyProtection="0"/>
    <xf numFmtId="170" fontId="54" fillId="0" borderId="0"/>
    <xf numFmtId="170" fontId="54" fillId="0" borderId="0"/>
    <xf numFmtId="0" fontId="179" fillId="346" borderId="0" applyNumberFormat="0" applyBorder="0" applyAlignment="0" applyProtection="0"/>
    <xf numFmtId="0" fontId="177" fillId="347" borderId="0" applyNumberFormat="0" applyBorder="0" applyAlignment="0" applyProtection="0"/>
    <xf numFmtId="170" fontId="54" fillId="0" borderId="0"/>
    <xf numFmtId="170" fontId="54" fillId="0" borderId="0"/>
    <xf numFmtId="0" fontId="178" fillId="348" borderId="0" applyNumberFormat="0" applyBorder="0" applyAlignment="0" applyProtection="0"/>
    <xf numFmtId="170" fontId="54" fillId="0" borderId="0"/>
    <xf numFmtId="169" fontId="186" fillId="16" borderId="0" applyNumberFormat="0" applyBorder="0" applyAlignment="0" applyProtection="0"/>
    <xf numFmtId="170" fontId="54" fillId="0" borderId="0"/>
    <xf numFmtId="0" fontId="179" fillId="254" borderId="0" applyNumberFormat="0" applyBorder="0" applyAlignment="0" applyProtection="0"/>
    <xf numFmtId="0" fontId="178" fillId="254" borderId="0" applyNumberFormat="0" applyBorder="0" applyAlignment="0" applyProtection="0"/>
    <xf numFmtId="0" fontId="180" fillId="254" borderId="0" applyNumberFormat="0" applyBorder="0" applyAlignment="0" applyProtection="0"/>
    <xf numFmtId="0" fontId="180" fillId="255" borderId="0" applyNumberFormat="0" applyBorder="0" applyAlignment="0" applyProtection="0"/>
    <xf numFmtId="170" fontId="54" fillId="0" borderId="0"/>
    <xf numFmtId="170" fontId="54" fillId="0" borderId="0"/>
    <xf numFmtId="0" fontId="178" fillId="255" borderId="0" applyNumberFormat="0" applyBorder="0" applyAlignment="0" applyProtection="0"/>
    <xf numFmtId="170" fontId="54" fillId="0" borderId="0"/>
    <xf numFmtId="170" fontId="54" fillId="0" borderId="0"/>
    <xf numFmtId="0" fontId="178" fillId="254" borderId="0" applyNumberFormat="0" applyBorder="0" applyAlignment="0" applyProtection="0"/>
    <xf numFmtId="0" fontId="178" fillId="255" borderId="0" applyNumberFormat="0" applyBorder="0" applyAlignment="0" applyProtection="0"/>
    <xf numFmtId="170" fontId="54" fillId="0" borderId="0"/>
    <xf numFmtId="170" fontId="54" fillId="0" borderId="0"/>
    <xf numFmtId="0" fontId="177" fillId="255" borderId="0" applyNumberFormat="0" applyBorder="0" applyAlignment="0" applyProtection="0"/>
    <xf numFmtId="170" fontId="54" fillId="0" borderId="0"/>
    <xf numFmtId="170" fontId="54" fillId="0" borderId="0"/>
    <xf numFmtId="0" fontId="179" fillId="345" borderId="0" applyNumberFormat="0" applyBorder="0" applyAlignment="0" applyProtection="0"/>
    <xf numFmtId="0" fontId="178" fillId="110" borderId="0" applyNumberFormat="0" applyBorder="0" applyAlignment="0" applyProtection="0"/>
    <xf numFmtId="0" fontId="178" fillId="111" borderId="0" applyNumberFormat="0" applyBorder="0" applyAlignment="0" applyProtection="0"/>
    <xf numFmtId="170" fontId="54" fillId="0" borderId="0"/>
    <xf numFmtId="170" fontId="54" fillId="0" borderId="0"/>
    <xf numFmtId="0" fontId="177" fillId="111" borderId="0" applyNumberFormat="0" applyBorder="0" applyAlignment="0" applyProtection="0"/>
    <xf numFmtId="170" fontId="54" fillId="0" borderId="0"/>
    <xf numFmtId="170" fontId="54" fillId="0" borderId="0"/>
    <xf numFmtId="0" fontId="179" fillId="346" borderId="0" applyNumberFormat="0" applyBorder="0" applyAlignment="0" applyProtection="0"/>
    <xf numFmtId="0" fontId="177" fillId="347" borderId="0" applyNumberFormat="0" applyBorder="0" applyAlignment="0" applyProtection="0"/>
    <xf numFmtId="170" fontId="54" fillId="0" borderId="0"/>
    <xf numFmtId="170" fontId="54" fillId="0" borderId="0"/>
    <xf numFmtId="0" fontId="178" fillId="348" borderId="0" applyNumberFormat="0" applyBorder="0" applyAlignment="0" applyProtection="0"/>
    <xf numFmtId="170" fontId="54" fillId="0" borderId="0"/>
    <xf numFmtId="169" fontId="186" fillId="16" borderId="0" applyNumberFormat="0" applyBorder="0" applyAlignment="0" applyProtection="0"/>
    <xf numFmtId="170" fontId="54" fillId="0" borderId="0"/>
    <xf numFmtId="0" fontId="43" fillId="16" borderId="0" applyNumberFormat="0" applyBorder="0" applyAlignment="0" applyProtection="0"/>
    <xf numFmtId="0" fontId="187" fillId="344" borderId="0" applyNumberFormat="0" applyBorder="0" applyAlignment="0" applyProtection="0"/>
    <xf numFmtId="0" fontId="188" fillId="345" borderId="0" applyNumberFormat="0" applyBorder="0" applyAlignment="0" applyProtection="0"/>
    <xf numFmtId="0" fontId="187" fillId="110" borderId="0" applyNumberFormat="0" applyBorder="0" applyAlignment="0" applyProtection="0"/>
    <xf numFmtId="0" fontId="187" fillId="111" borderId="0" applyNumberFormat="0" applyBorder="0" applyAlignment="0" applyProtection="0"/>
    <xf numFmtId="170" fontId="54" fillId="0" borderId="0"/>
    <xf numFmtId="170" fontId="54" fillId="0" borderId="0"/>
    <xf numFmtId="0" fontId="183" fillId="111" borderId="0" applyNumberFormat="0" applyBorder="0" applyAlignment="0" applyProtection="0"/>
    <xf numFmtId="170" fontId="54" fillId="0" borderId="0"/>
    <xf numFmtId="170" fontId="54" fillId="0" borderId="0"/>
    <xf numFmtId="0" fontId="188" fillId="346" borderId="0" applyNumberFormat="0" applyBorder="0" applyAlignment="0" applyProtection="0"/>
    <xf numFmtId="0" fontId="183" fillId="347" borderId="0" applyNumberFormat="0" applyBorder="0" applyAlignment="0" applyProtection="0"/>
    <xf numFmtId="170" fontId="54" fillId="0" borderId="0"/>
    <xf numFmtId="170" fontId="54" fillId="0" borderId="0"/>
    <xf numFmtId="0" fontId="187" fillId="348" borderId="0" applyNumberFormat="0" applyBorder="0" applyAlignment="0" applyProtection="0"/>
    <xf numFmtId="170" fontId="54" fillId="0" borderId="0"/>
    <xf numFmtId="170" fontId="54" fillId="0" borderId="0"/>
    <xf numFmtId="0" fontId="187" fillId="344" borderId="0" applyNumberFormat="0" applyBorder="0" applyAlignment="0" applyProtection="0"/>
    <xf numFmtId="0" fontId="188" fillId="346" borderId="0" applyNumberFormat="0" applyBorder="0" applyAlignment="0" applyProtection="0"/>
    <xf numFmtId="0" fontId="183" fillId="347" borderId="0" applyNumberFormat="0" applyBorder="0" applyAlignment="0" applyProtection="0"/>
    <xf numFmtId="170" fontId="54" fillId="0" borderId="0"/>
    <xf numFmtId="170" fontId="54" fillId="0" borderId="0"/>
    <xf numFmtId="0" fontId="187" fillId="348" borderId="0" applyNumberFormat="0" applyBorder="0" applyAlignment="0" applyProtection="0"/>
    <xf numFmtId="170" fontId="54" fillId="0" borderId="0"/>
    <xf numFmtId="170" fontId="54" fillId="0" borderId="0"/>
    <xf numFmtId="0" fontId="189" fillId="349" borderId="0" applyNumberFormat="0" applyBorder="0" applyAlignment="0" applyProtection="0"/>
    <xf numFmtId="170" fontId="54" fillId="0" borderId="0"/>
    <xf numFmtId="180" fontId="190" fillId="0" borderId="0"/>
    <xf numFmtId="181" fontId="190" fillId="0" borderId="0"/>
    <xf numFmtId="170" fontId="54" fillId="0" borderId="0"/>
    <xf numFmtId="181" fontId="190" fillId="0" borderId="0"/>
    <xf numFmtId="170" fontId="54" fillId="0" borderId="0"/>
    <xf numFmtId="170" fontId="54" fillId="0" borderId="0"/>
    <xf numFmtId="0" fontId="76" fillId="0" borderId="0"/>
    <xf numFmtId="0" fontId="1" fillId="0" borderId="0"/>
    <xf numFmtId="0" fontId="5" fillId="0" borderId="0"/>
    <xf numFmtId="0" fontId="78" fillId="0" borderId="0"/>
    <xf numFmtId="170" fontId="54" fillId="0" borderId="0"/>
    <xf numFmtId="170" fontId="54" fillId="0" borderId="0"/>
    <xf numFmtId="0" fontId="78" fillId="0" borderId="0"/>
    <xf numFmtId="170" fontId="54" fillId="0" borderId="0"/>
    <xf numFmtId="0" fontId="79" fillId="0" borderId="0"/>
    <xf numFmtId="170" fontId="54" fillId="0" borderId="0"/>
    <xf numFmtId="0" fontId="5" fillId="0" borderId="0"/>
    <xf numFmtId="0" fontId="5" fillId="0" borderId="0"/>
    <xf numFmtId="170" fontId="54" fillId="0" borderId="0"/>
    <xf numFmtId="0" fontId="1" fillId="0" borderId="0"/>
    <xf numFmtId="170" fontId="54" fillId="0" borderId="0"/>
    <xf numFmtId="0" fontId="5" fillId="0" borderId="0"/>
    <xf numFmtId="0" fontId="5" fillId="0" borderId="0"/>
    <xf numFmtId="170" fontId="54" fillId="0" borderId="0"/>
    <xf numFmtId="170" fontId="54" fillId="0" borderId="0"/>
    <xf numFmtId="0" fontId="5" fillId="0" borderId="0"/>
    <xf numFmtId="170" fontId="54" fillId="0" borderId="0"/>
    <xf numFmtId="0" fontId="1" fillId="0" borderId="0"/>
    <xf numFmtId="0" fontId="1" fillId="0" borderId="0"/>
    <xf numFmtId="170" fontId="54" fillId="0" borderId="0"/>
    <xf numFmtId="0" fontId="1" fillId="0" borderId="0"/>
    <xf numFmtId="0" fontId="191" fillId="0" borderId="0"/>
    <xf numFmtId="170" fontId="54" fillId="0" borderId="0"/>
    <xf numFmtId="0" fontId="191" fillId="0" borderId="0"/>
    <xf numFmtId="170" fontId="54" fillId="0" borderId="0"/>
    <xf numFmtId="0" fontId="192" fillId="0" borderId="0"/>
    <xf numFmtId="170" fontId="54" fillId="0" borderId="0"/>
    <xf numFmtId="0" fontId="193" fillId="0" borderId="0"/>
    <xf numFmtId="0" fontId="5" fillId="0" borderId="0"/>
    <xf numFmtId="170" fontId="54" fillId="0" borderId="0"/>
    <xf numFmtId="0" fontId="5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0" fontId="3" fillId="0" borderId="0"/>
    <xf numFmtId="170" fontId="54" fillId="0" borderId="0"/>
    <xf numFmtId="0" fontId="1" fillId="0" borderId="0"/>
    <xf numFmtId="0" fontId="1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0" fontId="4" fillId="0" borderId="0"/>
    <xf numFmtId="0" fontId="1" fillId="0" borderId="0"/>
    <xf numFmtId="170" fontId="54" fillId="0" borderId="0"/>
    <xf numFmtId="0" fontId="76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0" fontId="1" fillId="0" borderId="0"/>
    <xf numFmtId="170" fontId="54" fillId="0" borderId="0"/>
    <xf numFmtId="0" fontId="1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19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76" fillId="0" borderId="0"/>
    <xf numFmtId="0" fontId="4" fillId="0" borderId="0"/>
    <xf numFmtId="0" fontId="4" fillId="0" borderId="0"/>
    <xf numFmtId="0" fontId="5" fillId="0" borderId="0"/>
    <xf numFmtId="170" fontId="54" fillId="0" borderId="0"/>
    <xf numFmtId="170" fontId="54" fillId="0" borderId="0"/>
    <xf numFmtId="0" fontId="5" fillId="0" borderId="0"/>
    <xf numFmtId="170" fontId="54" fillId="0" borderId="0"/>
    <xf numFmtId="170" fontId="54" fillId="0" borderId="0"/>
    <xf numFmtId="0" fontId="195" fillId="0" borderId="0"/>
    <xf numFmtId="0" fontId="4" fillId="0" borderId="0"/>
    <xf numFmtId="0" fontId="5" fillId="0" borderId="0"/>
    <xf numFmtId="170" fontId="54" fillId="0" borderId="0"/>
    <xf numFmtId="0" fontId="5" fillId="0" borderId="0"/>
    <xf numFmtId="170" fontId="54" fillId="0" borderId="0"/>
    <xf numFmtId="170" fontId="54" fillId="0" borderId="0"/>
    <xf numFmtId="0" fontId="4" fillId="0" borderId="0"/>
    <xf numFmtId="0" fontId="196" fillId="0" borderId="0"/>
    <xf numFmtId="170" fontId="54" fillId="0" borderId="0"/>
    <xf numFmtId="0" fontId="196" fillId="0" borderId="0"/>
    <xf numFmtId="170" fontId="54" fillId="0" borderId="0"/>
    <xf numFmtId="170" fontId="54" fillId="0" borderId="0"/>
    <xf numFmtId="0" fontId="4" fillId="0" borderId="0"/>
    <xf numFmtId="0" fontId="5" fillId="0" borderId="0"/>
    <xf numFmtId="181" fontId="191" fillId="0" borderId="0"/>
    <xf numFmtId="181" fontId="191" fillId="0" borderId="0"/>
    <xf numFmtId="170" fontId="54" fillId="0" borderId="0"/>
    <xf numFmtId="182" fontId="192" fillId="0" borderId="0"/>
    <xf numFmtId="170" fontId="54" fillId="0" borderId="0"/>
    <xf numFmtId="0" fontId="5" fillId="0" borderId="0"/>
    <xf numFmtId="0" fontId="5" fillId="0" borderId="0"/>
    <xf numFmtId="170" fontId="54" fillId="0" borderId="0"/>
    <xf numFmtId="170" fontId="54" fillId="0" borderId="0"/>
    <xf numFmtId="0" fontId="4" fillId="0" borderId="0"/>
    <xf numFmtId="0" fontId="3" fillId="0" borderId="0"/>
    <xf numFmtId="170" fontId="54" fillId="0" borderId="0"/>
    <xf numFmtId="0" fontId="102" fillId="0" borderId="0"/>
    <xf numFmtId="0" fontId="4" fillId="0" borderId="0"/>
    <xf numFmtId="183" fontId="5" fillId="0" borderId="0"/>
    <xf numFmtId="170" fontId="54" fillId="0" borderId="0"/>
    <xf numFmtId="183" fontId="5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1" fontId="1" fillId="0" borderId="0"/>
    <xf numFmtId="170" fontId="54" fillId="0" borderId="0"/>
    <xf numFmtId="0" fontId="4" fillId="0" borderId="0"/>
    <xf numFmtId="0" fontId="4" fillId="0" borderId="0"/>
    <xf numFmtId="0" fontId="5" fillId="0" borderId="0"/>
    <xf numFmtId="170" fontId="54" fillId="0" borderId="0"/>
    <xf numFmtId="0" fontId="5" fillId="0" borderId="0"/>
    <xf numFmtId="170" fontId="54" fillId="0" borderId="0"/>
    <xf numFmtId="170" fontId="54" fillId="0" borderId="0"/>
    <xf numFmtId="0" fontId="5" fillId="0" borderId="0"/>
    <xf numFmtId="170" fontId="54" fillId="0" borderId="0"/>
    <xf numFmtId="0" fontId="5" fillId="0" borderId="0"/>
    <xf numFmtId="170" fontId="54" fillId="0" borderId="0"/>
    <xf numFmtId="171" fontId="1" fillId="0" borderId="0"/>
    <xf numFmtId="170" fontId="54" fillId="0" borderId="0"/>
    <xf numFmtId="183" fontId="5" fillId="0" borderId="0"/>
    <xf numFmtId="183" fontId="5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0" fontId="54" fillId="0" borderId="0"/>
    <xf numFmtId="170" fontId="104" fillId="0" borderId="0"/>
    <xf numFmtId="0" fontId="4" fillId="0" borderId="0"/>
    <xf numFmtId="0" fontId="54" fillId="0" borderId="0"/>
    <xf numFmtId="170" fontId="54" fillId="0" borderId="0"/>
    <xf numFmtId="0" fontId="5" fillId="0" borderId="0"/>
    <xf numFmtId="0" fontId="196" fillId="0" borderId="0"/>
    <xf numFmtId="170" fontId="54" fillId="0" borderId="0"/>
    <xf numFmtId="0" fontId="195" fillId="0" borderId="0"/>
    <xf numFmtId="0" fontId="196" fillId="0" borderId="0"/>
    <xf numFmtId="170" fontId="5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0" fontId="4" fillId="0" borderId="0"/>
    <xf numFmtId="170" fontId="54" fillId="0" borderId="0"/>
    <xf numFmtId="0" fontId="4" fillId="0" borderId="0" applyNumberFormat="0" applyFill="0" applyBorder="0" applyAlignment="0" applyProtection="0"/>
    <xf numFmtId="0" fontId="4" fillId="0" borderId="0"/>
    <xf numFmtId="0" fontId="4" fillId="0" borderId="0" applyNumberFormat="0" applyFill="0" applyBorder="0" applyAlignment="0" applyProtection="0"/>
    <xf numFmtId="170" fontId="54" fillId="0" borderId="0"/>
    <xf numFmtId="0" fontId="4" fillId="0" borderId="0" applyNumberFormat="0" applyFill="0" applyBorder="0" applyAlignment="0" applyProtection="0"/>
    <xf numFmtId="170" fontId="54" fillId="0" borderId="0"/>
    <xf numFmtId="0" fontId="4" fillId="0" borderId="0"/>
    <xf numFmtId="170" fontId="54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170" fontId="54" fillId="0" borderId="0"/>
    <xf numFmtId="170" fontId="54" fillId="0" borderId="0"/>
    <xf numFmtId="0" fontId="4" fillId="0" borderId="0" applyNumberFormat="0" applyFill="0" applyBorder="0" applyAlignment="0" applyProtection="0"/>
    <xf numFmtId="170" fontId="54" fillId="0" borderId="0"/>
    <xf numFmtId="0" fontId="4" fillId="0" borderId="0" applyNumberFormat="0" applyFill="0" applyBorder="0" applyAlignment="0" applyProtection="0"/>
    <xf numFmtId="170" fontId="54" fillId="0" borderId="0"/>
    <xf numFmtId="0" fontId="102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1" fillId="0" borderId="0"/>
    <xf numFmtId="0" fontId="5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3" fillId="0" borderId="0"/>
    <xf numFmtId="170" fontId="195" fillId="0" borderId="0"/>
    <xf numFmtId="170" fontId="104" fillId="0" borderId="0"/>
    <xf numFmtId="170" fontId="54" fillId="0" borderId="0"/>
    <xf numFmtId="0" fontId="4" fillId="0" borderId="0"/>
    <xf numFmtId="0" fontId="4" fillId="0" borderId="0"/>
    <xf numFmtId="170" fontId="54" fillId="0" borderId="0"/>
    <xf numFmtId="0" fontId="4" fillId="0" borderId="0"/>
    <xf numFmtId="170" fontId="54" fillId="0" borderId="0"/>
    <xf numFmtId="0" fontId="4" fillId="0" borderId="0"/>
    <xf numFmtId="170" fontId="54" fillId="0" borderId="0"/>
    <xf numFmtId="0" fontId="4" fillId="0" borderId="0"/>
    <xf numFmtId="170" fontId="54" fillId="0" borderId="0"/>
    <xf numFmtId="0" fontId="1" fillId="0" borderId="0"/>
    <xf numFmtId="0" fontId="5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0" fontId="4" fillId="0" borderId="0"/>
    <xf numFmtId="170" fontId="54" fillId="0" borderId="0"/>
    <xf numFmtId="0" fontId="4" fillId="0" borderId="0"/>
    <xf numFmtId="170" fontId="54" fillId="0" borderId="0"/>
    <xf numFmtId="0" fontId="4" fillId="0" borderId="0"/>
    <xf numFmtId="170" fontId="54" fillId="0" borderId="0"/>
    <xf numFmtId="0" fontId="4" fillId="0" borderId="0"/>
    <xf numFmtId="170" fontId="195" fillId="0" borderId="0"/>
    <xf numFmtId="0" fontId="5" fillId="0" borderId="0"/>
    <xf numFmtId="0" fontId="4" fillId="0" borderId="0"/>
    <xf numFmtId="0" fontId="5" fillId="0" borderId="0"/>
    <xf numFmtId="0" fontId="5" fillId="0" borderId="0"/>
    <xf numFmtId="170" fontId="54" fillId="0" borderId="0"/>
    <xf numFmtId="0" fontId="1" fillId="0" borderId="0"/>
    <xf numFmtId="170" fontId="54" fillId="0" borderId="0"/>
    <xf numFmtId="0" fontId="5" fillId="0" borderId="0"/>
    <xf numFmtId="170" fontId="54" fillId="0" borderId="0"/>
    <xf numFmtId="0" fontId="5" fillId="0" borderId="0"/>
    <xf numFmtId="170" fontId="54" fillId="0" borderId="0"/>
    <xf numFmtId="0" fontId="1" fillId="0" borderId="0"/>
    <xf numFmtId="170" fontId="54" fillId="0" borderId="0"/>
    <xf numFmtId="0" fontId="5" fillId="0" borderId="0"/>
    <xf numFmtId="0" fontId="5" fillId="0" borderId="0"/>
    <xf numFmtId="170" fontId="54" fillId="0" borderId="0"/>
    <xf numFmtId="0" fontId="1" fillId="0" borderId="0"/>
    <xf numFmtId="170" fontId="54" fillId="0" borderId="0"/>
    <xf numFmtId="0" fontId="5" fillId="0" borderId="0"/>
    <xf numFmtId="0" fontId="5" fillId="0" borderId="0"/>
    <xf numFmtId="170" fontId="54" fillId="0" borderId="0"/>
    <xf numFmtId="170" fontId="54" fillId="0" borderId="0"/>
    <xf numFmtId="170" fontId="104" fillId="0" borderId="0"/>
    <xf numFmtId="0" fontId="1" fillId="0" borderId="0"/>
    <xf numFmtId="170" fontId="54" fillId="0" borderId="0"/>
    <xf numFmtId="0" fontId="1" fillId="0" borderId="0"/>
    <xf numFmtId="170" fontId="195" fillId="0" borderId="0"/>
    <xf numFmtId="0" fontId="1" fillId="0" borderId="0"/>
    <xf numFmtId="170" fontId="195" fillId="0" borderId="0"/>
    <xf numFmtId="0" fontId="4" fillId="0" borderId="0"/>
    <xf numFmtId="170" fontId="195" fillId="0" borderId="0"/>
    <xf numFmtId="0" fontId="1" fillId="0" borderId="0"/>
    <xf numFmtId="170" fontId="195" fillId="0" borderId="0"/>
    <xf numFmtId="0" fontId="1" fillId="0" borderId="0"/>
    <xf numFmtId="170" fontId="195" fillId="0" borderId="0"/>
    <xf numFmtId="0" fontId="1" fillId="0" borderId="0"/>
    <xf numFmtId="170" fontId="44" fillId="0" borderId="0"/>
    <xf numFmtId="0" fontId="1" fillId="0" borderId="0"/>
    <xf numFmtId="170" fontId="197" fillId="0" borderId="0"/>
    <xf numFmtId="0" fontId="4" fillId="0" borderId="0"/>
    <xf numFmtId="170" fontId="44" fillId="0" borderId="0"/>
    <xf numFmtId="0" fontId="1" fillId="0" borderId="0"/>
    <xf numFmtId="0" fontId="4" fillId="0" borderId="0"/>
    <xf numFmtId="0" fontId="1" fillId="0" borderId="0"/>
    <xf numFmtId="0" fontId="5" fillId="0" borderId="0"/>
    <xf numFmtId="0" fontId="5" fillId="0" borderId="0"/>
    <xf numFmtId="0" fontId="5" fillId="0" borderId="0"/>
    <xf numFmtId="170" fontId="54" fillId="0" borderId="0"/>
    <xf numFmtId="170" fontId="54" fillId="0" borderId="0"/>
    <xf numFmtId="0" fontId="5" fillId="0" borderId="0"/>
    <xf numFmtId="170" fontId="54" fillId="0" borderId="0"/>
    <xf numFmtId="0" fontId="1" fillId="0" borderId="0"/>
    <xf numFmtId="170" fontId="54" fillId="0" borderId="0"/>
    <xf numFmtId="0" fontId="5" fillId="0" borderId="0"/>
    <xf numFmtId="0" fontId="5" fillId="0" borderId="0"/>
    <xf numFmtId="0" fontId="3" fillId="0" borderId="0"/>
    <xf numFmtId="170" fontId="54" fillId="0" borderId="0"/>
    <xf numFmtId="0" fontId="1" fillId="0" borderId="0"/>
    <xf numFmtId="170" fontId="54" fillId="0" borderId="0"/>
    <xf numFmtId="0" fontId="5" fillId="0" borderId="0"/>
    <xf numFmtId="170" fontId="54" fillId="0" borderId="0"/>
    <xf numFmtId="0" fontId="4" fillId="0" borderId="0"/>
    <xf numFmtId="170" fontId="54" fillId="0" borderId="0"/>
    <xf numFmtId="0" fontId="1" fillId="0" borderId="0"/>
    <xf numFmtId="0" fontId="4" fillId="0" borderId="0"/>
    <xf numFmtId="0" fontId="4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4" fillId="0" borderId="0"/>
    <xf numFmtId="0" fontId="1" fillId="0" borderId="0"/>
    <xf numFmtId="0" fontId="76" fillId="0" borderId="0"/>
    <xf numFmtId="0" fontId="4" fillId="0" borderId="0"/>
    <xf numFmtId="0" fontId="1" fillId="0" borderId="0"/>
    <xf numFmtId="0" fontId="193" fillId="0" borderId="0"/>
    <xf numFmtId="0" fontId="5" fillId="0" borderId="0"/>
    <xf numFmtId="170" fontId="54" fillId="0" borderId="0"/>
    <xf numFmtId="170" fontId="54" fillId="0" borderId="0"/>
    <xf numFmtId="0" fontId="5" fillId="0" borderId="0"/>
    <xf numFmtId="170" fontId="54" fillId="0" borderId="0"/>
    <xf numFmtId="0" fontId="1" fillId="0" borderId="0"/>
    <xf numFmtId="170" fontId="54" fillId="0" borderId="0"/>
    <xf numFmtId="177" fontId="44" fillId="0" borderId="0" applyBorder="0" applyProtection="0"/>
    <xf numFmtId="0" fontId="5" fillId="0" borderId="0"/>
    <xf numFmtId="0" fontId="5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0" fontId="195" fillId="0" borderId="0"/>
    <xf numFmtId="170" fontId="195" fillId="0" borderId="0"/>
    <xf numFmtId="0" fontId="1" fillId="0" borderId="0"/>
    <xf numFmtId="0" fontId="1" fillId="0" borderId="0"/>
    <xf numFmtId="170" fontId="54" fillId="0" borderId="0"/>
    <xf numFmtId="0" fontId="105" fillId="0" borderId="0"/>
    <xf numFmtId="0" fontId="5" fillId="0" borderId="0"/>
    <xf numFmtId="0" fontId="5" fillId="0" borderId="0"/>
    <xf numFmtId="170" fontId="54" fillId="0" borderId="0"/>
    <xf numFmtId="0" fontId="1" fillId="0" borderId="0"/>
    <xf numFmtId="170" fontId="54" fillId="0" borderId="0"/>
    <xf numFmtId="0" fontId="5" fillId="0" borderId="0"/>
    <xf numFmtId="0" fontId="5" fillId="0" borderId="0"/>
    <xf numFmtId="170" fontId="54" fillId="0" borderId="0"/>
    <xf numFmtId="170" fontId="54" fillId="0" borderId="0"/>
    <xf numFmtId="0" fontId="5" fillId="0" borderId="0"/>
    <xf numFmtId="170" fontId="54" fillId="0" borderId="0"/>
    <xf numFmtId="0" fontId="4" fillId="0" borderId="0"/>
    <xf numFmtId="0" fontId="1" fillId="0" borderId="0"/>
    <xf numFmtId="170" fontId="54" fillId="0" borderId="0"/>
    <xf numFmtId="0" fontId="105" fillId="0" borderId="0"/>
    <xf numFmtId="0" fontId="5" fillId="0" borderId="0"/>
    <xf numFmtId="0" fontId="5" fillId="0" borderId="0"/>
    <xf numFmtId="170" fontId="54" fillId="0" borderId="0"/>
    <xf numFmtId="0" fontId="1" fillId="0" borderId="0"/>
    <xf numFmtId="170" fontId="54" fillId="0" borderId="0"/>
    <xf numFmtId="0" fontId="5" fillId="0" borderId="0"/>
    <xf numFmtId="0" fontId="5" fillId="0" borderId="0"/>
    <xf numFmtId="170" fontId="54" fillId="0" borderId="0"/>
    <xf numFmtId="170" fontId="54" fillId="0" borderId="0"/>
    <xf numFmtId="0" fontId="5" fillId="0" borderId="0"/>
    <xf numFmtId="170" fontId="54" fillId="0" borderId="0"/>
    <xf numFmtId="0" fontId="1" fillId="0" borderId="0"/>
    <xf numFmtId="170" fontId="54" fillId="0" borderId="0"/>
    <xf numFmtId="0" fontId="105" fillId="0" borderId="0"/>
    <xf numFmtId="0" fontId="5" fillId="0" borderId="0"/>
    <xf numFmtId="0" fontId="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5" fillId="0" borderId="0"/>
    <xf numFmtId="170" fontId="54" fillId="0" borderId="0"/>
    <xf numFmtId="0" fontId="4" fillId="0" borderId="0"/>
    <xf numFmtId="170" fontId="54" fillId="0" borderId="0"/>
    <xf numFmtId="0" fontId="1" fillId="0" borderId="0"/>
    <xf numFmtId="0" fontId="5" fillId="20" borderId="87" applyNumberFormat="0" applyFont="0" applyAlignment="0" applyProtection="0"/>
    <xf numFmtId="0" fontId="4" fillId="338" borderId="87" applyNumberFormat="0" applyAlignment="0" applyProtection="0"/>
    <xf numFmtId="170" fontId="54" fillId="0" borderId="0"/>
    <xf numFmtId="170" fontId="54" fillId="0" borderId="0"/>
    <xf numFmtId="0" fontId="5" fillId="20" borderId="87" applyNumberFormat="0" applyFont="0" applyAlignment="0" applyProtection="0"/>
    <xf numFmtId="0" fontId="4" fillId="338" borderId="87" applyNumberFormat="0" applyAlignment="0" applyProtection="0"/>
    <xf numFmtId="170" fontId="54" fillId="0" borderId="0"/>
    <xf numFmtId="170" fontId="54" fillId="0" borderId="0"/>
    <xf numFmtId="0" fontId="5" fillId="20" borderId="87" applyNumberFormat="0" applyFont="0" applyAlignment="0" applyProtection="0"/>
    <xf numFmtId="170" fontId="54" fillId="0" borderId="0"/>
    <xf numFmtId="0" fontId="4" fillId="338" borderId="87" applyNumberFormat="0" applyAlignment="0" applyProtection="0"/>
    <xf numFmtId="170" fontId="54" fillId="0" borderId="0"/>
    <xf numFmtId="0" fontId="1" fillId="20" borderId="48" applyNumberFormat="0" applyFont="0" applyAlignment="0" applyProtection="0"/>
    <xf numFmtId="0" fontId="76" fillId="350" borderId="48"/>
    <xf numFmtId="0" fontId="1" fillId="20" borderId="48" applyNumberFormat="0" applyFont="0" applyAlignment="0" applyProtection="0"/>
    <xf numFmtId="0" fontId="76" fillId="350" borderId="48"/>
    <xf numFmtId="0" fontId="1" fillId="20" borderId="48" applyNumberFormat="0" applyFont="0" applyAlignment="0" applyProtection="0"/>
    <xf numFmtId="0" fontId="1" fillId="20" borderId="48" applyNumberFormat="0" applyFont="0" applyAlignment="0" applyProtection="0"/>
    <xf numFmtId="0" fontId="1" fillId="20" borderId="48" applyNumberFormat="0" applyFont="0" applyAlignment="0" applyProtection="0"/>
    <xf numFmtId="0" fontId="1" fillId="20" borderId="48" applyNumberFormat="0" applyFont="0" applyAlignment="0" applyProtection="0"/>
    <xf numFmtId="0" fontId="1" fillId="20" borderId="48" applyNumberFormat="0" applyFont="0" applyAlignment="0" applyProtection="0"/>
    <xf numFmtId="169" fontId="45" fillId="20" borderId="48" applyNumberFormat="0" applyFont="0" applyAlignment="0" applyProtection="0"/>
    <xf numFmtId="170" fontId="54" fillId="0" borderId="0"/>
    <xf numFmtId="0" fontId="75" fillId="337" borderId="88" applyNumberFormat="0" applyAlignment="0" applyProtection="0"/>
    <xf numFmtId="0" fontId="75" fillId="337" borderId="89" applyNumberFormat="0" applyAlignment="0" applyProtection="0"/>
    <xf numFmtId="0" fontId="75" fillId="338" borderId="90" applyNumberFormat="0" applyAlignment="0" applyProtection="0"/>
    <xf numFmtId="0" fontId="75" fillId="338" borderId="88" applyNumberFormat="0" applyAlignment="0" applyProtection="0"/>
    <xf numFmtId="170" fontId="54" fillId="0" borderId="0"/>
    <xf numFmtId="170" fontId="54" fillId="0" borderId="0"/>
    <xf numFmtId="0" fontId="75" fillId="338" borderId="91" applyNumberFormat="0" applyAlignment="0" applyProtection="0"/>
    <xf numFmtId="170" fontId="54" fillId="0" borderId="0"/>
    <xf numFmtId="0" fontId="75" fillId="338" borderId="88" applyNumberFormat="0" applyAlignment="0" applyProtection="0"/>
    <xf numFmtId="170" fontId="54" fillId="0" borderId="0"/>
    <xf numFmtId="170" fontId="54" fillId="0" borderId="0"/>
    <xf numFmtId="0" fontId="75" fillId="338" borderId="92" applyNumberFormat="0" applyAlignment="0" applyProtection="0"/>
    <xf numFmtId="0" fontId="75" fillId="338" borderId="93" applyNumberFormat="0" applyAlignment="0" applyProtection="0"/>
    <xf numFmtId="170" fontId="54" fillId="0" borderId="0"/>
    <xf numFmtId="170" fontId="54" fillId="0" borderId="0"/>
    <xf numFmtId="0" fontId="75" fillId="338" borderId="87" applyNumberFormat="0" applyAlignment="0" applyProtection="0"/>
    <xf numFmtId="170" fontId="54" fillId="0" borderId="0"/>
    <xf numFmtId="0" fontId="75" fillId="338" borderId="94" applyNumberFormat="0" applyAlignment="0" applyProtection="0"/>
    <xf numFmtId="170" fontId="54" fillId="0" borderId="0"/>
    <xf numFmtId="169" fontId="45" fillId="20" borderId="48" applyNumberFormat="0" applyFont="0" applyAlignment="0" applyProtection="0"/>
    <xf numFmtId="170" fontId="54" fillId="0" borderId="0"/>
    <xf numFmtId="0" fontId="75" fillId="337" borderId="89" applyNumberFormat="0" applyAlignment="0" applyProtection="0"/>
    <xf numFmtId="0" fontId="75" fillId="338" borderId="88" applyNumberFormat="0" applyAlignment="0" applyProtection="0"/>
    <xf numFmtId="0" fontId="75" fillId="338" borderId="90" applyNumberFormat="0" applyAlignment="0" applyProtection="0"/>
    <xf numFmtId="0" fontId="75" fillId="338" borderId="88" applyNumberFormat="0" applyAlignment="0" applyProtection="0"/>
    <xf numFmtId="170" fontId="54" fillId="0" borderId="0"/>
    <xf numFmtId="170" fontId="54" fillId="0" borderId="0"/>
    <xf numFmtId="0" fontId="75" fillId="338" borderId="91" applyNumberFormat="0" applyAlignment="0" applyProtection="0"/>
    <xf numFmtId="170" fontId="54" fillId="0" borderId="0"/>
    <xf numFmtId="170" fontId="54" fillId="0" borderId="0"/>
    <xf numFmtId="0" fontId="75" fillId="338" borderId="92" applyNumberFormat="0" applyAlignment="0" applyProtection="0"/>
    <xf numFmtId="0" fontId="75" fillId="338" borderId="93" applyNumberFormat="0" applyAlignment="0" applyProtection="0"/>
    <xf numFmtId="170" fontId="54" fillId="0" borderId="0"/>
    <xf numFmtId="170" fontId="54" fillId="0" borderId="0"/>
    <xf numFmtId="0" fontId="75" fillId="338" borderId="87" applyNumberFormat="0" applyAlignment="0" applyProtection="0"/>
    <xf numFmtId="170" fontId="54" fillId="0" borderId="0"/>
    <xf numFmtId="0" fontId="75" fillId="338" borderId="94" applyNumberFormat="0" applyAlignment="0" applyProtection="0"/>
    <xf numFmtId="170" fontId="54" fillId="0" borderId="0"/>
    <xf numFmtId="170" fontId="54" fillId="0" borderId="0"/>
    <xf numFmtId="0" fontId="75" fillId="337" borderId="88" applyNumberFormat="0" applyAlignment="0" applyProtection="0"/>
    <xf numFmtId="0" fontId="75" fillId="338" borderId="90" applyNumberFormat="0" applyAlignment="0" applyProtection="0"/>
    <xf numFmtId="0" fontId="75" fillId="338" borderId="88" applyNumberFormat="0" applyAlignment="0" applyProtection="0"/>
    <xf numFmtId="170" fontId="54" fillId="0" borderId="0"/>
    <xf numFmtId="170" fontId="54" fillId="0" borderId="0"/>
    <xf numFmtId="0" fontId="75" fillId="338" borderId="91" applyNumberFormat="0" applyAlignment="0" applyProtection="0"/>
    <xf numFmtId="170" fontId="54" fillId="0" borderId="0"/>
    <xf numFmtId="0" fontId="75" fillId="338" borderId="88" applyNumberFormat="0" applyAlignment="0" applyProtection="0"/>
    <xf numFmtId="170" fontId="54" fillId="0" borderId="0"/>
    <xf numFmtId="170" fontId="54" fillId="0" borderId="0"/>
    <xf numFmtId="0" fontId="75" fillId="338" borderId="92" applyNumberFormat="0" applyAlignment="0" applyProtection="0"/>
    <xf numFmtId="0" fontId="75" fillId="338" borderId="93" applyNumberFormat="0" applyAlignment="0" applyProtection="0"/>
    <xf numFmtId="170" fontId="54" fillId="0" borderId="0"/>
    <xf numFmtId="170" fontId="54" fillId="0" borderId="0"/>
    <xf numFmtId="0" fontId="75" fillId="338" borderId="87" applyNumberFormat="0" applyAlignment="0" applyProtection="0"/>
    <xf numFmtId="170" fontId="54" fillId="0" borderId="0"/>
    <xf numFmtId="0" fontId="75" fillId="338" borderId="94" applyNumberFormat="0" applyAlignment="0" applyProtection="0"/>
    <xf numFmtId="170" fontId="54" fillId="0" borderId="0"/>
    <xf numFmtId="0" fontId="76" fillId="350" borderId="48"/>
    <xf numFmtId="170" fontId="104" fillId="350" borderId="48"/>
    <xf numFmtId="0" fontId="1" fillId="20" borderId="48" applyNumberFormat="0" applyFont="0" applyAlignment="0" applyProtection="0"/>
    <xf numFmtId="0" fontId="75" fillId="337" borderId="88" applyNumberFormat="0" applyAlignment="0" applyProtection="0"/>
    <xf numFmtId="0" fontId="75" fillId="337" borderId="89" applyNumberFormat="0" applyAlignment="0" applyProtection="0"/>
    <xf numFmtId="0" fontId="75" fillId="338" borderId="88" applyNumberFormat="0" applyAlignment="0" applyProtection="0"/>
    <xf numFmtId="0" fontId="75" fillId="338" borderId="90" applyNumberFormat="0" applyAlignment="0" applyProtection="0"/>
    <xf numFmtId="0" fontId="75" fillId="338" borderId="88" applyNumberFormat="0" applyAlignment="0" applyProtection="0"/>
    <xf numFmtId="170" fontId="54" fillId="0" borderId="0"/>
    <xf numFmtId="170" fontId="54" fillId="0" borderId="0"/>
    <xf numFmtId="0" fontId="75" fillId="338" borderId="91" applyNumberFormat="0" applyAlignment="0" applyProtection="0"/>
    <xf numFmtId="170" fontId="54" fillId="0" borderId="0"/>
    <xf numFmtId="170" fontId="54" fillId="0" borderId="0"/>
    <xf numFmtId="0" fontId="75" fillId="338" borderId="92" applyNumberFormat="0" applyAlignment="0" applyProtection="0"/>
    <xf numFmtId="0" fontId="75" fillId="338" borderId="93" applyNumberFormat="0" applyAlignment="0" applyProtection="0"/>
    <xf numFmtId="170" fontId="54" fillId="0" borderId="0"/>
    <xf numFmtId="170" fontId="54" fillId="0" borderId="0"/>
    <xf numFmtId="0" fontId="75" fillId="338" borderId="87" applyNumberFormat="0" applyAlignment="0" applyProtection="0"/>
    <xf numFmtId="170" fontId="54" fillId="0" borderId="0"/>
    <xf numFmtId="0" fontId="75" fillId="338" borderId="94" applyNumberFormat="0" applyAlignment="0" applyProtection="0"/>
    <xf numFmtId="170" fontId="54" fillId="0" borderId="0"/>
    <xf numFmtId="0" fontId="1" fillId="20" borderId="48" applyNumberFormat="0" applyFont="0" applyAlignment="0" applyProtection="0"/>
    <xf numFmtId="170" fontId="54" fillId="0" borderId="0"/>
    <xf numFmtId="0" fontId="75" fillId="338" borderId="94" applyNumberFormat="0" applyAlignment="0" applyProtection="0"/>
    <xf numFmtId="0" fontId="75" fillId="338" borderId="88" applyNumberFormat="0" applyAlignment="0" applyProtection="0"/>
    <xf numFmtId="0" fontId="75" fillId="338" borderId="90" applyNumberFormat="0" applyAlignment="0" applyProtection="0"/>
    <xf numFmtId="0" fontId="75" fillId="338" borderId="88" applyNumberFormat="0" applyAlignment="0" applyProtection="0"/>
    <xf numFmtId="170" fontId="54" fillId="0" borderId="0"/>
    <xf numFmtId="170" fontId="54" fillId="0" borderId="0"/>
    <xf numFmtId="0" fontId="75" fillId="338" borderId="91" applyNumberFormat="0" applyAlignment="0" applyProtection="0"/>
    <xf numFmtId="170" fontId="54" fillId="0" borderId="0"/>
    <xf numFmtId="170" fontId="54" fillId="0" borderId="0"/>
    <xf numFmtId="0" fontId="75" fillId="338" borderId="92" applyNumberFormat="0" applyAlignment="0" applyProtection="0"/>
    <xf numFmtId="0" fontId="75" fillId="338" borderId="93" applyNumberFormat="0" applyAlignment="0" applyProtection="0"/>
    <xf numFmtId="170" fontId="54" fillId="0" borderId="0"/>
    <xf numFmtId="170" fontId="54" fillId="0" borderId="0"/>
    <xf numFmtId="0" fontId="75" fillId="338" borderId="87" applyNumberFormat="0" applyAlignment="0" applyProtection="0"/>
    <xf numFmtId="170" fontId="54" fillId="0" borderId="0"/>
    <xf numFmtId="170" fontId="54" fillId="0" borderId="0"/>
    <xf numFmtId="0" fontId="75" fillId="338" borderId="88" applyNumberFormat="0" applyAlignment="0" applyProtection="0"/>
    <xf numFmtId="0" fontId="75" fillId="338" borderId="90" applyNumberFormat="0" applyAlignment="0" applyProtection="0"/>
    <xf numFmtId="0" fontId="75" fillId="338" borderId="88" applyNumberFormat="0" applyAlignment="0" applyProtection="0"/>
    <xf numFmtId="170" fontId="54" fillId="0" borderId="0"/>
    <xf numFmtId="170" fontId="54" fillId="0" borderId="0"/>
    <xf numFmtId="0" fontId="75" fillId="338" borderId="91" applyNumberFormat="0" applyAlignment="0" applyProtection="0"/>
    <xf numFmtId="170" fontId="54" fillId="0" borderId="0"/>
    <xf numFmtId="170" fontId="54" fillId="0" borderId="0"/>
    <xf numFmtId="0" fontId="75" fillId="338" borderId="92" applyNumberFormat="0" applyAlignment="0" applyProtection="0"/>
    <xf numFmtId="0" fontId="75" fillId="338" borderId="93" applyNumberFormat="0" applyAlignment="0" applyProtection="0"/>
    <xf numFmtId="170" fontId="54" fillId="0" borderId="0"/>
    <xf numFmtId="170" fontId="54" fillId="0" borderId="0"/>
    <xf numFmtId="0" fontId="75" fillId="338" borderId="87" applyNumberFormat="0" applyAlignment="0" applyProtection="0"/>
    <xf numFmtId="170" fontId="54" fillId="0" borderId="0"/>
    <xf numFmtId="0" fontId="75" fillId="338" borderId="94" applyNumberFormat="0" applyAlignment="0" applyProtection="0"/>
    <xf numFmtId="170" fontId="54" fillId="0" borderId="0"/>
    <xf numFmtId="0" fontId="1" fillId="20" borderId="48" applyNumberFormat="0" applyFont="0" applyAlignment="0" applyProtection="0"/>
    <xf numFmtId="170" fontId="54" fillId="0" borderId="0"/>
    <xf numFmtId="0" fontId="75" fillId="337" borderId="88" applyNumberFormat="0" applyAlignment="0" applyProtection="0"/>
    <xf numFmtId="0" fontId="75" fillId="338" borderId="88" applyNumberFormat="0" applyAlignment="0" applyProtection="0"/>
    <xf numFmtId="0" fontId="75" fillId="338" borderId="90" applyNumberFormat="0" applyAlignment="0" applyProtection="0"/>
    <xf numFmtId="0" fontId="75" fillId="338" borderId="88" applyNumberFormat="0" applyAlignment="0" applyProtection="0"/>
    <xf numFmtId="170" fontId="54" fillId="0" borderId="0"/>
    <xf numFmtId="170" fontId="54" fillId="0" borderId="0"/>
    <xf numFmtId="0" fontId="75" fillId="338" borderId="91" applyNumberFormat="0" applyAlignment="0" applyProtection="0"/>
    <xf numFmtId="170" fontId="54" fillId="0" borderId="0"/>
    <xf numFmtId="170" fontId="54" fillId="0" borderId="0"/>
    <xf numFmtId="0" fontId="75" fillId="338" borderId="92" applyNumberFormat="0" applyAlignment="0" applyProtection="0"/>
    <xf numFmtId="0" fontId="75" fillId="338" borderId="93" applyNumberFormat="0" applyAlignment="0" applyProtection="0"/>
    <xf numFmtId="170" fontId="54" fillId="0" borderId="0"/>
    <xf numFmtId="170" fontId="54" fillId="0" borderId="0"/>
    <xf numFmtId="0" fontId="75" fillId="338" borderId="87" applyNumberFormat="0" applyAlignment="0" applyProtection="0"/>
    <xf numFmtId="170" fontId="54" fillId="0" borderId="0"/>
    <xf numFmtId="0" fontId="75" fillId="338" borderId="94" applyNumberFormat="0" applyAlignment="0" applyProtection="0"/>
    <xf numFmtId="170" fontId="54" fillId="0" borderId="0"/>
    <xf numFmtId="0" fontId="1" fillId="20" borderId="48" applyNumberFormat="0" applyFont="0" applyAlignment="0" applyProtection="0"/>
    <xf numFmtId="170" fontId="54" fillId="0" borderId="0"/>
    <xf numFmtId="0" fontId="4" fillId="337" borderId="88" applyNumberFormat="0" applyAlignment="0" applyProtection="0"/>
    <xf numFmtId="0" fontId="4" fillId="337" borderId="88" applyNumberFormat="0" applyAlignment="0" applyProtection="0"/>
    <xf numFmtId="0" fontId="75" fillId="338" borderId="92" applyNumberFormat="0" applyAlignment="0" applyProtection="0"/>
    <xf numFmtId="0" fontId="75" fillId="338" borderId="93" applyNumberFormat="0" applyAlignment="0" applyProtection="0"/>
    <xf numFmtId="170" fontId="54" fillId="0" borderId="0"/>
    <xf numFmtId="170" fontId="54" fillId="0" borderId="0"/>
    <xf numFmtId="0" fontId="75" fillId="338" borderId="87" applyNumberFormat="0" applyAlignment="0" applyProtection="0"/>
    <xf numFmtId="170" fontId="54" fillId="0" borderId="0"/>
    <xf numFmtId="0" fontId="75" fillId="338" borderId="94" applyNumberFormat="0" applyAlignment="0" applyProtection="0"/>
    <xf numFmtId="170" fontId="54" fillId="0" borderId="0"/>
    <xf numFmtId="170" fontId="54" fillId="0" borderId="0"/>
    <xf numFmtId="0" fontId="4" fillId="337" borderId="88" applyNumberFormat="0" applyAlignment="0" applyProtection="0"/>
    <xf numFmtId="0" fontId="4" fillId="337" borderId="88" applyNumberFormat="0" applyAlignment="0" applyProtection="0"/>
    <xf numFmtId="0" fontId="75" fillId="338" borderId="93" applyNumberFormat="0" applyAlignment="0" applyProtection="0"/>
    <xf numFmtId="170" fontId="54" fillId="0" borderId="0"/>
    <xf numFmtId="170" fontId="54" fillId="0" borderId="0"/>
    <xf numFmtId="0" fontId="75" fillId="338" borderId="92" applyNumberFormat="0" applyAlignment="0" applyProtection="0"/>
    <xf numFmtId="170" fontId="54" fillId="0" borderId="0"/>
    <xf numFmtId="170" fontId="54" fillId="0" borderId="0"/>
    <xf numFmtId="0" fontId="75" fillId="338" borderId="87" applyNumberFormat="0" applyAlignment="0" applyProtection="0"/>
    <xf numFmtId="170" fontId="54" fillId="0" borderId="0"/>
    <xf numFmtId="0" fontId="75" fillId="338" borderId="94" applyNumberFormat="0" applyAlignment="0" applyProtection="0"/>
    <xf numFmtId="170" fontId="54" fillId="0" borderId="0"/>
    <xf numFmtId="170" fontId="54" fillId="0" borderId="0"/>
    <xf numFmtId="0" fontId="1" fillId="20" borderId="48" applyNumberFormat="0" applyFont="0" applyAlignment="0" applyProtection="0"/>
    <xf numFmtId="0" fontId="4" fillId="337" borderId="88" applyNumberFormat="0" applyAlignment="0" applyProtection="0"/>
    <xf numFmtId="0" fontId="4" fillId="337" borderId="88" applyNumberFormat="0" applyAlignment="0" applyProtection="0"/>
    <xf numFmtId="0" fontId="75" fillId="338" borderId="87" applyNumberFormat="0" applyAlignment="0" applyProtection="0"/>
    <xf numFmtId="170" fontId="54" fillId="0" borderId="0"/>
    <xf numFmtId="0" fontId="75" fillId="338" borderId="94" applyNumberFormat="0" applyAlignment="0" applyProtection="0"/>
    <xf numFmtId="170" fontId="54" fillId="0" borderId="0"/>
    <xf numFmtId="170" fontId="54" fillId="0" borderId="0"/>
    <xf numFmtId="0" fontId="75" fillId="338" borderId="87" applyNumberFormat="0" applyAlignment="0" applyProtection="0"/>
    <xf numFmtId="170" fontId="54" fillId="0" borderId="0"/>
    <xf numFmtId="0" fontId="75" fillId="338" borderId="94" applyNumberFormat="0" applyAlignment="0" applyProtection="0"/>
    <xf numFmtId="170" fontId="54" fillId="0" borderId="0"/>
    <xf numFmtId="170" fontId="54" fillId="0" borderId="0"/>
    <xf numFmtId="0" fontId="1" fillId="20" borderId="48" applyNumberFormat="0" applyFont="0" applyAlignment="0" applyProtection="0"/>
    <xf numFmtId="0" fontId="75" fillId="338" borderId="87" applyNumberFormat="0" applyAlignment="0" applyProtection="0"/>
    <xf numFmtId="170" fontId="54" fillId="0" borderId="0"/>
    <xf numFmtId="0" fontId="75" fillId="338" borderId="94" applyNumberFormat="0" applyAlignment="0" applyProtection="0"/>
    <xf numFmtId="170" fontId="54" fillId="0" borderId="0"/>
    <xf numFmtId="170" fontId="54" fillId="0" borderId="0"/>
    <xf numFmtId="0" fontId="75" fillId="338" borderId="94" applyNumberFormat="0" applyAlignment="0" applyProtection="0"/>
    <xf numFmtId="0" fontId="75" fillId="338" borderId="94" applyNumberFormat="0" applyAlignment="0" applyProtection="0"/>
    <xf numFmtId="170" fontId="54" fillId="0" borderId="0"/>
    <xf numFmtId="170" fontId="54" fillId="0" borderId="0"/>
    <xf numFmtId="0" fontId="75" fillId="338" borderId="94" applyNumberFormat="0" applyAlignment="0" applyProtection="0"/>
    <xf numFmtId="170" fontId="54" fillId="0" borderId="0"/>
    <xf numFmtId="0" fontId="198" fillId="101" borderId="95" applyNumberFormat="0" applyAlignment="0" applyProtection="0"/>
    <xf numFmtId="0" fontId="198" fillId="101" borderId="95" applyNumberFormat="0" applyAlignment="0" applyProtection="0"/>
    <xf numFmtId="0" fontId="199" fillId="129" borderId="96" applyNumberFormat="0" applyAlignment="0" applyProtection="0"/>
    <xf numFmtId="0" fontId="200" fillId="129" borderId="97" applyNumberFormat="0" applyAlignment="0" applyProtection="0"/>
    <xf numFmtId="0" fontId="199" fillId="129" borderId="96" applyNumberFormat="0" applyAlignment="0" applyProtection="0"/>
    <xf numFmtId="0" fontId="199" fillId="130" borderId="96" applyNumberFormat="0" applyAlignment="0" applyProtection="0"/>
    <xf numFmtId="170" fontId="54" fillId="0" borderId="0"/>
    <xf numFmtId="170" fontId="54" fillId="0" borderId="0"/>
    <xf numFmtId="0" fontId="200" fillId="130" borderId="97" applyNumberFormat="0" applyAlignment="0" applyProtection="0"/>
    <xf numFmtId="170" fontId="54" fillId="0" borderId="0"/>
    <xf numFmtId="170" fontId="54" fillId="0" borderId="0"/>
    <xf numFmtId="0" fontId="199" fillId="129" borderId="96" applyNumberFormat="0" applyAlignment="0" applyProtection="0"/>
    <xf numFmtId="0" fontId="199" fillId="130" borderId="96" applyNumberFormat="0" applyAlignment="0" applyProtection="0"/>
    <xf numFmtId="170" fontId="54" fillId="0" borderId="0"/>
    <xf numFmtId="170" fontId="54" fillId="0" borderId="0"/>
    <xf numFmtId="0" fontId="199" fillId="130" borderId="96" applyNumberFormat="0" applyAlignment="0" applyProtection="0"/>
    <xf numFmtId="170" fontId="54" fillId="0" borderId="0"/>
    <xf numFmtId="170" fontId="54" fillId="0" borderId="0"/>
    <xf numFmtId="0" fontId="200" fillId="129" borderId="97" applyNumberFormat="0" applyAlignment="0" applyProtection="0"/>
    <xf numFmtId="0" fontId="199" fillId="129" borderId="96" applyNumberFormat="0" applyAlignment="0" applyProtection="0"/>
    <xf numFmtId="0" fontId="199" fillId="130" borderId="96" applyNumberFormat="0" applyAlignment="0" applyProtection="0"/>
    <xf numFmtId="170" fontId="54" fillId="0" borderId="0"/>
    <xf numFmtId="170" fontId="54" fillId="0" borderId="0"/>
    <xf numFmtId="0" fontId="200" fillId="130" borderId="97" applyNumberFormat="0" applyAlignment="0" applyProtection="0"/>
    <xf numFmtId="170" fontId="54" fillId="0" borderId="0"/>
    <xf numFmtId="170" fontId="54" fillId="0" borderId="0"/>
    <xf numFmtId="0" fontId="198" fillId="119" borderId="95" applyNumberFormat="0" applyAlignment="0" applyProtection="0"/>
    <xf numFmtId="0" fontId="198" fillId="119" borderId="95" applyNumberFormat="0" applyAlignment="0" applyProtection="0"/>
    <xf numFmtId="170" fontId="54" fillId="0" borderId="0"/>
    <xf numFmtId="170" fontId="54" fillId="0" borderId="0"/>
    <xf numFmtId="0" fontId="198" fillId="68" borderId="95" applyNumberFormat="0" applyAlignment="0" applyProtection="0"/>
    <xf numFmtId="170" fontId="54" fillId="0" borderId="0"/>
    <xf numFmtId="169" fontId="201" fillId="18" borderId="45" applyNumberFormat="0" applyAlignment="0" applyProtection="0"/>
    <xf numFmtId="170" fontId="54" fillId="0" borderId="0"/>
    <xf numFmtId="0" fontId="199" fillId="129" borderId="96" applyNumberFormat="0" applyAlignment="0" applyProtection="0"/>
    <xf numFmtId="0" fontId="200" fillId="129" borderId="97" applyNumberFormat="0" applyAlignment="0" applyProtection="0"/>
    <xf numFmtId="0" fontId="199" fillId="129" borderId="96" applyNumberFormat="0" applyAlignment="0" applyProtection="0"/>
    <xf numFmtId="0" fontId="199" fillId="130" borderId="96" applyNumberFormat="0" applyAlignment="0" applyProtection="0"/>
    <xf numFmtId="170" fontId="54" fillId="0" borderId="0"/>
    <xf numFmtId="170" fontId="54" fillId="0" borderId="0"/>
    <xf numFmtId="0" fontId="200" fillId="130" borderId="97" applyNumberFormat="0" applyAlignment="0" applyProtection="0"/>
    <xf numFmtId="170" fontId="54" fillId="0" borderId="0"/>
    <xf numFmtId="170" fontId="54" fillId="0" borderId="0"/>
    <xf numFmtId="0" fontId="199" fillId="129" borderId="96" applyNumberFormat="0" applyAlignment="0" applyProtection="0"/>
    <xf numFmtId="0" fontId="199" fillId="130" borderId="96" applyNumberFormat="0" applyAlignment="0" applyProtection="0"/>
    <xf numFmtId="170" fontId="54" fillId="0" borderId="0"/>
    <xf numFmtId="170" fontId="54" fillId="0" borderId="0"/>
    <xf numFmtId="0" fontId="199" fillId="130" borderId="96" applyNumberFormat="0" applyAlignment="0" applyProtection="0"/>
    <xf numFmtId="170" fontId="54" fillId="0" borderId="0"/>
    <xf numFmtId="170" fontId="54" fillId="0" borderId="0"/>
    <xf numFmtId="0" fontId="200" fillId="129" borderId="97" applyNumberFormat="0" applyAlignment="0" applyProtection="0"/>
    <xf numFmtId="0" fontId="199" fillId="129" borderId="96" applyNumberFormat="0" applyAlignment="0" applyProtection="0"/>
    <xf numFmtId="0" fontId="199" fillId="130" borderId="96" applyNumberFormat="0" applyAlignment="0" applyProtection="0"/>
    <xf numFmtId="170" fontId="54" fillId="0" borderId="0"/>
    <xf numFmtId="170" fontId="54" fillId="0" borderId="0"/>
    <xf numFmtId="0" fontId="200" fillId="130" borderId="97" applyNumberFormat="0" applyAlignment="0" applyProtection="0"/>
    <xf numFmtId="170" fontId="54" fillId="0" borderId="0"/>
    <xf numFmtId="170" fontId="54" fillId="0" borderId="0"/>
    <xf numFmtId="0" fontId="198" fillId="119" borderId="95" applyNumberFormat="0" applyAlignment="0" applyProtection="0"/>
    <xf numFmtId="0" fontId="198" fillId="119" borderId="95" applyNumberFormat="0" applyAlignment="0" applyProtection="0"/>
    <xf numFmtId="170" fontId="54" fillId="0" borderId="0"/>
    <xf numFmtId="170" fontId="54" fillId="0" borderId="0"/>
    <xf numFmtId="0" fontId="198" fillId="68" borderId="95" applyNumberFormat="0" applyAlignment="0" applyProtection="0"/>
    <xf numFmtId="170" fontId="54" fillId="0" borderId="0"/>
    <xf numFmtId="169" fontId="201" fillId="18" borderId="45" applyNumberFormat="0" applyAlignment="0" applyProtection="0"/>
    <xf numFmtId="170" fontId="54" fillId="0" borderId="0"/>
    <xf numFmtId="0" fontId="35" fillId="18" borderId="45" applyNumberFormat="0" applyAlignment="0" applyProtection="0"/>
    <xf numFmtId="0" fontId="202" fillId="101" borderId="95" applyNumberFormat="0" applyAlignment="0" applyProtection="0"/>
    <xf numFmtId="0" fontId="203" fillId="129" borderId="97" applyNumberFormat="0" applyAlignment="0" applyProtection="0"/>
    <xf numFmtId="0" fontId="204" fillId="129" borderId="96" applyNumberFormat="0" applyAlignment="0" applyProtection="0"/>
    <xf numFmtId="0" fontId="204" fillId="130" borderId="96" applyNumberFormat="0" applyAlignment="0" applyProtection="0"/>
    <xf numFmtId="170" fontId="54" fillId="0" borderId="0"/>
    <xf numFmtId="170" fontId="54" fillId="0" borderId="0"/>
    <xf numFmtId="0" fontId="203" fillId="130" borderId="97" applyNumberFormat="0" applyAlignment="0" applyProtection="0"/>
    <xf numFmtId="170" fontId="54" fillId="0" borderId="0"/>
    <xf numFmtId="170" fontId="54" fillId="0" borderId="0"/>
    <xf numFmtId="0" fontId="202" fillId="119" borderId="95" applyNumberFormat="0" applyAlignment="0" applyProtection="0"/>
    <xf numFmtId="0" fontId="202" fillId="119" borderId="95" applyNumberFormat="0" applyAlignment="0" applyProtection="0"/>
    <xf numFmtId="170" fontId="54" fillId="0" borderId="0"/>
    <xf numFmtId="170" fontId="54" fillId="0" borderId="0"/>
    <xf numFmtId="0" fontId="202" fillId="68" borderId="95" applyNumberFormat="0" applyAlignment="0" applyProtection="0"/>
    <xf numFmtId="170" fontId="54" fillId="0" borderId="0"/>
    <xf numFmtId="170" fontId="54" fillId="0" borderId="0"/>
    <xf numFmtId="0" fontId="202" fillId="101" borderId="95" applyNumberFormat="0" applyAlignment="0" applyProtection="0"/>
    <xf numFmtId="0" fontId="202" fillId="119" borderId="95" applyNumberFormat="0" applyAlignment="0" applyProtection="0"/>
    <xf numFmtId="0" fontId="202" fillId="119" borderId="95" applyNumberFormat="0" applyAlignment="0" applyProtection="0"/>
    <xf numFmtId="170" fontId="54" fillId="0" borderId="0"/>
    <xf numFmtId="170" fontId="54" fillId="0" borderId="0"/>
    <xf numFmtId="0" fontId="202" fillId="68" borderId="95" applyNumberFormat="0" applyAlignment="0" applyProtection="0"/>
    <xf numFmtId="170" fontId="54" fillId="0" borderId="0"/>
    <xf numFmtId="170" fontId="54" fillId="0" borderId="0"/>
    <xf numFmtId="0" fontId="202" fillId="101" borderId="95" applyNumberFormat="0" applyAlignment="0" applyProtection="0"/>
    <xf numFmtId="0" fontId="202" fillId="119" borderId="95" applyNumberFormat="0" applyAlignment="0" applyProtection="0"/>
    <xf numFmtId="170" fontId="54" fillId="0" borderId="0"/>
    <xf numFmtId="0" fontId="202" fillId="68" borderId="95" applyNumberFormat="0" applyAlignment="0" applyProtection="0"/>
    <xf numFmtId="170" fontId="54" fillId="0" borderId="0"/>
    <xf numFmtId="170" fontId="54" fillId="0" borderId="0"/>
    <xf numFmtId="0" fontId="202" fillId="104" borderId="95" applyNumberFormat="0" applyAlignment="0" applyProtection="0"/>
    <xf numFmtId="170" fontId="54" fillId="0" borderId="0"/>
    <xf numFmtId="10" fontId="4" fillId="0" borderId="0" applyFill="0" applyBorder="0" applyAlignment="0" applyProtection="0"/>
    <xf numFmtId="0" fontId="4" fillId="0" borderId="0"/>
    <xf numFmtId="170" fontId="54" fillId="0" borderId="0"/>
    <xf numFmtId="170" fontId="54" fillId="0" borderId="0"/>
    <xf numFmtId="9" fontId="4" fillId="0" borderId="0" applyFont="0" applyFill="0" applyBorder="0" applyAlignment="0" applyProtection="0"/>
    <xf numFmtId="9" fontId="75" fillId="0" borderId="0" applyFill="0" applyBorder="0" applyAlignment="0" applyProtection="0"/>
    <xf numFmtId="170" fontId="54" fillId="0" borderId="0"/>
    <xf numFmtId="9" fontId="75" fillId="0" borderId="0" applyFill="0" applyBorder="0" applyAlignment="0" applyProtection="0"/>
    <xf numFmtId="170" fontId="54" fillId="0" borderId="0"/>
    <xf numFmtId="170" fontId="54" fillId="0" borderId="0"/>
    <xf numFmtId="9" fontId="19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ill="0" applyBorder="0" applyAlignment="0" applyProtection="0"/>
    <xf numFmtId="9" fontId="75" fillId="0" borderId="0" applyFill="0" applyBorder="0" applyAlignment="0" applyProtection="0"/>
    <xf numFmtId="170" fontId="54" fillId="0" borderId="0"/>
    <xf numFmtId="170" fontId="54" fillId="0" borderId="0"/>
    <xf numFmtId="9" fontId="4" fillId="0" borderId="0" applyFill="0" applyBorder="0" applyAlignment="0" applyProtection="0"/>
    <xf numFmtId="170" fontId="54" fillId="0" borderId="0"/>
    <xf numFmtId="9" fontId="75" fillId="0" borderId="0" applyFill="0" applyBorder="0" applyAlignment="0" applyProtection="0"/>
    <xf numFmtId="170" fontId="54" fillId="0" borderId="0"/>
    <xf numFmtId="170" fontId="54" fillId="0" borderId="0"/>
    <xf numFmtId="9" fontId="75" fillId="0" borderId="0" applyFill="0" applyBorder="0" applyAlignment="0" applyProtection="0"/>
    <xf numFmtId="9" fontId="75" fillId="0" borderId="0" applyFill="0" applyBorder="0" applyAlignment="0" applyProtection="0"/>
    <xf numFmtId="170" fontId="54" fillId="0" borderId="0"/>
    <xf numFmtId="9" fontId="4" fillId="0" borderId="0" applyFill="0" applyBorder="0" applyAlignment="0" applyProtection="0"/>
    <xf numFmtId="170" fontId="54" fillId="0" borderId="0"/>
    <xf numFmtId="9" fontId="4" fillId="0" borderId="0" applyFill="0" applyBorder="0" applyAlignment="0" applyProtection="0"/>
    <xf numFmtId="9" fontId="75" fillId="0" borderId="0" applyFill="0" applyBorder="0" applyAlignment="0" applyProtection="0"/>
    <xf numFmtId="9" fontId="75" fillId="0" borderId="0" applyFill="0" applyBorder="0" applyAlignment="0" applyProtection="0"/>
    <xf numFmtId="9" fontId="75" fillId="0" borderId="0" applyFill="0" applyBorder="0" applyAlignment="0" applyProtection="0"/>
    <xf numFmtId="170" fontId="54" fillId="0" borderId="0"/>
    <xf numFmtId="170" fontId="54" fillId="0" borderId="0"/>
    <xf numFmtId="9" fontId="5" fillId="0" borderId="0"/>
    <xf numFmtId="170" fontId="54" fillId="0" borderId="0"/>
    <xf numFmtId="9" fontId="195" fillId="0" borderId="0" applyFont="0" applyFill="0" applyBorder="0" applyAlignment="0" applyProtection="0"/>
    <xf numFmtId="9" fontId="75" fillId="0" borderId="0" applyFill="0" applyBorder="0" applyAlignment="0" applyProtection="0"/>
    <xf numFmtId="170" fontId="54" fillId="0" borderId="0"/>
    <xf numFmtId="9" fontId="75" fillId="0" borderId="0" applyFill="0" applyBorder="0" applyAlignment="0" applyProtection="0"/>
    <xf numFmtId="170" fontId="54" fillId="0" borderId="0"/>
    <xf numFmtId="9" fontId="75" fillId="0" borderId="0" applyFill="0" applyBorder="0" applyAlignment="0" applyProtection="0"/>
    <xf numFmtId="170" fontId="54" fillId="0" borderId="0"/>
    <xf numFmtId="9" fontId="75" fillId="0" borderId="0" applyFill="0" applyBorder="0" applyAlignment="0" applyProtection="0"/>
    <xf numFmtId="170" fontId="54" fillId="0" borderId="0"/>
    <xf numFmtId="9" fontId="75" fillId="0" borderId="0" applyFill="0" applyBorder="0" applyAlignment="0" applyProtection="0"/>
    <xf numFmtId="170" fontId="54" fillId="0" borderId="0"/>
    <xf numFmtId="9" fontId="75" fillId="0" borderId="0" applyFill="0" applyBorder="0" applyAlignment="0" applyProtection="0"/>
    <xf numFmtId="170" fontId="54" fillId="0" borderId="0"/>
    <xf numFmtId="9" fontId="4" fillId="0" borderId="0" applyFill="0" applyBorder="0" applyAlignment="0" applyProtection="0"/>
    <xf numFmtId="9" fontId="4" fillId="0" borderId="0" applyFill="0" applyBorder="0" applyAlignment="0" applyProtection="0"/>
    <xf numFmtId="9" fontId="75" fillId="0" borderId="0" applyFill="0" applyBorder="0" applyAlignment="0" applyProtection="0"/>
    <xf numFmtId="9" fontId="75" fillId="0" borderId="0" applyFill="0" applyBorder="0" applyAlignment="0" applyProtection="0"/>
    <xf numFmtId="170" fontId="54" fillId="0" borderId="0"/>
    <xf numFmtId="170" fontId="54" fillId="0" borderId="0"/>
    <xf numFmtId="9" fontId="4" fillId="0" borderId="0" applyFill="0" applyBorder="0" applyAlignment="0" applyProtection="0"/>
    <xf numFmtId="170" fontId="54" fillId="0" borderId="0"/>
    <xf numFmtId="9" fontId="3" fillId="0" borderId="0" applyFont="0" applyFill="0" applyBorder="0" applyAlignment="0" applyProtection="0"/>
    <xf numFmtId="170" fontId="54" fillId="0" borderId="0"/>
    <xf numFmtId="9" fontId="4" fillId="0" borderId="0"/>
    <xf numFmtId="9" fontId="4" fillId="0" borderId="0"/>
    <xf numFmtId="9" fontId="75" fillId="0" borderId="0" applyFill="0" applyBorder="0" applyAlignment="0" applyProtection="0"/>
    <xf numFmtId="170" fontId="54" fillId="0" borderId="0"/>
    <xf numFmtId="170" fontId="54" fillId="0" borderId="0"/>
    <xf numFmtId="9" fontId="75" fillId="0" borderId="0" applyFill="0" applyBorder="0" applyAlignment="0" applyProtection="0"/>
    <xf numFmtId="170" fontId="54" fillId="0" borderId="0"/>
    <xf numFmtId="170" fontId="54" fillId="0" borderId="0"/>
    <xf numFmtId="9" fontId="75" fillId="0" borderId="0" applyFill="0" applyBorder="0" applyAlignment="0" applyProtection="0"/>
    <xf numFmtId="9" fontId="75" fillId="0" borderId="0" applyFill="0" applyBorder="0" applyAlignment="0" applyProtection="0"/>
    <xf numFmtId="170" fontId="54" fillId="0" borderId="0"/>
    <xf numFmtId="9" fontId="4" fillId="0" borderId="0" applyFill="0" applyBorder="0" applyAlignment="0" applyProtection="0"/>
    <xf numFmtId="170" fontId="54" fillId="0" borderId="0"/>
    <xf numFmtId="170" fontId="54" fillId="0" borderId="0"/>
    <xf numFmtId="9" fontId="4" fillId="0" borderId="0" applyFont="0" applyFill="0" applyBorder="0" applyAlignment="0" applyProtection="0"/>
    <xf numFmtId="184" fontId="44" fillId="0" borderId="0"/>
    <xf numFmtId="9" fontId="4" fillId="0" borderId="0" applyFont="0" applyFill="0" applyBorder="0" applyAlignment="0" applyProtection="0"/>
    <xf numFmtId="170" fontId="54" fillId="0" borderId="0"/>
    <xf numFmtId="9" fontId="75" fillId="0" borderId="0" applyFill="0" applyBorder="0" applyAlignment="0" applyProtection="0"/>
    <xf numFmtId="170" fontId="54" fillId="0" borderId="0"/>
    <xf numFmtId="9" fontId="75" fillId="0" borderId="0" applyFill="0" applyBorder="0" applyAlignment="0" applyProtection="0"/>
    <xf numFmtId="170" fontId="54" fillId="0" borderId="0"/>
    <xf numFmtId="9" fontId="75" fillId="0" borderId="0" applyFill="0" applyBorder="0" applyAlignment="0" applyProtection="0"/>
    <xf numFmtId="170" fontId="54" fillId="0" borderId="0"/>
    <xf numFmtId="9" fontId="75" fillId="0" borderId="0" applyFill="0" applyBorder="0" applyAlignment="0" applyProtection="0"/>
    <xf numFmtId="170" fontId="54" fillId="0" borderId="0"/>
    <xf numFmtId="9" fontId="75" fillId="0" borderId="0" applyFill="0" applyBorder="0" applyAlignment="0" applyProtection="0"/>
    <xf numFmtId="170" fontId="54" fillId="0" borderId="0"/>
    <xf numFmtId="9" fontId="75" fillId="0" borderId="0" applyFill="0" applyBorder="0" applyAlignment="0" applyProtection="0"/>
    <xf numFmtId="170" fontId="54" fillId="0" borderId="0"/>
    <xf numFmtId="9" fontId="75" fillId="0" borderId="0" applyFill="0" applyBorder="0" applyAlignment="0" applyProtection="0"/>
    <xf numFmtId="170" fontId="54" fillId="0" borderId="0"/>
    <xf numFmtId="9" fontId="75" fillId="0" borderId="0" applyFill="0" applyBorder="0" applyAlignment="0" applyProtection="0"/>
    <xf numFmtId="170" fontId="54" fillId="0" borderId="0"/>
    <xf numFmtId="9" fontId="5" fillId="0" borderId="0"/>
    <xf numFmtId="184" fontId="44" fillId="0" borderId="0"/>
    <xf numFmtId="9" fontId="1" fillId="0" borderId="0" applyFont="0" applyFill="0" applyBorder="0" applyAlignment="0" applyProtection="0"/>
    <xf numFmtId="184" fontId="54" fillId="0" borderId="0"/>
    <xf numFmtId="9" fontId="4" fillId="0" borderId="0" applyFill="0" applyBorder="0" applyAlignment="0" applyProtection="0"/>
    <xf numFmtId="9" fontId="4" fillId="0" borderId="0" applyFill="0" applyBorder="0" applyAlignment="0" applyProtection="0"/>
    <xf numFmtId="9" fontId="75" fillId="0" borderId="0" applyFill="0" applyBorder="0" applyAlignment="0" applyProtection="0"/>
    <xf numFmtId="9" fontId="75" fillId="0" borderId="0" applyFill="0" applyBorder="0" applyAlignment="0" applyProtection="0"/>
    <xf numFmtId="170" fontId="54" fillId="0" borderId="0"/>
    <xf numFmtId="170" fontId="54" fillId="0" borderId="0"/>
    <xf numFmtId="9" fontId="4" fillId="0" borderId="0" applyFill="0" applyBorder="0" applyAlignment="0" applyProtection="0"/>
    <xf numFmtId="170" fontId="54" fillId="0" borderId="0"/>
    <xf numFmtId="9" fontId="1" fillId="0" borderId="0" applyFont="0" applyFill="0" applyBorder="0" applyAlignment="0" applyProtection="0"/>
    <xf numFmtId="170" fontId="54" fillId="0" borderId="0"/>
    <xf numFmtId="178" fontId="104" fillId="0" borderId="0" applyBorder="0" applyProtection="0"/>
    <xf numFmtId="9" fontId="75" fillId="0" borderId="0" applyFill="0" applyBorder="0" applyAlignment="0" applyProtection="0"/>
    <xf numFmtId="9" fontId="75" fillId="0" borderId="0" applyFill="0" applyBorder="0" applyAlignment="0" applyProtection="0"/>
    <xf numFmtId="170" fontId="54" fillId="0" borderId="0"/>
    <xf numFmtId="170" fontId="54" fillId="0" borderId="0"/>
    <xf numFmtId="9" fontId="4" fillId="0" borderId="0" applyFill="0" applyBorder="0" applyAlignment="0" applyProtection="0"/>
    <xf numFmtId="170" fontId="54" fillId="0" borderId="0"/>
    <xf numFmtId="184" fontId="76" fillId="0" borderId="0"/>
    <xf numFmtId="9" fontId="1" fillId="0" borderId="0" applyFont="0" applyFill="0" applyBorder="0" applyAlignment="0" applyProtection="0"/>
    <xf numFmtId="170" fontId="54" fillId="0" borderId="0"/>
    <xf numFmtId="184" fontId="54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76" fillId="0" borderId="0" applyFont="0" applyFill="0" applyBorder="0" applyAlignment="0" applyProtection="0"/>
    <xf numFmtId="9" fontId="4" fillId="0" borderId="0" applyFill="0" applyBorder="0" applyAlignment="0" applyProtection="0"/>
    <xf numFmtId="9" fontId="1" fillId="0" borderId="0" applyFont="0" applyFill="0" applyBorder="0" applyAlignment="0" applyProtection="0"/>
    <xf numFmtId="9" fontId="75" fillId="0" borderId="0" applyFill="0" applyBorder="0" applyAlignment="0" applyProtection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9" fontId="75" fillId="0" borderId="0" applyFill="0" applyBorder="0" applyAlignment="0" applyProtection="0"/>
    <xf numFmtId="170" fontId="54" fillId="0" borderId="0"/>
    <xf numFmtId="170" fontId="54" fillId="0" borderId="0"/>
    <xf numFmtId="9" fontId="4" fillId="0" borderId="0" applyFill="0" applyBorder="0" applyAlignment="0" applyProtection="0"/>
    <xf numFmtId="170" fontId="54" fillId="0" borderId="0"/>
    <xf numFmtId="184" fontId="76" fillId="0" borderId="0"/>
    <xf numFmtId="9" fontId="3" fillId="0" borderId="0" applyFont="0" applyFill="0" applyBorder="0" applyAlignment="0" applyProtection="0"/>
    <xf numFmtId="170" fontId="54" fillId="0" borderId="0"/>
    <xf numFmtId="9" fontId="4" fillId="0" borderId="0" applyFill="0" applyBorder="0" applyAlignment="0" applyProtection="0"/>
    <xf numFmtId="9" fontId="75" fillId="0" borderId="0" applyFill="0" applyBorder="0" applyAlignment="0" applyProtection="0"/>
    <xf numFmtId="9" fontId="75" fillId="0" borderId="0" applyFill="0" applyBorder="0" applyAlignment="0" applyProtection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9" fontId="1" fillId="0" borderId="0" applyFont="0" applyFill="0" applyBorder="0" applyAlignment="0" applyProtection="0"/>
    <xf numFmtId="170" fontId="54" fillId="0" borderId="0"/>
    <xf numFmtId="178" fontId="104" fillId="0" borderId="0" applyBorder="0" applyProtection="0"/>
    <xf numFmtId="9" fontId="4" fillId="0" borderId="0" applyFill="0" applyBorder="0" applyAlignment="0" applyProtection="0"/>
    <xf numFmtId="0" fontId="4" fillId="0" borderId="0"/>
    <xf numFmtId="170" fontId="54" fillId="0" borderId="0"/>
    <xf numFmtId="170" fontId="54" fillId="0" borderId="0"/>
    <xf numFmtId="178" fontId="104" fillId="0" borderId="0" applyBorder="0" applyProtection="0"/>
    <xf numFmtId="9" fontId="4" fillId="0" borderId="0" applyFill="0" applyBorder="0" applyAlignment="0" applyProtection="0"/>
    <xf numFmtId="0" fontId="4" fillId="0" borderId="0"/>
    <xf numFmtId="170" fontId="54" fillId="0" borderId="0"/>
    <xf numFmtId="9" fontId="3" fillId="0" borderId="0" applyFont="0" applyFill="0" applyBorder="0" applyAlignment="0" applyProtection="0"/>
    <xf numFmtId="170" fontId="54" fillId="0" borderId="0"/>
    <xf numFmtId="178" fontId="104" fillId="0" borderId="0" applyBorder="0" applyProtection="0"/>
    <xf numFmtId="9" fontId="4" fillId="0" borderId="0" applyFill="0" applyBorder="0" applyAlignment="0" applyProtection="0"/>
    <xf numFmtId="0" fontId="4" fillId="0" borderId="0"/>
    <xf numFmtId="170" fontId="54" fillId="0" borderId="0"/>
    <xf numFmtId="170" fontId="54" fillId="0" borderId="0"/>
    <xf numFmtId="178" fontId="104" fillId="0" borderId="0" applyBorder="0" applyProtection="0"/>
    <xf numFmtId="9" fontId="1" fillId="0" borderId="0" applyFont="0" applyFill="0" applyBorder="0" applyAlignment="0" applyProtection="0"/>
    <xf numFmtId="9" fontId="4" fillId="0" borderId="0" applyFill="0" applyBorder="0" applyAlignment="0" applyProtection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9" fontId="194" fillId="0" borderId="0" applyFont="0" applyFill="0" applyBorder="0" applyAlignment="0" applyProtection="0"/>
    <xf numFmtId="0" fontId="5" fillId="0" borderId="0" applyNumberFormat="0" applyFill="0" applyBorder="0" applyProtection="0">
      <alignment horizontal="left"/>
    </xf>
    <xf numFmtId="0" fontId="78" fillId="0" borderId="0">
      <alignment horizontal="left"/>
    </xf>
    <xf numFmtId="0" fontId="78" fillId="0" borderId="0">
      <alignment horizontal="left"/>
    </xf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0" fontId="79" fillId="0" borderId="0">
      <alignment horizontal="left"/>
    </xf>
    <xf numFmtId="170" fontId="54" fillId="0" borderId="0"/>
    <xf numFmtId="0" fontId="4" fillId="0" borderId="0" applyNumberFormat="0" applyFill="0" applyBorder="0" applyAlignment="0" applyProtection="0"/>
    <xf numFmtId="170" fontId="54" fillId="0" borderId="0"/>
    <xf numFmtId="0" fontId="4" fillId="0" borderId="0" applyNumberFormat="0" applyFill="0" applyBorder="0" applyAlignment="0" applyProtection="0"/>
    <xf numFmtId="170" fontId="54" fillId="0" borderId="0"/>
    <xf numFmtId="0" fontId="205" fillId="0" borderId="0" applyNumberFormat="0" applyFill="0" applyBorder="0" applyAlignment="0" applyProtection="0"/>
    <xf numFmtId="170" fontId="54" fillId="0" borderId="0"/>
    <xf numFmtId="0" fontId="205" fillId="0" borderId="0" applyNumberFormat="0" applyFill="0" applyBorder="0" applyProtection="0">
      <alignment horizontal="left"/>
    </xf>
    <xf numFmtId="170" fontId="54" fillId="0" borderId="0"/>
    <xf numFmtId="0" fontId="4" fillId="0" borderId="0" applyNumberFormat="0" applyFill="0" applyBorder="0" applyAlignment="0" applyProtection="0"/>
    <xf numFmtId="170" fontId="54" fillId="0" borderId="0"/>
    <xf numFmtId="0" fontId="206" fillId="0" borderId="0"/>
    <xf numFmtId="0" fontId="207" fillId="0" borderId="0" applyNumberFormat="0" applyFill="0" applyBorder="0" applyAlignment="0" applyProtection="0"/>
    <xf numFmtId="0" fontId="208" fillId="0" borderId="0"/>
    <xf numFmtId="0" fontId="4" fillId="0" borderId="0"/>
    <xf numFmtId="170" fontId="54" fillId="0" borderId="0"/>
    <xf numFmtId="170" fontId="54" fillId="0" borderId="0"/>
    <xf numFmtId="170" fontId="209" fillId="0" borderId="0"/>
    <xf numFmtId="170" fontId="54" fillId="0" borderId="0"/>
    <xf numFmtId="0" fontId="210" fillId="0" borderId="0" applyNumberFormat="0" applyBorder="0" applyProtection="0"/>
    <xf numFmtId="0" fontId="208" fillId="0" borderId="0"/>
    <xf numFmtId="170" fontId="54" fillId="0" borderId="0"/>
    <xf numFmtId="177" fontId="211" fillId="0" borderId="0" applyBorder="0" applyProtection="0"/>
    <xf numFmtId="170" fontId="54" fillId="0" borderId="0"/>
    <xf numFmtId="170" fontId="211" fillId="0" borderId="0"/>
    <xf numFmtId="185" fontId="206" fillId="0" borderId="0"/>
    <xf numFmtId="186" fontId="208" fillId="0" borderId="0"/>
    <xf numFmtId="185" fontId="209" fillId="0" borderId="0"/>
    <xf numFmtId="170" fontId="54" fillId="0" borderId="0"/>
    <xf numFmtId="185" fontId="211" fillId="0" borderId="0" applyBorder="0" applyProtection="0"/>
    <xf numFmtId="186" fontId="208" fillId="0" borderId="0"/>
    <xf numFmtId="170" fontId="54" fillId="0" borderId="0"/>
    <xf numFmtId="170" fontId="54" fillId="0" borderId="0"/>
    <xf numFmtId="185" fontId="211" fillId="0" borderId="0"/>
    <xf numFmtId="187" fontId="206" fillId="0" borderId="0"/>
    <xf numFmtId="188" fontId="206" fillId="0" borderId="0"/>
    <xf numFmtId="0" fontId="106" fillId="349" borderId="95" applyNumberFormat="0" applyProtection="0">
      <alignment vertical="center"/>
    </xf>
    <xf numFmtId="0" fontId="106" fillId="349" borderId="95" applyNumberFormat="0" applyProtection="0">
      <alignment vertical="center"/>
    </xf>
    <xf numFmtId="0" fontId="106" fillId="349" borderId="97" applyNumberFormat="0" applyProtection="0">
      <alignment vertical="center"/>
    </xf>
    <xf numFmtId="0" fontId="106" fillId="349" borderId="96" applyNumberFormat="0" applyProtection="0">
      <alignment vertical="center"/>
    </xf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106" fillId="349" borderId="95" applyNumberFormat="0" applyProtection="0">
      <alignment vertical="center"/>
    </xf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106" fillId="349" borderId="97" applyNumberFormat="0" applyProtection="0">
      <alignment vertical="center"/>
    </xf>
    <xf numFmtId="0" fontId="106" fillId="349" borderId="96" applyNumberFormat="0" applyProtection="0">
      <alignment vertical="center"/>
    </xf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106" fillId="349" borderId="95" applyNumberFormat="0" applyProtection="0">
      <alignment vertical="center"/>
    </xf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4" fontId="106" fillId="351" borderId="95" applyNumberFormat="0" applyProtection="0">
      <alignment vertical="center"/>
    </xf>
    <xf numFmtId="170" fontId="54" fillId="0" borderId="0"/>
    <xf numFmtId="0" fontId="212" fillId="349" borderId="95" applyNumberFormat="0" applyProtection="0">
      <alignment vertical="center"/>
    </xf>
    <xf numFmtId="0" fontId="212" fillId="349" borderId="95" applyNumberFormat="0" applyProtection="0">
      <alignment vertical="center"/>
    </xf>
    <xf numFmtId="0" fontId="212" fillId="349" borderId="97" applyNumberFormat="0" applyProtection="0">
      <alignment vertical="center"/>
    </xf>
    <xf numFmtId="0" fontId="212" fillId="349" borderId="96" applyNumberFormat="0" applyProtection="0">
      <alignment vertical="center"/>
    </xf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212" fillId="349" borderId="95" applyNumberFormat="0" applyProtection="0">
      <alignment vertical="center"/>
    </xf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212" fillId="349" borderId="97" applyNumberFormat="0" applyProtection="0">
      <alignment vertical="center"/>
    </xf>
    <xf numFmtId="0" fontId="212" fillId="349" borderId="96" applyNumberFormat="0" applyProtection="0">
      <alignment vertical="center"/>
    </xf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212" fillId="349" borderId="95" applyNumberFormat="0" applyProtection="0">
      <alignment vertical="center"/>
    </xf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4" fontId="213" fillId="351" borderId="95" applyNumberFormat="0" applyProtection="0">
      <alignment vertical="center"/>
    </xf>
    <xf numFmtId="170" fontId="54" fillId="0" borderId="0"/>
    <xf numFmtId="0" fontId="106" fillId="349" borderId="95" applyNumberFormat="0" applyProtection="0">
      <alignment horizontal="left" vertical="center"/>
    </xf>
    <xf numFmtId="0" fontId="106" fillId="349" borderId="95" applyNumberFormat="0" applyProtection="0">
      <alignment horizontal="left" vertical="center"/>
    </xf>
    <xf numFmtId="0" fontId="106" fillId="349" borderId="97" applyNumberFormat="0" applyProtection="0">
      <alignment horizontal="left" vertical="center"/>
    </xf>
    <xf numFmtId="0" fontId="106" fillId="349" borderId="96" applyNumberFormat="0" applyProtection="0">
      <alignment horizontal="left" vertical="center"/>
    </xf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106" fillId="349" borderId="95" applyNumberFormat="0" applyProtection="0">
      <alignment horizontal="left" vertical="center"/>
    </xf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106" fillId="349" borderId="97" applyNumberFormat="0" applyProtection="0">
      <alignment horizontal="left" vertical="center"/>
    </xf>
    <xf numFmtId="0" fontId="106" fillId="349" borderId="96" applyNumberFormat="0" applyProtection="0">
      <alignment horizontal="left" vertical="center"/>
    </xf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106" fillId="349" borderId="95" applyNumberFormat="0" applyProtection="0">
      <alignment horizontal="left" vertical="center"/>
    </xf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4" fontId="106" fillId="351" borderId="95" applyNumberFormat="0" applyProtection="0">
      <alignment horizontal="left" vertical="center" indent="1"/>
    </xf>
    <xf numFmtId="170" fontId="54" fillId="0" borderId="0"/>
    <xf numFmtId="0" fontId="106" fillId="349" borderId="95" applyNumberFormat="0" applyProtection="0">
      <alignment horizontal="left" vertical="center"/>
    </xf>
    <xf numFmtId="0" fontId="106" fillId="349" borderId="95" applyNumberFormat="0" applyProtection="0">
      <alignment horizontal="left" vertical="center"/>
    </xf>
    <xf numFmtId="0" fontId="106" fillId="349" borderId="97" applyNumberFormat="0" applyProtection="0">
      <alignment horizontal="left" vertical="center"/>
    </xf>
    <xf numFmtId="0" fontId="106" fillId="349" borderId="96" applyNumberFormat="0" applyProtection="0">
      <alignment horizontal="left" vertical="center"/>
    </xf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106" fillId="349" borderId="95" applyNumberFormat="0" applyProtection="0">
      <alignment horizontal="left" vertical="center"/>
    </xf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106" fillId="349" borderId="97" applyNumberFormat="0" applyProtection="0">
      <alignment horizontal="left" vertical="center"/>
    </xf>
    <xf numFmtId="0" fontId="106" fillId="349" borderId="96" applyNumberFormat="0" applyProtection="0">
      <alignment horizontal="left" vertical="center"/>
    </xf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106" fillId="349" borderId="95" applyNumberFormat="0" applyProtection="0">
      <alignment horizontal="left" vertical="center"/>
    </xf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4" fontId="106" fillId="351" borderId="95" applyNumberFormat="0" applyProtection="0">
      <alignment horizontal="left" vertical="center" indent="1"/>
    </xf>
    <xf numFmtId="170" fontId="54" fillId="0" borderId="0"/>
    <xf numFmtId="0" fontId="4" fillId="352" borderId="95" applyNumberFormat="0" applyProtection="0">
      <alignment horizontal="left" vertical="center"/>
    </xf>
    <xf numFmtId="0" fontId="4" fillId="352" borderId="95" applyNumberFormat="0" applyProtection="0">
      <alignment horizontal="left" vertical="center"/>
    </xf>
    <xf numFmtId="0" fontId="4" fillId="352" borderId="97" applyNumberFormat="0" applyProtection="0">
      <alignment horizontal="left" vertical="center"/>
    </xf>
    <xf numFmtId="0" fontId="4" fillId="352" borderId="96" applyNumberFormat="0" applyProtection="0">
      <alignment horizontal="left" vertical="center"/>
    </xf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352" borderId="95" applyNumberFormat="0" applyProtection="0">
      <alignment horizontal="left" vertical="center"/>
    </xf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352" borderId="97" applyNumberFormat="0" applyProtection="0">
      <alignment horizontal="left" vertical="center"/>
    </xf>
    <xf numFmtId="0" fontId="4" fillId="352" borderId="96" applyNumberFormat="0" applyProtection="0">
      <alignment horizontal="left" vertical="center"/>
    </xf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352" borderId="95" applyNumberFormat="0" applyProtection="0">
      <alignment horizontal="left" vertical="center"/>
    </xf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0" fontId="4" fillId="353" borderId="95" applyNumberFormat="0" applyProtection="0">
      <alignment horizontal="left" vertical="center" indent="1"/>
    </xf>
    <xf numFmtId="170" fontId="54" fillId="0" borderId="0"/>
    <xf numFmtId="0" fontId="106" fillId="160" borderId="95" applyNumberFormat="0" applyProtection="0">
      <alignment horizontal="right" vertical="center"/>
    </xf>
    <xf numFmtId="0" fontId="106" fillId="160" borderId="95" applyNumberFormat="0" applyProtection="0">
      <alignment horizontal="right" vertical="center"/>
    </xf>
    <xf numFmtId="0" fontId="106" fillId="160" borderId="97" applyNumberFormat="0" applyProtection="0">
      <alignment horizontal="right" vertical="center"/>
    </xf>
    <xf numFmtId="0" fontId="106" fillId="220" borderId="96" applyNumberFormat="0" applyProtection="0">
      <alignment horizontal="right" vertical="center"/>
    </xf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106" fillId="220" borderId="95" applyNumberFormat="0" applyProtection="0">
      <alignment horizontal="right" vertical="center"/>
    </xf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106" fillId="160" borderId="97" applyNumberFormat="0" applyProtection="0">
      <alignment horizontal="right" vertical="center"/>
    </xf>
    <xf numFmtId="0" fontId="106" fillId="220" borderId="96" applyNumberFormat="0" applyProtection="0">
      <alignment horizontal="right" vertical="center"/>
    </xf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106" fillId="220" borderId="95" applyNumberFormat="0" applyProtection="0">
      <alignment horizontal="right" vertical="center"/>
    </xf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4" fontId="106" fillId="354" borderId="95" applyNumberFormat="0" applyProtection="0">
      <alignment horizontal="right" vertical="center"/>
    </xf>
    <xf numFmtId="170" fontId="54" fillId="0" borderId="0"/>
    <xf numFmtId="0" fontId="106" fillId="223" borderId="95" applyNumberFormat="0" applyProtection="0">
      <alignment horizontal="right" vertical="center"/>
    </xf>
    <xf numFmtId="0" fontId="106" fillId="220" borderId="95" applyNumberFormat="0" applyProtection="0">
      <alignment horizontal="right" vertical="center"/>
    </xf>
    <xf numFmtId="0" fontId="106" fillId="223" borderId="97" applyNumberFormat="0" applyProtection="0">
      <alignment horizontal="right" vertical="center"/>
    </xf>
    <xf numFmtId="0" fontId="106" fillId="304" borderId="96" applyNumberFormat="0" applyProtection="0">
      <alignment horizontal="right" vertical="center"/>
    </xf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106" fillId="223" borderId="95" applyNumberFormat="0" applyProtection="0">
      <alignment horizontal="right" vertical="center"/>
    </xf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106" fillId="223" borderId="97" applyNumberFormat="0" applyProtection="0">
      <alignment horizontal="right" vertical="center"/>
    </xf>
    <xf numFmtId="0" fontId="106" fillId="304" borderId="96" applyNumberFormat="0" applyProtection="0">
      <alignment horizontal="right" vertical="center"/>
    </xf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106" fillId="304" borderId="95" applyNumberFormat="0" applyProtection="0">
      <alignment horizontal="right" vertical="center"/>
    </xf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4" fontId="106" fillId="355" borderId="95" applyNumberFormat="0" applyProtection="0">
      <alignment horizontal="right" vertical="center"/>
    </xf>
    <xf numFmtId="170" fontId="54" fillId="0" borderId="0"/>
    <xf numFmtId="0" fontId="106" fillId="356" borderId="95" applyNumberFormat="0" applyProtection="0">
      <alignment horizontal="right" vertical="center"/>
    </xf>
    <xf numFmtId="0" fontId="106" fillId="356" borderId="95" applyNumberFormat="0" applyProtection="0">
      <alignment horizontal="right" vertical="center"/>
    </xf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4" fontId="106" fillId="357" borderId="95" applyNumberFormat="0" applyProtection="0">
      <alignment horizontal="right" vertical="center"/>
    </xf>
    <xf numFmtId="170" fontId="5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4" fontId="106" fillId="358" borderId="95" applyNumberFormat="0" applyProtection="0">
      <alignment horizontal="right" vertical="center"/>
    </xf>
    <xf numFmtId="170" fontId="5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4" fontId="106" fillId="359" borderId="95" applyNumberFormat="0" applyProtection="0">
      <alignment horizontal="right" vertical="center"/>
    </xf>
    <xf numFmtId="170" fontId="5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4" fontId="106" fillId="360" borderId="95" applyNumberFormat="0" applyProtection="0">
      <alignment horizontal="right" vertical="center"/>
    </xf>
    <xf numFmtId="170" fontId="5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4" fontId="106" fillId="361" borderId="95" applyNumberFormat="0" applyProtection="0">
      <alignment horizontal="right" vertical="center"/>
    </xf>
    <xf numFmtId="170" fontId="5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4" fontId="106" fillId="362" borderId="95" applyNumberFormat="0" applyProtection="0">
      <alignment horizontal="right" vertical="center"/>
    </xf>
    <xf numFmtId="170" fontId="5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4" fontId="106" fillId="363" borderId="95" applyNumberFormat="0" applyProtection="0">
      <alignment horizontal="right" vertical="center"/>
    </xf>
    <xf numFmtId="170" fontId="5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4" fontId="214" fillId="364" borderId="95" applyNumberFormat="0" applyProtection="0">
      <alignment horizontal="left" vertical="center" indent="1"/>
    </xf>
    <xf numFmtId="170" fontId="5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4" fontId="106" fillId="365" borderId="98" applyNumberFormat="0" applyProtection="0">
      <alignment horizontal="left" vertical="center" indent="1"/>
    </xf>
    <xf numFmtId="170" fontId="5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4" fontId="215" fillId="366" borderId="0" applyNumberFormat="0" applyProtection="0">
      <alignment horizontal="left" vertical="center" indent="1"/>
    </xf>
    <xf numFmtId="170" fontId="5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0" fontId="4" fillId="353" borderId="95" applyNumberFormat="0" applyProtection="0">
      <alignment horizontal="left" vertical="center" indent="1"/>
    </xf>
    <xf numFmtId="170" fontId="5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4" fontId="106" fillId="365" borderId="95" applyNumberFormat="0" applyProtection="0">
      <alignment horizontal="left" vertical="center" indent="1"/>
    </xf>
    <xf numFmtId="170" fontId="5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4" fontId="106" fillId="367" borderId="95" applyNumberFormat="0" applyProtection="0">
      <alignment horizontal="left" vertical="center" indent="1"/>
    </xf>
    <xf numFmtId="170" fontId="5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0" fontId="4" fillId="367" borderId="95" applyNumberFormat="0" applyProtection="0">
      <alignment horizontal="left" vertical="center" indent="1"/>
    </xf>
    <xf numFmtId="170" fontId="5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0" fontId="4" fillId="367" borderId="95" applyNumberFormat="0" applyProtection="0">
      <alignment horizontal="left" vertical="center" indent="1"/>
    </xf>
    <xf numFmtId="170" fontId="5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0" fontId="4" fillId="368" borderId="95" applyNumberFormat="0" applyProtection="0">
      <alignment horizontal="left" vertical="center" indent="1"/>
    </xf>
    <xf numFmtId="170" fontId="5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0" fontId="4" fillId="368" borderId="95" applyNumberFormat="0" applyProtection="0">
      <alignment horizontal="left" vertical="center" indent="1"/>
    </xf>
    <xf numFmtId="170" fontId="5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0" fontId="4" fillId="369" borderId="95" applyNumberFormat="0" applyProtection="0">
      <alignment horizontal="left" vertical="center" indent="1"/>
    </xf>
    <xf numFmtId="170" fontId="5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0" fontId="4" fillId="369" borderId="95" applyNumberFormat="0" applyProtection="0">
      <alignment horizontal="left" vertical="center" indent="1"/>
    </xf>
    <xf numFmtId="170" fontId="5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0" fontId="4" fillId="353" borderId="95" applyNumberFormat="0" applyProtection="0">
      <alignment horizontal="left" vertical="center" indent="1"/>
    </xf>
    <xf numFmtId="170" fontId="5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0" fontId="4" fillId="353" borderId="95" applyNumberFormat="0" applyProtection="0">
      <alignment horizontal="left" vertical="center" indent="1"/>
    </xf>
    <xf numFmtId="170" fontId="5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4" fontId="106" fillId="370" borderId="95" applyNumberFormat="0" applyProtection="0">
      <alignment vertical="center"/>
    </xf>
    <xf numFmtId="170" fontId="5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4" fontId="213" fillId="370" borderId="95" applyNumberFormat="0" applyProtection="0">
      <alignment vertical="center"/>
    </xf>
    <xf numFmtId="170" fontId="5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4" fontId="106" fillId="370" borderId="95" applyNumberFormat="0" applyProtection="0">
      <alignment horizontal="left" vertical="center" indent="1"/>
    </xf>
    <xf numFmtId="170" fontId="5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4" fontId="106" fillId="370" borderId="95" applyNumberFormat="0" applyProtection="0">
      <alignment horizontal="left" vertical="center" indent="1"/>
    </xf>
    <xf numFmtId="170" fontId="5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4" fontId="106" fillId="365" borderId="95" applyNumberFormat="0" applyProtection="0">
      <alignment horizontal="right" vertical="center"/>
    </xf>
    <xf numFmtId="170" fontId="5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4" fontId="213" fillId="365" borderId="95" applyNumberFormat="0" applyProtection="0">
      <alignment horizontal="right" vertical="center"/>
    </xf>
    <xf numFmtId="170" fontId="5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0" fontId="4" fillId="353" borderId="95" applyNumberFormat="0" applyProtection="0">
      <alignment horizontal="left" vertical="center" indent="1"/>
    </xf>
    <xf numFmtId="170" fontId="5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0" fontId="4" fillId="353" borderId="95" applyNumberFormat="0" applyProtection="0">
      <alignment horizontal="left" vertical="center" indent="1"/>
    </xf>
    <xf numFmtId="170" fontId="54" fillId="0" borderId="0"/>
    <xf numFmtId="0" fontId="4" fillId="0" borderId="0"/>
    <xf numFmtId="0" fontId="4" fillId="0" borderId="0"/>
    <xf numFmtId="170" fontId="54" fillId="0" borderId="0"/>
    <xf numFmtId="0" fontId="216" fillId="0" borderId="0"/>
    <xf numFmtId="170" fontId="5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4" fontId="217" fillId="365" borderId="95" applyNumberFormat="0" applyProtection="0">
      <alignment horizontal="right" vertical="center"/>
    </xf>
    <xf numFmtId="170" fontId="54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/>
    <xf numFmtId="170" fontId="54" fillId="0" borderId="0"/>
    <xf numFmtId="0" fontId="4" fillId="0" borderId="0"/>
    <xf numFmtId="170" fontId="54" fillId="0" borderId="0"/>
    <xf numFmtId="0" fontId="4" fillId="0" borderId="0"/>
    <xf numFmtId="170" fontId="54" fillId="0" borderId="0"/>
    <xf numFmtId="0" fontId="4" fillId="0" borderId="0" applyNumberFormat="0" applyFill="0" applyBorder="0" applyAlignment="0" applyProtection="0"/>
    <xf numFmtId="0" fontId="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 applyNumberFormat="0" applyFill="0" applyBorder="0" applyAlignment="0" applyProtection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0" fontId="4" fillId="0" borderId="0"/>
    <xf numFmtId="170" fontId="5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0" fontId="42" fillId="0" borderId="0" applyNumberFormat="0" applyFill="0" applyBorder="0" applyAlignment="0" applyProtection="0"/>
    <xf numFmtId="170" fontId="5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69" fontId="218" fillId="0" borderId="49" applyNumberFormat="0" applyFill="0" applyAlignment="0" applyProtection="0"/>
    <xf numFmtId="170" fontId="5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69" fontId="218" fillId="0" borderId="49" applyNumberFormat="0" applyFill="0" applyAlignment="0" applyProtection="0"/>
    <xf numFmtId="170" fontId="54" fillId="0" borderId="0"/>
    <xf numFmtId="0" fontId="2" fillId="0" borderId="49" applyNumberFormat="0" applyFill="0" applyAlignment="0" applyProtection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70" fontId="54" fillId="0" borderId="0"/>
    <xf numFmtId="0" fontId="2" fillId="0" borderId="99" applyNumberFormat="0" applyFill="0" applyAlignment="0" applyProtection="0"/>
    <xf numFmtId="0" fontId="4" fillId="0" borderId="0"/>
    <xf numFmtId="170" fontId="54" fillId="0" borderId="0"/>
    <xf numFmtId="170" fontId="54" fillId="0" borderId="0"/>
    <xf numFmtId="0" fontId="2" fillId="0" borderId="99" applyNumberFormat="0" applyFill="0" applyAlignment="0" applyProtection="0"/>
    <xf numFmtId="170" fontId="54" fillId="0" borderId="0"/>
    <xf numFmtId="0" fontId="4" fillId="0" borderId="0"/>
    <xf numFmtId="170" fontId="54" fillId="0" borderId="0"/>
    <xf numFmtId="0" fontId="2" fillId="0" borderId="99" applyNumberFormat="0" applyFill="0" applyAlignment="0" applyProtection="0"/>
    <xf numFmtId="170" fontId="5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69" fontId="219" fillId="0" borderId="0" applyNumberFormat="0" applyFill="0" applyBorder="0" applyAlignment="0" applyProtection="0"/>
    <xf numFmtId="170" fontId="54" fillId="0" borderId="0"/>
    <xf numFmtId="0" fontId="4" fillId="0" borderId="0"/>
    <xf numFmtId="0" fontId="4" fillId="0" borderId="0"/>
    <xf numFmtId="170" fontId="54" fillId="0" borderId="0"/>
    <xf numFmtId="170" fontId="54" fillId="0" borderId="0"/>
    <xf numFmtId="0" fontId="4" fillId="0" borderId="0"/>
    <xf numFmtId="170" fontId="54" fillId="0" borderId="0"/>
    <xf numFmtId="169" fontId="219" fillId="0" borderId="0" applyNumberFormat="0" applyFill="0" applyBorder="0" applyAlignment="0" applyProtection="0"/>
    <xf numFmtId="170" fontId="54" fillId="0" borderId="0"/>
    <xf numFmtId="0" fontId="39" fillId="0" borderId="0" applyNumberFormat="0" applyFill="0" applyBorder="0" applyAlignment="0" applyProtection="0"/>
    <xf numFmtId="0" fontId="4" fillId="0" borderId="0"/>
    <xf numFmtId="170" fontId="54" fillId="0" borderId="0"/>
    <xf numFmtId="9" fontId="5" fillId="0" borderId="0" applyFont="0" applyFill="0" applyBorder="0" applyAlignment="0" applyProtection="0"/>
    <xf numFmtId="0" fontId="5" fillId="0" borderId="0"/>
    <xf numFmtId="0" fontId="42" fillId="0" borderId="0" applyNumberFormat="0" applyFill="0" applyBorder="0" applyAlignment="0" applyProtection="0"/>
    <xf numFmtId="0" fontId="43" fillId="16" borderId="0" applyNumberFormat="0" applyBorder="0" applyAlignment="0" applyProtection="0"/>
    <xf numFmtId="0" fontId="41" fillId="24" borderId="0" applyNumberFormat="0" applyBorder="0" applyAlignment="0" applyProtection="0"/>
    <xf numFmtId="0" fontId="41" fillId="28" borderId="0" applyNumberFormat="0" applyBorder="0" applyAlignment="0" applyProtection="0"/>
    <xf numFmtId="0" fontId="41" fillId="32" borderId="0" applyNumberFormat="0" applyBorder="0" applyAlignment="0" applyProtection="0"/>
    <xf numFmtId="0" fontId="41" fillId="36" borderId="0" applyNumberFormat="0" applyBorder="0" applyAlignment="0" applyProtection="0"/>
    <xf numFmtId="0" fontId="41" fillId="40" borderId="0" applyNumberFormat="0" applyBorder="0" applyAlignment="0" applyProtection="0"/>
    <xf numFmtId="0" fontId="41" fillId="44" borderId="0" applyNumberFormat="0" applyBorder="0" applyAlignment="0" applyProtection="0"/>
    <xf numFmtId="0" fontId="4" fillId="0" borderId="0"/>
    <xf numFmtId="173" fontId="4" fillId="0" borderId="0" applyFill="0" applyBorder="0" applyAlignment="0" applyProtection="0"/>
    <xf numFmtId="0" fontId="4" fillId="0" borderId="0"/>
    <xf numFmtId="0" fontId="4" fillId="336" borderId="94" applyNumberFormat="0" applyAlignment="0" applyProtection="0"/>
    <xf numFmtId="9" fontId="4" fillId="0" borderId="0" applyFill="0" applyBorder="0" applyAlignment="0" applyProtection="0"/>
    <xf numFmtId="9" fontId="4" fillId="0" borderId="0" applyFill="0" applyBorder="0" applyAlignment="0" applyProtection="0"/>
    <xf numFmtId="0" fontId="207" fillId="0" borderId="0" applyNumberFormat="0" applyFill="0" applyBorder="0" applyAlignment="0" applyProtection="0"/>
    <xf numFmtId="9" fontId="4" fillId="0" borderId="0" applyFill="0" applyBorder="0" applyAlignment="0" applyProtection="0"/>
    <xf numFmtId="0" fontId="4" fillId="0" borderId="0"/>
    <xf numFmtId="0" fontId="1" fillId="0" borderId="0"/>
    <xf numFmtId="9" fontId="1" fillId="0" borderId="0" applyFont="0" applyFill="0" applyBorder="0" applyAlignment="0" applyProtection="0"/>
    <xf numFmtId="9" fontId="4" fillId="0" borderId="0" applyFill="0" applyBorder="0" applyAlignment="0" applyProtection="0"/>
    <xf numFmtId="173" fontId="4" fillId="0" borderId="0" applyFill="0" applyBorder="0" applyAlignment="0" applyProtection="0"/>
    <xf numFmtId="173" fontId="4" fillId="0" borderId="0" applyFill="0" applyBorder="0" applyAlignment="0" applyProtection="0"/>
    <xf numFmtId="173" fontId="4" fillId="0" borderId="0" applyFill="0" applyBorder="0" applyAlignment="0" applyProtection="0"/>
    <xf numFmtId="173" fontId="4" fillId="0" borderId="0" applyFill="0" applyBorder="0" applyAlignment="0" applyProtection="0"/>
    <xf numFmtId="0" fontId="5" fillId="0" borderId="0"/>
    <xf numFmtId="0" fontId="5" fillId="0" borderId="0"/>
    <xf numFmtId="0" fontId="5" fillId="0" borderId="0"/>
    <xf numFmtId="0" fontId="105" fillId="0" borderId="0"/>
    <xf numFmtId="0" fontId="105" fillId="0" borderId="0"/>
    <xf numFmtId="0" fontId="105" fillId="0" borderId="0"/>
    <xf numFmtId="0" fontId="4" fillId="336" borderId="94" applyNumberFormat="0" applyAlignment="0" applyProtection="0"/>
    <xf numFmtId="9" fontId="4" fillId="0" borderId="0" applyFill="0" applyBorder="0" applyAlignment="0" applyProtection="0"/>
    <xf numFmtId="9" fontId="4" fillId="0" borderId="0" applyFill="0" applyBorder="0" applyAlignment="0" applyProtection="0"/>
    <xf numFmtId="9" fontId="4" fillId="0" borderId="0" applyFill="0" applyBorder="0" applyAlignment="0" applyProtection="0"/>
    <xf numFmtId="9" fontId="4" fillId="0" borderId="0" applyFill="0" applyBorder="0" applyAlignment="0" applyProtection="0"/>
    <xf numFmtId="9" fontId="4" fillId="0" borderId="0" applyFill="0" applyBorder="0" applyAlignment="0" applyProtection="0"/>
    <xf numFmtId="9" fontId="102" fillId="0" borderId="0"/>
    <xf numFmtId="9" fontId="4" fillId="0" borderId="0" applyFill="0" applyBorder="0" applyAlignment="0" applyProtection="0"/>
    <xf numFmtId="9" fontId="4" fillId="0" borderId="0" applyFill="0" applyBorder="0" applyAlignment="0" applyProtection="0"/>
    <xf numFmtId="9" fontId="4" fillId="0" borderId="0" applyFill="0" applyBorder="0" applyAlignment="0" applyProtection="0"/>
    <xf numFmtId="9" fontId="4" fillId="0" borderId="0" applyFill="0" applyBorder="0" applyAlignment="0" applyProtection="0"/>
    <xf numFmtId="10" fontId="4" fillId="0" borderId="0" applyFill="0" applyBorder="0" applyAlignment="0" applyProtection="0"/>
    <xf numFmtId="0" fontId="208" fillId="0" borderId="0"/>
    <xf numFmtId="0" fontId="4" fillId="0" borderId="0"/>
    <xf numFmtId="0" fontId="4" fillId="0" borderId="0"/>
    <xf numFmtId="0" fontId="1" fillId="0" borderId="0"/>
    <xf numFmtId="0" fontId="4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9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" fillId="0" borderId="0" applyFont="0" applyFill="0" applyBorder="0" applyAlignment="0" applyProtection="0"/>
    <xf numFmtId="169" fontId="45" fillId="22" borderId="0" applyNumberFormat="0" applyBorder="0" applyAlignment="0" applyProtection="0"/>
    <xf numFmtId="169" fontId="45" fillId="26" borderId="0" applyNumberFormat="0" applyBorder="0" applyAlignment="0" applyProtection="0"/>
    <xf numFmtId="169" fontId="45" fillId="30" borderId="0" applyNumberFormat="0" applyBorder="0" applyAlignment="0" applyProtection="0"/>
    <xf numFmtId="169" fontId="45" fillId="34" borderId="0" applyNumberFormat="0" applyBorder="0" applyAlignment="0" applyProtection="0"/>
    <xf numFmtId="169" fontId="45" fillId="38" borderId="0" applyNumberFormat="0" applyBorder="0" applyAlignment="0" applyProtection="0"/>
    <xf numFmtId="169" fontId="45" fillId="42" borderId="0" applyNumberFormat="0" applyBorder="0" applyAlignment="0" applyProtection="0"/>
    <xf numFmtId="169" fontId="45" fillId="23" borderId="0" applyNumberFormat="0" applyBorder="0" applyAlignment="0" applyProtection="0"/>
    <xf numFmtId="169" fontId="45" fillId="27" borderId="0" applyNumberFormat="0" applyBorder="0" applyAlignment="0" applyProtection="0"/>
    <xf numFmtId="169" fontId="45" fillId="31" borderId="0" applyNumberFormat="0" applyBorder="0" applyAlignment="0" applyProtection="0"/>
    <xf numFmtId="169" fontId="45" fillId="35" borderId="0" applyNumberFormat="0" applyBorder="0" applyAlignment="0" applyProtection="0"/>
    <xf numFmtId="169" fontId="45" fillId="39" borderId="0" applyNumberFormat="0" applyBorder="0" applyAlignment="0" applyProtection="0"/>
    <xf numFmtId="169" fontId="45" fillId="43" borderId="0" applyNumberFormat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03" fillId="0" borderId="0"/>
    <xf numFmtId="177" fontId="44" fillId="0" borderId="0"/>
    <xf numFmtId="169" fontId="139" fillId="0" borderId="41" applyNumberFormat="0" applyFill="0" applyAlignment="0" applyProtection="0"/>
    <xf numFmtId="171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9" fontId="45" fillId="20" borderId="48" applyNumberFormat="0" applyFont="0" applyAlignment="0" applyProtection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0"/>
    <xf numFmtId="0" fontId="4" fillId="0" borderId="0"/>
    <xf numFmtId="0" fontId="4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0" borderId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/>
    <xf numFmtId="0" fontId="1" fillId="0" borderId="0"/>
    <xf numFmtId="0" fontId="1" fillId="0" borderId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42" borderId="0" applyNumberFormat="0" applyBorder="0" applyAlignment="0" applyProtection="0"/>
    <xf numFmtId="0" fontId="1" fillId="42" borderId="0" applyNumberFormat="0" applyBorder="0" applyAlignment="0" applyProtection="0"/>
    <xf numFmtId="0" fontId="1" fillId="42" borderId="0" applyNumberFormat="0" applyBorder="0" applyAlignment="0" applyProtection="0"/>
    <xf numFmtId="0" fontId="1" fillId="42" borderId="0" applyNumberFormat="0" applyBorder="0" applyAlignment="0" applyProtection="0"/>
    <xf numFmtId="0" fontId="1" fillId="42" borderId="0" applyNumberFormat="0" applyBorder="0" applyAlignment="0" applyProtection="0"/>
    <xf numFmtId="0" fontId="1" fillId="42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43" borderId="0" applyNumberFormat="0" applyBorder="0" applyAlignment="0" applyProtection="0"/>
    <xf numFmtId="0" fontId="1" fillId="43" borderId="0" applyNumberFormat="0" applyBorder="0" applyAlignment="0" applyProtection="0"/>
    <xf numFmtId="0" fontId="1" fillId="43" borderId="0" applyNumberFormat="0" applyBorder="0" applyAlignment="0" applyProtection="0"/>
    <xf numFmtId="0" fontId="1" fillId="43" borderId="0" applyNumberFormat="0" applyBorder="0" applyAlignment="0" applyProtection="0"/>
    <xf numFmtId="0" fontId="1" fillId="43" borderId="0" applyNumberFormat="0" applyBorder="0" applyAlignment="0" applyProtection="0"/>
    <xf numFmtId="0" fontId="1" fillId="43" borderId="0" applyNumberFormat="0" applyBorder="0" applyAlignment="0" applyProtection="0"/>
    <xf numFmtId="0" fontId="1" fillId="43" borderId="0" applyNumberFormat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1" fillId="0" borderId="0"/>
    <xf numFmtId="0" fontId="4" fillId="0" borderId="0"/>
    <xf numFmtId="0" fontId="1" fillId="0" borderId="0"/>
    <xf numFmtId="0" fontId="1" fillId="20" borderId="48" applyNumberFormat="0" applyFont="0" applyAlignment="0" applyProtection="0"/>
    <xf numFmtId="0" fontId="1" fillId="20" borderId="48" applyNumberFormat="0" applyFont="0" applyAlignment="0" applyProtection="0"/>
    <xf numFmtId="0" fontId="1" fillId="20" borderId="48" applyNumberFormat="0" applyFont="0" applyAlignment="0" applyProtection="0"/>
    <xf numFmtId="0" fontId="1" fillId="20" borderId="48" applyNumberFormat="0" applyFont="0" applyAlignment="0" applyProtection="0"/>
    <xf numFmtId="0" fontId="1" fillId="20" borderId="48" applyNumberFormat="0" applyFont="0" applyAlignment="0" applyProtection="0"/>
    <xf numFmtId="0" fontId="1" fillId="20" borderId="48" applyNumberFormat="0" applyFon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 applyBorder="0" applyProtection="0"/>
    <xf numFmtId="0" fontId="1" fillId="0" borderId="0"/>
    <xf numFmtId="9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/>
    <xf numFmtId="0" fontId="1" fillId="0" borderId="0"/>
    <xf numFmtId="0" fontId="76" fillId="0" borderId="0"/>
    <xf numFmtId="0" fontId="4" fillId="0" borderId="0"/>
    <xf numFmtId="0" fontId="4" fillId="0" borderId="0"/>
    <xf numFmtId="0" fontId="1" fillId="0" borderId="0"/>
    <xf numFmtId="0" fontId="5" fillId="353" borderId="0" applyNumberFormat="0" applyBorder="0" applyAlignment="0" applyProtection="0"/>
    <xf numFmtId="0" fontId="5" fillId="354" borderId="0" applyNumberFormat="0" applyBorder="0" applyAlignment="0" applyProtection="0"/>
    <xf numFmtId="0" fontId="5" fillId="371" borderId="0" applyNumberFormat="0" applyBorder="0" applyAlignment="0" applyProtection="0"/>
    <xf numFmtId="0" fontId="5" fillId="372" borderId="0" applyNumberFormat="0" applyBorder="0" applyAlignment="0" applyProtection="0"/>
    <xf numFmtId="0" fontId="5" fillId="373" borderId="0" applyNumberFormat="0" applyBorder="0" applyAlignment="0" applyProtection="0"/>
    <xf numFmtId="0" fontId="5" fillId="374" borderId="0" applyNumberFormat="0" applyBorder="0" applyAlignment="0" applyProtection="0"/>
    <xf numFmtId="0" fontId="5" fillId="375" borderId="0" applyNumberFormat="0" applyBorder="0" applyAlignment="0" applyProtection="0"/>
    <xf numFmtId="0" fontId="5" fillId="355" borderId="0" applyNumberFormat="0" applyBorder="0" applyAlignment="0" applyProtection="0"/>
    <xf numFmtId="0" fontId="5" fillId="363" borderId="0" applyNumberFormat="0" applyBorder="0" applyAlignment="0" applyProtection="0"/>
    <xf numFmtId="0" fontId="5" fillId="372" borderId="0" applyNumberFormat="0" applyBorder="0" applyAlignment="0" applyProtection="0"/>
    <xf numFmtId="0" fontId="5" fillId="375" borderId="0" applyNumberFormat="0" applyBorder="0" applyAlignment="0" applyProtection="0"/>
    <xf numFmtId="0" fontId="5" fillId="358" borderId="0" applyNumberFormat="0" applyBorder="0" applyAlignment="0" applyProtection="0"/>
    <xf numFmtId="0" fontId="49" fillId="376" borderId="0" applyNumberFormat="0" applyBorder="0" applyAlignment="0" applyProtection="0"/>
    <xf numFmtId="0" fontId="49" fillId="355" borderId="0" applyNumberFormat="0" applyBorder="0" applyAlignment="0" applyProtection="0"/>
    <xf numFmtId="0" fontId="49" fillId="363" borderId="0" applyNumberFormat="0" applyBorder="0" applyAlignment="0" applyProtection="0"/>
    <xf numFmtId="0" fontId="49" fillId="377" borderId="0" applyNumberFormat="0" applyBorder="0" applyAlignment="0" applyProtection="0"/>
    <xf numFmtId="0" fontId="49" fillId="378" borderId="0" applyNumberFormat="0" applyBorder="0" applyAlignment="0" applyProtection="0"/>
    <xf numFmtId="0" fontId="49" fillId="359" borderId="0" applyNumberFormat="0" applyBorder="0" applyAlignment="0" applyProtection="0"/>
    <xf numFmtId="0" fontId="49" fillId="379" borderId="0" applyNumberFormat="0" applyBorder="0" applyAlignment="0" applyProtection="0"/>
    <xf numFmtId="0" fontId="49" fillId="357" borderId="0" applyNumberFormat="0" applyBorder="0" applyAlignment="0" applyProtection="0"/>
    <xf numFmtId="0" fontId="49" fillId="361" borderId="0" applyNumberFormat="0" applyBorder="0" applyAlignment="0" applyProtection="0"/>
    <xf numFmtId="0" fontId="49" fillId="377" borderId="0" applyNumberFormat="0" applyBorder="0" applyAlignment="0" applyProtection="0"/>
    <xf numFmtId="0" fontId="49" fillId="378" borderId="0" applyNumberFormat="0" applyBorder="0" applyAlignment="0" applyProtection="0"/>
    <xf numFmtId="0" fontId="49" fillId="360" borderId="0" applyNumberFormat="0" applyBorder="0" applyAlignment="0" applyProtection="0"/>
    <xf numFmtId="0" fontId="59" fillId="354" borderId="0" applyNumberFormat="0" applyBorder="0" applyAlignment="0" applyProtection="0"/>
    <xf numFmtId="0" fontId="221" fillId="369" borderId="50" applyNumberFormat="0" applyAlignment="0" applyProtection="0"/>
    <xf numFmtId="0" fontId="74" fillId="368" borderId="54" applyNumberFormat="0" applyAlignment="0" applyProtection="0"/>
    <xf numFmtId="0" fontId="222" fillId="0" borderId="0" applyBorder="0" applyProtection="0"/>
    <xf numFmtId="189" fontId="222" fillId="0" borderId="0" applyBorder="0" applyProtection="0"/>
    <xf numFmtId="189" fontId="222" fillId="0" borderId="0" applyBorder="0" applyProtection="0"/>
    <xf numFmtId="189" fontId="222" fillId="0" borderId="0" applyBorder="0" applyProtection="0"/>
    <xf numFmtId="190" fontId="4" fillId="0" borderId="0" applyFill="0" applyBorder="0" applyAlignment="0" applyProtection="0"/>
    <xf numFmtId="191" fontId="44" fillId="0" borderId="0"/>
    <xf numFmtId="177" fontId="223" fillId="0" borderId="0" applyBorder="0" applyProtection="0"/>
    <xf numFmtId="0" fontId="222" fillId="0" borderId="0" applyBorder="0" applyProtection="0"/>
    <xf numFmtId="0" fontId="5" fillId="0" borderId="0" applyBorder="0" applyProtection="0"/>
    <xf numFmtId="0" fontId="5" fillId="0" borderId="0" applyBorder="0" applyProtection="0"/>
    <xf numFmtId="0" fontId="5" fillId="0" borderId="0" applyBorder="0" applyProtection="0"/>
    <xf numFmtId="0" fontId="102" fillId="0" borderId="0"/>
    <xf numFmtId="0" fontId="44" fillId="0" borderId="0" applyNumberFormat="0" applyBorder="0" applyProtection="0"/>
    <xf numFmtId="0" fontId="222" fillId="0" borderId="0" applyBorder="0" applyProtection="0"/>
    <xf numFmtId="0" fontId="5" fillId="0" borderId="0" applyBorder="0" applyProtection="0"/>
    <xf numFmtId="0" fontId="5" fillId="0" borderId="0" applyBorder="0" applyProtection="0"/>
    <xf numFmtId="0" fontId="4" fillId="0" borderId="0"/>
    <xf numFmtId="0" fontId="5" fillId="0" borderId="0" applyBorder="0" applyProtection="0"/>
    <xf numFmtId="0" fontId="5" fillId="0" borderId="0" applyBorder="0" applyProtection="0"/>
    <xf numFmtId="0" fontId="44" fillId="0" borderId="0" applyNumberFormat="0" applyBorder="0" applyProtection="0"/>
    <xf numFmtId="0" fontId="5" fillId="0" borderId="0" applyBorder="0" applyProtection="0"/>
    <xf numFmtId="0" fontId="119" fillId="0" borderId="0" applyNumberFormat="0" applyFill="0" applyBorder="0" applyAlignment="0" applyProtection="0"/>
    <xf numFmtId="0" fontId="126" fillId="371" borderId="0" applyNumberFormat="0" applyBorder="0" applyAlignment="0" applyProtection="0"/>
    <xf numFmtId="0" fontId="224" fillId="380" borderId="0" applyBorder="0" applyProtection="0"/>
    <xf numFmtId="0" fontId="225" fillId="0" borderId="0" applyNumberFormat="0" applyBorder="0" applyProtection="0">
      <alignment horizontal="center"/>
    </xf>
    <xf numFmtId="0" fontId="142" fillId="0" borderId="100" applyNumberFormat="0" applyFill="0" applyAlignment="0" applyProtection="0"/>
    <xf numFmtId="0" fontId="166" fillId="0" borderId="0" applyNumberFormat="0" applyBorder="0" applyProtection="0">
      <alignment horizontal="center"/>
    </xf>
    <xf numFmtId="0" fontId="153" fillId="0" borderId="101" applyNumberFormat="0" applyFill="0" applyAlignment="0" applyProtection="0"/>
    <xf numFmtId="0" fontId="164" fillId="0" borderId="102" applyNumberFormat="0" applyFill="0" applyAlignment="0" applyProtection="0"/>
    <xf numFmtId="0" fontId="164" fillId="0" borderId="0" applyNumberFormat="0" applyFill="0" applyBorder="0" applyAlignment="0" applyProtection="0"/>
    <xf numFmtId="0" fontId="226" fillId="0" borderId="0" applyBorder="0" applyProtection="0">
      <alignment horizontal="center"/>
    </xf>
    <xf numFmtId="0" fontId="227" fillId="0" borderId="0" applyBorder="0" applyProtection="0">
      <alignment horizontal="center"/>
    </xf>
    <xf numFmtId="0" fontId="225" fillId="0" borderId="0" applyNumberFormat="0" applyBorder="0" applyProtection="0">
      <alignment horizontal="center" textRotation="90"/>
    </xf>
    <xf numFmtId="0" fontId="166" fillId="0" borderId="0" applyNumberFormat="0" applyBorder="0" applyProtection="0">
      <alignment horizontal="center" textRotation="90"/>
    </xf>
    <xf numFmtId="0" fontId="166" fillId="0" borderId="0" applyNumberFormat="0" applyBorder="0" applyProtection="0">
      <alignment horizontal="center" textRotation="90"/>
    </xf>
    <xf numFmtId="0" fontId="226" fillId="0" borderId="0" applyBorder="0" applyProtection="0">
      <alignment horizontal="center" textRotation="90"/>
    </xf>
    <xf numFmtId="0" fontId="227" fillId="0" borderId="0" applyBorder="0" applyProtection="0">
      <alignment horizontal="center" textRotation="90"/>
    </xf>
    <xf numFmtId="0" fontId="224" fillId="336" borderId="0" applyBorder="0" applyProtection="0"/>
    <xf numFmtId="0" fontId="167" fillId="374" borderId="50" applyNumberFormat="0" applyAlignment="0" applyProtection="0"/>
    <xf numFmtId="0" fontId="187" fillId="0" borderId="83" applyNumberFormat="0" applyFill="0" applyAlignment="0" applyProtection="0"/>
    <xf numFmtId="0" fontId="183" fillId="351" borderId="0" applyNumberFormat="0" applyBorder="0" applyAlignment="0" applyProtection="0"/>
    <xf numFmtId="181" fontId="227" fillId="0" borderId="0" applyBorder="0" applyProtection="0"/>
    <xf numFmtId="0" fontId="222" fillId="0" borderId="0" applyBorder="0" applyProtection="0"/>
    <xf numFmtId="0" fontId="1" fillId="0" borderId="0"/>
    <xf numFmtId="0" fontId="1" fillId="0" borderId="0"/>
    <xf numFmtId="0" fontId="228" fillId="0" borderId="0"/>
    <xf numFmtId="0" fontId="7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>
      <alignment vertical="center"/>
    </xf>
    <xf numFmtId="0" fontId="5" fillId="0" borderId="0" applyBorder="0" applyProtection="0"/>
    <xf numFmtId="0" fontId="78" fillId="0" borderId="0" applyBorder="0" applyProtection="0"/>
    <xf numFmtId="0" fontId="78" fillId="0" borderId="0"/>
    <xf numFmtId="0" fontId="222" fillId="0" borderId="0" applyBorder="0" applyProtection="0"/>
    <xf numFmtId="0" fontId="5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3" fillId="0" borderId="0"/>
    <xf numFmtId="0" fontId="1" fillId="0" borderId="0"/>
    <xf numFmtId="0" fontId="1" fillId="0" borderId="0"/>
    <xf numFmtId="0" fontId="5" fillId="0" borderId="0" applyBorder="0" applyProtection="0"/>
    <xf numFmtId="0" fontId="229" fillId="0" borderId="0" applyBorder="0" applyProtection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30" fillId="0" borderId="0" applyBorder="0" applyProtection="0"/>
    <xf numFmtId="0" fontId="78" fillId="0" borderId="0" applyBorder="0" applyProtection="0"/>
    <xf numFmtId="0" fontId="229" fillId="0" borderId="0" applyBorder="0" applyProtection="0"/>
    <xf numFmtId="0" fontId="229" fillId="0" borderId="0" applyBorder="0" applyProtection="0"/>
    <xf numFmtId="0" fontId="193" fillId="0" borderId="0" applyBorder="0" applyProtection="0"/>
    <xf numFmtId="0" fontId="1" fillId="0" borderId="0"/>
    <xf numFmtId="0" fontId="44" fillId="0" borderId="0"/>
    <xf numFmtId="0" fontId="78" fillId="0" borderId="0"/>
    <xf numFmtId="0" fontId="78" fillId="0" borderId="0" applyBorder="0" applyProtection="0"/>
    <xf numFmtId="0" fontId="4" fillId="0" borderId="0"/>
    <xf numFmtId="0" fontId="230" fillId="0" borderId="0" applyBorder="0" applyProtection="0"/>
    <xf numFmtId="0" fontId="78" fillId="0" borderId="0" applyBorder="0" applyProtection="0"/>
    <xf numFmtId="0" fontId="106" fillId="0" borderId="0" applyBorder="0" applyProtection="0"/>
    <xf numFmtId="0" fontId="193" fillId="0" borderId="0" applyBorder="0" applyProtection="0"/>
    <xf numFmtId="0" fontId="4" fillId="370" borderId="94" applyNumberFormat="0" applyFont="0" applyAlignment="0" applyProtection="0"/>
    <xf numFmtId="0" fontId="202" fillId="369" borderId="95" applyNumberFormat="0" applyAlignment="0" applyProtection="0"/>
    <xf numFmtId="10" fontId="222" fillId="0" borderId="0" applyBorder="0" applyProtection="0"/>
    <xf numFmtId="9" fontId="222" fillId="0" borderId="0" applyBorder="0" applyProtection="0"/>
    <xf numFmtId="9" fontId="222" fillId="0" borderId="0" applyBorder="0" applyProtection="0"/>
    <xf numFmtId="9" fontId="4" fillId="0" borderId="0" applyFill="0" applyBorder="0" applyAlignment="0" applyProtection="0"/>
    <xf numFmtId="9" fontId="222" fillId="0" borderId="0" applyBorder="0" applyProtection="0"/>
    <xf numFmtId="9" fontId="222" fillId="0" borderId="0" applyBorder="0" applyProtection="0"/>
    <xf numFmtId="9" fontId="1" fillId="0" borderId="0" applyFont="0" applyFill="0" applyBorder="0" applyAlignment="0" applyProtection="0"/>
    <xf numFmtId="9" fontId="222" fillId="0" borderId="0" applyBorder="0" applyProtection="0"/>
    <xf numFmtId="9" fontId="222" fillId="0" borderId="0" applyBorder="0" applyProtection="0"/>
    <xf numFmtId="9" fontId="222" fillId="0" borderId="0" applyBorder="0" applyProtection="0"/>
    <xf numFmtId="9" fontId="222" fillId="0" borderId="0" applyBorder="0" applyProtection="0"/>
    <xf numFmtId="9" fontId="222" fillId="0" borderId="0" applyBorder="0" applyProtection="0"/>
    <xf numFmtId="0" fontId="231" fillId="0" borderId="0" applyNumberFormat="0" applyBorder="0" applyProtection="0"/>
    <xf numFmtId="0" fontId="232" fillId="0" borderId="0" applyBorder="0" applyProtection="0"/>
    <xf numFmtId="0" fontId="208" fillId="0" borderId="0" applyNumberFormat="0" applyBorder="0" applyProtection="0"/>
    <xf numFmtId="0" fontId="233" fillId="0" borderId="0" applyBorder="0" applyProtection="0"/>
    <xf numFmtId="0" fontId="234" fillId="0" borderId="0" applyBorder="0" applyProtection="0"/>
    <xf numFmtId="185" fontId="231" fillId="0" borderId="0" applyBorder="0" applyProtection="0"/>
    <xf numFmtId="186" fontId="208" fillId="0" borderId="0" applyBorder="0" applyProtection="0"/>
    <xf numFmtId="192" fontId="208" fillId="0" borderId="0" applyBorder="0" applyProtection="0"/>
    <xf numFmtId="186" fontId="233" fillId="0" borderId="0" applyBorder="0" applyProtection="0"/>
    <xf numFmtId="186" fontId="234" fillId="0" borderId="0" applyBorder="0" applyProtection="0"/>
    <xf numFmtId="0" fontId="222" fillId="0" borderId="0" applyBorder="0" applyProtection="0"/>
    <xf numFmtId="0" fontId="235" fillId="0" borderId="0" applyNumberFormat="0" applyFill="0" applyBorder="0" applyAlignment="0" applyProtection="0"/>
    <xf numFmtId="0" fontId="16" fillId="0" borderId="103" applyNumberFormat="0" applyFill="0" applyAlignment="0" applyProtection="0"/>
    <xf numFmtId="0" fontId="236" fillId="0" borderId="0" applyNumberFormat="0" applyFill="0" applyBorder="0" applyAlignment="0" applyProtection="0"/>
    <xf numFmtId="0" fontId="1" fillId="0" borderId="0"/>
    <xf numFmtId="0" fontId="4" fillId="0" borderId="0"/>
    <xf numFmtId="37" fontId="4" fillId="381" borderId="1" applyFill="0" applyBorder="0"/>
    <xf numFmtId="193" fontId="4" fillId="0" borderId="0" applyFill="0" applyBorder="0"/>
    <xf numFmtId="39" fontId="4" fillId="0" borderId="0" applyFill="0" applyBorder="0"/>
    <xf numFmtId="194" fontId="4" fillId="0" borderId="0" applyFill="0" applyBorder="0"/>
    <xf numFmtId="195" fontId="237" fillId="0" borderId="0" applyFill="0" applyBorder="0"/>
    <xf numFmtId="195" fontId="237" fillId="0" borderId="0" applyFill="0" applyBorder="0"/>
    <xf numFmtId="196" fontId="4" fillId="0" borderId="0" applyFill="0" applyBorder="0"/>
    <xf numFmtId="197" fontId="237" fillId="0" borderId="0" applyFill="0" applyBorder="0"/>
    <xf numFmtId="197" fontId="237" fillId="0" borderId="0" applyFill="0" applyBorder="0"/>
    <xf numFmtId="198" fontId="237" fillId="0" borderId="0" applyFill="0" applyBorder="0"/>
    <xf numFmtId="198" fontId="237" fillId="0" borderId="0" applyFill="0" applyBorder="0"/>
    <xf numFmtId="199" fontId="237" fillId="0" borderId="0" applyFill="0" applyBorder="0"/>
    <xf numFmtId="199" fontId="237" fillId="0" borderId="0" applyFill="0" applyBorder="0"/>
    <xf numFmtId="200" fontId="4" fillId="0" borderId="104" applyFill="0" applyBorder="0"/>
    <xf numFmtId="9" fontId="4" fillId="0" borderId="0" applyFill="0" applyBorder="0"/>
    <xf numFmtId="201" fontId="106" fillId="0" borderId="0" applyFill="0" applyBorder="0"/>
    <xf numFmtId="10" fontId="4" fillId="0" borderId="0" applyFill="0" applyBorder="0"/>
    <xf numFmtId="0" fontId="238" fillId="0" borderId="0">
      <protection locked="0"/>
    </xf>
    <xf numFmtId="0" fontId="238" fillId="0" borderId="0">
      <protection locked="0"/>
    </xf>
    <xf numFmtId="0" fontId="239" fillId="0" borderId="0">
      <protection locked="0"/>
    </xf>
    <xf numFmtId="0" fontId="239" fillId="0" borderId="0">
      <protection locked="0"/>
    </xf>
    <xf numFmtId="0" fontId="239" fillId="0" borderId="0">
      <protection locked="0"/>
    </xf>
    <xf numFmtId="0" fontId="239" fillId="0" borderId="0">
      <protection locked="0"/>
    </xf>
    <xf numFmtId="202" fontId="240" fillId="0" borderId="0" applyFont="0" applyFill="0" applyBorder="0" applyAlignment="0" applyProtection="0"/>
    <xf numFmtId="202" fontId="240" fillId="0" borderId="0" applyFont="0" applyFill="0" applyBorder="0" applyAlignment="0" applyProtection="0"/>
    <xf numFmtId="203" fontId="238" fillId="0" borderId="0">
      <protection locked="0"/>
    </xf>
    <xf numFmtId="203" fontId="238" fillId="0" borderId="0">
      <protection locked="0"/>
    </xf>
    <xf numFmtId="204" fontId="238" fillId="0" borderId="0">
      <protection locked="0"/>
    </xf>
    <xf numFmtId="204" fontId="238" fillId="0" borderId="0">
      <protection locked="0"/>
    </xf>
    <xf numFmtId="0" fontId="241" fillId="0" borderId="0" applyFill="0" applyBorder="0"/>
    <xf numFmtId="205" fontId="205" fillId="0" borderId="0" applyFill="0" applyBorder="0"/>
    <xf numFmtId="206" fontId="205" fillId="0" borderId="105" applyFill="0" applyBorder="0"/>
    <xf numFmtId="17" fontId="237" fillId="0" borderId="0" applyFill="0" applyBorder="0">
      <alignment horizontal="center"/>
    </xf>
    <xf numFmtId="17" fontId="237" fillId="0" borderId="0" applyFill="0" applyBorder="0">
      <alignment horizontal="center"/>
    </xf>
    <xf numFmtId="0" fontId="242" fillId="0" borderId="0" applyNumberFormat="0" applyFill="0" applyBorder="0" applyAlignment="0" applyProtection="0"/>
    <xf numFmtId="0" fontId="243" fillId="0" borderId="0" applyNumberFormat="0" applyFill="0" applyBorder="0" applyAlignment="0" applyProtection="0"/>
    <xf numFmtId="37" fontId="212" fillId="0" borderId="0" applyFill="0" applyBorder="0">
      <protection locked="0"/>
    </xf>
    <xf numFmtId="193" fontId="212" fillId="0" borderId="0" applyFill="0" applyBorder="0">
      <protection locked="0"/>
    </xf>
    <xf numFmtId="39" fontId="212" fillId="0" borderId="0" applyFill="0" applyBorder="0">
      <protection locked="0"/>
    </xf>
    <xf numFmtId="194" fontId="212" fillId="0" borderId="0" applyFill="0" applyBorder="0">
      <protection locked="0"/>
    </xf>
    <xf numFmtId="195" fontId="237" fillId="0" borderId="0" applyFill="0" applyBorder="0">
      <protection locked="0"/>
    </xf>
    <xf numFmtId="195" fontId="237" fillId="0" borderId="0" applyFill="0" applyBorder="0">
      <protection locked="0"/>
    </xf>
    <xf numFmtId="196" fontId="212" fillId="0" borderId="0" applyFill="0" applyBorder="0">
      <protection locked="0"/>
    </xf>
    <xf numFmtId="197" fontId="212" fillId="0" borderId="0" applyFill="0" applyBorder="0">
      <protection locked="0"/>
    </xf>
    <xf numFmtId="198" fontId="212" fillId="0" borderId="0" applyFill="0" applyBorder="0">
      <protection locked="0"/>
    </xf>
    <xf numFmtId="199" fontId="237" fillId="0" borderId="0" applyFill="0" applyBorder="0">
      <protection locked="0"/>
    </xf>
    <xf numFmtId="199" fontId="237" fillId="0" borderId="0" applyFill="0" applyBorder="0">
      <protection locked="0"/>
    </xf>
    <xf numFmtId="200" fontId="237" fillId="0" borderId="0" applyFill="0" applyBorder="0">
      <protection locked="0"/>
    </xf>
    <xf numFmtId="200" fontId="237" fillId="0" borderId="0" applyFill="0" applyBorder="0">
      <protection locked="0"/>
    </xf>
    <xf numFmtId="14" fontId="212" fillId="0" borderId="0" applyFill="0" applyBorder="0">
      <protection locked="0"/>
    </xf>
    <xf numFmtId="9" fontId="212" fillId="0" borderId="0" applyFill="0" applyBorder="0">
      <protection locked="0"/>
    </xf>
    <xf numFmtId="201" fontId="212" fillId="0" borderId="0" applyFill="0" applyBorder="0">
      <protection locked="0"/>
    </xf>
    <xf numFmtId="10" fontId="212" fillId="0" borderId="0" applyFill="0" applyBorder="0">
      <protection locked="0"/>
    </xf>
    <xf numFmtId="49" fontId="212" fillId="0" borderId="106" applyFill="0" applyBorder="0">
      <protection locked="0"/>
    </xf>
    <xf numFmtId="0" fontId="244" fillId="0" borderId="0" applyNumberFormat="0" applyFill="0" applyBorder="0" applyAlignment="0" applyProtection="0">
      <alignment vertical="top"/>
      <protection locked="0"/>
    </xf>
    <xf numFmtId="207" fontId="238" fillId="0" borderId="0">
      <protection locked="0"/>
    </xf>
    <xf numFmtId="207" fontId="238" fillId="0" borderId="0">
      <protection locked="0"/>
    </xf>
    <xf numFmtId="0" fontId="245" fillId="0" borderId="0"/>
    <xf numFmtId="0" fontId="237" fillId="0" borderId="0"/>
    <xf numFmtId="0" fontId="246" fillId="357" borderId="40">
      <alignment horizontal="center"/>
    </xf>
    <xf numFmtId="9" fontId="245" fillId="0" borderId="0" applyFont="0" applyFill="0" applyBorder="0" applyAlignment="0" applyProtection="0"/>
    <xf numFmtId="49" fontId="237" fillId="0" borderId="105" applyFill="0" applyBorder="0"/>
    <xf numFmtId="49" fontId="237" fillId="0" borderId="105" applyFill="0" applyBorder="0"/>
    <xf numFmtId="205" fontId="237" fillId="0" borderId="0" applyFill="0" applyBorder="0"/>
    <xf numFmtId="205" fontId="237" fillId="0" borderId="0" applyFill="0" applyBorder="0"/>
    <xf numFmtId="206" fontId="237" fillId="0" borderId="0" applyFill="0" applyBorder="0"/>
    <xf numFmtId="206" fontId="237" fillId="0" borderId="0" applyFill="0" applyBorder="0"/>
    <xf numFmtId="208" fontId="237" fillId="0" borderId="105" applyFill="0" applyBorder="0"/>
    <xf numFmtId="208" fontId="237" fillId="0" borderId="105" applyFill="0" applyBorder="0"/>
    <xf numFmtId="209" fontId="247" fillId="0" borderId="1"/>
    <xf numFmtId="0" fontId="4" fillId="0" borderId="0"/>
    <xf numFmtId="0" fontId="4" fillId="0" borderId="0"/>
    <xf numFmtId="0" fontId="1" fillId="20" borderId="48" applyNumberFormat="0" applyFont="0" applyAlignment="0" applyProtection="0"/>
    <xf numFmtId="0" fontId="1" fillId="20" borderId="48" applyNumberFormat="0" applyFont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76" fillId="0" borderId="0"/>
    <xf numFmtId="188" fontId="206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43" fontId="4" fillId="0" borderId="0" applyFont="0" applyFill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4" fillId="0" borderId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9" fontId="4" fillId="0" borderId="0" applyFont="0" applyFill="0" applyBorder="0" applyAlignment="0" applyProtection="0"/>
    <xf numFmtId="0" fontId="248" fillId="0" borderId="0"/>
    <xf numFmtId="0" fontId="102" fillId="0" borderId="0"/>
    <xf numFmtId="9" fontId="10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1" fillId="20" borderId="48" applyNumberFormat="0" applyFont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43" fontId="4" fillId="0" borderId="0" applyFont="0" applyFill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9" fontId="4" fillId="0" borderId="0" applyFont="0" applyFill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43" fontId="4" fillId="0" borderId="0" applyFont="0" applyFill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43" fontId="3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0" borderId="0"/>
    <xf numFmtId="43" fontId="4" fillId="0" borderId="0" applyFont="0" applyFill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43" fontId="4" fillId="0" borderId="0" applyFont="0" applyFill="0" applyBorder="0" applyAlignment="0" applyProtection="0"/>
    <xf numFmtId="0" fontId="1" fillId="23" borderId="0" applyNumberFormat="0" applyBorder="0" applyAlignment="0" applyProtection="0"/>
    <xf numFmtId="0" fontId="1" fillId="39" borderId="0" applyNumberFormat="0" applyBorder="0" applyAlignment="0" applyProtection="0"/>
    <xf numFmtId="0" fontId="1" fillId="20" borderId="48" applyNumberFormat="0" applyFont="0" applyAlignment="0" applyProtection="0"/>
    <xf numFmtId="0" fontId="1" fillId="20" borderId="48" applyNumberFormat="0" applyFont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4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0" borderId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0" borderId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0" borderId="48" applyNumberFormat="0" applyFont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4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23" borderId="0" applyNumberFormat="0" applyBorder="0" applyAlignment="0" applyProtection="0"/>
    <xf numFmtId="0" fontId="1" fillId="39" borderId="0" applyNumberFormat="0" applyBorder="0" applyAlignment="0" applyProtection="0"/>
    <xf numFmtId="0" fontId="1" fillId="20" borderId="48" applyNumberFormat="0" applyFont="0" applyAlignment="0" applyProtection="0"/>
    <xf numFmtId="0" fontId="1" fillId="20" borderId="48" applyNumberFormat="0" applyFont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4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4" fillId="0" borderId="0"/>
    <xf numFmtId="0" fontId="1" fillId="0" borderId="0"/>
    <xf numFmtId="0" fontId="1" fillId="0" borderId="0"/>
    <xf numFmtId="0" fontId="1" fillId="0" borderId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9" fontId="1" fillId="0" borderId="0" applyFont="0" applyFill="0" applyBorder="0" applyAlignment="0" applyProtection="0"/>
    <xf numFmtId="0" fontId="4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43" fontId="4" fillId="0" borderId="0" applyFont="0" applyFill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9" fontId="4" fillId="0" borderId="0" applyFont="0" applyFill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0" borderId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0" borderId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23" borderId="0" applyNumberFormat="0" applyBorder="0" applyAlignment="0" applyProtection="0"/>
    <xf numFmtId="0" fontId="1" fillId="39" borderId="0" applyNumberFormat="0" applyBorder="0" applyAlignment="0" applyProtection="0"/>
    <xf numFmtId="0" fontId="1" fillId="20" borderId="48" applyNumberFormat="0" applyFont="0" applyAlignment="0" applyProtection="0"/>
    <xf numFmtId="0" fontId="1" fillId="20" borderId="48" applyNumberFormat="0" applyFont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4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0" borderId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0" borderId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0" borderId="48" applyNumberFormat="0" applyFont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23" borderId="0" applyNumberFormat="0" applyBorder="0" applyAlignment="0" applyProtection="0"/>
    <xf numFmtId="0" fontId="1" fillId="39" borderId="0" applyNumberFormat="0" applyBorder="0" applyAlignment="0" applyProtection="0"/>
    <xf numFmtId="0" fontId="1" fillId="20" borderId="48" applyNumberFormat="0" applyFont="0" applyAlignment="0" applyProtection="0"/>
    <xf numFmtId="0" fontId="1" fillId="20" borderId="48" applyNumberFormat="0" applyFont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4" fillId="0" borderId="0"/>
    <xf numFmtId="38" fontId="1" fillId="0" borderId="0" applyFont="0" applyFill="0" applyBorder="0" applyAlignment="0" applyProtection="0">
      <alignment vertical="center"/>
    </xf>
    <xf numFmtId="44" fontId="1" fillId="0" borderId="0" applyFont="0" applyFill="0" applyBorder="0" applyAlignment="0" applyProtection="0"/>
    <xf numFmtId="0" fontId="249" fillId="0" borderId="0"/>
    <xf numFmtId="0" fontId="1" fillId="0" borderId="0"/>
    <xf numFmtId="0" fontId="4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" fillId="0" borderId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4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5" fillId="50" borderId="0" applyNumberFormat="0" applyBorder="0" applyAlignment="0" applyProtection="0"/>
    <xf numFmtId="0" fontId="5" fillId="50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5" fillId="71" borderId="0" applyNumberFormat="0" applyBorder="0" applyAlignment="0" applyProtection="0"/>
    <xf numFmtId="0" fontId="5" fillId="71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5" fillId="93" borderId="0" applyNumberFormat="0" applyBorder="0" applyAlignment="0" applyProtection="0"/>
    <xf numFmtId="0" fontId="5" fillId="9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5" fillId="107" borderId="0" applyNumberFormat="0" applyBorder="0" applyAlignment="0" applyProtection="0"/>
    <xf numFmtId="0" fontId="5" fillId="107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5" fillId="118" borderId="0" applyNumberFormat="0" applyBorder="0" applyAlignment="0" applyProtection="0"/>
    <xf numFmtId="0" fontId="5" fillId="118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5" fillId="126" borderId="0" applyNumberFormat="0" applyBorder="0" applyAlignment="0" applyProtection="0"/>
    <xf numFmtId="0" fontId="5" fillId="126" borderId="0" applyNumberFormat="0" applyBorder="0" applyAlignment="0" applyProtection="0"/>
    <xf numFmtId="0" fontId="5" fillId="137" borderId="0" applyNumberFormat="0" applyBorder="0" applyAlignment="0" applyProtection="0"/>
    <xf numFmtId="0" fontId="5" fillId="137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5" fillId="151" borderId="0" applyNumberFormat="0" applyBorder="0" applyAlignment="0" applyProtection="0"/>
    <xf numFmtId="0" fontId="5" fillId="151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5" fillId="166" borderId="0" applyNumberFormat="0" applyBorder="0" applyAlignment="0" applyProtection="0"/>
    <xf numFmtId="0" fontId="5" fillId="166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5" fillId="177" borderId="0" applyNumberFormat="0" applyBorder="0" applyAlignment="0" applyProtection="0"/>
    <xf numFmtId="0" fontId="5" fillId="177" borderId="0" applyNumberFormat="0" applyBorder="0" applyAlignment="0" applyProtection="0"/>
    <xf numFmtId="0" fontId="5" fillId="196" borderId="0" applyNumberFormat="0" applyBorder="0" applyAlignment="0" applyProtection="0"/>
    <xf numFmtId="0" fontId="5" fillId="196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5" fillId="200" borderId="0" applyNumberFormat="0" applyBorder="0" applyAlignment="0" applyProtection="0"/>
    <xf numFmtId="0" fontId="5" fillId="200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5" fillId="337" borderId="88" applyNumberFormat="0" applyAlignment="0" applyProtection="0"/>
    <xf numFmtId="0" fontId="1" fillId="20" borderId="48" applyNumberFormat="0" applyFont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43" fontId="4" fillId="0" borderId="0" applyFont="0" applyFill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9" fontId="4" fillId="0" borderId="0" applyFont="0" applyFill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0" borderId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0" borderId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0" borderId="48" applyNumberFormat="0" applyFont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23" borderId="0" applyNumberFormat="0" applyBorder="0" applyAlignment="0" applyProtection="0"/>
    <xf numFmtId="0" fontId="1" fillId="39" borderId="0" applyNumberFormat="0" applyBorder="0" applyAlignment="0" applyProtection="0"/>
    <xf numFmtId="0" fontId="1" fillId="20" borderId="48" applyNumberFormat="0" applyFont="0" applyAlignment="0" applyProtection="0"/>
    <xf numFmtId="0" fontId="1" fillId="20" borderId="48" applyNumberFormat="0" applyFont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0" borderId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0" borderId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0" borderId="48" applyNumberFormat="0" applyFont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23" borderId="0" applyNumberFormat="0" applyBorder="0" applyAlignment="0" applyProtection="0"/>
    <xf numFmtId="0" fontId="1" fillId="39" borderId="0" applyNumberFormat="0" applyBorder="0" applyAlignment="0" applyProtection="0"/>
    <xf numFmtId="0" fontId="1" fillId="20" borderId="48" applyNumberFormat="0" applyFont="0" applyAlignment="0" applyProtection="0"/>
    <xf numFmtId="0" fontId="1" fillId="20" borderId="48" applyNumberFormat="0" applyFont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4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9" fontId="1" fillId="0" borderId="0" applyFont="0" applyFill="0" applyBorder="0" applyAlignment="0" applyProtection="0"/>
    <xf numFmtId="0" fontId="4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0" borderId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0" borderId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0" borderId="48" applyNumberFormat="0" applyFont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23" borderId="0" applyNumberFormat="0" applyBorder="0" applyAlignment="0" applyProtection="0"/>
    <xf numFmtId="0" fontId="1" fillId="39" borderId="0" applyNumberFormat="0" applyBorder="0" applyAlignment="0" applyProtection="0"/>
    <xf numFmtId="0" fontId="1" fillId="20" borderId="48" applyNumberFormat="0" applyFont="0" applyAlignment="0" applyProtection="0"/>
    <xf numFmtId="0" fontId="1" fillId="20" borderId="48" applyNumberFormat="0" applyFont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0" borderId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46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67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0" borderId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0" borderId="48" applyNumberFormat="0" applyFont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23" borderId="0" applyNumberFormat="0" applyBorder="0" applyAlignment="0" applyProtection="0"/>
    <xf numFmtId="0" fontId="1" fillId="39" borderId="0" applyNumberFormat="0" applyBorder="0" applyAlignment="0" applyProtection="0"/>
    <xf numFmtId="0" fontId="1" fillId="20" borderId="48" applyNumberFormat="0" applyFont="0" applyAlignment="0" applyProtection="0"/>
    <xf numFmtId="0" fontId="1" fillId="20" borderId="48" applyNumberFormat="0" applyFont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4" fillId="0" borderId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4" fillId="0" borderId="0"/>
    <xf numFmtId="38" fontId="1" fillId="0" borderId="0" applyFont="0" applyFill="0" applyBorder="0" applyAlignment="0" applyProtection="0">
      <alignment vertical="center"/>
    </xf>
    <xf numFmtId="44" fontId="1" fillId="0" borderId="0" applyFont="0" applyFill="0" applyBorder="0" applyAlignment="0" applyProtection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9" fontId="1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250" fillId="0" borderId="0">
      <alignment horizontal="center"/>
    </xf>
    <xf numFmtId="0" fontId="29" fillId="0" borderId="41" applyNumberFormat="0" applyFill="0" applyAlignment="0" applyProtection="0"/>
    <xf numFmtId="0" fontId="250" fillId="0" borderId="0">
      <alignment horizontal="center" textRotation="90"/>
    </xf>
    <xf numFmtId="0" fontId="193" fillId="0" borderId="0"/>
    <xf numFmtId="0" fontId="1" fillId="20" borderId="48" applyNumberFormat="0" applyFont="0" applyAlignment="0" applyProtection="0"/>
    <xf numFmtId="9" fontId="5" fillId="0" borderId="0"/>
    <xf numFmtId="9" fontId="5" fillId="0" borderId="0" applyBorder="0" applyProtection="0"/>
    <xf numFmtId="0" fontId="251" fillId="0" borderId="0"/>
    <xf numFmtId="186" fontId="251" fillId="0" borderId="0"/>
    <xf numFmtId="0" fontId="3" fillId="0" borderId="0"/>
    <xf numFmtId="9" fontId="1" fillId="0" borderId="0" applyFont="0" applyFill="0" applyBorder="0" applyAlignment="0" applyProtection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20" borderId="4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54" fillId="0" borderId="0"/>
    <xf numFmtId="43" fontId="4" fillId="0" borderId="0" applyFont="0" applyFill="0" applyBorder="0" applyAlignment="0" applyProtection="0"/>
    <xf numFmtId="0" fontId="252" fillId="0" borderId="0"/>
    <xf numFmtId="43" fontId="4" fillId="0" borderId="0" applyFont="0" applyFill="0" applyBorder="0" applyAlignment="0" applyProtection="0"/>
    <xf numFmtId="0" fontId="102" fillId="0" borderId="0"/>
    <xf numFmtId="43" fontId="4" fillId="0" borderId="0" applyFont="0" applyFill="0" applyBorder="0" applyAlignment="0" applyProtection="0"/>
    <xf numFmtId="0" fontId="105" fillId="0" borderId="0"/>
    <xf numFmtId="0" fontId="260" fillId="0" borderId="0"/>
    <xf numFmtId="43" fontId="260" fillId="0" borderId="0" applyFont="0" applyFill="0" applyBorder="0" applyAlignment="0" applyProtection="0"/>
    <xf numFmtId="0" fontId="261" fillId="0" borderId="0" applyNumberFormat="0" applyFill="0" applyBorder="0" applyAlignment="0" applyProtection="0"/>
    <xf numFmtId="9" fontId="5" fillId="0" borderId="0"/>
    <xf numFmtId="0" fontId="3" fillId="0" borderId="0"/>
    <xf numFmtId="0" fontId="15" fillId="0" borderId="0" applyNumberFormat="0" applyFill="0" applyBorder="0" applyAlignment="0" applyProtection="0"/>
    <xf numFmtId="9" fontId="260" fillId="0" borderId="0" applyFont="0" applyFill="0" applyBorder="0" applyAlignment="0" applyProtection="0"/>
    <xf numFmtId="170" fontId="44" fillId="0" borderId="0" applyBorder="0" applyProtection="0"/>
    <xf numFmtId="0" fontId="1" fillId="0" borderId="0"/>
    <xf numFmtId="0" fontId="4" fillId="0" borderId="0"/>
    <xf numFmtId="0" fontId="3" fillId="0" borderId="0"/>
    <xf numFmtId="43" fontId="3" fillId="0" borderId="0" applyFont="0" applyFill="0" applyBorder="0" applyAlignment="0" applyProtection="0"/>
    <xf numFmtId="0" fontId="260" fillId="0" borderId="0"/>
    <xf numFmtId="43" fontId="26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60" fillId="0" borderId="0" applyFont="0" applyFill="0" applyBorder="0" applyAlignment="0" applyProtection="0"/>
    <xf numFmtId="0" fontId="260" fillId="0" borderId="0"/>
    <xf numFmtId="0" fontId="260" fillId="0" borderId="0"/>
    <xf numFmtId="43" fontId="26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260" fillId="0" borderId="0"/>
    <xf numFmtId="43" fontId="260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260" fillId="0" borderId="0" applyFont="0" applyFill="0" applyBorder="0" applyAlignment="0" applyProtection="0"/>
    <xf numFmtId="0" fontId="260" fillId="0" borderId="0"/>
    <xf numFmtId="43" fontId="260" fillId="0" borderId="0" applyFont="0" applyFill="0" applyBorder="0" applyAlignment="0" applyProtection="0"/>
    <xf numFmtId="0" fontId="263" fillId="0" borderId="0"/>
    <xf numFmtId="43" fontId="1" fillId="0" borderId="0" applyFont="0" applyFill="0" applyBorder="0" applyAlignment="0" applyProtection="0"/>
    <xf numFmtId="43" fontId="260" fillId="0" borderId="0" applyFont="0" applyFill="0" applyBorder="0" applyAlignment="0" applyProtection="0"/>
    <xf numFmtId="0" fontId="4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5" fillId="0" borderId="0"/>
    <xf numFmtId="0" fontId="4" fillId="0" borderId="0"/>
    <xf numFmtId="9" fontId="5" fillId="0" borderId="0"/>
    <xf numFmtId="43" fontId="1" fillId="0" borderId="0" applyFont="0" applyFill="0" applyBorder="0" applyAlignment="0" applyProtection="0"/>
    <xf numFmtId="0" fontId="193" fillId="0" borderId="0"/>
    <xf numFmtId="9" fontId="1" fillId="0" borderId="0" applyFont="0" applyFill="0" applyBorder="0" applyAlignment="0" applyProtection="0"/>
    <xf numFmtId="9" fontId="193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93" fillId="0" borderId="0"/>
    <xf numFmtId="0" fontId="1" fillId="0" borderId="0"/>
    <xf numFmtId="43" fontId="1" fillId="0" borderId="0" applyFont="0" applyFill="0" applyBorder="0" applyAlignment="0" applyProtection="0"/>
    <xf numFmtId="0" fontId="260" fillId="0" borderId="0"/>
    <xf numFmtId="0" fontId="260" fillId="0" borderId="0"/>
    <xf numFmtId="43" fontId="26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260" fillId="0" borderId="0"/>
    <xf numFmtId="43" fontId="260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260" fillId="0" borderId="0" applyFont="0" applyFill="0" applyBorder="0" applyAlignment="0" applyProtection="0"/>
    <xf numFmtId="0" fontId="260" fillId="0" borderId="0"/>
    <xf numFmtId="43" fontId="26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60" fillId="0" borderId="0"/>
    <xf numFmtId="43" fontId="260" fillId="0" borderId="0" applyFont="0" applyFill="0" applyBorder="0" applyAlignment="0" applyProtection="0"/>
    <xf numFmtId="9" fontId="260" fillId="0" borderId="0" applyFont="0" applyFill="0" applyBorder="0" applyAlignment="0" applyProtection="0"/>
    <xf numFmtId="0" fontId="260" fillId="0" borderId="0"/>
    <xf numFmtId="43" fontId="260" fillId="0" borderId="0" applyFont="0" applyFill="0" applyBorder="0" applyAlignment="0" applyProtection="0"/>
    <xf numFmtId="0" fontId="1" fillId="0" borderId="0"/>
    <xf numFmtId="0" fontId="260" fillId="0" borderId="0"/>
    <xf numFmtId="43" fontId="1" fillId="0" borderId="0" applyFont="0" applyFill="0" applyBorder="0" applyAlignment="0" applyProtection="0"/>
    <xf numFmtId="43" fontId="260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60" fillId="0" borderId="0"/>
    <xf numFmtId="43" fontId="3" fillId="0" borderId="0" applyFont="0" applyFill="0" applyBorder="0" applyAlignment="0" applyProtection="0"/>
    <xf numFmtId="0" fontId="260" fillId="0" borderId="0"/>
    <xf numFmtId="43" fontId="260" fillId="0" borderId="0" applyFont="0" applyFill="0" applyBorder="0" applyAlignment="0" applyProtection="0"/>
    <xf numFmtId="43" fontId="260" fillId="0" borderId="0" applyFont="0" applyFill="0" applyBorder="0" applyAlignment="0" applyProtection="0"/>
    <xf numFmtId="43" fontId="26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60" fillId="0" borderId="0" applyFont="0" applyFill="0" applyBorder="0" applyAlignment="0" applyProtection="0"/>
    <xf numFmtId="0" fontId="260" fillId="0" borderId="0"/>
    <xf numFmtId="43" fontId="1" fillId="0" borderId="0" applyFont="0" applyFill="0" applyBorder="0" applyAlignment="0" applyProtection="0"/>
    <xf numFmtId="0" fontId="5" fillId="0" borderId="0">
      <alignment vertical="center"/>
    </xf>
    <xf numFmtId="43" fontId="1" fillId="0" borderId="0" applyFont="0" applyFill="0" applyBorder="0" applyAlignment="0" applyProtection="0"/>
    <xf numFmtId="0" fontId="260" fillId="0" borderId="0"/>
    <xf numFmtId="43" fontId="260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60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60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4" fillId="0" borderId="0"/>
    <xf numFmtId="0" fontId="44" fillId="0" borderId="0"/>
    <xf numFmtId="177" fontId="223" fillId="0" borderId="0"/>
    <xf numFmtId="43" fontId="260" fillId="0" borderId="0" applyFont="0" applyFill="0" applyBorder="0" applyAlignment="0" applyProtection="0"/>
    <xf numFmtId="43" fontId="260" fillId="0" borderId="0" applyFont="0" applyFill="0" applyBorder="0" applyAlignment="0" applyProtection="0"/>
    <xf numFmtId="0" fontId="260" fillId="0" borderId="0"/>
    <xf numFmtId="0" fontId="260" fillId="0" borderId="0"/>
    <xf numFmtId="0" fontId="260" fillId="0" borderId="0"/>
    <xf numFmtId="0" fontId="1" fillId="0" borderId="0"/>
    <xf numFmtId="43" fontId="3" fillId="0" borderId="0" applyFont="0" applyFill="0" applyBorder="0" applyAlignment="0" applyProtection="0"/>
    <xf numFmtId="0" fontId="260" fillId="0" borderId="0"/>
    <xf numFmtId="43" fontId="260" fillId="0" borderId="0" applyFont="0" applyFill="0" applyBorder="0" applyAlignment="0" applyProtection="0"/>
    <xf numFmtId="211" fontId="1" fillId="0" borderId="0"/>
    <xf numFmtId="9" fontId="26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60" fillId="0" borderId="0"/>
    <xf numFmtId="43" fontId="260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60" fillId="0" borderId="0"/>
    <xf numFmtId="43" fontId="26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260" fillId="0" borderId="0"/>
    <xf numFmtId="43" fontId="260" fillId="0" borderId="0" applyFont="0" applyFill="0" applyBorder="0" applyAlignment="0" applyProtection="0"/>
    <xf numFmtId="43" fontId="260" fillId="0" borderId="0" applyFont="0" applyFill="0" applyBorder="0" applyAlignment="0" applyProtection="0"/>
    <xf numFmtId="0" fontId="260" fillId="0" borderId="0"/>
    <xf numFmtId="0" fontId="260" fillId="0" borderId="0"/>
    <xf numFmtId="43" fontId="260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260" fillId="0" borderId="0" applyFont="0" applyFill="0" applyBorder="0" applyAlignment="0" applyProtection="0"/>
    <xf numFmtId="0" fontId="54" fillId="0" borderId="0"/>
    <xf numFmtId="43" fontId="3" fillId="0" borderId="0" applyFont="0" applyFill="0" applyBorder="0" applyAlignment="0" applyProtection="0"/>
  </cellStyleXfs>
  <cellXfs count="566">
    <xf numFmtId="0" fontId="0" fillId="0" borderId="0" xfId="0"/>
    <xf numFmtId="0" fontId="2" fillId="0" borderId="0" xfId="0" applyFont="1"/>
    <xf numFmtId="0" fontId="2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65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65" fontId="0" fillId="0" borderId="1" xfId="0" applyNumberFormat="1" applyBorder="1" applyAlignment="1">
      <alignment horizontal="center"/>
    </xf>
    <xf numFmtId="0" fontId="0" fillId="0" borderId="0" xfId="0" applyAlignment="1">
      <alignment wrapText="1"/>
    </xf>
    <xf numFmtId="165" fontId="0" fillId="0" borderId="1" xfId="0" applyNumberFormat="1" applyBorder="1" applyAlignment="1">
      <alignment horizontal="center" wrapText="1"/>
    </xf>
    <xf numFmtId="0" fontId="0" fillId="0" borderId="0" xfId="0" applyAlignment="1">
      <alignment horizontal="center" vertical="center"/>
    </xf>
    <xf numFmtId="0" fontId="6" fillId="0" borderId="1" xfId="0" applyFont="1" applyBorder="1"/>
    <xf numFmtId="0" fontId="0" fillId="0" borderId="1" xfId="0" applyBorder="1" applyAlignment="1">
      <alignment horizontal="lef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left" vertical="center"/>
    </xf>
    <xf numFmtId="0" fontId="8" fillId="0" borderId="0" xfId="0" applyFont="1"/>
    <xf numFmtId="2" fontId="9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left"/>
    </xf>
    <xf numFmtId="2" fontId="8" fillId="0" borderId="0" xfId="0" applyNumberFormat="1" applyFont="1" applyAlignment="1">
      <alignment horizontal="center" vertical="center" wrapText="1"/>
    </xf>
    <xf numFmtId="0" fontId="8" fillId="0" borderId="0" xfId="0" applyFont="1" applyAlignment="1">
      <alignment horizontal="left" vertical="top" wrapText="1"/>
    </xf>
    <xf numFmtId="0" fontId="8" fillId="0" borderId="0" xfId="0" applyFont="1" applyAlignment="1">
      <alignment horizontal="center" vertical="center"/>
    </xf>
    <xf numFmtId="0" fontId="11" fillId="0" borderId="1" xfId="0" applyFont="1" applyBorder="1" applyAlignment="1">
      <alignment horizontal="left" vertical="center" wrapText="1"/>
    </xf>
    <xf numFmtId="0" fontId="11" fillId="0" borderId="1" xfId="0" applyFont="1" applyBorder="1" applyAlignment="1">
      <alignment vertical="center" wrapText="1"/>
    </xf>
    <xf numFmtId="2" fontId="8" fillId="0" borderId="1" xfId="0" applyNumberFormat="1" applyFont="1" applyBorder="1" applyAlignment="1">
      <alignment horizontal="center" vertical="center" wrapText="1"/>
    </xf>
    <xf numFmtId="2" fontId="11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vertical="center" wrapText="1"/>
    </xf>
    <xf numFmtId="0" fontId="13" fillId="0" borderId="0" xfId="0" applyFont="1"/>
    <xf numFmtId="0" fontId="14" fillId="0" borderId="0" xfId="0" applyFont="1"/>
    <xf numFmtId="9" fontId="8" fillId="0" borderId="0" xfId="2" applyFont="1" applyAlignment="1">
      <alignment horizontal="center"/>
    </xf>
    <xf numFmtId="2" fontId="8" fillId="0" borderId="0" xfId="2" applyNumberFormat="1" applyFont="1" applyAlignment="1">
      <alignment horizontal="center"/>
    </xf>
    <xf numFmtId="0" fontId="9" fillId="0" borderId="1" xfId="0" applyFont="1" applyBorder="1" applyAlignment="1">
      <alignment horizontal="left" vertical="center"/>
    </xf>
    <xf numFmtId="2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top" wrapText="1"/>
    </xf>
    <xf numFmtId="2" fontId="9" fillId="2" borderId="1" xfId="0" applyNumberFormat="1" applyFont="1" applyFill="1" applyBorder="1" applyAlignment="1">
      <alignment horizontal="center" vertical="center"/>
    </xf>
    <xf numFmtId="2" fontId="8" fillId="0" borderId="0" xfId="0" applyNumberFormat="1" applyFont="1"/>
    <xf numFmtId="0" fontId="8" fillId="0" borderId="0" xfId="0" applyFont="1" applyAlignment="1">
      <alignment vertical="center" wrapText="1"/>
    </xf>
    <xf numFmtId="0" fontId="12" fillId="0" borderId="0" xfId="0" applyFont="1" applyAlignment="1">
      <alignment horizontal="left" vertical="center" wrapText="1"/>
    </xf>
    <xf numFmtId="0" fontId="11" fillId="0" borderId="0" xfId="0" applyFont="1" applyAlignment="1">
      <alignment vertical="center" wrapText="1"/>
    </xf>
    <xf numFmtId="0" fontId="11" fillId="5" borderId="1" xfId="0" applyFont="1" applyFill="1" applyBorder="1" applyAlignment="1">
      <alignment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wrapText="1"/>
    </xf>
    <xf numFmtId="0" fontId="5" fillId="0" borderId="1" xfId="3" applyFont="1" applyBorder="1" applyAlignment="1">
      <alignment horizontal="left" vertical="center" wrapText="1"/>
    </xf>
    <xf numFmtId="0" fontId="0" fillId="0" borderId="1" xfId="0" applyBorder="1" applyAlignment="1">
      <alignment wrapText="1"/>
    </xf>
    <xf numFmtId="0" fontId="2" fillId="3" borderId="11" xfId="0" applyFont="1" applyFill="1" applyBorder="1" applyAlignment="1">
      <alignment horizontal="center" vertical="center"/>
    </xf>
    <xf numFmtId="0" fontId="0" fillId="0" borderId="2" xfId="0" applyBorder="1" applyAlignment="1">
      <alignment horizontal="left" wrapText="1"/>
    </xf>
    <xf numFmtId="0" fontId="2" fillId="3" borderId="22" xfId="0" applyFont="1" applyFill="1" applyBorder="1" applyAlignment="1">
      <alignment horizontal="center" vertical="center"/>
    </xf>
    <xf numFmtId="0" fontId="2" fillId="3" borderId="23" xfId="0" applyFont="1" applyFill="1" applyBorder="1" applyAlignment="1">
      <alignment horizontal="center" vertical="center"/>
    </xf>
    <xf numFmtId="0" fontId="7" fillId="0" borderId="1" xfId="0" applyFont="1" applyBorder="1"/>
    <xf numFmtId="0" fontId="2" fillId="0" borderId="1" xfId="0" applyFont="1" applyBorder="1" applyAlignment="1">
      <alignment wrapText="1"/>
    </xf>
    <xf numFmtId="165" fontId="0" fillId="0" borderId="1" xfId="0" applyNumberFormat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/>
    </xf>
    <xf numFmtId="2" fontId="8" fillId="0" borderId="1" xfId="0" applyNumberFormat="1" applyFont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2" fontId="9" fillId="3" borderId="1" xfId="0" applyNumberFormat="1" applyFont="1" applyFill="1" applyBorder="1" applyAlignment="1">
      <alignment horizontal="center" vertical="center"/>
    </xf>
    <xf numFmtId="2" fontId="2" fillId="0" borderId="0" xfId="0" applyNumberFormat="1" applyFont="1"/>
    <xf numFmtId="2" fontId="9" fillId="0" borderId="1" xfId="0" applyNumberFormat="1" applyFont="1" applyBorder="1" applyAlignment="1">
      <alignment horizontal="center"/>
    </xf>
    <xf numFmtId="2" fontId="13" fillId="2" borderId="1" xfId="0" applyNumberFormat="1" applyFont="1" applyFill="1" applyBorder="1" applyAlignment="1">
      <alignment horizontal="center"/>
    </xf>
    <xf numFmtId="0" fontId="17" fillId="0" borderId="0" xfId="0" applyFont="1"/>
    <xf numFmtId="2" fontId="8" fillId="6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left" vertical="center" wrapText="1"/>
    </xf>
    <xf numFmtId="0" fontId="9" fillId="3" borderId="1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0" fillId="0" borderId="11" xfId="0" applyBorder="1" applyAlignment="1">
      <alignment horizontal="center"/>
    </xf>
    <xf numFmtId="0" fontId="0" fillId="0" borderId="1" xfId="0" applyBorder="1"/>
    <xf numFmtId="0" fontId="12" fillId="0" borderId="1" xfId="0" applyFont="1" applyBorder="1" applyAlignment="1">
      <alignment vertical="center"/>
    </xf>
    <xf numFmtId="0" fontId="12" fillId="0" borderId="1" xfId="0" applyFont="1" applyBorder="1" applyAlignment="1">
      <alignment vertical="center" wrapText="1"/>
    </xf>
    <xf numFmtId="17" fontId="2" fillId="2" borderId="1" xfId="0" applyNumberFormat="1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0" fillId="0" borderId="11" xfId="0" applyBorder="1" applyAlignment="1">
      <alignment horizontal="center" vertical="center"/>
    </xf>
    <xf numFmtId="17" fontId="2" fillId="2" borderId="13" xfId="0" applyNumberFormat="1" applyFont="1" applyFill="1" applyBorder="1" applyAlignment="1">
      <alignment horizontal="center"/>
    </xf>
    <xf numFmtId="165" fontId="2" fillId="2" borderId="9" xfId="0" applyNumberFormat="1" applyFont="1" applyFill="1" applyBorder="1" applyAlignment="1">
      <alignment horizontal="center"/>
    </xf>
    <xf numFmtId="165" fontId="2" fillId="2" borderId="14" xfId="0" applyNumberFormat="1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165" fontId="2" fillId="2" borderId="23" xfId="0" applyNumberFormat="1" applyFont="1" applyFill="1" applyBorder="1" applyAlignment="1">
      <alignment horizontal="center" wrapText="1"/>
    </xf>
    <xf numFmtId="165" fontId="2" fillId="2" borderId="24" xfId="0" applyNumberFormat="1" applyFont="1" applyFill="1" applyBorder="1" applyAlignment="1">
      <alignment horizontal="center" wrapText="1"/>
    </xf>
    <xf numFmtId="0" fontId="5" fillId="0" borderId="3" xfId="3" applyFont="1" applyBorder="1" applyAlignment="1">
      <alignment horizontal="left" vertical="center" wrapText="1"/>
    </xf>
    <xf numFmtId="165" fontId="0" fillId="0" borderId="3" xfId="0" applyNumberFormat="1" applyBorder="1" applyAlignment="1">
      <alignment horizontal="center" wrapText="1"/>
    </xf>
    <xf numFmtId="165" fontId="0" fillId="0" borderId="3" xfId="0" applyNumberFormat="1" applyBorder="1" applyAlignment="1">
      <alignment horizontal="center"/>
    </xf>
    <xf numFmtId="0" fontId="0" fillId="0" borderId="0" xfId="0" applyAlignment="1">
      <alignment vertical="center"/>
    </xf>
    <xf numFmtId="0" fontId="0" fillId="0" borderId="10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2" fillId="3" borderId="22" xfId="0" applyFont="1" applyFill="1" applyBorder="1" applyAlignment="1">
      <alignment horizontal="center" vertical="center" wrapText="1"/>
    </xf>
    <xf numFmtId="0" fontId="2" fillId="3" borderId="23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165" fontId="0" fillId="0" borderId="2" xfId="0" applyNumberFormat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165" fontId="2" fillId="2" borderId="23" xfId="0" applyNumberFormat="1" applyFont="1" applyFill="1" applyBorder="1" applyAlignment="1">
      <alignment horizontal="center" vertical="center" wrapText="1"/>
    </xf>
    <xf numFmtId="165" fontId="2" fillId="2" borderId="24" xfId="0" applyNumberFormat="1" applyFont="1" applyFill="1" applyBorder="1" applyAlignment="1">
      <alignment horizontal="center" vertical="center" wrapText="1"/>
    </xf>
    <xf numFmtId="0" fontId="2" fillId="3" borderId="23" xfId="0" applyFont="1" applyFill="1" applyBorder="1" applyAlignment="1">
      <alignment horizontal="left" vertical="center" wrapText="1"/>
    </xf>
    <xf numFmtId="0" fontId="2" fillId="3" borderId="31" xfId="0" applyFont="1" applyFill="1" applyBorder="1" applyAlignment="1">
      <alignment horizontal="left" vertical="center" wrapText="1"/>
    </xf>
    <xf numFmtId="0" fontId="2" fillId="3" borderId="8" xfId="0" applyFont="1" applyFill="1" applyBorder="1"/>
    <xf numFmtId="0" fontId="2" fillId="3" borderId="9" xfId="0" applyFont="1" applyFill="1" applyBorder="1" applyAlignment="1">
      <alignment horizontal="left"/>
    </xf>
    <xf numFmtId="0" fontId="0" fillId="0" borderId="29" xfId="0" applyBorder="1" applyAlignment="1">
      <alignment horizontal="center"/>
    </xf>
    <xf numFmtId="0" fontId="2" fillId="3" borderId="23" xfId="0" applyFont="1" applyFill="1" applyBorder="1" applyAlignment="1">
      <alignment horizontal="left" vertical="center"/>
    </xf>
    <xf numFmtId="0" fontId="18" fillId="3" borderId="23" xfId="0" applyFont="1" applyFill="1" applyBorder="1" applyAlignment="1">
      <alignment vertical="center"/>
    </xf>
    <xf numFmtId="2" fontId="2" fillId="2" borderId="23" xfId="0" applyNumberFormat="1" applyFont="1" applyFill="1" applyBorder="1" applyAlignment="1">
      <alignment horizontal="center" vertical="center"/>
    </xf>
    <xf numFmtId="165" fontId="2" fillId="2" borderId="23" xfId="0" applyNumberFormat="1" applyFont="1" applyFill="1" applyBorder="1" applyAlignment="1">
      <alignment horizontal="center" vertical="center"/>
    </xf>
    <xf numFmtId="165" fontId="2" fillId="2" borderId="23" xfId="0" applyNumberFormat="1" applyFont="1" applyFill="1" applyBorder="1" applyAlignment="1">
      <alignment horizontal="center"/>
    </xf>
    <xf numFmtId="165" fontId="2" fillId="2" borderId="24" xfId="0" applyNumberFormat="1" applyFont="1" applyFill="1" applyBorder="1" applyAlignment="1">
      <alignment horizontal="center"/>
    </xf>
    <xf numFmtId="0" fontId="6" fillId="0" borderId="2" xfId="0" applyFont="1" applyBorder="1"/>
    <xf numFmtId="0" fontId="6" fillId="0" borderId="11" xfId="0" applyFont="1" applyBorder="1" applyAlignment="1">
      <alignment horizontal="center" vertical="center"/>
    </xf>
    <xf numFmtId="0" fontId="3" fillId="0" borderId="2" xfId="0" applyFont="1" applyBorder="1" applyAlignment="1">
      <alignment horizontal="left"/>
    </xf>
    <xf numFmtId="165" fontId="2" fillId="2" borderId="24" xfId="0" applyNumberFormat="1" applyFont="1" applyFill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165" fontId="0" fillId="0" borderId="2" xfId="0" applyNumberFormat="1" applyBorder="1" applyAlignment="1">
      <alignment horizontal="center"/>
    </xf>
    <xf numFmtId="2" fontId="0" fillId="0" borderId="1" xfId="0" applyNumberFormat="1" applyBorder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 wrapText="1"/>
    </xf>
    <xf numFmtId="165" fontId="6" fillId="0" borderId="1" xfId="0" applyNumberFormat="1" applyFont="1" applyBorder="1" applyAlignment="1">
      <alignment horizontal="center" vertical="center"/>
    </xf>
    <xf numFmtId="165" fontId="0" fillId="0" borderId="2" xfId="0" applyNumberFormat="1" applyBorder="1" applyAlignment="1">
      <alignment horizontal="center" vertical="center"/>
    </xf>
    <xf numFmtId="165" fontId="3" fillId="0" borderId="2" xfId="0" applyNumberFormat="1" applyFont="1" applyBorder="1" applyAlignment="1">
      <alignment horizontal="center" vertical="center"/>
    </xf>
    <xf numFmtId="165" fontId="0" fillId="0" borderId="21" xfId="0" applyNumberFormat="1" applyBorder="1" applyAlignment="1">
      <alignment horizontal="center" vertical="center"/>
    </xf>
    <xf numFmtId="165" fontId="3" fillId="0" borderId="1" xfId="0" applyNumberFormat="1" applyFont="1" applyBorder="1" applyAlignment="1">
      <alignment horizontal="center" vertical="center"/>
    </xf>
    <xf numFmtId="165" fontId="0" fillId="0" borderId="13" xfId="0" applyNumberFormat="1" applyBorder="1" applyAlignment="1">
      <alignment horizontal="center" vertical="center"/>
    </xf>
    <xf numFmtId="165" fontId="2" fillId="2" borderId="33" xfId="0" applyNumberFormat="1" applyFont="1" applyFill="1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165" fontId="5" fillId="0" borderId="1" xfId="3" applyNumberFormat="1" applyFont="1" applyBorder="1" applyAlignment="1">
      <alignment horizontal="center" vertical="center" wrapText="1"/>
    </xf>
    <xf numFmtId="165" fontId="5" fillId="0" borderId="3" xfId="3" applyNumberFormat="1" applyFont="1" applyBorder="1" applyAlignment="1">
      <alignment horizontal="center" vertical="center" wrapText="1"/>
    </xf>
    <xf numFmtId="165" fontId="2" fillId="3" borderId="23" xfId="0" applyNumberFormat="1" applyFont="1" applyFill="1" applyBorder="1" applyAlignment="1">
      <alignment horizontal="center" vertical="center"/>
    </xf>
    <xf numFmtId="165" fontId="2" fillId="3" borderId="23" xfId="0" applyNumberFormat="1" applyFont="1" applyFill="1" applyBorder="1" applyAlignment="1">
      <alignment horizontal="center" vertical="center" wrapText="1"/>
    </xf>
    <xf numFmtId="165" fontId="2" fillId="3" borderId="9" xfId="0" applyNumberFormat="1" applyFont="1" applyFill="1" applyBorder="1" applyAlignment="1">
      <alignment horizontal="center"/>
    </xf>
    <xf numFmtId="165" fontId="2" fillId="3" borderId="9" xfId="0" applyNumberFormat="1" applyFont="1" applyFill="1" applyBorder="1" applyAlignment="1">
      <alignment horizontal="center" vertical="center"/>
    </xf>
    <xf numFmtId="165" fontId="0" fillId="0" borderId="2" xfId="0" applyNumberFormat="1" applyBorder="1" applyAlignment="1">
      <alignment horizontal="center" wrapText="1"/>
    </xf>
    <xf numFmtId="2" fontId="9" fillId="3" borderId="1" xfId="0" applyNumberFormat="1" applyFont="1" applyFill="1" applyBorder="1" applyAlignment="1">
      <alignment horizontal="center" vertical="center" wrapText="1"/>
    </xf>
    <xf numFmtId="165" fontId="18" fillId="3" borderId="23" xfId="0" applyNumberFormat="1" applyFon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5" fontId="12" fillId="0" borderId="1" xfId="0" applyNumberFormat="1" applyFont="1" applyBorder="1" applyAlignment="1">
      <alignment horizontal="center" vertical="center"/>
    </xf>
    <xf numFmtId="9" fontId="8" fillId="0" borderId="0" xfId="2" applyFont="1" applyFill="1" applyAlignment="1">
      <alignment horizontal="center" vertical="center" wrapText="1"/>
    </xf>
    <xf numFmtId="0" fontId="0" fillId="0" borderId="1" xfId="0" applyBorder="1" applyAlignment="1">
      <alignment horizontal="center"/>
    </xf>
    <xf numFmtId="165" fontId="12" fillId="0" borderId="3" xfId="0" applyNumberFormat="1" applyFont="1" applyBorder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2" fontId="0" fillId="0" borderId="1" xfId="0" applyNumberFormat="1" applyBorder="1" applyAlignment="1">
      <alignment horizontal="center"/>
    </xf>
    <xf numFmtId="0" fontId="2" fillId="0" borderId="0" xfId="0" applyFont="1" applyAlignment="1">
      <alignment horizontal="center" vertical="center"/>
    </xf>
    <xf numFmtId="166" fontId="9" fillId="0" borderId="0" xfId="0" applyNumberFormat="1" applyFont="1" applyAlignment="1">
      <alignment horizontal="left" vertical="top"/>
    </xf>
    <xf numFmtId="0" fontId="9" fillId="0" borderId="0" xfId="0" applyFont="1" applyAlignment="1">
      <alignment horizontal="left" vertical="top"/>
    </xf>
    <xf numFmtId="0" fontId="9" fillId="6" borderId="8" xfId="0" applyFont="1" applyFill="1" applyBorder="1" applyAlignment="1">
      <alignment horizontal="center" vertical="center"/>
    </xf>
    <xf numFmtId="0" fontId="9" fillId="6" borderId="9" xfId="0" applyFont="1" applyFill="1" applyBorder="1" applyAlignment="1">
      <alignment vertical="top"/>
    </xf>
    <xf numFmtId="0" fontId="9" fillId="6" borderId="9" xfId="0" applyFont="1" applyFill="1" applyBorder="1" applyAlignment="1">
      <alignment horizontal="left" vertical="top"/>
    </xf>
    <xf numFmtId="0" fontId="9" fillId="6" borderId="9" xfId="0" applyFont="1" applyFill="1" applyBorder="1" applyAlignment="1">
      <alignment horizontal="left" vertical="center"/>
    </xf>
    <xf numFmtId="2" fontId="9" fillId="6" borderId="9" xfId="0" applyNumberFormat="1" applyFont="1" applyFill="1" applyBorder="1" applyAlignment="1">
      <alignment horizontal="center" vertical="top"/>
    </xf>
    <xf numFmtId="2" fontId="9" fillId="6" borderId="9" xfId="0" applyNumberFormat="1" applyFont="1" applyFill="1" applyBorder="1" applyAlignment="1">
      <alignment horizontal="center" vertical="center"/>
    </xf>
    <xf numFmtId="0" fontId="23" fillId="0" borderId="11" xfId="0" applyFont="1" applyBorder="1" applyAlignment="1">
      <alignment horizontal="left"/>
    </xf>
    <xf numFmtId="0" fontId="23" fillId="0" borderId="1" xfId="0" applyFont="1" applyBorder="1" applyAlignment="1">
      <alignment horizontal="center"/>
    </xf>
    <xf numFmtId="9" fontId="23" fillId="0" borderId="1" xfId="2" applyFont="1" applyBorder="1" applyAlignment="1">
      <alignment horizontal="center" vertical="center"/>
    </xf>
    <xf numFmtId="9" fontId="23" fillId="0" borderId="13" xfId="2" applyFont="1" applyBorder="1" applyAlignment="1">
      <alignment horizontal="center" vertical="center"/>
    </xf>
    <xf numFmtId="0" fontId="11" fillId="0" borderId="2" xfId="0" applyFont="1" applyBorder="1" applyAlignment="1" applyProtection="1">
      <alignment vertical="center" wrapText="1"/>
      <protection locked="0"/>
    </xf>
    <xf numFmtId="0" fontId="8" fillId="0" borderId="11" xfId="0" applyFont="1" applyBorder="1" applyAlignment="1" applyProtection="1">
      <alignment horizontal="center" vertical="center" wrapText="1"/>
      <protection locked="0"/>
    </xf>
    <xf numFmtId="0" fontId="11" fillId="0" borderId="1" xfId="0" applyFont="1" applyBorder="1" applyAlignment="1" applyProtection="1">
      <alignment horizontal="left" vertical="center" wrapText="1"/>
      <protection locked="0"/>
    </xf>
    <xf numFmtId="0" fontId="11" fillId="0" borderId="1" xfId="0" applyFont="1" applyBorder="1" applyAlignment="1" applyProtection="1">
      <alignment vertical="center" wrapText="1"/>
      <protection locked="0"/>
    </xf>
    <xf numFmtId="0" fontId="8" fillId="0" borderId="1" xfId="0" applyFont="1" applyBorder="1" applyAlignment="1" applyProtection="1">
      <alignment horizontal="left" vertical="center" wrapText="1"/>
      <protection locked="0"/>
    </xf>
    <xf numFmtId="0" fontId="8" fillId="0" borderId="1" xfId="0" applyFont="1" applyBorder="1" applyAlignment="1" applyProtection="1">
      <alignment vertical="center" wrapText="1"/>
      <protection locked="0"/>
    </xf>
    <xf numFmtId="0" fontId="12" fillId="0" borderId="1" xfId="0" applyFont="1" applyBorder="1" applyAlignment="1" applyProtection="1">
      <alignment horizontal="left" vertical="center" wrapText="1"/>
      <protection locked="0"/>
    </xf>
    <xf numFmtId="0" fontId="11" fillId="0" borderId="9" xfId="0" applyFont="1" applyBorder="1" applyAlignment="1" applyProtection="1">
      <alignment horizontal="left" vertical="center" wrapText="1"/>
      <protection locked="0"/>
    </xf>
    <xf numFmtId="0" fontId="12" fillId="0" borderId="9" xfId="0" applyFont="1" applyBorder="1" applyAlignment="1" applyProtection="1">
      <alignment horizontal="left" vertical="center" wrapText="1"/>
      <protection locked="0"/>
    </xf>
    <xf numFmtId="0" fontId="8" fillId="0" borderId="9" xfId="0" applyFont="1" applyBorder="1" applyAlignment="1" applyProtection="1">
      <alignment vertical="center" wrapText="1"/>
      <protection locked="0"/>
    </xf>
    <xf numFmtId="0" fontId="11" fillId="0" borderId="9" xfId="0" applyFont="1" applyBorder="1" applyAlignment="1" applyProtection="1">
      <alignment vertical="center" wrapText="1"/>
      <protection locked="0"/>
    </xf>
    <xf numFmtId="0" fontId="0" fillId="0" borderId="0" xfId="0" applyAlignment="1">
      <alignment horizontal="left" vertical="top"/>
    </xf>
    <xf numFmtId="0" fontId="0" fillId="0" borderId="0" xfId="0" applyAlignment="1">
      <alignment vertical="top"/>
    </xf>
    <xf numFmtId="0" fontId="0" fillId="0" borderId="0" xfId="0" applyAlignment="1">
      <alignment horizontal="left" vertic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left" vertical="center"/>
    </xf>
    <xf numFmtId="0" fontId="0" fillId="0" borderId="0" xfId="0" applyAlignment="1">
      <alignment horizontal="center" vertical="top"/>
    </xf>
    <xf numFmtId="2" fontId="0" fillId="0" borderId="0" xfId="0" applyNumberFormat="1" applyAlignment="1">
      <alignment horizontal="center" vertical="top"/>
    </xf>
    <xf numFmtId="0" fontId="9" fillId="0" borderId="35" xfId="0" applyFont="1" applyBorder="1" applyAlignment="1">
      <alignment horizontal="center" vertical="center" wrapText="1"/>
    </xf>
    <xf numFmtId="0" fontId="9" fillId="0" borderId="34" xfId="0" applyFont="1" applyBorder="1" applyAlignment="1">
      <alignment vertical="center" wrapText="1"/>
    </xf>
    <xf numFmtId="0" fontId="9" fillId="0" borderId="34" xfId="0" applyFont="1" applyBorder="1" applyAlignment="1">
      <alignment horizontal="left" vertical="center" wrapText="1"/>
    </xf>
    <xf numFmtId="0" fontId="9" fillId="0" borderId="34" xfId="0" applyFont="1" applyBorder="1" applyAlignment="1">
      <alignment horizontal="center" vertical="center" wrapText="1"/>
    </xf>
    <xf numFmtId="2" fontId="9" fillId="0" borderId="34" xfId="0" applyNumberFormat="1" applyFont="1" applyBorder="1" applyAlignment="1">
      <alignment horizontal="center" vertical="center" wrapText="1"/>
    </xf>
    <xf numFmtId="0" fontId="9" fillId="0" borderId="36" xfId="0" applyFont="1" applyBorder="1" applyAlignment="1">
      <alignment horizontal="center" vertical="center" wrapText="1"/>
    </xf>
    <xf numFmtId="166" fontId="0" fillId="0" borderId="0" xfId="0" applyNumberFormat="1" applyAlignment="1">
      <alignment horizontal="left" vertical="top"/>
    </xf>
    <xf numFmtId="0" fontId="12" fillId="0" borderId="2" xfId="0" applyFont="1" applyBorder="1" applyAlignment="1">
      <alignment vertical="center" wrapText="1"/>
    </xf>
    <xf numFmtId="0" fontId="12" fillId="0" borderId="2" xfId="0" applyFont="1" applyBorder="1" applyAlignment="1">
      <alignment horizontal="left" vertical="center" wrapText="1"/>
    </xf>
    <xf numFmtId="2" fontId="11" fillId="0" borderId="2" xfId="0" applyNumberFormat="1" applyFont="1" applyBorder="1" applyAlignment="1">
      <alignment horizontal="left" vertical="center" wrapText="1"/>
    </xf>
    <xf numFmtId="2" fontId="0" fillId="0" borderId="2" xfId="0" applyNumberFormat="1" applyBorder="1" applyAlignment="1">
      <alignment horizontal="center" vertical="center" wrapText="1"/>
    </xf>
    <xf numFmtId="2" fontId="0" fillId="9" borderId="2" xfId="0" applyNumberFormat="1" applyFill="1" applyBorder="1" applyAlignment="1">
      <alignment horizontal="center" vertical="center" wrapText="1"/>
    </xf>
    <xf numFmtId="2" fontId="2" fillId="2" borderId="2" xfId="0" applyNumberFormat="1" applyFont="1" applyFill="1" applyBorder="1" applyAlignment="1">
      <alignment horizontal="center" vertical="center" wrapText="1"/>
    </xf>
    <xf numFmtId="2" fontId="12" fillId="0" borderId="2" xfId="0" applyNumberFormat="1" applyFont="1" applyBorder="1" applyAlignment="1">
      <alignment horizontal="center" vertical="center" wrapText="1"/>
    </xf>
    <xf numFmtId="2" fontId="12" fillId="0" borderId="21" xfId="0" applyNumberFormat="1" applyFont="1" applyBorder="1" applyAlignment="1">
      <alignment horizontal="center" vertical="center" wrapText="1"/>
    </xf>
    <xf numFmtId="0" fontId="12" fillId="0" borderId="1" xfId="0" applyFont="1" applyBorder="1" applyAlignment="1">
      <alignment horizontal="left" vertical="center" wrapText="1"/>
    </xf>
    <xf numFmtId="2" fontId="11" fillId="0" borderId="1" xfId="0" applyNumberFormat="1" applyFont="1" applyBorder="1" applyAlignment="1">
      <alignment horizontal="left" vertical="center" wrapText="1"/>
    </xf>
    <xf numFmtId="2" fontId="0" fillId="9" borderId="1" xfId="0" applyNumberFormat="1" applyFill="1" applyBorder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 wrapText="1"/>
    </xf>
    <xf numFmtId="166" fontId="0" fillId="0" borderId="0" xfId="0" applyNumberFormat="1" applyAlignment="1">
      <alignment horizontal="left" vertical="center"/>
    </xf>
    <xf numFmtId="0" fontId="0" fillId="0" borderId="1" xfId="0" applyBorder="1" applyAlignment="1">
      <alignment vertical="center" wrapText="1"/>
    </xf>
    <xf numFmtId="0" fontId="21" fillId="0" borderId="1" xfId="0" applyFont="1" applyBorder="1" applyAlignment="1">
      <alignment horizontal="left" vertical="center" wrapText="1"/>
    </xf>
    <xf numFmtId="0" fontId="10" fillId="8" borderId="11" xfId="0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vertical="center" wrapText="1"/>
    </xf>
    <xf numFmtId="0" fontId="10" fillId="8" borderId="1" xfId="0" applyFont="1" applyFill="1" applyBorder="1" applyAlignment="1">
      <alignment horizontal="left" vertical="center" wrapText="1"/>
    </xf>
    <xf numFmtId="2" fontId="10" fillId="8" borderId="1" xfId="0" applyNumberFormat="1" applyFont="1" applyFill="1" applyBorder="1" applyAlignment="1">
      <alignment horizontal="center" vertical="center" wrapText="1"/>
    </xf>
    <xf numFmtId="2" fontId="10" fillId="8" borderId="13" xfId="0" applyNumberFormat="1" applyFont="1" applyFill="1" applyBorder="1" applyAlignment="1">
      <alignment horizontal="center" vertical="center" wrapText="1"/>
    </xf>
    <xf numFmtId="0" fontId="9" fillId="6" borderId="9" xfId="0" applyFont="1" applyFill="1" applyBorder="1" applyAlignment="1">
      <alignment horizontal="center" vertical="top"/>
    </xf>
    <xf numFmtId="0" fontId="9" fillId="6" borderId="14" xfId="0" applyFont="1" applyFill="1" applyBorder="1" applyAlignment="1">
      <alignment horizontal="center" vertical="top"/>
    </xf>
    <xf numFmtId="2" fontId="0" fillId="0" borderId="0" xfId="0" applyNumberFormat="1" applyAlignment="1">
      <alignment horizontal="left" vertical="top"/>
    </xf>
    <xf numFmtId="2" fontId="0" fillId="0" borderId="0" xfId="0" applyNumberFormat="1" applyAlignment="1">
      <alignment vertical="center"/>
    </xf>
    <xf numFmtId="0" fontId="25" fillId="8" borderId="4" xfId="0" applyFont="1" applyFill="1" applyBorder="1" applyAlignment="1">
      <alignment horizontal="left" vertical="center"/>
    </xf>
    <xf numFmtId="0" fontId="25" fillId="8" borderId="5" xfId="0" applyFont="1" applyFill="1" applyBorder="1" applyAlignment="1">
      <alignment horizontal="center" vertical="center"/>
    </xf>
    <xf numFmtId="0" fontId="25" fillId="8" borderId="12" xfId="0" applyFont="1" applyFill="1" applyBorder="1" applyAlignment="1">
      <alignment horizontal="center" vertical="center"/>
    </xf>
    <xf numFmtId="2" fontId="23" fillId="0" borderId="13" xfId="0" applyNumberFormat="1" applyFont="1" applyBorder="1" applyAlignment="1">
      <alignment horizontal="center" vertical="center"/>
    </xf>
    <xf numFmtId="2" fontId="23" fillId="0" borderId="1" xfId="0" applyNumberFormat="1" applyFont="1" applyBorder="1" applyAlignment="1">
      <alignment horizontal="center" vertical="center"/>
    </xf>
    <xf numFmtId="0" fontId="23" fillId="2" borderId="8" xfId="0" applyFont="1" applyFill="1" applyBorder="1" applyAlignment="1">
      <alignment horizontal="left"/>
    </xf>
    <xf numFmtId="0" fontId="23" fillId="2" borderId="9" xfId="0" applyFont="1" applyFill="1" applyBorder="1" applyAlignment="1">
      <alignment horizontal="center"/>
    </xf>
    <xf numFmtId="2" fontId="23" fillId="2" borderId="9" xfId="0" applyNumberFormat="1" applyFont="1" applyFill="1" applyBorder="1" applyAlignment="1">
      <alignment horizontal="center" vertical="center"/>
    </xf>
    <xf numFmtId="166" fontId="23" fillId="2" borderId="14" xfId="0" applyNumberFormat="1" applyFont="1" applyFill="1" applyBorder="1" applyAlignment="1">
      <alignment horizontal="center" vertical="center"/>
    </xf>
    <xf numFmtId="166" fontId="23" fillId="0" borderId="13" xfId="0" applyNumberFormat="1" applyFont="1" applyBorder="1" applyAlignment="1">
      <alignment horizontal="center" vertical="center"/>
    </xf>
    <xf numFmtId="0" fontId="26" fillId="8" borderId="4" xfId="0" applyFont="1" applyFill="1" applyBorder="1" applyAlignment="1">
      <alignment horizontal="center" vertical="center" wrapText="1"/>
    </xf>
    <xf numFmtId="0" fontId="26" fillId="8" borderId="5" xfId="0" applyFont="1" applyFill="1" applyBorder="1" applyAlignment="1">
      <alignment vertical="center" wrapText="1"/>
    </xf>
    <xf numFmtId="2" fontId="26" fillId="8" borderId="5" xfId="0" applyNumberFormat="1" applyFont="1" applyFill="1" applyBorder="1" applyAlignment="1">
      <alignment horizontal="center" vertical="center" wrapText="1"/>
    </xf>
    <xf numFmtId="0" fontId="17" fillId="0" borderId="0" xfId="0" applyFont="1" applyAlignment="1">
      <alignment horizontal="center"/>
    </xf>
    <xf numFmtId="0" fontId="26" fillId="8" borderId="11" xfId="0" applyFont="1" applyFill="1" applyBorder="1" applyAlignment="1">
      <alignment vertical="center" wrapText="1"/>
    </xf>
    <xf numFmtId="0" fontId="26" fillId="8" borderId="1" xfId="0" applyFont="1" applyFill="1" applyBorder="1" applyAlignment="1">
      <alignment vertical="center" wrapText="1"/>
    </xf>
    <xf numFmtId="0" fontId="26" fillId="8" borderId="1" xfId="0" applyFont="1" applyFill="1" applyBorder="1" applyAlignment="1">
      <alignment horizontal="center" vertical="center" wrapText="1"/>
    </xf>
    <xf numFmtId="2" fontId="26" fillId="8" borderId="1" xfId="0" applyNumberFormat="1" applyFont="1" applyFill="1" applyBorder="1" applyAlignment="1">
      <alignment horizontal="center" vertical="center" wrapText="1"/>
    </xf>
    <xf numFmtId="0" fontId="26" fillId="8" borderId="13" xfId="0" applyFont="1" applyFill="1" applyBorder="1" applyAlignment="1">
      <alignment horizontal="center" vertical="center" wrapText="1"/>
    </xf>
    <xf numFmtId="0" fontId="8" fillId="0" borderId="11" xfId="0" applyFont="1" applyBorder="1" applyAlignment="1">
      <alignment horizontal="center" vertical="center" wrapText="1"/>
    </xf>
    <xf numFmtId="2" fontId="8" fillId="0" borderId="13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horizontal="left" vertical="center" wrapText="1"/>
    </xf>
    <xf numFmtId="2" fontId="8" fillId="0" borderId="1" xfId="0" applyNumberFormat="1" applyFont="1" applyBorder="1" applyAlignment="1">
      <alignment horizontal="left" vertical="center" wrapText="1"/>
    </xf>
    <xf numFmtId="0" fontId="9" fillId="0" borderId="11" xfId="0" applyFont="1" applyBorder="1" applyAlignment="1">
      <alignment horizontal="center"/>
    </xf>
    <xf numFmtId="0" fontId="22" fillId="0" borderId="1" xfId="0" applyFont="1" applyBorder="1" applyAlignment="1">
      <alignment vertical="center" wrapText="1"/>
    </xf>
    <xf numFmtId="0" fontId="22" fillId="0" borderId="1" xfId="0" applyFont="1" applyBorder="1" applyAlignment="1">
      <alignment horizontal="right" vertical="center" wrapText="1"/>
    </xf>
    <xf numFmtId="2" fontId="9" fillId="0" borderId="1" xfId="0" applyNumberFormat="1" applyFont="1" applyBorder="1" applyAlignment="1">
      <alignment horizontal="left"/>
    </xf>
    <xf numFmtId="2" fontId="9" fillId="0" borderId="1" xfId="0" applyNumberFormat="1" applyFont="1" applyBorder="1" applyAlignment="1">
      <alignment horizontal="center" vertical="center" wrapText="1"/>
    </xf>
    <xf numFmtId="2" fontId="9" fillId="7" borderId="1" xfId="0" applyNumberFormat="1" applyFont="1" applyFill="1" applyBorder="1" applyAlignment="1">
      <alignment horizontal="center" vertical="center" wrapText="1"/>
    </xf>
    <xf numFmtId="0" fontId="9" fillId="0" borderId="0" xfId="0" applyFont="1"/>
    <xf numFmtId="0" fontId="9" fillId="0" borderId="8" xfId="0" applyFont="1" applyBorder="1" applyAlignment="1">
      <alignment horizontal="center"/>
    </xf>
    <xf numFmtId="0" fontId="9" fillId="0" borderId="9" xfId="0" applyFont="1" applyBorder="1" applyAlignment="1">
      <alignment horizontal="left" vertical="center"/>
    </xf>
    <xf numFmtId="0" fontId="22" fillId="0" borderId="9" xfId="0" applyFont="1" applyBorder="1" applyAlignment="1">
      <alignment vertical="center" wrapText="1"/>
    </xf>
    <xf numFmtId="0" fontId="22" fillId="0" borderId="9" xfId="0" applyFont="1" applyBorder="1" applyAlignment="1">
      <alignment horizontal="right" vertical="center" wrapText="1"/>
    </xf>
    <xf numFmtId="2" fontId="9" fillId="0" borderId="9" xfId="0" applyNumberFormat="1" applyFont="1" applyBorder="1" applyAlignment="1">
      <alignment horizontal="center" vertical="center"/>
    </xf>
    <xf numFmtId="166" fontId="9" fillId="0" borderId="9" xfId="0" applyNumberFormat="1" applyFont="1" applyBorder="1" applyAlignment="1">
      <alignment horizontal="center" vertical="center"/>
    </xf>
    <xf numFmtId="9" fontId="9" fillId="0" borderId="9" xfId="2" applyFont="1" applyFill="1" applyBorder="1" applyAlignment="1">
      <alignment horizontal="center" vertical="center"/>
    </xf>
    <xf numFmtId="0" fontId="9" fillId="0" borderId="9" xfId="0" applyFont="1" applyBorder="1" applyAlignment="1">
      <alignment horizontal="left"/>
    </xf>
    <xf numFmtId="2" fontId="9" fillId="0" borderId="9" xfId="0" applyNumberFormat="1" applyFont="1" applyBorder="1" applyAlignment="1">
      <alignment horizontal="center" vertical="center" wrapText="1"/>
    </xf>
    <xf numFmtId="2" fontId="8" fillId="0" borderId="9" xfId="0" applyNumberFormat="1" applyFont="1" applyBorder="1" applyAlignment="1">
      <alignment horizontal="center" vertical="center" wrapText="1"/>
    </xf>
    <xf numFmtId="2" fontId="9" fillId="7" borderId="9" xfId="0" applyNumberFormat="1" applyFont="1" applyFill="1" applyBorder="1" applyAlignment="1">
      <alignment horizontal="center" vertical="center" wrapText="1"/>
    </xf>
    <xf numFmtId="9" fontId="9" fillId="7" borderId="9" xfId="2" applyFont="1" applyFill="1" applyBorder="1" applyAlignment="1">
      <alignment horizontal="center" vertical="center" wrapText="1"/>
    </xf>
    <xf numFmtId="166" fontId="8" fillId="0" borderId="0" xfId="0" applyNumberFormat="1" applyFont="1" applyAlignment="1">
      <alignment horizontal="center" vertical="center" wrapText="1"/>
    </xf>
    <xf numFmtId="165" fontId="3" fillId="0" borderId="1" xfId="0" applyNumberFormat="1" applyFont="1" applyBorder="1" applyAlignment="1">
      <alignment horizontal="center"/>
    </xf>
    <xf numFmtId="0" fontId="15" fillId="0" borderId="1" xfId="4" applyBorder="1" applyAlignment="1">
      <alignment vertical="center" wrapText="1"/>
    </xf>
    <xf numFmtId="0" fontId="15" fillId="0" borderId="1" xfId="4" applyBorder="1" applyAlignment="1">
      <alignment horizontal="left" vertical="center" wrapText="1"/>
    </xf>
    <xf numFmtId="165" fontId="0" fillId="0" borderId="0" xfId="0" applyNumberFormat="1" applyAlignment="1">
      <alignment horizontal="center" wrapText="1"/>
    </xf>
    <xf numFmtId="165" fontId="5" fillId="0" borderId="0" xfId="3" applyNumberFormat="1" applyFont="1" applyAlignment="1">
      <alignment horizontal="center" vertical="center" wrapText="1"/>
    </xf>
    <xf numFmtId="165" fontId="5" fillId="5" borderId="1" xfId="3" applyNumberFormat="1" applyFont="1" applyFill="1" applyBorder="1" applyAlignment="1">
      <alignment horizontal="center" vertical="center" wrapText="1"/>
    </xf>
    <xf numFmtId="165" fontId="12" fillId="0" borderId="0" xfId="0" applyNumberFormat="1" applyFont="1" applyAlignment="1">
      <alignment horizontal="center" vertical="center"/>
    </xf>
    <xf numFmtId="165" fontId="0" fillId="5" borderId="1" xfId="0" applyNumberForma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 vertical="center" wrapText="1"/>
    </xf>
    <xf numFmtId="165" fontId="21" fillId="0" borderId="1" xfId="0" applyNumberFormat="1" applyFont="1" applyBorder="1" applyAlignment="1">
      <alignment horizontal="center" vertical="center"/>
    </xf>
    <xf numFmtId="0" fontId="0" fillId="0" borderId="13" xfId="0" applyBorder="1" applyAlignment="1">
      <alignment horizontal="center"/>
    </xf>
    <xf numFmtId="2" fontId="0" fillId="10" borderId="1" xfId="0" applyNumberFormat="1" applyFill="1" applyBorder="1" applyAlignment="1">
      <alignment horizontal="center"/>
    </xf>
    <xf numFmtId="2" fontId="2" fillId="0" borderId="1" xfId="0" applyNumberFormat="1" applyFont="1" applyBorder="1" applyAlignment="1">
      <alignment horizontal="center"/>
    </xf>
    <xf numFmtId="0" fontId="10" fillId="4" borderId="22" xfId="0" applyFont="1" applyFill="1" applyBorder="1" applyAlignment="1" applyProtection="1">
      <alignment horizontal="center" vertical="center" wrapText="1"/>
      <protection locked="0"/>
    </xf>
    <xf numFmtId="0" fontId="10" fillId="4" borderId="23" xfId="0" applyFont="1" applyFill="1" applyBorder="1" applyAlignment="1" applyProtection="1">
      <alignment vertical="center" wrapText="1"/>
      <protection locked="0"/>
    </xf>
    <xf numFmtId="0" fontId="10" fillId="4" borderId="31" xfId="0" applyFont="1" applyFill="1" applyBorder="1" applyAlignment="1" applyProtection="1">
      <alignment vertical="center" wrapText="1"/>
      <protection locked="0"/>
    </xf>
    <xf numFmtId="0" fontId="15" fillId="0" borderId="0" xfId="4" applyFill="1" applyBorder="1"/>
    <xf numFmtId="2" fontId="11" fillId="0" borderId="9" xfId="0" applyNumberFormat="1" applyFont="1" applyBorder="1" applyAlignment="1">
      <alignment horizontal="center" vertical="center" wrapText="1"/>
    </xf>
    <xf numFmtId="2" fontId="2" fillId="2" borderId="23" xfId="0" applyNumberFormat="1" applyFont="1" applyFill="1" applyBorder="1" applyAlignment="1">
      <alignment horizontal="center" wrapText="1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1" fillId="0" borderId="2" xfId="1" applyNumberFormat="1" applyFont="1" applyBorder="1" applyAlignment="1">
      <alignment horizontal="center" vertical="center"/>
    </xf>
    <xf numFmtId="0" fontId="10" fillId="4" borderId="33" xfId="0" applyFont="1" applyFill="1" applyBorder="1" applyAlignment="1" applyProtection="1">
      <alignment vertical="center" wrapText="1"/>
      <protection locked="0"/>
    </xf>
    <xf numFmtId="0" fontId="0" fillId="11" borderId="0" xfId="0" applyFill="1" applyAlignment="1">
      <alignment horizontal="left" vertical="top"/>
    </xf>
    <xf numFmtId="0" fontId="0" fillId="12" borderId="0" xfId="0" applyFill="1" applyAlignment="1">
      <alignment horizontal="left" vertical="top"/>
    </xf>
    <xf numFmtId="0" fontId="11" fillId="12" borderId="2" xfId="0" applyFont="1" applyFill="1" applyBorder="1" applyAlignment="1">
      <alignment vertical="center" wrapText="1"/>
    </xf>
    <xf numFmtId="0" fontId="11" fillId="12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center" wrapText="1"/>
    </xf>
    <xf numFmtId="0" fontId="0" fillId="13" borderId="0" xfId="0" applyFill="1" applyAlignment="1">
      <alignment horizontal="left" vertical="top"/>
    </xf>
    <xf numFmtId="0" fontId="11" fillId="13" borderId="1" xfId="0" applyFont="1" applyFill="1" applyBorder="1" applyAlignment="1">
      <alignment vertical="center" wrapText="1"/>
    </xf>
    <xf numFmtId="0" fontId="0" fillId="0" borderId="30" xfId="0" applyBorder="1" applyAlignment="1">
      <alignment horizontal="center" vertical="center"/>
    </xf>
    <xf numFmtId="165" fontId="2" fillId="3" borderId="34" xfId="0" applyNumberFormat="1" applyFont="1" applyFill="1" applyBorder="1" applyAlignment="1">
      <alignment horizontal="center" vertical="center"/>
    </xf>
    <xf numFmtId="165" fontId="3" fillId="0" borderId="3" xfId="0" applyNumberFormat="1" applyFont="1" applyBorder="1" applyAlignment="1">
      <alignment horizontal="center" vertical="center"/>
    </xf>
    <xf numFmtId="165" fontId="3" fillId="0" borderId="28" xfId="0" applyNumberFormat="1" applyFont="1" applyBorder="1" applyAlignment="1">
      <alignment horizontal="center" vertical="center"/>
    </xf>
    <xf numFmtId="165" fontId="0" fillId="0" borderId="28" xfId="0" applyNumberFormat="1" applyBorder="1" applyAlignment="1">
      <alignment horizontal="center" vertical="center"/>
    </xf>
    <xf numFmtId="165" fontId="0" fillId="0" borderId="32" xfId="0" applyNumberFormat="1" applyBorder="1" applyAlignment="1">
      <alignment horizontal="center" vertical="center"/>
    </xf>
    <xf numFmtId="0" fontId="2" fillId="3" borderId="38" xfId="0" applyFont="1" applyFill="1" applyBorder="1" applyAlignment="1">
      <alignment horizontal="center" vertical="center"/>
    </xf>
    <xf numFmtId="165" fontId="2" fillId="3" borderId="38" xfId="0" applyNumberFormat="1" applyFont="1" applyFill="1" applyBorder="1" applyAlignment="1">
      <alignment horizontal="center" vertical="center"/>
    </xf>
    <xf numFmtId="165" fontId="2" fillId="2" borderId="38" xfId="0" applyNumberFormat="1" applyFont="1" applyFill="1" applyBorder="1" applyAlignment="1">
      <alignment horizontal="center" vertical="center"/>
    </xf>
    <xf numFmtId="165" fontId="2" fillId="2" borderId="39" xfId="0" applyNumberFormat="1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16" fillId="0" borderId="3" xfId="3" applyFont="1" applyBorder="1" applyAlignment="1">
      <alignment horizontal="left" vertical="center" wrapText="1"/>
    </xf>
    <xf numFmtId="165" fontId="6" fillId="0" borderId="3" xfId="0" applyNumberFormat="1" applyFont="1" applyBorder="1" applyAlignment="1">
      <alignment horizontal="center" vertical="center"/>
    </xf>
    <xf numFmtId="168" fontId="0" fillId="0" borderId="2" xfId="0" applyNumberFormat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0" fontId="11" fillId="0" borderId="9" xfId="0" applyFont="1" applyBorder="1" applyAlignment="1">
      <alignment horizontal="left" vertical="center" wrapText="1"/>
    </xf>
    <xf numFmtId="166" fontId="22" fillId="0" borderId="1" xfId="0" applyNumberFormat="1" applyFont="1" applyBorder="1" applyAlignment="1">
      <alignment horizontal="center" vertical="center" wrapText="1"/>
    </xf>
    <xf numFmtId="2" fontId="22" fillId="0" borderId="1" xfId="0" applyNumberFormat="1" applyFont="1" applyBorder="1" applyAlignment="1">
      <alignment horizontal="center" vertical="center" wrapText="1"/>
    </xf>
    <xf numFmtId="0" fontId="26" fillId="8" borderId="5" xfId="0" applyFont="1" applyFill="1" applyBorder="1" applyAlignment="1">
      <alignment horizontal="center" vertical="center" wrapText="1"/>
    </xf>
    <xf numFmtId="9" fontId="9" fillId="7" borderId="14" xfId="2" applyFont="1" applyFill="1" applyBorder="1" applyAlignment="1">
      <alignment horizontal="center" vertical="center" wrapText="1"/>
    </xf>
    <xf numFmtId="0" fontId="0" fillId="0" borderId="2" xfId="0" applyBorder="1" applyAlignment="1">
      <alignment horizontal="left" vertical="center" wrapText="1"/>
    </xf>
    <xf numFmtId="165" fontId="0" fillId="0" borderId="13" xfId="0" applyNumberFormat="1" applyBorder="1" applyAlignment="1">
      <alignment horizontal="center"/>
    </xf>
    <xf numFmtId="165" fontId="0" fillId="0" borderId="21" xfId="0" applyNumberFormat="1" applyBorder="1" applyAlignment="1">
      <alignment horizontal="center" vertical="center" wrapText="1"/>
    </xf>
    <xf numFmtId="165" fontId="0" fillId="0" borderId="13" xfId="0" applyNumberFormat="1" applyBorder="1" applyAlignment="1">
      <alignment horizontal="center" vertical="center" wrapText="1"/>
    </xf>
    <xf numFmtId="165" fontId="0" fillId="0" borderId="21" xfId="0" applyNumberFormat="1" applyBorder="1" applyAlignment="1">
      <alignment horizontal="center"/>
    </xf>
    <xf numFmtId="165" fontId="220" fillId="45" borderId="13" xfId="5" applyNumberFormat="1" applyFont="1" applyFill="1" applyBorder="1" applyAlignment="1">
      <alignment horizontal="center" vertical="center"/>
    </xf>
    <xf numFmtId="165" fontId="220" fillId="45" borderId="12" xfId="5" applyNumberFormat="1" applyFont="1" applyFill="1" applyBorder="1" applyAlignment="1">
      <alignment horizontal="center" vertical="center"/>
    </xf>
    <xf numFmtId="165" fontId="220" fillId="7" borderId="13" xfId="5" applyNumberFormat="1" applyFont="1" applyFill="1" applyBorder="1" applyAlignment="1">
      <alignment horizontal="center" vertical="center"/>
    </xf>
    <xf numFmtId="165" fontId="220" fillId="0" borderId="13" xfId="5" applyNumberFormat="1" applyFont="1" applyBorder="1" applyAlignment="1">
      <alignment horizontal="center" vertical="center"/>
    </xf>
    <xf numFmtId="2" fontId="9" fillId="2" borderId="13" xfId="0" applyNumberFormat="1" applyFont="1" applyFill="1" applyBorder="1" applyAlignment="1">
      <alignment horizontal="center" vertical="center" wrapText="1"/>
    </xf>
    <xf numFmtId="0" fontId="9" fillId="3" borderId="11" xfId="0" applyFont="1" applyFill="1" applyBorder="1" applyAlignment="1">
      <alignment horizontal="center" vertical="center"/>
    </xf>
    <xf numFmtId="0" fontId="8" fillId="0" borderId="11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2" fontId="13" fillId="2" borderId="12" xfId="0" applyNumberFormat="1" applyFont="1" applyFill="1" applyBorder="1" applyAlignment="1">
      <alignment horizontal="center"/>
    </xf>
    <xf numFmtId="2" fontId="9" fillId="3" borderId="13" xfId="0" applyNumberFormat="1" applyFont="1" applyFill="1" applyBorder="1" applyAlignment="1">
      <alignment horizontal="center" vertical="center" wrapText="1"/>
    </xf>
    <xf numFmtId="2" fontId="2" fillId="0" borderId="13" xfId="0" applyNumberFormat="1" applyFont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2" fontId="2" fillId="0" borderId="14" xfId="0" applyNumberFormat="1" applyFont="1" applyBorder="1" applyAlignment="1">
      <alignment horizontal="center"/>
    </xf>
    <xf numFmtId="9" fontId="9" fillId="0" borderId="0" xfId="2" applyFont="1" applyFill="1" applyBorder="1" applyAlignment="1">
      <alignment horizontal="center" vertical="center"/>
    </xf>
    <xf numFmtId="2" fontId="0" fillId="0" borderId="0" xfId="0" applyNumberFormat="1" applyAlignment="1">
      <alignment vertical="top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horizontal="left"/>
    </xf>
    <xf numFmtId="2" fontId="11" fillId="0" borderId="13" xfId="0" applyNumberFormat="1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1" fontId="23" fillId="0" borderId="1" xfId="0" applyNumberFormat="1" applyFont="1" applyBorder="1" applyAlignment="1">
      <alignment horizontal="center" vertical="center"/>
    </xf>
    <xf numFmtId="165" fontId="8" fillId="0" borderId="0" xfId="0" applyNumberFormat="1" applyFont="1"/>
    <xf numFmtId="0" fontId="9" fillId="0" borderId="8" xfId="0" applyFont="1" applyBorder="1" applyAlignment="1">
      <alignment horizontal="right"/>
    </xf>
    <xf numFmtId="0" fontId="8" fillId="0" borderId="1" xfId="0" applyFont="1" applyBorder="1"/>
    <xf numFmtId="2" fontId="8" fillId="0" borderId="0" xfId="0" applyNumberFormat="1" applyFont="1" applyAlignment="1">
      <alignment horizontal="center"/>
    </xf>
    <xf numFmtId="17" fontId="27" fillId="0" borderId="0" xfId="0" applyNumberFormat="1" applyFont="1" applyAlignment="1">
      <alignment horizontal="center" vertical="center"/>
    </xf>
    <xf numFmtId="0" fontId="27" fillId="382" borderId="0" xfId="0" applyFont="1" applyFill="1" applyAlignment="1">
      <alignment vertical="center"/>
    </xf>
    <xf numFmtId="0" fontId="27" fillId="0" borderId="0" xfId="0" applyFont="1" applyAlignment="1">
      <alignment horizontal="center" vertical="center"/>
    </xf>
    <xf numFmtId="0" fontId="27" fillId="382" borderId="0" xfId="0" applyFont="1" applyFill="1" applyAlignment="1">
      <alignment horizontal="center" vertical="center"/>
    </xf>
    <xf numFmtId="17" fontId="27" fillId="382" borderId="11" xfId="0" applyNumberFormat="1" applyFont="1" applyFill="1" applyBorder="1" applyAlignment="1">
      <alignment horizontal="center" vertical="center"/>
    </xf>
    <xf numFmtId="2" fontId="27" fillId="382" borderId="1" xfId="0" applyNumberFormat="1" applyFont="1" applyFill="1" applyBorder="1" applyAlignment="1">
      <alignment horizontal="center" vertical="center"/>
    </xf>
    <xf numFmtId="0" fontId="27" fillId="382" borderId="1" xfId="0" applyFont="1" applyFill="1" applyBorder="1" applyAlignment="1">
      <alignment horizontal="center" vertical="center"/>
    </xf>
    <xf numFmtId="201" fontId="8" fillId="0" borderId="13" xfId="2" applyNumberFormat="1" applyFont="1" applyBorder="1"/>
    <xf numFmtId="201" fontId="8" fillId="0" borderId="14" xfId="0" applyNumberFormat="1" applyFont="1" applyBorder="1"/>
    <xf numFmtId="0" fontId="26" fillId="8" borderId="6" xfId="0" applyFont="1" applyFill="1" applyBorder="1" applyAlignment="1">
      <alignment horizontal="center" vertical="center" wrapText="1"/>
    </xf>
    <xf numFmtId="2" fontId="11" fillId="2" borderId="25" xfId="0" applyNumberFormat="1" applyFont="1" applyFill="1" applyBorder="1" applyAlignment="1">
      <alignment horizontal="center" vertical="center" wrapText="1"/>
    </xf>
    <xf numFmtId="2" fontId="11" fillId="5" borderId="25" xfId="0" applyNumberFormat="1" applyFont="1" applyFill="1" applyBorder="1" applyAlignment="1">
      <alignment horizontal="center" vertical="center" wrapText="1"/>
    </xf>
    <xf numFmtId="2" fontId="11" fillId="0" borderId="11" xfId="0" applyNumberFormat="1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/>
    </xf>
    <xf numFmtId="0" fontId="9" fillId="0" borderId="2" xfId="0" applyFont="1" applyBorder="1" applyAlignment="1">
      <alignment horizontal="left" vertical="center"/>
    </xf>
    <xf numFmtId="2" fontId="9" fillId="0" borderId="2" xfId="0" applyNumberFormat="1" applyFont="1" applyBorder="1" applyAlignment="1">
      <alignment horizontal="left"/>
    </xf>
    <xf numFmtId="166" fontId="22" fillId="0" borderId="2" xfId="0" applyNumberFormat="1" applyFont="1" applyBorder="1" applyAlignment="1">
      <alignment horizontal="center" vertical="center" wrapText="1"/>
    </xf>
    <xf numFmtId="166" fontId="22" fillId="0" borderId="107" xfId="0" applyNumberFormat="1" applyFont="1" applyBorder="1" applyAlignment="1">
      <alignment horizontal="center" vertical="center" wrapText="1"/>
    </xf>
    <xf numFmtId="0" fontId="8" fillId="0" borderId="1" xfId="0" applyFont="1" applyBorder="1" applyAlignment="1" applyProtection="1">
      <alignment vertical="center"/>
      <protection locked="0"/>
    </xf>
    <xf numFmtId="2" fontId="11" fillId="0" borderId="2" xfId="0" applyNumberFormat="1" applyFont="1" applyBorder="1" applyAlignment="1">
      <alignment horizontal="center" vertical="center" wrapText="1"/>
    </xf>
    <xf numFmtId="2" fontId="11" fillId="2" borderId="107" xfId="0" applyNumberFormat="1" applyFont="1" applyFill="1" applyBorder="1" applyAlignment="1">
      <alignment horizontal="center" vertical="center" wrapText="1"/>
    </xf>
    <xf numFmtId="0" fontId="26" fillId="8" borderId="108" xfId="0" applyFont="1" applyFill="1" applyBorder="1" applyAlignment="1">
      <alignment horizontal="center" vertical="center" wrapText="1"/>
    </xf>
    <xf numFmtId="0" fontId="26" fillId="8" borderId="109" xfId="0" applyFont="1" applyFill="1" applyBorder="1" applyAlignment="1">
      <alignment horizontal="center" vertical="center" wrapText="1"/>
    </xf>
    <xf numFmtId="0" fontId="26" fillId="8" borderId="110" xfId="0" applyFont="1" applyFill="1" applyBorder="1" applyAlignment="1">
      <alignment horizontal="center" vertical="center" wrapText="1"/>
    </xf>
    <xf numFmtId="2" fontId="11" fillId="0" borderId="4" xfId="0" applyNumberFormat="1" applyFont="1" applyBorder="1" applyAlignment="1">
      <alignment horizontal="center" vertical="center" wrapText="1"/>
    </xf>
    <xf numFmtId="2" fontId="11" fillId="0" borderId="5" xfId="0" applyNumberFormat="1" applyFont="1" applyBorder="1" applyAlignment="1">
      <alignment horizontal="center" vertical="center" wrapText="1"/>
    </xf>
    <xf numFmtId="2" fontId="11" fillId="0" borderId="12" xfId="0" applyNumberFormat="1" applyFont="1" applyBorder="1" applyAlignment="1">
      <alignment horizontal="center" vertical="center" wrapText="1"/>
    </xf>
    <xf numFmtId="166" fontId="22" fillId="0" borderId="30" xfId="0" applyNumberFormat="1" applyFont="1" applyBorder="1" applyAlignment="1">
      <alignment horizontal="center" vertical="center" wrapText="1"/>
    </xf>
    <xf numFmtId="166" fontId="22" fillId="0" borderId="28" xfId="0" applyNumberFormat="1" applyFont="1" applyBorder="1" applyAlignment="1">
      <alignment horizontal="center" vertical="center" wrapText="1"/>
    </xf>
    <xf numFmtId="166" fontId="22" fillId="0" borderId="111" xfId="0" applyNumberFormat="1" applyFont="1" applyBorder="1" applyAlignment="1">
      <alignment horizontal="center" vertical="center" wrapText="1"/>
    </xf>
    <xf numFmtId="0" fontId="8" fillId="0" borderId="9" xfId="0" applyFont="1" applyBorder="1" applyAlignment="1">
      <alignment vertical="center" wrapText="1"/>
    </xf>
    <xf numFmtId="15" fontId="0" fillId="0" borderId="1" xfId="0" applyNumberFormat="1" applyBorder="1" applyAlignment="1">
      <alignment horizontal="center" vertical="center"/>
    </xf>
    <xf numFmtId="15" fontId="0" fillId="0" borderId="1" xfId="0" applyNumberFormat="1" applyBorder="1"/>
    <xf numFmtId="15" fontId="0" fillId="0" borderId="13" xfId="0" applyNumberFormat="1" applyBorder="1" applyAlignment="1">
      <alignment horizontal="center" vertical="center"/>
    </xf>
    <xf numFmtId="15" fontId="0" fillId="0" borderId="9" xfId="0" applyNumberFormat="1" applyBorder="1" applyAlignment="1">
      <alignment horizontal="center" vertical="center"/>
    </xf>
    <xf numFmtId="15" fontId="0" fillId="0" borderId="1" xfId="0" applyNumberFormat="1" applyBorder="1" applyAlignment="1">
      <alignment horizontal="center"/>
    </xf>
    <xf numFmtId="0" fontId="0" fillId="0" borderId="13" xfId="0" applyBorder="1"/>
    <xf numFmtId="0" fontId="0" fillId="0" borderId="9" xfId="0" applyBorder="1"/>
    <xf numFmtId="0" fontId="12" fillId="0" borderId="9" xfId="0" applyFont="1" applyBorder="1" applyAlignment="1">
      <alignment vertical="center"/>
    </xf>
    <xf numFmtId="0" fontId="0" fillId="0" borderId="14" xfId="0" applyBorder="1"/>
    <xf numFmtId="0" fontId="2" fillId="3" borderId="35" xfId="0" applyFont="1" applyFill="1" applyBorder="1"/>
    <xf numFmtId="0" fontId="2" fillId="3" borderId="34" xfId="0" applyFont="1" applyFill="1" applyBorder="1" applyAlignment="1">
      <alignment horizontal="left"/>
    </xf>
    <xf numFmtId="165" fontId="2" fillId="2" borderId="34" xfId="0" applyNumberFormat="1" applyFont="1" applyFill="1" applyBorder="1" applyAlignment="1">
      <alignment horizontal="center"/>
    </xf>
    <xf numFmtId="0" fontId="254" fillId="0" borderId="0" xfId="0" applyFont="1" applyAlignment="1">
      <alignment horizontal="left" vertical="center"/>
    </xf>
    <xf numFmtId="0" fontId="255" fillId="0" borderId="0" xfId="0" applyFont="1" applyAlignment="1">
      <alignment horizontal="left" vertical="center"/>
    </xf>
    <xf numFmtId="16" fontId="254" fillId="0" borderId="0" xfId="0" applyNumberFormat="1" applyFont="1" applyAlignment="1">
      <alignment horizontal="left" vertical="center"/>
    </xf>
    <xf numFmtId="0" fontId="255" fillId="9" borderId="0" xfId="0" applyFont="1" applyFill="1" applyAlignment="1">
      <alignment horizontal="left" vertical="center"/>
    </xf>
    <xf numFmtId="0" fontId="255" fillId="383" borderId="0" xfId="0" applyFont="1" applyFill="1" applyAlignment="1">
      <alignment horizontal="left" vertical="center"/>
    </xf>
    <xf numFmtId="17" fontId="255" fillId="383" borderId="0" xfId="0" applyNumberFormat="1" applyFont="1" applyFill="1" applyAlignment="1">
      <alignment horizontal="left" vertical="center"/>
    </xf>
    <xf numFmtId="0" fontId="255" fillId="384" borderId="0" xfId="0" applyFont="1" applyFill="1" applyAlignment="1">
      <alignment horizontal="left"/>
    </xf>
    <xf numFmtId="2" fontId="256" fillId="385" borderId="0" xfId="0" applyNumberFormat="1" applyFont="1" applyFill="1" applyAlignment="1">
      <alignment horizontal="left" vertical="center"/>
    </xf>
    <xf numFmtId="2" fontId="254" fillId="385" borderId="0" xfId="0" applyNumberFormat="1" applyFont="1" applyFill="1" applyAlignment="1">
      <alignment horizontal="left" vertical="center"/>
    </xf>
    <xf numFmtId="0" fontId="256" fillId="0" borderId="0" xfId="0" applyFont="1" applyAlignment="1">
      <alignment horizontal="left" vertical="center"/>
    </xf>
    <xf numFmtId="0" fontId="254" fillId="386" borderId="0" xfId="0" applyFont="1" applyFill="1" applyAlignment="1">
      <alignment horizontal="left" vertical="center"/>
    </xf>
    <xf numFmtId="0" fontId="256" fillId="0" borderId="0" xfId="0" applyFont="1" applyAlignment="1">
      <alignment horizontal="left" vertical="center" wrapText="1"/>
    </xf>
    <xf numFmtId="0" fontId="254" fillId="0" borderId="0" xfId="0" applyFont="1" applyAlignment="1">
      <alignment horizontal="left" vertical="center" wrapText="1"/>
    </xf>
    <xf numFmtId="0" fontId="257" fillId="0" borderId="0" xfId="3" applyFont="1" applyAlignment="1">
      <alignment horizontal="left" vertical="center" wrapText="1"/>
    </xf>
    <xf numFmtId="2" fontId="254" fillId="385" borderId="0" xfId="0" applyNumberFormat="1" applyFont="1" applyFill="1" applyAlignment="1">
      <alignment horizontal="left" vertical="center" wrapText="1"/>
    </xf>
    <xf numFmtId="0" fontId="258" fillId="0" borderId="0" xfId="0" applyFont="1" applyAlignment="1">
      <alignment horizontal="left" vertical="center"/>
    </xf>
    <xf numFmtId="2" fontId="258" fillId="385" borderId="0" xfId="0" applyNumberFormat="1" applyFont="1" applyFill="1" applyAlignment="1">
      <alignment horizontal="left" vertical="center"/>
    </xf>
    <xf numFmtId="0" fontId="259" fillId="0" borderId="0" xfId="0" applyFont="1" applyAlignment="1">
      <alignment horizontal="left" vertical="center"/>
    </xf>
    <xf numFmtId="2" fontId="259" fillId="385" borderId="0" xfId="0" applyNumberFormat="1" applyFont="1" applyFill="1" applyAlignment="1">
      <alignment horizontal="left" vertical="center"/>
    </xf>
    <xf numFmtId="0" fontId="254" fillId="0" borderId="0" xfId="0" applyFont="1" applyAlignment="1">
      <alignment horizontal="left"/>
    </xf>
    <xf numFmtId="14" fontId="254" fillId="0" borderId="0" xfId="0" applyNumberFormat="1" applyFont="1" applyAlignment="1">
      <alignment horizontal="left"/>
    </xf>
    <xf numFmtId="2" fontId="254" fillId="0" borderId="0" xfId="0" applyNumberFormat="1" applyFont="1" applyAlignment="1">
      <alignment horizontal="left"/>
    </xf>
    <xf numFmtId="0" fontId="254" fillId="5" borderId="0" xfId="0" applyFont="1" applyFill="1" applyAlignment="1">
      <alignment horizontal="left"/>
    </xf>
    <xf numFmtId="14" fontId="0" fillId="0" borderId="0" xfId="0" applyNumberFormat="1" applyAlignment="1">
      <alignment horizontal="left"/>
    </xf>
    <xf numFmtId="2" fontId="0" fillId="0" borderId="0" xfId="0" applyNumberFormat="1" applyAlignment="1">
      <alignment horizontal="left"/>
    </xf>
    <xf numFmtId="0" fontId="10" fillId="8" borderId="5" xfId="0" applyFont="1" applyFill="1" applyBorder="1" applyAlignment="1">
      <alignment vertical="center" wrapText="1"/>
    </xf>
    <xf numFmtId="0" fontId="254" fillId="0" borderId="1" xfId="0" applyFont="1" applyBorder="1" applyAlignment="1">
      <alignment horizontal="left" vertical="center"/>
    </xf>
    <xf numFmtId="0" fontId="256" fillId="0" borderId="1" xfId="0" applyFont="1" applyBorder="1" applyAlignment="1">
      <alignment horizontal="left" vertical="center" wrapText="1"/>
    </xf>
    <xf numFmtId="2" fontId="256" fillId="0" borderId="1" xfId="0" applyNumberFormat="1" applyFont="1" applyBorder="1" applyAlignment="1">
      <alignment horizontal="left" vertical="center" wrapText="1"/>
    </xf>
    <xf numFmtId="0" fontId="256" fillId="0" borderId="1" xfId="0" applyFont="1" applyBorder="1" applyAlignment="1" applyProtection="1">
      <alignment horizontal="left" vertical="center" wrapText="1"/>
      <protection locked="0"/>
    </xf>
    <xf numFmtId="0" fontId="254" fillId="0" borderId="1" xfId="0" applyFont="1" applyBorder="1" applyAlignment="1">
      <alignment horizontal="left" vertical="center" wrapText="1"/>
    </xf>
    <xf numFmtId="2" fontId="254" fillId="0" borderId="1" xfId="0" applyNumberFormat="1" applyFont="1" applyBorder="1" applyAlignment="1">
      <alignment horizontal="left" vertical="center" wrapText="1"/>
    </xf>
    <xf numFmtId="0" fontId="254" fillId="0" borderId="1" xfId="0" applyFont="1" applyBorder="1" applyAlignment="1" applyProtection="1">
      <alignment horizontal="left" vertical="center" wrapText="1"/>
      <protection locked="0"/>
    </xf>
    <xf numFmtId="168" fontId="8" fillId="0" borderId="0" xfId="0" applyNumberFormat="1" applyFont="1"/>
    <xf numFmtId="2" fontId="254" fillId="0" borderId="0" xfId="0" applyNumberFormat="1" applyFont="1" applyAlignment="1">
      <alignment horizontal="center" vertical="center"/>
    </xf>
    <xf numFmtId="14" fontId="0" fillId="0" borderId="0" xfId="0" applyNumberFormat="1"/>
    <xf numFmtId="14" fontId="0" fillId="0" borderId="0" xfId="0" applyNumberFormat="1" applyAlignment="1">
      <alignment horizontal="center"/>
    </xf>
    <xf numFmtId="2" fontId="9" fillId="3" borderId="13" xfId="0" applyNumberFormat="1" applyFont="1" applyFill="1" applyBorder="1" applyAlignment="1">
      <alignment horizontal="center" vertical="center"/>
    </xf>
    <xf numFmtId="2" fontId="0" fillId="0" borderId="13" xfId="0" applyNumberFormat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2" fontId="0" fillId="387" borderId="1" xfId="0" applyNumberFormat="1" applyFill="1" applyBorder="1" applyAlignment="1">
      <alignment horizontal="center"/>
    </xf>
    <xf numFmtId="2" fontId="8" fillId="387" borderId="1" xfId="0" applyNumberFormat="1" applyFont="1" applyFill="1" applyBorder="1" applyAlignment="1">
      <alignment horizontal="center" vertical="center"/>
    </xf>
    <xf numFmtId="2" fontId="2" fillId="2" borderId="23" xfId="0" applyNumberFormat="1" applyFont="1" applyFill="1" applyBorder="1" applyAlignment="1">
      <alignment horizontal="center"/>
    </xf>
    <xf numFmtId="9" fontId="8" fillId="0" borderId="0" xfId="2" applyFont="1"/>
    <xf numFmtId="0" fontId="0" fillId="5" borderId="0" xfId="0" applyFill="1"/>
    <xf numFmtId="210" fontId="2" fillId="2" borderId="23" xfId="0" applyNumberFormat="1" applyFont="1" applyFill="1" applyBorder="1" applyAlignment="1">
      <alignment horizontal="center" wrapText="1"/>
    </xf>
    <xf numFmtId="168" fontId="2" fillId="2" borderId="23" xfId="0" applyNumberFormat="1" applyFont="1" applyFill="1" applyBorder="1" applyAlignment="1">
      <alignment horizontal="center" wrapText="1"/>
    </xf>
    <xf numFmtId="2" fontId="3" fillId="0" borderId="1" xfId="14509" applyNumberFormat="1" applyFont="1" applyFill="1" applyBorder="1" applyAlignment="1" applyProtection="1">
      <alignment horizontal="center" vertical="center"/>
      <protection locked="0"/>
    </xf>
    <xf numFmtId="2" fontId="3" fillId="0" borderId="1" xfId="14512" applyNumberFormat="1" applyFont="1" applyFill="1" applyBorder="1" applyAlignment="1" applyProtection="1">
      <alignment horizontal="center" vertical="center"/>
      <protection locked="0"/>
    </xf>
    <xf numFmtId="0" fontId="10" fillId="4" borderId="109" xfId="0" applyFont="1" applyFill="1" applyBorder="1" applyAlignment="1" applyProtection="1">
      <alignment vertical="center" wrapText="1"/>
      <protection locked="0"/>
    </xf>
    <xf numFmtId="0" fontId="10" fillId="4" borderId="112" xfId="0" applyFont="1" applyFill="1" applyBorder="1" applyAlignment="1" applyProtection="1">
      <alignment vertical="center" wrapText="1"/>
      <protection locked="0"/>
    </xf>
    <xf numFmtId="0" fontId="10" fillId="4" borderId="110" xfId="0" applyFont="1" applyFill="1" applyBorder="1" applyAlignment="1" applyProtection="1">
      <alignment vertical="center" wrapText="1"/>
      <protection locked="0"/>
    </xf>
    <xf numFmtId="0" fontId="10" fillId="4" borderId="19" xfId="0" applyFont="1" applyFill="1" applyBorder="1" applyAlignment="1" applyProtection="1">
      <alignment vertical="center" wrapText="1"/>
      <protection locked="0"/>
    </xf>
    <xf numFmtId="17" fontId="10" fillId="4" borderId="108" xfId="0" applyNumberFormat="1" applyFont="1" applyFill="1" applyBorder="1" applyAlignment="1" applyProtection="1">
      <alignment horizontal="center" vertical="center" wrapText="1"/>
      <protection locked="0"/>
    </xf>
    <xf numFmtId="0" fontId="10" fillId="4" borderId="109" xfId="0" applyFont="1" applyFill="1" applyBorder="1" applyAlignment="1" applyProtection="1">
      <alignment horizontal="center" vertical="center" wrapText="1"/>
      <protection locked="0"/>
    </xf>
    <xf numFmtId="0" fontId="10" fillId="4" borderId="108" xfId="0" applyFont="1" applyFill="1" applyBorder="1" applyAlignment="1" applyProtection="1">
      <alignment horizontal="center" vertical="center" wrapText="1"/>
      <protection locked="0"/>
    </xf>
    <xf numFmtId="0" fontId="10" fillId="4" borderId="110" xfId="0" applyFont="1" applyFill="1" applyBorder="1" applyAlignment="1" applyProtection="1">
      <alignment horizontal="center" vertical="center" wrapText="1"/>
      <protection locked="0"/>
    </xf>
    <xf numFmtId="0" fontId="11" fillId="0" borderId="5" xfId="0" applyFont="1" applyBorder="1" applyAlignment="1" applyProtection="1">
      <alignment horizontal="left" vertical="center" wrapText="1"/>
      <protection locked="0"/>
    </xf>
    <xf numFmtId="0" fontId="11" fillId="0" borderId="5" xfId="0" applyFont="1" applyBorder="1" applyAlignment="1" applyProtection="1">
      <alignment vertical="center" wrapText="1"/>
      <protection locked="0"/>
    </xf>
    <xf numFmtId="0" fontId="12" fillId="0" borderId="5" xfId="0" applyFont="1" applyBorder="1" applyAlignment="1">
      <alignment vertical="center"/>
    </xf>
    <xf numFmtId="15" fontId="0" fillId="0" borderId="5" xfId="0" applyNumberFormat="1" applyBorder="1" applyAlignment="1">
      <alignment horizontal="center" vertical="center"/>
    </xf>
    <xf numFmtId="15" fontId="0" fillId="0" borderId="5" xfId="0" applyNumberFormat="1" applyBorder="1"/>
    <xf numFmtId="15" fontId="0" fillId="0" borderId="12" xfId="0" applyNumberFormat="1" applyBorder="1" applyAlignment="1">
      <alignment horizontal="center" vertical="center"/>
    </xf>
    <xf numFmtId="15" fontId="0" fillId="0" borderId="9" xfId="0" applyNumberFormat="1" applyBorder="1"/>
    <xf numFmtId="0" fontId="11" fillId="0" borderId="6" xfId="0" applyFont="1" applyBorder="1" applyAlignment="1" applyProtection="1">
      <alignment vertical="center" wrapText="1"/>
      <protection locked="0"/>
    </xf>
    <xf numFmtId="0" fontId="11" fillId="0" borderId="25" xfId="0" applyFont="1" applyBorder="1" applyAlignment="1" applyProtection="1">
      <alignment vertical="center" wrapText="1"/>
      <protection locked="0"/>
    </xf>
    <xf numFmtId="0" fontId="11" fillId="0" borderId="113" xfId="0" applyFont="1" applyBorder="1" applyAlignment="1" applyProtection="1">
      <alignment vertical="center" wrapText="1"/>
      <protection locked="0"/>
    </xf>
    <xf numFmtId="15" fontId="0" fillId="0" borderId="4" xfId="0" applyNumberFormat="1" applyBorder="1" applyAlignment="1">
      <alignment horizontal="center" vertical="center"/>
    </xf>
    <xf numFmtId="15" fontId="0" fillId="0" borderId="11" xfId="0" applyNumberFormat="1" applyBorder="1" applyAlignment="1">
      <alignment horizontal="center" vertical="center"/>
    </xf>
    <xf numFmtId="15" fontId="0" fillId="0" borderId="8" xfId="0" applyNumberFormat="1" applyBorder="1" applyAlignment="1">
      <alignment horizontal="center" vertical="center"/>
    </xf>
    <xf numFmtId="2" fontId="9" fillId="389" borderId="1" xfId="0" applyNumberFormat="1" applyFont="1" applyFill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/>
    </xf>
    <xf numFmtId="165" fontId="6" fillId="0" borderId="1" xfId="0" applyNumberFormat="1" applyFont="1" applyBorder="1" applyAlignment="1">
      <alignment horizontal="center"/>
    </xf>
    <xf numFmtId="2" fontId="0" fillId="0" borderId="2" xfId="0" applyNumberFormat="1" applyBorder="1" applyAlignment="1">
      <alignment horizontal="center" wrapText="1"/>
    </xf>
    <xf numFmtId="2" fontId="0" fillId="0" borderId="1" xfId="0" applyNumberFormat="1" applyBorder="1" applyAlignment="1">
      <alignment horizontal="center" wrapText="1"/>
    </xf>
    <xf numFmtId="2" fontId="5" fillId="0" borderId="1" xfId="3" applyNumberFormat="1" applyFont="1" applyBorder="1" applyAlignment="1">
      <alignment horizontal="center" vertical="center" wrapText="1"/>
    </xf>
    <xf numFmtId="165" fontId="5" fillId="0" borderId="2" xfId="3" applyNumberFormat="1" applyFont="1" applyBorder="1" applyAlignment="1">
      <alignment horizontal="center" vertical="center" wrapText="1"/>
    </xf>
    <xf numFmtId="165" fontId="5" fillId="0" borderId="28" xfId="3" applyNumberFormat="1" applyFont="1" applyBorder="1" applyAlignment="1">
      <alignment horizontal="center" vertical="center" wrapText="1"/>
    </xf>
    <xf numFmtId="165" fontId="2" fillId="0" borderId="0" xfId="0" applyNumberFormat="1" applyFont="1" applyAlignment="1">
      <alignment horizontal="center" vertical="center"/>
    </xf>
    <xf numFmtId="0" fontId="2" fillId="3" borderId="35" xfId="0" applyFont="1" applyFill="1" applyBorder="1" applyAlignment="1">
      <alignment horizontal="center" vertical="center"/>
    </xf>
    <xf numFmtId="0" fontId="2" fillId="3" borderId="34" xfId="0" applyFont="1" applyFill="1" applyBorder="1" applyAlignment="1">
      <alignment horizontal="center" vertical="center"/>
    </xf>
    <xf numFmtId="165" fontId="2" fillId="2" borderId="36" xfId="0" applyNumberFormat="1" applyFont="1" applyFill="1" applyBorder="1" applyAlignment="1">
      <alignment horizontal="center"/>
    </xf>
    <xf numFmtId="0" fontId="0" fillId="0" borderId="8" xfId="0" applyBorder="1"/>
    <xf numFmtId="165" fontId="0" fillId="0" borderId="9" xfId="0" applyNumberFormat="1" applyBorder="1" applyAlignment="1">
      <alignment horizontal="center" vertical="center"/>
    </xf>
    <xf numFmtId="165" fontId="0" fillId="0" borderId="114" xfId="0" applyNumberFormat="1" applyBorder="1" applyAlignment="1">
      <alignment horizontal="center" vertical="center"/>
    </xf>
    <xf numFmtId="165" fontId="0" fillId="0" borderId="9" xfId="0" applyNumberFormat="1" applyBorder="1" applyAlignment="1">
      <alignment horizontal="center"/>
    </xf>
    <xf numFmtId="168" fontId="0" fillId="0" borderId="9" xfId="0" applyNumberFormat="1" applyBorder="1" applyAlignment="1">
      <alignment horizontal="center"/>
    </xf>
    <xf numFmtId="0" fontId="0" fillId="0" borderId="14" xfId="0" applyBorder="1" applyAlignment="1">
      <alignment horizontal="center"/>
    </xf>
    <xf numFmtId="17" fontId="2" fillId="2" borderId="23" xfId="0" applyNumberFormat="1" applyFont="1" applyFill="1" applyBorder="1" applyAlignment="1">
      <alignment horizontal="center"/>
    </xf>
    <xf numFmtId="17" fontId="2" fillId="2" borderId="24" xfId="0" applyNumberFormat="1" applyFont="1" applyFill="1" applyBorder="1" applyAlignment="1">
      <alignment horizontal="center"/>
    </xf>
    <xf numFmtId="15" fontId="0" fillId="7" borderId="5" xfId="0" applyNumberFormat="1" applyFill="1" applyBorder="1" applyAlignment="1">
      <alignment horizontal="center"/>
    </xf>
    <xf numFmtId="15" fontId="0" fillId="7" borderId="1" xfId="0" applyNumberFormat="1" applyFill="1" applyBorder="1" applyAlignment="1">
      <alignment horizontal="center"/>
    </xf>
    <xf numFmtId="0" fontId="10" fillId="4" borderId="4" xfId="0" applyFont="1" applyFill="1" applyBorder="1" applyAlignment="1" applyProtection="1">
      <alignment horizontal="center" vertical="center" wrapText="1"/>
      <protection locked="0"/>
    </xf>
    <xf numFmtId="0" fontId="10" fillId="4" borderId="5" xfId="0" applyFont="1" applyFill="1" applyBorder="1" applyAlignment="1" applyProtection="1">
      <alignment vertical="center" wrapText="1"/>
      <protection locked="0"/>
    </xf>
    <xf numFmtId="0" fontId="8" fillId="0" borderId="9" xfId="0" applyFont="1" applyBorder="1" applyAlignment="1">
      <alignment horizontal="left" vertical="center" wrapText="1"/>
    </xf>
    <xf numFmtId="2" fontId="8" fillId="0" borderId="9" xfId="0" applyNumberFormat="1" applyFont="1" applyBorder="1" applyAlignment="1">
      <alignment horizontal="left" vertical="center" wrapText="1"/>
    </xf>
    <xf numFmtId="0" fontId="8" fillId="0" borderId="35" xfId="0" applyFont="1" applyBorder="1" applyAlignment="1">
      <alignment horizontal="center"/>
    </xf>
    <xf numFmtId="0" fontId="12" fillId="0" borderId="34" xfId="0" applyFont="1" applyBorder="1" applyAlignment="1" applyProtection="1">
      <alignment horizontal="left" vertical="center" wrapText="1"/>
      <protection locked="0"/>
    </xf>
    <xf numFmtId="2" fontId="0" fillId="0" borderId="36" xfId="0" applyNumberFormat="1" applyBorder="1" applyAlignment="1">
      <alignment horizontal="center"/>
    </xf>
    <xf numFmtId="2" fontId="11" fillId="2" borderId="1" xfId="0" applyNumberFormat="1" applyFont="1" applyFill="1" applyBorder="1" applyAlignment="1">
      <alignment horizontal="center" vertical="center" wrapText="1"/>
    </xf>
    <xf numFmtId="0" fontId="8" fillId="0" borderId="10" xfId="0" applyFont="1" applyBorder="1" applyAlignment="1" applyProtection="1">
      <alignment horizontal="center" vertical="center" wrapText="1"/>
      <protection locked="0"/>
    </xf>
    <xf numFmtId="0" fontId="11" fillId="0" borderId="2" xfId="0" applyFont="1" applyBorder="1" applyAlignment="1" applyProtection="1">
      <alignment horizontal="left" vertical="center" wrapText="1"/>
      <protection locked="0"/>
    </xf>
    <xf numFmtId="0" fontId="11" fillId="0" borderId="2" xfId="0" applyFont="1" applyBorder="1" applyAlignment="1">
      <alignment vertical="center" wrapText="1"/>
    </xf>
    <xf numFmtId="15" fontId="0" fillId="0" borderId="2" xfId="0" applyNumberFormat="1" applyBorder="1" applyAlignment="1">
      <alignment horizontal="center" vertical="center"/>
    </xf>
    <xf numFmtId="15" fontId="0" fillId="0" borderId="21" xfId="0" applyNumberFormat="1" applyBorder="1" applyAlignment="1">
      <alignment horizontal="center" vertical="center"/>
    </xf>
    <xf numFmtId="0" fontId="10" fillId="4" borderId="8" xfId="0" applyFont="1" applyFill="1" applyBorder="1" applyAlignment="1" applyProtection="1">
      <alignment horizontal="center" vertical="center" wrapText="1"/>
      <protection locked="0"/>
    </xf>
    <xf numFmtId="0" fontId="10" fillId="4" borderId="9" xfId="0" applyFont="1" applyFill="1" applyBorder="1" applyAlignment="1" applyProtection="1">
      <alignment vertical="center" wrapText="1"/>
      <protection locked="0"/>
    </xf>
    <xf numFmtId="17" fontId="10" fillId="4" borderId="9" xfId="0" applyNumberFormat="1" applyFont="1" applyFill="1" applyBorder="1" applyAlignment="1" applyProtection="1">
      <alignment horizontal="center" vertical="center" wrapText="1"/>
      <protection locked="0"/>
    </xf>
    <xf numFmtId="0" fontId="10" fillId="4" borderId="9" xfId="0" applyFont="1" applyFill="1" applyBorder="1" applyAlignment="1" applyProtection="1">
      <alignment horizontal="center" vertical="center" wrapText="1"/>
      <protection locked="0"/>
    </xf>
    <xf numFmtId="0" fontId="10" fillId="4" borderId="14" xfId="0" applyFont="1" applyFill="1" applyBorder="1" applyAlignment="1" applyProtection="1">
      <alignment horizontal="center" vertical="center" wrapText="1"/>
      <protection locked="0"/>
    </xf>
    <xf numFmtId="0" fontId="2" fillId="3" borderId="5" xfId="0" applyFont="1" applyFill="1" applyBorder="1" applyAlignment="1">
      <alignment horizontal="center" vertical="center"/>
    </xf>
    <xf numFmtId="17" fontId="2" fillId="2" borderId="5" xfId="0" applyNumberFormat="1" applyFont="1" applyFill="1" applyBorder="1" applyAlignment="1">
      <alignment horizontal="center"/>
    </xf>
    <xf numFmtId="17" fontId="2" fillId="2" borderId="12" xfId="0" applyNumberFormat="1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left"/>
    </xf>
    <xf numFmtId="165" fontId="0" fillId="0" borderId="34" xfId="0" applyNumberFormat="1" applyBorder="1" applyAlignment="1">
      <alignment horizontal="center" vertical="center" wrapText="1"/>
    </xf>
    <xf numFmtId="165" fontId="0" fillId="0" borderId="114" xfId="0" applyNumberFormat="1" applyBorder="1" applyAlignment="1">
      <alignment horizontal="center" vertical="center" wrapText="1"/>
    </xf>
    <xf numFmtId="0" fontId="0" fillId="0" borderId="9" xfId="0" applyBorder="1" applyAlignment="1">
      <alignment horizontal="center"/>
    </xf>
    <xf numFmtId="2" fontId="9" fillId="0" borderId="0" xfId="0" applyNumberFormat="1" applyFont="1"/>
    <xf numFmtId="2" fontId="3" fillId="0" borderId="1" xfId="14515" applyNumberFormat="1" applyFont="1" applyFill="1" applyBorder="1" applyAlignment="1" applyProtection="1">
      <alignment horizontal="center" vertical="center"/>
      <protection locked="0"/>
    </xf>
    <xf numFmtId="165" fontId="11" fillId="0" borderId="1" xfId="0" applyNumberFormat="1" applyFont="1" applyBorder="1" applyAlignment="1">
      <alignment horizontal="center" vertical="center" wrapText="1"/>
    </xf>
    <xf numFmtId="0" fontId="262" fillId="0" borderId="1" xfId="3" applyFont="1" applyBorder="1" applyAlignment="1">
      <alignment horizontal="left" vertical="center" wrapText="1"/>
    </xf>
    <xf numFmtId="165" fontId="262" fillId="0" borderId="1" xfId="3" applyNumberFormat="1" applyFont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14" fontId="0" fillId="388" borderId="0" xfId="0" applyNumberFormat="1" applyFill="1" applyAlignment="1">
      <alignment horizontal="center"/>
    </xf>
    <xf numFmtId="0" fontId="10" fillId="4" borderId="5" xfId="0" applyFont="1" applyFill="1" applyBorder="1" applyAlignment="1" applyProtection="1">
      <alignment horizontal="center" vertical="center" wrapText="1"/>
      <protection locked="0"/>
    </xf>
    <xf numFmtId="165" fontId="0" fillId="5" borderId="1" xfId="0" applyNumberFormat="1" applyFill="1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165" fontId="1" fillId="0" borderId="1" xfId="14604" applyNumberFormat="1" applyFont="1" applyFill="1" applyBorder="1" applyAlignment="1" applyProtection="1">
      <alignment horizontal="center" vertical="center"/>
      <protection locked="0"/>
    </xf>
    <xf numFmtId="2" fontId="2" fillId="2" borderId="34" xfId="0" applyNumberFormat="1" applyFont="1" applyFill="1" applyBorder="1" applyAlignment="1">
      <alignment horizontal="center"/>
    </xf>
    <xf numFmtId="0" fontId="8" fillId="0" borderId="0" xfId="0" applyFont="1">
      <extLst>
        <ext xmlns:xfpb="http://schemas.microsoft.com/office/spreadsheetml/2022/featurepropertybag" uri="{C7286773-470A-42A8-94C5-96B5CB345126}">
          <xfpb:xfComplement i="0"/>
        </ext>
      </extLst>
    </xf>
    <xf numFmtId="2" fontId="8" fillId="390" borderId="1" xfId="0" applyNumberFormat="1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vertical="center" wrapText="1"/>
    </xf>
    <xf numFmtId="2" fontId="8" fillId="390" borderId="13" xfId="0" applyNumberFormat="1" applyFont="1" applyFill="1" applyBorder="1" applyAlignment="1">
      <alignment horizontal="center" vertical="center" wrapText="1"/>
    </xf>
    <xf numFmtId="2" fontId="11" fillId="7" borderId="1" xfId="0" applyNumberFormat="1" applyFont="1" applyFill="1" applyBorder="1" applyAlignment="1">
      <alignment horizontal="center" vertical="center" wrapText="1"/>
    </xf>
    <xf numFmtId="2" fontId="23" fillId="0" borderId="25" xfId="0" applyNumberFormat="1" applyFont="1" applyBorder="1" applyAlignment="1">
      <alignment horizontal="center" vertical="center"/>
    </xf>
    <xf numFmtId="2" fontId="23" fillId="0" borderId="26" xfId="0" applyNumberFormat="1" applyFont="1" applyBorder="1" applyAlignment="1">
      <alignment horizontal="center" vertical="center"/>
    </xf>
    <xf numFmtId="2" fontId="23" fillId="0" borderId="27" xfId="0" applyNumberFormat="1" applyFont="1" applyBorder="1" applyAlignment="1">
      <alignment horizontal="center" vertical="center"/>
    </xf>
    <xf numFmtId="0" fontId="25" fillId="8" borderId="4" xfId="0" applyFont="1" applyFill="1" applyBorder="1" applyAlignment="1">
      <alignment horizontal="center" vertical="center"/>
    </xf>
    <xf numFmtId="0" fontId="25" fillId="8" borderId="5" xfId="0" applyFont="1" applyFill="1" applyBorder="1" applyAlignment="1">
      <alignment horizontal="center" vertical="center"/>
    </xf>
    <xf numFmtId="0" fontId="25" fillId="8" borderId="12" xfId="0" applyFont="1" applyFill="1" applyBorder="1" applyAlignment="1">
      <alignment horizontal="center" vertical="center"/>
    </xf>
    <xf numFmtId="0" fontId="25" fillId="8" borderId="11" xfId="0" applyFont="1" applyFill="1" applyBorder="1" applyAlignment="1">
      <alignment horizontal="center" vertical="center"/>
    </xf>
    <xf numFmtId="0" fontId="25" fillId="8" borderId="1" xfId="0" applyFont="1" applyFill="1" applyBorder="1" applyAlignment="1">
      <alignment horizontal="center" vertical="center"/>
    </xf>
    <xf numFmtId="0" fontId="25" fillId="8" borderId="13" xfId="0" applyFont="1" applyFill="1" applyBorder="1" applyAlignment="1">
      <alignment horizontal="center" vertical="center"/>
    </xf>
    <xf numFmtId="1" fontId="9" fillId="0" borderId="22" xfId="2" applyNumberFormat="1" applyFont="1" applyFill="1" applyBorder="1" applyAlignment="1">
      <alignment horizontal="center" vertical="center"/>
    </xf>
    <xf numFmtId="1" fontId="9" fillId="0" borderId="23" xfId="2" applyNumberFormat="1" applyFont="1" applyFill="1" applyBorder="1" applyAlignment="1">
      <alignment horizontal="center" vertical="center"/>
    </xf>
    <xf numFmtId="1" fontId="9" fillId="0" borderId="24" xfId="2" applyNumberFormat="1" applyFont="1" applyFill="1" applyBorder="1" applyAlignment="1">
      <alignment horizontal="center" vertical="center"/>
    </xf>
    <xf numFmtId="2" fontId="9" fillId="0" borderId="18" xfId="0" applyNumberFormat="1" applyFont="1" applyBorder="1" applyAlignment="1">
      <alignment horizontal="center" vertical="center"/>
    </xf>
    <xf numFmtId="2" fontId="9" fillId="0" borderId="19" xfId="0" applyNumberFormat="1" applyFont="1" applyBorder="1" applyAlignment="1">
      <alignment horizontal="center" vertical="center"/>
    </xf>
    <xf numFmtId="2" fontId="9" fillId="0" borderId="20" xfId="0" applyNumberFormat="1" applyFont="1" applyBorder="1" applyAlignment="1">
      <alignment horizontal="center" vertical="center"/>
    </xf>
    <xf numFmtId="0" fontId="24" fillId="8" borderId="22" xfId="0" applyFont="1" applyFill="1" applyBorder="1" applyAlignment="1">
      <alignment horizontal="center" vertical="center"/>
    </xf>
    <xf numFmtId="0" fontId="24" fillId="8" borderId="23" xfId="0" applyFont="1" applyFill="1" applyBorder="1" applyAlignment="1">
      <alignment horizontal="center" vertical="center"/>
    </xf>
    <xf numFmtId="0" fontId="24" fillId="8" borderId="24" xfId="0" applyFont="1" applyFill="1" applyBorder="1" applyAlignment="1">
      <alignment horizontal="center" vertical="center"/>
    </xf>
    <xf numFmtId="1" fontId="23" fillId="0" borderId="25" xfId="0" applyNumberFormat="1" applyFont="1" applyBorder="1" applyAlignment="1">
      <alignment horizontal="center" vertical="center"/>
    </xf>
    <xf numFmtId="1" fontId="23" fillId="0" borderId="26" xfId="0" applyNumberFormat="1" applyFont="1" applyBorder="1" applyAlignment="1">
      <alignment horizontal="center" vertical="center"/>
    </xf>
    <xf numFmtId="1" fontId="23" fillId="0" borderId="27" xfId="0" applyNumberFormat="1" applyFont="1" applyBorder="1" applyAlignment="1">
      <alignment horizontal="center" vertical="center"/>
    </xf>
    <xf numFmtId="0" fontId="13" fillId="2" borderId="25" xfId="0" applyFont="1" applyFill="1" applyBorder="1" applyAlignment="1">
      <alignment horizontal="right"/>
    </xf>
    <xf numFmtId="0" fontId="13" fillId="2" borderId="26" xfId="0" applyFont="1" applyFill="1" applyBorder="1" applyAlignment="1">
      <alignment horizontal="right"/>
    </xf>
    <xf numFmtId="0" fontId="13" fillId="2" borderId="27" xfId="0" applyFont="1" applyFill="1" applyBorder="1" applyAlignment="1">
      <alignment horizontal="right"/>
    </xf>
    <xf numFmtId="17" fontId="10" fillId="4" borderId="33" xfId="0" applyNumberFormat="1" applyFont="1" applyFill="1" applyBorder="1" applyAlignment="1" applyProtection="1">
      <alignment horizontal="center" vertical="center" wrapText="1"/>
      <protection locked="0"/>
    </xf>
    <xf numFmtId="0" fontId="10" fillId="4" borderId="24" xfId="0" applyFont="1" applyFill="1" applyBorder="1" applyAlignment="1" applyProtection="1">
      <alignment horizontal="center" vertical="center" wrapText="1"/>
      <protection locked="0"/>
    </xf>
    <xf numFmtId="17" fontId="10" fillId="4" borderId="5" xfId="0" applyNumberFormat="1" applyFont="1" applyFill="1" applyBorder="1" applyAlignment="1" applyProtection="1">
      <alignment horizontal="center" vertical="center" wrapText="1"/>
      <protection locked="0"/>
    </xf>
    <xf numFmtId="0" fontId="10" fillId="4" borderId="12" xfId="0" applyFont="1" applyFill="1" applyBorder="1" applyAlignment="1" applyProtection="1">
      <alignment horizontal="center" vertical="center" wrapText="1"/>
      <protection locked="0"/>
    </xf>
    <xf numFmtId="0" fontId="10" fillId="4" borderId="5" xfId="0" applyFont="1" applyFill="1" applyBorder="1" applyAlignment="1" applyProtection="1">
      <alignment horizontal="center" vertical="center" wrapText="1"/>
      <protection locked="0"/>
    </xf>
    <xf numFmtId="0" fontId="8" fillId="0" borderId="108" xfId="0" applyFont="1" applyBorder="1" applyAlignment="1" applyProtection="1">
      <alignment horizontal="center" vertical="center" wrapText="1"/>
      <protection locked="0"/>
    </xf>
    <xf numFmtId="0" fontId="8" fillId="0" borderId="30" xfId="0" applyFont="1" applyBorder="1" applyAlignment="1" applyProtection="1">
      <alignment horizontal="center" vertical="center" wrapText="1"/>
      <protection locked="0"/>
    </xf>
    <xf numFmtId="0" fontId="8" fillId="0" borderId="35" xfId="0" applyFont="1" applyBorder="1" applyAlignment="1" applyProtection="1">
      <alignment horizontal="center" vertical="center" wrapText="1"/>
      <protection locked="0"/>
    </xf>
    <xf numFmtId="0" fontId="26" fillId="8" borderId="5" xfId="0" applyFont="1" applyFill="1" applyBorder="1" applyAlignment="1">
      <alignment horizontal="center" vertical="center" wrapText="1"/>
    </xf>
    <xf numFmtId="167" fontId="26" fillId="8" borderId="5" xfId="0" applyNumberFormat="1" applyFont="1" applyFill="1" applyBorder="1" applyAlignment="1">
      <alignment horizontal="center" vertical="center" wrapText="1"/>
    </xf>
    <xf numFmtId="0" fontId="13" fillId="2" borderId="15" xfId="0" applyFont="1" applyFill="1" applyBorder="1" applyAlignment="1">
      <alignment horizontal="right"/>
    </xf>
    <xf numFmtId="0" fontId="13" fillId="2" borderId="16" xfId="0" applyFont="1" applyFill="1" applyBorder="1" applyAlignment="1">
      <alignment horizontal="right"/>
    </xf>
    <xf numFmtId="0" fontId="13" fillId="2" borderId="7" xfId="0" applyFont="1" applyFill="1" applyBorder="1" applyAlignment="1">
      <alignment horizontal="right"/>
    </xf>
    <xf numFmtId="0" fontId="13" fillId="2" borderId="4" xfId="0" applyFont="1" applyFill="1" applyBorder="1" applyAlignment="1">
      <alignment horizontal="right"/>
    </xf>
    <xf numFmtId="0" fontId="13" fillId="2" borderId="5" xfId="0" applyFont="1" applyFill="1" applyBorder="1" applyAlignment="1">
      <alignment horizontal="right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1" xfId="0" applyBorder="1" applyAlignment="1">
      <alignment horizontal="left" vertical="center"/>
    </xf>
    <xf numFmtId="0" fontId="0" fillId="0" borderId="11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2" fillId="0" borderId="3" xfId="0" applyFont="1" applyBorder="1" applyAlignment="1">
      <alignment horizontal="left" vertical="center" wrapText="1"/>
    </xf>
    <xf numFmtId="0" fontId="2" fillId="0" borderId="2" xfId="0" applyFont="1" applyBorder="1" applyAlignment="1">
      <alignment horizontal="left" vertical="center" wrapText="1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0" fillId="0" borderId="3" xfId="0" applyBorder="1" applyAlignment="1">
      <alignment horizontal="left" vertical="center"/>
    </xf>
    <xf numFmtId="0" fontId="0" fillId="0" borderId="28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0" xfId="0" applyBorder="1" applyAlignment="1">
      <alignment horizontal="center" vertical="center"/>
    </xf>
    <xf numFmtId="0" fontId="2" fillId="0" borderId="37" xfId="0" applyFont="1" applyBorder="1" applyAlignment="1">
      <alignment horizontal="center" vertical="center" wrapText="1"/>
    </xf>
    <xf numFmtId="0" fontId="2" fillId="0" borderId="38" xfId="0" applyFont="1" applyBorder="1" applyAlignment="1">
      <alignment horizontal="center" vertical="center" wrapText="1"/>
    </xf>
    <xf numFmtId="0" fontId="2" fillId="0" borderId="39" xfId="0" applyFont="1" applyBorder="1" applyAlignment="1">
      <alignment horizontal="center" vertical="center" wrapText="1"/>
    </xf>
  </cellXfs>
  <cellStyles count="14657">
    <cellStyle name="20% - Accent1" xfId="22" builtinId="30" customBuiltin="1"/>
    <cellStyle name="20% - Accent1 10" xfId="39" xr:uid="{06A04EE0-AA7E-46E7-B1D3-28E9B843FA39}"/>
    <cellStyle name="20% - Accent1 10 2" xfId="40" xr:uid="{A945EB35-25A2-4302-88AE-2A33D17CE867}"/>
    <cellStyle name="20% - Accent1 10 2 2" xfId="41" xr:uid="{7F89B7D8-A763-4B6B-8327-7ACED2B400AD}"/>
    <cellStyle name="20% - Accent1 10 3" xfId="42" xr:uid="{3AD633D8-3A49-4924-AEB7-7A768C54496D}"/>
    <cellStyle name="20% - Accent1 10 3 2" xfId="6994" xr:uid="{D74664FC-8EFC-4DEF-A1D2-4E2DBA5CCEC9}"/>
    <cellStyle name="20% - Accent1 10 3 2 2" xfId="8455" xr:uid="{D339D7FE-93DB-4797-B6C8-85CEBE55B384}"/>
    <cellStyle name="20% - Accent1 10 3 2 2 2" xfId="10237" xr:uid="{E192373C-5D9C-47F5-BF4C-1CA630570C12}"/>
    <cellStyle name="20% - Accent1 10 3 2 2 2 2" xfId="13917" xr:uid="{B7A6EF83-D76E-48BD-9E85-2947D4E6F8CC}"/>
    <cellStyle name="20% - Accent1 10 3 2 2 3" xfId="12138" xr:uid="{D5464E91-CBF4-4772-AF41-4F9538FC8A91}"/>
    <cellStyle name="20% - Accent1 10 3 2 3" xfId="9355" xr:uid="{BAC0A3BF-CE69-4A14-A28D-F2AD75733A73}"/>
    <cellStyle name="20% - Accent1 10 3 2 3 2" xfId="13035" xr:uid="{1D030C16-84F4-4C9D-BC4C-1E9D8BE74112}"/>
    <cellStyle name="20% - Accent1 10 3 2 4" xfId="11256" xr:uid="{645E6584-A506-4BE9-805E-EC75299F96AB}"/>
    <cellStyle name="20% - Accent1 10 3 3" xfId="8073" xr:uid="{83D87956-4C97-4461-A5C4-3440862E30E9}"/>
    <cellStyle name="20% - Accent1 10 3 3 2" xfId="9854" xr:uid="{86515249-79E3-4C3B-BA99-31C207A3C974}"/>
    <cellStyle name="20% - Accent1 10 3 3 2 2" xfId="13534" xr:uid="{D5E80D49-4714-459B-AEA7-A7BE496314C4}"/>
    <cellStyle name="20% - Accent1 10 3 3 3" xfId="11755" xr:uid="{9A08A2B2-1229-4829-B42E-AFC6178288BE}"/>
    <cellStyle name="20% - Accent1 10 3 4" xfId="8972" xr:uid="{69DCE964-035D-4172-A98D-BBF923055331}"/>
    <cellStyle name="20% - Accent1 10 3 4 2" xfId="12652" xr:uid="{8EE06473-6ACF-4BC6-94A3-81C8A1432124}"/>
    <cellStyle name="20% - Accent1 10 3 5" xfId="10873" xr:uid="{32219ECF-FCD7-44BC-92E2-354A179082DC}"/>
    <cellStyle name="20% - Accent1 10 4" xfId="7491" xr:uid="{ACCD0D25-727C-46BF-A325-D1E3ED5F7311}"/>
    <cellStyle name="20% - Accent1 10 4 2" xfId="8288" xr:uid="{6D9B49B2-FE02-4896-BD5D-98002C12A94B}"/>
    <cellStyle name="20% - Accent1 10 4 2 2" xfId="10070" xr:uid="{0E9B8A58-A465-4F53-ADAF-0508339BEDF1}"/>
    <cellStyle name="20% - Accent1 10 4 2 2 2" xfId="13750" xr:uid="{AE9F5213-1684-40C5-9DEF-E1E7BC5B24AF}"/>
    <cellStyle name="20% - Accent1 10 4 2 3" xfId="11971" xr:uid="{B747109E-9A40-46AC-AFD9-7A4855FB33A4}"/>
    <cellStyle name="20% - Accent1 10 4 3" xfId="9188" xr:uid="{4BBB45F4-8BE2-4A9D-B900-545AD3156010}"/>
    <cellStyle name="20% - Accent1 10 4 3 2" xfId="12868" xr:uid="{14755A21-3F1F-4A5D-A837-8331AFCEF35F}"/>
    <cellStyle name="20% - Accent1 10 4 4" xfId="11089" xr:uid="{62B7711C-22DA-4C67-B9A2-3609A33B6606}"/>
    <cellStyle name="20% - Accent1 10 5" xfId="7914" xr:uid="{0ACF5330-825A-4B24-B6BB-B45FF4859A90}"/>
    <cellStyle name="20% - Accent1 10 5 2" xfId="9688" xr:uid="{A36176BE-6912-465C-B7F7-60EECF8AA833}"/>
    <cellStyle name="20% - Accent1 10 5 2 2" xfId="13368" xr:uid="{667C3BF1-58CE-4C29-A4FF-B8E72F0AC468}"/>
    <cellStyle name="20% - Accent1 10 5 3" xfId="11589" xr:uid="{EE674E95-D100-4365-B019-7B3AD328C06F}"/>
    <cellStyle name="20% - Accent1 10 6" xfId="8803" xr:uid="{1C3B95A5-2A84-4DD9-8785-6BC1CE81EF96}"/>
    <cellStyle name="20% - Accent1 10 6 2" xfId="12485" xr:uid="{A1DC6FCA-C762-4B83-A17C-9AD9FDD453D2}"/>
    <cellStyle name="20% - Accent1 10 7" xfId="10680" xr:uid="{68360443-3E2B-48E9-9461-DCC84E2DDCBB}"/>
    <cellStyle name="20% - Accent1 10 8" xfId="14454" xr:uid="{DCCBA396-AD19-480D-88A3-475AEA761B54}"/>
    <cellStyle name="20% - Accent1 11" xfId="43" xr:uid="{13A6C079-6C58-4A8F-89FE-F25957937FF0}"/>
    <cellStyle name="20% - Accent1 11 2" xfId="44" xr:uid="{F3D5EC43-9E15-4677-9CA7-96F2A754F579}"/>
    <cellStyle name="20% - Accent1 11 2 2" xfId="6995" xr:uid="{6553DD9A-2F72-4E9E-B96C-8272B69B483D}"/>
    <cellStyle name="20% - Accent1 11 2 2 2" xfId="8456" xr:uid="{5BB0C587-318C-40F3-A61F-8EACDF3E47C7}"/>
    <cellStyle name="20% - Accent1 11 2 2 2 2" xfId="10238" xr:uid="{424232FB-FA0F-476C-BA0E-2A900DF7868B}"/>
    <cellStyle name="20% - Accent1 11 2 2 2 2 2" xfId="13918" xr:uid="{F2A502B5-6EAD-422C-B6D7-ADC19A0C89D7}"/>
    <cellStyle name="20% - Accent1 11 2 2 2 3" xfId="12139" xr:uid="{E3059754-2E15-43C8-80F1-42D324077ECA}"/>
    <cellStyle name="20% - Accent1 11 2 2 3" xfId="9356" xr:uid="{774B8615-6453-40C9-8C4A-A0128CADEFA0}"/>
    <cellStyle name="20% - Accent1 11 2 2 3 2" xfId="13036" xr:uid="{9F4B27EA-3EC3-4690-9CE4-A9B70819AA70}"/>
    <cellStyle name="20% - Accent1 11 2 2 4" xfId="11257" xr:uid="{3654D5E8-7559-4BC0-84DD-2353CC74796B}"/>
    <cellStyle name="20% - Accent1 11 2 3" xfId="8074" xr:uid="{6BA9CD8F-0BCF-4A8B-8E73-3332BCADF90E}"/>
    <cellStyle name="20% - Accent1 11 2 3 2" xfId="9855" xr:uid="{77D5C010-ADC0-42D4-AC8C-E4F0C3D61244}"/>
    <cellStyle name="20% - Accent1 11 2 3 2 2" xfId="13535" xr:uid="{761060E2-A14D-4996-826E-0426BFB60854}"/>
    <cellStyle name="20% - Accent1 11 2 3 3" xfId="11756" xr:uid="{6A3867AB-A5DC-4343-92DF-AB651E4EF209}"/>
    <cellStyle name="20% - Accent1 11 2 4" xfId="8973" xr:uid="{9B19A5D9-34C3-4F62-BA08-1D322C2856E1}"/>
    <cellStyle name="20% - Accent1 11 2 4 2" xfId="12653" xr:uid="{2E53AC45-C467-4A4E-807E-223143DC9FCA}"/>
    <cellStyle name="20% - Accent1 11 2 5" xfId="10874" xr:uid="{B5B0480A-4ED3-46E4-9CE9-2B6DC99BC48C}"/>
    <cellStyle name="20% - Accent1 11 3" xfId="7492" xr:uid="{216B3B1E-F40C-4086-81F0-06596D5650F0}"/>
    <cellStyle name="20% - Accent1 11 3 2" xfId="8289" xr:uid="{2C21C8CE-BB99-4102-B33D-D707EA2377AC}"/>
    <cellStyle name="20% - Accent1 11 3 2 2" xfId="10071" xr:uid="{CA650522-7CE6-4138-9F2C-A2D06CF85ADE}"/>
    <cellStyle name="20% - Accent1 11 3 2 2 2" xfId="13751" xr:uid="{901C23F5-3ABC-47ED-91A9-C0F850C9E587}"/>
    <cellStyle name="20% - Accent1 11 3 2 3" xfId="11972" xr:uid="{12213DFA-B5A6-4D44-84A5-35372B0175E4}"/>
    <cellStyle name="20% - Accent1 11 3 3" xfId="9189" xr:uid="{3E867C53-747F-4CC6-A8FF-09FFC7465A1D}"/>
    <cellStyle name="20% - Accent1 11 3 3 2" xfId="12869" xr:uid="{092E8C56-BDDA-453C-9942-A3C65FCA8CC0}"/>
    <cellStyle name="20% - Accent1 11 3 4" xfId="11090" xr:uid="{26154A40-677A-40F9-A39A-F56BCEA4F467}"/>
    <cellStyle name="20% - Accent1 11 4" xfId="7915" xr:uid="{7C3F701F-004D-47FD-9A53-57F7836ACCD8}"/>
    <cellStyle name="20% - Accent1 11 4 2" xfId="9689" xr:uid="{65049CB4-CE86-4B04-BBB2-C1BAE5B91CED}"/>
    <cellStyle name="20% - Accent1 11 4 2 2" xfId="13369" xr:uid="{4F1BE33A-A781-44A2-ACC6-A60F3BD9CE98}"/>
    <cellStyle name="20% - Accent1 11 4 3" xfId="11590" xr:uid="{2388AB5C-B2F2-4F84-86EB-F414A12E63E7}"/>
    <cellStyle name="20% - Accent1 11 5" xfId="8804" xr:uid="{DFAC68EF-ED29-476D-A00C-8DA353E58FAA}"/>
    <cellStyle name="20% - Accent1 11 5 2" xfId="12486" xr:uid="{2D650CAB-9170-4080-9E3F-1CDDB51F96FA}"/>
    <cellStyle name="20% - Accent1 11 6" xfId="10681" xr:uid="{C2FE05BC-6CAE-463B-9086-FD787D97E468}"/>
    <cellStyle name="20% - Accent1 11 7" xfId="14467" xr:uid="{2E133D0E-D959-4340-9014-069832070F70}"/>
    <cellStyle name="20% - Accent1 12" xfId="45" xr:uid="{10AF52AD-BEDD-4CA5-9A1D-0C9A80D4044D}"/>
    <cellStyle name="20% - Accent1 12 2" xfId="46" xr:uid="{997664DB-12E4-488F-A0CE-F53F98391FA5}"/>
    <cellStyle name="20% - Accent1 13" xfId="47" xr:uid="{CCAF66C7-0682-4990-977F-CFC48944F0E6}"/>
    <cellStyle name="20% - Accent1 13 2" xfId="48" xr:uid="{DDBA0FEE-F52D-43E7-B443-B99C9E963225}"/>
    <cellStyle name="20% - Accent1 13 2 2" xfId="6996" xr:uid="{5270BF04-DE81-4067-96CB-5792150B64A0}"/>
    <cellStyle name="20% - Accent1 13 2 2 2" xfId="8457" xr:uid="{44127A75-0CE4-4018-8B8A-5BFB6966EF48}"/>
    <cellStyle name="20% - Accent1 13 2 2 2 2" xfId="10239" xr:uid="{D17746ED-A384-448A-899F-7D09F69247ED}"/>
    <cellStyle name="20% - Accent1 13 2 2 2 2 2" xfId="13919" xr:uid="{C193C2E2-4709-4BA5-BCDB-0479B6B0C851}"/>
    <cellStyle name="20% - Accent1 13 2 2 2 3" xfId="12140" xr:uid="{FDD014A9-6850-424A-AF00-FDF43CC88DF0}"/>
    <cellStyle name="20% - Accent1 13 2 2 3" xfId="9357" xr:uid="{550AFE40-0507-4444-A851-24033172FFC9}"/>
    <cellStyle name="20% - Accent1 13 2 2 3 2" xfId="13037" xr:uid="{D1A5D892-B6CD-490A-95AA-4941251A5172}"/>
    <cellStyle name="20% - Accent1 13 2 2 4" xfId="11258" xr:uid="{DCB63436-0890-4FE7-884C-4B1180E6343C}"/>
    <cellStyle name="20% - Accent1 13 2 3" xfId="8075" xr:uid="{8680DF37-9662-4852-97E1-2255518DB177}"/>
    <cellStyle name="20% - Accent1 13 2 3 2" xfId="9856" xr:uid="{8378FF3E-36BA-4DDB-8B0C-D9E59029E32F}"/>
    <cellStyle name="20% - Accent1 13 2 3 2 2" xfId="13536" xr:uid="{7C72ECB0-1715-403D-9CF2-F455501A4D22}"/>
    <cellStyle name="20% - Accent1 13 2 3 3" xfId="11757" xr:uid="{33280529-334F-4920-AB5D-051F9E58F867}"/>
    <cellStyle name="20% - Accent1 13 2 4" xfId="8974" xr:uid="{87ED301B-D404-4889-ADBD-DF11952E3C2D}"/>
    <cellStyle name="20% - Accent1 13 2 4 2" xfId="12654" xr:uid="{260FC1CE-BB59-42D7-9715-0AE99A45FD2E}"/>
    <cellStyle name="20% - Accent1 13 2 5" xfId="10875" xr:uid="{617B854B-1D17-4F9B-927A-116D5A87BC22}"/>
    <cellStyle name="20% - Accent1 13 3" xfId="7493" xr:uid="{87C1E127-4191-4B78-85CA-60AFB253E2BF}"/>
    <cellStyle name="20% - Accent1 13 3 2" xfId="8290" xr:uid="{84B5C535-61C9-4015-9187-F0F7830E93A1}"/>
    <cellStyle name="20% - Accent1 13 3 2 2" xfId="10072" xr:uid="{14D07D62-3254-488D-9C6D-E2817504C411}"/>
    <cellStyle name="20% - Accent1 13 3 2 2 2" xfId="13752" xr:uid="{E17AA98E-6157-4177-85E2-D72AB1BDC440}"/>
    <cellStyle name="20% - Accent1 13 3 2 3" xfId="11973" xr:uid="{DC375AD9-8B8A-4A5E-B0A3-DB62FED52BE7}"/>
    <cellStyle name="20% - Accent1 13 3 3" xfId="9190" xr:uid="{4CAAE854-94BB-4CF5-93FA-6C843F54D005}"/>
    <cellStyle name="20% - Accent1 13 3 3 2" xfId="12870" xr:uid="{0A4EB204-17A4-4F55-9EEE-5924127A041D}"/>
    <cellStyle name="20% - Accent1 13 3 4" xfId="11091" xr:uid="{1C7617E6-45D1-401B-98A2-A853D326609E}"/>
    <cellStyle name="20% - Accent1 13 4" xfId="7916" xr:uid="{51950502-8679-4EF9-A58B-9D4812B201F4}"/>
    <cellStyle name="20% - Accent1 13 4 2" xfId="9690" xr:uid="{0559EE78-EA27-4500-9C6E-0A4E9805AC11}"/>
    <cellStyle name="20% - Accent1 13 4 2 2" xfId="13370" xr:uid="{01D2DAE9-E35A-49D2-984E-418D0A660A29}"/>
    <cellStyle name="20% - Accent1 13 4 3" xfId="11591" xr:uid="{D4E4F9FE-CCD5-4E94-8C65-94C6AEE1BBA1}"/>
    <cellStyle name="20% - Accent1 13 5" xfId="8805" xr:uid="{36D51F28-0759-42ED-8072-43112AD83781}"/>
    <cellStyle name="20% - Accent1 13 5 2" xfId="12487" xr:uid="{A5F7A95D-F4E7-414A-BDBC-99C65EC094C8}"/>
    <cellStyle name="20% - Accent1 13 6" xfId="10682" xr:uid="{C5C14191-1E0B-46B1-8620-CCF624CC8C32}"/>
    <cellStyle name="20% - Accent1 14" xfId="49" xr:uid="{D8EC193D-41AB-4652-BECE-EC953B5B7FF0}"/>
    <cellStyle name="20% - Accent1 14 2" xfId="50" xr:uid="{E3E9EA68-8839-4ED0-A8EA-BFF6E35BF5C5}"/>
    <cellStyle name="20% - Accent1 14 2 2" xfId="6997" xr:uid="{B974C919-C204-4DB0-B301-B1C467DCE901}"/>
    <cellStyle name="20% - Accent1 14 2 2 2" xfId="8496" xr:uid="{234CAE46-E767-484D-A051-2476C4A23A38}"/>
    <cellStyle name="20% - Accent1 14 2 2 2 2" xfId="10278" xr:uid="{8EBF3EFA-C32B-45F1-B91E-5F27AC6DA22F}"/>
    <cellStyle name="20% - Accent1 14 2 2 2 2 2" xfId="13958" xr:uid="{20163202-4D07-44EB-A81A-D7B87C6AEE5A}"/>
    <cellStyle name="20% - Accent1 14 2 2 2 3" xfId="12179" xr:uid="{D05564AF-6375-47E5-A6B6-2DA2D7E94C10}"/>
    <cellStyle name="20% - Accent1 14 2 2 3" xfId="9396" xr:uid="{F4EBE4C5-9FF5-4C3F-AA5B-57D646E92A77}"/>
    <cellStyle name="20% - Accent1 14 2 2 3 2" xfId="13076" xr:uid="{19679588-BA1C-48F0-93C3-D9571BE81E5E}"/>
    <cellStyle name="20% - Accent1 14 2 2 4" xfId="11297" xr:uid="{88106A11-33DB-4578-B6CD-D2EEE004E1AE}"/>
    <cellStyle name="20% - Accent1 14 2 3" xfId="8114" xr:uid="{475BF5CA-E2D4-4399-BC79-8A0C449954DD}"/>
    <cellStyle name="20% - Accent1 14 2 3 2" xfId="9895" xr:uid="{438AD7D2-3DF8-402D-BD91-7C0A95253C12}"/>
    <cellStyle name="20% - Accent1 14 2 3 2 2" xfId="13575" xr:uid="{DD4038A9-3248-4F79-97C8-A800749D1403}"/>
    <cellStyle name="20% - Accent1 14 2 3 3" xfId="11796" xr:uid="{BC1D13D6-5C6D-486B-8ED2-C5108ABD0070}"/>
    <cellStyle name="20% - Accent1 14 2 4" xfId="9013" xr:uid="{D4237EF6-A037-4AEC-B6D2-44C0365FE689}"/>
    <cellStyle name="20% - Accent1 14 2 4 2" xfId="12693" xr:uid="{BBA97A84-F194-4B40-9612-7580F973E887}"/>
    <cellStyle name="20% - Accent1 14 2 5" xfId="10914" xr:uid="{733F1A0A-1A4F-4E4E-A816-F37E760592A3}"/>
    <cellStyle name="20% - Accent1 14 3" xfId="7530" xr:uid="{CFDD2A37-9ADA-4D24-8147-72A66BBDD798}"/>
    <cellStyle name="20% - Accent1 14 3 2" xfId="8330" xr:uid="{175ACA66-5C67-4C46-845F-3047E281C9DB}"/>
    <cellStyle name="20% - Accent1 14 3 2 2" xfId="10112" xr:uid="{4C145387-1129-429B-8F67-9F774F31EE30}"/>
    <cellStyle name="20% - Accent1 14 3 2 2 2" xfId="13792" xr:uid="{BCAA9041-301A-43B9-B3EA-701CB3753AC9}"/>
    <cellStyle name="20% - Accent1 14 3 2 3" xfId="12013" xr:uid="{25CFBA7B-13F7-4B43-8265-8C4037E51DB0}"/>
    <cellStyle name="20% - Accent1 14 3 3" xfId="9230" xr:uid="{8F2FD800-6DEE-4D02-824D-D63FECB7913E}"/>
    <cellStyle name="20% - Accent1 14 3 3 2" xfId="12910" xr:uid="{97BBCECF-0C76-4AA3-BBD6-6C4F7F8A2104}"/>
    <cellStyle name="20% - Accent1 14 3 4" xfId="11131" xr:uid="{1D0460AF-85A0-49E4-A739-6DDD91A37894}"/>
    <cellStyle name="20% - Accent1 14 4" xfId="7955" xr:uid="{ECE59C58-74FB-4397-AEEF-1584BDD027DD}"/>
    <cellStyle name="20% - Accent1 14 4 2" xfId="9729" xr:uid="{0D9C940C-A216-460E-BDDF-93962F0E9FDD}"/>
    <cellStyle name="20% - Accent1 14 4 2 2" xfId="13409" xr:uid="{4F4EADB4-9C61-4DE8-AB40-915146AD2AC0}"/>
    <cellStyle name="20% - Accent1 14 4 3" xfId="11630" xr:uid="{2897B57A-DFB7-4C85-8DB9-A3C8010E2FCD}"/>
    <cellStyle name="20% - Accent1 14 5" xfId="8845" xr:uid="{5D100E7C-C290-4612-A86A-A9007A1C3C95}"/>
    <cellStyle name="20% - Accent1 14 5 2" xfId="12527" xr:uid="{6A2237ED-0ADD-4257-B384-01894A690381}"/>
    <cellStyle name="20% - Accent1 14 6" xfId="10746" xr:uid="{B5724DA6-946C-4616-82D1-AE786260088C}"/>
    <cellStyle name="20% - Accent1 15" xfId="51" xr:uid="{0467FD3B-5C79-46F1-A9D8-5F84157E7E3C}"/>
    <cellStyle name="20% - Accent1 15 2" xfId="52" xr:uid="{53AB3C2C-86C4-4729-9D82-55510B36C7AA}"/>
    <cellStyle name="20% - Accent1 15 2 2" xfId="6998" xr:uid="{F268553D-745B-4C93-AC97-7A0F146B8045}"/>
    <cellStyle name="20% - Accent1 15 2 2 2" xfId="8515" xr:uid="{91503129-254D-4EDD-8B6B-04264F961438}"/>
    <cellStyle name="20% - Accent1 15 2 2 2 2" xfId="10297" xr:uid="{50A3AE50-D899-4ED9-B046-BA8C27FBC27A}"/>
    <cellStyle name="20% - Accent1 15 2 2 2 2 2" xfId="13977" xr:uid="{06C15F23-3C66-4068-BEAD-9B60759BF1E3}"/>
    <cellStyle name="20% - Accent1 15 2 2 2 3" xfId="12198" xr:uid="{9F79CD44-4123-4D4F-B90B-FE7D8C9A7B6F}"/>
    <cellStyle name="20% - Accent1 15 2 2 3" xfId="9415" xr:uid="{C0A84F6E-AEAE-4B7E-979B-87FE860F7240}"/>
    <cellStyle name="20% - Accent1 15 2 2 3 2" xfId="13095" xr:uid="{2F390B39-B460-422B-9BF4-CBEBD5DF7B74}"/>
    <cellStyle name="20% - Accent1 15 2 2 4" xfId="11316" xr:uid="{30A206D7-4A9C-4881-9DB5-F80C5DB8D151}"/>
    <cellStyle name="20% - Accent1 15 2 3" xfId="8133" xr:uid="{6B70AFFF-77C0-455D-824D-480B1C92BA42}"/>
    <cellStyle name="20% - Accent1 15 2 3 2" xfId="9914" xr:uid="{E88C77B0-3939-4BA7-8CC9-7687BE95C6F6}"/>
    <cellStyle name="20% - Accent1 15 2 3 2 2" xfId="13594" xr:uid="{F37299C1-9AE5-43BB-87D2-C8B28A71ADF5}"/>
    <cellStyle name="20% - Accent1 15 2 3 3" xfId="11815" xr:uid="{909DD5B4-937F-4D02-A688-01ADF5E4F510}"/>
    <cellStyle name="20% - Accent1 15 2 4" xfId="9032" xr:uid="{C2E2F099-720D-4A23-8D77-C9E63D8879C2}"/>
    <cellStyle name="20% - Accent1 15 2 4 2" xfId="12712" xr:uid="{BD0392E5-C2D1-48BC-94C9-B6B16727E9D3}"/>
    <cellStyle name="20% - Accent1 15 2 5" xfId="10933" xr:uid="{8134C16F-01FC-4672-B0AD-92AE06B82680}"/>
    <cellStyle name="20% - Accent1 15 3" xfId="7547" xr:uid="{8C3C518F-A68C-4BD7-95BE-DE99A8024981}"/>
    <cellStyle name="20% - Accent1 15 3 2" xfId="8349" xr:uid="{25418158-F00F-4263-96B8-F082EC546AD2}"/>
    <cellStyle name="20% - Accent1 15 3 2 2" xfId="10131" xr:uid="{BED019D4-84E5-4428-9BD1-BC9E4329036A}"/>
    <cellStyle name="20% - Accent1 15 3 2 2 2" xfId="13811" xr:uid="{58E9F47B-7322-4BE1-A62A-5D8DBB4611F3}"/>
    <cellStyle name="20% - Accent1 15 3 2 3" xfId="12032" xr:uid="{561A9B8F-92C2-4972-8FDA-64875239768D}"/>
    <cellStyle name="20% - Accent1 15 3 3" xfId="9249" xr:uid="{2699BCDE-3FAB-44A9-AD69-EBA3AC155587}"/>
    <cellStyle name="20% - Accent1 15 3 3 2" xfId="12929" xr:uid="{6924AB05-2262-406A-8D60-578D1613E83E}"/>
    <cellStyle name="20% - Accent1 15 3 4" xfId="11150" xr:uid="{FE577249-33D7-43C2-96B9-11EA8AAA4AA9}"/>
    <cellStyle name="20% - Accent1 15 4" xfId="7974" xr:uid="{25C550B3-5007-4C1D-B38D-F76EA8B282EC}"/>
    <cellStyle name="20% - Accent1 15 4 2" xfId="9748" xr:uid="{E202D177-59E5-4B5C-9568-3A5E899D8579}"/>
    <cellStyle name="20% - Accent1 15 4 2 2" xfId="13428" xr:uid="{317AF5B6-8CCE-4310-9D3B-89E68A74633A}"/>
    <cellStyle name="20% - Accent1 15 4 3" xfId="11649" xr:uid="{16C4D156-E690-48D7-B41A-E3B9BCA80A13}"/>
    <cellStyle name="20% - Accent1 15 5" xfId="8864" xr:uid="{14F3CB0E-7B21-43D6-9E4E-D498952FA2D7}"/>
    <cellStyle name="20% - Accent1 15 5 2" xfId="12546" xr:uid="{663F2FFD-2F27-4A70-A68B-CB541CE17AB6}"/>
    <cellStyle name="20% - Accent1 15 6" xfId="10765" xr:uid="{D877A3E1-8FCF-4D77-B68D-0171AE58EE4A}"/>
    <cellStyle name="20% - Accent1 16" xfId="53" xr:uid="{98EB1A41-5C6A-4B3B-92BE-342F8D1CF7D0}"/>
    <cellStyle name="20% - Accent1 16 2" xfId="7406" xr:uid="{105839FC-D2B4-4CAA-997E-2AB570566497}"/>
    <cellStyle name="20% - Accent1 16 2 2" xfId="7660" xr:uid="{3744A3CB-9CB4-45D5-AF45-BDA9C59596C5}"/>
    <cellStyle name="20% - Accent1 16 2 2 2" xfId="8528" xr:uid="{24DCFBE3-3171-419D-BCF2-ADA9457C0BF8}"/>
    <cellStyle name="20% - Accent1 16 2 2 2 2" xfId="10310" xr:uid="{11D4C62F-BBD5-4972-8E21-E18EAD9B6A95}"/>
    <cellStyle name="20% - Accent1 16 2 2 2 2 2" xfId="13990" xr:uid="{94F945D1-2C2A-4BEB-B681-904B78688583}"/>
    <cellStyle name="20% - Accent1 16 2 2 2 3" xfId="12211" xr:uid="{95D5C3B4-AF78-4908-AC2D-8C026D5D7773}"/>
    <cellStyle name="20% - Accent1 16 2 2 3" xfId="9428" xr:uid="{00379B65-3136-416C-A906-B1017190601D}"/>
    <cellStyle name="20% - Accent1 16 2 2 3 2" xfId="13108" xr:uid="{FD27EEF4-78E7-45E3-9C54-EE0C20EDB1CD}"/>
    <cellStyle name="20% - Accent1 16 2 2 4" xfId="11329" xr:uid="{38171658-CDA6-4EEF-8F2C-BF6153B99042}"/>
    <cellStyle name="20% - Accent1 16 2 3" xfId="8146" xr:uid="{19666A86-2FFD-48E9-A7EA-15F785B5C5AE}"/>
    <cellStyle name="20% - Accent1 16 2 3 2" xfId="9927" xr:uid="{F8791131-4E32-405F-98EA-BF6D2C771C02}"/>
    <cellStyle name="20% - Accent1 16 2 3 2 2" xfId="13607" xr:uid="{6E9FC76D-B5E5-46FC-B9EB-F35AAA1B54DC}"/>
    <cellStyle name="20% - Accent1 16 2 3 3" xfId="11828" xr:uid="{9DC6C79E-796E-4BF2-8BF0-193E69FB002B}"/>
    <cellStyle name="20% - Accent1 16 2 4" xfId="9045" xr:uid="{AF0E8283-2FA9-4C73-80CC-93DACEDE37FF}"/>
    <cellStyle name="20% - Accent1 16 2 4 2" xfId="12725" xr:uid="{86105C2A-14CB-41D8-96F8-3334C572194A}"/>
    <cellStyle name="20% - Accent1 16 2 5" xfId="10946" xr:uid="{96AD6A81-9D18-435C-AFB7-FFEE9C296737}"/>
    <cellStyle name="20% - Accent1 16 3" xfId="7560" xr:uid="{D9E41EE7-FB90-4E38-91B3-4D38013BA778}"/>
    <cellStyle name="20% - Accent1 16 3 2" xfId="8362" xr:uid="{390492C7-4FA6-48F2-AE6A-44AE1E87DC79}"/>
    <cellStyle name="20% - Accent1 16 3 2 2" xfId="10144" xr:uid="{2AC941CE-4785-45E5-9C74-92DBDAB50E5E}"/>
    <cellStyle name="20% - Accent1 16 3 2 2 2" xfId="13824" xr:uid="{5DE31D5D-2B93-4D6F-A096-519201190B9C}"/>
    <cellStyle name="20% - Accent1 16 3 2 3" xfId="12045" xr:uid="{450EB8E4-FE26-4082-AD2F-AF0821279F07}"/>
    <cellStyle name="20% - Accent1 16 3 3" xfId="9262" xr:uid="{973987C6-73D6-4DE7-BBC8-F79A100F5375}"/>
    <cellStyle name="20% - Accent1 16 3 3 2" xfId="12942" xr:uid="{2A32CBA5-C7AB-46F8-9591-C9E08ABAD903}"/>
    <cellStyle name="20% - Accent1 16 3 4" xfId="11163" xr:uid="{AD42C4A3-0EC8-4BEF-B6D4-B69EE0AA4833}"/>
    <cellStyle name="20% - Accent1 16 4" xfId="7987" xr:uid="{87CE43A6-A092-41CB-A449-06344847A21E}"/>
    <cellStyle name="20% - Accent1 16 4 2" xfId="9761" xr:uid="{0FEC3104-636B-40D9-A796-476CAB72F9F9}"/>
    <cellStyle name="20% - Accent1 16 4 2 2" xfId="13441" xr:uid="{20B5D997-BCCA-4322-8D6C-D0E71CF14514}"/>
    <cellStyle name="20% - Accent1 16 4 3" xfId="11662" xr:uid="{EDB668D6-DB46-4AA9-9D4B-407B77B00CA0}"/>
    <cellStyle name="20% - Accent1 16 5" xfId="8877" xr:uid="{2E15992B-4374-407D-AA97-FB844FB81A95}"/>
    <cellStyle name="20% - Accent1 16 5 2" xfId="12559" xr:uid="{9A6E1E9A-A5C3-4881-9147-1CB0D4039F53}"/>
    <cellStyle name="20% - Accent1 16 6" xfId="10778" xr:uid="{D4821E43-27E6-4853-9BB1-6479DC4E38D7}"/>
    <cellStyle name="20% - Accent1 17" xfId="54" xr:uid="{EC4CD855-DF58-4F09-9E04-6A4D1F1F9157}"/>
    <cellStyle name="20% - Accent1 17 2" xfId="7421" xr:uid="{517C4DE1-9D7E-4519-87A7-F48B01D533C2}"/>
    <cellStyle name="20% - Accent1 17 2 2" xfId="7675" xr:uid="{D023EC0C-9969-439E-A62A-4578630FA66C}"/>
    <cellStyle name="20% - Accent1 17 2 2 2" xfId="8542" xr:uid="{8C7C990F-3BEB-41AB-A320-A6B3CDF8988E}"/>
    <cellStyle name="20% - Accent1 17 2 2 2 2" xfId="10324" xr:uid="{C84360BE-3544-44C5-853F-BD54A4F81387}"/>
    <cellStyle name="20% - Accent1 17 2 2 2 2 2" xfId="14004" xr:uid="{BC98D19A-1CBE-49A1-9C5E-F5D29758A67F}"/>
    <cellStyle name="20% - Accent1 17 2 2 2 3" xfId="12225" xr:uid="{79C68189-93E9-444C-A094-A28BCC0823B4}"/>
    <cellStyle name="20% - Accent1 17 2 2 3" xfId="9442" xr:uid="{F9AD8586-A504-405E-BC6F-9E0CA5F4F9A6}"/>
    <cellStyle name="20% - Accent1 17 2 2 3 2" xfId="13122" xr:uid="{A5FCE6B6-A20A-4745-A883-220D7E8F3A2D}"/>
    <cellStyle name="20% - Accent1 17 2 2 4" xfId="11343" xr:uid="{47755B04-AF3C-4258-AD11-8723DD24C4DA}"/>
    <cellStyle name="20% - Accent1 17 2 3" xfId="8160" xr:uid="{5BBB9A71-9FEF-4738-9285-0FB1FE4DD0F6}"/>
    <cellStyle name="20% - Accent1 17 2 3 2" xfId="9941" xr:uid="{1FE9508E-0B74-47FC-A229-A604BB70CCBA}"/>
    <cellStyle name="20% - Accent1 17 2 3 2 2" xfId="13621" xr:uid="{D369225E-B62C-4F99-9BC2-22CC2493E422}"/>
    <cellStyle name="20% - Accent1 17 2 3 3" xfId="11842" xr:uid="{5161D7AD-B41A-4FEC-99FB-5F5B13E91802}"/>
    <cellStyle name="20% - Accent1 17 2 4" xfId="9059" xr:uid="{97FF1AD5-68B6-45B3-AF33-F13FCE4AEF10}"/>
    <cellStyle name="20% - Accent1 17 2 4 2" xfId="12739" xr:uid="{23F45827-B2BD-4A7F-8DF4-C8EA03B396F8}"/>
    <cellStyle name="20% - Accent1 17 2 5" xfId="10960" xr:uid="{1E08C768-8E89-4202-AD00-FAA59BDAA354}"/>
    <cellStyle name="20% - Accent1 17 3" xfId="7574" xr:uid="{9E11BE84-4C8B-45C8-B184-7BF9099F9781}"/>
    <cellStyle name="20% - Accent1 17 3 2" xfId="8376" xr:uid="{29E6FEB3-51D2-4E71-B905-E9AC7AEA81AC}"/>
    <cellStyle name="20% - Accent1 17 3 2 2" xfId="10158" xr:uid="{EB002A2F-F7CF-40ED-B930-ADA93BA2FE01}"/>
    <cellStyle name="20% - Accent1 17 3 2 2 2" xfId="13838" xr:uid="{1E8CC78A-9ABF-44CF-A68B-8D8CBE6151A0}"/>
    <cellStyle name="20% - Accent1 17 3 2 3" xfId="12059" xr:uid="{6D721664-6B91-49AC-B3C5-34E23D24A70A}"/>
    <cellStyle name="20% - Accent1 17 3 3" xfId="9276" xr:uid="{DF36DE20-86D5-496F-A189-6C01798FE31A}"/>
    <cellStyle name="20% - Accent1 17 3 3 2" xfId="12956" xr:uid="{B173CEAC-0283-4C81-87C8-C3CE69EB3E04}"/>
    <cellStyle name="20% - Accent1 17 3 4" xfId="11177" xr:uid="{E968609D-A61E-455A-A470-CFEF85476456}"/>
    <cellStyle name="20% - Accent1 17 4" xfId="8001" xr:uid="{89A3581D-0DD9-43F5-8A6D-B98EA936E6ED}"/>
    <cellStyle name="20% - Accent1 17 4 2" xfId="9775" xr:uid="{2DA2D766-93D4-4598-95D7-D2D99D921747}"/>
    <cellStyle name="20% - Accent1 17 4 2 2" xfId="13455" xr:uid="{75034D7A-27C4-4326-B368-A4487265A65A}"/>
    <cellStyle name="20% - Accent1 17 4 3" xfId="11676" xr:uid="{75F94FE5-EF0E-4ED0-A701-6182AA535020}"/>
    <cellStyle name="20% - Accent1 17 5" xfId="8892" xr:uid="{B50661E9-F5AE-445B-8768-46BBE152D591}"/>
    <cellStyle name="20% - Accent1 17 5 2" xfId="12573" xr:uid="{5560F878-930B-4958-AFAC-803BDA6F59B5}"/>
    <cellStyle name="20% - Accent1 17 6" xfId="10793" xr:uid="{3754510D-9315-4ACE-9A26-6CB420AA9F17}"/>
    <cellStyle name="20% - Accent1 18" xfId="55" xr:uid="{65C977D8-6FD2-49CA-9EF4-E5BC473FFF6C}"/>
    <cellStyle name="20% - Accent1 18 2" xfId="7436" xr:uid="{51D8DB79-B8EA-415D-910B-B89D1E6AF71A}"/>
    <cellStyle name="20% - Accent1 18 2 2" xfId="7691" xr:uid="{A2E8DBCF-103B-42E4-9643-5F515D13C11B}"/>
    <cellStyle name="20% - Accent1 18 2 2 2" xfId="8558" xr:uid="{9AFA107E-6BAE-4CB0-A87C-3C6AE1130F43}"/>
    <cellStyle name="20% - Accent1 18 2 2 2 2" xfId="10340" xr:uid="{2EC0474B-5A6B-47A9-8A25-146FEC6682C9}"/>
    <cellStyle name="20% - Accent1 18 2 2 2 2 2" xfId="14020" xr:uid="{54EF30AE-9DFB-4787-BB9F-55C56D5F638A}"/>
    <cellStyle name="20% - Accent1 18 2 2 2 3" xfId="12241" xr:uid="{7242F262-7ABE-4A2F-B622-54DAC525D9E8}"/>
    <cellStyle name="20% - Accent1 18 2 2 3" xfId="9458" xr:uid="{D72F9630-7BD9-4F5D-8787-D4FCA53927F8}"/>
    <cellStyle name="20% - Accent1 18 2 2 3 2" xfId="13138" xr:uid="{B94FBDBF-34E1-4104-8FEB-29316D1DEE41}"/>
    <cellStyle name="20% - Accent1 18 2 2 4" xfId="11359" xr:uid="{A4B933F4-1B5A-4032-8EEF-EF3A012DCD25}"/>
    <cellStyle name="20% - Accent1 18 2 3" xfId="8176" xr:uid="{3D96C60C-3CF5-4059-8328-ED6F62753CE0}"/>
    <cellStyle name="20% - Accent1 18 2 3 2" xfId="9957" xr:uid="{94A44F44-E41E-4DAB-8E00-DF11117A2A3C}"/>
    <cellStyle name="20% - Accent1 18 2 3 2 2" xfId="13637" xr:uid="{5A8D96B3-40EB-4A21-BE8A-065BF95DD0DF}"/>
    <cellStyle name="20% - Accent1 18 2 3 3" xfId="11858" xr:uid="{95CA760C-EC0C-4312-BFA2-3A7A98460884}"/>
    <cellStyle name="20% - Accent1 18 2 4" xfId="9075" xr:uid="{72F03258-45FC-4691-AF94-E97C0463B364}"/>
    <cellStyle name="20% - Accent1 18 2 4 2" xfId="12755" xr:uid="{B76519FF-9976-4197-A628-E7D0013A27B1}"/>
    <cellStyle name="20% - Accent1 18 2 5" xfId="10976" xr:uid="{0BB8327B-4E77-45C0-8CD2-678F66B01896}"/>
    <cellStyle name="20% - Accent1 18 3" xfId="7590" xr:uid="{6EB445F3-1176-4804-A88F-0C60E935A1F4}"/>
    <cellStyle name="20% - Accent1 18 3 2" xfId="8392" xr:uid="{252626F5-A71E-40FF-8F48-FE333BA2922A}"/>
    <cellStyle name="20% - Accent1 18 3 2 2" xfId="10174" xr:uid="{BBB8A0B2-0666-404B-96DF-B230B0955157}"/>
    <cellStyle name="20% - Accent1 18 3 2 2 2" xfId="13854" xr:uid="{A480BBA7-4C47-4699-BAE3-A6B3A24D1D8A}"/>
    <cellStyle name="20% - Accent1 18 3 2 3" xfId="12075" xr:uid="{1F6F34CD-D279-4ED4-B301-7EA55E5E0A75}"/>
    <cellStyle name="20% - Accent1 18 3 3" xfId="9292" xr:uid="{6331938F-B03B-4B69-8BE1-CFEA59A2FFFB}"/>
    <cellStyle name="20% - Accent1 18 3 3 2" xfId="12972" xr:uid="{01961E8E-5694-4496-924C-330FC8EC126C}"/>
    <cellStyle name="20% - Accent1 18 3 4" xfId="11193" xr:uid="{888CD076-B69B-49C0-8194-A957294DB55D}"/>
    <cellStyle name="20% - Accent1 18 4" xfId="8017" xr:uid="{83A42E13-1F24-4462-A931-A608725A6780}"/>
    <cellStyle name="20% - Accent1 18 4 2" xfId="9791" xr:uid="{E5B8917D-DF30-4EAA-B6C0-80D82F6E2228}"/>
    <cellStyle name="20% - Accent1 18 4 2 2" xfId="13471" xr:uid="{D8F96EFA-94C0-4918-B677-D5255FD850FD}"/>
    <cellStyle name="20% - Accent1 18 4 3" xfId="11692" xr:uid="{BE44C527-E93B-43CF-8613-B13F9E907155}"/>
    <cellStyle name="20% - Accent1 18 5" xfId="8908" xr:uid="{F9B7F67E-6DC6-4A4A-A0D7-614EBC18C305}"/>
    <cellStyle name="20% - Accent1 18 5 2" xfId="12589" xr:uid="{969A9786-737B-46C2-BACE-B5CC1FD503BD}"/>
    <cellStyle name="20% - Accent1 18 6" xfId="10809" xr:uid="{23203ADD-4377-4BED-A37D-0D62F05AFBE8}"/>
    <cellStyle name="20% - Accent1 19" xfId="56" xr:uid="{49D2ADD2-84BA-4A56-8858-D2CD9E3B34F3}"/>
    <cellStyle name="20% - Accent1 19 2" xfId="7450" xr:uid="{D18DD110-0EE1-40BE-A1CA-110ED0AF3B0B}"/>
    <cellStyle name="20% - Accent1 19 2 2" xfId="7704" xr:uid="{BA9C39ED-A992-43FC-81B9-98A1E236DE5E}"/>
    <cellStyle name="20% - Accent1 19 2 2 2" xfId="8571" xr:uid="{CEAABC1D-0D00-4BBB-B12A-5A30238093BC}"/>
    <cellStyle name="20% - Accent1 19 2 2 2 2" xfId="10353" xr:uid="{5F9E0FD4-429B-4631-B5BD-FB192B1726CC}"/>
    <cellStyle name="20% - Accent1 19 2 2 2 2 2" xfId="14033" xr:uid="{32F9E065-0DD6-4C9C-93DE-CD5072460D65}"/>
    <cellStyle name="20% - Accent1 19 2 2 2 3" xfId="12254" xr:uid="{2CB0430D-B9AD-4BF7-A575-C3783DB1F61C}"/>
    <cellStyle name="20% - Accent1 19 2 2 3" xfId="9471" xr:uid="{AD2FC422-9D46-425D-9718-69C645951975}"/>
    <cellStyle name="20% - Accent1 19 2 2 3 2" xfId="13151" xr:uid="{AB748959-FA18-462A-A83D-2CB4BCE4D1DB}"/>
    <cellStyle name="20% - Accent1 19 2 2 4" xfId="11372" xr:uid="{2826039E-4BDE-4721-9EA6-0E6787DB02DF}"/>
    <cellStyle name="20% - Accent1 19 2 3" xfId="8189" xr:uid="{B1FB92C2-14E0-4416-9BA3-17470282CDD1}"/>
    <cellStyle name="20% - Accent1 19 2 3 2" xfId="9970" xr:uid="{9025A8BD-FA99-4EF8-89A2-0C946A5B0623}"/>
    <cellStyle name="20% - Accent1 19 2 3 2 2" xfId="13650" xr:uid="{6DFBCCF5-ED14-41C5-9DF0-9D3A866A149A}"/>
    <cellStyle name="20% - Accent1 19 2 3 3" xfId="11871" xr:uid="{CFEF306E-983D-40F8-9C8D-D4F56ACE6EF1}"/>
    <cellStyle name="20% - Accent1 19 2 4" xfId="9088" xr:uid="{4779D233-85FC-40D3-81B0-377B3AB4E3BF}"/>
    <cellStyle name="20% - Accent1 19 2 4 2" xfId="12768" xr:uid="{10B2B696-A44D-408C-B2EA-C23F07868784}"/>
    <cellStyle name="20% - Accent1 19 2 5" xfId="10989" xr:uid="{83FA9A71-0359-4934-9241-1AA54E1F4401}"/>
    <cellStyle name="20% - Accent1 19 3" xfId="7603" xr:uid="{55CEB424-0F2F-4133-B32F-B035DFEAECAF}"/>
    <cellStyle name="20% - Accent1 19 3 2" xfId="8405" xr:uid="{AB039490-7252-4067-99FB-5FAE387EC948}"/>
    <cellStyle name="20% - Accent1 19 3 2 2" xfId="10187" xr:uid="{28E6A247-496A-4449-B2CA-4AEE8C417FD8}"/>
    <cellStyle name="20% - Accent1 19 3 2 2 2" xfId="13867" xr:uid="{0B143872-9C02-4430-AAE5-E7FE000351CD}"/>
    <cellStyle name="20% - Accent1 19 3 2 3" xfId="12088" xr:uid="{B3AAEE98-C265-4E16-BBC0-5A38205CBE27}"/>
    <cellStyle name="20% - Accent1 19 3 3" xfId="9305" xr:uid="{5160B250-C606-42BE-AAFB-DC9F775AD112}"/>
    <cellStyle name="20% - Accent1 19 3 3 2" xfId="12985" xr:uid="{D9AA0033-6DAD-4957-834E-B19931144898}"/>
    <cellStyle name="20% - Accent1 19 3 4" xfId="11206" xr:uid="{A796A1A6-6180-419C-A49E-D33DB0729EFC}"/>
    <cellStyle name="20% - Accent1 19 4" xfId="8030" xr:uid="{4E4FA41F-182E-40FD-985E-97A4B8DBC9A5}"/>
    <cellStyle name="20% - Accent1 19 4 2" xfId="9804" xr:uid="{1E772A8E-29AC-4978-99FC-1265654BE96D}"/>
    <cellStyle name="20% - Accent1 19 4 2 2" xfId="13484" xr:uid="{A6C59EA0-E4A0-41EB-8F0A-516193DDA927}"/>
    <cellStyle name="20% - Accent1 19 4 3" xfId="11705" xr:uid="{733B2301-4084-47FC-8DB9-5AEA285CF611}"/>
    <cellStyle name="20% - Accent1 19 5" xfId="8921" xr:uid="{08BA4E94-FE0A-4B37-9158-0B6273565727}"/>
    <cellStyle name="20% - Accent1 19 5 2" xfId="12602" xr:uid="{C711A6D0-FD84-48AB-A6B8-2401C18A57B7}"/>
    <cellStyle name="20% - Accent1 19 6" xfId="10822" xr:uid="{FEB87A5C-85BE-4BA9-9CD7-3E65A748C002}"/>
    <cellStyle name="20% - Accent1 2" xfId="57" xr:uid="{CB25CF32-19B9-4754-8A05-C93B2B06748D}"/>
    <cellStyle name="20% - Accent1 2 10" xfId="58" xr:uid="{36F198E5-24C4-4003-B73B-5439535FE3F0}"/>
    <cellStyle name="20% - Accent1 2 10 2" xfId="7156" xr:uid="{4B89110D-A89A-43D0-8610-C27F72C299FE}"/>
    <cellStyle name="20% - Accent1 2 10 3" xfId="10683" xr:uid="{18DE0610-0606-49A6-B0FC-06D19C177AB0}"/>
    <cellStyle name="20% - Accent1 2 11" xfId="59" xr:uid="{A0870EBE-BF6A-4718-9CF8-BF2F2302394F}"/>
    <cellStyle name="20% - Accent1 2 11 2" xfId="14387" xr:uid="{728B2D6D-8413-41F4-9116-889DD684D281}"/>
    <cellStyle name="20% - Accent1 2 12" xfId="60" xr:uid="{D0767042-21B5-4624-8711-83B9B444149F}"/>
    <cellStyle name="20% - Accent1 2 2" xfId="61" xr:uid="{24C09E6B-A30C-4102-A187-8B4A171AF398}"/>
    <cellStyle name="20% - Accent1 2 2 2" xfId="62" xr:uid="{AB88808C-ACF2-4FA2-BE6A-F4AF52D6A249}"/>
    <cellStyle name="20% - Accent1 2 2 2 2" xfId="63" xr:uid="{DED1EED3-3F98-450E-A1EA-BC271CC8DD83}"/>
    <cellStyle name="20% - Accent1 2 2 2 2 2" xfId="64" xr:uid="{BC64D6ED-316D-4F39-8FA9-C00C173B0D2D}"/>
    <cellStyle name="20% - Accent1 2 2 2 3" xfId="65" xr:uid="{2E0E6090-BB81-4975-B67B-7A60803AA250}"/>
    <cellStyle name="20% - Accent1 2 2 3" xfId="66" xr:uid="{3249BB63-CE7B-4846-A000-6C1F491D5D87}"/>
    <cellStyle name="20% - Accent1 2 2 3 2" xfId="67" xr:uid="{D435DF60-C092-477C-BA4D-2116F260C21E}"/>
    <cellStyle name="20% - Accent1 2 2 3 2 2" xfId="68" xr:uid="{C91E65EF-F5E3-4B96-B6F4-EAD98E927D2F}"/>
    <cellStyle name="20% - Accent1 2 2 3 3" xfId="69" xr:uid="{5BEC15A9-0E3F-4E56-975A-1224A634BD06}"/>
    <cellStyle name="20% - Accent1 2 2 4" xfId="70" xr:uid="{64A52B1D-B034-44EB-AB26-5DEE9662741F}"/>
    <cellStyle name="20% - Accent1 2 2 4 2" xfId="71" xr:uid="{E0020399-2B50-424A-9663-48B025A7D54C}"/>
    <cellStyle name="20% - Accent1 2 2 4 2 2" xfId="72" xr:uid="{B40AB458-99CE-4801-BE9C-BA6E597D1DC5}"/>
    <cellStyle name="20% - Accent1 2 2 4 3" xfId="73" xr:uid="{FBFB7FCA-8F66-411C-9E60-2ED66AD64260}"/>
    <cellStyle name="20% - Accent1 2 2 5" xfId="74" xr:uid="{CB394009-FBD1-4C81-8904-A393E1EEBF86}"/>
    <cellStyle name="20% - Accent1 2 2 5 2" xfId="75" xr:uid="{7F57FA16-790A-4E70-9BF5-37612E973666}"/>
    <cellStyle name="20% - Accent1 2 2 6" xfId="76" xr:uid="{642DC60C-9E41-4D37-B1B6-9E1A6E037641}"/>
    <cellStyle name="20% - Accent1 2 2 6 2" xfId="77" xr:uid="{F1A2028F-7C00-4FB2-BB6D-75E2693C880B}"/>
    <cellStyle name="20% - Accent1 2 2 7" xfId="78" xr:uid="{2681E68C-EFE3-417F-9179-75513E64E3AE}"/>
    <cellStyle name="20% - Accent1 2 2 8" xfId="79" xr:uid="{DB9066DC-46E9-4F5C-8B05-B2BB2BB60817}"/>
    <cellStyle name="20% - Accent1 2 3" xfId="80" xr:uid="{47A90CA1-2F82-45D1-95A6-32A50CC97907}"/>
    <cellStyle name="20% - Accent1 2 3 2" xfId="81" xr:uid="{F5A3986B-F237-4E43-8ECA-2E48D807ECDA}"/>
    <cellStyle name="20% - Accent1 2 3 2 2" xfId="82" xr:uid="{B8C3D84F-57FA-4B59-92ED-5A9F62EB5390}"/>
    <cellStyle name="20% - Accent1 2 3 2 2 2" xfId="83" xr:uid="{18C3F676-F694-40E7-B3C4-99E7957BA04A}"/>
    <cellStyle name="20% - Accent1 2 3 2 3" xfId="84" xr:uid="{DA1E50A8-7948-4F1C-AF2C-76B71538E4BE}"/>
    <cellStyle name="20% - Accent1 2 3 3" xfId="85" xr:uid="{121E78C0-F1DA-4715-86DB-6E4FC3233DD1}"/>
    <cellStyle name="20% - Accent1 2 3 3 2" xfId="86" xr:uid="{B17E8206-26E3-4080-9FE1-2342043DDD2E}"/>
    <cellStyle name="20% - Accent1 2 3 3 2 2" xfId="87" xr:uid="{679D9DF7-ACF4-4380-8AE4-CD7EEEE31602}"/>
    <cellStyle name="20% - Accent1 2 3 3 3" xfId="88" xr:uid="{284E621C-2860-4B1B-A8B5-0A201A599BAE}"/>
    <cellStyle name="20% - Accent1 2 3 4" xfId="89" xr:uid="{5FAA37B8-CF29-4A3C-BE71-041255A67F8C}"/>
    <cellStyle name="20% - Accent1 2 3 4 2" xfId="90" xr:uid="{FF9969B0-36E4-4681-8FA4-E1219786218C}"/>
    <cellStyle name="20% - Accent1 2 3 4 2 2" xfId="91" xr:uid="{476D5D93-F842-473F-8078-D9A245A68DDE}"/>
    <cellStyle name="20% - Accent1 2 3 4 3" xfId="92" xr:uid="{0234A2F5-847E-47C9-BDEF-EB4B58F4268E}"/>
    <cellStyle name="20% - Accent1 2 3 5" xfId="93" xr:uid="{5423BD2F-32A5-496C-9A77-A456BB3F3BA7}"/>
    <cellStyle name="20% - Accent1 2 3 5 2" xfId="94" xr:uid="{7BA6976B-23F4-4AED-904C-EDA3E30DCF15}"/>
    <cellStyle name="20% - Accent1 2 3 6" xfId="95" xr:uid="{E374B160-7DB2-4814-8EC3-580F0C5AEE23}"/>
    <cellStyle name="20% - Accent1 2 4" xfId="96" xr:uid="{AD55B8B0-87A3-4C19-BF86-CB547C3FF2CD}"/>
    <cellStyle name="20% - Accent1 2 4 2" xfId="97" xr:uid="{97AE1E67-1501-41E8-8343-AD0ECB208C96}"/>
    <cellStyle name="20% - Accent1 2 4 2 2" xfId="98" xr:uid="{5CB451CB-1F35-4636-A568-C6E854CC3A8C}"/>
    <cellStyle name="20% - Accent1 2 4 3" xfId="99" xr:uid="{6FE71BA9-517B-437C-9A11-4CB283541FFC}"/>
    <cellStyle name="20% - Accent1 2 5" xfId="100" xr:uid="{6214EE3B-E6DD-468B-801E-22D45616BE0C}"/>
    <cellStyle name="20% - Accent1 2 5 2" xfId="101" xr:uid="{02EFA890-F095-49E4-BDF0-01ABA1EF7919}"/>
    <cellStyle name="20% - Accent1 2 5 2 2" xfId="102" xr:uid="{FA80963C-584E-41B6-8C5F-261E9BDD9B9A}"/>
    <cellStyle name="20% - Accent1 2 5 3" xfId="103" xr:uid="{1431C9DB-EC30-4689-BFEB-5F53737A8554}"/>
    <cellStyle name="20% - Accent1 2 6" xfId="104" xr:uid="{413B93C3-937D-4DF2-A6B9-F1FFADDA44D2}"/>
    <cellStyle name="20% - Accent1 2 6 2" xfId="105" xr:uid="{A26F3375-929D-45AE-8E4E-9B125A8F26E1}"/>
    <cellStyle name="20% - Accent1 2 6 2 2" xfId="106" xr:uid="{F2C7364B-3B2E-4557-B0C6-6B9110076777}"/>
    <cellStyle name="20% - Accent1 2 6 3" xfId="107" xr:uid="{CA190112-0DCA-4324-B5EA-ACEB14CE805A}"/>
    <cellStyle name="20% - Accent1 2 7" xfId="108" xr:uid="{9B8ED015-BB0C-4F3A-8A56-C3722A433FEF}"/>
    <cellStyle name="20% - Accent1 2 7 2" xfId="109" xr:uid="{5E554E1E-7452-43B9-AAAF-A987F0E2D41B}"/>
    <cellStyle name="20% - Accent1 2 8" xfId="110" xr:uid="{F8747EDA-E916-485F-94C6-85408076AE02}"/>
    <cellStyle name="20% - Accent1 2 8 2" xfId="111" xr:uid="{5D1920B9-198E-4B38-87BA-BD401EB1C1F9}"/>
    <cellStyle name="20% - Accent1 2 9" xfId="112" xr:uid="{2B3B3A45-B968-4223-82D4-AECFE494D974}"/>
    <cellStyle name="20% - Accent1 2 9 2" xfId="6868" xr:uid="{B71C373E-C384-41EF-B103-14FB440C73E3}"/>
    <cellStyle name="20% - Accent1 2 9 3" xfId="6999" xr:uid="{C35D992B-8F4B-46EF-9E86-DE2F4A6ABD2F}"/>
    <cellStyle name="20% - Accent1 20" xfId="6909" xr:uid="{203E9D0F-D2BB-4D89-AF8D-3DF71965C3FF}"/>
    <cellStyle name="20% - Accent1 20 2" xfId="7464" xr:uid="{0C04FCF9-6E23-403D-8BD6-2B2EBD9FFF54}"/>
    <cellStyle name="20% - Accent1 20 2 2" xfId="7718" xr:uid="{FFB837B2-3A97-4269-B0AE-28BF4AF9AE6D}"/>
    <cellStyle name="20% - Accent1 20 2 2 2" xfId="8585" xr:uid="{AF49C95A-CA79-43DA-8024-47B8EB3C3BBA}"/>
    <cellStyle name="20% - Accent1 20 2 2 2 2" xfId="10367" xr:uid="{3BD457C7-06B8-4229-91EF-149103539028}"/>
    <cellStyle name="20% - Accent1 20 2 2 2 2 2" xfId="14047" xr:uid="{864CB8C9-5104-428C-8862-A29908AC54DB}"/>
    <cellStyle name="20% - Accent1 20 2 2 2 3" xfId="12268" xr:uid="{D43074E3-0D7F-44B6-9C2B-18EAF9F23025}"/>
    <cellStyle name="20% - Accent1 20 2 2 3" xfId="9485" xr:uid="{208CCAAE-BE1B-4397-A747-D78B45EAC4DD}"/>
    <cellStyle name="20% - Accent1 20 2 2 3 2" xfId="13165" xr:uid="{EDF94FC6-48FF-4E37-B25E-E60487C8B29C}"/>
    <cellStyle name="20% - Accent1 20 2 2 4" xfId="11386" xr:uid="{4932FA81-B5B9-44C4-9253-F98C33E9F12B}"/>
    <cellStyle name="20% - Accent1 20 2 3" xfId="8203" xr:uid="{56A3693B-2FFE-4B0D-AC6F-0ED643DE064A}"/>
    <cellStyle name="20% - Accent1 20 2 3 2" xfId="9984" xr:uid="{60FE1D86-BC32-426B-9ED6-56C23319A3A1}"/>
    <cellStyle name="20% - Accent1 20 2 3 2 2" xfId="13664" xr:uid="{0556A40F-AB14-4803-A630-E5E998B9647D}"/>
    <cellStyle name="20% - Accent1 20 2 3 3" xfId="11885" xr:uid="{DCE6FB36-7E6F-490C-B511-739A9DB12D0B}"/>
    <cellStyle name="20% - Accent1 20 2 4" xfId="9102" xr:uid="{D3FD38F4-DB18-405C-9D32-4683CC76A0EE}"/>
    <cellStyle name="20% - Accent1 20 2 4 2" xfId="12782" xr:uid="{2DA689D7-F8C5-4A93-B30C-0F3256ECBB97}"/>
    <cellStyle name="20% - Accent1 20 2 5" xfId="11003" xr:uid="{877F2A75-F981-41AE-AA76-7B76CF726C93}"/>
    <cellStyle name="20% - Accent1 20 3" xfId="7617" xr:uid="{7ADA54E1-5E00-4F79-B4A4-5852BAD31AC1}"/>
    <cellStyle name="20% - Accent1 20 3 2" xfId="8419" xr:uid="{A5687837-395E-4DD6-B54B-0C22BE488FB6}"/>
    <cellStyle name="20% - Accent1 20 3 2 2" xfId="10201" xr:uid="{99EA1BFE-B7A6-4AEC-A7E4-860A2F96DA5C}"/>
    <cellStyle name="20% - Accent1 20 3 2 2 2" xfId="13881" xr:uid="{FE68E938-D1AD-49C6-894F-39FFAA7BA7F3}"/>
    <cellStyle name="20% - Accent1 20 3 2 3" xfId="12102" xr:uid="{35F0B75B-DAC0-4E26-A64E-9747D283F681}"/>
    <cellStyle name="20% - Accent1 20 3 3" xfId="9319" xr:uid="{2AB8AE5E-29A7-4E7D-9197-08CDA5AA9A1A}"/>
    <cellStyle name="20% - Accent1 20 3 3 2" xfId="12999" xr:uid="{479FAE42-4B94-4F52-B155-8CB01D1FF3E6}"/>
    <cellStyle name="20% - Accent1 20 3 4" xfId="11220" xr:uid="{49BBF20E-FFFF-4FD5-A5FA-A38862D212B4}"/>
    <cellStyle name="20% - Accent1 20 4" xfId="8044" xr:uid="{DA32D063-AFDA-47EE-8E56-F45FE17426D0}"/>
    <cellStyle name="20% - Accent1 20 4 2" xfId="9818" xr:uid="{D44A2E72-CABD-4FEB-9F7D-7DCB6BA1A921}"/>
    <cellStyle name="20% - Accent1 20 4 2 2" xfId="13498" xr:uid="{E01186C2-849A-4B5D-80FB-9340E747D962}"/>
    <cellStyle name="20% - Accent1 20 4 3" xfId="11719" xr:uid="{7E20C5D6-DED5-4B88-97FA-487EE5F6264C}"/>
    <cellStyle name="20% - Accent1 20 5" xfId="8935" xr:uid="{C0020045-E9A7-4CFC-AFC4-30FB27344A57}"/>
    <cellStyle name="20% - Accent1 20 5 2" xfId="12616" xr:uid="{C63CB486-9F64-4CB5-A683-935CF33AFE45}"/>
    <cellStyle name="20% - Accent1 20 6" xfId="10836" xr:uid="{79346C0F-8A33-4AB1-B3DC-52CA95F6426B}"/>
    <cellStyle name="20% - Accent1 21" xfId="6922" xr:uid="{8D531234-08CD-4A77-8DA0-8D7F81B6AE47}"/>
    <cellStyle name="20% - Accent1 21 2" xfId="7631" xr:uid="{3CB70E96-FA12-486E-BAD2-30AD4B43EBC6}"/>
    <cellStyle name="20% - Accent1 21 2 2" xfId="8432" xr:uid="{AF033FB1-B5A7-468F-86CC-FE7220254155}"/>
    <cellStyle name="20% - Accent1 21 2 2 2" xfId="10214" xr:uid="{31B5788E-FD0F-4332-B2AF-14AE0A2FF9DD}"/>
    <cellStyle name="20% - Accent1 21 2 2 2 2" xfId="13894" xr:uid="{CECB4C6A-EFED-41F2-A2F0-6DDEE28E15EC}"/>
    <cellStyle name="20% - Accent1 21 2 2 3" xfId="12115" xr:uid="{1423687F-4BF7-432A-8DBB-9A24CA9574F1}"/>
    <cellStyle name="20% - Accent1 21 2 3" xfId="9332" xr:uid="{7E730FF0-1148-43B6-8E70-E387AF58E861}"/>
    <cellStyle name="20% - Accent1 21 2 3 2" xfId="13012" xr:uid="{50D07057-3215-4348-96F3-5B1CEE5AA3C1}"/>
    <cellStyle name="20% - Accent1 21 2 4" xfId="11233" xr:uid="{57AFD7CE-AF82-4A3B-A1F0-1A30F6DC1542}"/>
    <cellStyle name="20% - Accent1 21 3" xfId="8057" xr:uid="{5F268C29-DA6D-453A-82C8-FA5ECDDEA1D1}"/>
    <cellStyle name="20% - Accent1 21 3 2" xfId="9831" xr:uid="{E2B919A7-1889-420D-B3E8-3352E723B188}"/>
    <cellStyle name="20% - Accent1 21 3 2 2" xfId="13511" xr:uid="{6973081B-B05F-40D3-B632-12C4EF7950B2}"/>
    <cellStyle name="20% - Accent1 21 3 3" xfId="11732" xr:uid="{91B92575-575A-4A86-BD00-764E3D183352}"/>
    <cellStyle name="20% - Accent1 21 4" xfId="8949" xr:uid="{25547B50-F5DF-47CD-98A6-3F21EFACE7D8}"/>
    <cellStyle name="20% - Accent1 21 4 2" xfId="12629" xr:uid="{4661742A-0C04-4775-8605-566D4772A62F}"/>
    <cellStyle name="20% - Accent1 21 5" xfId="10850" xr:uid="{9F100C8A-D0ED-4146-9E2A-8732C1BCF0CF}"/>
    <cellStyle name="20% - Accent1 22" xfId="6938" xr:uid="{4F744E07-9193-45C4-9F22-881D49573662}"/>
    <cellStyle name="20% - Accent1 22 2" xfId="7731" xr:uid="{8F20D3D3-B916-4E75-926B-EC5A24E6CA2D}"/>
    <cellStyle name="20% - Accent1 22 2 2" xfId="8598" xr:uid="{65BB9774-1360-4919-AAAC-DEF5AD8DA63C}"/>
    <cellStyle name="20% - Accent1 22 2 2 2" xfId="10380" xr:uid="{577CD01B-35DD-4877-AD56-0383D31EB75A}"/>
    <cellStyle name="20% - Accent1 22 2 2 2 2" xfId="14060" xr:uid="{E6B6A311-ED88-4771-BCD6-B6E824C7E13A}"/>
    <cellStyle name="20% - Accent1 22 2 2 3" xfId="12281" xr:uid="{B45ADE63-1D3A-43C0-87C5-D51A1867B346}"/>
    <cellStyle name="20% - Accent1 22 2 3" xfId="9498" xr:uid="{8D565002-92AA-4D88-9D5B-A4ADEB0E4030}"/>
    <cellStyle name="20% - Accent1 22 2 3 2" xfId="13178" xr:uid="{DF932483-2A3F-4E81-A845-C1D42E37D899}"/>
    <cellStyle name="20% - Accent1 22 2 4" xfId="11399" xr:uid="{66C48219-0163-4C19-831A-CDCA298A44C3}"/>
    <cellStyle name="20% - Accent1 22 3" xfId="8216" xr:uid="{50B4BD77-09C1-4D74-B600-E350606B46D7}"/>
    <cellStyle name="20% - Accent1 22 3 2" xfId="9997" xr:uid="{22B9085F-2CDC-41B0-9DC7-52BA098A709D}"/>
    <cellStyle name="20% - Accent1 22 3 2 2" xfId="13677" xr:uid="{06D13388-AB3E-42CA-8E34-6AE01AB1DCC3}"/>
    <cellStyle name="20% - Accent1 22 3 3" xfId="11898" xr:uid="{A47A2505-298F-4ACF-825B-36F70F2C22A1}"/>
    <cellStyle name="20% - Accent1 22 4" xfId="9115" xr:uid="{799CE02E-664F-4A6B-BD3C-913CF16B3E2D}"/>
    <cellStyle name="20% - Accent1 22 4 2" xfId="12795" xr:uid="{C9F06C6A-9CD0-44E6-82FA-2B180B87A436}"/>
    <cellStyle name="20% - Accent1 22 5" xfId="11016" xr:uid="{BDF95181-E292-4A7C-91F8-863FC9DF1ACA}"/>
    <cellStyle name="20% - Accent1 23" xfId="6953" xr:uid="{9E06E213-3D00-48BE-BEA9-D4F96D4979BA}"/>
    <cellStyle name="20% - Accent1 23 2" xfId="7748" xr:uid="{8F28AC03-1E2F-462F-B5C8-414BD3834D22}"/>
    <cellStyle name="20% - Accent1 23 2 2" xfId="8617" xr:uid="{9980F298-6E50-4535-8CA5-7652D0C88319}"/>
    <cellStyle name="20% - Accent1 23 2 2 2" xfId="10399" xr:uid="{16013447-9660-47AC-9764-EF0A99C0A1F0}"/>
    <cellStyle name="20% - Accent1 23 2 2 2 2" xfId="14079" xr:uid="{0AB4068A-E79D-476E-B446-B037731BA2EB}"/>
    <cellStyle name="20% - Accent1 23 2 2 3" xfId="12300" xr:uid="{717AEEB7-EA21-44FC-87C0-E1ADB36B569D}"/>
    <cellStyle name="20% - Accent1 23 2 3" xfId="9517" xr:uid="{72EFDAFA-B675-4254-8B68-AD9D0E7F422A}"/>
    <cellStyle name="20% - Accent1 23 2 3 2" xfId="13197" xr:uid="{8634C3F8-1DEB-4513-9412-916F96A0D222}"/>
    <cellStyle name="20% - Accent1 23 2 4" xfId="11418" xr:uid="{0273EEDB-E75B-4E71-9AC1-B41F38E83F6E}"/>
    <cellStyle name="20% - Accent1 23 3" xfId="8235" xr:uid="{4726B47C-24B6-4059-AAD0-95461248EBE4}"/>
    <cellStyle name="20% - Accent1 23 3 2" xfId="10016" xr:uid="{40D5DFA0-4A95-450E-A213-C71301BE8F79}"/>
    <cellStyle name="20% - Accent1 23 3 2 2" xfId="13696" xr:uid="{7033D2D6-826E-483D-9529-2EC8A80B08A9}"/>
    <cellStyle name="20% - Accent1 23 3 3" xfId="11917" xr:uid="{42ABA18C-F06C-44DC-A148-F350ED3C7EF1}"/>
    <cellStyle name="20% - Accent1 23 4" xfId="9134" xr:uid="{9B42B060-4A0B-4B7C-BDD3-C4B01B179788}"/>
    <cellStyle name="20% - Accent1 23 4 2" xfId="12814" xr:uid="{481E3BEF-6BBF-4689-89DD-569E092D550F}"/>
    <cellStyle name="20% - Accent1 23 5" xfId="11035" xr:uid="{C8AC1140-D02A-49CC-8093-0EEEA46ED557}"/>
    <cellStyle name="20% - Accent1 24" xfId="6973" xr:uid="{99DA46FF-3EA4-4A6A-A65E-26F463E35A9B}"/>
    <cellStyle name="20% - Accent1 24 2" xfId="7764" xr:uid="{6FBB6008-30C8-486C-A5E8-5C89BD5BAEAD}"/>
    <cellStyle name="20% - Accent1 24 2 2" xfId="8632" xr:uid="{74BCE344-1AD6-4E25-85EB-9D7F37D1A8C8}"/>
    <cellStyle name="20% - Accent1 24 2 2 2" xfId="10414" xr:uid="{983673B6-7B6B-4374-943C-C6DBBA7BAA02}"/>
    <cellStyle name="20% - Accent1 24 2 2 2 2" xfId="14094" xr:uid="{7A987E20-DE30-4532-BF42-5A6D8E6B2F2E}"/>
    <cellStyle name="20% - Accent1 24 2 2 3" xfId="12315" xr:uid="{F22DA208-7296-43DA-9665-E1DC6E4455B8}"/>
    <cellStyle name="20% - Accent1 24 2 3" xfId="9532" xr:uid="{1E6AA14E-03CA-44B2-860A-1D8AC56EF858}"/>
    <cellStyle name="20% - Accent1 24 2 3 2" xfId="13212" xr:uid="{1329AFCB-594E-40BD-82D7-CE63B8C030A0}"/>
    <cellStyle name="20% - Accent1 24 2 4" xfId="11433" xr:uid="{18CBBF3F-1549-4DFD-9D77-A2117E1016C9}"/>
    <cellStyle name="20% - Accent1 24 3" xfId="8250" xr:uid="{35207B1C-8969-45DE-9100-EB5793048123}"/>
    <cellStyle name="20% - Accent1 24 3 2" xfId="10031" xr:uid="{E5F66E70-5454-465D-B3CC-CC2EA307D2CC}"/>
    <cellStyle name="20% - Accent1 24 3 2 2" xfId="13711" xr:uid="{ED7095F7-5FC3-47E4-A8F8-C321B3ACD424}"/>
    <cellStyle name="20% - Accent1 24 3 3" xfId="11932" xr:uid="{EFB90AA0-88A7-4ABA-91E2-5D7D3501CAFE}"/>
    <cellStyle name="20% - Accent1 24 4" xfId="9149" xr:uid="{8C3029D7-51A6-49F4-BE37-A5D1BB4D6A23}"/>
    <cellStyle name="20% - Accent1 24 4 2" xfId="12829" xr:uid="{CA3F5BBB-7F9E-4AA0-9F24-481ED015D570}"/>
    <cellStyle name="20% - Accent1 24 5" xfId="11050" xr:uid="{2619BFA8-CAB3-4E99-ADEF-F31B65B3B798}"/>
    <cellStyle name="20% - Accent1 25" xfId="7382" xr:uid="{05B425A6-3B7A-4D5E-8FBB-E6F84195FA05}"/>
    <cellStyle name="20% - Accent1 25 2" xfId="8263" xr:uid="{FB279E38-8345-47A6-8DF1-15F7C263720E}"/>
    <cellStyle name="20% - Accent1 25 2 2" xfId="10044" xr:uid="{49AE9A3A-E6A9-471A-9228-3841181AEE06}"/>
    <cellStyle name="20% - Accent1 25 2 2 2" xfId="13724" xr:uid="{4F7269CC-E90C-43A2-9B4E-A593F88B9AEB}"/>
    <cellStyle name="20% - Accent1 25 2 3" xfId="11945" xr:uid="{03B34086-1D59-441A-BF61-4A2635324FFC}"/>
    <cellStyle name="20% - Accent1 25 3" xfId="9162" xr:uid="{CE9DAD38-8A63-4C16-89FD-DF4922094F27}"/>
    <cellStyle name="20% - Accent1 25 3 2" xfId="12842" xr:uid="{A476C8AD-6A44-45E6-963B-290D8526F131}"/>
    <cellStyle name="20% - Accent1 25 4" xfId="11063" xr:uid="{7037AA17-1021-465F-B699-B6A801309D2E}"/>
    <cellStyle name="20% - Accent1 26" xfId="7776" xr:uid="{D4CAAAA2-78C0-455F-9327-084644C7EC13}"/>
    <cellStyle name="20% - Accent1 26 2" xfId="8646" xr:uid="{6550F75B-05B8-42C0-BFBE-23C00AE0EFD7}"/>
    <cellStyle name="20% - Accent1 26 2 2" xfId="10428" xr:uid="{98D41796-574A-4329-9837-2E90C7D03884}"/>
    <cellStyle name="20% - Accent1 26 2 2 2" xfId="14108" xr:uid="{5517AE1A-76EA-4B8D-A691-675A511D04AF}"/>
    <cellStyle name="20% - Accent1 26 2 3" xfId="12329" xr:uid="{AAADC57E-E8A0-4592-959F-21DCC5C6F4EA}"/>
    <cellStyle name="20% - Accent1 26 3" xfId="9546" xr:uid="{3406D4C7-D8B0-4D9C-98F8-4F65CF702224}"/>
    <cellStyle name="20% - Accent1 26 3 2" xfId="13226" xr:uid="{6CFE862F-0CA1-4BF6-A811-63D28BD13497}"/>
    <cellStyle name="20% - Accent1 26 4" xfId="11447" xr:uid="{57FC0025-AAA2-4435-A228-1AC90607F85D}"/>
    <cellStyle name="20% - Accent1 27" xfId="7788" xr:uid="{9425BC33-37D3-4F39-A7DB-B545184CAAD2}"/>
    <cellStyle name="20% - Accent1 27 2" xfId="8660" xr:uid="{E6D86FCA-FE49-4976-80F7-E493FF38F2AA}"/>
    <cellStyle name="20% - Accent1 27 2 2" xfId="10442" xr:uid="{F85965E6-E309-41E8-AB5A-45E0E22E6098}"/>
    <cellStyle name="20% - Accent1 27 2 2 2" xfId="14122" xr:uid="{D7C3C781-3F68-4400-9B7D-6802040DE3A1}"/>
    <cellStyle name="20% - Accent1 27 2 3" xfId="12343" xr:uid="{90F8B769-DFC3-42CE-8756-413728CE8BBB}"/>
    <cellStyle name="20% - Accent1 27 3" xfId="9560" xr:uid="{FB692E7C-DBFA-414D-950C-1323992A27A0}"/>
    <cellStyle name="20% - Accent1 27 3 2" xfId="13240" xr:uid="{9A29971E-C7E2-4CBE-9727-95A5974FFCBC}"/>
    <cellStyle name="20% - Accent1 27 4" xfId="11461" xr:uid="{C64F34A2-D175-4383-8C6D-1F8C4773D848}"/>
    <cellStyle name="20% - Accent1 28" xfId="7801" xr:uid="{C26CF9B7-04CD-454F-86CF-6500B7FA6A31}"/>
    <cellStyle name="20% - Accent1 28 2" xfId="8673" xr:uid="{D0974442-378B-4DBF-9B2B-3976F43B6272}"/>
    <cellStyle name="20% - Accent1 28 2 2" xfId="10455" xr:uid="{71DCC7AC-B1CB-4C15-8D55-9188C647EC6F}"/>
    <cellStyle name="20% - Accent1 28 2 2 2" xfId="14135" xr:uid="{F578FC4E-2FAC-4392-A80E-9D1AC420720A}"/>
    <cellStyle name="20% - Accent1 28 2 3" xfId="12356" xr:uid="{5FAAD53A-43D5-4999-8283-50370C01AF77}"/>
    <cellStyle name="20% - Accent1 28 3" xfId="9573" xr:uid="{91DCD1E1-8EDA-477D-994C-2111A6FED19E}"/>
    <cellStyle name="20% - Accent1 28 3 2" xfId="13253" xr:uid="{58A7EDE9-ED2E-472C-8650-859C3CCACDDC}"/>
    <cellStyle name="20% - Accent1 28 4" xfId="11474" xr:uid="{F479A063-EB36-435A-A36A-B976C71E7981}"/>
    <cellStyle name="20% - Accent1 29" xfId="7817" xr:uid="{81AB2E78-16F9-4B87-AEFE-DBFABBAA2F5B}"/>
    <cellStyle name="20% - Accent1 29 2" xfId="8689" xr:uid="{29C527A4-D4AB-41B5-A128-3F026A258D7A}"/>
    <cellStyle name="20% - Accent1 29 2 2" xfId="10471" xr:uid="{3E062A0E-EA71-467B-87CC-92F40D17DC7D}"/>
    <cellStyle name="20% - Accent1 29 2 2 2" xfId="14151" xr:uid="{025F62F4-316F-4D47-A296-CB466833FF3A}"/>
    <cellStyle name="20% - Accent1 29 2 3" xfId="12372" xr:uid="{18E210B6-5B9A-4E9D-88A6-D1CA9821250B}"/>
    <cellStyle name="20% - Accent1 29 3" xfId="9588" xr:uid="{0452B7E0-D1F0-436E-9893-1EDADEEC6DD1}"/>
    <cellStyle name="20% - Accent1 29 3 2" xfId="13269" xr:uid="{A3A347E9-CF7B-4F3F-BFDC-426157E955B4}"/>
    <cellStyle name="20% - Accent1 29 4" xfId="11490" xr:uid="{EBDA46B3-D537-4703-9AC1-27BCC1CDC0A9}"/>
    <cellStyle name="20% - Accent1 3" xfId="113" xr:uid="{7A24170C-D495-4FC3-BBBF-13A5E6174770}"/>
    <cellStyle name="20% - Accent1 3 10" xfId="14399" xr:uid="{E1760E24-4EB4-4306-9DEF-CDB1C0AA5098}"/>
    <cellStyle name="20% - Accent1 3 2" xfId="114" xr:uid="{50DBA8C8-F4FD-42BC-8AA4-312F7AC588AC}"/>
    <cellStyle name="20% - Accent1 3 2 2" xfId="115" xr:uid="{4EF7D925-4763-4BC4-9B7E-242C53902F47}"/>
    <cellStyle name="20% - Accent1 3 2 2 2" xfId="116" xr:uid="{2155FC77-3B3F-4090-9DE1-36DBA8350F62}"/>
    <cellStyle name="20% - Accent1 3 2 2 2 2" xfId="117" xr:uid="{6A2B06E5-37CF-4217-AA42-5EEA9F145286}"/>
    <cellStyle name="20% - Accent1 3 2 2 3" xfId="118" xr:uid="{2E91A538-C3B9-45B3-BB4D-4806D23848B3}"/>
    <cellStyle name="20% - Accent1 3 2 3" xfId="119" xr:uid="{0BAA7415-247A-4B85-A6DB-E5926C7FC7ED}"/>
    <cellStyle name="20% - Accent1 3 2 3 2" xfId="120" xr:uid="{E7296A00-F85B-435D-B82F-4554872C7B89}"/>
    <cellStyle name="20% - Accent1 3 2 3 2 2" xfId="121" xr:uid="{FA521E3F-1673-49B2-958F-D569D1F3FCBC}"/>
    <cellStyle name="20% - Accent1 3 2 3 3" xfId="122" xr:uid="{0902B6BD-B735-408F-9146-61E67557178C}"/>
    <cellStyle name="20% - Accent1 3 2 4" xfId="123" xr:uid="{956B87DE-3324-4F64-872E-835BE2C9C82E}"/>
    <cellStyle name="20% - Accent1 3 2 4 2" xfId="124" xr:uid="{FC0CCAD6-4FFC-46C8-969C-3426192B83AF}"/>
    <cellStyle name="20% - Accent1 3 2 4 2 2" xfId="125" xr:uid="{5676F75D-9E1A-420C-B371-6C39D599E325}"/>
    <cellStyle name="20% - Accent1 3 2 4 3" xfId="126" xr:uid="{964CF6F5-6F2C-4E58-B24E-8283C0AEFE84}"/>
    <cellStyle name="20% - Accent1 3 2 5" xfId="127" xr:uid="{F1836268-9090-4BEF-888F-A6A35465DF72}"/>
    <cellStyle name="20% - Accent1 3 2 5 2" xfId="128" xr:uid="{3E30C681-956B-4841-A3C8-97966B5F96FF}"/>
    <cellStyle name="20% - Accent1 3 2 6" xfId="129" xr:uid="{FBB7BF21-9F67-4216-A5C9-9ACECAF340E3}"/>
    <cellStyle name="20% - Accent1 3 2 6 2" xfId="130" xr:uid="{2643E470-D251-4D49-AC11-E2C35D6B4C61}"/>
    <cellStyle name="20% - Accent1 3 2 7" xfId="131" xr:uid="{761CB340-A3E3-40B6-BD91-91962D98DF00}"/>
    <cellStyle name="20% - Accent1 3 2 8" xfId="132" xr:uid="{01762F3A-5FA1-4BE9-9BAB-FB227835D13E}"/>
    <cellStyle name="20% - Accent1 3 3" xfId="133" xr:uid="{9141A76B-2643-49DD-A551-B5CF569DFE04}"/>
    <cellStyle name="20% - Accent1 3 3 2" xfId="134" xr:uid="{28F98C93-2C43-4F79-A6ED-00159C2B015A}"/>
    <cellStyle name="20% - Accent1 3 3 2 2" xfId="135" xr:uid="{780C22A4-5A0E-4BDD-BFD8-8C50B449FD2A}"/>
    <cellStyle name="20% - Accent1 3 3 3" xfId="136" xr:uid="{9C4A7523-CC59-48EE-8574-34AA0FD02532}"/>
    <cellStyle name="20% - Accent1 3 4" xfId="137" xr:uid="{3CB6AFA0-B7BD-4341-B225-8FC4892AB4E2}"/>
    <cellStyle name="20% - Accent1 3 4 2" xfId="138" xr:uid="{ABE92D25-1D3E-47D0-9F85-D72CF4B1B083}"/>
    <cellStyle name="20% - Accent1 3 4 2 2" xfId="139" xr:uid="{81EC215C-9BFA-4F06-B7D8-FF64A9CD4F55}"/>
    <cellStyle name="20% - Accent1 3 4 3" xfId="140" xr:uid="{9E159474-19CB-4DC4-9E6F-4215DB38D8F1}"/>
    <cellStyle name="20% - Accent1 3 5" xfId="141" xr:uid="{C0B164BC-06B1-4B2C-ADB4-F79D4E43ABFE}"/>
    <cellStyle name="20% - Accent1 3 5 2" xfId="142" xr:uid="{65548F43-3931-4BA3-AEA4-BC746CEF68CE}"/>
    <cellStyle name="20% - Accent1 3 5 2 2" xfId="143" xr:uid="{0C4D2A99-78AF-47DF-82C8-70703C4BDED7}"/>
    <cellStyle name="20% - Accent1 3 5 3" xfId="144" xr:uid="{2995CCF2-BA35-4AB2-A7BF-66E05895C429}"/>
    <cellStyle name="20% - Accent1 3 6" xfId="145" xr:uid="{F1099D06-C846-4834-B6B3-F9F7231C0046}"/>
    <cellStyle name="20% - Accent1 3 6 2" xfId="146" xr:uid="{CCDEC10E-6A85-4CCD-AEA3-FD0F9BD8CBD3}"/>
    <cellStyle name="20% - Accent1 3 7" xfId="147" xr:uid="{DFB0D700-54BB-4DF7-9D01-2A36FEB73238}"/>
    <cellStyle name="20% - Accent1 3 7 2" xfId="148" xr:uid="{E204944A-F5E5-491C-B19B-06666903D182}"/>
    <cellStyle name="20% - Accent1 3 8" xfId="149" xr:uid="{615D6F07-308E-4F8F-AAF5-194B58F121DE}"/>
    <cellStyle name="20% - Accent1 3 9" xfId="150" xr:uid="{09D73317-D20D-402F-AD44-2B93B5DEEDF0}"/>
    <cellStyle name="20% - Accent1 3 9 2" xfId="10684" xr:uid="{574B3BB6-C52A-445D-913A-53C96C466502}"/>
    <cellStyle name="20% - Accent1 30" xfId="7831" xr:uid="{8E49D23D-ACB7-4882-B780-88CC1B1E41B0}"/>
    <cellStyle name="20% - Accent1 30 2" xfId="8704" xr:uid="{B1B712D4-A80E-4D63-8813-6E2DBF75E346}"/>
    <cellStyle name="20% - Accent1 30 2 2" xfId="10485" xr:uid="{7ECEAE04-7086-4059-8147-8E673F19722A}"/>
    <cellStyle name="20% - Accent1 30 2 2 2" xfId="14165" xr:uid="{44565521-087F-4D96-B035-20C414EC74D4}"/>
    <cellStyle name="20% - Accent1 30 2 3" xfId="12386" xr:uid="{620189C7-21AE-4F0C-81BA-1E5C22163D04}"/>
    <cellStyle name="20% - Accent1 30 3" xfId="9602" xr:uid="{7E5FF2D5-B928-40F2-BDC4-1DD6C38EEC88}"/>
    <cellStyle name="20% - Accent1 30 3 2" xfId="13283" xr:uid="{DBC70DA5-1155-4323-9E31-1AE9FD1875D1}"/>
    <cellStyle name="20% - Accent1 30 4" xfId="11504" xr:uid="{061DCB20-ACC5-45B2-AFD9-69A7C9C3A0D3}"/>
    <cellStyle name="20% - Accent1 31" xfId="7848" xr:uid="{9AC51070-04B3-4136-926D-54267A39BA41}"/>
    <cellStyle name="20% - Accent1 31 2" xfId="8722" xr:uid="{50445FB1-D22B-4F8C-A722-EC7B88BA8FED}"/>
    <cellStyle name="20% - Accent1 31 2 2" xfId="10503" xr:uid="{B55F1A6E-1472-4E67-BAE8-839C9CB9125E}"/>
    <cellStyle name="20% - Accent1 31 2 2 2" xfId="14183" xr:uid="{16A0E3BB-E499-4635-B759-41D4FCDC21DD}"/>
    <cellStyle name="20% - Accent1 31 2 3" xfId="12404" xr:uid="{1774E37F-4AA6-4477-A3D1-9EF6F8AE8908}"/>
    <cellStyle name="20% - Accent1 31 3" xfId="9620" xr:uid="{7E58FAC8-8EB2-4B78-AEC3-A1D5DE6BEE48}"/>
    <cellStyle name="20% - Accent1 31 3 2" xfId="13301" xr:uid="{57DD4FB9-CAF6-4ED3-B8EF-E4D967A5E770}"/>
    <cellStyle name="20% - Accent1 31 4" xfId="11522" xr:uid="{A0650EE8-E299-4424-8F1B-99631A1D7AD2}"/>
    <cellStyle name="20% - Accent1 32" xfId="7867" xr:uid="{97ADBD07-2696-4256-916B-6088BE703B42}"/>
    <cellStyle name="20% - Accent1 32 2" xfId="8741" xr:uid="{BEBF57E9-0187-4BAA-A44B-E91EECB762B5}"/>
    <cellStyle name="20% - Accent1 32 2 2" xfId="10522" xr:uid="{68BFE4D2-2B3A-4F8A-804C-68A242660267}"/>
    <cellStyle name="20% - Accent1 32 2 2 2" xfId="14202" xr:uid="{F2D7768E-FCC3-49CA-8760-C42E5D8F3E48}"/>
    <cellStyle name="20% - Accent1 32 2 3" xfId="12423" xr:uid="{E1CFFA08-CB86-41A7-AF3B-3A0B51E58855}"/>
    <cellStyle name="20% - Accent1 32 3" xfId="9639" xr:uid="{C89B4CA0-41B5-4BB7-867E-68384FC106DE}"/>
    <cellStyle name="20% - Accent1 32 3 2" xfId="13320" xr:uid="{78C0564E-0758-44D0-8E57-DAA19C173F07}"/>
    <cellStyle name="20% - Accent1 32 4" xfId="11541" xr:uid="{80E5AD94-C37B-4C96-8EFB-C0D2769DA8B5}"/>
    <cellStyle name="20% - Accent1 33" xfId="7881" xr:uid="{EA752E4E-1C9A-4B9D-A02B-94D72D5F68F3}"/>
    <cellStyle name="20% - Accent1 33 2" xfId="9653" xr:uid="{2DE073CA-4BD2-434C-A473-662931FF526D}"/>
    <cellStyle name="20% - Accent1 33 2 2" xfId="13333" xr:uid="{7EBDD190-CEE2-4D94-90B2-D8A23CF3158C}"/>
    <cellStyle name="20% - Accent1 33 3" xfId="11554" xr:uid="{252F3A49-EA4F-4729-8710-8ED9811B00DD}"/>
    <cellStyle name="20% - Accent1 34" xfId="7895" xr:uid="{55E45301-5080-4B47-A19F-D4D7C06B199E}"/>
    <cellStyle name="20% - Accent1 34 2" xfId="9668" xr:uid="{60946027-C5AF-4690-AA93-AE76AC0DEE93}"/>
    <cellStyle name="20% - Accent1 34 2 2" xfId="13348" xr:uid="{4CC6F93E-F494-42CA-A368-F623054C2070}"/>
    <cellStyle name="20% - Accent1 34 3" xfId="11569" xr:uid="{CA6CFE1F-C45F-493E-96F9-083A73343BC6}"/>
    <cellStyle name="20% - Accent1 35" xfId="8754" xr:uid="{E5492289-A8A0-4C15-A898-5D0B1609020B}"/>
    <cellStyle name="20% - Accent1 35 2" xfId="10535" xr:uid="{853DD8E2-59BB-4339-B332-53DC5B5053D9}"/>
    <cellStyle name="20% - Accent1 35 2 2" xfId="14215" xr:uid="{BB9DA3AB-4142-4B14-B2A3-9227EC5D5B65}"/>
    <cellStyle name="20% - Accent1 35 3" xfId="12436" xr:uid="{566EDED5-6728-4FF5-A041-F7524832C86F}"/>
    <cellStyle name="20% - Accent1 36" xfId="8784" xr:uid="{E788CF4A-A10E-4028-87D0-CA122FA7DFAB}"/>
    <cellStyle name="20% - Accent1 36 2" xfId="12465" xr:uid="{F50E93B7-BDEA-4F4F-9766-E7EA5FA78460}"/>
    <cellStyle name="20% - Accent1 37" xfId="8768" xr:uid="{73AC25AF-A80A-4E76-8555-8ADECA22730B}"/>
    <cellStyle name="20% - Accent1 37 2" xfId="12450" xr:uid="{5B3F05F1-9C87-424A-9DC3-D3D5E97DAE09}"/>
    <cellStyle name="20% - Accent1 38" xfId="10566" xr:uid="{F7E1760F-98A2-46EB-A527-5F8DB4DAAD47}"/>
    <cellStyle name="20% - Accent1 38 2" xfId="14247" xr:uid="{19F0483B-5CD4-4F18-BAA3-85EA4BC9389E}"/>
    <cellStyle name="20% - Accent1 39" xfId="10585" xr:uid="{BFA48F39-C46B-4FBE-9A12-7A6FE261D244}"/>
    <cellStyle name="20% - Accent1 39 2" xfId="14264" xr:uid="{8C3B613E-9CB4-49B6-A3EC-7F32BF31AA3A}"/>
    <cellStyle name="20% - Accent1 4" xfId="151" xr:uid="{C141A4D0-0615-49B7-80FF-5B4CDB9C4336}"/>
    <cellStyle name="20% - Accent1 4 2" xfId="152" xr:uid="{6747CB0E-AC64-45A4-9AD6-3C17A030968E}"/>
    <cellStyle name="20% - Accent1 4 2 2" xfId="153" xr:uid="{0318507B-4586-4443-879D-DE30AD429182}"/>
    <cellStyle name="20% - Accent1 4 2 2 2" xfId="154" xr:uid="{3094E230-D7EF-4ED5-9029-937BD9538709}"/>
    <cellStyle name="20% - Accent1 4 2 3" xfId="155" xr:uid="{7A3DEBBB-B87B-4594-9FB7-56C11BF4A9EC}"/>
    <cellStyle name="20% - Accent1 4 3" xfId="156" xr:uid="{DDB650C1-C340-4E20-8949-9C6D7D1AC791}"/>
    <cellStyle name="20% - Accent1 4 3 2" xfId="157" xr:uid="{9512E1FF-4379-4C7D-9D92-1974EA6436C0}"/>
    <cellStyle name="20% - Accent1 4 3 2 2" xfId="158" xr:uid="{F0535A1B-E2F0-4755-A402-54EA6D1109B6}"/>
    <cellStyle name="20% - Accent1 4 3 3" xfId="159" xr:uid="{F9357160-865E-47F2-B2A0-791A7D27C565}"/>
    <cellStyle name="20% - Accent1 4 4" xfId="160" xr:uid="{63D07368-65AE-4A35-AC0F-69EB16244EF5}"/>
    <cellStyle name="20% - Accent1 4 4 2" xfId="161" xr:uid="{2F46BE6F-573B-4BAC-BC0C-71DEA7AB78FA}"/>
    <cellStyle name="20% - Accent1 4 4 2 2" xfId="162" xr:uid="{4A3CD539-F75F-4D83-8F4C-70155FB94C34}"/>
    <cellStyle name="20% - Accent1 4 4 3" xfId="163" xr:uid="{333EAEC0-4813-4FF8-B779-2E1A784454A6}"/>
    <cellStyle name="20% - Accent1 4 5" xfId="164" xr:uid="{050F23F4-D956-43C8-B29C-AAC04D5D3AAA}"/>
    <cellStyle name="20% - Accent1 4 5 2" xfId="165" xr:uid="{A0CCD994-741E-4D9C-86E8-6581D29E560D}"/>
    <cellStyle name="20% - Accent1 4 6" xfId="166" xr:uid="{63516D05-EB76-4397-AE9A-A60C9082249F}"/>
    <cellStyle name="20% - Accent1 4 6 2" xfId="167" xr:uid="{D055A2F5-F722-40E1-B17A-0B7584A57A6B}"/>
    <cellStyle name="20% - Accent1 4 7" xfId="168" xr:uid="{62F521F5-5C5C-4D22-92C5-1DCB0C5DE5F5}"/>
    <cellStyle name="20% - Accent1 4 7 2" xfId="6852" xr:uid="{C7EBF732-D370-4ECC-B2D2-69D9BF4BB9E5}"/>
    <cellStyle name="20% - Accent1 4 8" xfId="169" xr:uid="{4C854A9D-966E-45F5-83A2-9CC5EDFF3CAC}"/>
    <cellStyle name="20% - Accent1 40" xfId="10598" xr:uid="{DB2F8A24-C137-43FE-AC29-E6DB55073DD0}"/>
    <cellStyle name="20% - Accent1 40 2" xfId="14277" xr:uid="{F60457B5-3BE3-4DF3-8BE2-E2B4ACF24E6D}"/>
    <cellStyle name="20% - Accent1 41" xfId="10612" xr:uid="{999B93D7-5827-4086-B617-1C5768207FD2}"/>
    <cellStyle name="20% - Accent1 41 2" xfId="14291" xr:uid="{493C825E-E4BF-464A-A170-FA262341D3E6}"/>
    <cellStyle name="20% - Accent1 42" xfId="10626" xr:uid="{67E6A150-9167-425A-BFF2-6C554A4D5620}"/>
    <cellStyle name="20% - Accent1 42 2" xfId="14305" xr:uid="{80D2CB88-27DF-45A9-B9EA-803B2D9676E5}"/>
    <cellStyle name="20% - Accent1 43" xfId="10639" xr:uid="{48FF3382-0B73-4D33-B43A-5FB63F438AA1}"/>
    <cellStyle name="20% - Accent1 43 2" xfId="14318" xr:uid="{18C725A5-E104-44D4-BE10-5C370E54BD34}"/>
    <cellStyle name="20% - Accent1 44" xfId="10655" xr:uid="{742F1636-8A56-4EA0-A0C3-1DEE982F87AF}"/>
    <cellStyle name="20% - Accent1 45" xfId="14336" xr:uid="{D0416A5B-B1A1-439C-898B-3765B6FD712C}"/>
    <cellStyle name="20% - Accent1 46" xfId="14350" xr:uid="{A7240E2F-F041-4322-8D9F-752A79303F78}"/>
    <cellStyle name="20% - Accent1 47" xfId="14362" xr:uid="{29CCD95F-46C7-4960-B299-196FCA7D1632}"/>
    <cellStyle name="20% - Accent1 5" xfId="170" xr:uid="{82F5A1E7-0D7D-47BC-94D9-01029449006E}"/>
    <cellStyle name="20% - Accent1 5 2" xfId="171" xr:uid="{FDE2E7A4-B4C9-427E-92B0-3CF68335F595}"/>
    <cellStyle name="20% - Accent1 5 2 2" xfId="172" xr:uid="{B71F7057-5FE7-4AB4-8F63-DEAE1F2AEEE9}"/>
    <cellStyle name="20% - Accent1 5 2 2 2" xfId="173" xr:uid="{866D25B2-3E28-4724-B65E-98D61C52B3DE}"/>
    <cellStyle name="20% - Accent1 5 2 2 2 2" xfId="174" xr:uid="{5DA541B7-E7A5-45EB-9C4A-DDF0A6A93677}"/>
    <cellStyle name="20% - Accent1 5 2 2 3" xfId="175" xr:uid="{999BFD98-BE3A-421D-96EE-8BC261653C66}"/>
    <cellStyle name="20% - Accent1 5 2 3" xfId="176" xr:uid="{59EE3A28-439E-4762-922C-27D205B700B9}"/>
    <cellStyle name="20% - Accent1 5 2 3 2" xfId="177" xr:uid="{D3E3A03B-BA61-4F28-B4D7-F2A3DF227595}"/>
    <cellStyle name="20% - Accent1 5 2 3 2 2" xfId="178" xr:uid="{EDFFDFC3-1A8E-40AE-B08B-A1D33E53C94A}"/>
    <cellStyle name="20% - Accent1 5 2 3 3" xfId="179" xr:uid="{5C79F0C3-40E7-415B-B206-0889D69A2732}"/>
    <cellStyle name="20% - Accent1 5 2 4" xfId="180" xr:uid="{08A0A8C4-DE8E-40DD-91A5-AB8489A62747}"/>
    <cellStyle name="20% - Accent1 5 2 4 2" xfId="181" xr:uid="{01C4CA2A-4DF9-48A8-BFD2-7854680BFF2C}"/>
    <cellStyle name="20% - Accent1 5 2 5" xfId="182" xr:uid="{0D80C84D-07DF-463D-965A-3EF9F948D496}"/>
    <cellStyle name="20% - Accent1 5 3" xfId="183" xr:uid="{B453DAD7-295B-41AB-96DF-4ACCFAD2DF0E}"/>
    <cellStyle name="20% - Accent1 5 3 2" xfId="184" xr:uid="{C78E32C3-5873-4103-B83D-A07E4D018337}"/>
    <cellStyle name="20% - Accent1 5 3 2 2" xfId="185" xr:uid="{12547461-529A-4021-9E65-9F2B6BE078E3}"/>
    <cellStyle name="20% - Accent1 5 3 3" xfId="186" xr:uid="{FFD9C4C9-CCED-49E8-A99C-648B24FE15C9}"/>
    <cellStyle name="20% - Accent1 5 4" xfId="187" xr:uid="{9AC2890B-5858-44D0-B8F8-907DAA83C1FD}"/>
    <cellStyle name="20% - Accent1 5 4 2" xfId="188" xr:uid="{FD6D580F-B470-4C30-B0F4-544AF81BA7C1}"/>
    <cellStyle name="20% - Accent1 5 4 2 2" xfId="189" xr:uid="{153AC38F-947A-467C-9052-3A5257501D74}"/>
    <cellStyle name="20% - Accent1 5 4 3" xfId="190" xr:uid="{A13AFD65-AC94-4EF4-9A1F-AAEA8BBDE7C9}"/>
    <cellStyle name="20% - Accent1 5 5" xfId="191" xr:uid="{B00F60D2-9ADA-460D-944E-5DB897FA6B36}"/>
    <cellStyle name="20% - Accent1 5 5 2" xfId="192" xr:uid="{BAC0D0CA-013B-4A6E-9EA7-64715B5501FA}"/>
    <cellStyle name="20% - Accent1 5 6" xfId="193" xr:uid="{CD8079FC-0691-455A-A7A4-46E70296CAE2}"/>
    <cellStyle name="20% - Accent1 5 6 2" xfId="7001" xr:uid="{3D75B27D-8241-40AB-B7AB-22949DBFCA85}"/>
    <cellStyle name="20% - Accent1 5 7" xfId="7000" xr:uid="{9AD7E9B9-B54E-4427-860E-527FBAD54AD3}"/>
    <cellStyle name="20% - Accent1 6" xfId="194" xr:uid="{785D0927-9694-473B-A42E-1D292813A809}"/>
    <cellStyle name="20% - Accent1 6 2" xfId="195" xr:uid="{2F9CE5AD-A180-48E9-9D55-97D91E19E63F}"/>
    <cellStyle name="20% - Accent1 6 2 2" xfId="196" xr:uid="{F2EF836F-8FA4-415C-9EC5-F8411B6F4517}"/>
    <cellStyle name="20% - Accent1 6 2 2 2" xfId="197" xr:uid="{BBCB8CB2-45F2-4CD3-930B-BDEEA69A7E28}"/>
    <cellStyle name="20% - Accent1 6 2 2 2 2" xfId="198" xr:uid="{81A35BD6-95E3-40F1-BBB6-47FBDD8886E4}"/>
    <cellStyle name="20% - Accent1 6 2 2 3" xfId="199" xr:uid="{082F1013-9EE1-49EE-8CA2-7B20FEDC0B53}"/>
    <cellStyle name="20% - Accent1 6 2 3" xfId="200" xr:uid="{53033DC2-BF3E-4AB6-8969-F14A6580D226}"/>
    <cellStyle name="20% - Accent1 6 2 3 2" xfId="201" xr:uid="{8CF96995-0AD3-461C-9C23-BFF51946B590}"/>
    <cellStyle name="20% - Accent1 6 2 4" xfId="202" xr:uid="{EE9DEE81-B179-42D5-B3BB-3AC9E8101B71}"/>
    <cellStyle name="20% - Accent1 6 3" xfId="203" xr:uid="{DA48C48D-2B71-4CDD-9FC3-97386D38984C}"/>
    <cellStyle name="20% - Accent1 6 3 2" xfId="204" xr:uid="{A5386F3F-4D8D-444B-B4A1-375C7B930855}"/>
    <cellStyle name="20% - Accent1 6 3 2 2" xfId="205" xr:uid="{E7ED9492-542D-465F-AD47-45256844016F}"/>
    <cellStyle name="20% - Accent1 6 3 3" xfId="206" xr:uid="{14ADBC14-1855-42AE-B058-125AB5BE2457}"/>
    <cellStyle name="20% - Accent1 6 4" xfId="207" xr:uid="{898E2BF5-594E-4432-9791-61BE5F304FC2}"/>
    <cellStyle name="20% - Accent1 6 4 2" xfId="208" xr:uid="{94CF6E58-F3C0-4AE7-861F-992FFDD0FA3C}"/>
    <cellStyle name="20% - Accent1 6 5" xfId="209" xr:uid="{7F8BA3CC-9354-447A-B9B0-949A594AF423}"/>
    <cellStyle name="20% - Accent1 6 5 2" xfId="7003" xr:uid="{7FAAF337-0777-4112-A5C3-675B7EE9485C}"/>
    <cellStyle name="20% - Accent1 6 6" xfId="7002" xr:uid="{0AB9E486-02D3-4C1D-AEBE-CA3A26E5D357}"/>
    <cellStyle name="20% - Accent1 7" xfId="210" xr:uid="{43F40FB0-AEBC-4CC4-9247-7081C61FB5FE}"/>
    <cellStyle name="20% - Accent1 7 2" xfId="211" xr:uid="{C86D1765-C053-4C82-B2E2-BB9BDDFB66EA}"/>
    <cellStyle name="20% - Accent1 7 2 2" xfId="212" xr:uid="{32C3C299-E424-46EC-9E30-37A8DC438074}"/>
    <cellStyle name="20% - Accent1 7 2 2 2" xfId="213" xr:uid="{047E5F35-38E9-4C87-BB0D-02BAB417C051}"/>
    <cellStyle name="20% - Accent1 7 2 3" xfId="214" xr:uid="{AFE28CDD-90E1-49B7-A40A-7B3E80C012D1}"/>
    <cellStyle name="20% - Accent1 7 3" xfId="215" xr:uid="{0BFCF44C-FFC7-4D2C-A454-0291BA43DA45}"/>
    <cellStyle name="20% - Accent1 7 3 2" xfId="216" xr:uid="{D11ED035-3887-4A48-8603-CEE0223347C7}"/>
    <cellStyle name="20% - Accent1 7 4" xfId="217" xr:uid="{2D7CD346-257F-49ED-9290-7D0A7E1E2DFC}"/>
    <cellStyle name="20% - Accent1 7 4 2" xfId="14414" xr:uid="{B71CFB21-F0D7-4B4E-BA03-13A06AE9387E}"/>
    <cellStyle name="20% - Accent1 8" xfId="218" xr:uid="{E6A3B7A0-D5EC-4FDA-A567-DE378C66CCF8}"/>
    <cellStyle name="20% - Accent1 8 2" xfId="219" xr:uid="{B51F50C4-B2C7-4EAF-9F47-1AF8C4563A75}"/>
    <cellStyle name="20% - Accent1 8 2 2" xfId="220" xr:uid="{17A8A000-9526-44B4-A369-E8519F02B3AA}"/>
    <cellStyle name="20% - Accent1 8 2 2 2" xfId="221" xr:uid="{B1C376EB-F817-475B-9D9F-0AD84D33CBF3}"/>
    <cellStyle name="20% - Accent1 8 2 3" xfId="222" xr:uid="{EE90E44F-8013-43F1-B133-A26D17F28674}"/>
    <cellStyle name="20% - Accent1 8 3" xfId="223" xr:uid="{4683A0F5-2DBE-4152-8720-45002EEFF69C}"/>
    <cellStyle name="20% - Accent1 8 3 2" xfId="224" xr:uid="{B204C508-E88B-4496-83DF-1BEB84DE17A0}"/>
    <cellStyle name="20% - Accent1 8 4" xfId="225" xr:uid="{9EE2E8D0-F8C4-4B84-B342-2487C5172687}"/>
    <cellStyle name="20% - Accent1 8 4 2" xfId="14428" xr:uid="{A1D93C1F-8E34-40EF-BBBC-A712A307CB33}"/>
    <cellStyle name="20% - Accent1 9" xfId="226" xr:uid="{0248B554-E293-4C19-9394-50C97B8E5644}"/>
    <cellStyle name="20% - Accent1 9 2" xfId="227" xr:uid="{4E640B47-3D1F-4125-8101-81365F8AEA60}"/>
    <cellStyle name="20% - Accent1 9 2 2" xfId="228" xr:uid="{39D73410-50C2-49AA-9905-DBDE32020029}"/>
    <cellStyle name="20% - Accent1 9 3" xfId="229" xr:uid="{162E1185-07E2-45E5-87CA-A5246473975C}"/>
    <cellStyle name="20% - Accent1 9 3 2" xfId="14441" xr:uid="{325837F6-FEE5-47F9-84F0-360B59CBFE96}"/>
    <cellStyle name="20% - Accent2" xfId="25" builtinId="34" customBuiltin="1"/>
    <cellStyle name="20% - Accent2 10" xfId="230" xr:uid="{74B3A262-2633-47EC-A3BA-15F9D84E55F2}"/>
    <cellStyle name="20% - Accent2 10 2" xfId="231" xr:uid="{B7D57B41-BE5D-4527-9401-52BEC4E41F3B}"/>
    <cellStyle name="20% - Accent2 10 2 2" xfId="232" xr:uid="{9A9843DB-A2BA-471F-9CE3-D061DF833586}"/>
    <cellStyle name="20% - Accent2 10 3" xfId="233" xr:uid="{3A262677-7263-4787-B026-F6A7A6A3CBC3}"/>
    <cellStyle name="20% - Accent2 10 3 2" xfId="7004" xr:uid="{EF707093-B50E-48DE-A3F9-74D8866B2199}"/>
    <cellStyle name="20% - Accent2 10 3 2 2" xfId="8458" xr:uid="{97496CFB-DAA5-4D5C-B891-102368C7F8E5}"/>
    <cellStyle name="20% - Accent2 10 3 2 2 2" xfId="10240" xr:uid="{4B20A9E3-ED5A-4C33-9D7A-6F00B47991C7}"/>
    <cellStyle name="20% - Accent2 10 3 2 2 2 2" xfId="13920" xr:uid="{1D4C4395-A7EB-446D-8456-6774CAD56DFF}"/>
    <cellStyle name="20% - Accent2 10 3 2 2 3" xfId="12141" xr:uid="{5DA9CE20-8A5A-4FDB-9F15-4BA360813D87}"/>
    <cellStyle name="20% - Accent2 10 3 2 3" xfId="9358" xr:uid="{FBD89515-4423-42A7-B97E-36F1CDB1A494}"/>
    <cellStyle name="20% - Accent2 10 3 2 3 2" xfId="13038" xr:uid="{59F75C40-FD44-40AA-A3CC-67C3669EE8DA}"/>
    <cellStyle name="20% - Accent2 10 3 2 4" xfId="11259" xr:uid="{B7C1787A-9462-4389-9C83-488E9A6532A9}"/>
    <cellStyle name="20% - Accent2 10 3 3" xfId="8076" xr:uid="{D20BDFA1-8B5D-416A-901A-8381C65A4940}"/>
    <cellStyle name="20% - Accent2 10 3 3 2" xfId="9857" xr:uid="{9BA45BC9-9836-40F8-AE50-B46FD04FCA7D}"/>
    <cellStyle name="20% - Accent2 10 3 3 2 2" xfId="13537" xr:uid="{683EFA93-B054-443B-AA65-99C4A16B5624}"/>
    <cellStyle name="20% - Accent2 10 3 3 3" xfId="11758" xr:uid="{E3EF7CF5-093A-4892-85BA-F86865FE6432}"/>
    <cellStyle name="20% - Accent2 10 3 4" xfId="8975" xr:uid="{B68BA1F1-64C3-409F-84E5-768E7A799C81}"/>
    <cellStyle name="20% - Accent2 10 3 4 2" xfId="12655" xr:uid="{AE158CE5-672E-438D-8661-C1ECED86BD90}"/>
    <cellStyle name="20% - Accent2 10 3 5" xfId="10876" xr:uid="{04253B66-013F-4E1A-9BC3-7059D4331BE4}"/>
    <cellStyle name="20% - Accent2 10 4" xfId="7494" xr:uid="{C857BDF7-BE60-405B-AC7D-C57659D69D3D}"/>
    <cellStyle name="20% - Accent2 10 4 2" xfId="8291" xr:uid="{3933009A-50B9-45E3-A2F7-358A6919E526}"/>
    <cellStyle name="20% - Accent2 10 4 2 2" xfId="10073" xr:uid="{854CFA85-463D-4EA9-A428-E873CA33988D}"/>
    <cellStyle name="20% - Accent2 10 4 2 2 2" xfId="13753" xr:uid="{7999A57C-2D77-4F4D-BA94-8337777B71EA}"/>
    <cellStyle name="20% - Accent2 10 4 2 3" xfId="11974" xr:uid="{E8F8EDE8-F742-46A1-9A3C-A7BEB11ED9B1}"/>
    <cellStyle name="20% - Accent2 10 4 3" xfId="9191" xr:uid="{A56C4DBA-44BB-4A37-80CB-5733488BBD35}"/>
    <cellStyle name="20% - Accent2 10 4 3 2" xfId="12871" xr:uid="{A5E5A5AD-0809-4FEC-AF79-2B3491C6F8FB}"/>
    <cellStyle name="20% - Accent2 10 4 4" xfId="11092" xr:uid="{2A64290B-6EFA-4199-9297-5960C4DA1010}"/>
    <cellStyle name="20% - Accent2 10 5" xfId="7917" xr:uid="{A7B3723E-04F1-405F-867D-670ED982F8DC}"/>
    <cellStyle name="20% - Accent2 10 5 2" xfId="9691" xr:uid="{AB3B1D37-8B29-4DD6-8733-8A9BA5C07347}"/>
    <cellStyle name="20% - Accent2 10 5 2 2" xfId="13371" xr:uid="{442C99E7-F1E1-40CF-A372-1DE4EEF7921C}"/>
    <cellStyle name="20% - Accent2 10 5 3" xfId="11592" xr:uid="{892243F1-74C6-42FD-B0F5-B67D4004A8B1}"/>
    <cellStyle name="20% - Accent2 10 6" xfId="8806" xr:uid="{6799C9EA-D7D4-4037-9EB3-9379ADA9370F}"/>
    <cellStyle name="20% - Accent2 10 6 2" xfId="12488" xr:uid="{3629A0D4-23EB-4E89-AB54-6BDAC4E15391}"/>
    <cellStyle name="20% - Accent2 10 7" xfId="10685" xr:uid="{16DAD0AC-EA7E-43F8-A153-B383D96664AE}"/>
    <cellStyle name="20% - Accent2 10 8" xfId="14456" xr:uid="{B6F24335-C02F-491C-AD9E-8676E266B7C2}"/>
    <cellStyle name="20% - Accent2 11" xfId="234" xr:uid="{75D6153F-166D-4717-BD8B-7019B5E978F5}"/>
    <cellStyle name="20% - Accent2 11 2" xfId="235" xr:uid="{A2C77AE9-B0ED-4AEA-98BC-E033474C25B7}"/>
    <cellStyle name="20% - Accent2 11 2 2" xfId="7005" xr:uid="{58D444BF-FD6D-4F1A-9A8B-451F16AAA07F}"/>
    <cellStyle name="20% - Accent2 11 2 2 2" xfId="8459" xr:uid="{AFD19638-E017-4052-9AE1-DA7992AB90D5}"/>
    <cellStyle name="20% - Accent2 11 2 2 2 2" xfId="10241" xr:uid="{B1863F07-373C-4CD9-A05A-1CC3224DA56F}"/>
    <cellStyle name="20% - Accent2 11 2 2 2 2 2" xfId="13921" xr:uid="{3776FC80-3655-49CE-A7CF-98EA981C4D1E}"/>
    <cellStyle name="20% - Accent2 11 2 2 2 3" xfId="12142" xr:uid="{F9C553E2-6CC2-42B7-BF60-EEEE1488041B}"/>
    <cellStyle name="20% - Accent2 11 2 2 3" xfId="9359" xr:uid="{648B7B33-5874-4431-AC61-49AEF0967C8F}"/>
    <cellStyle name="20% - Accent2 11 2 2 3 2" xfId="13039" xr:uid="{604B004F-5000-4E63-A38B-1C747B054FD3}"/>
    <cellStyle name="20% - Accent2 11 2 2 4" xfId="11260" xr:uid="{4AA4C669-44C2-4991-9BEC-1EB32862A733}"/>
    <cellStyle name="20% - Accent2 11 2 3" xfId="8077" xr:uid="{3E0EB662-13C5-467F-A692-AEBE1D947C44}"/>
    <cellStyle name="20% - Accent2 11 2 3 2" xfId="9858" xr:uid="{BA6A53E9-E764-4EBA-999F-77F894D90422}"/>
    <cellStyle name="20% - Accent2 11 2 3 2 2" xfId="13538" xr:uid="{2C189A01-26BA-4846-8E1C-4FB84E627996}"/>
    <cellStyle name="20% - Accent2 11 2 3 3" xfId="11759" xr:uid="{85FC9C3D-C47A-4C3C-8B3F-447DD66CE3C8}"/>
    <cellStyle name="20% - Accent2 11 2 4" xfId="8976" xr:uid="{254606E2-5BE8-4096-AB0A-EA3385FB5231}"/>
    <cellStyle name="20% - Accent2 11 2 4 2" xfId="12656" xr:uid="{F264986D-4649-4AEA-8913-16341A249026}"/>
    <cellStyle name="20% - Accent2 11 2 5" xfId="10877" xr:uid="{8DDDB9F2-E731-4CE5-96FC-9AAA89814672}"/>
    <cellStyle name="20% - Accent2 11 3" xfId="7495" xr:uid="{67BB032F-AE04-410B-B9ED-719768E6C569}"/>
    <cellStyle name="20% - Accent2 11 3 2" xfId="8292" xr:uid="{385B8AEA-3D9A-4DEC-9F95-C7B96ACD6F7C}"/>
    <cellStyle name="20% - Accent2 11 3 2 2" xfId="10074" xr:uid="{853C5DCF-F8E2-4E63-ABFD-1B6CB8CF5C4C}"/>
    <cellStyle name="20% - Accent2 11 3 2 2 2" xfId="13754" xr:uid="{9FB2BA8D-71D7-4F4D-8141-75A9BBF838AE}"/>
    <cellStyle name="20% - Accent2 11 3 2 3" xfId="11975" xr:uid="{6DC21A0A-2AFE-4C2F-8284-33FF68BC2ACB}"/>
    <cellStyle name="20% - Accent2 11 3 3" xfId="9192" xr:uid="{9A07BDAE-A5EE-4F45-9DC7-B74F3D3305A8}"/>
    <cellStyle name="20% - Accent2 11 3 3 2" xfId="12872" xr:uid="{C3D955AC-00BA-4504-952D-CB46290EC952}"/>
    <cellStyle name="20% - Accent2 11 3 4" xfId="11093" xr:uid="{FF3C7A07-ABF6-4900-B59E-95D6A3D470F5}"/>
    <cellStyle name="20% - Accent2 11 4" xfId="7918" xr:uid="{3F8597C4-3823-4AC4-9DC0-E06C137F1A75}"/>
    <cellStyle name="20% - Accent2 11 4 2" xfId="9692" xr:uid="{62CEF1B2-9E32-4041-BB87-0A303A18EB65}"/>
    <cellStyle name="20% - Accent2 11 4 2 2" xfId="13372" xr:uid="{E82C3195-CF28-4495-AD7E-5C789061F596}"/>
    <cellStyle name="20% - Accent2 11 4 3" xfId="11593" xr:uid="{625EAAF8-675E-4D3F-BCE7-E64B8EB120CC}"/>
    <cellStyle name="20% - Accent2 11 5" xfId="8807" xr:uid="{5A106D3E-BAB7-4114-8167-6F40D0628CBE}"/>
    <cellStyle name="20% - Accent2 11 5 2" xfId="12489" xr:uid="{4FFF0ADA-9252-4128-80C2-221CB6485F93}"/>
    <cellStyle name="20% - Accent2 11 6" xfId="10686" xr:uid="{21624931-EEB5-4E2C-9C63-44B218A12566}"/>
    <cellStyle name="20% - Accent2 11 7" xfId="14469" xr:uid="{AB400B5E-F8EA-4F21-9AFC-0C6ECEA445D4}"/>
    <cellStyle name="20% - Accent2 12" xfId="236" xr:uid="{A6CD0129-5990-455A-8C78-DF8B68C13AA1}"/>
    <cellStyle name="20% - Accent2 12 2" xfId="237" xr:uid="{1333AAC6-DA9F-4E3F-8E71-9CEAD0D46164}"/>
    <cellStyle name="20% - Accent2 13" xfId="238" xr:uid="{FAAF24B6-39F9-4720-A747-03FDB477FA66}"/>
    <cellStyle name="20% - Accent2 13 2" xfId="239" xr:uid="{D18FE38B-02F6-45E0-9E20-E74B71BBA308}"/>
    <cellStyle name="20% - Accent2 13 2 2" xfId="7006" xr:uid="{76C351A0-3AE6-4AF8-886E-3BD2972B64EB}"/>
    <cellStyle name="20% - Accent2 13 2 2 2" xfId="8460" xr:uid="{C81FFE1E-6331-438C-9867-39986A8DC67F}"/>
    <cellStyle name="20% - Accent2 13 2 2 2 2" xfId="10242" xr:uid="{56DDD246-04CC-4A0E-AF9A-5EFC7F3A54FA}"/>
    <cellStyle name="20% - Accent2 13 2 2 2 2 2" xfId="13922" xr:uid="{92DA0484-4EE2-4BE9-9851-B6E8A926B710}"/>
    <cellStyle name="20% - Accent2 13 2 2 2 3" xfId="12143" xr:uid="{E5FAAC88-A89F-4835-B105-1E74D098E31E}"/>
    <cellStyle name="20% - Accent2 13 2 2 3" xfId="9360" xr:uid="{F4F2438D-2D48-4655-9351-13D71F4BE836}"/>
    <cellStyle name="20% - Accent2 13 2 2 3 2" xfId="13040" xr:uid="{BCC3A860-51EF-45FB-91B7-A686737A589A}"/>
    <cellStyle name="20% - Accent2 13 2 2 4" xfId="11261" xr:uid="{DD3FA947-89CD-4435-B458-05444EE1608E}"/>
    <cellStyle name="20% - Accent2 13 2 3" xfId="8078" xr:uid="{DCEC773D-899E-4DCB-8BF5-4DE9C1DDA99C}"/>
    <cellStyle name="20% - Accent2 13 2 3 2" xfId="9859" xr:uid="{1C431DEC-B7DC-4721-8D9C-501D3B84ACDC}"/>
    <cellStyle name="20% - Accent2 13 2 3 2 2" xfId="13539" xr:uid="{9AB7EA77-6235-4700-A112-08CD39C9D942}"/>
    <cellStyle name="20% - Accent2 13 2 3 3" xfId="11760" xr:uid="{48FFADAD-5ADA-4255-BF8D-CE35C4CDBE07}"/>
    <cellStyle name="20% - Accent2 13 2 4" xfId="8977" xr:uid="{5B9AC183-254E-4A28-BA9F-6DFD697029B0}"/>
    <cellStyle name="20% - Accent2 13 2 4 2" xfId="12657" xr:uid="{CFC8A584-9D69-47E7-B2DB-56E02D7A1A23}"/>
    <cellStyle name="20% - Accent2 13 2 5" xfId="10878" xr:uid="{94D9DD1B-C334-4D55-B922-9551E92EC3E9}"/>
    <cellStyle name="20% - Accent2 13 3" xfId="7496" xr:uid="{F7292F24-BF2A-4217-8094-D1BFD75F20A3}"/>
    <cellStyle name="20% - Accent2 13 3 2" xfId="8293" xr:uid="{9FE0F2FB-3EC9-4B7B-B0E5-9B3FE4C48FBD}"/>
    <cellStyle name="20% - Accent2 13 3 2 2" xfId="10075" xr:uid="{63896CBA-E1EF-42C7-BA7E-86502673D613}"/>
    <cellStyle name="20% - Accent2 13 3 2 2 2" xfId="13755" xr:uid="{517B9619-5A7D-48A6-9C64-5717D0914FB9}"/>
    <cellStyle name="20% - Accent2 13 3 2 3" xfId="11976" xr:uid="{F8CE998A-46A6-4E4F-BE3D-FAF51F573B25}"/>
    <cellStyle name="20% - Accent2 13 3 3" xfId="9193" xr:uid="{EA123290-2A54-4585-87A7-4610CD0C9257}"/>
    <cellStyle name="20% - Accent2 13 3 3 2" xfId="12873" xr:uid="{FC4A0B44-2377-443E-B062-3542062729AA}"/>
    <cellStyle name="20% - Accent2 13 3 4" xfId="11094" xr:uid="{3FDE4AD7-BA87-42C5-8336-17C6A687C593}"/>
    <cellStyle name="20% - Accent2 13 4" xfId="7919" xr:uid="{28368AE6-5EC3-4FD9-A587-3ACE7ABA6ACD}"/>
    <cellStyle name="20% - Accent2 13 4 2" xfId="9693" xr:uid="{20543EC5-BC54-478D-90F3-F509A8CAD3BD}"/>
    <cellStyle name="20% - Accent2 13 4 2 2" xfId="13373" xr:uid="{8130A012-CD39-42BF-B2A4-8A8C351837FF}"/>
    <cellStyle name="20% - Accent2 13 4 3" xfId="11594" xr:uid="{64D8D7D2-4B61-46BF-8922-DD41C96EB294}"/>
    <cellStyle name="20% - Accent2 13 5" xfId="8808" xr:uid="{053D768B-4CA5-4135-A971-316A85622144}"/>
    <cellStyle name="20% - Accent2 13 5 2" xfId="12490" xr:uid="{3994D506-FEA2-41A6-B58B-273E17AA546B}"/>
    <cellStyle name="20% - Accent2 13 6" xfId="10687" xr:uid="{BF156BA2-39A5-463E-A168-C7D081F8E9BD}"/>
    <cellStyle name="20% - Accent2 14" xfId="240" xr:uid="{EA8F89FD-7D8A-4AAA-ABBC-D05F87BD84E2}"/>
    <cellStyle name="20% - Accent2 14 2" xfId="241" xr:uid="{76A14995-29FC-4941-A8B0-0B50E29AD904}"/>
    <cellStyle name="20% - Accent2 14 2 2" xfId="7007" xr:uid="{37C5BBFF-C357-48FC-ACC0-FB290B67DF2D}"/>
    <cellStyle name="20% - Accent2 14 2 2 2" xfId="8498" xr:uid="{156F7B98-5E21-4B83-A435-F82059E26B44}"/>
    <cellStyle name="20% - Accent2 14 2 2 2 2" xfId="10280" xr:uid="{32A99437-2B25-41F5-97F7-D7FBAC1B1C13}"/>
    <cellStyle name="20% - Accent2 14 2 2 2 2 2" xfId="13960" xr:uid="{6442239F-8911-4845-A096-45A92205062D}"/>
    <cellStyle name="20% - Accent2 14 2 2 2 3" xfId="12181" xr:uid="{1F850A69-3487-4AD5-95B2-C47EEC6E5948}"/>
    <cellStyle name="20% - Accent2 14 2 2 3" xfId="9398" xr:uid="{18EFB36A-840E-4E51-88C5-95119FC873AE}"/>
    <cellStyle name="20% - Accent2 14 2 2 3 2" xfId="13078" xr:uid="{5C249CD9-6D39-4A94-AD1E-F32CFF1AC0CE}"/>
    <cellStyle name="20% - Accent2 14 2 2 4" xfId="11299" xr:uid="{00040DEC-A1D6-490D-8081-C2C3C6CB2A3A}"/>
    <cellStyle name="20% - Accent2 14 2 3" xfId="8116" xr:uid="{0533762C-AE3E-489C-BF3E-9E7A17B9DE16}"/>
    <cellStyle name="20% - Accent2 14 2 3 2" xfId="9897" xr:uid="{F99FAAC2-05F0-4832-BB56-BA76DAE85009}"/>
    <cellStyle name="20% - Accent2 14 2 3 2 2" xfId="13577" xr:uid="{93977652-AF6B-4E4A-B758-3C04324630D1}"/>
    <cellStyle name="20% - Accent2 14 2 3 3" xfId="11798" xr:uid="{DC3A4739-4DA2-4AF4-ABE8-3796E87EFABD}"/>
    <cellStyle name="20% - Accent2 14 2 4" xfId="9015" xr:uid="{E092AD73-EE60-4434-A8C2-03DB6D7887C9}"/>
    <cellStyle name="20% - Accent2 14 2 4 2" xfId="12695" xr:uid="{CAEE54B0-4ED0-4252-900E-B4F3D083626F}"/>
    <cellStyle name="20% - Accent2 14 2 5" xfId="10916" xr:uid="{2E7B7857-04FB-4883-B756-0A56A0DB0EDA}"/>
    <cellStyle name="20% - Accent2 14 3" xfId="7532" xr:uid="{01275B3F-7AE5-48D3-99B7-1F50D66A295D}"/>
    <cellStyle name="20% - Accent2 14 3 2" xfId="8332" xr:uid="{3C4A4A10-5992-4B96-A958-22C5BA8EF211}"/>
    <cellStyle name="20% - Accent2 14 3 2 2" xfId="10114" xr:uid="{CEE3E2FA-D7D1-438D-A0F4-B9BAAFDA4D26}"/>
    <cellStyle name="20% - Accent2 14 3 2 2 2" xfId="13794" xr:uid="{A7DC268F-5B84-49BD-B2A5-9FE5D9E4ADCC}"/>
    <cellStyle name="20% - Accent2 14 3 2 3" xfId="12015" xr:uid="{12951A1F-33A2-4746-B7E2-67F2CA2211A7}"/>
    <cellStyle name="20% - Accent2 14 3 3" xfId="9232" xr:uid="{1FA0E120-58AC-4BD3-9FD9-DCE12AF831BB}"/>
    <cellStyle name="20% - Accent2 14 3 3 2" xfId="12912" xr:uid="{15E9BC42-24CD-4199-8829-4F2CB80D593B}"/>
    <cellStyle name="20% - Accent2 14 3 4" xfId="11133" xr:uid="{F60DE0DC-6BCD-4A44-BC88-787A15D373B5}"/>
    <cellStyle name="20% - Accent2 14 4" xfId="7957" xr:uid="{76F5C7AB-0ED3-42A1-BC22-D5FCFCCE2C65}"/>
    <cellStyle name="20% - Accent2 14 4 2" xfId="9731" xr:uid="{01544E2F-AF64-4231-B0B5-80E9840BDC03}"/>
    <cellStyle name="20% - Accent2 14 4 2 2" xfId="13411" xr:uid="{912B8C5C-3085-464C-B70A-099FA5690339}"/>
    <cellStyle name="20% - Accent2 14 4 3" xfId="11632" xr:uid="{ADF54BEB-DE32-4E36-96B2-2C3D687CB8CA}"/>
    <cellStyle name="20% - Accent2 14 5" xfId="8847" xr:uid="{C06A21FB-E432-4337-8043-9BA43691615D}"/>
    <cellStyle name="20% - Accent2 14 5 2" xfId="12529" xr:uid="{E60558CE-5581-4AC5-B633-E1CF27F8E182}"/>
    <cellStyle name="20% - Accent2 14 6" xfId="10748" xr:uid="{647592D2-639D-4E02-BC00-CBC903101E03}"/>
    <cellStyle name="20% - Accent2 15" xfId="242" xr:uid="{FE718815-37E9-4569-9E25-8C6F3CCB9C5F}"/>
    <cellStyle name="20% - Accent2 15 2" xfId="243" xr:uid="{B910720F-1AA2-4F6B-A9F4-B9E78A67E6AB}"/>
    <cellStyle name="20% - Accent2 15 2 2" xfId="7008" xr:uid="{512D1306-6162-4949-8F7D-53996A95B07A}"/>
    <cellStyle name="20% - Accent2 15 2 2 2" xfId="8517" xr:uid="{CD48F1FA-22E8-42B8-AD28-A2211EEDB3D9}"/>
    <cellStyle name="20% - Accent2 15 2 2 2 2" xfId="10299" xr:uid="{D2015F5B-95A9-4A01-B9A2-2613BFF55371}"/>
    <cellStyle name="20% - Accent2 15 2 2 2 2 2" xfId="13979" xr:uid="{C3272F3D-1FBF-402D-B840-4E1ED47D09C9}"/>
    <cellStyle name="20% - Accent2 15 2 2 2 3" xfId="12200" xr:uid="{A4EC736D-5668-4214-99F7-F9B17B558A75}"/>
    <cellStyle name="20% - Accent2 15 2 2 3" xfId="9417" xr:uid="{C66ED718-2E4D-4BA2-960F-7EEC5B699375}"/>
    <cellStyle name="20% - Accent2 15 2 2 3 2" xfId="13097" xr:uid="{A3F063AC-DA53-4506-B2B0-71517F64EA6B}"/>
    <cellStyle name="20% - Accent2 15 2 2 4" xfId="11318" xr:uid="{53E5C9EE-BB51-43DC-90FB-08103D3FF27B}"/>
    <cellStyle name="20% - Accent2 15 2 3" xfId="8135" xr:uid="{0224FA56-B36E-40FF-B632-AD83726722A1}"/>
    <cellStyle name="20% - Accent2 15 2 3 2" xfId="9916" xr:uid="{7747552F-1AAE-4FCD-97B7-B48E5D351149}"/>
    <cellStyle name="20% - Accent2 15 2 3 2 2" xfId="13596" xr:uid="{D8DDCFEE-52EA-465B-B36B-4019FF991119}"/>
    <cellStyle name="20% - Accent2 15 2 3 3" xfId="11817" xr:uid="{4999DD6F-BAD3-455C-810A-CBEC83A6A666}"/>
    <cellStyle name="20% - Accent2 15 2 4" xfId="9034" xr:uid="{E402EADE-9E01-450B-B8BF-102150E74A13}"/>
    <cellStyle name="20% - Accent2 15 2 4 2" xfId="12714" xr:uid="{115D4C68-A6A3-4E31-A04F-B9AE593BD09E}"/>
    <cellStyle name="20% - Accent2 15 2 5" xfId="10935" xr:uid="{52D231B0-A1C5-4C62-A185-6A26BD81B996}"/>
    <cellStyle name="20% - Accent2 15 3" xfId="7549" xr:uid="{4E371208-BC05-4C3E-83D9-1ACD10423006}"/>
    <cellStyle name="20% - Accent2 15 3 2" xfId="8351" xr:uid="{E8525998-79BD-4B60-95F4-CB55E072A46C}"/>
    <cellStyle name="20% - Accent2 15 3 2 2" xfId="10133" xr:uid="{99BCEE53-11B7-44C6-9A23-397502FBDC00}"/>
    <cellStyle name="20% - Accent2 15 3 2 2 2" xfId="13813" xr:uid="{5920621B-8AAE-44DB-BE63-7817C9589E39}"/>
    <cellStyle name="20% - Accent2 15 3 2 3" xfId="12034" xr:uid="{D5817438-BD79-489E-B790-9A15D87087CE}"/>
    <cellStyle name="20% - Accent2 15 3 3" xfId="9251" xr:uid="{1BDDC2AC-CECF-4592-9F3A-2A652A435963}"/>
    <cellStyle name="20% - Accent2 15 3 3 2" xfId="12931" xr:uid="{0B015913-73A6-46BD-A87A-FAB98645DA05}"/>
    <cellStyle name="20% - Accent2 15 3 4" xfId="11152" xr:uid="{0CCD34B3-AFD1-4591-8ABF-6DDADACCFC68}"/>
    <cellStyle name="20% - Accent2 15 4" xfId="7976" xr:uid="{E4EC3623-17B4-4ABF-86E7-2739CEEA0645}"/>
    <cellStyle name="20% - Accent2 15 4 2" xfId="9750" xr:uid="{26AFC8A8-B3BF-4B6A-90DB-4483B3E79338}"/>
    <cellStyle name="20% - Accent2 15 4 2 2" xfId="13430" xr:uid="{BFE84687-46C8-4759-93BC-5FA77AEAACE6}"/>
    <cellStyle name="20% - Accent2 15 4 3" xfId="11651" xr:uid="{BDA3925C-1557-44D8-8BF2-D4B966F96F23}"/>
    <cellStyle name="20% - Accent2 15 5" xfId="8866" xr:uid="{DC6A068E-F7EF-4385-BD90-9C2289406E65}"/>
    <cellStyle name="20% - Accent2 15 5 2" xfId="12548" xr:uid="{C3A9CC6A-411A-4062-8D5F-FF1647E3E638}"/>
    <cellStyle name="20% - Accent2 15 6" xfId="10767" xr:uid="{23ED2806-94F2-4107-AE80-DD0DFC1C6316}"/>
    <cellStyle name="20% - Accent2 16" xfId="244" xr:uid="{C49C885D-70AD-4BDF-8652-46D299E4A265}"/>
    <cellStyle name="20% - Accent2 16 2" xfId="7408" xr:uid="{E967186B-187B-43F0-9101-DEEE519C643C}"/>
    <cellStyle name="20% - Accent2 16 2 2" xfId="7662" xr:uid="{6E8E3991-BFD1-4F30-A6A6-E853DFF908EF}"/>
    <cellStyle name="20% - Accent2 16 2 2 2" xfId="8530" xr:uid="{1AB7D490-CB6F-4DC9-A450-04C9AE5473A1}"/>
    <cellStyle name="20% - Accent2 16 2 2 2 2" xfId="10312" xr:uid="{197BC161-A310-46D3-9524-16D4E65E3766}"/>
    <cellStyle name="20% - Accent2 16 2 2 2 2 2" xfId="13992" xr:uid="{DD93311C-42DF-4F83-BD99-27F361B450D2}"/>
    <cellStyle name="20% - Accent2 16 2 2 2 3" xfId="12213" xr:uid="{02C3997C-A424-41B9-80BE-7F5B4BEA15F8}"/>
    <cellStyle name="20% - Accent2 16 2 2 3" xfId="9430" xr:uid="{4A7C1946-542E-4039-B1A9-A415EB823431}"/>
    <cellStyle name="20% - Accent2 16 2 2 3 2" xfId="13110" xr:uid="{04F46193-F804-4C59-B939-25BFC2707521}"/>
    <cellStyle name="20% - Accent2 16 2 2 4" xfId="11331" xr:uid="{E0B36393-564C-42AC-8313-3EF608B4B9DF}"/>
    <cellStyle name="20% - Accent2 16 2 3" xfId="8148" xr:uid="{CCDD59DA-2003-4276-8000-F700DE4A34FF}"/>
    <cellStyle name="20% - Accent2 16 2 3 2" xfId="9929" xr:uid="{2CBF3A30-8BB7-43CA-80E6-3971F12D1D39}"/>
    <cellStyle name="20% - Accent2 16 2 3 2 2" xfId="13609" xr:uid="{F855FD8A-3404-4AAB-A950-85C0620BC251}"/>
    <cellStyle name="20% - Accent2 16 2 3 3" xfId="11830" xr:uid="{AA8D7078-F9AF-47C5-A1EC-BC93D6F0A3DE}"/>
    <cellStyle name="20% - Accent2 16 2 4" xfId="9047" xr:uid="{47BAB793-FC8C-40E7-9EF0-77C1336F1464}"/>
    <cellStyle name="20% - Accent2 16 2 4 2" xfId="12727" xr:uid="{213DAB8D-EE81-48ED-9DB3-255F149C4445}"/>
    <cellStyle name="20% - Accent2 16 2 5" xfId="10948" xr:uid="{44021DBD-0EB7-4B63-877E-885329E54436}"/>
    <cellStyle name="20% - Accent2 16 3" xfId="7562" xr:uid="{1D41CA54-DEFD-4704-A23E-F2C20CDA4AC9}"/>
    <cellStyle name="20% - Accent2 16 3 2" xfId="8364" xr:uid="{E6D6A253-024E-42A2-B8B7-F3C1BEAA5895}"/>
    <cellStyle name="20% - Accent2 16 3 2 2" xfId="10146" xr:uid="{B4C484AC-8FFA-4AFA-9DD1-515AA7992909}"/>
    <cellStyle name="20% - Accent2 16 3 2 2 2" xfId="13826" xr:uid="{C5C69613-C2AE-4808-A6A6-17FFBF5A5F7B}"/>
    <cellStyle name="20% - Accent2 16 3 2 3" xfId="12047" xr:uid="{CFB7EFD9-6A89-470F-9D4A-43C525C80B3E}"/>
    <cellStyle name="20% - Accent2 16 3 3" xfId="9264" xr:uid="{A830FC27-870A-4EBA-9C8B-6F48ABAE37A0}"/>
    <cellStyle name="20% - Accent2 16 3 3 2" xfId="12944" xr:uid="{A2682025-AE4F-439D-A5D4-49B6D99845E3}"/>
    <cellStyle name="20% - Accent2 16 3 4" xfId="11165" xr:uid="{F295DBBC-68F9-4D30-BC71-14B3070E05E0}"/>
    <cellStyle name="20% - Accent2 16 4" xfId="7989" xr:uid="{A93DB687-2045-4D6B-A63F-61EC70ECD7C5}"/>
    <cellStyle name="20% - Accent2 16 4 2" xfId="9763" xr:uid="{F7832260-22D6-44E3-9B04-461CDDD75DC9}"/>
    <cellStyle name="20% - Accent2 16 4 2 2" xfId="13443" xr:uid="{1502D4F4-F237-4541-A112-CEF45BD47168}"/>
    <cellStyle name="20% - Accent2 16 4 3" xfId="11664" xr:uid="{3BD5F35A-4D2D-46AB-BC5A-8BD01CB4F0A1}"/>
    <cellStyle name="20% - Accent2 16 5" xfId="8879" xr:uid="{17B9B84E-C415-48CE-9423-2039520C019B}"/>
    <cellStyle name="20% - Accent2 16 5 2" xfId="12561" xr:uid="{7AA47630-C095-45FC-A507-909474CFDA79}"/>
    <cellStyle name="20% - Accent2 16 6" xfId="10780" xr:uid="{DD257284-648C-4619-A9FF-21316D44DBEA}"/>
    <cellStyle name="20% - Accent2 17" xfId="245" xr:uid="{88D43A25-AC3B-4FE9-BC18-D67B7F2B6D0D}"/>
    <cellStyle name="20% - Accent2 17 2" xfId="7422" xr:uid="{0BB78B02-7D59-4C0C-B708-F6E9A4373B8D}"/>
    <cellStyle name="20% - Accent2 17 2 2" xfId="7676" xr:uid="{AE71FB08-8FD6-4073-AEAF-EB682F36559C}"/>
    <cellStyle name="20% - Accent2 17 2 2 2" xfId="8543" xr:uid="{90FB581F-FC93-4F20-9C44-585B1F706D8D}"/>
    <cellStyle name="20% - Accent2 17 2 2 2 2" xfId="10325" xr:uid="{89AB00DF-24F8-49FD-AF9E-EDC064474BC4}"/>
    <cellStyle name="20% - Accent2 17 2 2 2 2 2" xfId="14005" xr:uid="{DB36E9EB-D9E6-47B8-BF81-A8CBE5CD465B}"/>
    <cellStyle name="20% - Accent2 17 2 2 2 3" xfId="12226" xr:uid="{6349B714-E690-436C-A174-03041E5A87E1}"/>
    <cellStyle name="20% - Accent2 17 2 2 3" xfId="9443" xr:uid="{3FD1231C-1D89-4185-8816-688399867382}"/>
    <cellStyle name="20% - Accent2 17 2 2 3 2" xfId="13123" xr:uid="{FA56876C-643E-4B2B-AA09-E7966196AB7D}"/>
    <cellStyle name="20% - Accent2 17 2 2 4" xfId="11344" xr:uid="{2737DD40-3064-47BC-BDE2-A53AACB9C98A}"/>
    <cellStyle name="20% - Accent2 17 2 3" xfId="8161" xr:uid="{8D4606A0-9180-489B-997F-27CEF55B2920}"/>
    <cellStyle name="20% - Accent2 17 2 3 2" xfId="9942" xr:uid="{F9220530-7AF3-4C38-8060-0CC12E4C90E2}"/>
    <cellStyle name="20% - Accent2 17 2 3 2 2" xfId="13622" xr:uid="{0FA9580C-BF85-43B7-873C-FCFE96DD6F5F}"/>
    <cellStyle name="20% - Accent2 17 2 3 3" xfId="11843" xr:uid="{25CBAA21-EE90-442E-8624-17CDCD682B53}"/>
    <cellStyle name="20% - Accent2 17 2 4" xfId="9060" xr:uid="{A8EC1A33-A875-43A2-83BB-DADE80EC4C25}"/>
    <cellStyle name="20% - Accent2 17 2 4 2" xfId="12740" xr:uid="{1B249FD8-7C70-49C4-AA2B-A1BBF9493A34}"/>
    <cellStyle name="20% - Accent2 17 2 5" xfId="10961" xr:uid="{8C2A40BF-4D74-485C-9290-896F0CB12AD2}"/>
    <cellStyle name="20% - Accent2 17 3" xfId="7575" xr:uid="{B10BF663-96E8-4017-AEF4-D61C874EF317}"/>
    <cellStyle name="20% - Accent2 17 3 2" xfId="8377" xr:uid="{AABA51A5-585F-4387-A720-18F1CC9817F5}"/>
    <cellStyle name="20% - Accent2 17 3 2 2" xfId="10159" xr:uid="{DEEBE8BF-0427-44B9-88AF-224B680CEC85}"/>
    <cellStyle name="20% - Accent2 17 3 2 2 2" xfId="13839" xr:uid="{1C8D9A4E-3D56-4EE9-85CB-32121CBF7F85}"/>
    <cellStyle name="20% - Accent2 17 3 2 3" xfId="12060" xr:uid="{40640DCE-8571-4A49-8C7F-32232105A8F9}"/>
    <cellStyle name="20% - Accent2 17 3 3" xfId="9277" xr:uid="{CC07CEF8-E74B-4438-BB25-38DEF9269996}"/>
    <cellStyle name="20% - Accent2 17 3 3 2" xfId="12957" xr:uid="{EE1A7988-E347-41A5-B6F3-826EDEEEA462}"/>
    <cellStyle name="20% - Accent2 17 3 4" xfId="11178" xr:uid="{C8FB7E4F-135B-43A1-8C29-EF2C83A99760}"/>
    <cellStyle name="20% - Accent2 17 4" xfId="8002" xr:uid="{38EF2FCB-1FFE-4A0E-84BA-A9157C20446D}"/>
    <cellStyle name="20% - Accent2 17 4 2" xfId="9776" xr:uid="{34F083E9-2394-4C7E-A07B-49EB1D93427C}"/>
    <cellStyle name="20% - Accent2 17 4 2 2" xfId="13456" xr:uid="{F78D1D0A-4ED5-4F02-95EE-3872D7C5ECC4}"/>
    <cellStyle name="20% - Accent2 17 4 3" xfId="11677" xr:uid="{A4520BB8-0FC7-4266-8B9B-210D839489AC}"/>
    <cellStyle name="20% - Accent2 17 5" xfId="8893" xr:uid="{AC607340-77AC-4029-88E9-C4944DFB847A}"/>
    <cellStyle name="20% - Accent2 17 5 2" xfId="12574" xr:uid="{00479059-5973-4CD6-80A4-7493BD185C12}"/>
    <cellStyle name="20% - Accent2 17 6" xfId="10794" xr:uid="{B0DAE31B-80D3-4ABA-9BC1-222080D6B5CF}"/>
    <cellStyle name="20% - Accent2 18" xfId="246" xr:uid="{BB9891D8-0A6C-409E-9026-D0008266AEF4}"/>
    <cellStyle name="20% - Accent2 18 2" xfId="7438" xr:uid="{21D37397-8387-4B5E-8339-2698FDB99860}"/>
    <cellStyle name="20% - Accent2 18 2 2" xfId="7693" xr:uid="{E19C738F-B430-463A-8259-A02A7AFF05DF}"/>
    <cellStyle name="20% - Accent2 18 2 2 2" xfId="8560" xr:uid="{1430D587-97B1-4550-9CE8-23526A3DD1AE}"/>
    <cellStyle name="20% - Accent2 18 2 2 2 2" xfId="10342" xr:uid="{FF95D16E-DB60-4276-BFAA-8D69CA464F0E}"/>
    <cellStyle name="20% - Accent2 18 2 2 2 2 2" xfId="14022" xr:uid="{22E91DA5-C212-4CCB-8435-C39D8C10BF27}"/>
    <cellStyle name="20% - Accent2 18 2 2 2 3" xfId="12243" xr:uid="{5BF50D57-EE1C-4935-A67D-C837B68C0AD9}"/>
    <cellStyle name="20% - Accent2 18 2 2 3" xfId="9460" xr:uid="{0D7BDB27-C9CB-49C1-B0E2-D6A991386C5B}"/>
    <cellStyle name="20% - Accent2 18 2 2 3 2" xfId="13140" xr:uid="{2A930A63-7DEF-4C45-8271-7B36B535DF0A}"/>
    <cellStyle name="20% - Accent2 18 2 2 4" xfId="11361" xr:uid="{CE4763C9-92A2-492A-BBA8-DFF1D2FEC83F}"/>
    <cellStyle name="20% - Accent2 18 2 3" xfId="8178" xr:uid="{239A30AA-A256-4354-B6BB-30D5DAC1A2AF}"/>
    <cellStyle name="20% - Accent2 18 2 3 2" xfId="9959" xr:uid="{5A949BD9-4074-42BC-9853-A9C40A19801A}"/>
    <cellStyle name="20% - Accent2 18 2 3 2 2" xfId="13639" xr:uid="{49B26D33-7001-4F92-A5F9-4FC8E5890162}"/>
    <cellStyle name="20% - Accent2 18 2 3 3" xfId="11860" xr:uid="{98115184-82BB-4DB5-A373-F6E5080A3E22}"/>
    <cellStyle name="20% - Accent2 18 2 4" xfId="9077" xr:uid="{6FA8C12A-AF78-4AC3-ADB3-4D1268CF748D}"/>
    <cellStyle name="20% - Accent2 18 2 4 2" xfId="12757" xr:uid="{5D3C5760-4728-486F-A58E-A3D1DA9BE1A3}"/>
    <cellStyle name="20% - Accent2 18 2 5" xfId="10978" xr:uid="{C46EE9EC-D493-4879-96ED-2103623ED18D}"/>
    <cellStyle name="20% - Accent2 18 3" xfId="7592" xr:uid="{5E41D696-D0E8-45DA-9CB0-69BBD9408F72}"/>
    <cellStyle name="20% - Accent2 18 3 2" xfId="8394" xr:uid="{D9F0C03A-2744-4845-831F-BEAF0538BE46}"/>
    <cellStyle name="20% - Accent2 18 3 2 2" xfId="10176" xr:uid="{1B4314B9-102A-4B33-8A33-8F721C75C9CA}"/>
    <cellStyle name="20% - Accent2 18 3 2 2 2" xfId="13856" xr:uid="{F0AF0056-65AA-4DFA-BC0C-FF190D78B949}"/>
    <cellStyle name="20% - Accent2 18 3 2 3" xfId="12077" xr:uid="{BD802DA3-2783-4F35-B31D-84500D48C0A0}"/>
    <cellStyle name="20% - Accent2 18 3 3" xfId="9294" xr:uid="{48221410-1211-4415-B370-BE2105C87648}"/>
    <cellStyle name="20% - Accent2 18 3 3 2" xfId="12974" xr:uid="{668D3CC7-767F-4E37-8D80-290393BE8140}"/>
    <cellStyle name="20% - Accent2 18 3 4" xfId="11195" xr:uid="{AD0DFC2E-F773-4E21-96F4-95AF359CB848}"/>
    <cellStyle name="20% - Accent2 18 4" xfId="8019" xr:uid="{3662B4BC-3661-4EFD-8921-B687EA21D08D}"/>
    <cellStyle name="20% - Accent2 18 4 2" xfId="9793" xr:uid="{DDEFC328-3B8D-415F-9500-1144A03F3EF8}"/>
    <cellStyle name="20% - Accent2 18 4 2 2" xfId="13473" xr:uid="{7FA5192F-0817-4ADC-8B32-36FD738D5DAB}"/>
    <cellStyle name="20% - Accent2 18 4 3" xfId="11694" xr:uid="{E40D810F-0B9A-48FF-A1B9-6A2645ECAC4E}"/>
    <cellStyle name="20% - Accent2 18 5" xfId="8910" xr:uid="{E6BAE911-9B33-456B-B81F-8B9B4E62F5DD}"/>
    <cellStyle name="20% - Accent2 18 5 2" xfId="12591" xr:uid="{E07E60DD-A99F-473E-B124-62523E6510BE}"/>
    <cellStyle name="20% - Accent2 18 6" xfId="10811" xr:uid="{8D5AA113-2442-4F74-8C49-CC12D2DD79BC}"/>
    <cellStyle name="20% - Accent2 19" xfId="247" xr:uid="{D3141159-7723-4FC9-B59B-AA47E4B3A9A2}"/>
    <cellStyle name="20% - Accent2 19 2" xfId="7451" xr:uid="{38D2C663-3256-49AE-BBD3-4A32FD963469}"/>
    <cellStyle name="20% - Accent2 19 2 2" xfId="7705" xr:uid="{890CA72F-5637-45C8-9E6A-D1243F71DE03}"/>
    <cellStyle name="20% - Accent2 19 2 2 2" xfId="8572" xr:uid="{40399A0A-C93C-450D-A482-E6FB311A982B}"/>
    <cellStyle name="20% - Accent2 19 2 2 2 2" xfId="10354" xr:uid="{F8A70146-09B6-4AA8-B5B9-41DAF63E375B}"/>
    <cellStyle name="20% - Accent2 19 2 2 2 2 2" xfId="14034" xr:uid="{EC5D63E5-CC2A-4BF8-B023-1728940E8B3D}"/>
    <cellStyle name="20% - Accent2 19 2 2 2 3" xfId="12255" xr:uid="{667EC76F-0593-4213-B96B-E11303C97526}"/>
    <cellStyle name="20% - Accent2 19 2 2 3" xfId="9472" xr:uid="{9FD55258-0AF7-4A7F-9152-6725FAB73858}"/>
    <cellStyle name="20% - Accent2 19 2 2 3 2" xfId="13152" xr:uid="{8B586CAE-EC32-4E0B-9CE4-90FC6C8FF19B}"/>
    <cellStyle name="20% - Accent2 19 2 2 4" xfId="11373" xr:uid="{2E0B5889-6F6C-4F7F-90AE-628F9C73BA5F}"/>
    <cellStyle name="20% - Accent2 19 2 3" xfId="8190" xr:uid="{2FC43591-6D17-4FDE-9EC7-BAEE8923DF9C}"/>
    <cellStyle name="20% - Accent2 19 2 3 2" xfId="9971" xr:uid="{3DE19A08-580C-4C11-A4AA-23DBFE2AB360}"/>
    <cellStyle name="20% - Accent2 19 2 3 2 2" xfId="13651" xr:uid="{D34E597F-3D71-4773-BAEC-975F3A7BB37F}"/>
    <cellStyle name="20% - Accent2 19 2 3 3" xfId="11872" xr:uid="{FFEF02AA-A224-4C94-980C-A75B7F5FC147}"/>
    <cellStyle name="20% - Accent2 19 2 4" xfId="9089" xr:uid="{70399AA0-16FE-4999-8CD4-4DEAA174D02C}"/>
    <cellStyle name="20% - Accent2 19 2 4 2" xfId="12769" xr:uid="{36594492-3522-4284-A039-E3D91FB66D49}"/>
    <cellStyle name="20% - Accent2 19 2 5" xfId="10990" xr:uid="{5BBBF9EA-59BF-43AE-9045-24D4DA87FCCC}"/>
    <cellStyle name="20% - Accent2 19 3" xfId="7604" xr:uid="{3C7C31BB-30FF-4223-9FC0-94EFDE40721D}"/>
    <cellStyle name="20% - Accent2 19 3 2" xfId="8406" xr:uid="{4DFD18F2-44D8-4A9A-AEBA-DEE1952A6A46}"/>
    <cellStyle name="20% - Accent2 19 3 2 2" xfId="10188" xr:uid="{D06E09D8-F005-4AF5-A42B-13C194336D53}"/>
    <cellStyle name="20% - Accent2 19 3 2 2 2" xfId="13868" xr:uid="{6F9A2175-B798-40B1-A666-ADE54ED5318A}"/>
    <cellStyle name="20% - Accent2 19 3 2 3" xfId="12089" xr:uid="{072D0B33-11CA-4D7E-B0F6-447443C6F5BE}"/>
    <cellStyle name="20% - Accent2 19 3 3" xfId="9306" xr:uid="{C40CC00F-AC38-49C3-9D50-2E1551F19C4A}"/>
    <cellStyle name="20% - Accent2 19 3 3 2" xfId="12986" xr:uid="{649F4635-0C27-41C6-9ADC-278710AC9970}"/>
    <cellStyle name="20% - Accent2 19 3 4" xfId="11207" xr:uid="{7C9FA26F-928B-4379-AF05-286E1A83A7F2}"/>
    <cellStyle name="20% - Accent2 19 4" xfId="8031" xr:uid="{05576BDA-3AEE-4D66-9CF5-59BFE02B9BBD}"/>
    <cellStyle name="20% - Accent2 19 4 2" xfId="9805" xr:uid="{F3B6B8B7-C49C-4D0E-80FF-6ACCCD2D72F1}"/>
    <cellStyle name="20% - Accent2 19 4 2 2" xfId="13485" xr:uid="{29F6A2CB-B26E-4C28-8841-D53BBFA27976}"/>
    <cellStyle name="20% - Accent2 19 4 3" xfId="11706" xr:uid="{57DB70C1-780E-40E5-B432-263A8611C896}"/>
    <cellStyle name="20% - Accent2 19 5" xfId="8922" xr:uid="{E5FE4E12-8580-4579-85F6-847856254EEB}"/>
    <cellStyle name="20% - Accent2 19 5 2" xfId="12603" xr:uid="{9A9E4C8A-4A5D-4A38-8419-596A45271B10}"/>
    <cellStyle name="20% - Accent2 19 6" xfId="10823" xr:uid="{9FD2894B-912C-4F3F-80B9-65B31ADDE701}"/>
    <cellStyle name="20% - Accent2 2" xfId="248" xr:uid="{8D3E613B-9126-4D92-AB81-21A26E808E7D}"/>
    <cellStyle name="20% - Accent2 2 10" xfId="249" xr:uid="{3AE176D3-7FD5-418B-BF4F-27F2ACB3EDD0}"/>
    <cellStyle name="20% - Accent2 2 10 2" xfId="7157" xr:uid="{907AE82B-4541-4F13-BD9D-64DCFC750081}"/>
    <cellStyle name="20% - Accent2 2 10 3" xfId="10688" xr:uid="{B18F991E-DA73-4AF3-B5A2-7418039D0E55}"/>
    <cellStyle name="20% - Accent2 2 11" xfId="250" xr:uid="{CD2909C8-CBC5-43A4-85BD-05F47550B647}"/>
    <cellStyle name="20% - Accent2 2 11 2" xfId="14389" xr:uid="{ED01DC62-3FA7-4A4C-8914-3E7967ED0469}"/>
    <cellStyle name="20% - Accent2 2 12" xfId="251" xr:uid="{C394A857-5A2F-4233-B3FC-95EB1B88E1F7}"/>
    <cellStyle name="20% - Accent2 2 2" xfId="252" xr:uid="{D3D6778C-406F-47BA-BF7C-94A9E897BB26}"/>
    <cellStyle name="20% - Accent2 2 2 2" xfId="253" xr:uid="{BE52DBA8-DE75-4A09-960C-8AD17DA952FE}"/>
    <cellStyle name="20% - Accent2 2 2 2 2" xfId="254" xr:uid="{A1B07C3C-F6E3-463A-9A66-BB0095DD588F}"/>
    <cellStyle name="20% - Accent2 2 2 2 2 2" xfId="255" xr:uid="{2C8ED15E-9CAB-49F8-B919-A221F8750B72}"/>
    <cellStyle name="20% - Accent2 2 2 2 3" xfId="256" xr:uid="{669634B2-9EBE-4CC5-8E0A-DE0833B5EBDD}"/>
    <cellStyle name="20% - Accent2 2 2 3" xfId="257" xr:uid="{414325BE-FCE6-4373-AAC7-419D99B4EE20}"/>
    <cellStyle name="20% - Accent2 2 2 3 2" xfId="258" xr:uid="{451119D6-E45C-4365-A326-2A3E2540D269}"/>
    <cellStyle name="20% - Accent2 2 2 3 2 2" xfId="259" xr:uid="{080C198A-2048-4F08-970F-0703E3F3B9D6}"/>
    <cellStyle name="20% - Accent2 2 2 3 3" xfId="260" xr:uid="{2A43C62B-A536-4B2A-B829-DC71383953E9}"/>
    <cellStyle name="20% - Accent2 2 2 3 3 2" xfId="261" xr:uid="{7E4B9EF5-3E6C-4C5F-9148-0D1B5E764A2F}"/>
    <cellStyle name="20% - Accent2 2 2 3 4" xfId="262" xr:uid="{DB9999CB-0286-4685-855E-E806E45ED540}"/>
    <cellStyle name="20% - Accent2 2 2 4" xfId="263" xr:uid="{D5741515-36F4-4779-902D-606E17C29CF8}"/>
    <cellStyle name="20% - Accent2 2 2 4 2" xfId="264" xr:uid="{8BE5B65A-CC29-470B-A74D-A9F08C7E5B36}"/>
    <cellStyle name="20% - Accent2 2 2 5" xfId="265" xr:uid="{0C1D9783-B6DD-4609-BF77-C3304A74D08F}"/>
    <cellStyle name="20% - Accent2 2 2 5 2" xfId="266" xr:uid="{3708CDF0-12B2-4267-A721-E399216DC131}"/>
    <cellStyle name="20% - Accent2 2 2 6" xfId="267" xr:uid="{9C370AAF-DF8A-4384-92A7-5E8E49D66983}"/>
    <cellStyle name="20% - Accent2 2 2 6 2" xfId="268" xr:uid="{7BA1BE43-9D58-42E3-AA18-6570B7D7D21D}"/>
    <cellStyle name="20% - Accent2 2 2 7" xfId="269" xr:uid="{8952546A-4965-4146-B104-1BF7C421F503}"/>
    <cellStyle name="20% - Accent2 2 2 8" xfId="270" xr:uid="{D75DE985-DA5E-4B7A-8512-C658E0555F2B}"/>
    <cellStyle name="20% - Accent2 2 3" xfId="271" xr:uid="{72F14A6C-2DF7-45C1-8D1E-FC7A58715013}"/>
    <cellStyle name="20% - Accent2 2 3 2" xfId="272" xr:uid="{AF11BEC0-4BB3-450A-A4E7-F3B3A416B9E5}"/>
    <cellStyle name="20% - Accent2 2 3 2 2" xfId="273" xr:uid="{93AB4247-B1D3-45B9-B573-9478457C1484}"/>
    <cellStyle name="20% - Accent2 2 3 2 2 2" xfId="274" xr:uid="{93CCEF04-8EDE-4150-AA31-2936692C0697}"/>
    <cellStyle name="20% - Accent2 2 3 2 3" xfId="275" xr:uid="{B2C170DE-865A-4672-BF0C-52331CEC1CDC}"/>
    <cellStyle name="20% - Accent2 2 3 3" xfId="276" xr:uid="{8B89430D-A9F9-48A6-ADFA-5D11A94B9393}"/>
    <cellStyle name="20% - Accent2 2 3 3 2" xfId="277" xr:uid="{67DE94EE-3744-463A-A831-BF08B1A619A2}"/>
    <cellStyle name="20% - Accent2 2 3 3 2 2" xfId="278" xr:uid="{E27F69A8-631D-41D5-9AF7-5F52AAD4B9FB}"/>
    <cellStyle name="20% - Accent2 2 3 3 3" xfId="279" xr:uid="{FDBC1B89-40D6-47DA-9B2E-572A152862A8}"/>
    <cellStyle name="20% - Accent2 2 3 3 3 2" xfId="280" xr:uid="{60976A43-4F79-4254-82F6-0BFC3444A30C}"/>
    <cellStyle name="20% - Accent2 2 3 3 4" xfId="281" xr:uid="{250E3BA2-4B51-4FE2-A1D8-ADC0975CB616}"/>
    <cellStyle name="20% - Accent2 2 3 4" xfId="282" xr:uid="{C7816B89-4AA4-4726-9A0D-6046C7CE6182}"/>
    <cellStyle name="20% - Accent2 2 3 4 2" xfId="283" xr:uid="{3B3A257E-2EC3-4B80-ACFE-9C37FD3240B8}"/>
    <cellStyle name="20% - Accent2 2 3 5" xfId="284" xr:uid="{B2901DC1-3AD9-4EF7-9165-DCDCAB5A8339}"/>
    <cellStyle name="20% - Accent2 2 3 5 2" xfId="285" xr:uid="{9CFB6B18-0A7C-4089-9606-9BAE9998F8D7}"/>
    <cellStyle name="20% - Accent2 2 3 6" xfId="286" xr:uid="{614B9F5D-8530-4062-9133-017AF2CF05A5}"/>
    <cellStyle name="20% - Accent2 2 4" xfId="287" xr:uid="{C51825D0-B472-48DC-9158-83950425AD8C}"/>
    <cellStyle name="20% - Accent2 2 4 2" xfId="288" xr:uid="{E63BCC0D-8729-4D68-B0B2-EB18951123B0}"/>
    <cellStyle name="20% - Accent2 2 4 2 2" xfId="289" xr:uid="{2184ABC6-2E7F-4B25-80B5-3C1ED9C9D017}"/>
    <cellStyle name="20% - Accent2 2 4 3" xfId="290" xr:uid="{0CC362D1-99B3-4158-86C5-5DE485E11E6F}"/>
    <cellStyle name="20% - Accent2 2 5" xfId="291" xr:uid="{8B85DC1A-E3A9-4E1A-B704-A88484FE179A}"/>
    <cellStyle name="20% - Accent2 2 5 2" xfId="292" xr:uid="{875C15BD-127E-450A-A3FF-62B4B46361B0}"/>
    <cellStyle name="20% - Accent2 2 5 2 2" xfId="293" xr:uid="{D7455FCD-A097-48B7-982F-B93E2A832CA9}"/>
    <cellStyle name="20% - Accent2 2 5 3" xfId="294" xr:uid="{6F5789FE-9014-41AC-A5CD-FDA56A3E11A0}"/>
    <cellStyle name="20% - Accent2 2 5 3 2" xfId="295" xr:uid="{EC172686-BF56-4883-BDD6-847D355CF8BD}"/>
    <cellStyle name="20% - Accent2 2 5 4" xfId="296" xr:uid="{BC0B05EB-7BFC-4424-8547-03E3C9C8F3A6}"/>
    <cellStyle name="20% - Accent2 2 6" xfId="297" xr:uid="{30508809-E8B1-4E16-9C2F-DD407ACF1836}"/>
    <cellStyle name="20% - Accent2 2 6 2" xfId="298" xr:uid="{45371033-101E-49FF-8AF5-E78EF82DC36A}"/>
    <cellStyle name="20% - Accent2 2 7" xfId="299" xr:uid="{C68F024B-31DA-4547-9696-0E99882026A6}"/>
    <cellStyle name="20% - Accent2 2 7 2" xfId="300" xr:uid="{4368CF5C-8246-4D72-92C5-3619BF9A2D80}"/>
    <cellStyle name="20% - Accent2 2 8" xfId="301" xr:uid="{3CFDB0BE-E579-4182-9C54-08742A807B41}"/>
    <cellStyle name="20% - Accent2 2 8 2" xfId="302" xr:uid="{6EA9FA67-16BD-4231-B530-87A3229A531E}"/>
    <cellStyle name="20% - Accent2 2 9" xfId="303" xr:uid="{847D0500-6706-43D7-92CA-6DA74437517B}"/>
    <cellStyle name="20% - Accent2 2 9 2" xfId="6869" xr:uid="{2468FC31-BF6A-40BB-8588-FA433EF57D86}"/>
    <cellStyle name="20% - Accent2 2 9 3" xfId="7009" xr:uid="{236665DE-78B1-43C3-BF94-825D7B122F5D}"/>
    <cellStyle name="20% - Accent2 20" xfId="6910" xr:uid="{2626A246-BAED-429F-A876-4745D445C3DA}"/>
    <cellStyle name="20% - Accent2 20 2" xfId="7466" xr:uid="{A2DFEBD4-FF0B-4FFC-8B99-512152861A62}"/>
    <cellStyle name="20% - Accent2 20 2 2" xfId="7720" xr:uid="{A5F1FB2F-5D29-4447-86F2-864B1689F41D}"/>
    <cellStyle name="20% - Accent2 20 2 2 2" xfId="8587" xr:uid="{FD121A5C-9931-4EDA-B9B4-065F5E588503}"/>
    <cellStyle name="20% - Accent2 20 2 2 2 2" xfId="10369" xr:uid="{477B2AEB-DB55-46C5-A3DE-E6176EE0C74A}"/>
    <cellStyle name="20% - Accent2 20 2 2 2 2 2" xfId="14049" xr:uid="{05AC6DE8-623A-4D90-816E-C99D9B129276}"/>
    <cellStyle name="20% - Accent2 20 2 2 2 3" xfId="12270" xr:uid="{DDF8BDA5-4845-4F7B-A941-34AB13726699}"/>
    <cellStyle name="20% - Accent2 20 2 2 3" xfId="9487" xr:uid="{268FCA17-20FD-4839-9012-C6EE4BA236F8}"/>
    <cellStyle name="20% - Accent2 20 2 2 3 2" xfId="13167" xr:uid="{9B875B48-6092-40A2-99B2-DCB955098A25}"/>
    <cellStyle name="20% - Accent2 20 2 2 4" xfId="11388" xr:uid="{77999F10-CFDD-4D4C-9925-F6F7C97251F2}"/>
    <cellStyle name="20% - Accent2 20 2 3" xfId="8205" xr:uid="{723C8FCF-8BA3-4081-A0F7-7468A1A790D1}"/>
    <cellStyle name="20% - Accent2 20 2 3 2" xfId="9986" xr:uid="{2221297B-794B-44AF-8332-F1EBC22EB357}"/>
    <cellStyle name="20% - Accent2 20 2 3 2 2" xfId="13666" xr:uid="{BA2373C6-6A3C-4502-A82B-4E2BA6D1E16F}"/>
    <cellStyle name="20% - Accent2 20 2 3 3" xfId="11887" xr:uid="{66DC66CF-6073-4248-8BC2-D58CE9DC5218}"/>
    <cellStyle name="20% - Accent2 20 2 4" xfId="9104" xr:uid="{D3EB6AA1-4A2C-427E-822C-8C7052EBE916}"/>
    <cellStyle name="20% - Accent2 20 2 4 2" xfId="12784" xr:uid="{A9E13BE7-4BBC-43A3-921B-FE28F6967C33}"/>
    <cellStyle name="20% - Accent2 20 2 5" xfId="11005" xr:uid="{1B260788-4D9D-4660-8F48-2699D2854B8D}"/>
    <cellStyle name="20% - Accent2 20 3" xfId="7619" xr:uid="{5E4E85FC-3D0F-45DA-B626-AB9337B6CFAA}"/>
    <cellStyle name="20% - Accent2 20 3 2" xfId="8421" xr:uid="{E95148C9-77FB-4040-BF54-089270A1E474}"/>
    <cellStyle name="20% - Accent2 20 3 2 2" xfId="10203" xr:uid="{8DCB12BA-D455-4FC5-900E-0C4E8D1F224A}"/>
    <cellStyle name="20% - Accent2 20 3 2 2 2" xfId="13883" xr:uid="{25408498-2FEB-4188-8001-98AF29F18134}"/>
    <cellStyle name="20% - Accent2 20 3 2 3" xfId="12104" xr:uid="{64331D88-8B77-4B9E-9F22-0D865FD03B0A}"/>
    <cellStyle name="20% - Accent2 20 3 3" xfId="9321" xr:uid="{79AB00B8-82B3-4144-9B48-DE3039E3ED8A}"/>
    <cellStyle name="20% - Accent2 20 3 3 2" xfId="13001" xr:uid="{AC404FCC-0E36-482C-8D77-589977A3EA29}"/>
    <cellStyle name="20% - Accent2 20 3 4" xfId="11222" xr:uid="{BBDB6E83-0D68-48B1-903D-37B9F2964A29}"/>
    <cellStyle name="20% - Accent2 20 4" xfId="8046" xr:uid="{4E4983EF-6F4C-459F-9634-B4EE69579182}"/>
    <cellStyle name="20% - Accent2 20 4 2" xfId="9820" xr:uid="{40E15FE0-A073-4B12-8282-C878BA6B02E2}"/>
    <cellStyle name="20% - Accent2 20 4 2 2" xfId="13500" xr:uid="{06E1E4E3-F100-4FB4-AAF5-3BDB4138743B}"/>
    <cellStyle name="20% - Accent2 20 4 3" xfId="11721" xr:uid="{5A2A6B43-7FDC-45C4-B683-480EC3377DD3}"/>
    <cellStyle name="20% - Accent2 20 5" xfId="8937" xr:uid="{C28C6EF9-88D9-473F-878C-C7AB0F6685F4}"/>
    <cellStyle name="20% - Accent2 20 5 2" xfId="12618" xr:uid="{7E7C1BB2-CD63-45B2-B352-0ECB24245AFD}"/>
    <cellStyle name="20% - Accent2 20 6" xfId="10838" xr:uid="{435481CD-8DA3-43A8-9BD0-3DEBA7FC126C}"/>
    <cellStyle name="20% - Accent2 21" xfId="6924" xr:uid="{AA32D850-9FB2-4179-A58D-F56ABB544F90}"/>
    <cellStyle name="20% - Accent2 21 2" xfId="7633" xr:uid="{CF9E7614-664A-4FBB-B610-E626046EF53B}"/>
    <cellStyle name="20% - Accent2 21 2 2" xfId="8434" xr:uid="{938082DE-346A-4D41-ABCD-9B308AF1D63D}"/>
    <cellStyle name="20% - Accent2 21 2 2 2" xfId="10216" xr:uid="{9CF01FE7-8EDB-4C58-A374-1BC569A43BF4}"/>
    <cellStyle name="20% - Accent2 21 2 2 2 2" xfId="13896" xr:uid="{AF28E225-4501-467A-A52E-2064AF120788}"/>
    <cellStyle name="20% - Accent2 21 2 2 3" xfId="12117" xr:uid="{70819762-D480-43B4-B005-46C7C845AFCC}"/>
    <cellStyle name="20% - Accent2 21 2 3" xfId="9334" xr:uid="{760513FD-3B7D-4228-B2B4-458EFD7EADF3}"/>
    <cellStyle name="20% - Accent2 21 2 3 2" xfId="13014" xr:uid="{93E55003-5500-47E5-BB67-9AE879D5D57D}"/>
    <cellStyle name="20% - Accent2 21 2 4" xfId="11235" xr:uid="{C480519D-EA2F-4921-91D2-AAD053C6FFD0}"/>
    <cellStyle name="20% - Accent2 21 3" xfId="8059" xr:uid="{93A20869-42C5-4F45-9D75-65B3706E8D4A}"/>
    <cellStyle name="20% - Accent2 21 3 2" xfId="9833" xr:uid="{5D595B18-F00F-4C54-AC21-3C5A06A215A6}"/>
    <cellStyle name="20% - Accent2 21 3 2 2" xfId="13513" xr:uid="{1AD2FA80-0C46-41EF-A8CE-DCDB7122D242}"/>
    <cellStyle name="20% - Accent2 21 3 3" xfId="11734" xr:uid="{9C647E26-D42A-4ECE-8F4A-F6F9013B1EBD}"/>
    <cellStyle name="20% - Accent2 21 4" xfId="8951" xr:uid="{D4A1C855-EFCC-42BF-AFE5-A1DE44F51C01}"/>
    <cellStyle name="20% - Accent2 21 4 2" xfId="12631" xr:uid="{81C84CEE-C11D-4F89-9354-DECE12483464}"/>
    <cellStyle name="20% - Accent2 21 5" xfId="10852" xr:uid="{36A08C60-8256-4829-A0EC-2BD8DFA35D62}"/>
    <cellStyle name="20% - Accent2 22" xfId="6940" xr:uid="{9F0E5FFB-1D73-4830-A066-31089D4D3D5C}"/>
    <cellStyle name="20% - Accent2 22 2" xfId="7732" xr:uid="{FFBD5E91-5E22-4C94-95F9-534D50CB014C}"/>
    <cellStyle name="20% - Accent2 22 2 2" xfId="8599" xr:uid="{FF230E23-E103-467C-9A4D-0D418EF9916A}"/>
    <cellStyle name="20% - Accent2 22 2 2 2" xfId="10381" xr:uid="{7E3BB48C-E363-45C0-A3A7-6B37CF1D4132}"/>
    <cellStyle name="20% - Accent2 22 2 2 2 2" xfId="14061" xr:uid="{8AEF63FD-522A-45E7-97F5-1CE6FA1B64C8}"/>
    <cellStyle name="20% - Accent2 22 2 2 3" xfId="12282" xr:uid="{ED8686A6-788B-48B8-B494-17C44B0C6AFE}"/>
    <cellStyle name="20% - Accent2 22 2 3" xfId="9499" xr:uid="{70C16C22-332B-4977-B302-24EA2D49775D}"/>
    <cellStyle name="20% - Accent2 22 2 3 2" xfId="13179" xr:uid="{66F1950B-3B0D-46DB-9328-8279DF0356B4}"/>
    <cellStyle name="20% - Accent2 22 2 4" xfId="11400" xr:uid="{3C5D6D00-3072-46B9-90E0-BE27D1E79E1C}"/>
    <cellStyle name="20% - Accent2 22 3" xfId="8217" xr:uid="{A5C8FEFE-82F0-4F11-ACAB-ED9022889ED6}"/>
    <cellStyle name="20% - Accent2 22 3 2" xfId="9998" xr:uid="{B01168E1-12BF-4CAD-87A1-76B2951FCEC8}"/>
    <cellStyle name="20% - Accent2 22 3 2 2" xfId="13678" xr:uid="{70F6E6B7-C603-490A-8CFC-673128137DE0}"/>
    <cellStyle name="20% - Accent2 22 3 3" xfId="11899" xr:uid="{E18839F2-5944-4701-B5C9-37C1D9736109}"/>
    <cellStyle name="20% - Accent2 22 4" xfId="9116" xr:uid="{A7A21612-CC47-49AB-BDDF-463E516C70A3}"/>
    <cellStyle name="20% - Accent2 22 4 2" xfId="12796" xr:uid="{D46DEF10-1A41-46A1-BBB6-500219739F51}"/>
    <cellStyle name="20% - Accent2 22 5" xfId="11017" xr:uid="{C4C5A577-5990-467D-9614-FA6542B3D202}"/>
    <cellStyle name="20% - Accent2 23" xfId="6955" xr:uid="{3E1C356E-020D-497E-AC3F-B6949F004AB0}"/>
    <cellStyle name="20% - Accent2 23 2" xfId="7750" xr:uid="{A4E8C3B7-09F2-4C48-909C-A625F954DBE6}"/>
    <cellStyle name="20% - Accent2 23 2 2" xfId="8619" xr:uid="{424A3613-14ED-4F0A-89CA-D45A79887443}"/>
    <cellStyle name="20% - Accent2 23 2 2 2" xfId="10401" xr:uid="{03CAC6EA-042C-4AB8-8C51-5AF9F748CFD4}"/>
    <cellStyle name="20% - Accent2 23 2 2 2 2" xfId="14081" xr:uid="{F853029C-385E-4FC1-9CA5-57F519634114}"/>
    <cellStyle name="20% - Accent2 23 2 2 3" xfId="12302" xr:uid="{A82491F6-87C2-47DE-B711-FE9CFF817005}"/>
    <cellStyle name="20% - Accent2 23 2 3" xfId="9519" xr:uid="{9D189FF8-FD75-4B3A-B0A4-D2B024B288E6}"/>
    <cellStyle name="20% - Accent2 23 2 3 2" xfId="13199" xr:uid="{BA357784-5992-43B7-891E-EE4BB6A66D77}"/>
    <cellStyle name="20% - Accent2 23 2 4" xfId="11420" xr:uid="{284362F5-62FB-4080-8909-846CC3EFE2C4}"/>
    <cellStyle name="20% - Accent2 23 3" xfId="8237" xr:uid="{E496A072-1F1F-422E-9111-EDF641FA4ACB}"/>
    <cellStyle name="20% - Accent2 23 3 2" xfId="10018" xr:uid="{DE20E07B-871B-4B9D-9446-304953E7CBAF}"/>
    <cellStyle name="20% - Accent2 23 3 2 2" xfId="13698" xr:uid="{F29CBC67-EB7D-4C3F-A0A6-14CB0D420589}"/>
    <cellStyle name="20% - Accent2 23 3 3" xfId="11919" xr:uid="{FFDF715E-AB24-46A5-B7FF-244BA8B9E000}"/>
    <cellStyle name="20% - Accent2 23 4" xfId="9136" xr:uid="{19361C00-5C0B-4D05-B7B5-0D6001BA0D0C}"/>
    <cellStyle name="20% - Accent2 23 4 2" xfId="12816" xr:uid="{03A1CC7A-75CC-4E12-882D-D26D459ADE69}"/>
    <cellStyle name="20% - Accent2 23 5" xfId="11037" xr:uid="{90B6D259-F4A2-40F8-BCB2-2582CC5632EC}"/>
    <cellStyle name="20% - Accent2 24" xfId="6976" xr:uid="{D8387F24-5984-4C48-AD3D-4B536A0BD3A8}"/>
    <cellStyle name="20% - Accent2 24 2" xfId="7766" xr:uid="{0F8E3052-3C31-433F-8923-05A95684F078}"/>
    <cellStyle name="20% - Accent2 24 2 2" xfId="8634" xr:uid="{457CC1BB-F1FE-45B3-B648-723CF1A1C26B}"/>
    <cellStyle name="20% - Accent2 24 2 2 2" xfId="10416" xr:uid="{CC9A74E0-8C34-4F98-AA47-544A85480095}"/>
    <cellStyle name="20% - Accent2 24 2 2 2 2" xfId="14096" xr:uid="{578CF616-2F98-4182-BDC7-D27F56FE1EB6}"/>
    <cellStyle name="20% - Accent2 24 2 2 3" xfId="12317" xr:uid="{A354A4F8-BE68-4B31-AB93-94FF14642A11}"/>
    <cellStyle name="20% - Accent2 24 2 3" xfId="9534" xr:uid="{E13C4EE5-98C0-4782-A6B5-D9C0CC1AA160}"/>
    <cellStyle name="20% - Accent2 24 2 3 2" xfId="13214" xr:uid="{5146B51F-244C-49BA-9E86-134500D83B82}"/>
    <cellStyle name="20% - Accent2 24 2 4" xfId="11435" xr:uid="{16A73F07-DE90-4949-884F-0992E303D021}"/>
    <cellStyle name="20% - Accent2 24 3" xfId="8252" xr:uid="{0B8C2A3D-329A-49E1-8AB3-5CB25ADCEC03}"/>
    <cellStyle name="20% - Accent2 24 3 2" xfId="10033" xr:uid="{C7ECF905-A9B1-401F-97B3-46C0499C033C}"/>
    <cellStyle name="20% - Accent2 24 3 2 2" xfId="13713" xr:uid="{605DC82F-CC6F-4CCE-A103-522364FC0E1B}"/>
    <cellStyle name="20% - Accent2 24 3 3" xfId="11934" xr:uid="{D57D3FB7-FB5B-469A-B0A2-69F905EC4A77}"/>
    <cellStyle name="20% - Accent2 24 4" xfId="9151" xr:uid="{4BA0F60E-2EF5-4CB4-9492-6547B6A1B0DF}"/>
    <cellStyle name="20% - Accent2 24 4 2" xfId="12831" xr:uid="{359569B4-37BE-487F-9581-DFF2C8A16C2F}"/>
    <cellStyle name="20% - Accent2 24 5" xfId="11052" xr:uid="{1EC553E6-839C-42E3-A80F-E63CDAA4AB51}"/>
    <cellStyle name="20% - Accent2 25" xfId="7384" xr:uid="{C3936482-9400-427C-8ABE-CB5B2DFF4904}"/>
    <cellStyle name="20% - Accent2 25 2" xfId="8264" xr:uid="{5E3FECB8-5FE0-419C-9A0B-5DE48B2D109D}"/>
    <cellStyle name="20% - Accent2 25 2 2" xfId="10045" xr:uid="{96B1FFAC-624C-4EF4-A3D8-FBE2621DF07A}"/>
    <cellStyle name="20% - Accent2 25 2 2 2" xfId="13725" xr:uid="{A67E7034-D104-4014-8F0B-605AD1772A52}"/>
    <cellStyle name="20% - Accent2 25 2 3" xfId="11946" xr:uid="{D370629F-27A8-46A2-B3ED-BCD15725C61E}"/>
    <cellStyle name="20% - Accent2 25 3" xfId="9163" xr:uid="{A3616757-8FFA-4837-A1D7-FB6D4A2EFDF7}"/>
    <cellStyle name="20% - Accent2 25 3 2" xfId="12843" xr:uid="{6AC124B8-0FD1-4C39-A923-934C2954C03F}"/>
    <cellStyle name="20% - Accent2 25 4" xfId="11064" xr:uid="{D6423CB4-ED09-443B-85E6-B58FED9E3616}"/>
    <cellStyle name="20% - Accent2 26" xfId="7778" xr:uid="{C099EE76-4E19-4BB5-9B9C-8B62A22D67B6}"/>
    <cellStyle name="20% - Accent2 26 2" xfId="8648" xr:uid="{CBBAA0C3-1737-44F3-A66F-CA88F3A0E252}"/>
    <cellStyle name="20% - Accent2 26 2 2" xfId="10430" xr:uid="{AD299E6C-D56A-48AC-9216-AB36AAEBB2FE}"/>
    <cellStyle name="20% - Accent2 26 2 2 2" xfId="14110" xr:uid="{2BF6CFD3-AAF9-41CB-9710-B7000746669F}"/>
    <cellStyle name="20% - Accent2 26 2 3" xfId="12331" xr:uid="{533091B8-BB34-499A-9F6C-E9A1B99BCFAF}"/>
    <cellStyle name="20% - Accent2 26 3" xfId="9548" xr:uid="{09E01A2A-CEA8-4B04-A277-86E90EF5A8C3}"/>
    <cellStyle name="20% - Accent2 26 3 2" xfId="13228" xr:uid="{8DD71980-9EDF-461F-A4F3-F79E6B518962}"/>
    <cellStyle name="20% - Accent2 26 4" xfId="11449" xr:uid="{34BC39A1-3905-49B1-BFB4-FD2540C76C35}"/>
    <cellStyle name="20% - Accent2 27" xfId="7790" xr:uid="{4163286D-1316-4E2B-8159-AD9097E40AD2}"/>
    <cellStyle name="20% - Accent2 27 2" xfId="8662" xr:uid="{D3701BC4-1A10-4BA5-8ED5-FFFF8E316E84}"/>
    <cellStyle name="20% - Accent2 27 2 2" xfId="10444" xr:uid="{9E53045F-2CE8-4DCB-B470-DAA548B46644}"/>
    <cellStyle name="20% - Accent2 27 2 2 2" xfId="14124" xr:uid="{BF410F6C-DF5D-4872-893E-0350773EAD13}"/>
    <cellStyle name="20% - Accent2 27 2 3" xfId="12345" xr:uid="{EA86C350-2256-412B-B239-CEDFF14CF81F}"/>
    <cellStyle name="20% - Accent2 27 3" xfId="9562" xr:uid="{2C2FAE57-F8F6-42BF-BB7F-95FA5555EAAD}"/>
    <cellStyle name="20% - Accent2 27 3 2" xfId="13242" xr:uid="{0174CA07-F6A2-4E37-A8CF-42E877F39B10}"/>
    <cellStyle name="20% - Accent2 27 4" xfId="11463" xr:uid="{E55331F6-7BAB-432E-B292-177C868F7905}"/>
    <cellStyle name="20% - Accent2 28" xfId="7802" xr:uid="{639D18D0-C181-4031-8A11-4CFF2D43E7A5}"/>
    <cellStyle name="20% - Accent2 28 2" xfId="8674" xr:uid="{FF5B1E29-653F-47E4-88E0-563BEB9C9DCC}"/>
    <cellStyle name="20% - Accent2 28 2 2" xfId="10456" xr:uid="{4666BACE-B18A-4FDE-B9F5-2E20A2A1C4BF}"/>
    <cellStyle name="20% - Accent2 28 2 2 2" xfId="14136" xr:uid="{9338A5F9-5C53-4DF5-B92C-39450D413F62}"/>
    <cellStyle name="20% - Accent2 28 2 3" xfId="12357" xr:uid="{2CBE3CA2-C4AC-40BA-9F0A-28432A308BAF}"/>
    <cellStyle name="20% - Accent2 28 3" xfId="9574" xr:uid="{4DC822CE-890E-4A77-A6D0-3F56B9F59E5B}"/>
    <cellStyle name="20% - Accent2 28 3 2" xfId="13254" xr:uid="{8263BDC4-2AE2-499E-8A2D-1279E3F4DA01}"/>
    <cellStyle name="20% - Accent2 28 4" xfId="11475" xr:uid="{C72D3555-772B-4C57-8F18-075D4E8AF27D}"/>
    <cellStyle name="20% - Accent2 29" xfId="7818" xr:uid="{F187645F-8E6F-44E0-A061-3E8936CD4472}"/>
    <cellStyle name="20% - Accent2 29 2" xfId="8690" xr:uid="{6EE6FFC3-6A66-436B-BF68-6EACF4BCD06A}"/>
    <cellStyle name="20% - Accent2 29 2 2" xfId="10472" xr:uid="{3F147D52-D31E-4129-AD1E-1FCD62B12DD1}"/>
    <cellStyle name="20% - Accent2 29 2 2 2" xfId="14152" xr:uid="{3683A8EF-E62C-4DC8-8DC6-0B16E7A3A7CB}"/>
    <cellStyle name="20% - Accent2 29 2 3" xfId="12373" xr:uid="{DAA97A06-3F60-4A52-88C3-1CCBA2B14EB9}"/>
    <cellStyle name="20% - Accent2 29 3" xfId="9589" xr:uid="{56A3BF3C-CE19-46AD-B06C-103EC370C77A}"/>
    <cellStyle name="20% - Accent2 29 3 2" xfId="13270" xr:uid="{864DC720-2DB2-4D92-80E5-D97578F28AAC}"/>
    <cellStyle name="20% - Accent2 29 4" xfId="11491" xr:uid="{46A6DF05-E2FA-410A-BA81-5ECE4147EB56}"/>
    <cellStyle name="20% - Accent2 3" xfId="304" xr:uid="{2CA3C9AE-D631-4143-8E0D-3132C534851D}"/>
    <cellStyle name="20% - Accent2 3 10" xfId="14401" xr:uid="{9BB87346-F115-488C-B363-1AC8A8FA720F}"/>
    <cellStyle name="20% - Accent2 3 2" xfId="305" xr:uid="{91DBC77E-B56E-47F2-A556-9CDFF970AB94}"/>
    <cellStyle name="20% - Accent2 3 2 2" xfId="306" xr:uid="{F150BAD3-71CA-477B-A502-654AAEB79F03}"/>
    <cellStyle name="20% - Accent2 3 2 2 2" xfId="307" xr:uid="{F4F59140-5655-456A-80AC-EA19C892D96B}"/>
    <cellStyle name="20% - Accent2 3 2 2 2 2" xfId="308" xr:uid="{AC3BBB83-B307-454C-BE7F-A6515DA3B7B8}"/>
    <cellStyle name="20% - Accent2 3 2 2 3" xfId="309" xr:uid="{211F98CC-9081-4902-BB08-D7A2347E8183}"/>
    <cellStyle name="20% - Accent2 3 2 3" xfId="310" xr:uid="{3C7149E3-4EDA-45BD-8727-C140EA8F08E2}"/>
    <cellStyle name="20% - Accent2 3 2 3 2" xfId="311" xr:uid="{F212B0EB-B5E4-498F-B3F4-9A4BA7156E2F}"/>
    <cellStyle name="20% - Accent2 3 2 3 2 2" xfId="312" xr:uid="{DD9739E2-1C8F-4AD9-B8AC-2DA22681AD5A}"/>
    <cellStyle name="20% - Accent2 3 2 3 3" xfId="313" xr:uid="{0636FA2C-1BB3-4937-8860-E95437EE7EDC}"/>
    <cellStyle name="20% - Accent2 3 2 3 3 2" xfId="314" xr:uid="{484BD0C9-BBCD-48DA-840B-C79C5323B3C8}"/>
    <cellStyle name="20% - Accent2 3 2 3 4" xfId="315" xr:uid="{BE0BB0C2-A7C7-41CF-A1DE-B53719BE4577}"/>
    <cellStyle name="20% - Accent2 3 2 4" xfId="316" xr:uid="{924CE504-2DB5-431E-99F4-A422F62869FF}"/>
    <cellStyle name="20% - Accent2 3 2 4 2" xfId="317" xr:uid="{F8BCCAB6-1A11-4F1F-9C58-8B32FAEEDD8B}"/>
    <cellStyle name="20% - Accent2 3 2 5" xfId="318" xr:uid="{03BE740B-4AD3-4C27-8162-48302B31F7D0}"/>
    <cellStyle name="20% - Accent2 3 2 5 2" xfId="319" xr:uid="{BB786754-4DD6-49C7-ABCB-D88DF4168611}"/>
    <cellStyle name="20% - Accent2 3 2 6" xfId="320" xr:uid="{FC3AE42E-4893-43C3-A43C-D93F2A8B7615}"/>
    <cellStyle name="20% - Accent2 3 2 6 2" xfId="321" xr:uid="{560CBB83-4CEE-4C50-8D24-68B3217C12EA}"/>
    <cellStyle name="20% - Accent2 3 2 7" xfId="322" xr:uid="{4DD1C31E-2595-44DD-80C8-5CB0AC40B631}"/>
    <cellStyle name="20% - Accent2 3 2 8" xfId="323" xr:uid="{73C05730-40AC-4EE6-813F-1061D764913A}"/>
    <cellStyle name="20% - Accent2 3 3" xfId="324" xr:uid="{CD836C34-F5E8-4FE7-AD84-276755CBC292}"/>
    <cellStyle name="20% - Accent2 3 3 2" xfId="325" xr:uid="{F67666E5-6F16-4575-A271-63C270B0C220}"/>
    <cellStyle name="20% - Accent2 3 3 2 2" xfId="326" xr:uid="{1E7F40E0-99DE-4A97-83BA-75584D330CAF}"/>
    <cellStyle name="20% - Accent2 3 3 3" xfId="327" xr:uid="{F0EA2389-63BF-406E-87C1-F7FE7D96EDD1}"/>
    <cellStyle name="20% - Accent2 3 4" xfId="328" xr:uid="{470D4758-D06A-425F-BA83-63A30B1078EA}"/>
    <cellStyle name="20% - Accent2 3 4 2" xfId="329" xr:uid="{9D064FC7-BEDA-4A16-9CC4-C28362D8C2A9}"/>
    <cellStyle name="20% - Accent2 3 4 2 2" xfId="330" xr:uid="{4C180E3D-97FE-4975-A9DC-C31E49CF119F}"/>
    <cellStyle name="20% - Accent2 3 4 3" xfId="331" xr:uid="{AFA63AE3-1C12-4336-B263-254F5810D15D}"/>
    <cellStyle name="20% - Accent2 3 4 3 2" xfId="332" xr:uid="{15424E80-8877-4BF8-BE0F-B8E5538E1048}"/>
    <cellStyle name="20% - Accent2 3 4 4" xfId="333" xr:uid="{83FCB894-6497-4728-98C0-6682E233284A}"/>
    <cellStyle name="20% - Accent2 3 5" xfId="334" xr:uid="{B3D2CB65-EF57-4638-8712-9D0C6ED0EA75}"/>
    <cellStyle name="20% - Accent2 3 5 2" xfId="335" xr:uid="{C0609DE1-96FE-45C1-AB3C-D20AE84ED7BC}"/>
    <cellStyle name="20% - Accent2 3 6" xfId="336" xr:uid="{EDF73648-04CE-4289-96CD-096B402A2ABE}"/>
    <cellStyle name="20% - Accent2 3 6 2" xfId="337" xr:uid="{A3C5E8C4-0A91-429E-8560-B4772A78C4EE}"/>
    <cellStyle name="20% - Accent2 3 7" xfId="338" xr:uid="{33754758-6AB1-46C5-BEA0-1167B3A3FF90}"/>
    <cellStyle name="20% - Accent2 3 7 2" xfId="339" xr:uid="{100E8740-77E4-41DF-8BD1-4AB0D89BBAC0}"/>
    <cellStyle name="20% - Accent2 3 8" xfId="340" xr:uid="{4E663610-4BEA-40DE-872A-3E49DE43C9B5}"/>
    <cellStyle name="20% - Accent2 3 9" xfId="341" xr:uid="{88F929BB-FC6A-4D3B-BF26-7A4F5164AFD6}"/>
    <cellStyle name="20% - Accent2 3 9 2" xfId="10689" xr:uid="{FEEB9AE9-2D40-44CD-98E9-3E609143553A}"/>
    <cellStyle name="20% - Accent2 30" xfId="7833" xr:uid="{069089A5-0DDF-41D6-8A6E-D071B79BEAC9}"/>
    <cellStyle name="20% - Accent2 30 2" xfId="8706" xr:uid="{BA05CF66-76B4-4C24-B641-CD7A28997B5F}"/>
    <cellStyle name="20% - Accent2 30 2 2" xfId="10487" xr:uid="{124377DA-C680-43F9-9162-EFD9D22CDAA9}"/>
    <cellStyle name="20% - Accent2 30 2 2 2" xfId="14167" xr:uid="{8E52F680-D74A-4404-A125-51F544DF0895}"/>
    <cellStyle name="20% - Accent2 30 2 3" xfId="12388" xr:uid="{42E60203-EDFE-41B6-A3CD-7BBDC0ED6469}"/>
    <cellStyle name="20% - Accent2 30 3" xfId="9604" xr:uid="{471CC5B4-6FAC-47AC-B8CF-618E0BCA7B29}"/>
    <cellStyle name="20% - Accent2 30 3 2" xfId="13285" xr:uid="{44A814B1-A41D-4C30-A5E7-A45B68B31D48}"/>
    <cellStyle name="20% - Accent2 30 4" xfId="11506" xr:uid="{66D251E4-D8CA-497A-9542-5E2D31E1342F}"/>
    <cellStyle name="20% - Accent2 31" xfId="7850" xr:uid="{FE14813E-5E83-4746-BBBD-A2346AA3D750}"/>
    <cellStyle name="20% - Accent2 31 2" xfId="8724" xr:uid="{FD9AEC32-8601-48CE-B02F-84FE51B11EFC}"/>
    <cellStyle name="20% - Accent2 31 2 2" xfId="10505" xr:uid="{33466D38-ED0F-477E-867F-78117E2C3245}"/>
    <cellStyle name="20% - Accent2 31 2 2 2" xfId="14185" xr:uid="{E445FCBA-72E0-4DED-B880-BFC6AAAA2E19}"/>
    <cellStyle name="20% - Accent2 31 2 3" xfId="12406" xr:uid="{46045656-A493-49B2-A6CA-8E033F063F34}"/>
    <cellStyle name="20% - Accent2 31 3" xfId="9622" xr:uid="{01BCF5C8-E99A-4874-8D47-682735F4A616}"/>
    <cellStyle name="20% - Accent2 31 3 2" xfId="13303" xr:uid="{7E680C09-E977-4018-A418-3AD27951838F}"/>
    <cellStyle name="20% - Accent2 31 4" xfId="11524" xr:uid="{ADB10DCD-BD50-4061-B2DE-C3FE7A3D1025}"/>
    <cellStyle name="20% - Accent2 32" xfId="7869" xr:uid="{0022715E-D9CD-4099-9B19-2F5F17D1D369}"/>
    <cellStyle name="20% - Accent2 32 2" xfId="8743" xr:uid="{443B3501-60D2-437E-A9F0-44895482B07B}"/>
    <cellStyle name="20% - Accent2 32 2 2" xfId="10524" xr:uid="{E24DE1A3-3A31-4603-848B-AAD1D8CB77E8}"/>
    <cellStyle name="20% - Accent2 32 2 2 2" xfId="14204" xr:uid="{B30ED18A-48CC-4212-A409-94597122371D}"/>
    <cellStyle name="20% - Accent2 32 2 3" xfId="12425" xr:uid="{FEF4DEE8-2051-4FE2-8EF7-741EB90BA69F}"/>
    <cellStyle name="20% - Accent2 32 3" xfId="9641" xr:uid="{DC199A86-7990-47FC-A0BD-EFCC85FBC91F}"/>
    <cellStyle name="20% - Accent2 32 3 2" xfId="13322" xr:uid="{DA6B97DF-62FE-4C93-AFC5-0B6EA7E8609D}"/>
    <cellStyle name="20% - Accent2 32 4" xfId="11543" xr:uid="{F551A4F8-DE80-4D8F-8AA3-921972C9A262}"/>
    <cellStyle name="20% - Accent2 33" xfId="7883" xr:uid="{96CFA636-6665-4F0B-A1C5-7A699B0AB8C9}"/>
    <cellStyle name="20% - Accent2 33 2" xfId="9655" xr:uid="{E8C1388C-1F9F-4E3B-A77C-2FDD1C178F54}"/>
    <cellStyle name="20% - Accent2 33 2 2" xfId="13335" xr:uid="{C874075D-CCF8-41AA-AE18-DCD6E6803145}"/>
    <cellStyle name="20% - Accent2 33 3" xfId="11556" xr:uid="{49FF32A7-0773-42D0-913C-19B0740EB49B}"/>
    <cellStyle name="20% - Accent2 34" xfId="7897" xr:uid="{D27887B3-9267-41AC-89BE-8BE81140B8EA}"/>
    <cellStyle name="20% - Accent2 34 2" xfId="9670" xr:uid="{B7E30DE1-B0D6-451E-A05B-E586A7582BBD}"/>
    <cellStyle name="20% - Accent2 34 2 2" xfId="13350" xr:uid="{F5AB0898-CC32-446E-8022-123523C75FC5}"/>
    <cellStyle name="20% - Accent2 34 3" xfId="11571" xr:uid="{57A76E1F-3CA7-45B2-9899-4236E8660FE6}"/>
    <cellStyle name="20% - Accent2 35" xfId="8756" xr:uid="{6D86767E-2E9F-4B81-A0DF-91FE12FC18E3}"/>
    <cellStyle name="20% - Accent2 35 2" xfId="10537" xr:uid="{3540117C-6598-4B31-9E89-AD036A008CE3}"/>
    <cellStyle name="20% - Accent2 35 2 2" xfId="14217" xr:uid="{AD306733-1D5E-4A0F-A493-B1DFAF69D749}"/>
    <cellStyle name="20% - Accent2 35 3" xfId="12438" xr:uid="{D3D88D82-5D5C-48FC-9648-DC1D9EF259A6}"/>
    <cellStyle name="20% - Accent2 36" xfId="8786" xr:uid="{D97243E4-5910-4600-9220-9C56B494F102}"/>
    <cellStyle name="20% - Accent2 36 2" xfId="12467" xr:uid="{7F58AE42-5C13-46E9-BD1B-88E6E07B18DA}"/>
    <cellStyle name="20% - Accent2 37" xfId="8770" xr:uid="{8F59F2F2-D981-4529-B78C-C55DFDF78232}"/>
    <cellStyle name="20% - Accent2 37 2" xfId="12452" xr:uid="{1D1F5143-4F5D-4EB6-A922-247846408EFB}"/>
    <cellStyle name="20% - Accent2 38" xfId="10568" xr:uid="{9097E8A7-35EB-4583-BA85-037434DD7CC9}"/>
    <cellStyle name="20% - Accent2 38 2" xfId="14249" xr:uid="{CE4C02C1-D824-4898-B618-BDDD968FFBB0}"/>
    <cellStyle name="20% - Accent2 39" xfId="10587" xr:uid="{4C8C70D8-D21E-4963-9AA0-A5FE37A85A1D}"/>
    <cellStyle name="20% - Accent2 39 2" xfId="14266" xr:uid="{77A2CB65-0A57-4B86-916A-5C0E3AFE76AC}"/>
    <cellStyle name="20% - Accent2 4" xfId="342" xr:uid="{56FA01E0-B288-4A9D-95F5-F4FD8550452E}"/>
    <cellStyle name="20% - Accent2 4 2" xfId="343" xr:uid="{33EE50CB-B766-41D3-A871-757AF6973FD8}"/>
    <cellStyle name="20% - Accent2 4 2 2" xfId="344" xr:uid="{8E4B5C2A-2E28-4189-8E21-E61314873126}"/>
    <cellStyle name="20% - Accent2 4 2 2 2" xfId="345" xr:uid="{5D0CD152-2C33-4A01-92CB-674EFF77B9B2}"/>
    <cellStyle name="20% - Accent2 4 2 3" xfId="346" xr:uid="{EAC88B1B-7BFD-4B81-829F-7160022F7F56}"/>
    <cellStyle name="20% - Accent2 4 3" xfId="347" xr:uid="{D4237CC6-9F73-4F70-9362-9EAB7ED9F788}"/>
    <cellStyle name="20% - Accent2 4 3 2" xfId="348" xr:uid="{F0EEDE46-48BE-43C1-A53A-C7EC11D0FDFA}"/>
    <cellStyle name="20% - Accent2 4 3 2 2" xfId="349" xr:uid="{86553219-9024-40B2-BB1C-9310400B889F}"/>
    <cellStyle name="20% - Accent2 4 3 3" xfId="350" xr:uid="{18D73DDC-E69B-42E1-8811-B56FD1E4D1E6}"/>
    <cellStyle name="20% - Accent2 4 3 3 2" xfId="351" xr:uid="{D866B37D-A73C-478D-B92C-4E95636DD829}"/>
    <cellStyle name="20% - Accent2 4 3 4" xfId="352" xr:uid="{B8C28F9D-4EB8-4F18-9B27-F3E359E77FAF}"/>
    <cellStyle name="20% - Accent2 4 4" xfId="353" xr:uid="{05982A6D-CA89-4147-8276-787EA431EEC6}"/>
    <cellStyle name="20% - Accent2 4 4 2" xfId="354" xr:uid="{EED4F253-7E0B-4F26-8338-B60608F34FD3}"/>
    <cellStyle name="20% - Accent2 4 5" xfId="355" xr:uid="{2478E956-0ED9-443A-95D0-91D1989F48A2}"/>
    <cellStyle name="20% - Accent2 4 5 2" xfId="356" xr:uid="{10848407-5F42-4586-9E19-7FBFB2738F7A}"/>
    <cellStyle name="20% - Accent2 4 6" xfId="357" xr:uid="{1739DEE9-383E-4765-8203-6C76E6991012}"/>
    <cellStyle name="20% - Accent2 4 6 2" xfId="358" xr:uid="{EDC4061D-63FC-4779-BE7F-06467ECE779E}"/>
    <cellStyle name="20% - Accent2 4 7" xfId="359" xr:uid="{41764732-346E-4829-B5C7-BD6070B37567}"/>
    <cellStyle name="20% - Accent2 4 7 2" xfId="6853" xr:uid="{BFAEDC11-D412-45FF-B3FD-4DB5A6B563D9}"/>
    <cellStyle name="20% - Accent2 4 8" xfId="360" xr:uid="{1AE671E1-211A-4C8F-90A6-DA5CEE4CE988}"/>
    <cellStyle name="20% - Accent2 40" xfId="10600" xr:uid="{25AFF62D-482A-482C-B16A-C374B2C4053F}"/>
    <cellStyle name="20% - Accent2 40 2" xfId="14279" xr:uid="{5CB378FA-340C-453C-A5BE-50A83BF4F403}"/>
    <cellStyle name="20% - Accent2 41" xfId="10614" xr:uid="{7DD7859B-A4D0-42C1-A8D6-29237E79843B}"/>
    <cellStyle name="20% - Accent2 41 2" xfId="14293" xr:uid="{25724809-C925-4D66-9A13-48279D331F0A}"/>
    <cellStyle name="20% - Accent2 42" xfId="10628" xr:uid="{B06D68DC-CE37-4546-858B-8BD8AE9A025F}"/>
    <cellStyle name="20% - Accent2 42 2" xfId="14307" xr:uid="{08FF7D18-11DE-49C4-AD3B-9D2CD317B1EB}"/>
    <cellStyle name="20% - Accent2 43" xfId="10641" xr:uid="{1633E9DE-C101-44F6-95D8-086A8744108C}"/>
    <cellStyle name="20% - Accent2 43 2" xfId="14320" xr:uid="{6BCEBA25-333B-4493-B5E4-A89887E29948}"/>
    <cellStyle name="20% - Accent2 44" xfId="10657" xr:uid="{45B0020A-C02D-4975-8B35-2424B8EB1CC8}"/>
    <cellStyle name="20% - Accent2 45" xfId="14338" xr:uid="{C6DAC307-3211-4F6B-8032-4947F98AEF16}"/>
    <cellStyle name="20% - Accent2 46" xfId="14352" xr:uid="{62436218-72A6-4402-A57D-A474A6ABC63F}"/>
    <cellStyle name="20% - Accent2 47" xfId="14363" xr:uid="{F229BD2E-298E-422F-A9F6-135AEC910033}"/>
    <cellStyle name="20% - Accent2 5" xfId="361" xr:uid="{F8CCE836-A549-432B-A774-7984F7E81225}"/>
    <cellStyle name="20% - Accent2 5 2" xfId="362" xr:uid="{7BA358AF-79DA-49D6-866C-8AAF881BBC45}"/>
    <cellStyle name="20% - Accent2 5 2 2" xfId="363" xr:uid="{212F2E5F-28D8-4ECD-B1CA-74640B2B6921}"/>
    <cellStyle name="20% - Accent2 5 2 2 2" xfId="364" xr:uid="{C423E4DC-E5FF-409C-BAFF-D6481DBE0A6F}"/>
    <cellStyle name="20% - Accent2 5 2 2 2 2" xfId="365" xr:uid="{B491C7AE-6B51-4662-9730-0FD00D33D75A}"/>
    <cellStyle name="20% - Accent2 5 2 2 3" xfId="366" xr:uid="{275BAA8C-E205-403B-8222-070EE5576129}"/>
    <cellStyle name="20% - Accent2 5 2 2 3 2" xfId="367" xr:uid="{94BD92CD-2922-4BCF-9B78-910D140C61F4}"/>
    <cellStyle name="20% - Accent2 5 2 2 4" xfId="368" xr:uid="{87A294F8-1A5E-445D-A492-29E527F1CCA2}"/>
    <cellStyle name="20% - Accent2 5 2 3" xfId="369" xr:uid="{10B1EFCD-BA5F-4D5D-9543-F7626FE5064B}"/>
    <cellStyle name="20% - Accent2 5 2 3 2" xfId="370" xr:uid="{E0594B7A-69BE-4B70-8921-1930D7DFCCA0}"/>
    <cellStyle name="20% - Accent2 5 2 4" xfId="371" xr:uid="{CE5BAD3E-F4A6-411A-B7F5-725AA876CCA4}"/>
    <cellStyle name="20% - Accent2 5 2 4 2" xfId="372" xr:uid="{7EF78690-C6A4-4033-98CF-713BE81D6CEC}"/>
    <cellStyle name="20% - Accent2 5 2 5" xfId="373" xr:uid="{78D7B543-DA67-46B5-93AB-23DC89E8CC7A}"/>
    <cellStyle name="20% - Accent2 5 3" xfId="374" xr:uid="{0EF0CD32-0498-47B8-9E85-3E801ED03AAA}"/>
    <cellStyle name="20% - Accent2 5 3 2" xfId="375" xr:uid="{3D2F9EB9-491E-4233-A8A5-5A30B65DF7CF}"/>
    <cellStyle name="20% - Accent2 5 3 2 2" xfId="376" xr:uid="{E9E4678D-E724-4FF3-8BEF-C364565923E4}"/>
    <cellStyle name="20% - Accent2 5 3 3" xfId="377" xr:uid="{DA6BC35B-3306-4B53-B16B-D5E837FF0542}"/>
    <cellStyle name="20% - Accent2 5 3 3 2" xfId="378" xr:uid="{BD4C4BBA-C8D0-4B1F-89E1-3C0C66863603}"/>
    <cellStyle name="20% - Accent2 5 3 4" xfId="379" xr:uid="{AA084B0F-4607-45E0-A18B-2D4B692B904A}"/>
    <cellStyle name="20% - Accent2 5 4" xfId="380" xr:uid="{49D11D7D-7B29-4139-9803-2FE8ED55E512}"/>
    <cellStyle name="20% - Accent2 5 4 2" xfId="381" xr:uid="{F4CC7B32-BB1B-4FEA-8FBC-EE74183757EE}"/>
    <cellStyle name="20% - Accent2 5 5" xfId="382" xr:uid="{81593782-D10E-4AE0-B9C4-0C1328E06AA4}"/>
    <cellStyle name="20% - Accent2 5 5 2" xfId="383" xr:uid="{6C172D4A-7C9B-440E-9E1D-5AE3FF4BCFC9}"/>
    <cellStyle name="20% - Accent2 5 6" xfId="384" xr:uid="{0CCB055F-D247-4966-BDF4-983C9B59C0AD}"/>
    <cellStyle name="20% - Accent2 5 6 2" xfId="7011" xr:uid="{2EE33519-4132-41CF-A67F-4030766016D2}"/>
    <cellStyle name="20% - Accent2 5 7" xfId="7010" xr:uid="{F928DCDD-C75E-406D-A4F5-4DE1E19E00F6}"/>
    <cellStyle name="20% - Accent2 6" xfId="385" xr:uid="{CFD76D69-3E98-42FD-B3C5-D89AFCD61F3B}"/>
    <cellStyle name="20% - Accent2 6 2" xfId="386" xr:uid="{926E1D79-C0F5-46CF-B63C-632241C4EE86}"/>
    <cellStyle name="20% - Accent2 6 2 2" xfId="387" xr:uid="{8EE7C7C7-A6A3-4450-9CD4-FA2A6057370B}"/>
    <cellStyle name="20% - Accent2 6 2 2 2" xfId="388" xr:uid="{A4A9FFAD-2443-4FAD-9DA3-B48A167A707B}"/>
    <cellStyle name="20% - Accent2 6 2 3" xfId="389" xr:uid="{C657E8B5-3BE6-4031-B874-2310B7024D06}"/>
    <cellStyle name="20% - Accent2 6 2 3 2" xfId="390" xr:uid="{074D0A98-E725-4D98-83C9-3191DA4F671A}"/>
    <cellStyle name="20% - Accent2 6 2 4" xfId="391" xr:uid="{8BA834EC-7E99-410D-B03C-330324190A94}"/>
    <cellStyle name="20% - Accent2 6 3" xfId="392" xr:uid="{1C21F3DD-7DD9-4733-A003-16C9E8466601}"/>
    <cellStyle name="20% - Accent2 6 3 2" xfId="393" xr:uid="{93216B98-44BE-48DF-9D4E-C56AAA01D8A4}"/>
    <cellStyle name="20% - Accent2 6 4" xfId="394" xr:uid="{F5BB5A9A-65E2-48E3-B3E7-306C541D7878}"/>
    <cellStyle name="20% - Accent2 6 4 2" xfId="395" xr:uid="{B2575197-0F54-42DD-BD9B-C5B4A85BBAB1}"/>
    <cellStyle name="20% - Accent2 6 5" xfId="396" xr:uid="{5C66E0C2-7D89-434A-876B-22E17BB41507}"/>
    <cellStyle name="20% - Accent2 6 5 2" xfId="7013" xr:uid="{177DA7C5-223F-47A8-8835-4ECFC96AE4B9}"/>
    <cellStyle name="20% - Accent2 6 6" xfId="7012" xr:uid="{2AD651BA-B5AF-4E52-A37C-2BAC85527EB0}"/>
    <cellStyle name="20% - Accent2 7" xfId="397" xr:uid="{5D870D5D-E2C8-4230-84CE-45FD419AE68D}"/>
    <cellStyle name="20% - Accent2 7 2" xfId="398" xr:uid="{3149BEC7-0B5A-4905-9444-9B4D44D7D911}"/>
    <cellStyle name="20% - Accent2 7 2 2" xfId="399" xr:uid="{CD5E1CED-0F03-4C83-8FCB-4081A3A11BCB}"/>
    <cellStyle name="20% - Accent2 7 3" xfId="400" xr:uid="{992A6534-14A2-46CF-B9F5-3C1DF0A526F4}"/>
    <cellStyle name="20% - Accent2 7 3 2" xfId="401" xr:uid="{C956C5D7-E3F6-4EDD-8ACF-F3952B7BFA1F}"/>
    <cellStyle name="20% - Accent2 7 4" xfId="402" xr:uid="{5FAF3A0C-1020-41F0-BF59-266D6CEDB941}"/>
    <cellStyle name="20% - Accent2 7 4 2" xfId="14416" xr:uid="{747D787E-AF74-432D-951C-2493EC831D77}"/>
    <cellStyle name="20% - Accent2 8" xfId="403" xr:uid="{4D269E7A-727B-4D08-AFEB-C8600564C29A}"/>
    <cellStyle name="20% - Accent2 8 2" xfId="404" xr:uid="{1655B0CE-B129-4152-8D80-DDC78B2AA8E4}"/>
    <cellStyle name="20% - Accent2 8 2 2" xfId="405" xr:uid="{AD02E8B9-83A8-4807-B705-9A14E16E0D77}"/>
    <cellStyle name="20% - Accent2 8 3" xfId="406" xr:uid="{B7DCCC04-1D68-4D94-956E-A9E010BF1A16}"/>
    <cellStyle name="20% - Accent2 8 3 2" xfId="407" xr:uid="{5BB0882C-2575-4376-B804-825CAC6195A9}"/>
    <cellStyle name="20% - Accent2 8 4" xfId="408" xr:uid="{9F0A5F6B-E03E-4832-9C9E-0F70917A6C57}"/>
    <cellStyle name="20% - Accent2 8 4 2" xfId="14430" xr:uid="{B2A4B9F3-5D31-49F4-AA6D-9244A2BA2857}"/>
    <cellStyle name="20% - Accent2 9" xfId="409" xr:uid="{77E7BCB1-8FE6-487F-90E5-F8EA693B9D16}"/>
    <cellStyle name="20% - Accent2 9 2" xfId="410" xr:uid="{C7A52B2F-87AD-4576-ABB2-F92DC234FE66}"/>
    <cellStyle name="20% - Accent2 9 2 2" xfId="411" xr:uid="{E085302F-F2D4-4A5F-AE81-88DAA2826741}"/>
    <cellStyle name="20% - Accent2 9 3" xfId="412" xr:uid="{DA1D349B-D7C8-461A-9A65-E9ED2FD1A757}"/>
    <cellStyle name="20% - Accent2 9 3 2" xfId="14443" xr:uid="{D72EFEAA-7E99-4AA0-8664-F1A1FBE8C59F}"/>
    <cellStyle name="20% - Accent3" xfId="28" builtinId="38" customBuiltin="1"/>
    <cellStyle name="20% - Accent3 10" xfId="413" xr:uid="{DC834279-EE0A-445B-88E6-EA366E98B709}"/>
    <cellStyle name="20% - Accent3 10 2" xfId="414" xr:uid="{29C55862-1B44-4809-AA52-984EFBE77ACE}"/>
    <cellStyle name="20% - Accent3 10 2 2" xfId="415" xr:uid="{4D9CE153-7E25-4AA7-A236-FD3FED4EF3A0}"/>
    <cellStyle name="20% - Accent3 10 3" xfId="416" xr:uid="{FD191309-AF6C-4A65-BEDD-B960FC44D2BC}"/>
    <cellStyle name="20% - Accent3 10 3 2" xfId="7014" xr:uid="{ED1BB86B-53C2-4B39-B172-9FF579FDB885}"/>
    <cellStyle name="20% - Accent3 10 3 2 2" xfId="8461" xr:uid="{272B157D-5DC3-4501-BB21-4CF95764AE47}"/>
    <cellStyle name="20% - Accent3 10 3 2 2 2" xfId="10243" xr:uid="{59CBFEFA-F89B-405C-BCCF-1D440568815C}"/>
    <cellStyle name="20% - Accent3 10 3 2 2 2 2" xfId="13923" xr:uid="{B1A92670-37E1-43A3-91C0-6BB5D9F1CB85}"/>
    <cellStyle name="20% - Accent3 10 3 2 2 3" xfId="12144" xr:uid="{4010FDE7-CCDE-441F-9286-620DEEF1DD5D}"/>
    <cellStyle name="20% - Accent3 10 3 2 3" xfId="9361" xr:uid="{81A3CEFA-B0A7-4720-AA81-AC9CECCA0A17}"/>
    <cellStyle name="20% - Accent3 10 3 2 3 2" xfId="13041" xr:uid="{82304C28-2375-4302-93F8-97B6A0700456}"/>
    <cellStyle name="20% - Accent3 10 3 2 4" xfId="11262" xr:uid="{68B5C393-EE31-4A14-A075-BB88B8341AA1}"/>
    <cellStyle name="20% - Accent3 10 3 3" xfId="8079" xr:uid="{696957BF-729E-47E0-9234-0265B4D3BA9F}"/>
    <cellStyle name="20% - Accent3 10 3 3 2" xfId="9860" xr:uid="{7AC3E616-B818-4878-8BE1-5FD73D47D8CB}"/>
    <cellStyle name="20% - Accent3 10 3 3 2 2" xfId="13540" xr:uid="{54BE1F29-A8AB-4BB7-B9A7-D4C778DDC6F7}"/>
    <cellStyle name="20% - Accent3 10 3 3 3" xfId="11761" xr:uid="{70BA51C0-8C93-4259-8167-3DFAA7D259D1}"/>
    <cellStyle name="20% - Accent3 10 3 4" xfId="8978" xr:uid="{6CB21727-083F-414E-B16B-9A0DEE58115D}"/>
    <cellStyle name="20% - Accent3 10 3 4 2" xfId="12658" xr:uid="{A869EDF5-3C1F-4674-9EB0-6CE9B0E8EB77}"/>
    <cellStyle name="20% - Accent3 10 3 5" xfId="10879" xr:uid="{84839810-044C-4B3D-856A-7AA57DD6B6F8}"/>
    <cellStyle name="20% - Accent3 10 4" xfId="7497" xr:uid="{C53421D6-AD20-4768-B868-FAD61B0813A1}"/>
    <cellStyle name="20% - Accent3 10 4 2" xfId="8294" xr:uid="{565E6365-811D-4F34-8971-75263B078C47}"/>
    <cellStyle name="20% - Accent3 10 4 2 2" xfId="10076" xr:uid="{C135CEB7-3CEB-4810-991E-39C2D4003B07}"/>
    <cellStyle name="20% - Accent3 10 4 2 2 2" xfId="13756" xr:uid="{8EFCABD4-33EA-469F-A433-D3F09CB2E3B9}"/>
    <cellStyle name="20% - Accent3 10 4 2 3" xfId="11977" xr:uid="{0CB8D0A0-4910-4A7A-A51E-BA889289AE77}"/>
    <cellStyle name="20% - Accent3 10 4 3" xfId="9194" xr:uid="{D84AD537-8569-44CE-8552-F9B5E8C1906F}"/>
    <cellStyle name="20% - Accent3 10 4 3 2" xfId="12874" xr:uid="{3551DB23-5BA4-4E02-9375-A3EC1E739FC1}"/>
    <cellStyle name="20% - Accent3 10 4 4" xfId="11095" xr:uid="{C3EE9E7E-F631-4687-9483-7D953833A140}"/>
    <cellStyle name="20% - Accent3 10 5" xfId="7920" xr:uid="{B656063F-4DC3-4D77-8908-D90A10117D88}"/>
    <cellStyle name="20% - Accent3 10 5 2" xfId="9694" xr:uid="{71C21B5F-D592-4BF2-9E81-CAF38EAD5CF7}"/>
    <cellStyle name="20% - Accent3 10 5 2 2" xfId="13374" xr:uid="{43852F21-E77B-46A5-84D5-C3F436E5F623}"/>
    <cellStyle name="20% - Accent3 10 5 3" xfId="11595" xr:uid="{D0415068-0DD4-40F2-9E94-16A655EB0DEF}"/>
    <cellStyle name="20% - Accent3 10 6" xfId="8809" xr:uid="{B5D48BB6-891D-4B73-8723-A0BCFB5AEF3A}"/>
    <cellStyle name="20% - Accent3 10 6 2" xfId="12491" xr:uid="{942F8DEA-4B17-416D-B239-41B4BF46347C}"/>
    <cellStyle name="20% - Accent3 10 7" xfId="10690" xr:uid="{B7B3C34A-2924-4C63-8DD8-BC07426CF5BF}"/>
    <cellStyle name="20% - Accent3 10 8" xfId="14458" xr:uid="{7350551C-DFCD-4665-87EE-3AE81E6B4724}"/>
    <cellStyle name="20% - Accent3 11" xfId="417" xr:uid="{A9839AFC-2164-4216-9827-4610AB530BF2}"/>
    <cellStyle name="20% - Accent3 11 2" xfId="418" xr:uid="{FC3BA96E-323C-4D4F-9C3F-91C8D5914CE1}"/>
    <cellStyle name="20% - Accent3 11 2 2" xfId="7015" xr:uid="{E1EA4C8B-3737-4579-ACA3-B5B30791A234}"/>
    <cellStyle name="20% - Accent3 11 2 2 2" xfId="8462" xr:uid="{1CC3ABB4-96B9-44B3-9D39-C904DF47370E}"/>
    <cellStyle name="20% - Accent3 11 2 2 2 2" xfId="10244" xr:uid="{88B1BB3F-823A-49D0-A6B7-835B3CEEF2D7}"/>
    <cellStyle name="20% - Accent3 11 2 2 2 2 2" xfId="13924" xr:uid="{33F6D3D9-59E1-451E-A49D-AAE658F5E102}"/>
    <cellStyle name="20% - Accent3 11 2 2 2 3" xfId="12145" xr:uid="{464FF42A-0D20-499C-8EFD-14772556B037}"/>
    <cellStyle name="20% - Accent3 11 2 2 3" xfId="9362" xr:uid="{E05BA91E-A4F9-49C5-BD0D-62D2F571D32E}"/>
    <cellStyle name="20% - Accent3 11 2 2 3 2" xfId="13042" xr:uid="{6B2EBAD6-6086-4F0D-A377-E9573A42D4DC}"/>
    <cellStyle name="20% - Accent3 11 2 2 4" xfId="11263" xr:uid="{7FAE6ABD-6323-4ED8-AE29-0929909D52B0}"/>
    <cellStyle name="20% - Accent3 11 2 3" xfId="8080" xr:uid="{21674089-3A86-4D5C-BA09-695F9002672A}"/>
    <cellStyle name="20% - Accent3 11 2 3 2" xfId="9861" xr:uid="{9BC2A728-528F-4BA5-BEE1-22181A3F3918}"/>
    <cellStyle name="20% - Accent3 11 2 3 2 2" xfId="13541" xr:uid="{0EF1F434-ACC4-43B5-B8C1-6DF17B65FB85}"/>
    <cellStyle name="20% - Accent3 11 2 3 3" xfId="11762" xr:uid="{412B4AF5-63F0-4694-9F5D-F0A5ED4C6AC2}"/>
    <cellStyle name="20% - Accent3 11 2 4" xfId="8979" xr:uid="{E85F24DD-8EB1-4AB5-822E-E3B7B2616647}"/>
    <cellStyle name="20% - Accent3 11 2 4 2" xfId="12659" xr:uid="{72DEA52B-3B1B-4252-A217-7A23CB26BD3E}"/>
    <cellStyle name="20% - Accent3 11 2 5" xfId="10880" xr:uid="{78038AA5-8672-4E63-ADC6-9337D45DDE44}"/>
    <cellStyle name="20% - Accent3 11 3" xfId="7498" xr:uid="{3FF0F76C-FEEB-47F4-89F8-B7465AE636D3}"/>
    <cellStyle name="20% - Accent3 11 3 2" xfId="8295" xr:uid="{229E16A0-4D94-46C8-9E4B-21E8A2E44CF5}"/>
    <cellStyle name="20% - Accent3 11 3 2 2" xfId="10077" xr:uid="{3BACF5F2-2E69-4784-BDC5-B60E2DCB6A60}"/>
    <cellStyle name="20% - Accent3 11 3 2 2 2" xfId="13757" xr:uid="{1F4188DC-F756-4DED-8F15-6389869D1DDE}"/>
    <cellStyle name="20% - Accent3 11 3 2 3" xfId="11978" xr:uid="{CEF33EA5-4DD8-46EA-96E8-E8A58D105090}"/>
    <cellStyle name="20% - Accent3 11 3 3" xfId="9195" xr:uid="{08C4ED3A-4D7E-4F89-980E-B8BAE3FF0F4F}"/>
    <cellStyle name="20% - Accent3 11 3 3 2" xfId="12875" xr:uid="{2F948917-C517-4245-AB68-8BB32BE51988}"/>
    <cellStyle name="20% - Accent3 11 3 4" xfId="11096" xr:uid="{6526FBAC-B82A-4E29-8CF3-214A918DE2F9}"/>
    <cellStyle name="20% - Accent3 11 4" xfId="7921" xr:uid="{BE023E02-B803-4210-B8EB-7DBC01E10BE1}"/>
    <cellStyle name="20% - Accent3 11 4 2" xfId="9695" xr:uid="{BD8D6890-53CA-4D2C-996A-EBE327B36058}"/>
    <cellStyle name="20% - Accent3 11 4 2 2" xfId="13375" xr:uid="{351A4EC6-8D20-4002-9655-C5FB0683A502}"/>
    <cellStyle name="20% - Accent3 11 4 3" xfId="11596" xr:uid="{B6D6DFDE-CEC9-41FA-AA42-ACC0FDB7B278}"/>
    <cellStyle name="20% - Accent3 11 5" xfId="8810" xr:uid="{A67B0A47-F241-4BBE-8632-0C5C0A49F2E0}"/>
    <cellStyle name="20% - Accent3 11 5 2" xfId="12492" xr:uid="{7669E039-871F-4042-BEBF-D33565DBB05F}"/>
    <cellStyle name="20% - Accent3 11 6" xfId="10691" xr:uid="{5AB38878-396E-4D5D-AE73-EE7E43542945}"/>
    <cellStyle name="20% - Accent3 11 7" xfId="14471" xr:uid="{174108E7-13C9-4596-8692-22656E22BE58}"/>
    <cellStyle name="20% - Accent3 12" xfId="419" xr:uid="{413245BB-9A7D-4231-8781-476146FA4595}"/>
    <cellStyle name="20% - Accent3 12 2" xfId="420" xr:uid="{AAD38AC0-6340-46B0-8BFB-260FE7EE662D}"/>
    <cellStyle name="20% - Accent3 13" xfId="421" xr:uid="{B4132982-4293-48A8-AB7F-E5E368D02F54}"/>
    <cellStyle name="20% - Accent3 13 2" xfId="422" xr:uid="{BCB4402B-B8F8-4470-AD41-F838ABB55F87}"/>
    <cellStyle name="20% - Accent3 13 2 2" xfId="7016" xr:uid="{0BAA79F5-9734-410B-923E-668C0B1E1B8B}"/>
    <cellStyle name="20% - Accent3 13 2 2 2" xfId="8463" xr:uid="{C1722605-A086-40F4-8E1B-237BDC5C9372}"/>
    <cellStyle name="20% - Accent3 13 2 2 2 2" xfId="10245" xr:uid="{1477F87D-EEA6-465A-AB7F-19B8B0AE42E3}"/>
    <cellStyle name="20% - Accent3 13 2 2 2 2 2" xfId="13925" xr:uid="{6FEC563B-76CB-43A5-B377-4BB1584CAB52}"/>
    <cellStyle name="20% - Accent3 13 2 2 2 3" xfId="12146" xr:uid="{AD5946C5-DB75-4EC2-9B14-9998351DC945}"/>
    <cellStyle name="20% - Accent3 13 2 2 3" xfId="9363" xr:uid="{6851E838-F23F-4655-B290-868CDD5B56D7}"/>
    <cellStyle name="20% - Accent3 13 2 2 3 2" xfId="13043" xr:uid="{9AE7BF53-931C-45C7-9C57-83DB75792812}"/>
    <cellStyle name="20% - Accent3 13 2 2 4" xfId="11264" xr:uid="{52983CB1-8A28-4F0D-9322-0A34DE2CD10E}"/>
    <cellStyle name="20% - Accent3 13 2 3" xfId="8081" xr:uid="{B411A1A1-09E4-4881-A33D-B5178E006039}"/>
    <cellStyle name="20% - Accent3 13 2 3 2" xfId="9862" xr:uid="{FE4F3F73-212A-4129-B594-E1C2B0EB642A}"/>
    <cellStyle name="20% - Accent3 13 2 3 2 2" xfId="13542" xr:uid="{BEEA8456-B6EE-4A87-B17F-DC69F7F1BCD1}"/>
    <cellStyle name="20% - Accent3 13 2 3 3" xfId="11763" xr:uid="{4C88F668-EB44-4B80-A5B3-D369A4510434}"/>
    <cellStyle name="20% - Accent3 13 2 4" xfId="8980" xr:uid="{6AFF8DEE-13B8-4825-A188-F06F4E32D536}"/>
    <cellStyle name="20% - Accent3 13 2 4 2" xfId="12660" xr:uid="{BF226E41-053C-459F-B2A2-5A840D569DB8}"/>
    <cellStyle name="20% - Accent3 13 2 5" xfId="10881" xr:uid="{ABA7CBDC-71FF-403B-8DDE-AD83E97738B5}"/>
    <cellStyle name="20% - Accent3 13 3" xfId="7499" xr:uid="{8250F31B-1942-46AC-839E-0D024FFD63F8}"/>
    <cellStyle name="20% - Accent3 13 3 2" xfId="8296" xr:uid="{567B54CF-BA34-4EFE-88A7-848D11C3728E}"/>
    <cellStyle name="20% - Accent3 13 3 2 2" xfId="10078" xr:uid="{E64133CC-90D7-4311-A380-16821D4C71FB}"/>
    <cellStyle name="20% - Accent3 13 3 2 2 2" xfId="13758" xr:uid="{16E74CEA-5FF4-49E0-856D-B2365BBE2727}"/>
    <cellStyle name="20% - Accent3 13 3 2 3" xfId="11979" xr:uid="{45D8DAB3-C405-4B15-A961-FB97B91ED49B}"/>
    <cellStyle name="20% - Accent3 13 3 3" xfId="9196" xr:uid="{807327D2-2421-47C5-BF58-A6742C596FD3}"/>
    <cellStyle name="20% - Accent3 13 3 3 2" xfId="12876" xr:uid="{466CA85E-8EB1-4669-BF5B-3D2A4ABFED51}"/>
    <cellStyle name="20% - Accent3 13 3 4" xfId="11097" xr:uid="{62BFFD1A-2A6D-4970-8FB8-0848F661C5FB}"/>
    <cellStyle name="20% - Accent3 13 4" xfId="7922" xr:uid="{70189672-E794-4483-BEA1-9B67EE265D84}"/>
    <cellStyle name="20% - Accent3 13 4 2" xfId="9696" xr:uid="{E6634213-DF95-427A-BE87-D72799FA162D}"/>
    <cellStyle name="20% - Accent3 13 4 2 2" xfId="13376" xr:uid="{AA71CC94-13FC-4473-B0EB-84AA54E1ADA9}"/>
    <cellStyle name="20% - Accent3 13 4 3" xfId="11597" xr:uid="{A5CD15D2-6E97-4842-A63F-44C1F89F90BD}"/>
    <cellStyle name="20% - Accent3 13 5" xfId="8811" xr:uid="{1B291C1E-1191-478C-9A2B-FA0136293E5A}"/>
    <cellStyle name="20% - Accent3 13 5 2" xfId="12493" xr:uid="{CE7F22A0-83B9-4FFC-BD6C-155CA881B771}"/>
    <cellStyle name="20% - Accent3 13 6" xfId="10692" xr:uid="{B98476CB-5A96-4EBC-9126-CD84AB135EE4}"/>
    <cellStyle name="20% - Accent3 14" xfId="423" xr:uid="{453E655C-1267-4FD0-B3B0-D7786A35B5B1}"/>
    <cellStyle name="20% - Accent3 14 2" xfId="424" xr:uid="{2730CD5C-12AA-4715-A42F-F84AC9474898}"/>
    <cellStyle name="20% - Accent3 14 2 2" xfId="7017" xr:uid="{DC1AC8BF-343B-4A85-93D9-20CC286154CB}"/>
    <cellStyle name="20% - Accent3 14 2 2 2" xfId="8500" xr:uid="{C56A21A7-31EA-4A9D-8CD9-D26C988B9CB2}"/>
    <cellStyle name="20% - Accent3 14 2 2 2 2" xfId="10282" xr:uid="{FAFF0A04-3EA6-4CF3-BDF1-1CE15272A626}"/>
    <cellStyle name="20% - Accent3 14 2 2 2 2 2" xfId="13962" xr:uid="{4E690F4A-781C-45DD-956E-64167DCD1F36}"/>
    <cellStyle name="20% - Accent3 14 2 2 2 3" xfId="12183" xr:uid="{058D1AA0-D02B-40D6-AE92-9073C11336E1}"/>
    <cellStyle name="20% - Accent3 14 2 2 3" xfId="9400" xr:uid="{C17DD9E4-BBED-4816-8A19-DBAF3AE3DAE3}"/>
    <cellStyle name="20% - Accent3 14 2 2 3 2" xfId="13080" xr:uid="{0696D654-CBF9-4B6C-BBBB-0E6AABF6FF32}"/>
    <cellStyle name="20% - Accent3 14 2 2 4" xfId="11301" xr:uid="{31A85434-E83E-40E5-BA24-D1025387BA24}"/>
    <cellStyle name="20% - Accent3 14 2 3" xfId="8118" xr:uid="{3B7F36FC-551D-4332-A394-1469FC2FBE29}"/>
    <cellStyle name="20% - Accent3 14 2 3 2" xfId="9899" xr:uid="{40E666D6-3534-4DBE-A9CE-69649363594E}"/>
    <cellStyle name="20% - Accent3 14 2 3 2 2" xfId="13579" xr:uid="{68389662-3978-4C47-929D-617D62F1DF49}"/>
    <cellStyle name="20% - Accent3 14 2 3 3" xfId="11800" xr:uid="{4504565F-4CD4-4E1A-9C7B-3D12F11CC857}"/>
    <cellStyle name="20% - Accent3 14 2 4" xfId="9017" xr:uid="{636B1D35-1C77-4BAB-9E09-5AA204AE91F6}"/>
    <cellStyle name="20% - Accent3 14 2 4 2" xfId="12697" xr:uid="{4875A72E-EF95-42F4-94A3-061ED4EB4AE4}"/>
    <cellStyle name="20% - Accent3 14 2 5" xfId="10918" xr:uid="{EFEBE198-3498-40A4-8DF0-CE1E11E7832B}"/>
    <cellStyle name="20% - Accent3 14 3" xfId="7534" xr:uid="{CC20D415-5B60-46DB-960E-0779B5EEAFFC}"/>
    <cellStyle name="20% - Accent3 14 3 2" xfId="8334" xr:uid="{5A0DFD92-8789-45C5-A833-82131296B1C8}"/>
    <cellStyle name="20% - Accent3 14 3 2 2" xfId="10116" xr:uid="{95B07C4E-5FEB-4EC2-83FA-C69EBB48126A}"/>
    <cellStyle name="20% - Accent3 14 3 2 2 2" xfId="13796" xr:uid="{48108048-AA21-46C7-A40A-C4CF9670B9B3}"/>
    <cellStyle name="20% - Accent3 14 3 2 3" xfId="12017" xr:uid="{F9B6EABC-D2FD-41FA-82FD-DBBEB2B80560}"/>
    <cellStyle name="20% - Accent3 14 3 3" xfId="9234" xr:uid="{F1685C37-A5D6-4245-AD22-2AFBC43B1C27}"/>
    <cellStyle name="20% - Accent3 14 3 3 2" xfId="12914" xr:uid="{1DCC1C4E-892A-45B6-807C-9B3F3069D5CE}"/>
    <cellStyle name="20% - Accent3 14 3 4" xfId="11135" xr:uid="{69A46E25-0A75-4B16-BF09-BE10618767B7}"/>
    <cellStyle name="20% - Accent3 14 4" xfId="7959" xr:uid="{6C52F53D-EBF9-4D67-B71F-A3CACEB50494}"/>
    <cellStyle name="20% - Accent3 14 4 2" xfId="9733" xr:uid="{B8B70F33-E213-472D-AA1C-EA5834724265}"/>
    <cellStyle name="20% - Accent3 14 4 2 2" xfId="13413" xr:uid="{BB0318F3-1B41-48B8-A5CC-0CA5BBDC4579}"/>
    <cellStyle name="20% - Accent3 14 4 3" xfId="11634" xr:uid="{8CEACA62-87E3-4294-BC65-C900BCC7071E}"/>
    <cellStyle name="20% - Accent3 14 5" xfId="8849" xr:uid="{E6397E6B-1194-41DF-AC6E-04D6A667A88F}"/>
    <cellStyle name="20% - Accent3 14 5 2" xfId="12531" xr:uid="{A8299A10-2C72-4FFE-A68F-03B10A9FC891}"/>
    <cellStyle name="20% - Accent3 14 6" xfId="10750" xr:uid="{B82DEAA6-8E2D-4DEA-8409-E2D2DA03F0B7}"/>
    <cellStyle name="20% - Accent3 15" xfId="425" xr:uid="{1CD9394C-ECE0-4311-8E53-9772681DA2D5}"/>
    <cellStyle name="20% - Accent3 15 2" xfId="426" xr:uid="{A720DA24-63DB-492F-9349-2A3882B286D8}"/>
    <cellStyle name="20% - Accent3 15 2 2" xfId="7018" xr:uid="{06CA1728-773E-40DA-8DD1-898EEC7404CA}"/>
    <cellStyle name="20% - Accent3 15 2 2 2" xfId="8519" xr:uid="{1124BDF5-DDF4-4BD0-A539-697A176B5BEA}"/>
    <cellStyle name="20% - Accent3 15 2 2 2 2" xfId="10301" xr:uid="{2563B5BC-307F-4F55-AE87-B3E038051B57}"/>
    <cellStyle name="20% - Accent3 15 2 2 2 2 2" xfId="13981" xr:uid="{EE818BB5-EE67-44E9-8F1F-413981943534}"/>
    <cellStyle name="20% - Accent3 15 2 2 2 3" xfId="12202" xr:uid="{57FAA911-DDE7-4696-872E-09B4EA69A517}"/>
    <cellStyle name="20% - Accent3 15 2 2 3" xfId="9419" xr:uid="{EFC080D7-E71C-4D82-A5F4-981227FA00D5}"/>
    <cellStyle name="20% - Accent3 15 2 2 3 2" xfId="13099" xr:uid="{EFE7A96F-390A-426B-B423-78C24CF05FB5}"/>
    <cellStyle name="20% - Accent3 15 2 2 4" xfId="11320" xr:uid="{FFAB5EC8-297B-4AFA-9C3A-71F5EAA99EE3}"/>
    <cellStyle name="20% - Accent3 15 2 3" xfId="8137" xr:uid="{18A7A3EA-B34F-45E2-A654-75017C8F7EF3}"/>
    <cellStyle name="20% - Accent3 15 2 3 2" xfId="9918" xr:uid="{D9451895-E735-4E6E-81D9-AE452F690E71}"/>
    <cellStyle name="20% - Accent3 15 2 3 2 2" xfId="13598" xr:uid="{9228CCFB-D3D0-4B68-8883-5D3FCE9EDC25}"/>
    <cellStyle name="20% - Accent3 15 2 3 3" xfId="11819" xr:uid="{878103B1-45DA-4A6D-88CC-802C5ED11B7F}"/>
    <cellStyle name="20% - Accent3 15 2 4" xfId="9036" xr:uid="{759BBE4A-D7EE-4E2C-887D-E4034AE07E81}"/>
    <cellStyle name="20% - Accent3 15 2 4 2" xfId="12716" xr:uid="{6936F659-D519-42E7-A657-EA23A0D12D05}"/>
    <cellStyle name="20% - Accent3 15 2 5" xfId="10937" xr:uid="{F6475ED3-409D-4925-B5A4-AA34AA1E5589}"/>
    <cellStyle name="20% - Accent3 15 3" xfId="7551" xr:uid="{16E45FC7-D83E-4DCB-8047-C186644E4380}"/>
    <cellStyle name="20% - Accent3 15 3 2" xfId="8353" xr:uid="{A2D27953-146F-4A7E-A1CB-48675D0CC950}"/>
    <cellStyle name="20% - Accent3 15 3 2 2" xfId="10135" xr:uid="{1B1B81B9-3E69-4876-8D6F-72BF303494AD}"/>
    <cellStyle name="20% - Accent3 15 3 2 2 2" xfId="13815" xr:uid="{253ABC89-C206-4C0C-A46D-4FF2576EB228}"/>
    <cellStyle name="20% - Accent3 15 3 2 3" xfId="12036" xr:uid="{A2F671A5-DA73-4BCA-BBEB-1945135F7C20}"/>
    <cellStyle name="20% - Accent3 15 3 3" xfId="9253" xr:uid="{C8B311EF-837D-4848-A52D-B33BEEA47269}"/>
    <cellStyle name="20% - Accent3 15 3 3 2" xfId="12933" xr:uid="{EA9A3E11-653A-4CB0-A76B-F859AC32EB4D}"/>
    <cellStyle name="20% - Accent3 15 3 4" xfId="11154" xr:uid="{F7453C1A-6F6D-460F-AC65-7DBB8C09EB11}"/>
    <cellStyle name="20% - Accent3 15 4" xfId="7978" xr:uid="{42B3E4FD-8D29-4DEE-A787-2928FDBAF6BB}"/>
    <cellStyle name="20% - Accent3 15 4 2" xfId="9752" xr:uid="{6D521893-F553-441E-9594-3436688713A4}"/>
    <cellStyle name="20% - Accent3 15 4 2 2" xfId="13432" xr:uid="{7D90E32E-40AB-4F7A-8EAD-BE7471A486C7}"/>
    <cellStyle name="20% - Accent3 15 4 3" xfId="11653" xr:uid="{767C15CD-944C-4A09-9422-AB3784DCD71E}"/>
    <cellStyle name="20% - Accent3 15 5" xfId="8868" xr:uid="{EE3E24B1-AF19-499F-97CE-4B3CE451AA0D}"/>
    <cellStyle name="20% - Accent3 15 5 2" xfId="12550" xr:uid="{59E7338F-6B91-4AD0-A164-ACFB88E635FB}"/>
    <cellStyle name="20% - Accent3 15 6" xfId="10769" xr:uid="{BDB91EE9-58D6-4317-92EF-DE80A91AA12A}"/>
    <cellStyle name="20% - Accent3 16" xfId="427" xr:uid="{9642C1E7-0D46-47E3-8B8B-FE1D1E64CAB9}"/>
    <cellStyle name="20% - Accent3 16 2" xfId="7410" xr:uid="{6D300265-E160-4900-AB8D-5EE6F4F97D8C}"/>
    <cellStyle name="20% - Accent3 16 2 2" xfId="7664" xr:uid="{76C2FFE1-C646-445C-B219-6618BB4C550D}"/>
    <cellStyle name="20% - Accent3 16 2 2 2" xfId="8532" xr:uid="{D8C924A8-D4E7-4C9C-AE6B-1C214CBFF88C}"/>
    <cellStyle name="20% - Accent3 16 2 2 2 2" xfId="10314" xr:uid="{D8304B33-68CE-4F39-BA64-8DF5605757D3}"/>
    <cellStyle name="20% - Accent3 16 2 2 2 2 2" xfId="13994" xr:uid="{009B332C-ACC1-4410-9336-3E6C69C32F27}"/>
    <cellStyle name="20% - Accent3 16 2 2 2 3" xfId="12215" xr:uid="{42DEC636-59D2-4138-A875-05D3238A7F7A}"/>
    <cellStyle name="20% - Accent3 16 2 2 3" xfId="9432" xr:uid="{52AFE4D9-7A4A-47FC-854A-CE1E44A1A52C}"/>
    <cellStyle name="20% - Accent3 16 2 2 3 2" xfId="13112" xr:uid="{FDF24BA4-1C65-4B63-90D1-141EAFA82F30}"/>
    <cellStyle name="20% - Accent3 16 2 2 4" xfId="11333" xr:uid="{A45D6C7B-43BB-4642-AB96-C75CEEC6FD6C}"/>
    <cellStyle name="20% - Accent3 16 2 3" xfId="8150" xr:uid="{5F35F1FF-08D6-4FA0-8D19-CE4735BFC417}"/>
    <cellStyle name="20% - Accent3 16 2 3 2" xfId="9931" xr:uid="{102F08DB-7EA0-4635-9DBE-28D97621114D}"/>
    <cellStyle name="20% - Accent3 16 2 3 2 2" xfId="13611" xr:uid="{EAB3119F-9BDC-4F1B-A15C-A642CC4882A0}"/>
    <cellStyle name="20% - Accent3 16 2 3 3" xfId="11832" xr:uid="{F554EBEA-82B3-4902-B0AD-55D2FF66567B}"/>
    <cellStyle name="20% - Accent3 16 2 4" xfId="9049" xr:uid="{C0701091-E1D8-414A-86B4-F0FABCB3013E}"/>
    <cellStyle name="20% - Accent3 16 2 4 2" xfId="12729" xr:uid="{9BA6726F-A323-4DF3-857D-937D2D55B6DC}"/>
    <cellStyle name="20% - Accent3 16 2 5" xfId="10950" xr:uid="{F221C04A-782E-45B6-A4B7-233A100BB141}"/>
    <cellStyle name="20% - Accent3 16 3" xfId="7564" xr:uid="{D163FD9A-E70A-4C6C-B0E0-24CA9BAFE06E}"/>
    <cellStyle name="20% - Accent3 16 3 2" xfId="8366" xr:uid="{E07DBE3F-5A2E-4A49-9F85-7853AD4B4578}"/>
    <cellStyle name="20% - Accent3 16 3 2 2" xfId="10148" xr:uid="{2006B078-E7D6-406E-82AE-2CAD1ED0BA1C}"/>
    <cellStyle name="20% - Accent3 16 3 2 2 2" xfId="13828" xr:uid="{D457C01E-6B08-4B68-A3F3-759A40BB3AA0}"/>
    <cellStyle name="20% - Accent3 16 3 2 3" xfId="12049" xr:uid="{B6DDAC1B-E22C-4D56-8B88-635B732200F4}"/>
    <cellStyle name="20% - Accent3 16 3 3" xfId="9266" xr:uid="{9561EF97-D8E3-4CA3-A9CD-BC13DF0C5E3A}"/>
    <cellStyle name="20% - Accent3 16 3 3 2" xfId="12946" xr:uid="{B7890D3E-4351-4B13-AC0A-484D0654CDB7}"/>
    <cellStyle name="20% - Accent3 16 3 4" xfId="11167" xr:uid="{AF957364-077C-4B69-8984-3DFD49956465}"/>
    <cellStyle name="20% - Accent3 16 4" xfId="7991" xr:uid="{DACC5506-5982-4D36-8CCD-6A44B58B3445}"/>
    <cellStyle name="20% - Accent3 16 4 2" xfId="9765" xr:uid="{26734EB9-8C67-4709-9649-BBF24E917BF1}"/>
    <cellStyle name="20% - Accent3 16 4 2 2" xfId="13445" xr:uid="{EA67094C-55BD-49E4-AB39-0F673DC30954}"/>
    <cellStyle name="20% - Accent3 16 4 3" xfId="11666" xr:uid="{46193768-DBE9-449E-B85E-0D762D79DA90}"/>
    <cellStyle name="20% - Accent3 16 5" xfId="8881" xr:uid="{4A54600A-AA36-4BA8-B8A3-B8C302B6F2FF}"/>
    <cellStyle name="20% - Accent3 16 5 2" xfId="12563" xr:uid="{E831884F-8992-431E-AE05-86A2B246063F}"/>
    <cellStyle name="20% - Accent3 16 6" xfId="10782" xr:uid="{4E3AE91E-CBCF-4D6E-941A-D49A26AFBC2F}"/>
    <cellStyle name="20% - Accent3 17" xfId="428" xr:uid="{28758E02-CCC6-46E1-BB0C-C6356ECE5496}"/>
    <cellStyle name="20% - Accent3 17 2" xfId="7423" xr:uid="{9EC221FE-879A-4675-B644-B61C1863317D}"/>
    <cellStyle name="20% - Accent3 17 2 2" xfId="7677" xr:uid="{0EC6B1C5-D527-43E8-B3EB-AC95AA7156C0}"/>
    <cellStyle name="20% - Accent3 17 2 2 2" xfId="8544" xr:uid="{49574DA5-D8D4-4757-8C8D-F7E69CD044BA}"/>
    <cellStyle name="20% - Accent3 17 2 2 2 2" xfId="10326" xr:uid="{C25A79E4-EE59-40C8-BB78-F2CC782D254A}"/>
    <cellStyle name="20% - Accent3 17 2 2 2 2 2" xfId="14006" xr:uid="{656A8426-43B1-4FA8-8795-86D6F11A26BB}"/>
    <cellStyle name="20% - Accent3 17 2 2 2 3" xfId="12227" xr:uid="{D97E4AF8-B0D9-4A60-856D-2610BE7140BC}"/>
    <cellStyle name="20% - Accent3 17 2 2 3" xfId="9444" xr:uid="{FEEAEAB7-9948-4D5E-80E9-1AC2D67CE778}"/>
    <cellStyle name="20% - Accent3 17 2 2 3 2" xfId="13124" xr:uid="{B1301C5E-7AA2-45BF-B3F4-140B1B6F4122}"/>
    <cellStyle name="20% - Accent3 17 2 2 4" xfId="11345" xr:uid="{191CE157-92F2-45FF-86B5-A1F36E36C8A9}"/>
    <cellStyle name="20% - Accent3 17 2 3" xfId="8162" xr:uid="{614D318E-16AD-4C7F-849B-5D2021F50BED}"/>
    <cellStyle name="20% - Accent3 17 2 3 2" xfId="9943" xr:uid="{7B63E831-F02E-497A-9705-0C942BA13120}"/>
    <cellStyle name="20% - Accent3 17 2 3 2 2" xfId="13623" xr:uid="{4D40C0FF-DADC-4919-8509-84C85E276659}"/>
    <cellStyle name="20% - Accent3 17 2 3 3" xfId="11844" xr:uid="{E6D05DD7-2138-44F4-941E-DEECAA96F393}"/>
    <cellStyle name="20% - Accent3 17 2 4" xfId="9061" xr:uid="{00E07FEE-2C79-4CD2-99E2-3B005D0CCAC4}"/>
    <cellStyle name="20% - Accent3 17 2 4 2" xfId="12741" xr:uid="{D220BC19-BEE5-481D-8EB6-9FEEB57CCC7F}"/>
    <cellStyle name="20% - Accent3 17 2 5" xfId="10962" xr:uid="{74AF2297-7C12-4C09-9395-A31184D3AEF9}"/>
    <cellStyle name="20% - Accent3 17 3" xfId="7576" xr:uid="{3523418B-CD08-4076-8631-73B475A13F8C}"/>
    <cellStyle name="20% - Accent3 17 3 2" xfId="8378" xr:uid="{86EB75A3-7982-4F29-98D8-125862DFC422}"/>
    <cellStyle name="20% - Accent3 17 3 2 2" xfId="10160" xr:uid="{4C29E6A0-87A9-4FD8-9B9A-2D28FC7D03AE}"/>
    <cellStyle name="20% - Accent3 17 3 2 2 2" xfId="13840" xr:uid="{E311419C-EC07-41B0-AF56-1524D5882AF2}"/>
    <cellStyle name="20% - Accent3 17 3 2 3" xfId="12061" xr:uid="{DB0A9E5F-6732-4C73-9C4A-E316BBBA83EE}"/>
    <cellStyle name="20% - Accent3 17 3 3" xfId="9278" xr:uid="{28C305E4-77BB-422C-8D08-3DD47BD91199}"/>
    <cellStyle name="20% - Accent3 17 3 3 2" xfId="12958" xr:uid="{D26003EA-DCD3-4B14-834A-CA2355F5680F}"/>
    <cellStyle name="20% - Accent3 17 3 4" xfId="11179" xr:uid="{89A66365-A306-49F1-8FF4-0D31A837AD91}"/>
    <cellStyle name="20% - Accent3 17 4" xfId="8003" xr:uid="{638BE743-3ED1-4764-9B9D-5C3E848C012F}"/>
    <cellStyle name="20% - Accent3 17 4 2" xfId="9777" xr:uid="{C4DD1B07-957A-451D-984B-43D205DC6FB0}"/>
    <cellStyle name="20% - Accent3 17 4 2 2" xfId="13457" xr:uid="{98D9FEE9-B9DE-4A33-BC16-8B92A0643616}"/>
    <cellStyle name="20% - Accent3 17 4 3" xfId="11678" xr:uid="{29415875-EE9B-4BB4-AB6E-1923A966E7DD}"/>
    <cellStyle name="20% - Accent3 17 5" xfId="8894" xr:uid="{E42A39FB-5EA0-4C48-9B0C-FFE3B01BE55D}"/>
    <cellStyle name="20% - Accent3 17 5 2" xfId="12575" xr:uid="{4DC5A3E3-4947-49FE-AA52-C8DA98D12A57}"/>
    <cellStyle name="20% - Accent3 17 6" xfId="10795" xr:uid="{E2D9CFA8-4535-4C86-A179-416E5E0EFC9F}"/>
    <cellStyle name="20% - Accent3 18" xfId="429" xr:uid="{8051FF23-D8B4-4C13-AAAD-94EE8B4DA261}"/>
    <cellStyle name="20% - Accent3 18 2" xfId="7440" xr:uid="{A63C76FD-F0EC-46B8-8FF2-4E152101BA5B}"/>
    <cellStyle name="20% - Accent3 18 2 2" xfId="7695" xr:uid="{D0655293-E288-4A92-9763-6E9FE7A2BC19}"/>
    <cellStyle name="20% - Accent3 18 2 2 2" xfId="8562" xr:uid="{3919B9E1-45BC-4296-9EA8-0AA8888899E6}"/>
    <cellStyle name="20% - Accent3 18 2 2 2 2" xfId="10344" xr:uid="{EDB56D3C-166E-443E-9076-0A643A8ADA5F}"/>
    <cellStyle name="20% - Accent3 18 2 2 2 2 2" xfId="14024" xr:uid="{7F86F783-7B52-4ED7-BA79-46319DAB9227}"/>
    <cellStyle name="20% - Accent3 18 2 2 2 3" xfId="12245" xr:uid="{73E57E66-EEC0-4F6F-8748-59B2F2E71658}"/>
    <cellStyle name="20% - Accent3 18 2 2 3" xfId="9462" xr:uid="{4E857971-54F5-4DC2-B47D-04ADBD01A420}"/>
    <cellStyle name="20% - Accent3 18 2 2 3 2" xfId="13142" xr:uid="{AAA2F094-890F-4EA1-8CAC-1B02EBDA1E74}"/>
    <cellStyle name="20% - Accent3 18 2 2 4" xfId="11363" xr:uid="{91A36F3E-09EB-43BE-9677-EBA7EEA96A98}"/>
    <cellStyle name="20% - Accent3 18 2 3" xfId="8180" xr:uid="{AFF0F320-DD15-41D9-AEF9-C19A2B7AF3AC}"/>
    <cellStyle name="20% - Accent3 18 2 3 2" xfId="9961" xr:uid="{E09364A3-0543-4AA5-B7CB-04DF0E82417D}"/>
    <cellStyle name="20% - Accent3 18 2 3 2 2" xfId="13641" xr:uid="{7C7005C2-9913-4FA4-94F9-3FF02C107765}"/>
    <cellStyle name="20% - Accent3 18 2 3 3" xfId="11862" xr:uid="{4C36AB54-B8E6-4BE3-BDBE-8118CB4077D4}"/>
    <cellStyle name="20% - Accent3 18 2 4" xfId="9079" xr:uid="{4C40880C-FD8A-4EDC-A2E9-26025792E24E}"/>
    <cellStyle name="20% - Accent3 18 2 4 2" xfId="12759" xr:uid="{3D3403F7-8801-49BB-8FAF-A5F472E0A51D}"/>
    <cellStyle name="20% - Accent3 18 2 5" xfId="10980" xr:uid="{B0994AB8-4B4F-44C6-83CD-1646879B6553}"/>
    <cellStyle name="20% - Accent3 18 3" xfId="7594" xr:uid="{47E882A0-7C73-4891-920D-75DAAC123B90}"/>
    <cellStyle name="20% - Accent3 18 3 2" xfId="8396" xr:uid="{4BC148B8-9363-4948-B900-8F6F51153239}"/>
    <cellStyle name="20% - Accent3 18 3 2 2" xfId="10178" xr:uid="{9141EA5A-DD43-47CF-BC0C-C5419432469A}"/>
    <cellStyle name="20% - Accent3 18 3 2 2 2" xfId="13858" xr:uid="{912B86D5-9AA9-4BDC-BBE1-01916707ED6C}"/>
    <cellStyle name="20% - Accent3 18 3 2 3" xfId="12079" xr:uid="{458370CF-286A-4511-869C-6E362D651B0A}"/>
    <cellStyle name="20% - Accent3 18 3 3" xfId="9296" xr:uid="{B0FBFE6A-072E-4609-841C-CEB3D5859D9F}"/>
    <cellStyle name="20% - Accent3 18 3 3 2" xfId="12976" xr:uid="{0A84D7D8-3F1B-4DD8-B721-E1379D383F08}"/>
    <cellStyle name="20% - Accent3 18 3 4" xfId="11197" xr:uid="{5DFE2889-8E11-4B13-871D-896EF90F8B6E}"/>
    <cellStyle name="20% - Accent3 18 4" xfId="8021" xr:uid="{6D77D229-0C64-4DB3-A51D-87150C0C0FC0}"/>
    <cellStyle name="20% - Accent3 18 4 2" xfId="9795" xr:uid="{9B9ACFB8-4860-4715-ABDA-35600AEDD3B0}"/>
    <cellStyle name="20% - Accent3 18 4 2 2" xfId="13475" xr:uid="{7B5400FF-3BAA-469D-B451-A2189C65DE57}"/>
    <cellStyle name="20% - Accent3 18 4 3" xfId="11696" xr:uid="{1F98311C-2B1A-4765-8118-F80758ED5DF0}"/>
    <cellStyle name="20% - Accent3 18 5" xfId="8912" xr:uid="{2317D519-F782-466A-8E9A-BA5814B500C1}"/>
    <cellStyle name="20% - Accent3 18 5 2" xfId="12593" xr:uid="{17D62E9E-5A86-444A-8CE1-CF72C7B82237}"/>
    <cellStyle name="20% - Accent3 18 6" xfId="10813" xr:uid="{5D48A9BB-45D8-4B8E-B81F-879D2E229E2F}"/>
    <cellStyle name="20% - Accent3 19" xfId="430" xr:uid="{50ED8064-2C80-48C4-819D-ADA74344E2F2}"/>
    <cellStyle name="20% - Accent3 19 2" xfId="7452" xr:uid="{1F7C6AEA-1269-465D-818A-E4F1347C3271}"/>
    <cellStyle name="20% - Accent3 19 2 2" xfId="7706" xr:uid="{37BE7C51-7B5C-4C85-A9C3-12CAAEC14B0A}"/>
    <cellStyle name="20% - Accent3 19 2 2 2" xfId="8573" xr:uid="{216BF709-52F3-4CAA-8CA4-BDDF3F2684AF}"/>
    <cellStyle name="20% - Accent3 19 2 2 2 2" xfId="10355" xr:uid="{D11B4078-860B-4BEF-99DE-730B64588F63}"/>
    <cellStyle name="20% - Accent3 19 2 2 2 2 2" xfId="14035" xr:uid="{C6BC750A-07B2-48A6-9B4C-63F10EFA1DD3}"/>
    <cellStyle name="20% - Accent3 19 2 2 2 3" xfId="12256" xr:uid="{21FE64F6-53F7-408F-BDA9-B94E951EAC47}"/>
    <cellStyle name="20% - Accent3 19 2 2 3" xfId="9473" xr:uid="{6FCC6D50-329F-4646-BFF1-B62D0CC5EF98}"/>
    <cellStyle name="20% - Accent3 19 2 2 3 2" xfId="13153" xr:uid="{9E31465B-1984-48C2-907C-94F443AEDEC1}"/>
    <cellStyle name="20% - Accent3 19 2 2 4" xfId="11374" xr:uid="{D5AF5E69-0854-48E4-9C1C-094101C30F17}"/>
    <cellStyle name="20% - Accent3 19 2 3" xfId="8191" xr:uid="{B3E947F5-EB0F-4F4F-8242-E26660945A14}"/>
    <cellStyle name="20% - Accent3 19 2 3 2" xfId="9972" xr:uid="{E3B68540-C65D-48AF-A2AA-867CCEBEE8C9}"/>
    <cellStyle name="20% - Accent3 19 2 3 2 2" xfId="13652" xr:uid="{F9680EC3-03F5-432D-8B4B-9FDEF1327A74}"/>
    <cellStyle name="20% - Accent3 19 2 3 3" xfId="11873" xr:uid="{31C6EC82-2AC5-4E77-8D83-A9BAD27456F7}"/>
    <cellStyle name="20% - Accent3 19 2 4" xfId="9090" xr:uid="{5151171B-BC3C-4D2F-9D15-647B2AF9C437}"/>
    <cellStyle name="20% - Accent3 19 2 4 2" xfId="12770" xr:uid="{D8DB264C-15F4-4894-90E8-3EF204D8EE65}"/>
    <cellStyle name="20% - Accent3 19 2 5" xfId="10991" xr:uid="{0C5C77F1-9079-4584-99F8-D4B612891BB1}"/>
    <cellStyle name="20% - Accent3 19 3" xfId="7605" xr:uid="{2C81F64A-4FA8-4F79-9CEC-8D844A4407CB}"/>
    <cellStyle name="20% - Accent3 19 3 2" xfId="8407" xr:uid="{1E870A9C-E8A2-4A12-B1A7-A3826BC5C5C1}"/>
    <cellStyle name="20% - Accent3 19 3 2 2" xfId="10189" xr:uid="{D00730A6-FC2A-422D-B0AC-4389BC61FAB3}"/>
    <cellStyle name="20% - Accent3 19 3 2 2 2" xfId="13869" xr:uid="{B4A85872-F06B-4EDD-9A2B-B9679AF43A24}"/>
    <cellStyle name="20% - Accent3 19 3 2 3" xfId="12090" xr:uid="{37401187-83B3-41A6-81E6-672D9B6B3AAB}"/>
    <cellStyle name="20% - Accent3 19 3 3" xfId="9307" xr:uid="{24677AD6-E63F-4FD2-83B5-E8784063F7CB}"/>
    <cellStyle name="20% - Accent3 19 3 3 2" xfId="12987" xr:uid="{809E2AC5-BF40-4D54-A590-ED81E8F7EAFD}"/>
    <cellStyle name="20% - Accent3 19 3 4" xfId="11208" xr:uid="{AF8D0714-417F-4893-B431-A00951E1AFBF}"/>
    <cellStyle name="20% - Accent3 19 4" xfId="8032" xr:uid="{7A8C7B04-2EBC-435B-99F0-80D9595C18C6}"/>
    <cellStyle name="20% - Accent3 19 4 2" xfId="9806" xr:uid="{805817F8-FDF8-45E2-B3C4-7B4D98CE1F6E}"/>
    <cellStyle name="20% - Accent3 19 4 2 2" xfId="13486" xr:uid="{9E0AE082-D589-40D7-A298-B2B1C50968A6}"/>
    <cellStyle name="20% - Accent3 19 4 3" xfId="11707" xr:uid="{DCD37364-3086-4113-A318-EE0CDC8C1663}"/>
    <cellStyle name="20% - Accent3 19 5" xfId="8923" xr:uid="{1C6FD131-4228-421B-A3C8-CCECF935AEC0}"/>
    <cellStyle name="20% - Accent3 19 5 2" xfId="12604" xr:uid="{1E3DBD27-BDB9-4FCF-89F0-1D8264EE1D5F}"/>
    <cellStyle name="20% - Accent3 19 6" xfId="10824" xr:uid="{2423BB00-0C85-432F-9AA6-380F8869C1DC}"/>
    <cellStyle name="20% - Accent3 2" xfId="431" xr:uid="{2769D86C-2C3F-40B5-8656-4BDBA9179626}"/>
    <cellStyle name="20% - Accent3 2 10" xfId="432" xr:uid="{64CEE9DF-599A-439F-B127-E2E8C96C3D29}"/>
    <cellStyle name="20% - Accent3 2 10 2" xfId="14391" xr:uid="{8F55E9C3-A400-4F44-9921-6D944EE3994A}"/>
    <cellStyle name="20% - Accent3 2 11" xfId="433" xr:uid="{48234B4E-6D15-44EE-9041-0E003ED450A8}"/>
    <cellStyle name="20% - Accent3 2 2" xfId="434" xr:uid="{4C5F8B98-1006-4A9C-B9E5-1A102296CE0D}"/>
    <cellStyle name="20% - Accent3 2 2 2" xfId="435" xr:uid="{134F71F7-A5BD-40FB-8C91-BC56CD507331}"/>
    <cellStyle name="20% - Accent3 2 2 2 2" xfId="436" xr:uid="{BB951C72-1BC5-4E0D-BA79-7AE9EB50B540}"/>
    <cellStyle name="20% - Accent3 2 2 2 2 2" xfId="437" xr:uid="{F610459D-EB03-47DE-921C-D32BF2C842E1}"/>
    <cellStyle name="20% - Accent3 2 2 2 2 2 2" xfId="438" xr:uid="{C0399ADF-2ED3-459B-AE59-83550B0B712F}"/>
    <cellStyle name="20% - Accent3 2 2 2 2 3" xfId="439" xr:uid="{19C646DE-C6DA-43CD-93D5-623B3FE17255}"/>
    <cellStyle name="20% - Accent3 2 2 2 3" xfId="440" xr:uid="{69FE5250-80F5-4F06-A3FB-B47C918F7812}"/>
    <cellStyle name="20% - Accent3 2 2 2 3 2" xfId="441" xr:uid="{FFB8D7E0-0A3E-4242-AB5A-3DBA0E27D84A}"/>
    <cellStyle name="20% - Accent3 2 2 2 4" xfId="442" xr:uid="{AC4D5057-AF85-45C9-B5BB-6582A03B3F8C}"/>
    <cellStyle name="20% - Accent3 2 2 3" xfId="443" xr:uid="{CA98AB0B-5027-492E-BC61-7661A6427A31}"/>
    <cellStyle name="20% - Accent3 2 2 3 2" xfId="444" xr:uid="{31C7C5DD-9EDB-474A-A842-625C3379432F}"/>
    <cellStyle name="20% - Accent3 2 2 4" xfId="445" xr:uid="{0B7896E8-D116-4838-9302-C636B0FD716C}"/>
    <cellStyle name="20% - Accent3 2 2 4 2" xfId="446" xr:uid="{0A98A658-340C-44C7-A768-D8FC45EE16BB}"/>
    <cellStyle name="20% - Accent3 2 2 5" xfId="447" xr:uid="{57383865-3F0F-4C81-8603-164411B399F1}"/>
    <cellStyle name="20% - Accent3 2 2 5 2" xfId="448" xr:uid="{390188EE-31FC-4A59-BD93-5B6B667A39D3}"/>
    <cellStyle name="20% - Accent3 2 2 6" xfId="449" xr:uid="{908A4253-2A64-4DF8-A635-EDD6417695E4}"/>
    <cellStyle name="20% - Accent3 2 2 7" xfId="450" xr:uid="{6EFB832B-4793-40F4-8C8A-266E35ECF6DE}"/>
    <cellStyle name="20% - Accent3 2 3" xfId="451" xr:uid="{42E8B814-1413-4AC1-BD5F-CDE61BCCD3C7}"/>
    <cellStyle name="20% - Accent3 2 3 2" xfId="452" xr:uid="{E2BD6D9D-8D2F-4E80-BAC3-821E2C75DBD6}"/>
    <cellStyle name="20% - Accent3 2 3 2 2" xfId="453" xr:uid="{FCB4469E-80D7-4296-9055-2B773A89A591}"/>
    <cellStyle name="20% - Accent3 2 3 2 2 2" xfId="454" xr:uid="{C7FC5212-8500-4212-B8BD-DF51903097B0}"/>
    <cellStyle name="20% - Accent3 2 3 2 2 2 2" xfId="455" xr:uid="{C905CCEF-7DFC-4542-947B-21E84A8AD852}"/>
    <cellStyle name="20% - Accent3 2 3 2 2 3" xfId="456" xr:uid="{BA7B8802-389C-46DC-8EA6-364894EA3E53}"/>
    <cellStyle name="20% - Accent3 2 3 2 3" xfId="457" xr:uid="{81E2A61C-D845-4706-8148-58A2FBD2F5E4}"/>
    <cellStyle name="20% - Accent3 2 3 2 3 2" xfId="458" xr:uid="{D7F13E37-1D04-45ED-AFA8-85F836EABD69}"/>
    <cellStyle name="20% - Accent3 2 3 2 4" xfId="459" xr:uid="{CD20623E-380E-48A7-8B8F-2DD0B91F0A0C}"/>
    <cellStyle name="20% - Accent3 2 3 3" xfId="460" xr:uid="{5BD4B1B8-D8B9-43C3-83F9-4D6A1DA1D3D1}"/>
    <cellStyle name="20% - Accent3 2 3 3 2" xfId="461" xr:uid="{CC07D175-FDEC-4E3D-BCA7-EF2045FB1066}"/>
    <cellStyle name="20% - Accent3 2 3 4" xfId="462" xr:uid="{AAD20561-641E-46E2-ABBB-F31EEF654F73}"/>
    <cellStyle name="20% - Accent3 2 3 4 2" xfId="463" xr:uid="{37F0CE93-7045-4B04-8634-6E4BDCD226FA}"/>
    <cellStyle name="20% - Accent3 2 3 5" xfId="464" xr:uid="{538F55B8-6FF4-4C34-A2F8-3B8B63236155}"/>
    <cellStyle name="20% - Accent3 2 3 5 2" xfId="465" xr:uid="{59361863-5840-4B62-BBF2-98FDF02C8417}"/>
    <cellStyle name="20% - Accent3 2 3 6" xfId="466" xr:uid="{30B7D97E-A9E8-4BA6-952D-467E75391354}"/>
    <cellStyle name="20% - Accent3 2 4" xfId="467" xr:uid="{18DC4504-F436-4D1C-BAED-78F85EE21B1F}"/>
    <cellStyle name="20% - Accent3 2 4 2" xfId="468" xr:uid="{BC05A77B-FBB8-4A22-8C9B-9BFE15E7C87A}"/>
    <cellStyle name="20% - Accent3 2 4 2 2" xfId="469" xr:uid="{9643DC7E-ED4C-4203-A7E8-F5B719FE42E7}"/>
    <cellStyle name="20% - Accent3 2 4 2 2 2" xfId="470" xr:uid="{DAD42AA5-65BB-4AA9-8BCF-09E6BEE35748}"/>
    <cellStyle name="20% - Accent3 2 4 2 3" xfId="471" xr:uid="{9E803FD0-E1FF-4592-96CE-D0AC8F953217}"/>
    <cellStyle name="20% - Accent3 2 4 3" xfId="472" xr:uid="{2746CA9C-AEDD-4469-B929-5867A31B86B9}"/>
    <cellStyle name="20% - Accent3 2 4 3 2" xfId="473" xr:uid="{F9B22A53-E940-4FD7-BAE5-D6241CB60195}"/>
    <cellStyle name="20% - Accent3 2 4 4" xfId="474" xr:uid="{7EAD456B-CDCF-4351-864B-47BC790BC3D3}"/>
    <cellStyle name="20% - Accent3 2 5" xfId="475" xr:uid="{E91B4E0C-2D08-4E12-80E8-1EAFBE3DC4AF}"/>
    <cellStyle name="20% - Accent3 2 5 2" xfId="476" xr:uid="{93F2A4C9-BE02-4713-9DDD-B6195BDE7594}"/>
    <cellStyle name="20% - Accent3 2 6" xfId="477" xr:uid="{A7716310-6D79-4D7A-B13E-5DDEDF5A5C5D}"/>
    <cellStyle name="20% - Accent3 2 6 2" xfId="478" xr:uid="{07FE55DF-56EA-4879-8EDB-0AD262C568ED}"/>
    <cellStyle name="20% - Accent3 2 7" xfId="479" xr:uid="{20ADFCA4-1EFD-43ED-B76B-713A08921172}"/>
    <cellStyle name="20% - Accent3 2 7 2" xfId="480" xr:uid="{60029F6D-3133-474D-B7E4-EF586908EBBF}"/>
    <cellStyle name="20% - Accent3 2 8" xfId="481" xr:uid="{240595B7-0CD0-408A-B57B-B8F773613C79}"/>
    <cellStyle name="20% - Accent3 2 8 2" xfId="6870" xr:uid="{52FC0E68-E985-418C-AE57-E995A7E5E05F}"/>
    <cellStyle name="20% - Accent3 2 8 3" xfId="7019" xr:uid="{B1AEC730-08EE-404B-9945-BEF73A62F59B}"/>
    <cellStyle name="20% - Accent3 2 9" xfId="482" xr:uid="{E7629DE8-5AA3-4F74-944B-D173CDCDFBA4}"/>
    <cellStyle name="20% - Accent3 2 9 2" xfId="7158" xr:uid="{D8DA16B2-05FE-4687-9D36-E825AC3B524C}"/>
    <cellStyle name="20% - Accent3 2 9 3" xfId="10693" xr:uid="{F98EB9AD-D704-420D-AFD7-8D8E5EB4CCAC}"/>
    <cellStyle name="20% - Accent3 20" xfId="6912" xr:uid="{28230ED2-FDB5-4E97-84BF-03ACB49C1FE1}"/>
    <cellStyle name="20% - Accent3 20 2" xfId="7468" xr:uid="{EB541949-D7B3-4445-9282-45E0B06B5608}"/>
    <cellStyle name="20% - Accent3 20 2 2" xfId="7722" xr:uid="{B68113A9-E583-4DAA-8484-51E8B57C9D57}"/>
    <cellStyle name="20% - Accent3 20 2 2 2" xfId="8589" xr:uid="{211C4765-6A1F-46D0-886C-BD954DE4AF87}"/>
    <cellStyle name="20% - Accent3 20 2 2 2 2" xfId="10371" xr:uid="{96FC3332-69DF-45BE-A89D-B6D75388D34A}"/>
    <cellStyle name="20% - Accent3 20 2 2 2 2 2" xfId="14051" xr:uid="{2CF9BBAF-5BDA-464E-AD23-68990F5D901B}"/>
    <cellStyle name="20% - Accent3 20 2 2 2 3" xfId="12272" xr:uid="{3257D6C4-B1D1-4EA2-BE5D-00B0636BC2C6}"/>
    <cellStyle name="20% - Accent3 20 2 2 3" xfId="9489" xr:uid="{0AC8AE65-9AB3-4CCB-BE7E-99E1250B3134}"/>
    <cellStyle name="20% - Accent3 20 2 2 3 2" xfId="13169" xr:uid="{DD374C29-88CC-4917-9BD7-040993CF5BD2}"/>
    <cellStyle name="20% - Accent3 20 2 2 4" xfId="11390" xr:uid="{2E1EBA13-41C9-45E6-B564-46750716D609}"/>
    <cellStyle name="20% - Accent3 20 2 3" xfId="8207" xr:uid="{3850F623-BDB6-4A40-A38B-8A5BADEC42D1}"/>
    <cellStyle name="20% - Accent3 20 2 3 2" xfId="9988" xr:uid="{C4514992-C8BC-4109-8039-8C4C9E03C466}"/>
    <cellStyle name="20% - Accent3 20 2 3 2 2" xfId="13668" xr:uid="{A135B752-4821-48A5-8E52-3BC51C23FED8}"/>
    <cellStyle name="20% - Accent3 20 2 3 3" xfId="11889" xr:uid="{1AE37B5E-E643-48DF-B07C-E8B56B24A2F1}"/>
    <cellStyle name="20% - Accent3 20 2 4" xfId="9106" xr:uid="{17D86869-15BA-424C-AA0A-3B2DC962D458}"/>
    <cellStyle name="20% - Accent3 20 2 4 2" xfId="12786" xr:uid="{083B40EA-B22A-42C4-955F-AF59DCE8E3BA}"/>
    <cellStyle name="20% - Accent3 20 2 5" xfId="11007" xr:uid="{9880678B-F0EE-482C-B75D-11F6C95DA49A}"/>
    <cellStyle name="20% - Accent3 20 3" xfId="7621" xr:uid="{65504889-D25B-47BC-BDDF-3F7501712E47}"/>
    <cellStyle name="20% - Accent3 20 3 2" xfId="8423" xr:uid="{1A2F5FA2-DBC4-4641-A7CD-32EE1FD0FB98}"/>
    <cellStyle name="20% - Accent3 20 3 2 2" xfId="10205" xr:uid="{39EA7183-1387-48BB-92EA-EBAC97A7DC4D}"/>
    <cellStyle name="20% - Accent3 20 3 2 2 2" xfId="13885" xr:uid="{40D126AB-CF5F-41EA-A58F-A8A06A04B2CD}"/>
    <cellStyle name="20% - Accent3 20 3 2 3" xfId="12106" xr:uid="{70F08418-A292-4DFB-A694-DED4BF06FB56}"/>
    <cellStyle name="20% - Accent3 20 3 3" xfId="9323" xr:uid="{1FD316A0-B145-4E6C-A57D-947BDEDDBD1F}"/>
    <cellStyle name="20% - Accent3 20 3 3 2" xfId="13003" xr:uid="{2565B411-0DC9-46BF-8809-838E3A3AD3D7}"/>
    <cellStyle name="20% - Accent3 20 3 4" xfId="11224" xr:uid="{A6CF3124-6953-41C0-9BC3-D9AE33556290}"/>
    <cellStyle name="20% - Accent3 20 4" xfId="8048" xr:uid="{6C0E68E2-84F3-4B47-9E82-DF05C9C2552F}"/>
    <cellStyle name="20% - Accent3 20 4 2" xfId="9822" xr:uid="{6433E9A5-8247-490A-B370-DC26FDBE5CF1}"/>
    <cellStyle name="20% - Accent3 20 4 2 2" xfId="13502" xr:uid="{4411055F-AF05-478B-ABBF-495C3B410211}"/>
    <cellStyle name="20% - Accent3 20 4 3" xfId="11723" xr:uid="{E36F9948-5CB0-42BA-8D16-824EECACDAF5}"/>
    <cellStyle name="20% - Accent3 20 5" xfId="8939" xr:uid="{E2302437-6FBB-4A5C-B093-E1DAAC31B42B}"/>
    <cellStyle name="20% - Accent3 20 5 2" xfId="12620" xr:uid="{E76269A5-488A-428A-AE15-AE7AF3D0F881}"/>
    <cellStyle name="20% - Accent3 20 6" xfId="10840" xr:uid="{65466F31-6EFE-4FEC-8CE3-653103044AE5}"/>
    <cellStyle name="20% - Accent3 21" xfId="6926" xr:uid="{E109436F-9EDC-465D-BE45-36C165E24AC0}"/>
    <cellStyle name="20% - Accent3 21 2" xfId="7635" xr:uid="{809633FE-470A-4A9D-BE8B-5EF3098D9A91}"/>
    <cellStyle name="20% - Accent3 21 2 2" xfId="8436" xr:uid="{4C877EC2-02B5-4F55-872C-7CB0648F9638}"/>
    <cellStyle name="20% - Accent3 21 2 2 2" xfId="10218" xr:uid="{05C3A9BF-4059-4BD2-A562-AA6D3DBA3F0D}"/>
    <cellStyle name="20% - Accent3 21 2 2 2 2" xfId="13898" xr:uid="{9560C333-8935-4DEF-B941-429EB30E0ECB}"/>
    <cellStyle name="20% - Accent3 21 2 2 3" xfId="12119" xr:uid="{70B5B82A-8CE6-482E-A0DD-BD0B1D265011}"/>
    <cellStyle name="20% - Accent3 21 2 3" xfId="9336" xr:uid="{0BB1BEFE-0D34-474A-874E-A2E7B75615BF}"/>
    <cellStyle name="20% - Accent3 21 2 3 2" xfId="13016" xr:uid="{FE2BA243-C007-4855-AE63-1758F4FA3BBA}"/>
    <cellStyle name="20% - Accent3 21 2 4" xfId="11237" xr:uid="{ADF40F5A-9EB8-4855-8862-5234DE7A3B12}"/>
    <cellStyle name="20% - Accent3 21 3" xfId="8061" xr:uid="{87B805B2-BD84-4C77-BFBA-F7A2C9D45F0E}"/>
    <cellStyle name="20% - Accent3 21 3 2" xfId="9835" xr:uid="{C7C0565B-2F5C-4FA1-AE24-1D2116B73114}"/>
    <cellStyle name="20% - Accent3 21 3 2 2" xfId="13515" xr:uid="{EA2A21CF-EAE1-4EBC-915A-5BBEAFF8D2F1}"/>
    <cellStyle name="20% - Accent3 21 3 3" xfId="11736" xr:uid="{5918E286-60AC-4575-8839-D3EB926405CF}"/>
    <cellStyle name="20% - Accent3 21 4" xfId="8953" xr:uid="{0A680D3A-0A2F-49C1-8D95-B48637D3B1A3}"/>
    <cellStyle name="20% - Accent3 21 4 2" xfId="12633" xr:uid="{0A9ACB8B-47CA-4AEF-BDD5-56774F99B591}"/>
    <cellStyle name="20% - Accent3 21 5" xfId="10854" xr:uid="{84BE20A1-B70A-419C-A240-FE2CB9461BA6}"/>
    <cellStyle name="20% - Accent3 22" xfId="6942" xr:uid="{EC1EC760-6BED-4B6C-8B87-26103A00AFCA}"/>
    <cellStyle name="20% - Accent3 22 2" xfId="7733" xr:uid="{C71537E6-ABC9-4608-8528-A0B7C3B986E4}"/>
    <cellStyle name="20% - Accent3 22 2 2" xfId="8600" xr:uid="{D09A3995-0CF7-45A0-B49B-D4CDA57A3CA4}"/>
    <cellStyle name="20% - Accent3 22 2 2 2" xfId="10382" xr:uid="{497F2857-6D79-48A1-B0EC-B61F722BACE0}"/>
    <cellStyle name="20% - Accent3 22 2 2 2 2" xfId="14062" xr:uid="{6696E543-1A57-4497-8CE8-5FBB61ED3AF3}"/>
    <cellStyle name="20% - Accent3 22 2 2 3" xfId="12283" xr:uid="{FBC88D25-39E2-4B38-9AC5-CCB709DB8EED}"/>
    <cellStyle name="20% - Accent3 22 2 3" xfId="9500" xr:uid="{B89F8E74-F02E-4D3C-B6FE-F022A3C6A7AC}"/>
    <cellStyle name="20% - Accent3 22 2 3 2" xfId="13180" xr:uid="{A3FFD681-76A9-430E-BF57-DEFE76B483AB}"/>
    <cellStyle name="20% - Accent3 22 2 4" xfId="11401" xr:uid="{0FF19BBD-56DE-4750-B351-E30827BAB7B1}"/>
    <cellStyle name="20% - Accent3 22 3" xfId="8218" xr:uid="{EE2BF1BC-6B14-47CF-833C-C625B1AA87DA}"/>
    <cellStyle name="20% - Accent3 22 3 2" xfId="9999" xr:uid="{78605ED1-3095-4820-94F7-A37062F9849C}"/>
    <cellStyle name="20% - Accent3 22 3 2 2" xfId="13679" xr:uid="{69640B94-8C8B-4E5F-9CF7-90AC08626A8B}"/>
    <cellStyle name="20% - Accent3 22 3 3" xfId="11900" xr:uid="{948DAB32-0547-4472-A192-3C2A4DA7DF00}"/>
    <cellStyle name="20% - Accent3 22 4" xfId="9117" xr:uid="{29DC3926-7A12-4314-93D3-338204CB8344}"/>
    <cellStyle name="20% - Accent3 22 4 2" xfId="12797" xr:uid="{6838E569-A3B5-4A77-BB7F-5FDCFA238145}"/>
    <cellStyle name="20% - Accent3 22 5" xfId="11018" xr:uid="{688EDAFF-ACA7-4E1E-9926-0DD4B46184CC}"/>
    <cellStyle name="20% - Accent3 23" xfId="6957" xr:uid="{D3807F27-62FB-4EAE-9861-7546D94221D6}"/>
    <cellStyle name="20% - Accent3 23 2" xfId="7752" xr:uid="{DECCC54D-556F-4778-88DD-D77443DEF263}"/>
    <cellStyle name="20% - Accent3 23 2 2" xfId="8622" xr:uid="{B25BCD2C-525F-4062-A6C0-35507EFE4AA2}"/>
    <cellStyle name="20% - Accent3 23 2 2 2" xfId="10404" xr:uid="{06B1A0BA-941C-42BA-A1D8-B79CEE45FBB6}"/>
    <cellStyle name="20% - Accent3 23 2 2 2 2" xfId="14084" xr:uid="{0F9BAA9E-D812-4959-898A-7EFF5365E2EB}"/>
    <cellStyle name="20% - Accent3 23 2 2 3" xfId="12305" xr:uid="{74915DC4-74BB-4F41-9BA8-E45F365A9382}"/>
    <cellStyle name="20% - Accent3 23 2 3" xfId="9522" xr:uid="{4F899B4F-99CE-40BE-8881-53B357759A12}"/>
    <cellStyle name="20% - Accent3 23 2 3 2" xfId="13202" xr:uid="{D66F628F-1AC2-4624-8A0D-6397BA291826}"/>
    <cellStyle name="20% - Accent3 23 2 4" xfId="11423" xr:uid="{48B22945-3866-4937-A1D4-7775B6825A74}"/>
    <cellStyle name="20% - Accent3 23 3" xfId="8240" xr:uid="{22D115EF-EACD-4468-B23E-47A5BAC36A69}"/>
    <cellStyle name="20% - Accent3 23 3 2" xfId="10021" xr:uid="{5A393044-F178-4D20-A016-14E88F43E22F}"/>
    <cellStyle name="20% - Accent3 23 3 2 2" xfId="13701" xr:uid="{91857823-4746-4129-88E3-654E07D8B07D}"/>
    <cellStyle name="20% - Accent3 23 3 3" xfId="11922" xr:uid="{26C077B4-738B-45AE-A657-C4ABF96FF254}"/>
    <cellStyle name="20% - Accent3 23 4" xfId="9139" xr:uid="{04CCA8C8-D1AF-477E-A54A-E52F618EC091}"/>
    <cellStyle name="20% - Accent3 23 4 2" xfId="12819" xr:uid="{55E6919B-23F6-4269-BD73-3B6AF005CB59}"/>
    <cellStyle name="20% - Accent3 23 5" xfId="11040" xr:uid="{4A6DF3CB-1C07-48FA-B05E-561F063E0171}"/>
    <cellStyle name="20% - Accent3 24" xfId="6978" xr:uid="{3B320A56-3830-4774-984D-E0504B1A7593}"/>
    <cellStyle name="20% - Accent3 24 2" xfId="7768" xr:uid="{A4E1CBC6-B408-4E8C-B510-F3B5064EEF0B}"/>
    <cellStyle name="20% - Accent3 24 2 2" xfId="8636" xr:uid="{F2E38A4D-0B48-4029-83DA-30E879C0C03B}"/>
    <cellStyle name="20% - Accent3 24 2 2 2" xfId="10418" xr:uid="{9D279901-39F8-4204-A6F9-65C782C60C89}"/>
    <cellStyle name="20% - Accent3 24 2 2 2 2" xfId="14098" xr:uid="{A1673779-9C2F-40CE-ADD0-0DCCF03E5D80}"/>
    <cellStyle name="20% - Accent3 24 2 2 3" xfId="12319" xr:uid="{F3348419-A011-4B5F-9E1D-90C593E91CF6}"/>
    <cellStyle name="20% - Accent3 24 2 3" xfId="9536" xr:uid="{2058D5C5-7A54-4BF2-877F-7C102BA65725}"/>
    <cellStyle name="20% - Accent3 24 2 3 2" xfId="13216" xr:uid="{CCF4C166-72FE-4C6B-BD18-EE8B9DA71B43}"/>
    <cellStyle name="20% - Accent3 24 2 4" xfId="11437" xr:uid="{AAAB1B0D-DD82-4D40-9CF4-1A4C41AF3FDF}"/>
    <cellStyle name="20% - Accent3 24 3" xfId="8254" xr:uid="{7F029B78-8A10-4949-B0D8-E2C4B9E54457}"/>
    <cellStyle name="20% - Accent3 24 3 2" xfId="10035" xr:uid="{5A39F673-42D7-4AA3-9625-162F22C9A492}"/>
    <cellStyle name="20% - Accent3 24 3 2 2" xfId="13715" xr:uid="{E46C485F-983F-4579-95EB-DEF9A191EDB4}"/>
    <cellStyle name="20% - Accent3 24 3 3" xfId="11936" xr:uid="{F37F1936-757C-4CB9-81AE-4354561226D3}"/>
    <cellStyle name="20% - Accent3 24 4" xfId="9153" xr:uid="{43F8929F-3730-480F-B111-CF4F1D82691A}"/>
    <cellStyle name="20% - Accent3 24 4 2" xfId="12833" xr:uid="{06FA1D6E-1C8C-4B42-9DD4-928D57286276}"/>
    <cellStyle name="20% - Accent3 24 5" xfId="11054" xr:uid="{3FB6A490-8B83-46A9-A544-2F095C15CA9D}"/>
    <cellStyle name="20% - Accent3 25" xfId="7386" xr:uid="{5E4B0033-738F-4751-93D0-7D3C25C9DFBE}"/>
    <cellStyle name="20% - Accent3 25 2" xfId="8265" xr:uid="{2B19350B-B22C-48BB-B6D8-53F9E39E7EC8}"/>
    <cellStyle name="20% - Accent3 25 2 2" xfId="10046" xr:uid="{74905D3E-6ACF-4E43-8441-E2B0E6B4EC6C}"/>
    <cellStyle name="20% - Accent3 25 2 2 2" xfId="13726" xr:uid="{E21E883D-0848-4EA5-9244-C8FBB3C7DEB5}"/>
    <cellStyle name="20% - Accent3 25 2 3" xfId="11947" xr:uid="{13119A80-E22F-442D-81CB-BBD873D675E6}"/>
    <cellStyle name="20% - Accent3 25 3" xfId="9164" xr:uid="{19C5AE92-4592-4AF7-A49D-68E030EAE547}"/>
    <cellStyle name="20% - Accent3 25 3 2" xfId="12844" xr:uid="{929DFB65-F321-4A8C-8466-00E1C6E1AC94}"/>
    <cellStyle name="20% - Accent3 25 4" xfId="11065" xr:uid="{C9131E7E-703D-48E9-BD71-55B1B69B838F}"/>
    <cellStyle name="20% - Accent3 26" xfId="7780" xr:uid="{0506D8C3-1689-4AD9-AF8C-DC71542500AF}"/>
    <cellStyle name="20% - Accent3 26 2" xfId="8650" xr:uid="{7D5C431A-13C9-4C0A-B108-B6C99056470D}"/>
    <cellStyle name="20% - Accent3 26 2 2" xfId="10432" xr:uid="{46CFA2C4-B564-4279-B533-66DB38B59C7C}"/>
    <cellStyle name="20% - Accent3 26 2 2 2" xfId="14112" xr:uid="{1454E46B-E2F2-49EC-A801-E5C72C39DFAB}"/>
    <cellStyle name="20% - Accent3 26 2 3" xfId="12333" xr:uid="{BEC92624-2127-4D9E-94CC-9FA17C7BEDEB}"/>
    <cellStyle name="20% - Accent3 26 3" xfId="9550" xr:uid="{EB3C907B-C244-4D56-BF61-854BB242438E}"/>
    <cellStyle name="20% - Accent3 26 3 2" xfId="13230" xr:uid="{20CCDEB6-C827-4891-8DC4-95EFB8DE2A63}"/>
    <cellStyle name="20% - Accent3 26 4" xfId="11451" xr:uid="{34A16BDA-7859-464D-B1D8-21AB9CBD7B8B}"/>
    <cellStyle name="20% - Accent3 27" xfId="7792" xr:uid="{8E8303C7-6C61-4CBA-93A5-CB24A3E69BDD}"/>
    <cellStyle name="20% - Accent3 27 2" xfId="8664" xr:uid="{BB71115E-7259-4D75-80DC-AA0C6AE9812F}"/>
    <cellStyle name="20% - Accent3 27 2 2" xfId="10446" xr:uid="{BE7EF65D-95C6-4C83-AAE0-6FACA5E1BB3A}"/>
    <cellStyle name="20% - Accent3 27 2 2 2" xfId="14126" xr:uid="{BF728530-7945-4569-A0A9-C4E6AA439989}"/>
    <cellStyle name="20% - Accent3 27 2 3" xfId="12347" xr:uid="{F9FDD29D-B919-4DA6-B80C-77AC5B1AEC50}"/>
    <cellStyle name="20% - Accent3 27 3" xfId="9564" xr:uid="{AAF323D4-ACF6-448D-81F7-1B1BCB81EDEC}"/>
    <cellStyle name="20% - Accent3 27 3 2" xfId="13244" xr:uid="{2A00BB62-2070-450F-85E6-16AD9F1B0167}"/>
    <cellStyle name="20% - Accent3 27 4" xfId="11465" xr:uid="{436C992A-8C70-43B8-83DF-3220E046879B}"/>
    <cellStyle name="20% - Accent3 28" xfId="7803" xr:uid="{CC57F434-29E4-43B2-AB3D-FCF04FB700DA}"/>
    <cellStyle name="20% - Accent3 28 2" xfId="8675" xr:uid="{5D254492-E3F0-4C60-824F-D19B1C743BBA}"/>
    <cellStyle name="20% - Accent3 28 2 2" xfId="10457" xr:uid="{AE34EDE5-C0D9-4ED4-8FDC-F52E898B166B}"/>
    <cellStyle name="20% - Accent3 28 2 2 2" xfId="14137" xr:uid="{7AE3CE7C-0C4F-4C59-AAB1-085D5298C813}"/>
    <cellStyle name="20% - Accent3 28 2 3" xfId="12358" xr:uid="{DC573585-55F0-42AA-A9EF-2A4B6A8C4CBB}"/>
    <cellStyle name="20% - Accent3 28 3" xfId="9575" xr:uid="{9B09A820-7B7C-4961-BF5E-3A30FC8BE749}"/>
    <cellStyle name="20% - Accent3 28 3 2" xfId="13255" xr:uid="{FA0CFDF2-674F-413B-8B2B-BD293B5E82F3}"/>
    <cellStyle name="20% - Accent3 28 4" xfId="11476" xr:uid="{41F10343-03EB-4080-B1EC-F773796E4D84}"/>
    <cellStyle name="20% - Accent3 29" xfId="7819" xr:uid="{9034EC0E-040B-4019-8D33-65F241526F5A}"/>
    <cellStyle name="20% - Accent3 29 2" xfId="8691" xr:uid="{D6BBD654-F5B3-42B0-BAAB-FA57571CE588}"/>
    <cellStyle name="20% - Accent3 29 2 2" xfId="10473" xr:uid="{83D36EA6-0C45-42C7-B222-F676450E416E}"/>
    <cellStyle name="20% - Accent3 29 2 2 2" xfId="14153" xr:uid="{091270CE-6A87-46CA-BC9E-25044FE27200}"/>
    <cellStyle name="20% - Accent3 29 2 3" xfId="12374" xr:uid="{5E7DF5FC-4AD5-4E8F-80B9-0E764CC69155}"/>
    <cellStyle name="20% - Accent3 29 3" xfId="9590" xr:uid="{1DD999EF-45E0-4CC8-942B-283033D9A61D}"/>
    <cellStyle name="20% - Accent3 29 3 2" xfId="13271" xr:uid="{9B075A1D-2877-4967-A34A-83BDDE0687E8}"/>
    <cellStyle name="20% - Accent3 29 4" xfId="11492" xr:uid="{2F8E62D7-2D9E-4DC3-85CA-B7FAE5CEB937}"/>
    <cellStyle name="20% - Accent3 3" xfId="483" xr:uid="{13EE4A24-3649-4E2A-90BF-B7C12C17EB60}"/>
    <cellStyle name="20% - Accent3 3 2" xfId="484" xr:uid="{E4B6E0C8-EBD5-41D5-B2AE-111D14578E1D}"/>
    <cellStyle name="20% - Accent3 3 2 2" xfId="485" xr:uid="{51966704-DF07-47DC-8494-BD2AECC596CC}"/>
    <cellStyle name="20% - Accent3 3 2 2 2" xfId="486" xr:uid="{2A9BC450-679F-49F5-88CA-94017591C122}"/>
    <cellStyle name="20% - Accent3 3 2 2 2 2" xfId="487" xr:uid="{4D4365DC-9C38-4C90-8843-A948D7FAAAFD}"/>
    <cellStyle name="20% - Accent3 3 2 2 2 2 2" xfId="488" xr:uid="{DBBD6A4A-3C03-4FF2-88AF-C0B230063DE3}"/>
    <cellStyle name="20% - Accent3 3 2 2 2 3" xfId="489" xr:uid="{11258CA4-3E1B-40E8-B0E4-5A4C60DC6CD9}"/>
    <cellStyle name="20% - Accent3 3 2 2 3" xfId="490" xr:uid="{A92290E6-4CA4-4814-8DC7-70A4EB2DDF5D}"/>
    <cellStyle name="20% - Accent3 3 2 2 3 2" xfId="491" xr:uid="{458D248D-7344-4BA8-B93F-C8A6B99C04B4}"/>
    <cellStyle name="20% - Accent3 3 2 2 4" xfId="492" xr:uid="{C280A8AC-46A0-49B6-9530-6A0E33B46B80}"/>
    <cellStyle name="20% - Accent3 3 2 3" xfId="493" xr:uid="{E71A35BC-CB6F-48CD-A72B-2F13AC67D588}"/>
    <cellStyle name="20% - Accent3 3 2 3 2" xfId="494" xr:uid="{418A140D-4E79-4FEC-A147-B594FA077B2B}"/>
    <cellStyle name="20% - Accent3 3 2 4" xfId="495" xr:uid="{2F182DB3-BD58-4EFC-8547-E3E30B5872CA}"/>
    <cellStyle name="20% - Accent3 3 2 4 2" xfId="496" xr:uid="{916F2E11-1949-4F3C-8EF1-DB625A7F2685}"/>
    <cellStyle name="20% - Accent3 3 2 5" xfId="497" xr:uid="{03926B9E-37CE-42C1-86AC-ADF51FF7731C}"/>
    <cellStyle name="20% - Accent3 3 2 5 2" xfId="498" xr:uid="{77FF7425-559D-4DED-97F8-3BB1CDC64D00}"/>
    <cellStyle name="20% - Accent3 3 2 6" xfId="499" xr:uid="{7C9E9413-6B01-495F-9FEE-A3906388D5DF}"/>
    <cellStyle name="20% - Accent3 3 2 7" xfId="500" xr:uid="{7052C3AC-B85A-4AE8-891E-C4128A174AB1}"/>
    <cellStyle name="20% - Accent3 3 3" xfId="501" xr:uid="{58AC1811-3403-4F84-8338-414F7ABE6305}"/>
    <cellStyle name="20% - Accent3 3 3 2" xfId="502" xr:uid="{5A60EE3D-7AD2-46B2-978E-91104B6EC07E}"/>
    <cellStyle name="20% - Accent3 3 3 2 2" xfId="503" xr:uid="{DF2936C9-10F8-46E4-B519-512C50EA276F}"/>
    <cellStyle name="20% - Accent3 3 3 2 2 2" xfId="504" xr:uid="{E462FBC3-D430-4F97-B68D-D4357A5BBC22}"/>
    <cellStyle name="20% - Accent3 3 3 2 3" xfId="505" xr:uid="{CCBA945B-5E68-46D0-AED3-F4B9594CD356}"/>
    <cellStyle name="20% - Accent3 3 3 3" xfId="506" xr:uid="{43677344-88F7-4739-AF84-53A24CA67496}"/>
    <cellStyle name="20% - Accent3 3 3 3 2" xfId="507" xr:uid="{5CC5CD2D-C4B5-4099-B833-E6D994A86B3C}"/>
    <cellStyle name="20% - Accent3 3 3 4" xfId="508" xr:uid="{4746E7E7-0674-43EC-B5C6-161131477C9F}"/>
    <cellStyle name="20% - Accent3 3 3 4 2" xfId="509" xr:uid="{634DDBFC-F20F-488C-8F61-6A882DAFBB1F}"/>
    <cellStyle name="20% - Accent3 3 3 5" xfId="510" xr:uid="{6EEC57B4-3A12-490E-BFAE-A326D29CFEF2}"/>
    <cellStyle name="20% - Accent3 3 4" xfId="511" xr:uid="{016C2E0E-4E81-45CA-9BEB-21846F8C3FEC}"/>
    <cellStyle name="20% - Accent3 3 4 2" xfId="512" xr:uid="{1706E5CF-CD83-4612-8267-D9AD53BCA14C}"/>
    <cellStyle name="20% - Accent3 3 5" xfId="513" xr:uid="{18F60905-388E-4786-9884-9EE6DC95286B}"/>
    <cellStyle name="20% - Accent3 3 5 2" xfId="514" xr:uid="{5F266211-2925-4019-A330-B344ED6FBB88}"/>
    <cellStyle name="20% - Accent3 3 6" xfId="515" xr:uid="{6F8739EE-2AE3-4EF2-8B8C-00D82A9F82D0}"/>
    <cellStyle name="20% - Accent3 3 6 2" xfId="516" xr:uid="{4DA64231-89EC-40FC-BE3C-63972B887E11}"/>
    <cellStyle name="20% - Accent3 3 7" xfId="517" xr:uid="{83C30675-2C0B-4A3B-BB9F-ABBFA732BE6E}"/>
    <cellStyle name="20% - Accent3 3 8" xfId="518" xr:uid="{B0C38C6E-1AF1-4032-913E-13EE52EDBD4F}"/>
    <cellStyle name="20% - Accent3 3 8 2" xfId="10694" xr:uid="{9C84B1C9-87E8-4127-8D8A-FDFBCB61A78B}"/>
    <cellStyle name="20% - Accent3 3 9" xfId="14403" xr:uid="{76DB138C-E42C-46B5-99AB-51A8C30AB2D3}"/>
    <cellStyle name="20% - Accent3 30" xfId="7835" xr:uid="{1B393D81-BA4D-4AC8-9215-B17D770FFBF4}"/>
    <cellStyle name="20% - Accent3 30 2" xfId="8708" xr:uid="{EFC4F936-E979-42EE-B50B-87E6AA297704}"/>
    <cellStyle name="20% - Accent3 30 2 2" xfId="10489" xr:uid="{7FE41A95-B3C1-4D7F-9C10-A56545CBC3A9}"/>
    <cellStyle name="20% - Accent3 30 2 2 2" xfId="14169" xr:uid="{C620A38C-578E-4367-8C81-521AE333CADD}"/>
    <cellStyle name="20% - Accent3 30 2 3" xfId="12390" xr:uid="{392C6390-BAEE-4704-A342-65486B365D99}"/>
    <cellStyle name="20% - Accent3 30 3" xfId="9606" xr:uid="{8B15A3DF-CFBE-464B-BD0B-D6C66B38510E}"/>
    <cellStyle name="20% - Accent3 30 3 2" xfId="13287" xr:uid="{5C614E44-09BF-40AF-B187-AEC4B9CA0AFC}"/>
    <cellStyle name="20% - Accent3 30 4" xfId="11508" xr:uid="{550A18DD-3E6B-46DA-805F-4466854C619A}"/>
    <cellStyle name="20% - Accent3 31" xfId="7852" xr:uid="{7ACEF968-E3B2-4104-8707-A2B687BA3083}"/>
    <cellStyle name="20% - Accent3 31 2" xfId="8726" xr:uid="{9F30386E-9033-432C-A1C8-09A6604881BF}"/>
    <cellStyle name="20% - Accent3 31 2 2" xfId="10507" xr:uid="{DD0D13F3-3425-458C-B6AC-BEFA21CAEE1B}"/>
    <cellStyle name="20% - Accent3 31 2 2 2" xfId="14187" xr:uid="{B7BA806D-A6AA-435A-9FE2-8AFF689D3182}"/>
    <cellStyle name="20% - Accent3 31 2 3" xfId="12408" xr:uid="{237FCEF1-3FEE-4CD9-AEDA-C76A621DD750}"/>
    <cellStyle name="20% - Accent3 31 3" xfId="9624" xr:uid="{C4DAF635-7A51-4968-ACBD-34FD07E384A3}"/>
    <cellStyle name="20% - Accent3 31 3 2" xfId="13305" xr:uid="{42CD5A66-1746-400C-87A3-50B55A8CDBCC}"/>
    <cellStyle name="20% - Accent3 31 4" xfId="11526" xr:uid="{B45EC0EA-C095-4647-B655-5E315101B36A}"/>
    <cellStyle name="20% - Accent3 32" xfId="7871" xr:uid="{44C316FD-BAF7-430B-B8A8-5FD1B8F4AD01}"/>
    <cellStyle name="20% - Accent3 32 2" xfId="8745" xr:uid="{64BF77F2-6CA4-46D4-BB20-6CD683521475}"/>
    <cellStyle name="20% - Accent3 32 2 2" xfId="10526" xr:uid="{991D468F-C18B-402E-923C-F9919B78A46A}"/>
    <cellStyle name="20% - Accent3 32 2 2 2" xfId="14206" xr:uid="{511330D1-8562-4772-A83E-6A5B33591A44}"/>
    <cellStyle name="20% - Accent3 32 2 3" xfId="12427" xr:uid="{FC4CEC26-FC88-4AB7-A76D-ECEDE5589771}"/>
    <cellStyle name="20% - Accent3 32 3" xfId="9643" xr:uid="{A24BF5A9-2EE6-4FD4-8AC4-E29F90BAB440}"/>
    <cellStyle name="20% - Accent3 32 3 2" xfId="13324" xr:uid="{E32A0741-2824-4EA7-B39A-B83869F8583C}"/>
    <cellStyle name="20% - Accent3 32 4" xfId="11545" xr:uid="{44793EAF-B0C7-45BB-8374-1681D4495A5B}"/>
    <cellStyle name="20% - Accent3 33" xfId="7885" xr:uid="{E843DEAF-105F-45D9-B607-25E8889B425A}"/>
    <cellStyle name="20% - Accent3 33 2" xfId="9657" xr:uid="{0683AE3B-3673-4992-B9FA-60E8B0F34AE7}"/>
    <cellStyle name="20% - Accent3 33 2 2" xfId="13337" xr:uid="{E1B5A68D-7C13-4465-B493-F29AD91DC0A7}"/>
    <cellStyle name="20% - Accent3 33 3" xfId="11558" xr:uid="{6A501C7D-5DA8-414F-B3C7-87E09591ECEE}"/>
    <cellStyle name="20% - Accent3 34" xfId="7899" xr:uid="{EDF2E59B-305F-4E3F-B6FC-38FE6FC029ED}"/>
    <cellStyle name="20% - Accent3 34 2" xfId="9672" xr:uid="{049FE0C7-8392-4EC4-99F2-BFC701D649D4}"/>
    <cellStyle name="20% - Accent3 34 2 2" xfId="13352" xr:uid="{4540EFDD-3A88-4000-9135-3EB5B81245B2}"/>
    <cellStyle name="20% - Accent3 34 3" xfId="11573" xr:uid="{71AE9BDB-8492-4536-AE1D-794A0ADCCF24}"/>
    <cellStyle name="20% - Accent3 35" xfId="8758" xr:uid="{9250793A-FF93-4CFF-873A-30FDCA269B0A}"/>
    <cellStyle name="20% - Accent3 35 2" xfId="10539" xr:uid="{D114FD7E-35C2-4E6D-BF6E-34D35CEEF30A}"/>
    <cellStyle name="20% - Accent3 35 2 2" xfId="14219" xr:uid="{386BE09C-FD6F-44FB-8A30-C7B9C49FDD51}"/>
    <cellStyle name="20% - Accent3 35 3" xfId="12440" xr:uid="{CDABFF22-CACB-43C3-86E0-E4499D59B705}"/>
    <cellStyle name="20% - Accent3 36" xfId="8788" xr:uid="{1CF0F2BE-59DA-4358-B2EB-86003F4A3122}"/>
    <cellStyle name="20% - Accent3 36 2" xfId="12469" xr:uid="{B698DC15-FF98-431C-9E3F-3C6A647B07EE}"/>
    <cellStyle name="20% - Accent3 37" xfId="8772" xr:uid="{B4BEE0C4-FDC0-4D55-BC11-F9444708DAC2}"/>
    <cellStyle name="20% - Accent3 37 2" xfId="12454" xr:uid="{2AFCA586-9DB9-4AB3-A2FC-4D04F4DD5BB8}"/>
    <cellStyle name="20% - Accent3 38" xfId="10570" xr:uid="{3DA2F3E2-DDCA-4F12-B74A-30BF48005654}"/>
    <cellStyle name="20% - Accent3 38 2" xfId="14251" xr:uid="{F95E46E6-541C-405D-A413-9043C0DEFCC6}"/>
    <cellStyle name="20% - Accent3 39" xfId="10589" xr:uid="{DF603FA1-81FF-4F5E-9941-F01BD45F9873}"/>
    <cellStyle name="20% - Accent3 39 2" xfId="14268" xr:uid="{2B6FAFFE-A0C8-47AA-BD00-96D9F205BAF0}"/>
    <cellStyle name="20% - Accent3 4" xfId="519" xr:uid="{F68D7ADD-23E8-49A0-B6AC-EC93866BFFD8}"/>
    <cellStyle name="20% - Accent3 4 2" xfId="520" xr:uid="{A79EBEF9-61F7-4BCA-8E9A-CDB9382A8C80}"/>
    <cellStyle name="20% - Accent3 4 2 2" xfId="521" xr:uid="{5B65475F-7D82-416C-9E18-D7129E635813}"/>
    <cellStyle name="20% - Accent3 4 2 2 2" xfId="522" xr:uid="{DAEECBD4-AA0E-417A-B8A8-4172B0C9635C}"/>
    <cellStyle name="20% - Accent3 4 2 2 2 2" xfId="523" xr:uid="{2AB37275-CAD7-4C7C-A663-26AF79F4A89D}"/>
    <cellStyle name="20% - Accent3 4 2 2 3" xfId="524" xr:uid="{F3C01A47-E56C-486A-BCC5-F695CDC060F9}"/>
    <cellStyle name="20% - Accent3 4 2 3" xfId="525" xr:uid="{FD61E335-C4F2-474A-88F7-AC5ECE6E5939}"/>
    <cellStyle name="20% - Accent3 4 2 3 2" xfId="526" xr:uid="{3A7D1C92-6F24-4374-AD20-4B0F7ADE2815}"/>
    <cellStyle name="20% - Accent3 4 2 4" xfId="527" xr:uid="{E918A63F-7AB6-44A1-8FC7-7A8230E59E50}"/>
    <cellStyle name="20% - Accent3 4 2 4 2" xfId="528" xr:uid="{FB549AB3-2E49-4012-9623-6616B8F74793}"/>
    <cellStyle name="20% - Accent3 4 2 5" xfId="529" xr:uid="{D19A440C-055D-4F8E-8698-F1CE40588137}"/>
    <cellStyle name="20% - Accent3 4 3" xfId="530" xr:uid="{41B01488-994D-4A13-B40F-5F75186C30B9}"/>
    <cellStyle name="20% - Accent3 4 3 2" xfId="531" xr:uid="{400F5DD2-9113-4235-9CB6-FE8368F29E61}"/>
    <cellStyle name="20% - Accent3 4 4" xfId="532" xr:uid="{A30F2E08-C673-4D1C-AD9C-0B4602D10C26}"/>
    <cellStyle name="20% - Accent3 4 4 2" xfId="533" xr:uid="{1986462B-3F5E-4DFC-8C2F-9E483C10BD30}"/>
    <cellStyle name="20% - Accent3 4 5" xfId="534" xr:uid="{B4CEA828-6183-4BCB-975C-65AAE52D0116}"/>
    <cellStyle name="20% - Accent3 4 5 2" xfId="535" xr:uid="{844ED43C-CEEE-4C0D-9755-BC00BFD331CB}"/>
    <cellStyle name="20% - Accent3 4 6" xfId="536" xr:uid="{9FBDBEF4-07CA-4467-B9DD-7CA73AEAD2CE}"/>
    <cellStyle name="20% - Accent3 4 6 2" xfId="6854" xr:uid="{A1E4BA03-8796-4395-9FBB-853B02FAF606}"/>
    <cellStyle name="20% - Accent3 4 7" xfId="537" xr:uid="{4D560ECD-EBBD-43FC-B317-5B184BE2BA5E}"/>
    <cellStyle name="20% - Accent3 40" xfId="10602" xr:uid="{D0617E78-AAAE-4C36-A902-7A67628F6156}"/>
    <cellStyle name="20% - Accent3 40 2" xfId="14281" xr:uid="{314B729E-3A7F-4BC7-98EB-03AB85BBA783}"/>
    <cellStyle name="20% - Accent3 41" xfId="10616" xr:uid="{AB5C16C5-F911-4EC6-802B-B6F917DA6952}"/>
    <cellStyle name="20% - Accent3 41 2" xfId="14295" xr:uid="{A9243F31-E4EB-4C8C-A522-70D639CF9A36}"/>
    <cellStyle name="20% - Accent3 42" xfId="10630" xr:uid="{D004FF43-D482-40A9-B1A6-013B239EDF46}"/>
    <cellStyle name="20% - Accent3 42 2" xfId="14309" xr:uid="{E713F1E5-28CB-4AE0-93A0-2EF45E8F71D7}"/>
    <cellStyle name="20% - Accent3 43" xfId="10643" xr:uid="{BAD58410-45B5-4042-B579-AE6F5CD5D813}"/>
    <cellStyle name="20% - Accent3 43 2" xfId="14322" xr:uid="{D7ED6433-E826-454E-8085-A6A448B3A21D}"/>
    <cellStyle name="20% - Accent3 44" xfId="10660" xr:uid="{1DE6C63F-67CA-4CA3-A6B5-6E4255804AC0}"/>
    <cellStyle name="20% - Accent3 45" xfId="14340" xr:uid="{3A2493C1-8EA6-4E79-93E3-3DBE1F793918}"/>
    <cellStyle name="20% - Accent3 46" xfId="14354" xr:uid="{B24BC5C8-4BBD-4238-BC15-215A0BE67466}"/>
    <cellStyle name="20% - Accent3 47" xfId="14364" xr:uid="{44F68B8D-9D6C-4B91-B543-E0D5945B0E05}"/>
    <cellStyle name="20% - Accent3 5" xfId="538" xr:uid="{A403C288-8A63-4106-88CA-CEE4557406FB}"/>
    <cellStyle name="20% - Accent3 5 2" xfId="539" xr:uid="{E7ADBCAD-E005-40F8-A713-D75F865EFE52}"/>
    <cellStyle name="20% - Accent3 5 2 2" xfId="540" xr:uid="{958EE60D-4153-48AA-A70D-09F68C143507}"/>
    <cellStyle name="20% - Accent3 5 2 2 2" xfId="541" xr:uid="{B1F9632C-C0BA-4600-A150-337E2B7830B8}"/>
    <cellStyle name="20% - Accent3 5 2 2 2 2" xfId="542" xr:uid="{DDFE906A-F166-47B1-BB2F-D712C01908FF}"/>
    <cellStyle name="20% - Accent3 5 2 2 3" xfId="543" xr:uid="{17D957F0-A669-4B97-B77D-94B1DEFBEE30}"/>
    <cellStyle name="20% - Accent3 5 2 3" xfId="544" xr:uid="{9150C29E-2ECA-4FEE-9BEC-AF9DC77923E8}"/>
    <cellStyle name="20% - Accent3 5 2 3 2" xfId="545" xr:uid="{4ED7006E-7FF6-4B80-98F8-5CDC4B8B6988}"/>
    <cellStyle name="20% - Accent3 5 2 4" xfId="546" xr:uid="{D261A1FD-B9A2-4DFE-88AF-E5778FBEB9AC}"/>
    <cellStyle name="20% - Accent3 5 2 4 2" xfId="547" xr:uid="{F051B347-8F9E-49ED-8168-34C697CF0551}"/>
    <cellStyle name="20% - Accent3 5 2 5" xfId="548" xr:uid="{98A614F8-3443-4BD2-8FCE-90E551EE48E4}"/>
    <cellStyle name="20% - Accent3 5 3" xfId="549" xr:uid="{DBB8D813-DC97-4D1E-8572-EE0F237E1733}"/>
    <cellStyle name="20% - Accent3 5 3 2" xfId="550" xr:uid="{92503C04-27B2-4F43-8132-47180D6D0E66}"/>
    <cellStyle name="20% - Accent3 5 3 2 2" xfId="551" xr:uid="{F8089273-A2D9-485E-A079-EC94A681FC17}"/>
    <cellStyle name="20% - Accent3 5 3 3" xfId="552" xr:uid="{434E7C7B-AD97-400C-88D7-85DCF638CDBA}"/>
    <cellStyle name="20% - Accent3 5 4" xfId="553" xr:uid="{8C72EFB8-AF00-44B4-8080-B603D9E86772}"/>
    <cellStyle name="20% - Accent3 5 4 2" xfId="554" xr:uid="{B0786E90-89AA-4EB5-BEB0-8D98E1ED1493}"/>
    <cellStyle name="20% - Accent3 5 5" xfId="555" xr:uid="{73DE50CB-751F-454A-9FDE-E9D18FDDA668}"/>
    <cellStyle name="20% - Accent3 5 5 2" xfId="556" xr:uid="{739E7DF8-0846-4BC0-A6F6-EE8CB8CCF033}"/>
    <cellStyle name="20% - Accent3 5 6" xfId="557" xr:uid="{A87ACE59-78E8-468B-8805-196BCC2FD8C8}"/>
    <cellStyle name="20% - Accent3 5 6 2" xfId="7021" xr:uid="{6B070D54-C6C0-4EFB-BF66-6E91DD9E9AC7}"/>
    <cellStyle name="20% - Accent3 5 7" xfId="7020" xr:uid="{0E99C0DD-63A3-476F-9B50-9ABEAA660A42}"/>
    <cellStyle name="20% - Accent3 6" xfId="558" xr:uid="{B20CE45E-4312-45D8-BF2E-62112802134C}"/>
    <cellStyle name="20% - Accent3 6 2" xfId="559" xr:uid="{F224487F-8ECD-4B53-A3BD-89BF43454F53}"/>
    <cellStyle name="20% - Accent3 6 2 2" xfId="560" xr:uid="{40821675-9F04-42BD-89B1-85FC91038D75}"/>
    <cellStyle name="20% - Accent3 6 2 2 2" xfId="561" xr:uid="{D6F439E9-A644-4E3C-90F8-A92271E9EDD9}"/>
    <cellStyle name="20% - Accent3 6 2 3" xfId="562" xr:uid="{71EBB6F2-62D3-4953-90DF-B5767885E44D}"/>
    <cellStyle name="20% - Accent3 6 2 3 2" xfId="563" xr:uid="{E719405E-3D51-46BD-9657-0DB8B53648B9}"/>
    <cellStyle name="20% - Accent3 6 2 4" xfId="564" xr:uid="{F42215B0-63EC-4D17-A708-D55C3652A553}"/>
    <cellStyle name="20% - Accent3 6 3" xfId="565" xr:uid="{9190F660-5105-43DA-B655-F74C0CED526C}"/>
    <cellStyle name="20% - Accent3 6 3 2" xfId="566" xr:uid="{47117AF8-5073-4A7C-91AD-C7757EF5E623}"/>
    <cellStyle name="20% - Accent3 6 4" xfId="567" xr:uid="{4C4A3AF6-69E9-497E-8BF2-2FFE4EE8357D}"/>
    <cellStyle name="20% - Accent3 6 4 2" xfId="568" xr:uid="{6E7B50B3-E3B2-47B5-A336-54AAF5A69096}"/>
    <cellStyle name="20% - Accent3 6 5" xfId="569" xr:uid="{42FE1BF3-6480-4529-8CE7-207309409E4E}"/>
    <cellStyle name="20% - Accent3 6 5 2" xfId="7023" xr:uid="{9578E4CC-A2C0-41CA-9BE1-B52FEC88DFC5}"/>
    <cellStyle name="20% - Accent3 6 6" xfId="7022" xr:uid="{76D5CDE6-3DD9-43B9-AAD9-B7872BD34FB6}"/>
    <cellStyle name="20% - Accent3 7" xfId="570" xr:uid="{8436470A-9779-45E6-8D2C-8D52CCD0249E}"/>
    <cellStyle name="20% - Accent3 7 2" xfId="571" xr:uid="{82293C01-A23D-46D2-AC10-9C05DF996E54}"/>
    <cellStyle name="20% - Accent3 7 2 2" xfId="572" xr:uid="{AC91C26B-7093-4A9A-97A0-67D46D34475D}"/>
    <cellStyle name="20% - Accent3 7 3" xfId="573" xr:uid="{5B3DB9FB-25C8-4F46-8B57-D325E2C29D4A}"/>
    <cellStyle name="20% - Accent3 7 3 2" xfId="574" xr:uid="{0873604F-D1E5-412F-BB93-87DC5A48A3F2}"/>
    <cellStyle name="20% - Accent3 7 4" xfId="575" xr:uid="{6A379D7C-CDFD-43C4-9059-7D2F62C2AFD9}"/>
    <cellStyle name="20% - Accent3 7 4 2" xfId="14418" xr:uid="{B45CE77B-412C-4955-95F8-FB8C1BF4DD21}"/>
    <cellStyle name="20% - Accent3 8" xfId="576" xr:uid="{615B3D81-503E-4D4B-B14E-69A5BF6D23A5}"/>
    <cellStyle name="20% - Accent3 8 2" xfId="577" xr:uid="{7AC0637E-F705-4401-9FFB-928001DB59AC}"/>
    <cellStyle name="20% - Accent3 8 2 2" xfId="578" xr:uid="{7F1D563D-B628-447A-B2E6-F648A5DA9F60}"/>
    <cellStyle name="20% - Accent3 8 3" xfId="579" xr:uid="{F09944D0-D620-4A8B-B309-EA5847529CF9}"/>
    <cellStyle name="20% - Accent3 8 3 2" xfId="580" xr:uid="{41ED6560-6CB8-45AD-B23A-4CAAA0B84565}"/>
    <cellStyle name="20% - Accent3 8 4" xfId="581" xr:uid="{24D66AEB-6A0E-4AC5-80E5-9A4B29EFD260}"/>
    <cellStyle name="20% - Accent3 8 4 2" xfId="14432" xr:uid="{2F1D9A5F-99B1-457D-8A07-6C0B8A562B6A}"/>
    <cellStyle name="20% - Accent3 9" xfId="582" xr:uid="{0529886E-3096-45F1-9CB4-B1291F311E83}"/>
    <cellStyle name="20% - Accent3 9 2" xfId="583" xr:uid="{EEB7F45E-CD58-47E7-B451-F4727A3BA648}"/>
    <cellStyle name="20% - Accent3 9 2 2" xfId="584" xr:uid="{305C8046-946F-4ADC-8700-6C6A518177CE}"/>
    <cellStyle name="20% - Accent3 9 3" xfId="585" xr:uid="{73FD4976-0E04-4BA0-92EA-6B9A56C0C2E0}"/>
    <cellStyle name="20% - Accent3 9 3 2" xfId="14445" xr:uid="{473474D8-41EC-4197-8174-05F63A45367D}"/>
    <cellStyle name="20% - Accent4" xfId="31" builtinId="42" customBuiltin="1"/>
    <cellStyle name="20% - Accent4 10" xfId="586" xr:uid="{1E2F0D80-C952-4859-8285-77E6BE1F94AF}"/>
    <cellStyle name="20% - Accent4 10 2" xfId="587" xr:uid="{82F6DFB2-A826-43C6-9239-1CF52C0C1D10}"/>
    <cellStyle name="20% - Accent4 10 2 2" xfId="588" xr:uid="{C970F2AB-9D0F-4317-B63C-61CBA82340AA}"/>
    <cellStyle name="20% - Accent4 10 3" xfId="589" xr:uid="{D50FF1C0-C21C-40E9-BF70-9AD802EF7853}"/>
    <cellStyle name="20% - Accent4 10 3 2" xfId="7024" xr:uid="{BBC29B4F-4427-4F67-9E19-AABA63360FCF}"/>
    <cellStyle name="20% - Accent4 10 3 2 2" xfId="8464" xr:uid="{54D8D52B-3FA4-451B-85C1-905700BA8950}"/>
    <cellStyle name="20% - Accent4 10 3 2 2 2" xfId="10246" xr:uid="{3398DC8F-AD14-453E-AC0B-A91A0194E51A}"/>
    <cellStyle name="20% - Accent4 10 3 2 2 2 2" xfId="13926" xr:uid="{3C741C49-3033-4AFC-B7E4-6C03F46C2C3F}"/>
    <cellStyle name="20% - Accent4 10 3 2 2 3" xfId="12147" xr:uid="{644C42FD-803E-45B3-B72E-2185666461CE}"/>
    <cellStyle name="20% - Accent4 10 3 2 3" xfId="9364" xr:uid="{F4DE2968-33FD-4999-AF49-BA8A6B4F7D4C}"/>
    <cellStyle name="20% - Accent4 10 3 2 3 2" xfId="13044" xr:uid="{4A9D9591-6EA9-4E00-9752-B302FF888A04}"/>
    <cellStyle name="20% - Accent4 10 3 2 4" xfId="11265" xr:uid="{91AAB47E-498C-447A-816A-ACD3AA3E9B9B}"/>
    <cellStyle name="20% - Accent4 10 3 3" xfId="8082" xr:uid="{262498C8-A5BC-41F8-837E-9D052555D17E}"/>
    <cellStyle name="20% - Accent4 10 3 3 2" xfId="9863" xr:uid="{11927564-308D-4680-8A0C-543A82792383}"/>
    <cellStyle name="20% - Accent4 10 3 3 2 2" xfId="13543" xr:uid="{76D10CDD-9934-4EC0-A36E-CE39F2E163A3}"/>
    <cellStyle name="20% - Accent4 10 3 3 3" xfId="11764" xr:uid="{BE448E0B-D01D-495D-A257-CA58800AD22A}"/>
    <cellStyle name="20% - Accent4 10 3 4" xfId="8981" xr:uid="{F1346649-9F54-4EFA-96E4-01B598211A36}"/>
    <cellStyle name="20% - Accent4 10 3 4 2" xfId="12661" xr:uid="{D029C66E-3A15-45CC-88C0-A788E9E91536}"/>
    <cellStyle name="20% - Accent4 10 3 5" xfId="10882" xr:uid="{6062E4BD-3A9D-4468-82A9-480824AEE1E9}"/>
    <cellStyle name="20% - Accent4 10 4" xfId="7500" xr:uid="{807D1D40-9FBB-4609-A6F2-5BAE02BC6E31}"/>
    <cellStyle name="20% - Accent4 10 4 2" xfId="8297" xr:uid="{5F8D3738-5E82-40AF-A373-B787771AC4DC}"/>
    <cellStyle name="20% - Accent4 10 4 2 2" xfId="10079" xr:uid="{1B9FB53B-1E7B-42BC-AABE-2266B00E1093}"/>
    <cellStyle name="20% - Accent4 10 4 2 2 2" xfId="13759" xr:uid="{A03C3B63-0366-4134-BF39-CB46827FE49D}"/>
    <cellStyle name="20% - Accent4 10 4 2 3" xfId="11980" xr:uid="{C26FA94B-9299-4184-A985-04225CF1C84C}"/>
    <cellStyle name="20% - Accent4 10 4 3" xfId="9197" xr:uid="{2E9A7760-135F-42BB-922F-FAA5ECD71DD7}"/>
    <cellStyle name="20% - Accent4 10 4 3 2" xfId="12877" xr:uid="{701AF1A4-7342-4410-9A15-7183B6987AE1}"/>
    <cellStyle name="20% - Accent4 10 4 4" xfId="11098" xr:uid="{49D7929F-C13C-42C7-AAE1-7AB95C420236}"/>
    <cellStyle name="20% - Accent4 10 5" xfId="7923" xr:uid="{A2754672-D5B0-434E-9B8E-69A141E0E1C0}"/>
    <cellStyle name="20% - Accent4 10 5 2" xfId="9697" xr:uid="{B9953AE6-9C5F-489B-840F-9B6FCAC10F15}"/>
    <cellStyle name="20% - Accent4 10 5 2 2" xfId="13377" xr:uid="{938EDF53-5E8E-4957-AEF9-CF685CF20D8C}"/>
    <cellStyle name="20% - Accent4 10 5 3" xfId="11598" xr:uid="{42B47985-90E6-4C01-A1C3-DC336F879D41}"/>
    <cellStyle name="20% - Accent4 10 6" xfId="8812" xr:uid="{E9DF9644-2676-4127-8755-1B1A64AE27C1}"/>
    <cellStyle name="20% - Accent4 10 6 2" xfId="12494" xr:uid="{58258ECE-1E07-4659-8083-5F5F3102BABD}"/>
    <cellStyle name="20% - Accent4 10 7" xfId="10695" xr:uid="{561B2762-E72B-43D1-A602-5539499FB09F}"/>
    <cellStyle name="20% - Accent4 10 8" xfId="14460" xr:uid="{F103BA34-4A70-4E40-83F5-6C2DD6964F68}"/>
    <cellStyle name="20% - Accent4 11" xfId="590" xr:uid="{5CFBC634-35A2-4453-BC47-D629EE9C2F71}"/>
    <cellStyle name="20% - Accent4 11 2" xfId="591" xr:uid="{10620D92-CCBA-4413-8B12-0DED305501ED}"/>
    <cellStyle name="20% - Accent4 11 2 2" xfId="7025" xr:uid="{64135FF5-DA1C-4DA5-99B5-3F4A4C888600}"/>
    <cellStyle name="20% - Accent4 11 2 2 2" xfId="8465" xr:uid="{94DA5BC8-6D5B-4E3B-959F-CA25E59E72AB}"/>
    <cellStyle name="20% - Accent4 11 2 2 2 2" xfId="10247" xr:uid="{2193242B-F19D-4CCF-873A-DDC4678A58AA}"/>
    <cellStyle name="20% - Accent4 11 2 2 2 2 2" xfId="13927" xr:uid="{F54412FF-F3D9-4B0B-B471-9E99AC7442B0}"/>
    <cellStyle name="20% - Accent4 11 2 2 2 3" xfId="12148" xr:uid="{DFBA2FEB-8C3A-4F71-BDFB-23C4429B84FC}"/>
    <cellStyle name="20% - Accent4 11 2 2 3" xfId="9365" xr:uid="{F4F76EE0-C8CE-438D-8D77-C8E27F236F32}"/>
    <cellStyle name="20% - Accent4 11 2 2 3 2" xfId="13045" xr:uid="{A563702E-06A1-4F78-9449-310B3A37E779}"/>
    <cellStyle name="20% - Accent4 11 2 2 4" xfId="11266" xr:uid="{C1BEE73A-748F-4547-95DF-389C64F940F7}"/>
    <cellStyle name="20% - Accent4 11 2 3" xfId="8083" xr:uid="{DB05211D-5D1B-499E-A0C0-F77FB76AD784}"/>
    <cellStyle name="20% - Accent4 11 2 3 2" xfId="9864" xr:uid="{C69A3ADF-1D7A-4D26-872F-F7FFC1A29456}"/>
    <cellStyle name="20% - Accent4 11 2 3 2 2" xfId="13544" xr:uid="{1C9A34A2-C137-436F-B22B-6024B6467E13}"/>
    <cellStyle name="20% - Accent4 11 2 3 3" xfId="11765" xr:uid="{92ACB96E-3638-42E8-AD9F-621711579561}"/>
    <cellStyle name="20% - Accent4 11 2 4" xfId="8982" xr:uid="{AD566888-95DE-485D-988D-6176F8E3668F}"/>
    <cellStyle name="20% - Accent4 11 2 4 2" xfId="12662" xr:uid="{B4D23F96-3888-4B75-BEB5-483C17B12A72}"/>
    <cellStyle name="20% - Accent4 11 2 5" xfId="10883" xr:uid="{21CF662B-67E8-45BD-963D-7EBEC70870C0}"/>
    <cellStyle name="20% - Accent4 11 3" xfId="7501" xr:uid="{66EB7C21-57B8-433E-9B79-88892A8A0E34}"/>
    <cellStyle name="20% - Accent4 11 3 2" xfId="8298" xr:uid="{DD3B3C83-D441-4FB6-99FB-284B49310BE3}"/>
    <cellStyle name="20% - Accent4 11 3 2 2" xfId="10080" xr:uid="{1FB28EB5-1CEE-4D2D-A35A-0796515CF7AA}"/>
    <cellStyle name="20% - Accent4 11 3 2 2 2" xfId="13760" xr:uid="{D8AB081E-2978-4521-BD5F-D00257DEB6EF}"/>
    <cellStyle name="20% - Accent4 11 3 2 3" xfId="11981" xr:uid="{DD7F9BCC-E304-4A0D-98BB-C57CF8CA4F53}"/>
    <cellStyle name="20% - Accent4 11 3 3" xfId="9198" xr:uid="{97DE2A75-3327-42FA-BAB2-B301D80E2794}"/>
    <cellStyle name="20% - Accent4 11 3 3 2" xfId="12878" xr:uid="{13B95133-8949-4A0B-883D-2F7DDFED762E}"/>
    <cellStyle name="20% - Accent4 11 3 4" xfId="11099" xr:uid="{A5CE889E-D044-401D-A399-891C7E1096CD}"/>
    <cellStyle name="20% - Accent4 11 4" xfId="7924" xr:uid="{E5B3A270-6C3F-4ED5-AFF3-3157B43B15BC}"/>
    <cellStyle name="20% - Accent4 11 4 2" xfId="9698" xr:uid="{D57CFEF2-76EA-45F7-BFC3-A2592B9BEEB8}"/>
    <cellStyle name="20% - Accent4 11 4 2 2" xfId="13378" xr:uid="{6688038F-C29C-4F4B-AC56-88C8E557E3C1}"/>
    <cellStyle name="20% - Accent4 11 4 3" xfId="11599" xr:uid="{63BD8598-6E6A-439E-82B4-5177CFEDA404}"/>
    <cellStyle name="20% - Accent4 11 5" xfId="8813" xr:uid="{52942431-A736-4ED5-A7FE-4B8C0D515576}"/>
    <cellStyle name="20% - Accent4 11 5 2" xfId="12495" xr:uid="{16A61103-1600-43A1-AC28-50E2B39CC65D}"/>
    <cellStyle name="20% - Accent4 11 6" xfId="10696" xr:uid="{8A26D1CF-32A5-4070-9A5F-C29726330F64}"/>
    <cellStyle name="20% - Accent4 11 7" xfId="14473" xr:uid="{17A0C103-A8F2-492F-8B67-9F3B088CFEE5}"/>
    <cellStyle name="20% - Accent4 12" xfId="592" xr:uid="{E38BD73C-6E64-49A8-81CD-039A7F96835D}"/>
    <cellStyle name="20% - Accent4 12 2" xfId="593" xr:uid="{0D859DDF-6591-48C7-A53D-B3394D8D1438}"/>
    <cellStyle name="20% - Accent4 13" xfId="594" xr:uid="{B7F6F239-8275-4A46-83CE-56558A489969}"/>
    <cellStyle name="20% - Accent4 13 2" xfId="595" xr:uid="{9207D801-D8D8-4797-A7C0-DFE900CC3909}"/>
    <cellStyle name="20% - Accent4 13 2 2" xfId="7026" xr:uid="{3C85FCDF-F41F-4B84-815C-690C4949CB89}"/>
    <cellStyle name="20% - Accent4 13 2 2 2" xfId="8466" xr:uid="{A44F6D92-9C0B-4676-BBBE-C6081F41A282}"/>
    <cellStyle name="20% - Accent4 13 2 2 2 2" xfId="10248" xr:uid="{FA015C43-FE66-410A-97C9-7150501DEABD}"/>
    <cellStyle name="20% - Accent4 13 2 2 2 2 2" xfId="13928" xr:uid="{F8B51C9F-1C86-4BF9-8419-9B07887FD485}"/>
    <cellStyle name="20% - Accent4 13 2 2 2 3" xfId="12149" xr:uid="{B963C4E4-FAE3-451A-937F-026F3D8F12E7}"/>
    <cellStyle name="20% - Accent4 13 2 2 3" xfId="9366" xr:uid="{749620F4-D08C-45F7-A2D4-7AF8755A3CB2}"/>
    <cellStyle name="20% - Accent4 13 2 2 3 2" xfId="13046" xr:uid="{E9D8D7FD-5DF2-4A35-BF83-FB6236A3552F}"/>
    <cellStyle name="20% - Accent4 13 2 2 4" xfId="11267" xr:uid="{CF67FB6E-6798-49D9-AC40-774075C97001}"/>
    <cellStyle name="20% - Accent4 13 2 3" xfId="8084" xr:uid="{4257A8B5-DC99-4F94-A90D-424D9C00A419}"/>
    <cellStyle name="20% - Accent4 13 2 3 2" xfId="9865" xr:uid="{D7CBC718-D411-405D-8D8B-0BED1660A219}"/>
    <cellStyle name="20% - Accent4 13 2 3 2 2" xfId="13545" xr:uid="{0A9F9CA4-7118-43DA-A1BE-E71C35EB09BA}"/>
    <cellStyle name="20% - Accent4 13 2 3 3" xfId="11766" xr:uid="{AE4321A1-A4D4-4FF8-A6DD-C73A309C3178}"/>
    <cellStyle name="20% - Accent4 13 2 4" xfId="8983" xr:uid="{0D8278F8-32D5-4583-BB01-555C641640DF}"/>
    <cellStyle name="20% - Accent4 13 2 4 2" xfId="12663" xr:uid="{FCB7A8EB-6B03-4860-96ED-318876750366}"/>
    <cellStyle name="20% - Accent4 13 2 5" xfId="10884" xr:uid="{EE9FAC9A-D522-44A5-B61C-71D2095B08F0}"/>
    <cellStyle name="20% - Accent4 13 3" xfId="7502" xr:uid="{17DEBFFE-93AB-498A-96A6-D80968B381DE}"/>
    <cellStyle name="20% - Accent4 13 3 2" xfId="8299" xr:uid="{7B8FF35A-81E3-440E-AFE4-5D0393CC7FEE}"/>
    <cellStyle name="20% - Accent4 13 3 2 2" xfId="10081" xr:uid="{6268FBE3-FBB3-4E3C-8B73-F82FBB66746A}"/>
    <cellStyle name="20% - Accent4 13 3 2 2 2" xfId="13761" xr:uid="{B2C18A03-C262-4961-8A0D-8F5CA3F46920}"/>
    <cellStyle name="20% - Accent4 13 3 2 3" xfId="11982" xr:uid="{479B81D7-DF79-4D62-B6F3-B366AAB5AF29}"/>
    <cellStyle name="20% - Accent4 13 3 3" xfId="9199" xr:uid="{B4467626-7E90-44FB-A2C5-07DE5123F3EE}"/>
    <cellStyle name="20% - Accent4 13 3 3 2" xfId="12879" xr:uid="{7623E918-00F4-42A6-95ED-AA3D246ADD03}"/>
    <cellStyle name="20% - Accent4 13 3 4" xfId="11100" xr:uid="{A7644A90-B925-4B7B-81EB-39784FE2AFEC}"/>
    <cellStyle name="20% - Accent4 13 4" xfId="7925" xr:uid="{BFBF66EB-1BD4-449A-9999-5FDF10A8C7C8}"/>
    <cellStyle name="20% - Accent4 13 4 2" xfId="9699" xr:uid="{7A97D805-E8FA-41EB-B71B-79380014D052}"/>
    <cellStyle name="20% - Accent4 13 4 2 2" xfId="13379" xr:uid="{7FD1A1BC-C5E0-4854-A19B-F2B3D2AB4861}"/>
    <cellStyle name="20% - Accent4 13 4 3" xfId="11600" xr:uid="{86157452-7616-4058-B304-CA3F8BACC183}"/>
    <cellStyle name="20% - Accent4 13 5" xfId="8814" xr:uid="{152A8A1B-2CFE-4FF4-B3DF-1A393776ECE3}"/>
    <cellStyle name="20% - Accent4 13 5 2" xfId="12496" xr:uid="{34001936-A218-43CD-B65F-7DCC1EBD380C}"/>
    <cellStyle name="20% - Accent4 13 6" xfId="10697" xr:uid="{0545045C-BAFE-4374-8519-AA2989764667}"/>
    <cellStyle name="20% - Accent4 14" xfId="596" xr:uid="{08B1C28E-CB58-46EB-BF05-567D619832FD}"/>
    <cellStyle name="20% - Accent4 14 2" xfId="597" xr:uid="{45927EEE-4AD1-46C6-B377-FD558BA79E67}"/>
    <cellStyle name="20% - Accent4 14 2 2" xfId="7027" xr:uid="{4B1615FE-A39C-4EE8-8BF3-25BDD85162C7}"/>
    <cellStyle name="20% - Accent4 14 2 2 2" xfId="8502" xr:uid="{05DEB3F9-C8CF-4C78-9F37-C25219620D49}"/>
    <cellStyle name="20% - Accent4 14 2 2 2 2" xfId="10284" xr:uid="{941B6909-BDA6-4744-A9CE-4858F5DC960D}"/>
    <cellStyle name="20% - Accent4 14 2 2 2 2 2" xfId="13964" xr:uid="{97366DD6-7198-45A9-9626-3458DE917CA5}"/>
    <cellStyle name="20% - Accent4 14 2 2 2 3" xfId="12185" xr:uid="{AD864A8C-74FA-4B79-8EE5-1CC1AE3409CC}"/>
    <cellStyle name="20% - Accent4 14 2 2 3" xfId="9402" xr:uid="{06067601-2F33-430C-B8E7-35888ABE54F8}"/>
    <cellStyle name="20% - Accent4 14 2 2 3 2" xfId="13082" xr:uid="{D3C9B144-C7E2-46E6-9683-E2DE78F4106E}"/>
    <cellStyle name="20% - Accent4 14 2 2 4" xfId="11303" xr:uid="{93242C02-E54D-4686-A1D5-3CE2EBD88AA5}"/>
    <cellStyle name="20% - Accent4 14 2 3" xfId="8120" xr:uid="{CBA85733-EFE7-47DB-AA4C-C5D2737461BF}"/>
    <cellStyle name="20% - Accent4 14 2 3 2" xfId="9901" xr:uid="{2CCF2E7D-864C-45B4-9F34-674A31D37D03}"/>
    <cellStyle name="20% - Accent4 14 2 3 2 2" xfId="13581" xr:uid="{E8BE0529-D1EC-4E35-BBD0-AA1B9B7893D1}"/>
    <cellStyle name="20% - Accent4 14 2 3 3" xfId="11802" xr:uid="{2320535F-51BB-4276-81F3-15E76498F33B}"/>
    <cellStyle name="20% - Accent4 14 2 4" xfId="9019" xr:uid="{576EAC22-BF4E-46AC-9B25-BCAFFFAC7488}"/>
    <cellStyle name="20% - Accent4 14 2 4 2" xfId="12699" xr:uid="{7B6CA10B-52A3-48A9-AD83-A479B683A9F8}"/>
    <cellStyle name="20% - Accent4 14 2 5" xfId="10920" xr:uid="{3CA39657-F68A-4BA4-A763-A34BFB988006}"/>
    <cellStyle name="20% - Accent4 14 3" xfId="7536" xr:uid="{8DA6AFAE-0ABA-4BEB-8D25-24C23021E852}"/>
    <cellStyle name="20% - Accent4 14 3 2" xfId="8336" xr:uid="{B0383410-866F-4366-AA64-CFD64B550643}"/>
    <cellStyle name="20% - Accent4 14 3 2 2" xfId="10118" xr:uid="{062BEA82-C5C9-4310-849A-E46D4DA211FA}"/>
    <cellStyle name="20% - Accent4 14 3 2 2 2" xfId="13798" xr:uid="{E3E486DE-3524-43FA-B9D9-198D3B9283D1}"/>
    <cellStyle name="20% - Accent4 14 3 2 3" xfId="12019" xr:uid="{B0A22DF1-6BC6-4648-8CC4-23BD749FF260}"/>
    <cellStyle name="20% - Accent4 14 3 3" xfId="9236" xr:uid="{1C20FFC7-6734-4363-8ABF-7337DE4CD089}"/>
    <cellStyle name="20% - Accent4 14 3 3 2" xfId="12916" xr:uid="{AAD3FD5D-18A5-47C7-B863-58DC78C44D11}"/>
    <cellStyle name="20% - Accent4 14 3 4" xfId="11137" xr:uid="{2F02E63E-880F-4C49-A6D1-695BA63A5552}"/>
    <cellStyle name="20% - Accent4 14 4" xfId="7961" xr:uid="{46D70C22-1202-4999-BE68-20BF48FE4113}"/>
    <cellStyle name="20% - Accent4 14 4 2" xfId="9735" xr:uid="{99F330CE-4C26-459D-935A-E406F0D76AB8}"/>
    <cellStyle name="20% - Accent4 14 4 2 2" xfId="13415" xr:uid="{EEA0897F-BCF8-434D-9E90-12721E82F767}"/>
    <cellStyle name="20% - Accent4 14 4 3" xfId="11636" xr:uid="{37ACEE3D-7E25-4B2A-BF48-4C7E635B3AD8}"/>
    <cellStyle name="20% - Accent4 14 5" xfId="8851" xr:uid="{0A12E3B7-33E6-4D35-9EAE-DE626DBDE6F5}"/>
    <cellStyle name="20% - Accent4 14 5 2" xfId="12533" xr:uid="{FF60DB14-D611-4563-963B-F7FBB6E10D3E}"/>
    <cellStyle name="20% - Accent4 14 6" xfId="10752" xr:uid="{BD3330FB-68DC-43BF-A35C-8E1E6FB5E622}"/>
    <cellStyle name="20% - Accent4 15" xfId="598" xr:uid="{973C24A7-56A2-40D8-8A9A-B710C1AB9ACD}"/>
    <cellStyle name="20% - Accent4 15 2" xfId="599" xr:uid="{4CC39783-06EA-4123-8458-3DD86934861D}"/>
    <cellStyle name="20% - Accent4 15 2 2" xfId="7028" xr:uid="{C88110C3-EB00-40EA-B011-7B4A8F7CFD83}"/>
    <cellStyle name="20% - Accent4 15 2 2 2" xfId="8521" xr:uid="{C86B14F0-FBCD-4988-80A9-1467219CEB24}"/>
    <cellStyle name="20% - Accent4 15 2 2 2 2" xfId="10303" xr:uid="{DD50A5FF-78E0-47D1-91AC-D3FBA1B53787}"/>
    <cellStyle name="20% - Accent4 15 2 2 2 2 2" xfId="13983" xr:uid="{E37C9C45-0B2B-4650-BC6E-0FADC2E9071F}"/>
    <cellStyle name="20% - Accent4 15 2 2 2 3" xfId="12204" xr:uid="{AB12ACA1-72DC-410F-81FF-15EE82089459}"/>
    <cellStyle name="20% - Accent4 15 2 2 3" xfId="9421" xr:uid="{E15221D2-1EF2-4372-85A1-D5A91210D83F}"/>
    <cellStyle name="20% - Accent4 15 2 2 3 2" xfId="13101" xr:uid="{19BBF690-4CDD-45B7-9941-B3F5A00D644C}"/>
    <cellStyle name="20% - Accent4 15 2 2 4" xfId="11322" xr:uid="{C342ACA7-658B-4528-97F3-D9B93E534548}"/>
    <cellStyle name="20% - Accent4 15 2 3" xfId="8139" xr:uid="{336451F2-51DD-43AF-A7D6-3E2A85B27834}"/>
    <cellStyle name="20% - Accent4 15 2 3 2" xfId="9920" xr:uid="{E5421586-7EDB-4709-9F2A-378EBE46AFDA}"/>
    <cellStyle name="20% - Accent4 15 2 3 2 2" xfId="13600" xr:uid="{5C0569EF-946A-404E-A8AB-410F2C946240}"/>
    <cellStyle name="20% - Accent4 15 2 3 3" xfId="11821" xr:uid="{D0549AD1-AEF1-4CCB-B33A-EE08749F3DB0}"/>
    <cellStyle name="20% - Accent4 15 2 4" xfId="9038" xr:uid="{5BF53472-87D7-4793-BF22-5E77D92ECBD0}"/>
    <cellStyle name="20% - Accent4 15 2 4 2" xfId="12718" xr:uid="{192F96C0-1497-47E4-ADB3-47E47167C28F}"/>
    <cellStyle name="20% - Accent4 15 2 5" xfId="10939" xr:uid="{272B7C29-2EB2-4F70-97B4-EBDAB7619207}"/>
    <cellStyle name="20% - Accent4 15 3" xfId="7553" xr:uid="{C23BDFD7-8EFC-4DD7-AD27-34FD21E764A4}"/>
    <cellStyle name="20% - Accent4 15 3 2" xfId="8355" xr:uid="{41141DCA-2A1B-4BF9-87FE-C65D0FF3A9CA}"/>
    <cellStyle name="20% - Accent4 15 3 2 2" xfId="10137" xr:uid="{3F5409C5-408A-4FC5-B05E-41EE7971154C}"/>
    <cellStyle name="20% - Accent4 15 3 2 2 2" xfId="13817" xr:uid="{F11D3A39-B590-48CC-900B-5A4D8AAD92A4}"/>
    <cellStyle name="20% - Accent4 15 3 2 3" xfId="12038" xr:uid="{E62E1C6F-AFEE-49F9-AE09-0A85ABD8E80F}"/>
    <cellStyle name="20% - Accent4 15 3 3" xfId="9255" xr:uid="{535D8B49-206A-4F40-9CF0-32A2552973A2}"/>
    <cellStyle name="20% - Accent4 15 3 3 2" xfId="12935" xr:uid="{C44AA59A-B05D-4549-8281-CE81DAD7AEBC}"/>
    <cellStyle name="20% - Accent4 15 3 4" xfId="11156" xr:uid="{0CC391C2-E247-44B5-9412-B5FE6A9F7914}"/>
    <cellStyle name="20% - Accent4 15 4" xfId="7980" xr:uid="{1BEE8AC2-487B-4A80-9B09-593D26C59C82}"/>
    <cellStyle name="20% - Accent4 15 4 2" xfId="9754" xr:uid="{964C72C6-437E-4376-8334-16ED21B70841}"/>
    <cellStyle name="20% - Accent4 15 4 2 2" xfId="13434" xr:uid="{7588DE63-03FA-4450-AA4B-7B3075E63691}"/>
    <cellStyle name="20% - Accent4 15 4 3" xfId="11655" xr:uid="{D0E3E49D-9E2E-44B4-B570-927A434ECAA7}"/>
    <cellStyle name="20% - Accent4 15 5" xfId="8870" xr:uid="{E0F9E762-8BC1-4815-BD9E-6A4E7536F97C}"/>
    <cellStyle name="20% - Accent4 15 5 2" xfId="12552" xr:uid="{BFF12EC3-30CB-4838-B664-C4D2ED5FC391}"/>
    <cellStyle name="20% - Accent4 15 6" xfId="10771" xr:uid="{71C5E9D2-00D0-40BD-BFB5-81D7E922D072}"/>
    <cellStyle name="20% - Accent4 16" xfId="600" xr:uid="{03267F73-FE42-47A9-93A6-26F99158E48C}"/>
    <cellStyle name="20% - Accent4 16 2" xfId="7412" xr:uid="{7B572BB9-CC24-4FA3-8802-C3F78D6873AE}"/>
    <cellStyle name="20% - Accent4 16 2 2" xfId="7666" xr:uid="{D30175CB-3E3E-4AE3-891B-EB6062ADD153}"/>
    <cellStyle name="20% - Accent4 16 2 2 2" xfId="8534" xr:uid="{3C7294D9-B04A-4F14-9814-4DF239252405}"/>
    <cellStyle name="20% - Accent4 16 2 2 2 2" xfId="10316" xr:uid="{0474A95C-67A2-4E2E-8E55-E59D3D13D02E}"/>
    <cellStyle name="20% - Accent4 16 2 2 2 2 2" xfId="13996" xr:uid="{5332CE73-09D8-477E-9AF1-A9B02D289E2B}"/>
    <cellStyle name="20% - Accent4 16 2 2 2 3" xfId="12217" xr:uid="{75A4F91E-6D9C-4F66-99D9-093610CB2A59}"/>
    <cellStyle name="20% - Accent4 16 2 2 3" xfId="9434" xr:uid="{F20C2573-35D9-4CE4-85FD-D6B2FE868407}"/>
    <cellStyle name="20% - Accent4 16 2 2 3 2" xfId="13114" xr:uid="{138D0E8E-1FC4-489B-A24B-7E984AD2617D}"/>
    <cellStyle name="20% - Accent4 16 2 2 4" xfId="11335" xr:uid="{3B5DD2BD-C75F-44E6-9F6C-3A3DBEAAB070}"/>
    <cellStyle name="20% - Accent4 16 2 3" xfId="8152" xr:uid="{E70AA02F-1AC9-490F-B538-2480E390571E}"/>
    <cellStyle name="20% - Accent4 16 2 3 2" xfId="9933" xr:uid="{3E241715-BCB0-4054-AE97-0765AD2A742B}"/>
    <cellStyle name="20% - Accent4 16 2 3 2 2" xfId="13613" xr:uid="{5D132958-4866-4C4C-BAF8-4064015D1160}"/>
    <cellStyle name="20% - Accent4 16 2 3 3" xfId="11834" xr:uid="{28ABB7A6-70D3-4C2B-8ADD-1EB460D2FB3F}"/>
    <cellStyle name="20% - Accent4 16 2 4" xfId="9051" xr:uid="{F524166A-96E6-41DC-889B-A8E91AAECDF4}"/>
    <cellStyle name="20% - Accent4 16 2 4 2" xfId="12731" xr:uid="{5F223A85-31FD-4152-B98A-CD4049E116E0}"/>
    <cellStyle name="20% - Accent4 16 2 5" xfId="10952" xr:uid="{43784064-20FE-481F-BFFD-6A154B335EC5}"/>
    <cellStyle name="20% - Accent4 16 3" xfId="7566" xr:uid="{2AC95C2E-A86A-41AD-A72B-8655EFB18927}"/>
    <cellStyle name="20% - Accent4 16 3 2" xfId="8368" xr:uid="{68A49490-112B-439C-98D8-0D00BB4DFD3C}"/>
    <cellStyle name="20% - Accent4 16 3 2 2" xfId="10150" xr:uid="{AA12E9A8-AB4D-4B0A-9EED-8A69A5CA78AB}"/>
    <cellStyle name="20% - Accent4 16 3 2 2 2" xfId="13830" xr:uid="{51F19F4E-7A8C-4020-ACB5-F3EB59E39D89}"/>
    <cellStyle name="20% - Accent4 16 3 2 3" xfId="12051" xr:uid="{776F3EB2-87AA-487C-8B7D-0F08267DCD48}"/>
    <cellStyle name="20% - Accent4 16 3 3" xfId="9268" xr:uid="{0DA53BA0-B572-42F6-A288-CF9DE973018E}"/>
    <cellStyle name="20% - Accent4 16 3 3 2" xfId="12948" xr:uid="{AE8C0F41-D5E3-4852-8C90-788C309E5463}"/>
    <cellStyle name="20% - Accent4 16 3 4" xfId="11169" xr:uid="{39929C6F-1C34-4141-AD08-CDF84CC57DE4}"/>
    <cellStyle name="20% - Accent4 16 4" xfId="7993" xr:uid="{2FCEEEF9-1860-42CA-A929-DC5B1A55D9E6}"/>
    <cellStyle name="20% - Accent4 16 4 2" xfId="9767" xr:uid="{171EB666-FB0D-4449-9789-4F3641C845C3}"/>
    <cellStyle name="20% - Accent4 16 4 2 2" xfId="13447" xr:uid="{C07C62F6-8F58-4E80-BDC8-15DC74FF07A7}"/>
    <cellStyle name="20% - Accent4 16 4 3" xfId="11668" xr:uid="{0CACEC42-2A49-46E5-9FAF-972C026A755D}"/>
    <cellStyle name="20% - Accent4 16 5" xfId="8883" xr:uid="{A5D6BA04-E975-4E93-8BF5-EC7D86D5796C}"/>
    <cellStyle name="20% - Accent4 16 5 2" xfId="12565" xr:uid="{A2EB2E2C-D33A-42CA-9CB5-C6BEFDB18C55}"/>
    <cellStyle name="20% - Accent4 16 6" xfId="10784" xr:uid="{9A501746-3029-4AA3-A4B8-C1370A62E8F1}"/>
    <cellStyle name="20% - Accent4 17" xfId="601" xr:uid="{04619A0B-72A5-4B60-A057-B7DBECFA68B6}"/>
    <cellStyle name="20% - Accent4 17 2" xfId="7424" xr:uid="{3782EB27-0A42-4E38-A004-EAFDA00AD040}"/>
    <cellStyle name="20% - Accent4 17 2 2" xfId="7678" xr:uid="{C925A567-10E4-472A-8DD5-4E3FFCADF21B}"/>
    <cellStyle name="20% - Accent4 17 2 2 2" xfId="8545" xr:uid="{D14739EF-EAA5-480F-BD42-E8676E12BE7B}"/>
    <cellStyle name="20% - Accent4 17 2 2 2 2" xfId="10327" xr:uid="{ADBA5E01-FFA0-4FE8-8DE8-9781C77F4185}"/>
    <cellStyle name="20% - Accent4 17 2 2 2 2 2" xfId="14007" xr:uid="{2B243DE7-FD2E-4362-A837-11C0CDF42AF6}"/>
    <cellStyle name="20% - Accent4 17 2 2 2 3" xfId="12228" xr:uid="{AE27D3E2-EF92-4707-9AB1-3CBB48681ABE}"/>
    <cellStyle name="20% - Accent4 17 2 2 3" xfId="9445" xr:uid="{BCE7F79A-4AFA-4E5F-BC19-4FF64F7B6466}"/>
    <cellStyle name="20% - Accent4 17 2 2 3 2" xfId="13125" xr:uid="{512F289D-D1A6-4734-9040-37A6EC5CFE3F}"/>
    <cellStyle name="20% - Accent4 17 2 2 4" xfId="11346" xr:uid="{5A12C881-641F-4D83-94A4-388B1A371918}"/>
    <cellStyle name="20% - Accent4 17 2 3" xfId="8163" xr:uid="{E7A43574-8272-4C5E-B996-9B575DEB54C0}"/>
    <cellStyle name="20% - Accent4 17 2 3 2" xfId="9944" xr:uid="{20E8C838-F8F2-4EF7-86F0-B884BCFE3BB8}"/>
    <cellStyle name="20% - Accent4 17 2 3 2 2" xfId="13624" xr:uid="{BAE895F6-E359-490F-A76C-7648EA27F12F}"/>
    <cellStyle name="20% - Accent4 17 2 3 3" xfId="11845" xr:uid="{3C671E36-940A-4E2E-AE91-2CE6668AF9FC}"/>
    <cellStyle name="20% - Accent4 17 2 4" xfId="9062" xr:uid="{B4283224-452C-4F87-9347-CA31A7A0E56E}"/>
    <cellStyle name="20% - Accent4 17 2 4 2" xfId="12742" xr:uid="{2E6BEC3C-F93A-42EC-9A1D-FCCC41809C00}"/>
    <cellStyle name="20% - Accent4 17 2 5" xfId="10963" xr:uid="{2BBAF1A8-4FBF-4FE7-8F5B-F23D6EAFA455}"/>
    <cellStyle name="20% - Accent4 17 3" xfId="7577" xr:uid="{1EC77A57-1D9E-47AF-80CE-6120E7688682}"/>
    <cellStyle name="20% - Accent4 17 3 2" xfId="8379" xr:uid="{6FFC25B2-B040-425B-8455-E63643D6EB85}"/>
    <cellStyle name="20% - Accent4 17 3 2 2" xfId="10161" xr:uid="{B644A7A2-87E7-4116-AD35-FE5777F83EE8}"/>
    <cellStyle name="20% - Accent4 17 3 2 2 2" xfId="13841" xr:uid="{A107B305-5748-424B-B1D5-9B90B9E853B0}"/>
    <cellStyle name="20% - Accent4 17 3 2 3" xfId="12062" xr:uid="{12B368D1-B274-488F-857F-032A7676A546}"/>
    <cellStyle name="20% - Accent4 17 3 3" xfId="9279" xr:uid="{7BF36787-CB7C-40DB-BCE5-1F22C3AE34CA}"/>
    <cellStyle name="20% - Accent4 17 3 3 2" xfId="12959" xr:uid="{84874355-B41C-4872-AA95-FB710B17FCA1}"/>
    <cellStyle name="20% - Accent4 17 3 4" xfId="11180" xr:uid="{B6E92D7B-2EEB-4343-84B5-35B2D0EBDCCF}"/>
    <cellStyle name="20% - Accent4 17 4" xfId="8004" xr:uid="{E6BB5E8E-FDBC-4CD2-9EF6-502704830C36}"/>
    <cellStyle name="20% - Accent4 17 4 2" xfId="9778" xr:uid="{33A60EF8-ABE6-4A30-B60D-4C55CDFD9DE3}"/>
    <cellStyle name="20% - Accent4 17 4 2 2" xfId="13458" xr:uid="{30436AFA-7A3F-4B5E-8EAA-C02B7F84D4EA}"/>
    <cellStyle name="20% - Accent4 17 4 3" xfId="11679" xr:uid="{2BDB6F9B-CE8F-4010-9970-07CA245EEF58}"/>
    <cellStyle name="20% - Accent4 17 5" xfId="8895" xr:uid="{395F1E6A-91DE-485B-ADB0-6F1D86B0B146}"/>
    <cellStyle name="20% - Accent4 17 5 2" xfId="12576" xr:uid="{4432B364-EDA3-4E78-B41C-43F243139CFA}"/>
    <cellStyle name="20% - Accent4 17 6" xfId="10796" xr:uid="{EE8E08D4-42DB-4B7F-A29E-41D3E25555AD}"/>
    <cellStyle name="20% - Accent4 18" xfId="602" xr:uid="{0D1D9EAB-60FE-4444-86D2-96FA915C1F8B}"/>
    <cellStyle name="20% - Accent4 18 2" xfId="7442" xr:uid="{213E2B95-907F-48AA-B020-DC7DED0023EA}"/>
    <cellStyle name="20% - Accent4 18 2 2" xfId="7697" xr:uid="{7D1C45F9-5507-4F2C-B9CD-2E9B8B2E1D01}"/>
    <cellStyle name="20% - Accent4 18 2 2 2" xfId="8564" xr:uid="{DD5E11CE-FC26-4231-A755-A40334285878}"/>
    <cellStyle name="20% - Accent4 18 2 2 2 2" xfId="10346" xr:uid="{EB5803D4-D9FD-4C18-A0A9-30EA041B9189}"/>
    <cellStyle name="20% - Accent4 18 2 2 2 2 2" xfId="14026" xr:uid="{81007438-8018-4327-9C40-B631CE3842A1}"/>
    <cellStyle name="20% - Accent4 18 2 2 2 3" xfId="12247" xr:uid="{CA2669BF-E56A-4C60-8EF4-28320D4D3F09}"/>
    <cellStyle name="20% - Accent4 18 2 2 3" xfId="9464" xr:uid="{B74A526B-3980-400C-8D5B-AE942833B616}"/>
    <cellStyle name="20% - Accent4 18 2 2 3 2" xfId="13144" xr:uid="{E6834DC0-C19E-4F01-9E30-AE7FE106397F}"/>
    <cellStyle name="20% - Accent4 18 2 2 4" xfId="11365" xr:uid="{70FA39D4-9CE8-4E46-91EC-BE923B819F9F}"/>
    <cellStyle name="20% - Accent4 18 2 3" xfId="8182" xr:uid="{C6A4FBED-F00F-4BFD-AD14-B74FD7513768}"/>
    <cellStyle name="20% - Accent4 18 2 3 2" xfId="9963" xr:uid="{CAC89A18-A218-42D4-B231-C411B145C91E}"/>
    <cellStyle name="20% - Accent4 18 2 3 2 2" xfId="13643" xr:uid="{A4639D40-7960-4202-B4E0-DD90868A2FDC}"/>
    <cellStyle name="20% - Accent4 18 2 3 3" xfId="11864" xr:uid="{5435ED20-40C1-4115-9F07-C7FAA8EA50DD}"/>
    <cellStyle name="20% - Accent4 18 2 4" xfId="9081" xr:uid="{CD235105-E11B-4A27-AA3E-644672C4E97A}"/>
    <cellStyle name="20% - Accent4 18 2 4 2" xfId="12761" xr:uid="{AC05ACA2-9B49-41FA-9A50-90668BCC0C92}"/>
    <cellStyle name="20% - Accent4 18 2 5" xfId="10982" xr:uid="{86DFF06E-2AD9-4985-90E0-68276587FAF3}"/>
    <cellStyle name="20% - Accent4 18 3" xfId="7596" xr:uid="{4942D438-A15C-4D2B-A5FC-8E5593646594}"/>
    <cellStyle name="20% - Accent4 18 3 2" xfId="8398" xr:uid="{5C90224F-AADA-4291-9E89-4FA9CC3515D3}"/>
    <cellStyle name="20% - Accent4 18 3 2 2" xfId="10180" xr:uid="{70CDD2A5-7E8F-4401-9924-87D679EB3C4B}"/>
    <cellStyle name="20% - Accent4 18 3 2 2 2" xfId="13860" xr:uid="{69A22796-43E0-4FA6-A8D6-2985A2E3FDDC}"/>
    <cellStyle name="20% - Accent4 18 3 2 3" xfId="12081" xr:uid="{7BA9CC55-D74C-4E7C-A865-A92B3B4AACD1}"/>
    <cellStyle name="20% - Accent4 18 3 3" xfId="9298" xr:uid="{463BA200-EE5B-49FF-8169-6EBD30C57E90}"/>
    <cellStyle name="20% - Accent4 18 3 3 2" xfId="12978" xr:uid="{161E10B9-EACD-4ABA-8DBC-01F362D81021}"/>
    <cellStyle name="20% - Accent4 18 3 4" xfId="11199" xr:uid="{FCEAFD86-3376-4209-AC87-910A504E68D7}"/>
    <cellStyle name="20% - Accent4 18 4" xfId="8023" xr:uid="{2D975508-16D3-4798-84F1-649F7A392DBA}"/>
    <cellStyle name="20% - Accent4 18 4 2" xfId="9797" xr:uid="{2DCE4A22-3591-47F1-9D9A-82ED514EE6AF}"/>
    <cellStyle name="20% - Accent4 18 4 2 2" xfId="13477" xr:uid="{D7F8AA47-CAB9-421B-9AC2-5F2A19282875}"/>
    <cellStyle name="20% - Accent4 18 4 3" xfId="11698" xr:uid="{CD4CA279-CAB6-4E21-A52C-A110E9230D3E}"/>
    <cellStyle name="20% - Accent4 18 5" xfId="8914" xr:uid="{83214E00-B3FC-49CF-BAF9-9CD04965B0F9}"/>
    <cellStyle name="20% - Accent4 18 5 2" xfId="12595" xr:uid="{DB6A3A6F-45BA-4884-8DAE-A0489FE4038A}"/>
    <cellStyle name="20% - Accent4 18 6" xfId="10815" xr:uid="{937D0DB2-522D-4A6A-8145-757AA7068007}"/>
    <cellStyle name="20% - Accent4 19" xfId="603" xr:uid="{55070BBC-F76C-44D6-9DD0-A1C631C380CA}"/>
    <cellStyle name="20% - Accent4 19 2" xfId="7453" xr:uid="{9FA320D1-6EAA-4071-BB62-BE1FD0C86D5B}"/>
    <cellStyle name="20% - Accent4 19 2 2" xfId="7707" xr:uid="{221BF932-9906-4925-96B8-45476E49B18B}"/>
    <cellStyle name="20% - Accent4 19 2 2 2" xfId="8574" xr:uid="{CEB9B02D-05AA-41D9-96A9-964860F6E0A3}"/>
    <cellStyle name="20% - Accent4 19 2 2 2 2" xfId="10356" xr:uid="{A7B9E6D4-D5D7-410B-A403-16BB6947433E}"/>
    <cellStyle name="20% - Accent4 19 2 2 2 2 2" xfId="14036" xr:uid="{396D2E50-B351-4ED5-B3F8-7DC35DA83D7A}"/>
    <cellStyle name="20% - Accent4 19 2 2 2 3" xfId="12257" xr:uid="{8FFF7825-A810-4625-AD04-70D40C11BDE8}"/>
    <cellStyle name="20% - Accent4 19 2 2 3" xfId="9474" xr:uid="{EAAEBA13-A9D8-45B8-9AC4-5D29AFBBEC44}"/>
    <cellStyle name="20% - Accent4 19 2 2 3 2" xfId="13154" xr:uid="{8984CF38-7F6A-45F0-AE15-37B53C524F5F}"/>
    <cellStyle name="20% - Accent4 19 2 2 4" xfId="11375" xr:uid="{B2C6C1DC-5946-4C54-BBDB-BE9FEA0D2956}"/>
    <cellStyle name="20% - Accent4 19 2 3" xfId="8192" xr:uid="{16854702-DBC0-4D03-AC8F-A3A744D54D01}"/>
    <cellStyle name="20% - Accent4 19 2 3 2" xfId="9973" xr:uid="{C7911487-ED44-41E9-9436-3456D3A6DF34}"/>
    <cellStyle name="20% - Accent4 19 2 3 2 2" xfId="13653" xr:uid="{0FD1F092-7206-4D8C-A03E-249636123445}"/>
    <cellStyle name="20% - Accent4 19 2 3 3" xfId="11874" xr:uid="{E22BD4F5-E5E3-43FB-A952-04D43DBAB607}"/>
    <cellStyle name="20% - Accent4 19 2 4" xfId="9091" xr:uid="{2DDE9B24-3D4B-492C-9B52-C650E4427583}"/>
    <cellStyle name="20% - Accent4 19 2 4 2" xfId="12771" xr:uid="{82DC30EF-1892-4551-A081-1050A7C0EA4F}"/>
    <cellStyle name="20% - Accent4 19 2 5" xfId="10992" xr:uid="{8766EFC2-4747-4D77-9970-88A3B66EFE36}"/>
    <cellStyle name="20% - Accent4 19 3" xfId="7606" xr:uid="{179CCA46-02FC-4C6F-B8B9-47BFFE6C46A1}"/>
    <cellStyle name="20% - Accent4 19 3 2" xfId="8408" xr:uid="{691780B7-6256-4554-AE76-215C10CA395D}"/>
    <cellStyle name="20% - Accent4 19 3 2 2" xfId="10190" xr:uid="{8D43E51C-7F05-4E32-9A11-3E4D671FBC56}"/>
    <cellStyle name="20% - Accent4 19 3 2 2 2" xfId="13870" xr:uid="{742B433E-2949-4F28-9EC2-20EBEE75C73A}"/>
    <cellStyle name="20% - Accent4 19 3 2 3" xfId="12091" xr:uid="{F64075DC-BEB1-4A11-BE79-0F99D3963C50}"/>
    <cellStyle name="20% - Accent4 19 3 3" xfId="9308" xr:uid="{79699772-1D74-45DE-AEDB-ECF92FB80779}"/>
    <cellStyle name="20% - Accent4 19 3 3 2" xfId="12988" xr:uid="{CED56C1C-EE41-40BC-AD32-5A7339EBDDEA}"/>
    <cellStyle name="20% - Accent4 19 3 4" xfId="11209" xr:uid="{F9819AF0-B628-4A15-B731-C58C36098858}"/>
    <cellStyle name="20% - Accent4 19 4" xfId="8033" xr:uid="{39238907-1FFC-41EB-8F21-7A91A0520546}"/>
    <cellStyle name="20% - Accent4 19 4 2" xfId="9807" xr:uid="{375DA198-E839-4B28-807E-3453E8809953}"/>
    <cellStyle name="20% - Accent4 19 4 2 2" xfId="13487" xr:uid="{D0CE932C-0829-493B-9FC7-F9B4D81E51BA}"/>
    <cellStyle name="20% - Accent4 19 4 3" xfId="11708" xr:uid="{0871F714-AF6D-4766-978C-D5C74FFDFD12}"/>
    <cellStyle name="20% - Accent4 19 5" xfId="8924" xr:uid="{E5E2F736-75FE-49D6-A0D2-CF6AA188B2CF}"/>
    <cellStyle name="20% - Accent4 19 5 2" xfId="12605" xr:uid="{A321BF4E-8889-4D13-8B44-A363B5115F11}"/>
    <cellStyle name="20% - Accent4 19 6" xfId="10825" xr:uid="{A40B3F9B-E196-40CA-B760-9BFD08DB5EDC}"/>
    <cellStyle name="20% - Accent4 2" xfId="604" xr:uid="{3A38FC07-2F88-4D29-BBB9-D78802810776}"/>
    <cellStyle name="20% - Accent4 2 10" xfId="605" xr:uid="{BD84B103-A552-4810-A19E-B8E17249C499}"/>
    <cellStyle name="20% - Accent4 2 10 2" xfId="7159" xr:uid="{C27FE373-ECA9-4C63-9CAB-6E858C515492}"/>
    <cellStyle name="20% - Accent4 2 10 3" xfId="10698" xr:uid="{09B97B9E-EB67-49A0-9766-F93F57A3C299}"/>
    <cellStyle name="20% - Accent4 2 11" xfId="606" xr:uid="{6FED9661-FFAE-4E1B-94C7-4E82DE15BAEE}"/>
    <cellStyle name="20% - Accent4 2 11 2" xfId="14393" xr:uid="{A1C38340-4515-48D0-8F04-096A26B2BD55}"/>
    <cellStyle name="20% - Accent4 2 12" xfId="607" xr:uid="{6BA05574-A7AE-42CF-9204-EED4AF9477A8}"/>
    <cellStyle name="20% - Accent4 2 2" xfId="608" xr:uid="{1D50AFBA-BDEC-410A-82DF-7D78F7C64801}"/>
    <cellStyle name="20% - Accent4 2 2 2" xfId="609" xr:uid="{1AB8C9F6-A664-4BB7-909A-06ADFF4C9C2C}"/>
    <cellStyle name="20% - Accent4 2 2 2 2" xfId="610" xr:uid="{5F526F61-4F7C-4386-B00F-03E1561235CC}"/>
    <cellStyle name="20% - Accent4 2 2 2 2 2" xfId="611" xr:uid="{BF374EA1-8CFA-4EDF-ABFF-2FE72C011122}"/>
    <cellStyle name="20% - Accent4 2 2 2 2 2 2" xfId="612" xr:uid="{5124E880-6D3E-4A0B-8F69-33AE9EFBEBAD}"/>
    <cellStyle name="20% - Accent4 2 2 2 2 2 2 2" xfId="613" xr:uid="{AC87D2B8-2E00-48E7-A6D8-0940F0290445}"/>
    <cellStyle name="20% - Accent4 2 2 2 2 2 3" xfId="614" xr:uid="{2C54AD39-EA76-46B5-87BE-C31EC701CE60}"/>
    <cellStyle name="20% - Accent4 2 2 2 2 3" xfId="615" xr:uid="{8F05EA59-976F-40A1-99FB-2D92515A3149}"/>
    <cellStyle name="20% - Accent4 2 2 2 2 3 2" xfId="616" xr:uid="{97EE6A7C-8F73-487C-9DD9-62A747ABA3B2}"/>
    <cellStyle name="20% - Accent4 2 2 2 2 4" xfId="617" xr:uid="{B566C1CE-CE17-4F32-A011-879245671B4D}"/>
    <cellStyle name="20% - Accent4 2 2 2 3" xfId="618" xr:uid="{3264D5E5-4C54-4B09-88F3-CD8F093443D5}"/>
    <cellStyle name="20% - Accent4 2 2 2 3 2" xfId="619" xr:uid="{B9694A55-1B69-4ABB-8902-9721433CB9BE}"/>
    <cellStyle name="20% - Accent4 2 2 2 3 2 2" xfId="620" xr:uid="{55288196-107B-453C-A3C9-A90ECB71DE41}"/>
    <cellStyle name="20% - Accent4 2 2 2 3 3" xfId="621" xr:uid="{9FA1C0BE-27CC-4048-A4B9-2A322E701E85}"/>
    <cellStyle name="20% - Accent4 2 2 2 4" xfId="622" xr:uid="{A3D2A004-2D40-4E72-9B0E-AE463C69C738}"/>
    <cellStyle name="20% - Accent4 2 2 2 4 2" xfId="623" xr:uid="{7E4F183C-FF2B-414B-ACAF-A55CC66B1A7C}"/>
    <cellStyle name="20% - Accent4 2 2 2 5" xfId="624" xr:uid="{AE71325F-6B7F-42F5-B407-0FFA9494CA25}"/>
    <cellStyle name="20% - Accent4 2 2 3" xfId="625" xr:uid="{5CC1E3B5-5529-4D47-8172-EAA59874468A}"/>
    <cellStyle name="20% - Accent4 2 2 3 2" xfId="626" xr:uid="{EFA61837-5E9C-47CF-BECF-E2A9BFEEBF6E}"/>
    <cellStyle name="20% - Accent4 2 2 3 2 2" xfId="627" xr:uid="{3565D6FE-8AEC-4825-9DE5-ACA5E83E9242}"/>
    <cellStyle name="20% - Accent4 2 2 3 2 2 2" xfId="628" xr:uid="{64D4CF89-70BA-402C-8156-657E4251AC8F}"/>
    <cellStyle name="20% - Accent4 2 2 3 2 3" xfId="629" xr:uid="{C2E5BA56-9062-49E5-BF83-96EDD4EF621C}"/>
    <cellStyle name="20% - Accent4 2 2 3 3" xfId="630" xr:uid="{7DCA1838-A1DC-4A06-A218-C69D138168E5}"/>
    <cellStyle name="20% - Accent4 2 2 3 3 2" xfId="631" xr:uid="{BB7C40BF-3E66-4D59-996B-65586C29A875}"/>
    <cellStyle name="20% - Accent4 2 2 3 4" xfId="632" xr:uid="{2A6AD0CD-5CA4-48C8-B28C-C1C91BCBEA6D}"/>
    <cellStyle name="20% - Accent4 2 2 4" xfId="633" xr:uid="{C3672DAD-D6B8-4C5C-9530-C176D5655916}"/>
    <cellStyle name="20% - Accent4 2 2 4 2" xfId="634" xr:uid="{1ED48E8C-358D-4D61-B043-039C89E4F9A2}"/>
    <cellStyle name="20% - Accent4 2 2 4 2 2" xfId="635" xr:uid="{784F962F-87E1-4188-8827-3190E698DF5E}"/>
    <cellStyle name="20% - Accent4 2 2 4 3" xfId="636" xr:uid="{FAB9F40D-7A58-43BD-A911-37BA16C68241}"/>
    <cellStyle name="20% - Accent4 2 2 5" xfId="637" xr:uid="{302D2EB9-C19C-40D1-94B8-03674573EED2}"/>
    <cellStyle name="20% - Accent4 2 2 5 2" xfId="638" xr:uid="{39FDBD6B-8AB6-4661-B954-B7DF6E30D8B9}"/>
    <cellStyle name="20% - Accent4 2 2 6" xfId="639" xr:uid="{75E44B61-225E-4480-913D-BD5B68B0AC92}"/>
    <cellStyle name="20% - Accent4 2 2 6 2" xfId="640" xr:uid="{79470E8A-166A-42C2-916D-33183344EA1B}"/>
    <cellStyle name="20% - Accent4 2 2 7" xfId="641" xr:uid="{55A6A2B0-F013-423F-B779-F1C630F793CA}"/>
    <cellStyle name="20% - Accent4 2 2 8" xfId="642" xr:uid="{F585F966-7E5E-4103-8EB5-ACD6C1431659}"/>
    <cellStyle name="20% - Accent4 2 3" xfId="643" xr:uid="{EF91E07A-D56B-4E01-901F-AD8DFF6D577B}"/>
    <cellStyle name="20% - Accent4 2 3 2" xfId="644" xr:uid="{E4E0BEC7-0587-4367-AAAC-08062EC17C96}"/>
    <cellStyle name="20% - Accent4 2 3 2 2" xfId="645" xr:uid="{A7535CB6-E06F-4FB8-993A-D76DAB9B38F2}"/>
    <cellStyle name="20% - Accent4 2 3 2 2 2" xfId="646" xr:uid="{F8B0E7FF-93B7-4AB8-B6D5-DEA3509A03D5}"/>
    <cellStyle name="20% - Accent4 2 3 2 2 2 2" xfId="647" xr:uid="{F4B1B4DB-D63A-4B97-976B-CDA1BA63C3DA}"/>
    <cellStyle name="20% - Accent4 2 3 2 2 2 2 2" xfId="648" xr:uid="{741DDAB7-6F03-4DCD-AFB6-972CDBFE9A70}"/>
    <cellStyle name="20% - Accent4 2 3 2 2 2 3" xfId="649" xr:uid="{46EB7C94-700C-4DCA-851E-2A821193C4BD}"/>
    <cellStyle name="20% - Accent4 2 3 2 2 3" xfId="650" xr:uid="{CC5FBC3F-E250-4704-88E3-C173762EEF7A}"/>
    <cellStyle name="20% - Accent4 2 3 2 2 3 2" xfId="651" xr:uid="{D0519D47-53D3-42C8-AA06-ACC761A54D65}"/>
    <cellStyle name="20% - Accent4 2 3 2 2 4" xfId="652" xr:uid="{0BB7760C-CE60-4358-B11D-BA3596A3B995}"/>
    <cellStyle name="20% - Accent4 2 3 2 3" xfId="653" xr:uid="{6471203C-69FE-4FB7-90F3-B5AFC5601039}"/>
    <cellStyle name="20% - Accent4 2 3 2 3 2" xfId="654" xr:uid="{678A2C21-418D-40E2-B9CA-159B190F33C0}"/>
    <cellStyle name="20% - Accent4 2 3 2 3 2 2" xfId="655" xr:uid="{FDE47345-89D0-40F8-BD15-F39EB68FCFC7}"/>
    <cellStyle name="20% - Accent4 2 3 2 3 3" xfId="656" xr:uid="{CF3DBF84-133D-47B2-B1E9-BD8DB9E1847B}"/>
    <cellStyle name="20% - Accent4 2 3 2 4" xfId="657" xr:uid="{CCC212AB-C980-48ED-8A3D-DD1D93B582D7}"/>
    <cellStyle name="20% - Accent4 2 3 2 4 2" xfId="658" xr:uid="{AC6BE41F-AB03-4E7C-B3DA-E731851B0790}"/>
    <cellStyle name="20% - Accent4 2 3 2 5" xfId="659" xr:uid="{9AA1C8A1-CF6B-4F5F-BD12-3E9C6E7A24A3}"/>
    <cellStyle name="20% - Accent4 2 3 3" xfId="660" xr:uid="{7E424EDB-471B-448B-AEE6-568D81568397}"/>
    <cellStyle name="20% - Accent4 2 3 3 2" xfId="661" xr:uid="{3EA10D8C-7167-4011-AF83-724A23E6E0B3}"/>
    <cellStyle name="20% - Accent4 2 3 3 2 2" xfId="662" xr:uid="{8DD9A832-6DF8-4EC4-A328-95E8E4E0B3C7}"/>
    <cellStyle name="20% - Accent4 2 3 3 2 2 2" xfId="663" xr:uid="{AE0BEA2F-E70A-4020-87A3-0B66A1EAF364}"/>
    <cellStyle name="20% - Accent4 2 3 3 2 3" xfId="664" xr:uid="{ED54D749-64AA-4BD6-B9D1-7026C489EED7}"/>
    <cellStyle name="20% - Accent4 2 3 3 3" xfId="665" xr:uid="{93AE0176-18B6-45C6-8B97-ECC68FF55C9A}"/>
    <cellStyle name="20% - Accent4 2 3 3 3 2" xfId="666" xr:uid="{3EA4BB57-C4E1-4147-B981-7A7ABFE00DD8}"/>
    <cellStyle name="20% - Accent4 2 3 3 4" xfId="667" xr:uid="{06F8EA83-6B5F-43F2-B7B1-7A3DAC508AD8}"/>
    <cellStyle name="20% - Accent4 2 3 4" xfId="668" xr:uid="{42541CF8-F4AB-4E19-8683-9C1BC60CA1E4}"/>
    <cellStyle name="20% - Accent4 2 3 4 2" xfId="669" xr:uid="{66F2DC4E-6B6B-404F-82B9-72436C814B47}"/>
    <cellStyle name="20% - Accent4 2 3 4 2 2" xfId="670" xr:uid="{D31F38D8-420D-4053-8233-DB2FF734687C}"/>
    <cellStyle name="20% - Accent4 2 3 4 3" xfId="671" xr:uid="{78C7CDA2-23A0-40A8-80AE-80E636C8C8F4}"/>
    <cellStyle name="20% - Accent4 2 3 5" xfId="672" xr:uid="{BD45568E-E6E8-4FA4-A25E-68645A3F49C3}"/>
    <cellStyle name="20% - Accent4 2 3 5 2" xfId="673" xr:uid="{6D80E24C-5EE9-483A-89B7-73C490F8A1F2}"/>
    <cellStyle name="20% - Accent4 2 3 6" xfId="674" xr:uid="{AF7A57C0-D440-4050-86C9-A2885BD48865}"/>
    <cellStyle name="20% - Accent4 2 4" xfId="675" xr:uid="{F154F1B5-6BE9-4B1B-B89C-DEDE22D5C887}"/>
    <cellStyle name="20% - Accent4 2 4 2" xfId="676" xr:uid="{C7D43BF0-6465-42ED-AB32-0052B677B320}"/>
    <cellStyle name="20% - Accent4 2 4 2 2" xfId="677" xr:uid="{AC77C7E6-0ADF-4784-97A3-CECEBDD57719}"/>
    <cellStyle name="20% - Accent4 2 4 2 2 2" xfId="678" xr:uid="{0FC189B1-D202-4F94-B79E-1DB8906DC0B7}"/>
    <cellStyle name="20% - Accent4 2 4 2 2 2 2" xfId="679" xr:uid="{7E0C6D43-7E0B-4A0F-8F5D-8DBCE9EDE430}"/>
    <cellStyle name="20% - Accent4 2 4 2 2 3" xfId="680" xr:uid="{BEC47C09-BF44-4720-B8D0-82E33E19B8BC}"/>
    <cellStyle name="20% - Accent4 2 4 2 3" xfId="681" xr:uid="{4B07283D-09AA-46E7-9803-75D964B0F645}"/>
    <cellStyle name="20% - Accent4 2 4 2 3 2" xfId="682" xr:uid="{DE50B481-CC33-4217-A14E-A4EF11448648}"/>
    <cellStyle name="20% - Accent4 2 4 2 4" xfId="683" xr:uid="{88256D96-9FF7-4456-9BEF-7D2D4C0A5654}"/>
    <cellStyle name="20% - Accent4 2 4 3" xfId="684" xr:uid="{62AF4079-A8B6-4169-9EF6-9D5D6C6E6D11}"/>
    <cellStyle name="20% - Accent4 2 4 3 2" xfId="685" xr:uid="{B2B3CBF7-C528-40D7-B4F3-7393083E593B}"/>
    <cellStyle name="20% - Accent4 2 4 3 2 2" xfId="686" xr:uid="{642D7E7E-9933-4A85-8D2F-A8B4B792ADB2}"/>
    <cellStyle name="20% - Accent4 2 4 3 3" xfId="687" xr:uid="{EDD2A2C6-5465-4BF7-9244-5ED0F4988EB1}"/>
    <cellStyle name="20% - Accent4 2 4 4" xfId="688" xr:uid="{E360CFAF-6AE2-4F7D-A06D-D063AC93C423}"/>
    <cellStyle name="20% - Accent4 2 4 4 2" xfId="689" xr:uid="{084E08C5-9839-4FB5-A400-FDE85332A7A8}"/>
    <cellStyle name="20% - Accent4 2 4 5" xfId="690" xr:uid="{7684901E-20FD-4A96-B86D-6B9E1053FCBE}"/>
    <cellStyle name="20% - Accent4 2 5" xfId="691" xr:uid="{E46850A9-C618-4A3A-9DBE-B3A658886D9F}"/>
    <cellStyle name="20% - Accent4 2 5 2" xfId="692" xr:uid="{BF5FCEE5-D1A2-4261-8970-8EE213AF44B6}"/>
    <cellStyle name="20% - Accent4 2 5 2 2" xfId="693" xr:uid="{4A2EEF39-7997-47B0-9CAA-06103FB91223}"/>
    <cellStyle name="20% - Accent4 2 5 2 2 2" xfId="694" xr:uid="{41E6A4AA-13DE-4558-B5F4-6555E25D4CFF}"/>
    <cellStyle name="20% - Accent4 2 5 2 3" xfId="695" xr:uid="{A5568433-6F1C-451D-A1EB-40915D3B3050}"/>
    <cellStyle name="20% - Accent4 2 5 3" xfId="696" xr:uid="{45CF8109-4BA0-46D6-B292-6D8C32B50128}"/>
    <cellStyle name="20% - Accent4 2 5 3 2" xfId="697" xr:uid="{FBE31F4B-A713-418B-878C-FF838E647AF5}"/>
    <cellStyle name="20% - Accent4 2 5 4" xfId="698" xr:uid="{08DC2F26-00A5-481D-9DC1-4E20DCA03088}"/>
    <cellStyle name="20% - Accent4 2 6" xfId="699" xr:uid="{0EC90541-364D-4A3F-965C-082A9F36551E}"/>
    <cellStyle name="20% - Accent4 2 6 2" xfId="700" xr:uid="{AA3B1CB4-FF0E-41AD-B989-E72782353FF5}"/>
    <cellStyle name="20% - Accent4 2 6 2 2" xfId="701" xr:uid="{5DB2A1CA-0F6B-4150-89F0-FDF08CDD3690}"/>
    <cellStyle name="20% - Accent4 2 6 3" xfId="702" xr:uid="{CAC3EB11-6997-40C7-97FB-DEECD66E28FB}"/>
    <cellStyle name="20% - Accent4 2 7" xfId="703" xr:uid="{4DEBF982-F060-48EF-96BE-94B9D572CFA4}"/>
    <cellStyle name="20% - Accent4 2 7 2" xfId="704" xr:uid="{3B58D17B-F2D9-4A8A-A50E-FBA8FE164032}"/>
    <cellStyle name="20% - Accent4 2 8" xfId="705" xr:uid="{5AA0FE4B-9446-4186-A2DF-820E086F8B8B}"/>
    <cellStyle name="20% - Accent4 2 8 2" xfId="706" xr:uid="{1CED590F-1E89-4637-93A3-86A1383CB51A}"/>
    <cellStyle name="20% - Accent4 2 9" xfId="707" xr:uid="{35DB9E82-62E3-43DE-8C33-9132384703E4}"/>
    <cellStyle name="20% - Accent4 2 9 2" xfId="6871" xr:uid="{43C4F0E1-FDFF-475D-8485-F8D78486B299}"/>
    <cellStyle name="20% - Accent4 2 9 3" xfId="7029" xr:uid="{7331F790-89CE-466B-B5D6-5BEF5DAC86B2}"/>
    <cellStyle name="20% - Accent4 20" xfId="6914" xr:uid="{2AF9197A-00DF-45BC-94BB-9075F4FCB6BE}"/>
    <cellStyle name="20% - Accent4 20 2" xfId="7470" xr:uid="{4BA77437-293D-4663-B1F2-781FB275ED91}"/>
    <cellStyle name="20% - Accent4 20 2 2" xfId="7724" xr:uid="{A9794BB0-F4FE-4E5D-935F-8EC27A0606E8}"/>
    <cellStyle name="20% - Accent4 20 2 2 2" xfId="8591" xr:uid="{A87BC58A-FD3D-4934-9A0C-50A32D53E331}"/>
    <cellStyle name="20% - Accent4 20 2 2 2 2" xfId="10373" xr:uid="{599FC5A4-DCD2-4A46-A449-5A3A37C00136}"/>
    <cellStyle name="20% - Accent4 20 2 2 2 2 2" xfId="14053" xr:uid="{17FA4F29-ADE7-45B7-AAB1-147F364B7698}"/>
    <cellStyle name="20% - Accent4 20 2 2 2 3" xfId="12274" xr:uid="{FC732744-6121-46FC-950A-168501DAFB6C}"/>
    <cellStyle name="20% - Accent4 20 2 2 3" xfId="9491" xr:uid="{3EA81692-19B9-4017-9209-E0FC90B95E7E}"/>
    <cellStyle name="20% - Accent4 20 2 2 3 2" xfId="13171" xr:uid="{94DAC68F-F49C-4B4F-B602-9E65B31F073E}"/>
    <cellStyle name="20% - Accent4 20 2 2 4" xfId="11392" xr:uid="{E6901738-B757-4553-B58B-B6995A8CA766}"/>
    <cellStyle name="20% - Accent4 20 2 3" xfId="8209" xr:uid="{80D68925-839D-4773-B271-092997D845F9}"/>
    <cellStyle name="20% - Accent4 20 2 3 2" xfId="9990" xr:uid="{C44E4B13-B6A5-43EE-A2CF-3F40EBA18964}"/>
    <cellStyle name="20% - Accent4 20 2 3 2 2" xfId="13670" xr:uid="{47D492D6-BAAB-414B-BEDB-4AD4075DE6CD}"/>
    <cellStyle name="20% - Accent4 20 2 3 3" xfId="11891" xr:uid="{27E7E4C8-58D0-496D-9C36-8CF387C58AC7}"/>
    <cellStyle name="20% - Accent4 20 2 4" xfId="9108" xr:uid="{F5802CDB-ED7E-45B1-B006-F128ADE5979E}"/>
    <cellStyle name="20% - Accent4 20 2 4 2" xfId="12788" xr:uid="{BF8F4CDF-4222-45A9-9480-17981BF64081}"/>
    <cellStyle name="20% - Accent4 20 2 5" xfId="11009" xr:uid="{6BE6828E-03F0-4545-BA01-59ADC4C3BF98}"/>
    <cellStyle name="20% - Accent4 20 3" xfId="7623" xr:uid="{DEE834A0-7F4B-45C3-AF9E-6E93E984C65D}"/>
    <cellStyle name="20% - Accent4 20 3 2" xfId="8425" xr:uid="{0301D6B8-530E-46AB-B6D9-BE39EA2036A0}"/>
    <cellStyle name="20% - Accent4 20 3 2 2" xfId="10207" xr:uid="{659A946B-D756-4419-8418-D5DEE7061BDA}"/>
    <cellStyle name="20% - Accent4 20 3 2 2 2" xfId="13887" xr:uid="{A649CC20-B2FC-46E4-9720-6027EE89E022}"/>
    <cellStyle name="20% - Accent4 20 3 2 3" xfId="12108" xr:uid="{1ABA2DE1-CA5F-4D67-9329-96B4239A6965}"/>
    <cellStyle name="20% - Accent4 20 3 3" xfId="9325" xr:uid="{B8BC01F5-6DBF-4C24-967D-F6EDEE2FE57B}"/>
    <cellStyle name="20% - Accent4 20 3 3 2" xfId="13005" xr:uid="{90C1FD23-E952-4D15-A76E-348ABD9135AF}"/>
    <cellStyle name="20% - Accent4 20 3 4" xfId="11226" xr:uid="{4E516242-0264-41A1-AF7F-EBE22D693DD5}"/>
    <cellStyle name="20% - Accent4 20 4" xfId="8050" xr:uid="{E4512FC4-8833-4123-98DB-B6DF59988FDF}"/>
    <cellStyle name="20% - Accent4 20 4 2" xfId="9824" xr:uid="{9EBA0431-939C-4E0A-BCED-25F342A69A90}"/>
    <cellStyle name="20% - Accent4 20 4 2 2" xfId="13504" xr:uid="{E1CA9DF6-1E7E-4A48-BC66-0655DF2612D9}"/>
    <cellStyle name="20% - Accent4 20 4 3" xfId="11725" xr:uid="{35A3413D-911A-4495-98B4-3C5E6FCF0D7A}"/>
    <cellStyle name="20% - Accent4 20 5" xfId="8941" xr:uid="{64A2B9FC-DEE4-42DF-B37A-7907E2B7DC7C}"/>
    <cellStyle name="20% - Accent4 20 5 2" xfId="12622" xr:uid="{7DEEF78C-3A28-4FA2-98D0-EED7CEDBC580}"/>
    <cellStyle name="20% - Accent4 20 6" xfId="10842" xr:uid="{4D000EC6-B911-4B8C-909C-DFCDF3E3D06B}"/>
    <cellStyle name="20% - Accent4 21" xfId="6928" xr:uid="{0E823B60-C6D8-47CF-8B05-2954609315CD}"/>
    <cellStyle name="20% - Accent4 21 2" xfId="7637" xr:uid="{30D0CDB5-C18C-42C9-9164-3A14643943B3}"/>
    <cellStyle name="20% - Accent4 21 2 2" xfId="8438" xr:uid="{4D70A9D8-369B-41A9-8C41-F96A574BBC07}"/>
    <cellStyle name="20% - Accent4 21 2 2 2" xfId="10220" xr:uid="{F2B0490C-3911-4D65-8B90-492078227C60}"/>
    <cellStyle name="20% - Accent4 21 2 2 2 2" xfId="13900" xr:uid="{AB5BC5A2-254A-4B3E-A2F8-F08674668E9B}"/>
    <cellStyle name="20% - Accent4 21 2 2 3" xfId="12121" xr:uid="{B0DCE4DD-8B9B-4E52-86C2-431E71606B0A}"/>
    <cellStyle name="20% - Accent4 21 2 3" xfId="9338" xr:uid="{EF0A5AE9-C594-443F-AE68-8B1926BF19D8}"/>
    <cellStyle name="20% - Accent4 21 2 3 2" xfId="13018" xr:uid="{BBB58469-CC28-4892-AAA0-BFE8223B322D}"/>
    <cellStyle name="20% - Accent4 21 2 4" xfId="11239" xr:uid="{B6B9DDB4-44D1-428E-AFB0-35CBB618C236}"/>
    <cellStyle name="20% - Accent4 21 3" xfId="8063" xr:uid="{C3C1C377-224B-4243-B8E8-CFFCA16351DE}"/>
    <cellStyle name="20% - Accent4 21 3 2" xfId="9837" xr:uid="{1C190777-AE1D-4B71-89F0-0C33A3A5DF94}"/>
    <cellStyle name="20% - Accent4 21 3 2 2" xfId="13517" xr:uid="{156FFB16-5F68-4C83-841C-866D36A52E55}"/>
    <cellStyle name="20% - Accent4 21 3 3" xfId="11738" xr:uid="{A938A0C8-1DC5-481C-9864-FFA1E0380331}"/>
    <cellStyle name="20% - Accent4 21 4" xfId="8955" xr:uid="{4FAF0662-F4DA-46BD-A399-5CA0C5D35CD8}"/>
    <cellStyle name="20% - Accent4 21 4 2" xfId="12635" xr:uid="{223455E2-8CCC-451D-B627-4D3B2A3D3A88}"/>
    <cellStyle name="20% - Accent4 21 5" xfId="10856" xr:uid="{E72C26F4-EFF0-426F-AF17-3F1199C9F1D4}"/>
    <cellStyle name="20% - Accent4 22" xfId="6944" xr:uid="{4FECECCC-0606-4BD9-98EF-39BC7F7922E3}"/>
    <cellStyle name="20% - Accent4 22 2" xfId="7734" xr:uid="{8C87477B-C710-41F4-82FF-502848753F56}"/>
    <cellStyle name="20% - Accent4 22 2 2" xfId="8601" xr:uid="{A543A2D7-B420-442A-8F23-21786AE8D228}"/>
    <cellStyle name="20% - Accent4 22 2 2 2" xfId="10383" xr:uid="{AD11A27B-868F-4434-A81A-6ED7605B3E6C}"/>
    <cellStyle name="20% - Accent4 22 2 2 2 2" xfId="14063" xr:uid="{E9A52D6F-D82D-4741-B298-764006B1FE78}"/>
    <cellStyle name="20% - Accent4 22 2 2 3" xfId="12284" xr:uid="{584923C1-11FD-46CD-98C8-0196F51ACF96}"/>
    <cellStyle name="20% - Accent4 22 2 3" xfId="9501" xr:uid="{4016D4D4-39A1-4DEE-AB1E-CFE1E844088A}"/>
    <cellStyle name="20% - Accent4 22 2 3 2" xfId="13181" xr:uid="{48C7FDE8-427C-4482-ABCA-7EA33C230FBC}"/>
    <cellStyle name="20% - Accent4 22 2 4" xfId="11402" xr:uid="{907CC696-BAB6-45E4-950A-910D63AFF014}"/>
    <cellStyle name="20% - Accent4 22 3" xfId="8219" xr:uid="{887399D2-02C3-46A5-8E51-4D4D0B5A610A}"/>
    <cellStyle name="20% - Accent4 22 3 2" xfId="10000" xr:uid="{75C7CF95-9009-414A-9F61-48F5F4AD910C}"/>
    <cellStyle name="20% - Accent4 22 3 2 2" xfId="13680" xr:uid="{DD42C9E5-3E7A-47B9-A91E-4080267A254D}"/>
    <cellStyle name="20% - Accent4 22 3 3" xfId="11901" xr:uid="{776FFB64-B9E2-42DF-88CA-5E7190EEBD43}"/>
    <cellStyle name="20% - Accent4 22 4" xfId="9118" xr:uid="{6008BD9B-0B73-4F1B-8AD7-F0B06CE828C9}"/>
    <cellStyle name="20% - Accent4 22 4 2" xfId="12798" xr:uid="{CBC51ED1-F0B3-4803-A6E9-6D88F4FFEC9E}"/>
    <cellStyle name="20% - Accent4 22 5" xfId="11019" xr:uid="{AA6143A0-DE76-481E-84F9-7049A8EDDFE0}"/>
    <cellStyle name="20% - Accent4 23" xfId="6959" xr:uid="{635E6D4F-3FD7-4489-8982-49E4263F8728}"/>
    <cellStyle name="20% - Accent4 23 2" xfId="7754" xr:uid="{ABD24EAA-A763-427E-9859-EF8DE016724D}"/>
    <cellStyle name="20% - Accent4 23 2 2" xfId="8624" xr:uid="{6BC04BFC-4618-42D5-859B-626A4FA6B96F}"/>
    <cellStyle name="20% - Accent4 23 2 2 2" xfId="10406" xr:uid="{12B9C20F-E848-4DC3-AA9F-FA5E50987A03}"/>
    <cellStyle name="20% - Accent4 23 2 2 2 2" xfId="14086" xr:uid="{08AA89A8-0901-4412-AB6F-D8A5884993D2}"/>
    <cellStyle name="20% - Accent4 23 2 2 3" xfId="12307" xr:uid="{A2D94E2E-95B5-48C6-BEC6-2104EE06530A}"/>
    <cellStyle name="20% - Accent4 23 2 3" xfId="9524" xr:uid="{F62EB3D9-C374-4097-B185-3E436A0F5CB8}"/>
    <cellStyle name="20% - Accent4 23 2 3 2" xfId="13204" xr:uid="{83639B8D-CACC-4DDB-8680-FC870226449E}"/>
    <cellStyle name="20% - Accent4 23 2 4" xfId="11425" xr:uid="{08F1A5B5-FC1B-4B53-B246-EA4C6874E6B2}"/>
    <cellStyle name="20% - Accent4 23 3" xfId="8242" xr:uid="{7D147E59-28B9-470C-9B2C-43EE0AFE34C9}"/>
    <cellStyle name="20% - Accent4 23 3 2" xfId="10023" xr:uid="{7967EC90-9F75-4241-9014-92A728AF73B0}"/>
    <cellStyle name="20% - Accent4 23 3 2 2" xfId="13703" xr:uid="{11B65BF2-3D68-418F-9BA2-CB4E73EEA4A0}"/>
    <cellStyle name="20% - Accent4 23 3 3" xfId="11924" xr:uid="{648FF668-D97A-4711-A1CE-71AA77F0CF4C}"/>
    <cellStyle name="20% - Accent4 23 4" xfId="9141" xr:uid="{716C51E1-C43D-4DD8-AA5E-F4C6BCD1DA37}"/>
    <cellStyle name="20% - Accent4 23 4 2" xfId="12821" xr:uid="{8064A43B-C6CA-442B-AE2A-4501744580B1}"/>
    <cellStyle name="20% - Accent4 23 5" xfId="11042" xr:uid="{711D5C8D-2ABA-430A-B8E9-FD7ECC23CDF3}"/>
    <cellStyle name="20% - Accent4 24" xfId="6980" xr:uid="{E3C18D43-8255-42C4-B346-7A553553C22E}"/>
    <cellStyle name="20% - Accent4 24 2" xfId="7770" xr:uid="{3A5401BC-9DC2-46B7-9094-68461020264E}"/>
    <cellStyle name="20% - Accent4 24 2 2" xfId="8638" xr:uid="{1F0900F5-1DEA-4121-A4C3-00EFA54829E9}"/>
    <cellStyle name="20% - Accent4 24 2 2 2" xfId="10420" xr:uid="{225606A5-306B-4EF8-A34B-8D360331DB59}"/>
    <cellStyle name="20% - Accent4 24 2 2 2 2" xfId="14100" xr:uid="{D46A0A5E-81F1-4D35-90CC-474BBC503BEE}"/>
    <cellStyle name="20% - Accent4 24 2 2 3" xfId="12321" xr:uid="{DBD4B67B-F87C-4826-B0C9-7AF2A738761D}"/>
    <cellStyle name="20% - Accent4 24 2 3" xfId="9538" xr:uid="{1095AFEF-BC1C-4DC7-B719-8580B99C78DE}"/>
    <cellStyle name="20% - Accent4 24 2 3 2" xfId="13218" xr:uid="{41FB8E05-971C-4352-9F3D-DE9A01D6A902}"/>
    <cellStyle name="20% - Accent4 24 2 4" xfId="11439" xr:uid="{23A3E76A-37A3-4448-9E23-C33FBBA74E72}"/>
    <cellStyle name="20% - Accent4 24 3" xfId="8256" xr:uid="{3C05EB64-CD3B-4BB4-ABA3-AED6B49D63CB}"/>
    <cellStyle name="20% - Accent4 24 3 2" xfId="10037" xr:uid="{328E6BE1-6376-46D1-8750-A5168CCEFB60}"/>
    <cellStyle name="20% - Accent4 24 3 2 2" xfId="13717" xr:uid="{E03D1352-BEA7-4ABB-B44B-9776506A545A}"/>
    <cellStyle name="20% - Accent4 24 3 3" xfId="11938" xr:uid="{3CAF1882-408E-4E02-BC81-07DB3373E46D}"/>
    <cellStyle name="20% - Accent4 24 4" xfId="9155" xr:uid="{EA6FB5E5-7AA5-453B-B618-F0D675B6B560}"/>
    <cellStyle name="20% - Accent4 24 4 2" xfId="12835" xr:uid="{CC87F2BC-DD73-4DC4-A6C5-F191B917EEC1}"/>
    <cellStyle name="20% - Accent4 24 5" xfId="11056" xr:uid="{A4AA3FBC-6558-41DB-945F-17C9C91EF867}"/>
    <cellStyle name="20% - Accent4 25" xfId="7388" xr:uid="{9DB851FE-6C99-4FDA-9948-5BFE571E41CA}"/>
    <cellStyle name="20% - Accent4 25 2" xfId="8266" xr:uid="{7D7657DC-C7CA-4100-AFA8-1F1D9F257D55}"/>
    <cellStyle name="20% - Accent4 25 2 2" xfId="10047" xr:uid="{D2414A96-D46F-4F7C-BC18-1DAA8E47CF07}"/>
    <cellStyle name="20% - Accent4 25 2 2 2" xfId="13727" xr:uid="{385C838F-E694-4D22-AB0C-E0CD06E30079}"/>
    <cellStyle name="20% - Accent4 25 2 3" xfId="11948" xr:uid="{9EF85C4F-31B8-46CE-80C6-D5484ED88909}"/>
    <cellStyle name="20% - Accent4 25 3" xfId="9165" xr:uid="{912ECEC0-8B4C-4972-ABE0-0E387515ECCC}"/>
    <cellStyle name="20% - Accent4 25 3 2" xfId="12845" xr:uid="{F19866DB-035D-4394-BCE2-527F8F2D93C6}"/>
    <cellStyle name="20% - Accent4 25 4" xfId="11066" xr:uid="{CF13E368-D36D-49CD-B86F-38DA99B7EE76}"/>
    <cellStyle name="20% - Accent4 26" xfId="7782" xr:uid="{E563ADA5-26D4-43FC-AC60-0333851C27E7}"/>
    <cellStyle name="20% - Accent4 26 2" xfId="8652" xr:uid="{945DD0EF-2FF9-456B-A69F-149F438E666C}"/>
    <cellStyle name="20% - Accent4 26 2 2" xfId="10434" xr:uid="{34BFF0DA-D751-4911-B15C-E6D205DE40CC}"/>
    <cellStyle name="20% - Accent4 26 2 2 2" xfId="14114" xr:uid="{B9932364-8DFC-46A1-AD36-1F54C5FA2BF6}"/>
    <cellStyle name="20% - Accent4 26 2 3" xfId="12335" xr:uid="{F4FBDEFC-252D-436C-A016-AEBB52B6DE6A}"/>
    <cellStyle name="20% - Accent4 26 3" xfId="9552" xr:uid="{D9018404-7237-443C-B646-6098E8C8ABE9}"/>
    <cellStyle name="20% - Accent4 26 3 2" xfId="13232" xr:uid="{770E9FCF-698D-40C7-A243-5B0802006941}"/>
    <cellStyle name="20% - Accent4 26 4" xfId="11453" xr:uid="{717B96B6-1AF8-4654-A97F-6D5DB3EC52B8}"/>
    <cellStyle name="20% - Accent4 27" xfId="7794" xr:uid="{13017156-E718-4545-BF46-0420FBDF914F}"/>
    <cellStyle name="20% - Accent4 27 2" xfId="8666" xr:uid="{A98A71CB-5D21-4A49-8621-F47205588159}"/>
    <cellStyle name="20% - Accent4 27 2 2" xfId="10448" xr:uid="{05D775F4-F5CB-4BEB-858A-9D6CD4E20A14}"/>
    <cellStyle name="20% - Accent4 27 2 2 2" xfId="14128" xr:uid="{BAADF42C-F64D-4473-AA28-1AFE148ABB99}"/>
    <cellStyle name="20% - Accent4 27 2 3" xfId="12349" xr:uid="{458CA6A1-E529-4343-A35A-91A3BD6C4141}"/>
    <cellStyle name="20% - Accent4 27 3" xfId="9566" xr:uid="{9478222E-D1B6-4DB9-8F2E-3ECA3E3D375A}"/>
    <cellStyle name="20% - Accent4 27 3 2" xfId="13246" xr:uid="{A5491A39-07A6-4ADF-9C23-86ECE33BD040}"/>
    <cellStyle name="20% - Accent4 27 4" xfId="11467" xr:uid="{14F8FC7A-F419-4CAD-AD99-BC8291D53F9E}"/>
    <cellStyle name="20% - Accent4 28" xfId="7804" xr:uid="{487798B0-6834-4099-B37F-4787FA68FADC}"/>
    <cellStyle name="20% - Accent4 28 2" xfId="8676" xr:uid="{9CB03AC6-8232-44E3-A33A-FCE739E80828}"/>
    <cellStyle name="20% - Accent4 28 2 2" xfId="10458" xr:uid="{90C4D8CE-DDE6-4237-928D-CC467D66B0DF}"/>
    <cellStyle name="20% - Accent4 28 2 2 2" xfId="14138" xr:uid="{FC89742A-7518-4BD8-9662-6116ED81F474}"/>
    <cellStyle name="20% - Accent4 28 2 3" xfId="12359" xr:uid="{DD6D99A9-6BB0-4EDB-97A7-4DC06A64F67D}"/>
    <cellStyle name="20% - Accent4 28 3" xfId="9576" xr:uid="{7ADDECD1-05E3-4EA9-ACBA-BACD6B21B7AD}"/>
    <cellStyle name="20% - Accent4 28 3 2" xfId="13256" xr:uid="{653CD7DC-3CC5-472A-A7FA-EEE82C217940}"/>
    <cellStyle name="20% - Accent4 28 4" xfId="11477" xr:uid="{FC66DE0E-2E3D-4DD7-9263-614C2DEFD254}"/>
    <cellStyle name="20% - Accent4 29" xfId="7820" xr:uid="{52FD7C90-FB01-47FD-BC9D-D2618426188B}"/>
    <cellStyle name="20% - Accent4 29 2" xfId="8692" xr:uid="{83008A61-7C8A-43D7-A1EF-C8CF08727F71}"/>
    <cellStyle name="20% - Accent4 29 2 2" xfId="10474" xr:uid="{CCA03337-9AE2-4AC5-ADF2-1E85F2CB2C9C}"/>
    <cellStyle name="20% - Accent4 29 2 2 2" xfId="14154" xr:uid="{5AFE2644-C955-4B45-8B28-B2AFA9A9FE1B}"/>
    <cellStyle name="20% - Accent4 29 2 3" xfId="12375" xr:uid="{3A9AF52F-228F-4EC7-8172-9EA8006FB64C}"/>
    <cellStyle name="20% - Accent4 29 3" xfId="9591" xr:uid="{C3C5DA46-07EE-42EA-BFE8-B9F619819666}"/>
    <cellStyle name="20% - Accent4 29 3 2" xfId="13272" xr:uid="{BE2EBF08-54D8-4D92-8B39-76CC123CA544}"/>
    <cellStyle name="20% - Accent4 29 4" xfId="11493" xr:uid="{430C80AB-7AF6-4D6C-8C96-E881DE787256}"/>
    <cellStyle name="20% - Accent4 3" xfId="708" xr:uid="{BD4590A5-AFE5-4072-9BA3-7C2577F41509}"/>
    <cellStyle name="20% - Accent4 3 10" xfId="14405" xr:uid="{DCE7A30F-169B-4E6B-B029-6D8B8A0A16B9}"/>
    <cellStyle name="20% - Accent4 3 2" xfId="709" xr:uid="{BF2136CA-909E-4846-B65D-867D8B32A41A}"/>
    <cellStyle name="20% - Accent4 3 2 2" xfId="710" xr:uid="{439DE5EA-D85F-4FF2-A449-3CE76E822B73}"/>
    <cellStyle name="20% - Accent4 3 2 2 2" xfId="711" xr:uid="{08C51FAA-74E5-49D9-8FD2-503556AEA5E8}"/>
    <cellStyle name="20% - Accent4 3 2 2 2 2" xfId="712" xr:uid="{CF4FB289-F6AE-489C-99A3-7D0837673AF1}"/>
    <cellStyle name="20% - Accent4 3 2 2 2 2 2" xfId="713" xr:uid="{D04AD6BD-917E-4DFB-BDE4-9AA072CD4AB3}"/>
    <cellStyle name="20% - Accent4 3 2 2 2 2 2 2" xfId="714" xr:uid="{5677A378-6780-454B-A3E7-ECCF514FF084}"/>
    <cellStyle name="20% - Accent4 3 2 2 2 2 3" xfId="715" xr:uid="{A0353E8F-F663-45CF-9141-991A1A295B0D}"/>
    <cellStyle name="20% - Accent4 3 2 2 2 3" xfId="716" xr:uid="{AF6AD245-976C-443F-932C-0D181DDF2518}"/>
    <cellStyle name="20% - Accent4 3 2 2 2 3 2" xfId="717" xr:uid="{1877968A-CA93-44D3-A6C9-95881A350026}"/>
    <cellStyle name="20% - Accent4 3 2 2 2 4" xfId="718" xr:uid="{BA4E572B-E8E9-42D9-8F09-8811F1C844EB}"/>
    <cellStyle name="20% - Accent4 3 2 2 3" xfId="719" xr:uid="{9ED5BBBB-391E-4085-915B-4E89181E9995}"/>
    <cellStyle name="20% - Accent4 3 2 2 3 2" xfId="720" xr:uid="{D5DF0247-FCF5-41C4-9715-ACB31BE1B6C0}"/>
    <cellStyle name="20% - Accent4 3 2 2 3 2 2" xfId="721" xr:uid="{EF820595-A87C-49CE-82CC-F3F24B16676F}"/>
    <cellStyle name="20% - Accent4 3 2 2 3 3" xfId="722" xr:uid="{BE32C8EB-BC9A-4D56-B373-68500EC59B0E}"/>
    <cellStyle name="20% - Accent4 3 2 2 4" xfId="723" xr:uid="{A5A67260-8425-4BDB-85D7-DA36385BD34F}"/>
    <cellStyle name="20% - Accent4 3 2 2 4 2" xfId="724" xr:uid="{91FA6955-FAF4-48D1-9886-92EE90AC6661}"/>
    <cellStyle name="20% - Accent4 3 2 2 5" xfId="725" xr:uid="{13C30654-51AE-4E59-BB8F-4885638AA41E}"/>
    <cellStyle name="20% - Accent4 3 2 3" xfId="726" xr:uid="{9D3EA110-4292-460D-9E1C-AE10F5ACEE8E}"/>
    <cellStyle name="20% - Accent4 3 2 3 2" xfId="727" xr:uid="{357A48DD-7106-4254-80F1-A5A7BF39D962}"/>
    <cellStyle name="20% - Accent4 3 2 3 2 2" xfId="728" xr:uid="{7225624E-9DBF-4E40-82D7-C4B8C635072D}"/>
    <cellStyle name="20% - Accent4 3 2 3 2 2 2" xfId="729" xr:uid="{0FA63C2D-7E69-458E-8982-D0B23AAAC10A}"/>
    <cellStyle name="20% - Accent4 3 2 3 2 3" xfId="730" xr:uid="{27332FE8-5E65-435E-B836-2DF962AEFCFE}"/>
    <cellStyle name="20% - Accent4 3 2 3 3" xfId="731" xr:uid="{61169670-6503-4074-9CFC-3DE805B5B879}"/>
    <cellStyle name="20% - Accent4 3 2 3 3 2" xfId="732" xr:uid="{BB7FA02A-6AD6-42F9-9FF7-B169FA17346B}"/>
    <cellStyle name="20% - Accent4 3 2 3 4" xfId="733" xr:uid="{A4BFE906-8E1A-41B5-88D5-9B10559E3C18}"/>
    <cellStyle name="20% - Accent4 3 2 4" xfId="734" xr:uid="{5DF0C769-83A1-41A7-8CFC-5F343A3B35EC}"/>
    <cellStyle name="20% - Accent4 3 2 4 2" xfId="735" xr:uid="{6A8562BF-FE4C-4A1D-9174-78F71809D9F4}"/>
    <cellStyle name="20% - Accent4 3 2 4 2 2" xfId="736" xr:uid="{F5A53980-F673-44C9-B396-CF27E9D9C7F0}"/>
    <cellStyle name="20% - Accent4 3 2 4 3" xfId="737" xr:uid="{F0096B9F-92FC-4024-97F9-B0D9E6E67BEC}"/>
    <cellStyle name="20% - Accent4 3 2 5" xfId="738" xr:uid="{44CAC889-C7E6-4C31-8BD0-069A00EBE4C3}"/>
    <cellStyle name="20% - Accent4 3 2 5 2" xfId="739" xr:uid="{A5EDF569-C6E8-4FD9-8041-8D3683CFCD3A}"/>
    <cellStyle name="20% - Accent4 3 2 6" xfId="740" xr:uid="{76CD4762-CE05-4C51-943C-79D76B9D04BF}"/>
    <cellStyle name="20% - Accent4 3 2 6 2" xfId="741" xr:uid="{DA113F21-6D01-459A-BED3-CAFA22F4B6D2}"/>
    <cellStyle name="20% - Accent4 3 2 7" xfId="742" xr:uid="{3323D21D-277D-439E-833E-A144F3E40D54}"/>
    <cellStyle name="20% - Accent4 3 2 8" xfId="743" xr:uid="{EDEAF770-0DBD-4740-82BE-BDB7F13EF483}"/>
    <cellStyle name="20% - Accent4 3 3" xfId="744" xr:uid="{9C29B912-FF95-4A46-AEC6-F133A9BC9DF4}"/>
    <cellStyle name="20% - Accent4 3 3 2" xfId="745" xr:uid="{85D7BF7B-7705-49B4-A72F-256078B67B7E}"/>
    <cellStyle name="20% - Accent4 3 3 2 2" xfId="746" xr:uid="{F9522D38-2324-44CE-9F12-EBBEE712C49E}"/>
    <cellStyle name="20% - Accent4 3 3 2 2 2" xfId="747" xr:uid="{580C3118-13E3-4596-9475-B0B27FA0EDFE}"/>
    <cellStyle name="20% - Accent4 3 3 2 2 2 2" xfId="748" xr:uid="{38D086AA-C08A-4D82-972B-9747672BD10C}"/>
    <cellStyle name="20% - Accent4 3 3 2 2 3" xfId="749" xr:uid="{43A0E9A4-EC94-4A32-ACD3-C3805EACF631}"/>
    <cellStyle name="20% - Accent4 3 3 2 3" xfId="750" xr:uid="{BE5C9B2F-D802-4EE3-9DD2-14ECC5D7865E}"/>
    <cellStyle name="20% - Accent4 3 3 2 3 2" xfId="751" xr:uid="{E8EBF67D-8E7D-49B8-AE22-19AE271BD7C5}"/>
    <cellStyle name="20% - Accent4 3 3 2 4" xfId="752" xr:uid="{B46C3792-CAA5-49F3-A989-9CC51F3C0151}"/>
    <cellStyle name="20% - Accent4 3 3 3" xfId="753" xr:uid="{255926E2-0852-434E-A8F6-FBD1C77F0B20}"/>
    <cellStyle name="20% - Accent4 3 3 3 2" xfId="754" xr:uid="{75124815-055D-4CC5-9325-0E935015EAB5}"/>
    <cellStyle name="20% - Accent4 3 3 3 2 2" xfId="755" xr:uid="{8832D3C2-181F-43E9-9AF7-4317FA76880E}"/>
    <cellStyle name="20% - Accent4 3 3 3 3" xfId="756" xr:uid="{D67FDDDA-964E-4E28-9BDB-C59C9A7EEA21}"/>
    <cellStyle name="20% - Accent4 3 3 4" xfId="757" xr:uid="{B15E0985-547A-4D25-AB11-50EFA4B80983}"/>
    <cellStyle name="20% - Accent4 3 3 4 2" xfId="758" xr:uid="{381A61F8-6944-4FDA-A329-D131E0929DCE}"/>
    <cellStyle name="20% - Accent4 3 3 5" xfId="759" xr:uid="{A0923418-F58B-4935-962B-C2CFFCCC0220}"/>
    <cellStyle name="20% - Accent4 3 4" xfId="760" xr:uid="{9710A9C8-8823-4CE5-B5B1-2C4F16277B9A}"/>
    <cellStyle name="20% - Accent4 3 4 2" xfId="761" xr:uid="{03F3EF61-8DF8-4A0B-8C59-271AC23B4455}"/>
    <cellStyle name="20% - Accent4 3 4 2 2" xfId="762" xr:uid="{97AB2F8B-C195-4D6A-AAB2-D8B8E923C834}"/>
    <cellStyle name="20% - Accent4 3 4 2 2 2" xfId="763" xr:uid="{FAB9EF36-E640-41D5-AAC9-881E9BB942CA}"/>
    <cellStyle name="20% - Accent4 3 4 2 3" xfId="764" xr:uid="{6F3B8B2B-24A1-4423-8122-997E63A56A3D}"/>
    <cellStyle name="20% - Accent4 3 4 3" xfId="765" xr:uid="{EF3E5BD8-46A7-4B9C-9400-B0CED740EEFF}"/>
    <cellStyle name="20% - Accent4 3 4 3 2" xfId="766" xr:uid="{1094C12D-3B3A-4E72-BA03-296D4E555785}"/>
    <cellStyle name="20% - Accent4 3 4 4" xfId="767" xr:uid="{65DCB7D8-D476-4BA2-A880-584E8B11EFAF}"/>
    <cellStyle name="20% - Accent4 3 5" xfId="768" xr:uid="{F17AB2F8-8000-4E6C-8C47-A50FDE442E82}"/>
    <cellStyle name="20% - Accent4 3 5 2" xfId="769" xr:uid="{576CC01D-95F3-484E-AF18-65883BE72B93}"/>
    <cellStyle name="20% - Accent4 3 5 2 2" xfId="770" xr:uid="{F3BB1B74-319C-4C70-BE86-5A7CE1374F4C}"/>
    <cellStyle name="20% - Accent4 3 5 3" xfId="771" xr:uid="{5697D360-67BB-4243-BCF4-053B64B9A70B}"/>
    <cellStyle name="20% - Accent4 3 6" xfId="772" xr:uid="{55310785-8980-4B0C-8F0E-A4667154B400}"/>
    <cellStyle name="20% - Accent4 3 6 2" xfId="773" xr:uid="{2188C255-9242-4F9D-9763-E77E250D18C7}"/>
    <cellStyle name="20% - Accent4 3 7" xfId="774" xr:uid="{A7D12E05-5911-403E-AD9F-5E8DEE967D82}"/>
    <cellStyle name="20% - Accent4 3 7 2" xfId="775" xr:uid="{73832FDE-D6F6-4A63-876E-DE08C1B98845}"/>
    <cellStyle name="20% - Accent4 3 8" xfId="776" xr:uid="{11EC0E07-3867-442D-9CF0-A4196EFCE7D5}"/>
    <cellStyle name="20% - Accent4 3 9" xfId="777" xr:uid="{4C698648-774C-4243-9246-2CCE501C3888}"/>
    <cellStyle name="20% - Accent4 3 9 2" xfId="10699" xr:uid="{0E5A0E28-0EFD-4E73-A99F-268CC537FBD2}"/>
    <cellStyle name="20% - Accent4 30" xfId="7837" xr:uid="{B7AE87A6-6E85-4963-A34E-B0C3A235243A}"/>
    <cellStyle name="20% - Accent4 30 2" xfId="8710" xr:uid="{FC4B1373-BB93-4E43-AE83-B5715028E2E7}"/>
    <cellStyle name="20% - Accent4 30 2 2" xfId="10491" xr:uid="{B39DB619-C149-42EA-AAF4-CF2B8A17E4EE}"/>
    <cellStyle name="20% - Accent4 30 2 2 2" xfId="14171" xr:uid="{05EF6423-39B2-4F45-A05D-DE3809C24D80}"/>
    <cellStyle name="20% - Accent4 30 2 3" xfId="12392" xr:uid="{9212C3C0-BB1D-4934-9E3E-095BBAAE761B}"/>
    <cellStyle name="20% - Accent4 30 3" xfId="9608" xr:uid="{C0FB1A89-2F0E-4801-966A-A4AEDD049FA2}"/>
    <cellStyle name="20% - Accent4 30 3 2" xfId="13289" xr:uid="{5AC2C203-CAF9-4750-893A-A17E591AF604}"/>
    <cellStyle name="20% - Accent4 30 4" xfId="11510" xr:uid="{7D27D44D-C1C7-4CC4-9007-14D0EC1337E3}"/>
    <cellStyle name="20% - Accent4 31" xfId="7854" xr:uid="{18F148AE-5370-440F-976F-66458C5895B3}"/>
    <cellStyle name="20% - Accent4 31 2" xfId="8728" xr:uid="{BFABBFD6-C917-4CC2-A61A-69ADE46F93D6}"/>
    <cellStyle name="20% - Accent4 31 2 2" xfId="10509" xr:uid="{F6E98434-767E-4E56-AAA7-4B957BA9ADC7}"/>
    <cellStyle name="20% - Accent4 31 2 2 2" xfId="14189" xr:uid="{7BEC6E70-4865-4729-9A4D-AF2D1DF11E12}"/>
    <cellStyle name="20% - Accent4 31 2 3" xfId="12410" xr:uid="{F5C1C5EF-BAB3-4FA3-8561-DFA25C7330A6}"/>
    <cellStyle name="20% - Accent4 31 3" xfId="9626" xr:uid="{F44F5EBD-6A5E-4AE0-95F4-BD75340BAD4D}"/>
    <cellStyle name="20% - Accent4 31 3 2" xfId="13307" xr:uid="{C3E87E30-FF5A-4C40-BFA7-58685C2F7386}"/>
    <cellStyle name="20% - Accent4 31 4" xfId="11528" xr:uid="{E396B08A-D28B-4394-B76F-B754C7E28166}"/>
    <cellStyle name="20% - Accent4 32" xfId="7873" xr:uid="{5A319DF2-0CE5-40F2-B4F7-E980E5D365E8}"/>
    <cellStyle name="20% - Accent4 32 2" xfId="8747" xr:uid="{2D23AD56-E697-4D94-9E4C-7B9DE782B204}"/>
    <cellStyle name="20% - Accent4 32 2 2" xfId="10528" xr:uid="{2C3F0A1A-3DC0-45EF-9DCC-48F7976EEF4C}"/>
    <cellStyle name="20% - Accent4 32 2 2 2" xfId="14208" xr:uid="{05B7DEE8-FB15-41A9-A8C0-B05A6F4C9B41}"/>
    <cellStyle name="20% - Accent4 32 2 3" xfId="12429" xr:uid="{C969D341-BB92-4629-9FDB-A11FFE597CA1}"/>
    <cellStyle name="20% - Accent4 32 3" xfId="9645" xr:uid="{C2895486-DE68-496B-B197-E64E5FA47289}"/>
    <cellStyle name="20% - Accent4 32 3 2" xfId="13326" xr:uid="{DB40B457-967D-47B5-AAA4-FDD2B912F5C2}"/>
    <cellStyle name="20% - Accent4 32 4" xfId="11547" xr:uid="{512AE5FF-C61F-4C02-98D2-7DC51174F291}"/>
    <cellStyle name="20% - Accent4 33" xfId="7887" xr:uid="{2FB2CB5F-2433-479C-B1CB-DF1B6F1B204C}"/>
    <cellStyle name="20% - Accent4 33 2" xfId="9659" xr:uid="{2266E0D8-18BE-415D-BAED-C732DA02117F}"/>
    <cellStyle name="20% - Accent4 33 2 2" xfId="13339" xr:uid="{4D449F1F-837E-4A74-A22C-8C9FF6D531BF}"/>
    <cellStyle name="20% - Accent4 33 3" xfId="11560" xr:uid="{12CDFFA2-21AD-4FA8-9633-AEFBFDF41D52}"/>
    <cellStyle name="20% - Accent4 34" xfId="7901" xr:uid="{B8D93D56-6148-4766-906F-B8060A2488F4}"/>
    <cellStyle name="20% - Accent4 34 2" xfId="9674" xr:uid="{F01F6583-41FF-42D8-A8A0-14B7E5180D5C}"/>
    <cellStyle name="20% - Accent4 34 2 2" xfId="13354" xr:uid="{7B8A774C-2F7E-4029-95FA-0DE5B370A1EB}"/>
    <cellStyle name="20% - Accent4 34 3" xfId="11575" xr:uid="{0B0AB904-C989-4C64-A309-730AD0189036}"/>
    <cellStyle name="20% - Accent4 35" xfId="8760" xr:uid="{24155527-015C-4520-8C22-96E4DC846DB1}"/>
    <cellStyle name="20% - Accent4 35 2" xfId="10541" xr:uid="{114ED5FB-7C80-4019-B104-08AFB1DFB6E1}"/>
    <cellStyle name="20% - Accent4 35 2 2" xfId="14221" xr:uid="{49F495BB-EC80-49E0-AB81-B0A41072DAA4}"/>
    <cellStyle name="20% - Accent4 35 3" xfId="12442" xr:uid="{BECF3761-6E39-47B7-B344-5A1FD836CEA6}"/>
    <cellStyle name="20% - Accent4 36" xfId="8790" xr:uid="{E4C4928F-757C-40EE-87E7-580549254FFE}"/>
    <cellStyle name="20% - Accent4 36 2" xfId="12471" xr:uid="{EB1263C9-B4A6-4705-A8F4-EA0D39D28FD1}"/>
    <cellStyle name="20% - Accent4 37" xfId="8774" xr:uid="{4CB3D93E-409E-4CB0-9F02-7D5A29AEA0B5}"/>
    <cellStyle name="20% - Accent4 37 2" xfId="12456" xr:uid="{086B917D-561B-4DB5-B1D1-24E98901C370}"/>
    <cellStyle name="20% - Accent4 38" xfId="10572" xr:uid="{3D0ECFE0-C00F-4EF7-B4C1-000DC827A059}"/>
    <cellStyle name="20% - Accent4 38 2" xfId="14253" xr:uid="{9100CAB3-02CF-43ED-BA90-1C89395B99E1}"/>
    <cellStyle name="20% - Accent4 39" xfId="10591" xr:uid="{25BA92EC-C9DA-4933-A032-8F8E9C83F92A}"/>
    <cellStyle name="20% - Accent4 39 2" xfId="14270" xr:uid="{BC8BB59C-0F21-403E-BB7F-30B5F51597A0}"/>
    <cellStyle name="20% - Accent4 4" xfId="778" xr:uid="{D2EC64CB-6D13-42F6-8695-8FE40CA539B4}"/>
    <cellStyle name="20% - Accent4 4 2" xfId="779" xr:uid="{4743D88E-8667-4124-A2A7-81628BBB3728}"/>
    <cellStyle name="20% - Accent4 4 2 2" xfId="780" xr:uid="{129BB6AA-D943-4B72-B29D-B4B6D463FC18}"/>
    <cellStyle name="20% - Accent4 4 2 2 2" xfId="781" xr:uid="{BC781669-F35A-4E48-9B43-2F1F84BBE202}"/>
    <cellStyle name="20% - Accent4 4 2 2 2 2" xfId="782" xr:uid="{DAD2A5AD-AC79-4602-AEEC-6860ACA121A0}"/>
    <cellStyle name="20% - Accent4 4 2 2 2 2 2" xfId="783" xr:uid="{1FBD32C0-6AC6-47DF-8535-86D9BE7EFC07}"/>
    <cellStyle name="20% - Accent4 4 2 2 2 3" xfId="784" xr:uid="{45DE1945-63FE-4DEA-9108-7A7D8F60BB76}"/>
    <cellStyle name="20% - Accent4 4 2 2 3" xfId="785" xr:uid="{1871CA58-8BCE-47DA-B255-DB7221B5167E}"/>
    <cellStyle name="20% - Accent4 4 2 2 3 2" xfId="786" xr:uid="{1D5578E3-C787-4055-B2B7-1AF7C36750C1}"/>
    <cellStyle name="20% - Accent4 4 2 2 4" xfId="787" xr:uid="{498D4106-85F9-459E-8BBE-7860ADDC7FF3}"/>
    <cellStyle name="20% - Accent4 4 2 3" xfId="788" xr:uid="{D08F66ED-5F0A-4349-A3FB-7BFC7FB16108}"/>
    <cellStyle name="20% - Accent4 4 2 3 2" xfId="789" xr:uid="{40EF2625-1E03-4456-91FC-55B193E410CF}"/>
    <cellStyle name="20% - Accent4 4 2 3 2 2" xfId="790" xr:uid="{A06E0D92-7BD8-43B6-8C6A-CA54C1834F65}"/>
    <cellStyle name="20% - Accent4 4 2 3 3" xfId="791" xr:uid="{F6A458E9-A8DD-4685-9166-AD44EB5903D9}"/>
    <cellStyle name="20% - Accent4 4 2 4" xfId="792" xr:uid="{49B4A0D1-E94E-42BB-8BE6-F6813700E999}"/>
    <cellStyle name="20% - Accent4 4 2 4 2" xfId="793" xr:uid="{D6768B6E-919B-489D-AA21-D5262B8DB228}"/>
    <cellStyle name="20% - Accent4 4 2 5" xfId="794" xr:uid="{C0F23DA3-17A9-47A7-9F2A-5F9A3306C728}"/>
    <cellStyle name="20% - Accent4 4 3" xfId="795" xr:uid="{72E921BA-B02C-4CA3-B9C2-2E4FB75E326B}"/>
    <cellStyle name="20% - Accent4 4 3 2" xfId="796" xr:uid="{084CF0EC-96BC-4706-B70D-833D62E5FA10}"/>
    <cellStyle name="20% - Accent4 4 3 2 2" xfId="797" xr:uid="{2E4B96DE-BD12-4FC6-90B1-6218D683C003}"/>
    <cellStyle name="20% - Accent4 4 3 2 2 2" xfId="798" xr:uid="{3BC0B8DB-41D9-49BA-8945-D3A2036F0565}"/>
    <cellStyle name="20% - Accent4 4 3 2 3" xfId="799" xr:uid="{3702ECD3-5228-41BA-86FF-18CE6DF33258}"/>
    <cellStyle name="20% - Accent4 4 3 3" xfId="800" xr:uid="{2B84CBE3-C7C9-470B-AACE-88B6B0597762}"/>
    <cellStyle name="20% - Accent4 4 3 3 2" xfId="801" xr:uid="{00A3E884-896E-4C01-86F3-941DB7C0F44F}"/>
    <cellStyle name="20% - Accent4 4 3 4" xfId="802" xr:uid="{3E052172-9C5E-4BD7-ABF7-9BE1FFD4DAF5}"/>
    <cellStyle name="20% - Accent4 4 4" xfId="803" xr:uid="{ABEEAD7E-AD88-443A-AACC-44942AA89E72}"/>
    <cellStyle name="20% - Accent4 4 4 2" xfId="804" xr:uid="{A8A0E442-1A61-4DC9-A28E-90AB7BAC6EDA}"/>
    <cellStyle name="20% - Accent4 4 4 2 2" xfId="805" xr:uid="{C07D2519-5A26-4D62-8FDF-29CD171BD7A2}"/>
    <cellStyle name="20% - Accent4 4 4 3" xfId="806" xr:uid="{9F01854E-3C73-4683-8EBD-93EECA3E5EFC}"/>
    <cellStyle name="20% - Accent4 4 5" xfId="807" xr:uid="{A57AA2EA-34A7-44D0-A4D6-3FD0F6E31EAC}"/>
    <cellStyle name="20% - Accent4 4 5 2" xfId="808" xr:uid="{98A16B68-3844-4A60-BF3A-235AC3E77C88}"/>
    <cellStyle name="20% - Accent4 4 6" xfId="809" xr:uid="{C95530AF-E1F1-4E32-97E3-9A9F69ECB773}"/>
    <cellStyle name="20% - Accent4 4 6 2" xfId="810" xr:uid="{0D94E7A5-7F39-4A01-93F8-DA3C77576BC8}"/>
    <cellStyle name="20% - Accent4 4 7" xfId="811" xr:uid="{E5EEE36A-3AEB-4256-9D32-41E7C04B0864}"/>
    <cellStyle name="20% - Accent4 4 7 2" xfId="6855" xr:uid="{399AC376-2FDD-4A85-BAC1-D234330AC156}"/>
    <cellStyle name="20% - Accent4 4 8" xfId="812" xr:uid="{FDA84AE2-C13C-4066-B2D1-1229B31E3116}"/>
    <cellStyle name="20% - Accent4 40" xfId="10604" xr:uid="{DCBC8D7E-25DA-4E36-8D06-3927D96818F6}"/>
    <cellStyle name="20% - Accent4 40 2" xfId="14283" xr:uid="{13005921-EE42-463C-9D8D-7EDEF4FCA5C8}"/>
    <cellStyle name="20% - Accent4 41" xfId="10618" xr:uid="{F60D3B8B-CF4F-46E7-9A79-710038C93D9D}"/>
    <cellStyle name="20% - Accent4 41 2" xfId="14297" xr:uid="{6124D3F5-7D23-434D-9E04-8DD71BCD71A2}"/>
    <cellStyle name="20% - Accent4 42" xfId="10632" xr:uid="{C46803BA-7150-42E7-87B5-3926EF9CDB3B}"/>
    <cellStyle name="20% - Accent4 42 2" xfId="14311" xr:uid="{887FF425-D451-4B77-8444-10D01CC64B06}"/>
    <cellStyle name="20% - Accent4 43" xfId="10645" xr:uid="{B0ED599C-2030-449D-9339-A012FE1A8B5F}"/>
    <cellStyle name="20% - Accent4 43 2" xfId="14324" xr:uid="{80771744-F0D2-4B8F-81DF-629EC641E167}"/>
    <cellStyle name="20% - Accent4 44" xfId="10662" xr:uid="{21DDBACF-D100-4693-BE8C-9F6C1F0F3AD3}"/>
    <cellStyle name="20% - Accent4 45" xfId="14342" xr:uid="{4A97E402-B753-4D3F-BA38-14E7EA154053}"/>
    <cellStyle name="20% - Accent4 46" xfId="14356" xr:uid="{94B3D57E-B021-4C3F-8BBA-B5436764761D}"/>
    <cellStyle name="20% - Accent4 47" xfId="14365" xr:uid="{D0731DA8-BD2B-4AB7-B131-3A80FAFADF58}"/>
    <cellStyle name="20% - Accent4 5" xfId="813" xr:uid="{9880CCA5-2B17-4B57-8139-862F23DAE95F}"/>
    <cellStyle name="20% - Accent4 5 2" xfId="814" xr:uid="{2AFA1EA1-0FEF-47E1-BC53-462D02E07762}"/>
    <cellStyle name="20% - Accent4 5 2 2" xfId="815" xr:uid="{62882DD8-C941-443B-A323-379E95348554}"/>
    <cellStyle name="20% - Accent4 5 2 2 2" xfId="816" xr:uid="{5755DCED-E516-43F7-BCE7-95BCD51FBD61}"/>
    <cellStyle name="20% - Accent4 5 2 2 2 2" xfId="817" xr:uid="{956A8EEE-477F-445E-B2B9-7519A26C4912}"/>
    <cellStyle name="20% - Accent4 5 2 2 2 2 2" xfId="818" xr:uid="{18DC95B8-8D92-47CF-8967-8DF73A1AD683}"/>
    <cellStyle name="20% - Accent4 5 2 2 2 3" xfId="819" xr:uid="{0154E56B-7B19-4CE7-8150-48E98FA9F832}"/>
    <cellStyle name="20% - Accent4 5 2 2 3" xfId="820" xr:uid="{D01610F6-600B-40EF-A553-DE6966E35A20}"/>
    <cellStyle name="20% - Accent4 5 2 2 3 2" xfId="821" xr:uid="{CD35C9DA-4E2F-4EA7-A598-8C700B729E14}"/>
    <cellStyle name="20% - Accent4 5 2 2 4" xfId="822" xr:uid="{98DD6C27-8266-4782-B8F0-0FD32D4810AE}"/>
    <cellStyle name="20% - Accent4 5 2 3" xfId="823" xr:uid="{2E83AF97-3095-4A66-8153-DD0A57DC21D5}"/>
    <cellStyle name="20% - Accent4 5 2 3 2" xfId="824" xr:uid="{3C49A589-1CB9-4DA0-A628-0099C77F66A9}"/>
    <cellStyle name="20% - Accent4 5 2 3 2 2" xfId="825" xr:uid="{A744D107-CA7D-4530-9A70-7A33952FC330}"/>
    <cellStyle name="20% - Accent4 5 2 3 3" xfId="826" xr:uid="{68A21270-B482-4DC7-B965-C4E50E0A2B18}"/>
    <cellStyle name="20% - Accent4 5 2 4" xfId="827" xr:uid="{CF653D04-1692-4703-80D6-B036AEE66F4A}"/>
    <cellStyle name="20% - Accent4 5 2 4 2" xfId="828" xr:uid="{73D470C7-E245-4015-AD00-E77522CF328E}"/>
    <cellStyle name="20% - Accent4 5 2 5" xfId="829" xr:uid="{6EE0DF2C-CD35-4617-96EE-1ED48DB1D6C7}"/>
    <cellStyle name="20% - Accent4 5 3" xfId="830" xr:uid="{94E10B4E-075F-4144-910C-BB3FB2E4B9DF}"/>
    <cellStyle name="20% - Accent4 5 3 2" xfId="831" xr:uid="{D5AAD15E-8782-4A2E-A401-D49D61600F85}"/>
    <cellStyle name="20% - Accent4 5 3 2 2" xfId="832" xr:uid="{CCC105B7-0DC4-4142-82D8-FD8DDDEAD284}"/>
    <cellStyle name="20% - Accent4 5 3 2 2 2" xfId="833" xr:uid="{94406A9C-CB47-4CB5-83A7-419A80A9BF89}"/>
    <cellStyle name="20% - Accent4 5 3 2 3" xfId="834" xr:uid="{7C169AFC-21E0-46F9-969E-EC6B192CBAD1}"/>
    <cellStyle name="20% - Accent4 5 3 3" xfId="835" xr:uid="{5E2D08B5-5DA0-4F63-B2D2-385EFDE56247}"/>
    <cellStyle name="20% - Accent4 5 3 3 2" xfId="836" xr:uid="{29B8E391-5661-4D13-8067-909C4D7B09B3}"/>
    <cellStyle name="20% - Accent4 5 3 4" xfId="837" xr:uid="{1D390C72-0EAD-41C8-851C-23388C8E8592}"/>
    <cellStyle name="20% - Accent4 5 4" xfId="838" xr:uid="{A6216E85-214F-40B2-8032-959558822DD1}"/>
    <cellStyle name="20% - Accent4 5 4 2" xfId="839" xr:uid="{672A605C-A606-45DD-A116-EFA27BDF1731}"/>
    <cellStyle name="20% - Accent4 5 4 2 2" xfId="840" xr:uid="{30C3F645-E00F-44B6-9CCE-791674F44B95}"/>
    <cellStyle name="20% - Accent4 5 4 3" xfId="841" xr:uid="{91928BCD-09E4-46D3-AFE9-06B8B912063A}"/>
    <cellStyle name="20% - Accent4 5 5" xfId="842" xr:uid="{8B8D0B79-F58A-4496-9B36-600919BC9F09}"/>
    <cellStyle name="20% - Accent4 5 5 2" xfId="843" xr:uid="{1349BB24-EC60-4FCB-8601-C0921374AB78}"/>
    <cellStyle name="20% - Accent4 5 6" xfId="844" xr:uid="{92948EE1-4141-493B-818C-7A581D4D19CC}"/>
    <cellStyle name="20% - Accent4 5 6 2" xfId="7031" xr:uid="{E521FECC-8BE8-4E62-819F-13F14EDAD3AC}"/>
    <cellStyle name="20% - Accent4 5 7" xfId="7030" xr:uid="{BD084EB6-260E-43CF-88F3-BA59563434DA}"/>
    <cellStyle name="20% - Accent4 6" xfId="845" xr:uid="{38C2F2CD-BE8A-423D-80BE-E494049294CA}"/>
    <cellStyle name="20% - Accent4 6 2" xfId="846" xr:uid="{A5D5C184-304F-48A5-87C5-87020AD75024}"/>
    <cellStyle name="20% - Accent4 6 2 2" xfId="847" xr:uid="{1815BC0F-92D3-47BE-979F-8F4D7E3F3C14}"/>
    <cellStyle name="20% - Accent4 6 2 2 2" xfId="848" xr:uid="{BC876510-A271-4B21-AFF2-EC30E55EDF17}"/>
    <cellStyle name="20% - Accent4 6 2 2 2 2" xfId="849" xr:uid="{E0C984BC-FCDC-455D-A388-D3E7E1652FFD}"/>
    <cellStyle name="20% - Accent4 6 2 2 3" xfId="850" xr:uid="{A74F7751-760E-436A-8D0B-C4F2CB2BF16D}"/>
    <cellStyle name="20% - Accent4 6 2 3" xfId="851" xr:uid="{E5733D0D-3BBF-4F59-9E9C-4E29FC9DD3B2}"/>
    <cellStyle name="20% - Accent4 6 2 3 2" xfId="852" xr:uid="{65ED40C3-C1F4-401B-BB41-D08528DF0C95}"/>
    <cellStyle name="20% - Accent4 6 2 4" xfId="853" xr:uid="{44EFD5E9-520A-4FF8-9472-AE3D14FC7F77}"/>
    <cellStyle name="20% - Accent4 6 3" xfId="854" xr:uid="{584AC235-4C91-49A2-83FB-370FFB8C35AF}"/>
    <cellStyle name="20% - Accent4 6 3 2" xfId="855" xr:uid="{094B3E07-5779-481C-A7C4-D3E5AD093354}"/>
    <cellStyle name="20% - Accent4 6 3 2 2" xfId="856" xr:uid="{54C413EF-89F7-477A-8910-98C26E82AF92}"/>
    <cellStyle name="20% - Accent4 6 3 3" xfId="857" xr:uid="{429275D9-8E47-4FD2-8E99-DEAD0E246B0F}"/>
    <cellStyle name="20% - Accent4 6 4" xfId="858" xr:uid="{F82EEFED-800A-4E80-86C9-EB82C39E2F4D}"/>
    <cellStyle name="20% - Accent4 6 4 2" xfId="859" xr:uid="{7151E225-34A3-460D-83C7-AFDFBE331B2C}"/>
    <cellStyle name="20% - Accent4 6 5" xfId="860" xr:uid="{A05A3B58-4274-4396-ADA2-8EF675AF7C4E}"/>
    <cellStyle name="20% - Accent4 6 5 2" xfId="7033" xr:uid="{95BECA18-7F60-4BAA-816A-EF08792DFE71}"/>
    <cellStyle name="20% - Accent4 6 6" xfId="7032" xr:uid="{FA1327AE-3180-48C5-82A1-7EA49C16607B}"/>
    <cellStyle name="20% - Accent4 7" xfId="861" xr:uid="{5D075CE8-14AE-4266-BA0F-340A0F69C7AB}"/>
    <cellStyle name="20% - Accent4 7 2" xfId="862" xr:uid="{A5146445-C2C6-4F43-AB29-52F282535AE7}"/>
    <cellStyle name="20% - Accent4 7 2 2" xfId="863" xr:uid="{4D4E8CAB-EE17-4403-89FF-BC6E12A91303}"/>
    <cellStyle name="20% - Accent4 7 2 2 2" xfId="864" xr:uid="{F6BD78C8-1FC2-47E4-A49A-CBE16FE8312E}"/>
    <cellStyle name="20% - Accent4 7 2 3" xfId="865" xr:uid="{AC8F9257-1B7D-44BD-AEF6-4DB36DEF327D}"/>
    <cellStyle name="20% - Accent4 7 3" xfId="866" xr:uid="{0C4A5DAA-2479-4CD5-B6F4-B8468A2D3587}"/>
    <cellStyle name="20% - Accent4 7 3 2" xfId="867" xr:uid="{83C8EDBE-BFC7-44E3-8FE8-F3AC59A2AC6A}"/>
    <cellStyle name="20% - Accent4 7 4" xfId="868" xr:uid="{94F3424D-A249-4572-B6ED-C5B21D2510AC}"/>
    <cellStyle name="20% - Accent4 7 4 2" xfId="14420" xr:uid="{C3D6824E-20E1-4D12-AC7C-4DF2827FD1E2}"/>
    <cellStyle name="20% - Accent4 8" xfId="869" xr:uid="{08662252-94AE-49D9-B9D4-A099AFDBF6D4}"/>
    <cellStyle name="20% - Accent4 8 2" xfId="870" xr:uid="{23E56DAF-6B32-4189-B365-6398708F78CF}"/>
    <cellStyle name="20% - Accent4 8 2 2" xfId="871" xr:uid="{605259DB-C262-4797-B972-E0F691C97D19}"/>
    <cellStyle name="20% - Accent4 8 2 2 2" xfId="872" xr:uid="{F2D40AA9-FFD9-4027-A0FD-29AED5FE9AB3}"/>
    <cellStyle name="20% - Accent4 8 2 3" xfId="873" xr:uid="{1C84B1A7-8F39-44F8-A2F9-C042502D57B7}"/>
    <cellStyle name="20% - Accent4 8 3" xfId="874" xr:uid="{779FA9EE-2B01-4D39-AA43-70F48B93DE3B}"/>
    <cellStyle name="20% - Accent4 8 3 2" xfId="875" xr:uid="{C6809259-A9E2-40B8-8CF1-DA1824CB112F}"/>
    <cellStyle name="20% - Accent4 8 4" xfId="876" xr:uid="{600FF6D1-E6DD-400C-8B7C-62D5ECA7543D}"/>
    <cellStyle name="20% - Accent4 8 4 2" xfId="14434" xr:uid="{78087DC5-A6B6-4A56-B62C-4B417CB05479}"/>
    <cellStyle name="20% - Accent4 9" xfId="877" xr:uid="{AB081BA6-4E58-4CCF-A033-BC56A5969B0E}"/>
    <cellStyle name="20% - Accent4 9 2" xfId="878" xr:uid="{5361D1C6-CA99-47EC-870C-4E097E0AF6C0}"/>
    <cellStyle name="20% - Accent4 9 2 2" xfId="879" xr:uid="{95A51FB6-01EF-451F-A064-EC26095CFF7F}"/>
    <cellStyle name="20% - Accent4 9 3" xfId="880" xr:uid="{98C449B9-0B4A-4AE1-8AFE-CB3604FFF1E0}"/>
    <cellStyle name="20% - Accent4 9 3 2" xfId="14447" xr:uid="{B72FA98A-FCAB-4A37-98C8-BF38CA9D23DE}"/>
    <cellStyle name="20% - Accent5" xfId="34" builtinId="46" customBuiltin="1"/>
    <cellStyle name="20% - Accent5 10" xfId="881" xr:uid="{707B82C5-09B2-4645-8157-B2513BAB54D4}"/>
    <cellStyle name="20% - Accent5 10 2" xfId="882" xr:uid="{D316D058-99B6-4D4F-97D4-8D815BB67CB1}"/>
    <cellStyle name="20% - Accent5 10 2 2" xfId="883" xr:uid="{FBD0372F-B681-4D74-B654-12CFE763608B}"/>
    <cellStyle name="20% - Accent5 10 3" xfId="884" xr:uid="{1E93EC5C-5BC8-4826-A997-68C3B534B70A}"/>
    <cellStyle name="20% - Accent5 10 3 2" xfId="7034" xr:uid="{4745E177-5BBB-4CF2-97FF-E6A320B1006C}"/>
    <cellStyle name="20% - Accent5 10 3 2 2" xfId="8467" xr:uid="{0C85A35E-DFFB-4D0B-A6A7-FB9046A43E77}"/>
    <cellStyle name="20% - Accent5 10 3 2 2 2" xfId="10249" xr:uid="{A250944E-4183-4D79-AE4B-9A869EA9729E}"/>
    <cellStyle name="20% - Accent5 10 3 2 2 2 2" xfId="13929" xr:uid="{7E96E641-BF8B-429D-9C9E-BC5C1CAD1E68}"/>
    <cellStyle name="20% - Accent5 10 3 2 2 3" xfId="12150" xr:uid="{13A84BF8-3540-4BCC-BC8E-0ADCE10CFA03}"/>
    <cellStyle name="20% - Accent5 10 3 2 3" xfId="9367" xr:uid="{80664C31-6DC8-473A-9998-349A97454D42}"/>
    <cellStyle name="20% - Accent5 10 3 2 3 2" xfId="13047" xr:uid="{B11D5293-DDC5-4503-BE2C-7A313D30CF0D}"/>
    <cellStyle name="20% - Accent5 10 3 2 4" xfId="11268" xr:uid="{18756500-D0B6-4E39-8526-A0868F6F437C}"/>
    <cellStyle name="20% - Accent5 10 3 3" xfId="8085" xr:uid="{E4CD69B5-0E5F-48B5-A73D-CF856D29AE98}"/>
    <cellStyle name="20% - Accent5 10 3 3 2" xfId="9866" xr:uid="{7DE91D7B-1AAA-4D99-8287-EA4DF6BE6C12}"/>
    <cellStyle name="20% - Accent5 10 3 3 2 2" xfId="13546" xr:uid="{CE11A329-324E-4DFC-8572-FBC5FA2BE3E0}"/>
    <cellStyle name="20% - Accent5 10 3 3 3" xfId="11767" xr:uid="{2B9F3560-8ED7-4D67-8F66-186F0BCB6A1F}"/>
    <cellStyle name="20% - Accent5 10 3 4" xfId="8984" xr:uid="{54E31920-C8E8-4952-B910-53A2CE6E8191}"/>
    <cellStyle name="20% - Accent5 10 3 4 2" xfId="12664" xr:uid="{03F8EB4D-7B23-4866-81D6-3E5FB93E4514}"/>
    <cellStyle name="20% - Accent5 10 3 5" xfId="10885" xr:uid="{6B2EC0C9-8686-41B8-B851-C75358E31296}"/>
    <cellStyle name="20% - Accent5 10 4" xfId="7503" xr:uid="{696D799F-1356-46D3-8295-3B1B106110EB}"/>
    <cellStyle name="20% - Accent5 10 4 2" xfId="8300" xr:uid="{2F28E2E6-4C1F-4A84-831B-181B00A7F613}"/>
    <cellStyle name="20% - Accent5 10 4 2 2" xfId="10082" xr:uid="{7A045CDE-3D58-43AC-BCF6-F390B0EBC132}"/>
    <cellStyle name="20% - Accent5 10 4 2 2 2" xfId="13762" xr:uid="{F611EBA0-8D71-4F01-A8AE-08C50BB5EA4B}"/>
    <cellStyle name="20% - Accent5 10 4 2 3" xfId="11983" xr:uid="{B22A0AAB-5BDF-4814-9250-51ED05857E82}"/>
    <cellStyle name="20% - Accent5 10 4 3" xfId="9200" xr:uid="{4BD9FE27-D1B9-4FD2-B177-E48C2EED160F}"/>
    <cellStyle name="20% - Accent5 10 4 3 2" xfId="12880" xr:uid="{4509B04F-4B65-407A-9E72-0ACCDE52E93C}"/>
    <cellStyle name="20% - Accent5 10 4 4" xfId="11101" xr:uid="{49532CC8-BEA3-4EF2-8A3D-039DA1C7174E}"/>
    <cellStyle name="20% - Accent5 10 5" xfId="7926" xr:uid="{01139409-B37A-477C-A4E8-9407EAE8DC4E}"/>
    <cellStyle name="20% - Accent5 10 5 2" xfId="9700" xr:uid="{5CA54473-B73A-4B22-8792-A7D9B31CDBE2}"/>
    <cellStyle name="20% - Accent5 10 5 2 2" xfId="13380" xr:uid="{78C9D12B-943B-4536-8FA5-926048A238F2}"/>
    <cellStyle name="20% - Accent5 10 5 3" xfId="11601" xr:uid="{EFD42E72-7CFD-41DB-BB89-B523B10BA1D5}"/>
    <cellStyle name="20% - Accent5 10 6" xfId="8815" xr:uid="{34601368-B4D0-4E03-88C7-B3BD460CBB18}"/>
    <cellStyle name="20% - Accent5 10 6 2" xfId="12497" xr:uid="{C0A72295-F292-4CFF-B96F-543DDD9CFC73}"/>
    <cellStyle name="20% - Accent5 10 7" xfId="10700" xr:uid="{782FE2A5-E4CA-4AD9-B0E1-386FC1691249}"/>
    <cellStyle name="20% - Accent5 10 8" xfId="14462" xr:uid="{749A8816-0804-4FE1-8D5D-7560B27ADC8F}"/>
    <cellStyle name="20% - Accent5 11" xfId="885" xr:uid="{0C08CEC3-C52A-4794-B4B3-F224D7BC8006}"/>
    <cellStyle name="20% - Accent5 11 2" xfId="886" xr:uid="{F0C75925-1D4E-4D02-A554-C178976ED80B}"/>
    <cellStyle name="20% - Accent5 11 2 2" xfId="7035" xr:uid="{5C92908F-91CC-48F4-985F-B09AC231CB87}"/>
    <cellStyle name="20% - Accent5 11 2 2 2" xfId="8468" xr:uid="{8807B3EA-B0A2-43EE-9A9A-0B42A2030513}"/>
    <cellStyle name="20% - Accent5 11 2 2 2 2" xfId="10250" xr:uid="{46345A90-8286-4901-9B73-0F37050A605A}"/>
    <cellStyle name="20% - Accent5 11 2 2 2 2 2" xfId="13930" xr:uid="{FE51C361-4AE2-4199-A2B4-39FFA1DFF527}"/>
    <cellStyle name="20% - Accent5 11 2 2 2 3" xfId="12151" xr:uid="{9B17AD30-8A8F-4ADD-B97C-42601A2D248B}"/>
    <cellStyle name="20% - Accent5 11 2 2 3" xfId="9368" xr:uid="{2F979AF5-AD59-4FFB-8A93-9816A4309C7C}"/>
    <cellStyle name="20% - Accent5 11 2 2 3 2" xfId="13048" xr:uid="{8E9F55D4-F0B3-48F0-8121-17F8B428984D}"/>
    <cellStyle name="20% - Accent5 11 2 2 4" xfId="11269" xr:uid="{8E341626-218B-4732-8107-23362B149789}"/>
    <cellStyle name="20% - Accent5 11 2 3" xfId="8086" xr:uid="{91699258-BC1B-45F2-A519-6D4B216E8F92}"/>
    <cellStyle name="20% - Accent5 11 2 3 2" xfId="9867" xr:uid="{C540731A-C70B-4D5C-BBE7-DBD9CE2AF31F}"/>
    <cellStyle name="20% - Accent5 11 2 3 2 2" xfId="13547" xr:uid="{5E05A8A8-FF0F-41DD-BA74-15C392DDA2B2}"/>
    <cellStyle name="20% - Accent5 11 2 3 3" xfId="11768" xr:uid="{6A4F8BAB-F46A-46CD-8C52-E14BC8F7C82B}"/>
    <cellStyle name="20% - Accent5 11 2 4" xfId="8985" xr:uid="{E3E9044B-EE1A-44A8-9C0B-3F3B26410AAD}"/>
    <cellStyle name="20% - Accent5 11 2 4 2" xfId="12665" xr:uid="{64774D0D-75C1-41AE-9556-8B8A7D50DBFF}"/>
    <cellStyle name="20% - Accent5 11 2 5" xfId="10886" xr:uid="{B5A81DEB-C435-445B-886C-FA46B845ED23}"/>
    <cellStyle name="20% - Accent5 11 3" xfId="7504" xr:uid="{8A34DC1F-9436-4764-8145-9E67A3734F7E}"/>
    <cellStyle name="20% - Accent5 11 3 2" xfId="8301" xr:uid="{6CF52FC4-CD59-49A0-ACED-C9CFD7113641}"/>
    <cellStyle name="20% - Accent5 11 3 2 2" xfId="10083" xr:uid="{5CAA027A-419E-43D7-9ECA-CD9C9A39BE7A}"/>
    <cellStyle name="20% - Accent5 11 3 2 2 2" xfId="13763" xr:uid="{98450FCB-FBD9-4705-8AF8-F5F182A37A3E}"/>
    <cellStyle name="20% - Accent5 11 3 2 3" xfId="11984" xr:uid="{A473EC15-8D3D-42DB-9E0B-91300CD5FB58}"/>
    <cellStyle name="20% - Accent5 11 3 3" xfId="9201" xr:uid="{CB9A0108-A54B-40D7-8FA3-D0F39900B605}"/>
    <cellStyle name="20% - Accent5 11 3 3 2" xfId="12881" xr:uid="{F849605A-2BD3-49BF-ACC0-21572252988C}"/>
    <cellStyle name="20% - Accent5 11 3 4" xfId="11102" xr:uid="{57FC9FB2-C6F6-49F1-83D2-449C4A44D964}"/>
    <cellStyle name="20% - Accent5 11 4" xfId="7927" xr:uid="{AF803AC7-20DE-4CC8-B474-09EC1D81D115}"/>
    <cellStyle name="20% - Accent5 11 4 2" xfId="9701" xr:uid="{6C466087-1BF2-4EF8-B410-29F9560CB1A1}"/>
    <cellStyle name="20% - Accent5 11 4 2 2" xfId="13381" xr:uid="{8C9B4805-41DA-4D38-B7EC-869FCFCF6644}"/>
    <cellStyle name="20% - Accent5 11 4 3" xfId="11602" xr:uid="{8C936C6F-AFAA-4257-87C0-628CD26B781F}"/>
    <cellStyle name="20% - Accent5 11 5" xfId="8816" xr:uid="{147FCF62-0B8A-4776-9927-2A244A800F64}"/>
    <cellStyle name="20% - Accent5 11 5 2" xfId="12498" xr:uid="{544E1C9B-D7E6-4225-B9C3-8451281F9929}"/>
    <cellStyle name="20% - Accent5 11 6" xfId="10701" xr:uid="{C6F8673B-A662-4E9E-B785-1BAD0B808336}"/>
    <cellStyle name="20% - Accent5 11 7" xfId="14475" xr:uid="{6D63178C-B8D0-4134-8E67-83751EA5EEDD}"/>
    <cellStyle name="20% - Accent5 12" xfId="887" xr:uid="{11F6FD22-C606-4453-B58B-B8503433C39F}"/>
    <cellStyle name="20% - Accent5 12 2" xfId="888" xr:uid="{9D6F45AA-41B6-4413-8F35-A10A8454D77B}"/>
    <cellStyle name="20% - Accent5 13" xfId="889" xr:uid="{C9C5C638-4D35-4448-903D-234D94847925}"/>
    <cellStyle name="20% - Accent5 13 2" xfId="890" xr:uid="{89F71ED8-75C2-4594-A2D6-9F56701A6D81}"/>
    <cellStyle name="20% - Accent5 13 2 2" xfId="7036" xr:uid="{7A113B64-41F1-47E4-BC25-571B9DBD28B3}"/>
    <cellStyle name="20% - Accent5 13 2 2 2" xfId="8469" xr:uid="{EFF1ED0C-AC2B-434D-9058-8F8F97974C70}"/>
    <cellStyle name="20% - Accent5 13 2 2 2 2" xfId="10251" xr:uid="{BF208190-3EFF-4FF3-8041-65B70E1CAB36}"/>
    <cellStyle name="20% - Accent5 13 2 2 2 2 2" xfId="13931" xr:uid="{DDEB67A5-4EA2-4CBB-A1A1-EF3D2E4DCFBB}"/>
    <cellStyle name="20% - Accent5 13 2 2 2 3" xfId="12152" xr:uid="{F9F5192C-00CF-46D0-89D9-D3F8C9C39E69}"/>
    <cellStyle name="20% - Accent5 13 2 2 3" xfId="9369" xr:uid="{346F2781-4A08-4CC6-94DC-8A216545665B}"/>
    <cellStyle name="20% - Accent5 13 2 2 3 2" xfId="13049" xr:uid="{972DA589-437B-41DF-A434-77724C1306F2}"/>
    <cellStyle name="20% - Accent5 13 2 2 4" xfId="11270" xr:uid="{AE503891-18B0-4588-B83B-49D1016955F3}"/>
    <cellStyle name="20% - Accent5 13 2 3" xfId="8087" xr:uid="{C709A732-0092-4B04-AEAE-C16FE4D581EA}"/>
    <cellStyle name="20% - Accent5 13 2 3 2" xfId="9868" xr:uid="{902EFF94-60AA-4659-8111-18ED96B1697E}"/>
    <cellStyle name="20% - Accent5 13 2 3 2 2" xfId="13548" xr:uid="{9108C596-4187-46E5-8E50-F101261F4305}"/>
    <cellStyle name="20% - Accent5 13 2 3 3" xfId="11769" xr:uid="{FB85477B-4C39-4A48-9379-EDF846193028}"/>
    <cellStyle name="20% - Accent5 13 2 4" xfId="8986" xr:uid="{6F0DC5A5-6DF1-48DF-9E92-9E73DB903910}"/>
    <cellStyle name="20% - Accent5 13 2 4 2" xfId="12666" xr:uid="{B3890982-0419-4142-B999-723E40ADE22C}"/>
    <cellStyle name="20% - Accent5 13 2 5" xfId="10887" xr:uid="{10253FAC-46C0-4D4F-A531-E4488007D891}"/>
    <cellStyle name="20% - Accent5 13 3" xfId="7505" xr:uid="{EABF1AB7-05B6-4D45-8370-A4A7C68F589F}"/>
    <cellStyle name="20% - Accent5 13 3 2" xfId="8302" xr:uid="{B087B3F5-A82C-43F1-A1C7-091DD1C69CD4}"/>
    <cellStyle name="20% - Accent5 13 3 2 2" xfId="10084" xr:uid="{242AC2D8-EDA3-4411-8E60-B5F21F4A2554}"/>
    <cellStyle name="20% - Accent5 13 3 2 2 2" xfId="13764" xr:uid="{C75BC114-196F-4C65-8004-9368F8F215A4}"/>
    <cellStyle name="20% - Accent5 13 3 2 3" xfId="11985" xr:uid="{72E91560-8D02-49DE-8CEE-08CAA6139CAF}"/>
    <cellStyle name="20% - Accent5 13 3 3" xfId="9202" xr:uid="{BBA8C39F-67A8-4206-BE6D-974CF342B21A}"/>
    <cellStyle name="20% - Accent5 13 3 3 2" xfId="12882" xr:uid="{5D9E37ED-4316-45C3-9A56-FD32CE1D8B11}"/>
    <cellStyle name="20% - Accent5 13 3 4" xfId="11103" xr:uid="{1535C62B-1AC9-4D25-A117-2D3ACED1E92F}"/>
    <cellStyle name="20% - Accent5 13 4" xfId="7928" xr:uid="{BC63357A-B409-42DC-8ADE-E9F98D3F76AD}"/>
    <cellStyle name="20% - Accent5 13 4 2" xfId="9702" xr:uid="{11B13888-6F1A-4CF7-A3ED-C275DFBAB3A9}"/>
    <cellStyle name="20% - Accent5 13 4 2 2" xfId="13382" xr:uid="{0A96D020-F73A-4AB9-A1BC-86276C5F0B8B}"/>
    <cellStyle name="20% - Accent5 13 4 3" xfId="11603" xr:uid="{A35DE5B0-1869-4883-B4BF-32F4A6D34781}"/>
    <cellStyle name="20% - Accent5 13 5" xfId="8817" xr:uid="{BEECF439-8261-4266-A57C-F96EE5E6DB61}"/>
    <cellStyle name="20% - Accent5 13 5 2" xfId="12499" xr:uid="{D13DA231-6CC9-437A-AFA1-5DEF1148BE44}"/>
    <cellStyle name="20% - Accent5 13 6" xfId="10702" xr:uid="{346D3BEE-6A94-449C-AA39-F6E8C812BE16}"/>
    <cellStyle name="20% - Accent5 14" xfId="891" xr:uid="{4C532008-00D3-422F-9A11-475261778C0C}"/>
    <cellStyle name="20% - Accent5 14 2" xfId="892" xr:uid="{DCA0EB56-94EB-4C15-B8F0-9609C47722CB}"/>
    <cellStyle name="20% - Accent5 14 2 2" xfId="7037" xr:uid="{DA362801-DE41-4056-9610-9D3DC3C3C354}"/>
    <cellStyle name="20% - Accent5 14 2 2 2" xfId="8504" xr:uid="{FAB7F9FB-9FE1-46E7-958D-8B824A914B49}"/>
    <cellStyle name="20% - Accent5 14 2 2 2 2" xfId="10286" xr:uid="{D67B642A-B09D-4217-926A-82DE7BF63BBE}"/>
    <cellStyle name="20% - Accent5 14 2 2 2 2 2" xfId="13966" xr:uid="{1DE9BCF9-F2B9-43A9-913D-2A6A837BB770}"/>
    <cellStyle name="20% - Accent5 14 2 2 2 3" xfId="12187" xr:uid="{85E728A9-4801-4B85-A3AF-0638D3F0BE3A}"/>
    <cellStyle name="20% - Accent5 14 2 2 3" xfId="9404" xr:uid="{60F43416-738F-4076-BB89-57F0FC3358E9}"/>
    <cellStyle name="20% - Accent5 14 2 2 3 2" xfId="13084" xr:uid="{E922B15A-EEC8-4712-951D-1E0D2FE42915}"/>
    <cellStyle name="20% - Accent5 14 2 2 4" xfId="11305" xr:uid="{FB8BE84E-2D70-4682-B9E6-81D26255E0F1}"/>
    <cellStyle name="20% - Accent5 14 2 3" xfId="8122" xr:uid="{A7234AC0-A5B4-4EA8-B90F-18E5FE09F26B}"/>
    <cellStyle name="20% - Accent5 14 2 3 2" xfId="9903" xr:uid="{38C62C28-1D2C-48AA-9228-7362A28398C3}"/>
    <cellStyle name="20% - Accent5 14 2 3 2 2" xfId="13583" xr:uid="{5DEC796F-A21E-4476-BC48-2441C0685F5E}"/>
    <cellStyle name="20% - Accent5 14 2 3 3" xfId="11804" xr:uid="{2B894732-DCE5-4007-B44A-BAB7C11FEF61}"/>
    <cellStyle name="20% - Accent5 14 2 4" xfId="9021" xr:uid="{9E8FFCCB-6041-4B85-BA6F-30C64E052234}"/>
    <cellStyle name="20% - Accent5 14 2 4 2" xfId="12701" xr:uid="{0DC7026C-426A-45E4-AD9A-D4D7A8C85F0E}"/>
    <cellStyle name="20% - Accent5 14 2 5" xfId="10922" xr:uid="{2E2F78B2-DCEB-4051-BEAF-FBF5E08CC95C}"/>
    <cellStyle name="20% - Accent5 14 3" xfId="7538" xr:uid="{DF4A564A-7D4F-4CA1-91CD-9FBC68F0EA80}"/>
    <cellStyle name="20% - Accent5 14 3 2" xfId="8338" xr:uid="{46BDC452-9E85-40E5-8228-092A00D7C406}"/>
    <cellStyle name="20% - Accent5 14 3 2 2" xfId="10120" xr:uid="{904283E4-D291-4F07-B809-3A9D11B5E087}"/>
    <cellStyle name="20% - Accent5 14 3 2 2 2" xfId="13800" xr:uid="{F45291DC-8D4A-408E-A58D-0A901AA96CB9}"/>
    <cellStyle name="20% - Accent5 14 3 2 3" xfId="12021" xr:uid="{3D08957B-D863-470A-966A-E0E8128C0BC5}"/>
    <cellStyle name="20% - Accent5 14 3 3" xfId="9238" xr:uid="{93843238-1C8D-47BB-AC15-F832D6095727}"/>
    <cellStyle name="20% - Accent5 14 3 3 2" xfId="12918" xr:uid="{B7C2E25F-24A9-4682-8EC9-386D7274974F}"/>
    <cellStyle name="20% - Accent5 14 3 4" xfId="11139" xr:uid="{4645A938-B871-4061-9849-98850E4823E9}"/>
    <cellStyle name="20% - Accent5 14 4" xfId="7963" xr:uid="{D081D4D4-EBFA-4385-B2BB-82FDAA60B94F}"/>
    <cellStyle name="20% - Accent5 14 4 2" xfId="9737" xr:uid="{5C2907F0-EFF2-470E-9C8D-86DF393F8158}"/>
    <cellStyle name="20% - Accent5 14 4 2 2" xfId="13417" xr:uid="{6BD6FE6E-C485-494C-AFBC-B941E6FA4A3B}"/>
    <cellStyle name="20% - Accent5 14 4 3" xfId="11638" xr:uid="{3F3F4F42-B087-4193-9F40-8CC8471597F7}"/>
    <cellStyle name="20% - Accent5 14 5" xfId="8853" xr:uid="{75E8DF49-0998-4C21-8D30-C2C699D94953}"/>
    <cellStyle name="20% - Accent5 14 5 2" xfId="12535" xr:uid="{47FD072B-9791-4C04-9373-D3CDB55D4D42}"/>
    <cellStyle name="20% - Accent5 14 6" xfId="10754" xr:uid="{CDE3856D-24EF-4C3B-AE8B-08AEE2A7898B}"/>
    <cellStyle name="20% - Accent5 15" xfId="893" xr:uid="{382F095E-CEFD-44C0-BC76-D9C9A772AF52}"/>
    <cellStyle name="20% - Accent5 15 2" xfId="894" xr:uid="{4F3F3463-F19C-4142-937C-04DCB4419D9F}"/>
    <cellStyle name="20% - Accent5 15 2 2" xfId="7038" xr:uid="{8BBBD578-7E64-41BE-97DA-250C9BD352FE}"/>
    <cellStyle name="20% - Accent5 15 2 2 2" xfId="8523" xr:uid="{94FE4D0F-7F0D-4097-9340-2ACAE3C9863C}"/>
    <cellStyle name="20% - Accent5 15 2 2 2 2" xfId="10305" xr:uid="{A0D655A2-231F-4982-913D-C03AF21FD178}"/>
    <cellStyle name="20% - Accent5 15 2 2 2 2 2" xfId="13985" xr:uid="{357811F8-2887-486D-A6C4-EEA974B8ADB9}"/>
    <cellStyle name="20% - Accent5 15 2 2 2 3" xfId="12206" xr:uid="{5123822A-5783-4B78-90BE-943F8734C5FA}"/>
    <cellStyle name="20% - Accent5 15 2 2 3" xfId="9423" xr:uid="{05B5D1A8-52F4-4AA3-A9D7-FF9CDAE5D92E}"/>
    <cellStyle name="20% - Accent5 15 2 2 3 2" xfId="13103" xr:uid="{EB689440-3A39-4DC0-B977-B22972A55C25}"/>
    <cellStyle name="20% - Accent5 15 2 2 4" xfId="11324" xr:uid="{3A79E1CC-4531-4394-AC3A-6148CD7271E9}"/>
    <cellStyle name="20% - Accent5 15 2 3" xfId="8141" xr:uid="{1BD05C3C-6FA4-4587-B0B9-C9BAEDBF4A33}"/>
    <cellStyle name="20% - Accent5 15 2 3 2" xfId="9922" xr:uid="{B00D5204-D42E-4753-8802-286B36E5CC6D}"/>
    <cellStyle name="20% - Accent5 15 2 3 2 2" xfId="13602" xr:uid="{BF844E97-1DD8-48CC-9787-826D49AF7E7E}"/>
    <cellStyle name="20% - Accent5 15 2 3 3" xfId="11823" xr:uid="{597C8C80-6979-4AD4-98CB-08F32E669D7D}"/>
    <cellStyle name="20% - Accent5 15 2 4" xfId="9040" xr:uid="{05FC0BDD-C4DF-46F6-BF5D-057D2EEEE139}"/>
    <cellStyle name="20% - Accent5 15 2 4 2" xfId="12720" xr:uid="{C76199B6-5AA2-451A-A750-13A101D2FDA6}"/>
    <cellStyle name="20% - Accent5 15 2 5" xfId="10941" xr:uid="{57150BBD-09A5-4C88-8DB4-7E65268C0A6B}"/>
    <cellStyle name="20% - Accent5 15 3" xfId="7555" xr:uid="{F1DC4938-E9C6-441B-9423-ACCB52DCEE35}"/>
    <cellStyle name="20% - Accent5 15 3 2" xfId="8357" xr:uid="{C24D0A95-C2B2-49E8-918C-21CE488DF7FC}"/>
    <cellStyle name="20% - Accent5 15 3 2 2" xfId="10139" xr:uid="{AD73F591-35B6-4F35-BA35-D07F5B3891C5}"/>
    <cellStyle name="20% - Accent5 15 3 2 2 2" xfId="13819" xr:uid="{EE128382-898A-421F-A001-62868B23BDF8}"/>
    <cellStyle name="20% - Accent5 15 3 2 3" xfId="12040" xr:uid="{A6159E80-6BEE-4629-84BD-DEA22CE1A7F8}"/>
    <cellStyle name="20% - Accent5 15 3 3" xfId="9257" xr:uid="{6B3CFA9E-A36D-456D-8BFF-F3DEC89E20E6}"/>
    <cellStyle name="20% - Accent5 15 3 3 2" xfId="12937" xr:uid="{737EDC71-305A-488D-BD18-D2CBB28EB467}"/>
    <cellStyle name="20% - Accent5 15 3 4" xfId="11158" xr:uid="{3FD493DC-FDEA-4ECD-82D0-8BFE5CBEBA17}"/>
    <cellStyle name="20% - Accent5 15 4" xfId="7982" xr:uid="{DDFEA6A3-0CAE-48AB-815E-EE26F0283AA1}"/>
    <cellStyle name="20% - Accent5 15 4 2" xfId="9756" xr:uid="{002BD697-F336-4E38-B3C5-F152B5C62EEE}"/>
    <cellStyle name="20% - Accent5 15 4 2 2" xfId="13436" xr:uid="{E01AEFB2-9AC5-4EB2-933C-CAA7A9E60583}"/>
    <cellStyle name="20% - Accent5 15 4 3" xfId="11657" xr:uid="{E0CF2F0C-5585-48D7-AA79-650209EB8362}"/>
    <cellStyle name="20% - Accent5 15 5" xfId="8872" xr:uid="{5F270932-8275-4939-9D5B-1384EBB8D8B6}"/>
    <cellStyle name="20% - Accent5 15 5 2" xfId="12554" xr:uid="{5BCDEA20-B663-4728-B9B1-E5AC1FC3CA6A}"/>
    <cellStyle name="20% - Accent5 15 6" xfId="10773" xr:uid="{38B43227-E9AA-4A5E-888B-196687385A60}"/>
    <cellStyle name="20% - Accent5 16" xfId="895" xr:uid="{512E37EE-7DF8-4C5A-B0B5-05AC04EA688A}"/>
    <cellStyle name="20% - Accent5 16 2" xfId="7414" xr:uid="{B5A95CCC-1548-4B30-8A72-FA8BAAE902BB}"/>
    <cellStyle name="20% - Accent5 16 2 2" xfId="7668" xr:uid="{6D3CBBEE-A399-41A5-90CB-56F28651A8E9}"/>
    <cellStyle name="20% - Accent5 16 2 2 2" xfId="8536" xr:uid="{4E45B3BD-BC68-4D6B-8194-B0C39BB97369}"/>
    <cellStyle name="20% - Accent5 16 2 2 2 2" xfId="10318" xr:uid="{2BA08532-759C-4417-AA8C-A0FC9E6C9C8E}"/>
    <cellStyle name="20% - Accent5 16 2 2 2 2 2" xfId="13998" xr:uid="{AFD20F91-114B-4B76-87D6-0913381B0B0D}"/>
    <cellStyle name="20% - Accent5 16 2 2 2 3" xfId="12219" xr:uid="{371199A8-CD56-4ED0-B752-474E0726FDDA}"/>
    <cellStyle name="20% - Accent5 16 2 2 3" xfId="9436" xr:uid="{B0A9D28F-B36F-4515-906B-A1863FE6A018}"/>
    <cellStyle name="20% - Accent5 16 2 2 3 2" xfId="13116" xr:uid="{99E5E7B7-3BF3-4166-A770-041B9714720A}"/>
    <cellStyle name="20% - Accent5 16 2 2 4" xfId="11337" xr:uid="{88B396CF-69BF-42FE-8637-3DB3794EDCF8}"/>
    <cellStyle name="20% - Accent5 16 2 3" xfId="8154" xr:uid="{3C4730EA-6F75-4A55-93EB-2F1B98F7DEAC}"/>
    <cellStyle name="20% - Accent5 16 2 3 2" xfId="9935" xr:uid="{7B17E6D1-C86D-40E9-8963-95ACDC175098}"/>
    <cellStyle name="20% - Accent5 16 2 3 2 2" xfId="13615" xr:uid="{C38CEB8F-0851-492D-9A8B-B1AFDC57E4E6}"/>
    <cellStyle name="20% - Accent5 16 2 3 3" xfId="11836" xr:uid="{53AE5450-8B9D-43DF-AF3E-45FB8554858D}"/>
    <cellStyle name="20% - Accent5 16 2 4" xfId="9053" xr:uid="{D6C82213-5A10-4D36-9816-2EDC2464F19B}"/>
    <cellStyle name="20% - Accent5 16 2 4 2" xfId="12733" xr:uid="{9920B48D-2579-4C7C-ADA2-D152669536FC}"/>
    <cellStyle name="20% - Accent5 16 2 5" xfId="10954" xr:uid="{DA44B124-2D0B-4DE7-8266-47BDF7038EC5}"/>
    <cellStyle name="20% - Accent5 16 3" xfId="7568" xr:uid="{FBEEC65B-BC8E-44FB-B29A-8031AF09F81A}"/>
    <cellStyle name="20% - Accent5 16 3 2" xfId="8370" xr:uid="{CB9CB9F7-52E4-450D-9D8E-37C35D3A7B99}"/>
    <cellStyle name="20% - Accent5 16 3 2 2" xfId="10152" xr:uid="{34FB91DE-7E67-409D-81FE-860C533AE775}"/>
    <cellStyle name="20% - Accent5 16 3 2 2 2" xfId="13832" xr:uid="{D681210E-AC3C-474A-A584-29831B828F61}"/>
    <cellStyle name="20% - Accent5 16 3 2 3" xfId="12053" xr:uid="{EE4BDE37-CD6E-467D-9541-EAAC80740A6A}"/>
    <cellStyle name="20% - Accent5 16 3 3" xfId="9270" xr:uid="{F930A2CD-2D6C-46CA-AD1C-E2755BC89DC8}"/>
    <cellStyle name="20% - Accent5 16 3 3 2" xfId="12950" xr:uid="{33EDE2B2-66CC-42B1-8D54-629CE71D5809}"/>
    <cellStyle name="20% - Accent5 16 3 4" xfId="11171" xr:uid="{57244B2F-0243-4513-BB4D-C113635A8E6B}"/>
    <cellStyle name="20% - Accent5 16 4" xfId="7995" xr:uid="{9B85903A-02C7-44C4-9B88-BA67AD8695EA}"/>
    <cellStyle name="20% - Accent5 16 4 2" xfId="9769" xr:uid="{187671FB-545C-49B6-94B7-9A928922E145}"/>
    <cellStyle name="20% - Accent5 16 4 2 2" xfId="13449" xr:uid="{B23FC0DA-DE6E-44F6-9B82-0E8A748AF6A1}"/>
    <cellStyle name="20% - Accent5 16 4 3" xfId="11670" xr:uid="{4B5EA3BF-4DBE-4FA1-986E-56397B0D810B}"/>
    <cellStyle name="20% - Accent5 16 5" xfId="8885" xr:uid="{D0817367-79BE-4ADB-9A50-DF7E4783F86C}"/>
    <cellStyle name="20% - Accent5 16 5 2" xfId="12567" xr:uid="{B1ABA344-2D86-4F48-95A8-0BAC71E43B25}"/>
    <cellStyle name="20% - Accent5 16 6" xfId="10786" xr:uid="{B072A0FB-8590-43A0-B64C-A9F6D02A2986}"/>
    <cellStyle name="20% - Accent5 17" xfId="896" xr:uid="{EC288CE0-58C0-44C5-A6D9-E6BA7C379889}"/>
    <cellStyle name="20% - Accent5 17 2" xfId="7425" xr:uid="{9B2A3C5C-8C55-4837-B4D1-9096B5C9C91F}"/>
    <cellStyle name="20% - Accent5 17 2 2" xfId="7679" xr:uid="{86BE7D20-7551-4217-BD66-9EB677D34641}"/>
    <cellStyle name="20% - Accent5 17 2 2 2" xfId="8546" xr:uid="{D88237E9-0ADF-4FB2-8CF4-43E19C0DF8FF}"/>
    <cellStyle name="20% - Accent5 17 2 2 2 2" xfId="10328" xr:uid="{61EB74B4-8516-4BA0-BF6C-B5E517A493AA}"/>
    <cellStyle name="20% - Accent5 17 2 2 2 2 2" xfId="14008" xr:uid="{56FE19EE-F687-4CA7-BF45-B3EE495D0D17}"/>
    <cellStyle name="20% - Accent5 17 2 2 2 3" xfId="12229" xr:uid="{AC7667C8-6251-4825-9FFE-17BEB722739F}"/>
    <cellStyle name="20% - Accent5 17 2 2 3" xfId="9446" xr:uid="{F8298A79-FE41-4A7F-BFBA-5BCC269AA6D2}"/>
    <cellStyle name="20% - Accent5 17 2 2 3 2" xfId="13126" xr:uid="{04EBDE8E-30C1-4D17-9EE2-E724DCD6E3BB}"/>
    <cellStyle name="20% - Accent5 17 2 2 4" xfId="11347" xr:uid="{EE324AA8-CA04-4944-AA70-983B831C2B11}"/>
    <cellStyle name="20% - Accent5 17 2 3" xfId="8164" xr:uid="{73A1225E-1E4D-4A4E-BCD2-DBA710DEAFE1}"/>
    <cellStyle name="20% - Accent5 17 2 3 2" xfId="9945" xr:uid="{F952FE9F-CE05-4EF7-9B2C-B393DEB4A913}"/>
    <cellStyle name="20% - Accent5 17 2 3 2 2" xfId="13625" xr:uid="{41E4A642-2D2E-4F90-B1F7-EE04074D7534}"/>
    <cellStyle name="20% - Accent5 17 2 3 3" xfId="11846" xr:uid="{81CC2D23-DEAF-44E3-9C7B-0BA75BDA447A}"/>
    <cellStyle name="20% - Accent5 17 2 4" xfId="9063" xr:uid="{D08E649D-04B4-4FA9-BDDA-05B288AE5E22}"/>
    <cellStyle name="20% - Accent5 17 2 4 2" xfId="12743" xr:uid="{5AEDE109-E8D1-4705-A6F5-11898B30157B}"/>
    <cellStyle name="20% - Accent5 17 2 5" xfId="10964" xr:uid="{9088BC30-483C-45BD-82F2-74D38E02FDB1}"/>
    <cellStyle name="20% - Accent5 17 3" xfId="7578" xr:uid="{F9A05EF1-9153-4303-A227-942D6B49BFCC}"/>
    <cellStyle name="20% - Accent5 17 3 2" xfId="8380" xr:uid="{82843DA7-CDC9-4145-9630-1FEE82B17E78}"/>
    <cellStyle name="20% - Accent5 17 3 2 2" xfId="10162" xr:uid="{29DB9E40-F82C-45DD-8368-2C6E8529AA09}"/>
    <cellStyle name="20% - Accent5 17 3 2 2 2" xfId="13842" xr:uid="{A6862245-64D2-4863-B5C2-5569F25C9032}"/>
    <cellStyle name="20% - Accent5 17 3 2 3" xfId="12063" xr:uid="{52F66F4B-7B4E-4561-B130-27D7FF5BCBC3}"/>
    <cellStyle name="20% - Accent5 17 3 3" xfId="9280" xr:uid="{C0CDF0B6-74CC-4F86-BF52-46569E43D6C0}"/>
    <cellStyle name="20% - Accent5 17 3 3 2" xfId="12960" xr:uid="{46440A16-C4C6-49C0-949A-BA0D6B21B014}"/>
    <cellStyle name="20% - Accent5 17 3 4" xfId="11181" xr:uid="{40D6B74E-B778-4CD9-B4C0-943A22ABB0A1}"/>
    <cellStyle name="20% - Accent5 17 4" xfId="8005" xr:uid="{FBB0C9C4-F6CC-4574-A330-403F2CD5D049}"/>
    <cellStyle name="20% - Accent5 17 4 2" xfId="9779" xr:uid="{F8A8FBE7-3333-4628-97C1-EB396AD47E93}"/>
    <cellStyle name="20% - Accent5 17 4 2 2" xfId="13459" xr:uid="{05EEB846-B29F-497A-8515-DEFFB666652B}"/>
    <cellStyle name="20% - Accent5 17 4 3" xfId="11680" xr:uid="{2DDBD66F-A1E9-46FF-845A-9046880E4877}"/>
    <cellStyle name="20% - Accent5 17 5" xfId="8896" xr:uid="{2578B962-17D7-47ED-BD70-58062B405FD0}"/>
    <cellStyle name="20% - Accent5 17 5 2" xfId="12577" xr:uid="{6BC1B782-14F7-44DD-B000-35D358024C51}"/>
    <cellStyle name="20% - Accent5 17 6" xfId="10797" xr:uid="{A97DEC9B-DFC6-4953-9F30-43B98F8E0DB9}"/>
    <cellStyle name="20% - Accent5 18" xfId="897" xr:uid="{38345C81-BD02-435A-B13E-DDF55643F150}"/>
    <cellStyle name="20% - Accent5 18 2" xfId="7444" xr:uid="{BD6D044E-BF5F-4F8F-9491-128729687ED4}"/>
    <cellStyle name="20% - Accent5 18 2 2" xfId="7699" xr:uid="{B6E622CD-69FA-45E2-8EBC-A9C41716F384}"/>
    <cellStyle name="20% - Accent5 18 2 2 2" xfId="8566" xr:uid="{29E3E533-FE6B-4348-A317-03AC87C1F392}"/>
    <cellStyle name="20% - Accent5 18 2 2 2 2" xfId="10348" xr:uid="{A8D0351C-5DDA-4E1A-A63B-AFF10D29E852}"/>
    <cellStyle name="20% - Accent5 18 2 2 2 2 2" xfId="14028" xr:uid="{1806B5C7-3B24-4EA2-AD39-79B56D32F014}"/>
    <cellStyle name="20% - Accent5 18 2 2 2 3" xfId="12249" xr:uid="{7910F049-E6B0-4A95-BDCA-3333677AA1ED}"/>
    <cellStyle name="20% - Accent5 18 2 2 3" xfId="9466" xr:uid="{8A41094B-6E68-4942-A4D8-CAD0144C6BA6}"/>
    <cellStyle name="20% - Accent5 18 2 2 3 2" xfId="13146" xr:uid="{40B1E2CA-515A-48FA-8397-11B43CC4FC79}"/>
    <cellStyle name="20% - Accent5 18 2 2 4" xfId="11367" xr:uid="{9B64FE1C-CA14-4165-90DD-BE977703BCFC}"/>
    <cellStyle name="20% - Accent5 18 2 3" xfId="8184" xr:uid="{4B8E44FE-09A3-44E0-9988-A23405AB15B8}"/>
    <cellStyle name="20% - Accent5 18 2 3 2" xfId="9965" xr:uid="{152C7922-925E-4F01-9463-45B0A9995CC1}"/>
    <cellStyle name="20% - Accent5 18 2 3 2 2" xfId="13645" xr:uid="{A5EBB52B-CCE1-4A99-87BD-F5AA82C6B551}"/>
    <cellStyle name="20% - Accent5 18 2 3 3" xfId="11866" xr:uid="{207A32F7-1F7E-4491-9224-9E6619FC5358}"/>
    <cellStyle name="20% - Accent5 18 2 4" xfId="9083" xr:uid="{B3B17182-3155-4270-9E9C-5591F6E14E62}"/>
    <cellStyle name="20% - Accent5 18 2 4 2" xfId="12763" xr:uid="{4B418828-A0A9-47DF-95CE-A4523D4035F0}"/>
    <cellStyle name="20% - Accent5 18 2 5" xfId="10984" xr:uid="{BC6FBCDC-ADE2-4F87-B452-69258C1ED8BC}"/>
    <cellStyle name="20% - Accent5 18 3" xfId="7598" xr:uid="{0830C882-69E5-4ED9-8082-6542151055A5}"/>
    <cellStyle name="20% - Accent5 18 3 2" xfId="8400" xr:uid="{FEC833CC-ED40-4641-AF32-FFAED317B5C4}"/>
    <cellStyle name="20% - Accent5 18 3 2 2" xfId="10182" xr:uid="{AD5E7545-F459-4C8C-B966-E8537A0BEAA4}"/>
    <cellStyle name="20% - Accent5 18 3 2 2 2" xfId="13862" xr:uid="{F58D58E9-0B05-4E30-868A-3F4D75C96DD2}"/>
    <cellStyle name="20% - Accent5 18 3 2 3" xfId="12083" xr:uid="{0D4C334D-086D-4021-ABD0-F4E24AB6B02A}"/>
    <cellStyle name="20% - Accent5 18 3 3" xfId="9300" xr:uid="{0828CDF7-3840-49C8-B121-BD3CE27A3884}"/>
    <cellStyle name="20% - Accent5 18 3 3 2" xfId="12980" xr:uid="{C5992D60-60CB-405F-8ED2-5ECAE43BCB26}"/>
    <cellStyle name="20% - Accent5 18 3 4" xfId="11201" xr:uid="{122208BB-8299-4D34-BE86-5D808D5D5773}"/>
    <cellStyle name="20% - Accent5 18 4" xfId="8025" xr:uid="{F7F56ACE-3321-40D7-94E9-920947AE7459}"/>
    <cellStyle name="20% - Accent5 18 4 2" xfId="9799" xr:uid="{1CA36AD7-91ED-4E14-BD73-2E07A460C97F}"/>
    <cellStyle name="20% - Accent5 18 4 2 2" xfId="13479" xr:uid="{87022A4A-15BC-4708-94C3-5B724B79AAC7}"/>
    <cellStyle name="20% - Accent5 18 4 3" xfId="11700" xr:uid="{03FF0FB3-FA48-43DF-B6FD-C2D475CD470F}"/>
    <cellStyle name="20% - Accent5 18 5" xfId="8916" xr:uid="{DA947DA2-884E-4976-B07B-639F39A55E4B}"/>
    <cellStyle name="20% - Accent5 18 5 2" xfId="12597" xr:uid="{FFDED391-C918-4F1B-A36D-AEABEDDF89AC}"/>
    <cellStyle name="20% - Accent5 18 6" xfId="10817" xr:uid="{E51FBCBF-2773-4907-95DC-206411EDF771}"/>
    <cellStyle name="20% - Accent5 19" xfId="898" xr:uid="{EC4BEE9B-4EB1-4794-A21D-703CE5CA9B1E}"/>
    <cellStyle name="20% - Accent5 19 2" xfId="7454" xr:uid="{DB581DDA-E4FB-44DD-9954-02FD06C7144F}"/>
    <cellStyle name="20% - Accent5 19 2 2" xfId="7708" xr:uid="{F1EAA5FB-64BF-4BEC-978E-D90F548715AE}"/>
    <cellStyle name="20% - Accent5 19 2 2 2" xfId="8575" xr:uid="{64084E3F-6D7B-4003-902E-24DB0E474F5D}"/>
    <cellStyle name="20% - Accent5 19 2 2 2 2" xfId="10357" xr:uid="{90CB8725-78FD-44A7-8209-B58035520AAF}"/>
    <cellStyle name="20% - Accent5 19 2 2 2 2 2" xfId="14037" xr:uid="{2A173B72-D4A3-4876-9E46-83A282533EF2}"/>
    <cellStyle name="20% - Accent5 19 2 2 2 3" xfId="12258" xr:uid="{00A5493E-61A7-49EA-BD65-EAC324167036}"/>
    <cellStyle name="20% - Accent5 19 2 2 3" xfId="9475" xr:uid="{76369294-90ED-4412-8E80-707710B36624}"/>
    <cellStyle name="20% - Accent5 19 2 2 3 2" xfId="13155" xr:uid="{725D424C-919E-43BE-BB22-4998DB75823A}"/>
    <cellStyle name="20% - Accent5 19 2 2 4" xfId="11376" xr:uid="{4D3D34E6-01B5-47F0-974D-E0E90E8E8B66}"/>
    <cellStyle name="20% - Accent5 19 2 3" xfId="8193" xr:uid="{4636C139-0A66-4416-9B71-F16535DC19F2}"/>
    <cellStyle name="20% - Accent5 19 2 3 2" xfId="9974" xr:uid="{76187089-88EA-4D4F-B207-1C91AC82CC3A}"/>
    <cellStyle name="20% - Accent5 19 2 3 2 2" xfId="13654" xr:uid="{CEF3CC39-4B75-4B91-8D5C-90AE4DCD9E8D}"/>
    <cellStyle name="20% - Accent5 19 2 3 3" xfId="11875" xr:uid="{53397ADE-AF0F-4E72-8F40-E9EFCEF876FE}"/>
    <cellStyle name="20% - Accent5 19 2 4" xfId="9092" xr:uid="{1EC74698-A427-4EBE-B053-0D437FB7FDC0}"/>
    <cellStyle name="20% - Accent5 19 2 4 2" xfId="12772" xr:uid="{F8C231DE-5D8C-4912-960B-C50F85799994}"/>
    <cellStyle name="20% - Accent5 19 2 5" xfId="10993" xr:uid="{FA944065-B5E4-41DA-883C-536E0863D4DE}"/>
    <cellStyle name="20% - Accent5 19 3" xfId="7607" xr:uid="{12EC6556-4BF5-4437-AD91-11A29BCE4FE4}"/>
    <cellStyle name="20% - Accent5 19 3 2" xfId="8409" xr:uid="{D756BAC3-1792-4CA1-A7EF-BCBBC762B4A3}"/>
    <cellStyle name="20% - Accent5 19 3 2 2" xfId="10191" xr:uid="{66202A7C-2553-40B3-B4B3-8AD97492CFDF}"/>
    <cellStyle name="20% - Accent5 19 3 2 2 2" xfId="13871" xr:uid="{E101A435-F13B-4413-8559-C3C65011B476}"/>
    <cellStyle name="20% - Accent5 19 3 2 3" xfId="12092" xr:uid="{E6F5FBC1-6B35-444F-BFB3-7ADB66249AC0}"/>
    <cellStyle name="20% - Accent5 19 3 3" xfId="9309" xr:uid="{FF197645-2F41-4029-9E15-9B6521B3B978}"/>
    <cellStyle name="20% - Accent5 19 3 3 2" xfId="12989" xr:uid="{5463620C-9C27-49D8-AA58-B376F01279BB}"/>
    <cellStyle name="20% - Accent5 19 3 4" xfId="11210" xr:uid="{C57787AB-A894-4E14-9E83-43211C29BE19}"/>
    <cellStyle name="20% - Accent5 19 4" xfId="8034" xr:uid="{A497BA90-2D2F-4682-B4CA-03E51F8E7002}"/>
    <cellStyle name="20% - Accent5 19 4 2" xfId="9808" xr:uid="{BCFD204C-3B21-49DB-8022-1ED29223560D}"/>
    <cellStyle name="20% - Accent5 19 4 2 2" xfId="13488" xr:uid="{F872DE8A-0A6C-4F41-8422-C2C896F5185E}"/>
    <cellStyle name="20% - Accent5 19 4 3" xfId="11709" xr:uid="{AC85E04C-4227-41D0-B8D8-50DD2E09708C}"/>
    <cellStyle name="20% - Accent5 19 5" xfId="8925" xr:uid="{297A6280-CF48-4B56-9824-6CBDFB1B0076}"/>
    <cellStyle name="20% - Accent5 19 5 2" xfId="12606" xr:uid="{11796BCB-9A01-4917-BDA4-B91024383D34}"/>
    <cellStyle name="20% - Accent5 19 6" xfId="10826" xr:uid="{48131DC4-1D1B-4728-9FB6-3FFCB22148FF}"/>
    <cellStyle name="20% - Accent5 2" xfId="899" xr:uid="{2BF64802-D768-493A-9C11-260ACCCD3213}"/>
    <cellStyle name="20% - Accent5 2 10" xfId="900" xr:uid="{6F71C952-C0DD-4D88-8277-A1E21D4A5A0E}"/>
    <cellStyle name="20% - Accent5 2 10 2" xfId="7160" xr:uid="{756CB133-4DF9-4F7C-A7CE-E4E8FBF65D10}"/>
    <cellStyle name="20% - Accent5 2 10 3" xfId="10703" xr:uid="{92C8E6F2-9DB1-470D-A50A-3ECD04203124}"/>
    <cellStyle name="20% - Accent5 2 11" xfId="901" xr:uid="{E5A06C4F-1A67-4349-BE96-BE750E16A244}"/>
    <cellStyle name="20% - Accent5 2 11 2" xfId="14395" xr:uid="{A383BF16-F6A0-4476-B9D1-636F4312F817}"/>
    <cellStyle name="20% - Accent5 2 12" xfId="902" xr:uid="{0533D377-C79E-4439-ADDA-61229AFAD668}"/>
    <cellStyle name="20% - Accent5 2 2" xfId="903" xr:uid="{9F954383-D324-4B4C-BCA3-27489E5F074F}"/>
    <cellStyle name="20% - Accent5 2 2 2" xfId="904" xr:uid="{D8966EA6-82A9-48AA-8E1D-C0BE8CDDD7D3}"/>
    <cellStyle name="20% - Accent5 2 2 2 2" xfId="905" xr:uid="{CEAB967F-7626-42EA-8546-B309181880A1}"/>
    <cellStyle name="20% - Accent5 2 2 2 2 2" xfId="906" xr:uid="{B2495C07-BABF-4B36-B667-664042C95BF6}"/>
    <cellStyle name="20% - Accent5 2 2 2 3" xfId="907" xr:uid="{DB3D0CF3-7F99-493D-AAEF-C426E852DF1B}"/>
    <cellStyle name="20% - Accent5 2 2 3" xfId="908" xr:uid="{8A579E0B-60A5-4B0E-951F-A81127BDE742}"/>
    <cellStyle name="20% - Accent5 2 2 3 2" xfId="909" xr:uid="{DFF29220-64F6-47E5-9D24-A875B35E9920}"/>
    <cellStyle name="20% - Accent5 2 2 3 2 2" xfId="910" xr:uid="{E00CC0B5-74DD-4067-A686-BA9867FCDCFA}"/>
    <cellStyle name="20% - Accent5 2 2 3 3" xfId="911" xr:uid="{75CDA7C4-EB74-43C5-AF84-AA9305C51441}"/>
    <cellStyle name="20% - Accent5 2 2 4" xfId="912" xr:uid="{3DB2B439-366B-4B39-8924-CF9F02C75109}"/>
    <cellStyle name="20% - Accent5 2 2 4 2" xfId="913" xr:uid="{8F3BE2DE-FCE2-44C5-A1EA-5B3A3F8CC287}"/>
    <cellStyle name="20% - Accent5 2 2 5" xfId="914" xr:uid="{F233594D-13CA-4A85-968B-F39FF02C4A0D}"/>
    <cellStyle name="20% - Accent5 2 2 5 2" xfId="915" xr:uid="{4D86EA45-7432-4E5D-8BAF-E5F798511895}"/>
    <cellStyle name="20% - Accent5 2 2 6" xfId="916" xr:uid="{98404C60-EDD7-4EE8-AB1D-B679B3A9FEC8}"/>
    <cellStyle name="20% - Accent5 2 2 6 2" xfId="917" xr:uid="{4E506A74-605B-4066-B7C0-125F61A182D1}"/>
    <cellStyle name="20% - Accent5 2 2 7" xfId="918" xr:uid="{1918DE09-9E05-40E4-91DB-CCD53D90C4DA}"/>
    <cellStyle name="20% - Accent5 2 2 8" xfId="919" xr:uid="{5F54A8A4-D336-4447-93DE-BED0BA7F7E26}"/>
    <cellStyle name="20% - Accent5 2 3" xfId="920" xr:uid="{ED4BCD06-9AE1-4722-B4FC-BD179A332350}"/>
    <cellStyle name="20% - Accent5 2 3 2" xfId="921" xr:uid="{B108350C-F09E-44DC-BBE2-41766FCB2C79}"/>
    <cellStyle name="20% - Accent5 2 3 2 2" xfId="922" xr:uid="{E872C194-76F7-482F-AFA4-E96A900C0E57}"/>
    <cellStyle name="20% - Accent5 2 3 2 2 2" xfId="923" xr:uid="{508C142F-4289-4932-955B-361FBA0018D8}"/>
    <cellStyle name="20% - Accent5 2 3 2 3" xfId="924" xr:uid="{B5FED976-E38E-4D70-B993-832392C88DB6}"/>
    <cellStyle name="20% - Accent5 2 3 3" xfId="925" xr:uid="{472BCD91-05D7-4801-85AE-7433F880423D}"/>
    <cellStyle name="20% - Accent5 2 3 3 2" xfId="926" xr:uid="{68553A73-04F0-40A2-BEB6-F22B6879C384}"/>
    <cellStyle name="20% - Accent5 2 3 3 2 2" xfId="927" xr:uid="{23DD7F7E-CAD2-4638-AA09-D7268AE0DDFD}"/>
    <cellStyle name="20% - Accent5 2 3 3 3" xfId="928" xr:uid="{A645EBA4-A75C-4282-8C1E-9F9C181DA4DB}"/>
    <cellStyle name="20% - Accent5 2 3 4" xfId="929" xr:uid="{3137DEE2-A6A8-448A-BA1A-DE35A1045378}"/>
    <cellStyle name="20% - Accent5 2 3 4 2" xfId="930" xr:uid="{B5280888-E48F-4315-BEEC-8489CF43A9E8}"/>
    <cellStyle name="20% - Accent5 2 3 5" xfId="931" xr:uid="{9560E392-0243-43F5-A002-05B66672A347}"/>
    <cellStyle name="20% - Accent5 2 3 5 2" xfId="932" xr:uid="{4955B08A-F36C-4B6A-94CB-1A85BF470731}"/>
    <cellStyle name="20% - Accent5 2 3 6" xfId="933" xr:uid="{B98DB802-EAA9-4192-A028-55C83F1AE90E}"/>
    <cellStyle name="20% - Accent5 2 4" xfId="934" xr:uid="{76EDC0F6-E30B-4526-A567-D090AEF537DB}"/>
    <cellStyle name="20% - Accent5 2 4 2" xfId="935" xr:uid="{C7670A7D-A03F-4855-A657-6BCB2F0C43A0}"/>
    <cellStyle name="20% - Accent5 2 4 2 2" xfId="936" xr:uid="{2BE71C67-20F0-4581-BBB1-CD75E5C31275}"/>
    <cellStyle name="20% - Accent5 2 4 3" xfId="937" xr:uid="{56C5EED8-FFB5-4CD1-A6E5-2E2BC2F8DC1A}"/>
    <cellStyle name="20% - Accent5 2 5" xfId="938" xr:uid="{B55107B3-9554-4523-94E3-0A4522EB8D84}"/>
    <cellStyle name="20% - Accent5 2 5 2" xfId="939" xr:uid="{752A08CD-6E41-4EB8-BBCA-87BEF5C08A6F}"/>
    <cellStyle name="20% - Accent5 2 5 2 2" xfId="940" xr:uid="{53315A2F-418A-4C3C-89FA-80C0C616AB9C}"/>
    <cellStyle name="20% - Accent5 2 5 3" xfId="941" xr:uid="{9803FA79-4C5A-4209-9ABA-8D60C88A4B4A}"/>
    <cellStyle name="20% - Accent5 2 6" xfId="942" xr:uid="{D1AC585E-36EC-458A-BDFC-BF1DDCB257C6}"/>
    <cellStyle name="20% - Accent5 2 6 2" xfId="943" xr:uid="{B4D09945-8522-42A3-8185-520168173C14}"/>
    <cellStyle name="20% - Accent5 2 7" xfId="944" xr:uid="{D3BE8D87-DA4B-47E1-9976-26E63A686954}"/>
    <cellStyle name="20% - Accent5 2 7 2" xfId="945" xr:uid="{E8F73A67-7491-4771-83DD-78B076954A9E}"/>
    <cellStyle name="20% - Accent5 2 8" xfId="946" xr:uid="{AED533EA-7012-4495-AF93-031DC2825BA6}"/>
    <cellStyle name="20% - Accent5 2 8 2" xfId="947" xr:uid="{EB2E3441-AEA1-464F-B106-F17195B8BEB6}"/>
    <cellStyle name="20% - Accent5 2 9" xfId="948" xr:uid="{66B6441C-9FBB-4231-B557-56BD25B0DF7B}"/>
    <cellStyle name="20% - Accent5 2 9 2" xfId="6872" xr:uid="{92CCDCDF-F7B3-469F-9152-6CDC0BD7FE4E}"/>
    <cellStyle name="20% - Accent5 2 9 3" xfId="7039" xr:uid="{F716F629-9440-4FFC-84A3-B747692AE07C}"/>
    <cellStyle name="20% - Accent5 20" xfId="6916" xr:uid="{8A691203-E083-423A-89D8-4B9020AD7509}"/>
    <cellStyle name="20% - Accent5 20 2" xfId="7472" xr:uid="{FEFBD852-45B9-4491-B2D9-D1958D5AB39E}"/>
    <cellStyle name="20% - Accent5 20 2 2" xfId="7726" xr:uid="{5C557E20-FFDB-4014-A2DD-877AF84EE0F1}"/>
    <cellStyle name="20% - Accent5 20 2 2 2" xfId="8593" xr:uid="{B3FABCA4-9B4F-49DA-8061-7442025EDA29}"/>
    <cellStyle name="20% - Accent5 20 2 2 2 2" xfId="10375" xr:uid="{1A5BC284-7022-4617-8212-C203B76E1B64}"/>
    <cellStyle name="20% - Accent5 20 2 2 2 2 2" xfId="14055" xr:uid="{AB900E57-564B-4F78-8E0F-DD569519D9CD}"/>
    <cellStyle name="20% - Accent5 20 2 2 2 3" xfId="12276" xr:uid="{838ACA69-7D84-406B-AA07-09774A774583}"/>
    <cellStyle name="20% - Accent5 20 2 2 3" xfId="9493" xr:uid="{796D2000-B3EF-4954-B783-754B7639341E}"/>
    <cellStyle name="20% - Accent5 20 2 2 3 2" xfId="13173" xr:uid="{CB60822F-B6C1-4C2A-A576-0D69FD31248B}"/>
    <cellStyle name="20% - Accent5 20 2 2 4" xfId="11394" xr:uid="{45732750-890A-4E05-A000-B451D67CDDB0}"/>
    <cellStyle name="20% - Accent5 20 2 3" xfId="8211" xr:uid="{C260C566-B9C7-4F4A-BAC4-CEFE3BFA3765}"/>
    <cellStyle name="20% - Accent5 20 2 3 2" xfId="9992" xr:uid="{99667B06-3D25-455D-B310-1DE9ED0AFA0C}"/>
    <cellStyle name="20% - Accent5 20 2 3 2 2" xfId="13672" xr:uid="{BC3D27F1-57FF-481F-97C2-4FD5728012BF}"/>
    <cellStyle name="20% - Accent5 20 2 3 3" xfId="11893" xr:uid="{FC553596-577C-417B-BD0A-77C1A91C3556}"/>
    <cellStyle name="20% - Accent5 20 2 4" xfId="9110" xr:uid="{49847FCA-808A-4C7E-91D2-B48A6DF26730}"/>
    <cellStyle name="20% - Accent5 20 2 4 2" xfId="12790" xr:uid="{C2F437E5-DC36-4E7B-9D62-0869FA874C15}"/>
    <cellStyle name="20% - Accent5 20 2 5" xfId="11011" xr:uid="{895499C1-D789-440E-9A32-458C0DDC7467}"/>
    <cellStyle name="20% - Accent5 20 3" xfId="7625" xr:uid="{99566343-C53F-4760-9E7D-26A6FE2C22C2}"/>
    <cellStyle name="20% - Accent5 20 3 2" xfId="8427" xr:uid="{79C00D42-0CF8-4450-B0C0-5A51CDFFAA91}"/>
    <cellStyle name="20% - Accent5 20 3 2 2" xfId="10209" xr:uid="{4DB391F5-98BE-44B8-8B3B-775DF9A371DC}"/>
    <cellStyle name="20% - Accent5 20 3 2 2 2" xfId="13889" xr:uid="{8E9EB066-C635-44A3-B69F-253D35CBE5DB}"/>
    <cellStyle name="20% - Accent5 20 3 2 3" xfId="12110" xr:uid="{62055BCF-2A05-472C-AD81-811D42AD5B05}"/>
    <cellStyle name="20% - Accent5 20 3 3" xfId="9327" xr:uid="{95C9BF34-93AC-4817-B0DD-D89E224AABC3}"/>
    <cellStyle name="20% - Accent5 20 3 3 2" xfId="13007" xr:uid="{64A688EA-D6C3-49F2-AF38-BC84BE5896F7}"/>
    <cellStyle name="20% - Accent5 20 3 4" xfId="11228" xr:uid="{8E98C26C-71CA-4ADC-8A1B-E6481246A6FA}"/>
    <cellStyle name="20% - Accent5 20 4" xfId="8052" xr:uid="{0F5055E4-B97A-4C50-89C6-7979802DC4FF}"/>
    <cellStyle name="20% - Accent5 20 4 2" xfId="9826" xr:uid="{F4AEAC6A-CE6A-46EA-9844-4A0466F7E13E}"/>
    <cellStyle name="20% - Accent5 20 4 2 2" xfId="13506" xr:uid="{8BB2C550-A688-4339-AD81-19E144F00BA3}"/>
    <cellStyle name="20% - Accent5 20 4 3" xfId="11727" xr:uid="{8E08292F-1B78-4779-BB13-D943A481128F}"/>
    <cellStyle name="20% - Accent5 20 5" xfId="8943" xr:uid="{55715619-F793-4B5D-B9D9-FB0FCA5DD02C}"/>
    <cellStyle name="20% - Accent5 20 5 2" xfId="12624" xr:uid="{4DA55DCD-0752-4511-A29E-0041A915683B}"/>
    <cellStyle name="20% - Accent5 20 6" xfId="10844" xr:uid="{4C3D474B-E3FD-472A-B7F4-E5EFA30D0FDA}"/>
    <cellStyle name="20% - Accent5 21" xfId="6930" xr:uid="{AED92BAD-168A-447A-A568-88AD89EFF93C}"/>
    <cellStyle name="20% - Accent5 21 2" xfId="7639" xr:uid="{BE9DDFF6-1C25-4026-A48E-52A82F2000BD}"/>
    <cellStyle name="20% - Accent5 21 2 2" xfId="8440" xr:uid="{F5D3A87E-E9D3-4E05-A25E-5202E6D87286}"/>
    <cellStyle name="20% - Accent5 21 2 2 2" xfId="10222" xr:uid="{B691C765-705A-4B2C-B58D-6087F3937E50}"/>
    <cellStyle name="20% - Accent5 21 2 2 2 2" xfId="13902" xr:uid="{08D7B5EB-180D-48E1-9C61-D7705C66FD61}"/>
    <cellStyle name="20% - Accent5 21 2 2 3" xfId="12123" xr:uid="{7BA1354A-5EFE-4F3A-9DC9-BD656681FB03}"/>
    <cellStyle name="20% - Accent5 21 2 3" xfId="9340" xr:uid="{EA946F03-0EBE-47D5-A833-F6E7817C6D44}"/>
    <cellStyle name="20% - Accent5 21 2 3 2" xfId="13020" xr:uid="{5E61A4FE-03A8-42B8-AA52-9C9DC38C5E6C}"/>
    <cellStyle name="20% - Accent5 21 2 4" xfId="11241" xr:uid="{622ADC66-7778-4570-AB1F-6FAB2ABDAAA8}"/>
    <cellStyle name="20% - Accent5 21 3" xfId="8065" xr:uid="{04DDD6E0-71B9-4A87-8BD9-DC8E8B87E64B}"/>
    <cellStyle name="20% - Accent5 21 3 2" xfId="9839" xr:uid="{4AB1FD84-0F47-4C91-9B48-13EACDB127D8}"/>
    <cellStyle name="20% - Accent5 21 3 2 2" xfId="13519" xr:uid="{D418CC2A-B2B2-4453-A8D8-9422392ABBC0}"/>
    <cellStyle name="20% - Accent5 21 3 3" xfId="11740" xr:uid="{442F5618-66FF-415E-8FEA-4E3E3C529E94}"/>
    <cellStyle name="20% - Accent5 21 4" xfId="8957" xr:uid="{87000475-0EB7-40B4-8263-F0990F4493E7}"/>
    <cellStyle name="20% - Accent5 21 4 2" xfId="12637" xr:uid="{0DDC70BB-9863-4DF2-BB2B-297DCD9E3341}"/>
    <cellStyle name="20% - Accent5 21 5" xfId="10858" xr:uid="{8AC64600-6D94-4EF2-9E87-AA89D69758BF}"/>
    <cellStyle name="20% - Accent5 22" xfId="6946" xr:uid="{E6E1832F-560A-46ED-95DF-083B590AC0E4}"/>
    <cellStyle name="20% - Accent5 22 2" xfId="7735" xr:uid="{A2DFB9DB-292D-4828-AE7D-96498096B117}"/>
    <cellStyle name="20% - Accent5 22 2 2" xfId="8602" xr:uid="{4EB5E3EF-FF90-4816-B423-159992942FB5}"/>
    <cellStyle name="20% - Accent5 22 2 2 2" xfId="10384" xr:uid="{169F1FD6-03DB-4955-9C3E-E60D641C594A}"/>
    <cellStyle name="20% - Accent5 22 2 2 2 2" xfId="14064" xr:uid="{FFD23AA7-19DB-4D82-9771-486D28DCCBFD}"/>
    <cellStyle name="20% - Accent5 22 2 2 3" xfId="12285" xr:uid="{7B2BCE49-3607-44D1-AD76-FB75C6AEA4EC}"/>
    <cellStyle name="20% - Accent5 22 2 3" xfId="9502" xr:uid="{D4B9FC2D-D9F1-48A9-B60C-99619A21ED6E}"/>
    <cellStyle name="20% - Accent5 22 2 3 2" xfId="13182" xr:uid="{50FA941C-1D08-40BE-9E95-815265D518B2}"/>
    <cellStyle name="20% - Accent5 22 2 4" xfId="11403" xr:uid="{E65FCC63-8832-4201-94BC-CE56D64B93E9}"/>
    <cellStyle name="20% - Accent5 22 3" xfId="8220" xr:uid="{8598A4E7-D7B9-4563-9550-6F5C6231E022}"/>
    <cellStyle name="20% - Accent5 22 3 2" xfId="10001" xr:uid="{80654160-7DDB-4561-B747-98BE21F0525E}"/>
    <cellStyle name="20% - Accent5 22 3 2 2" xfId="13681" xr:uid="{F6203E32-4117-44F3-94A9-0F5B6816861D}"/>
    <cellStyle name="20% - Accent5 22 3 3" xfId="11902" xr:uid="{67CBF70D-CAF6-430E-95D2-5C3065E534A9}"/>
    <cellStyle name="20% - Accent5 22 4" xfId="9119" xr:uid="{CE1B565A-F1FA-476B-84FA-4B1B5199D4DF}"/>
    <cellStyle name="20% - Accent5 22 4 2" xfId="12799" xr:uid="{6B85AEAA-DEA4-46D5-8613-07158B6C3147}"/>
    <cellStyle name="20% - Accent5 22 5" xfId="11020" xr:uid="{23F836E7-E52B-4521-B3DA-94DEA6072D06}"/>
    <cellStyle name="20% - Accent5 23" xfId="6961" xr:uid="{D179F739-9AC9-4BFD-B82A-A505E6623B6F}"/>
    <cellStyle name="20% - Accent5 23 2" xfId="7756" xr:uid="{E4C07011-0834-4A98-A7BC-41BEF80C6343}"/>
    <cellStyle name="20% - Accent5 23 2 2" xfId="8626" xr:uid="{31804377-5F9D-416E-AB24-AAC6C1CB64B0}"/>
    <cellStyle name="20% - Accent5 23 2 2 2" xfId="10408" xr:uid="{2C083566-666E-408A-86FB-C374D7B17CF3}"/>
    <cellStyle name="20% - Accent5 23 2 2 2 2" xfId="14088" xr:uid="{0A3B64D3-C88E-4BD7-8CCA-081A31FDA80A}"/>
    <cellStyle name="20% - Accent5 23 2 2 3" xfId="12309" xr:uid="{03A54E4F-1287-433C-A604-E2CDC21CEEC9}"/>
    <cellStyle name="20% - Accent5 23 2 3" xfId="9526" xr:uid="{B41ADD78-D8EE-4D90-8303-723DCC52DB20}"/>
    <cellStyle name="20% - Accent5 23 2 3 2" xfId="13206" xr:uid="{CA5E9612-78AB-4273-8070-17295EBEA616}"/>
    <cellStyle name="20% - Accent5 23 2 4" xfId="11427" xr:uid="{89AE8A4A-17BC-41F0-9D20-BEC97D0A3AEC}"/>
    <cellStyle name="20% - Accent5 23 3" xfId="8244" xr:uid="{2AEC34E7-330F-4773-AB14-13F2FA4496C9}"/>
    <cellStyle name="20% - Accent5 23 3 2" xfId="10025" xr:uid="{7B1138B3-842C-4062-8D58-7983F5B76791}"/>
    <cellStyle name="20% - Accent5 23 3 2 2" xfId="13705" xr:uid="{766ED2C2-2CD6-4985-A15E-7002A97869DB}"/>
    <cellStyle name="20% - Accent5 23 3 3" xfId="11926" xr:uid="{E18876AA-A99E-44A3-9C30-D2D6DC7D35BC}"/>
    <cellStyle name="20% - Accent5 23 4" xfId="9143" xr:uid="{5AD6068F-4831-4D72-AD9F-76C5B0C35728}"/>
    <cellStyle name="20% - Accent5 23 4 2" xfId="12823" xr:uid="{19735203-1BA7-42EC-967D-63DCF3A441CE}"/>
    <cellStyle name="20% - Accent5 23 5" xfId="11044" xr:uid="{4A5800C7-571D-450E-8FB7-E3A0E82C828D}"/>
    <cellStyle name="20% - Accent5 24" xfId="6982" xr:uid="{1F7AF3F2-F92E-402D-8980-04C611222F20}"/>
    <cellStyle name="20% - Accent5 24 2" xfId="7772" xr:uid="{259A1305-8A8E-4455-B719-5A836A55ED0F}"/>
    <cellStyle name="20% - Accent5 24 2 2" xfId="8640" xr:uid="{48F572B1-4B51-41BD-9FB8-E3655187E12F}"/>
    <cellStyle name="20% - Accent5 24 2 2 2" xfId="10422" xr:uid="{17B6CAF6-62FD-4B27-987B-917F9C636728}"/>
    <cellStyle name="20% - Accent5 24 2 2 2 2" xfId="14102" xr:uid="{FE78AEE6-787F-41BF-BC62-8EF621E81B0D}"/>
    <cellStyle name="20% - Accent5 24 2 2 3" xfId="12323" xr:uid="{213A5E30-0602-4DD5-9726-695087E92ABC}"/>
    <cellStyle name="20% - Accent5 24 2 3" xfId="9540" xr:uid="{688BFF4D-39D6-41BF-9CEE-84F19EF18543}"/>
    <cellStyle name="20% - Accent5 24 2 3 2" xfId="13220" xr:uid="{521EBAEB-4BD1-4ECD-9EF5-3EE871A85A0E}"/>
    <cellStyle name="20% - Accent5 24 2 4" xfId="11441" xr:uid="{5FEB3260-3B19-45FF-8070-61D28751BE8C}"/>
    <cellStyle name="20% - Accent5 24 3" xfId="8258" xr:uid="{351C56BF-3F9E-4B7D-A601-C35816FB988B}"/>
    <cellStyle name="20% - Accent5 24 3 2" xfId="10039" xr:uid="{41698E20-D536-478F-BE3E-D3A79B6422EF}"/>
    <cellStyle name="20% - Accent5 24 3 2 2" xfId="13719" xr:uid="{F5828465-625A-409C-8699-E6170CCA8C5E}"/>
    <cellStyle name="20% - Accent5 24 3 3" xfId="11940" xr:uid="{F5AD9E44-BBED-4E68-822D-757951E1288E}"/>
    <cellStyle name="20% - Accent5 24 4" xfId="9157" xr:uid="{8F78E10D-F064-4D7C-91DB-7F89E12AA375}"/>
    <cellStyle name="20% - Accent5 24 4 2" xfId="12837" xr:uid="{C31EE4CD-7338-435B-AC42-337D23AB1037}"/>
    <cellStyle name="20% - Accent5 24 5" xfId="11058" xr:uid="{A4B2DBA8-0065-4549-A7BB-5CB18009F4E0}"/>
    <cellStyle name="20% - Accent5 25" xfId="7390" xr:uid="{9A3B7DCD-0FC0-4889-85CC-1BF1624B99F6}"/>
    <cellStyle name="20% - Accent5 25 2" xfId="8267" xr:uid="{6B77E223-437A-4698-9106-0D56C2BD7516}"/>
    <cellStyle name="20% - Accent5 25 2 2" xfId="10048" xr:uid="{48015400-7529-4D27-BAEF-F6D19604C867}"/>
    <cellStyle name="20% - Accent5 25 2 2 2" xfId="13728" xr:uid="{6A6F3C61-58A8-4BFB-99F2-7DA94B69DC97}"/>
    <cellStyle name="20% - Accent5 25 2 3" xfId="11949" xr:uid="{3BD686E2-B8D4-438C-8BCD-31FFA8AEEB56}"/>
    <cellStyle name="20% - Accent5 25 3" xfId="9166" xr:uid="{CDFE75E8-71FB-4EBA-980F-71B10DF18322}"/>
    <cellStyle name="20% - Accent5 25 3 2" xfId="12846" xr:uid="{5BFC2BE1-2DDD-43E6-B67C-A90EFFE9EC16}"/>
    <cellStyle name="20% - Accent5 25 4" xfId="11067" xr:uid="{E97EAC73-3273-4CA1-8B16-6429F06F7F76}"/>
    <cellStyle name="20% - Accent5 26" xfId="7784" xr:uid="{71B3CAD6-0F20-42A8-80FB-29C9E3DD3146}"/>
    <cellStyle name="20% - Accent5 26 2" xfId="8654" xr:uid="{8710F1B1-940B-4FAA-A334-4B83E5810E88}"/>
    <cellStyle name="20% - Accent5 26 2 2" xfId="10436" xr:uid="{F185904E-A621-4AF4-8D1A-9E4560761B13}"/>
    <cellStyle name="20% - Accent5 26 2 2 2" xfId="14116" xr:uid="{0A9946B5-1BB3-4CAE-8D42-3E1023DF5E56}"/>
    <cellStyle name="20% - Accent5 26 2 3" xfId="12337" xr:uid="{84E155B1-8D97-4BDF-ABAE-C2D791313E92}"/>
    <cellStyle name="20% - Accent5 26 3" xfId="9554" xr:uid="{28FB220B-17B9-4BAA-AB50-9D8B0388FD1B}"/>
    <cellStyle name="20% - Accent5 26 3 2" xfId="13234" xr:uid="{18DB7C58-768D-4992-BBD8-3A3449FF5E86}"/>
    <cellStyle name="20% - Accent5 26 4" xfId="11455" xr:uid="{0A227D3F-643F-4178-BB1E-68FFF716427B}"/>
    <cellStyle name="20% - Accent5 27" xfId="7796" xr:uid="{379BD8E8-CEAE-4116-A2C8-EDB51782AF2C}"/>
    <cellStyle name="20% - Accent5 27 2" xfId="8668" xr:uid="{70904BB8-E539-4889-B34A-C8BFABE2C799}"/>
    <cellStyle name="20% - Accent5 27 2 2" xfId="10450" xr:uid="{40053A58-32F2-4EE8-A63D-A69595EB8335}"/>
    <cellStyle name="20% - Accent5 27 2 2 2" xfId="14130" xr:uid="{0061D54C-33B7-47A6-A480-D02504B9E346}"/>
    <cellStyle name="20% - Accent5 27 2 3" xfId="12351" xr:uid="{33FBC1B6-74C5-407D-8B3A-BE71D021D859}"/>
    <cellStyle name="20% - Accent5 27 3" xfId="9568" xr:uid="{6125E134-F6FB-402F-8A1C-97D8D7440C27}"/>
    <cellStyle name="20% - Accent5 27 3 2" xfId="13248" xr:uid="{1351939D-72AF-4DDC-B9EA-F8EAA529ED51}"/>
    <cellStyle name="20% - Accent5 27 4" xfId="11469" xr:uid="{A627C939-9F91-45A4-BE69-BA42AEC9BB87}"/>
    <cellStyle name="20% - Accent5 28" xfId="7805" xr:uid="{FA93477B-8D9E-45F9-A646-F8DA3EB1191E}"/>
    <cellStyle name="20% - Accent5 28 2" xfId="8677" xr:uid="{60E21E95-C365-43DB-80CA-F3AED731ABB9}"/>
    <cellStyle name="20% - Accent5 28 2 2" xfId="10459" xr:uid="{2C2F3950-D170-4944-9306-E4888B0501FB}"/>
    <cellStyle name="20% - Accent5 28 2 2 2" xfId="14139" xr:uid="{8760F318-D59A-4EDA-A59C-D367665C5337}"/>
    <cellStyle name="20% - Accent5 28 2 3" xfId="12360" xr:uid="{A4FF25FD-727A-45D0-8EAE-57629FB60897}"/>
    <cellStyle name="20% - Accent5 28 3" xfId="9577" xr:uid="{D8D23C9E-6B96-4A8D-BE4A-C67D65E7A3A7}"/>
    <cellStyle name="20% - Accent5 28 3 2" xfId="13257" xr:uid="{23D4B93E-A5B3-4139-B738-7D3FFF408B4E}"/>
    <cellStyle name="20% - Accent5 28 4" xfId="11478" xr:uid="{3DEEB6B3-965C-4DD3-B91C-A46CCDA64EEE}"/>
    <cellStyle name="20% - Accent5 29" xfId="7821" xr:uid="{65763076-2572-4208-AAE0-E36F9A5F992D}"/>
    <cellStyle name="20% - Accent5 29 2" xfId="8693" xr:uid="{8C7239A6-C4A6-4E3F-AAF3-C77E55DA9098}"/>
    <cellStyle name="20% - Accent5 29 2 2" xfId="10475" xr:uid="{71A31B32-0386-4050-B236-43DCB85D209F}"/>
    <cellStyle name="20% - Accent5 29 2 2 2" xfId="14155" xr:uid="{70BBE733-4E9D-4A2A-BF61-CCAD8CD57059}"/>
    <cellStyle name="20% - Accent5 29 2 3" xfId="12376" xr:uid="{037949A0-0D13-4E9C-83D0-BCFE65D53C59}"/>
    <cellStyle name="20% - Accent5 29 3" xfId="9592" xr:uid="{060E8E90-2608-4504-A37F-08A797AA79F5}"/>
    <cellStyle name="20% - Accent5 29 3 2" xfId="13273" xr:uid="{D0EB7AA7-8FE2-4241-AB64-6518EB912B86}"/>
    <cellStyle name="20% - Accent5 29 4" xfId="11494" xr:uid="{412CB9E5-35B3-4D29-B327-B1C94EC7E96C}"/>
    <cellStyle name="20% - Accent5 3" xfId="949" xr:uid="{C58CB3D8-08D7-499A-AB41-85BE67BA6405}"/>
    <cellStyle name="20% - Accent5 3 10" xfId="14407" xr:uid="{A3C2E419-B1D3-40D4-98AB-274644F7DE88}"/>
    <cellStyle name="20% - Accent5 3 2" xfId="950" xr:uid="{0F021699-050C-44A1-B62A-D7219727F3A6}"/>
    <cellStyle name="20% - Accent5 3 2 2" xfId="951" xr:uid="{3B8DAD86-FDDC-4D08-A953-F264074F66C5}"/>
    <cellStyle name="20% - Accent5 3 2 2 2" xfId="952" xr:uid="{75E7A3BB-A66F-452E-BF13-F78861168060}"/>
    <cellStyle name="20% - Accent5 3 2 2 2 2" xfId="953" xr:uid="{1546483A-EE56-4127-9E6C-9A00FBD577B8}"/>
    <cellStyle name="20% - Accent5 3 2 2 3" xfId="954" xr:uid="{18C6B0C3-7B81-4B0A-BAFC-DE6CEF1C3E5E}"/>
    <cellStyle name="20% - Accent5 3 2 3" xfId="955" xr:uid="{FA7BBBE6-392B-488E-B971-F709507A76F9}"/>
    <cellStyle name="20% - Accent5 3 2 3 2" xfId="956" xr:uid="{878EC551-158B-43FB-A319-20ED09BF5D8F}"/>
    <cellStyle name="20% - Accent5 3 2 3 2 2" xfId="957" xr:uid="{CF1F1819-22E9-40E3-9A09-4D5D01C4A2E6}"/>
    <cellStyle name="20% - Accent5 3 2 3 3" xfId="958" xr:uid="{3A85451F-8AFE-43F8-871D-A2C2332BDA60}"/>
    <cellStyle name="20% - Accent5 3 2 4" xfId="959" xr:uid="{48C01F7F-74AF-4D97-A910-23F6A4EBB962}"/>
    <cellStyle name="20% - Accent5 3 2 4 2" xfId="960" xr:uid="{BF1D4A94-6FFB-4948-872B-7D0502D2FA4C}"/>
    <cellStyle name="20% - Accent5 3 2 5" xfId="961" xr:uid="{5C5D8C68-F328-4E24-BC6D-D97DD787EA33}"/>
    <cellStyle name="20% - Accent5 3 2 5 2" xfId="962" xr:uid="{C56E27ED-466B-49D2-A03D-ACAB9AD7498D}"/>
    <cellStyle name="20% - Accent5 3 2 6" xfId="963" xr:uid="{91A5FF0D-4F5F-42BB-B2AA-9E3771BA6DC4}"/>
    <cellStyle name="20% - Accent5 3 2 6 2" xfId="964" xr:uid="{C98353EC-F1B0-4383-A3FB-45EB41AE0690}"/>
    <cellStyle name="20% - Accent5 3 2 7" xfId="965" xr:uid="{96F4BC35-1F05-46DE-9F54-25585293973B}"/>
    <cellStyle name="20% - Accent5 3 2 8" xfId="966" xr:uid="{C6D4A876-F7EE-48AC-8ECF-6833610CCD83}"/>
    <cellStyle name="20% - Accent5 3 3" xfId="967" xr:uid="{0ED638A7-C151-4B16-AE9C-9BD0157AA1D3}"/>
    <cellStyle name="20% - Accent5 3 3 2" xfId="968" xr:uid="{92395520-4871-4A12-B3E3-6BAB08634E3D}"/>
    <cellStyle name="20% - Accent5 3 3 2 2" xfId="969" xr:uid="{D0EE5333-AC0B-463F-B604-659975DC15E3}"/>
    <cellStyle name="20% - Accent5 3 3 3" xfId="970" xr:uid="{39F753DA-2CBE-4BBD-ABEC-D26BE51DF236}"/>
    <cellStyle name="20% - Accent5 3 4" xfId="971" xr:uid="{D2E78AA5-86E7-420A-BCA2-E944789C4694}"/>
    <cellStyle name="20% - Accent5 3 4 2" xfId="972" xr:uid="{DDCAACFC-B53C-44D7-92DF-3C2B8A167897}"/>
    <cellStyle name="20% - Accent5 3 4 2 2" xfId="973" xr:uid="{D980FDDA-6C03-4B80-B822-C850193089F6}"/>
    <cellStyle name="20% - Accent5 3 4 3" xfId="974" xr:uid="{6EC98B8A-3865-4BD4-B501-28A49275A864}"/>
    <cellStyle name="20% - Accent5 3 5" xfId="975" xr:uid="{BCFC501F-A8A4-4028-9B5C-0773BCA1AA8D}"/>
    <cellStyle name="20% - Accent5 3 5 2" xfId="976" xr:uid="{8079F9A8-1019-4672-9800-B02A11292E5D}"/>
    <cellStyle name="20% - Accent5 3 6" xfId="977" xr:uid="{30B752A9-B9BC-4F14-967A-C3F56084DFA6}"/>
    <cellStyle name="20% - Accent5 3 6 2" xfId="978" xr:uid="{8C0E51FA-0931-4346-AF26-F7C0A5FDD7D2}"/>
    <cellStyle name="20% - Accent5 3 7" xfId="979" xr:uid="{AACD1D00-6636-422E-A331-0F7D61DA1B66}"/>
    <cellStyle name="20% - Accent5 3 7 2" xfId="980" xr:uid="{68AF7642-84DC-4EF3-AB35-59E38F1EC792}"/>
    <cellStyle name="20% - Accent5 3 8" xfId="981" xr:uid="{90CA1084-2670-46CC-8290-0018C4F450B3}"/>
    <cellStyle name="20% - Accent5 3 9" xfId="982" xr:uid="{98A233F8-16FD-4C54-A17B-3A79C39F1A66}"/>
    <cellStyle name="20% - Accent5 3 9 2" xfId="10704" xr:uid="{3BDC3A7D-2262-4465-AC90-9ED7D1B896F2}"/>
    <cellStyle name="20% - Accent5 30" xfId="7839" xr:uid="{907999B2-4DE3-46F7-8F1B-AA646A312B3A}"/>
    <cellStyle name="20% - Accent5 30 2" xfId="8712" xr:uid="{12BA786D-0399-437A-88E2-EF46AA7B0FCC}"/>
    <cellStyle name="20% - Accent5 30 2 2" xfId="10493" xr:uid="{7CDB6741-B80E-4449-8954-D5469B89CDEA}"/>
    <cellStyle name="20% - Accent5 30 2 2 2" xfId="14173" xr:uid="{47D296D6-3DE6-42F9-8603-9359FE263156}"/>
    <cellStyle name="20% - Accent5 30 2 3" xfId="12394" xr:uid="{B93E9013-C177-4559-B50A-546D887B8E06}"/>
    <cellStyle name="20% - Accent5 30 3" xfId="9610" xr:uid="{3BC1817E-52B1-4332-A020-156A01308A58}"/>
    <cellStyle name="20% - Accent5 30 3 2" xfId="13291" xr:uid="{521819CA-801C-48DF-ABD0-4F1E2BA7CF09}"/>
    <cellStyle name="20% - Accent5 30 4" xfId="11512" xr:uid="{9175331F-E941-46C3-8BE9-A76302FA3AB8}"/>
    <cellStyle name="20% - Accent5 31" xfId="7856" xr:uid="{76275C0C-56C8-4A29-8D99-8E8CDE78298B}"/>
    <cellStyle name="20% - Accent5 31 2" xfId="8730" xr:uid="{F5F07A85-ECA6-43AA-B8DE-5DCD6110F22F}"/>
    <cellStyle name="20% - Accent5 31 2 2" xfId="10511" xr:uid="{55C086A4-C666-4F94-A871-FD518356ACD9}"/>
    <cellStyle name="20% - Accent5 31 2 2 2" xfId="14191" xr:uid="{138FD139-5E45-4663-BB17-87B5078B7315}"/>
    <cellStyle name="20% - Accent5 31 2 3" xfId="12412" xr:uid="{F93E7825-5FED-4539-AFD5-E6D41149900D}"/>
    <cellStyle name="20% - Accent5 31 3" xfId="9628" xr:uid="{43FDC6BC-7B8E-4C71-B661-BF43A6C85B4E}"/>
    <cellStyle name="20% - Accent5 31 3 2" xfId="13309" xr:uid="{1EC338BC-B0AE-47C2-95F7-E7D26F0AE752}"/>
    <cellStyle name="20% - Accent5 31 4" xfId="11530" xr:uid="{D956FF33-3D3F-476B-B59C-E2B219122B37}"/>
    <cellStyle name="20% - Accent5 32" xfId="7875" xr:uid="{C49B71AD-0CFC-4F2F-82C5-78B8C19DB941}"/>
    <cellStyle name="20% - Accent5 32 2" xfId="8749" xr:uid="{A2A3A616-AC06-4880-8666-83DD283267D3}"/>
    <cellStyle name="20% - Accent5 32 2 2" xfId="10530" xr:uid="{5BDC075F-9D6F-43F6-8F7C-3E82B3FC6CFA}"/>
    <cellStyle name="20% - Accent5 32 2 2 2" xfId="14210" xr:uid="{9E6914A5-8BAF-4D84-8E0E-4210A7409FF8}"/>
    <cellStyle name="20% - Accent5 32 2 3" xfId="12431" xr:uid="{D9A3C0DE-2571-4398-B7B9-22AA77F7F161}"/>
    <cellStyle name="20% - Accent5 32 3" xfId="9647" xr:uid="{9C11303F-832A-4F67-8DF4-C23B46840F8C}"/>
    <cellStyle name="20% - Accent5 32 3 2" xfId="13328" xr:uid="{335104C4-FF14-4F79-8ED8-7D7A1545A00D}"/>
    <cellStyle name="20% - Accent5 32 4" xfId="11549" xr:uid="{19232040-35D3-40B1-8526-060B356ECA1F}"/>
    <cellStyle name="20% - Accent5 33" xfId="7889" xr:uid="{BB2B2415-3297-4873-81B7-1030017FAA48}"/>
    <cellStyle name="20% - Accent5 33 2" xfId="9661" xr:uid="{6D7C9F48-5E63-4069-93A1-E2E36994A5F3}"/>
    <cellStyle name="20% - Accent5 33 2 2" xfId="13341" xr:uid="{C6C9906E-D367-4649-A9D0-2B190BE38DD4}"/>
    <cellStyle name="20% - Accent5 33 3" xfId="11562" xr:uid="{DD18C9DE-CD72-4441-BB91-A25846FCF3F7}"/>
    <cellStyle name="20% - Accent5 34" xfId="7903" xr:uid="{263EC5F2-BDF1-4EAF-9336-1B26355C7AE5}"/>
    <cellStyle name="20% - Accent5 34 2" xfId="9676" xr:uid="{DBD1584F-8284-42E9-88BA-CD46F7B7A26A}"/>
    <cellStyle name="20% - Accent5 34 2 2" xfId="13356" xr:uid="{2FBBA313-D775-4788-A286-E1F37F8CB658}"/>
    <cellStyle name="20% - Accent5 34 3" xfId="11577" xr:uid="{94216E9D-77E0-4E4B-AB3F-5E175D1E7C9E}"/>
    <cellStyle name="20% - Accent5 35" xfId="8762" xr:uid="{ADC38441-1F79-4A8C-8118-C81523D23470}"/>
    <cellStyle name="20% - Accent5 35 2" xfId="10543" xr:uid="{DAEBAF30-6825-4669-89D7-16A964C886DF}"/>
    <cellStyle name="20% - Accent5 35 2 2" xfId="14223" xr:uid="{E7E68646-9160-46E9-923F-4A5B181B7218}"/>
    <cellStyle name="20% - Accent5 35 3" xfId="12444" xr:uid="{44EB1BCA-31DB-4EA1-94D5-36388948BB85}"/>
    <cellStyle name="20% - Accent5 36" xfId="8792" xr:uid="{FCCD60DF-0F37-46EA-AB79-3AF913525464}"/>
    <cellStyle name="20% - Accent5 36 2" xfId="12473" xr:uid="{B1DB9C46-F0BE-4507-9311-F87287C38AFD}"/>
    <cellStyle name="20% - Accent5 37" xfId="8776" xr:uid="{3B9FE2F1-6444-4019-88E4-FD825DD985EC}"/>
    <cellStyle name="20% - Accent5 37 2" xfId="12458" xr:uid="{DBBFD432-619F-4455-A940-6D44D0A99867}"/>
    <cellStyle name="20% - Accent5 38" xfId="10574" xr:uid="{4C2066E4-7029-4C6F-B3E1-61AFD9934481}"/>
    <cellStyle name="20% - Accent5 38 2" xfId="14255" xr:uid="{A368AD04-496C-4D5C-9DCC-30218F984708}"/>
    <cellStyle name="20% - Accent5 39" xfId="10593" xr:uid="{6903D885-49A1-4FDD-93EF-23843847B958}"/>
    <cellStyle name="20% - Accent5 39 2" xfId="14272" xr:uid="{2842DF2C-5628-4CEA-8076-DCB4AAC13DF8}"/>
    <cellStyle name="20% - Accent5 4" xfId="983" xr:uid="{F9D04F74-383C-4631-BC1D-CD2B802C09E0}"/>
    <cellStyle name="20% - Accent5 4 2" xfId="984" xr:uid="{97378869-A222-44B3-A3EE-693FF2067A07}"/>
    <cellStyle name="20% - Accent5 4 2 2" xfId="985" xr:uid="{34EA7FA4-223A-44AB-A3D9-8EB1EFAEB1FD}"/>
    <cellStyle name="20% - Accent5 4 2 2 2" xfId="986" xr:uid="{8172BBC2-0F9C-460A-9FDA-E0779C446EFA}"/>
    <cellStyle name="20% - Accent5 4 2 3" xfId="987" xr:uid="{1143FBF6-C8E0-4F8E-BECE-2DBB3D266058}"/>
    <cellStyle name="20% - Accent5 4 3" xfId="988" xr:uid="{50EF7319-FCE6-4C22-A0F0-FF53FFFEFE1B}"/>
    <cellStyle name="20% - Accent5 4 3 2" xfId="989" xr:uid="{39808034-FE7A-43F4-BD62-9639AEF2A5D3}"/>
    <cellStyle name="20% - Accent5 4 3 2 2" xfId="990" xr:uid="{465C11C1-9B07-4420-9F9B-5D6492D9C181}"/>
    <cellStyle name="20% - Accent5 4 3 3" xfId="991" xr:uid="{D1B74028-4864-4BC7-8DA9-0DCB251D970A}"/>
    <cellStyle name="20% - Accent5 4 4" xfId="992" xr:uid="{5CBA5F4B-A686-4BCB-9EF1-78ADFC4C8547}"/>
    <cellStyle name="20% - Accent5 4 4 2" xfId="993" xr:uid="{F0467F6C-540E-4B0F-81BF-5E691926E329}"/>
    <cellStyle name="20% - Accent5 4 5" xfId="994" xr:uid="{742AEE3E-8C6F-442F-BFB5-2DDD0D2365C9}"/>
    <cellStyle name="20% - Accent5 4 5 2" xfId="995" xr:uid="{EA51AA8C-6E25-4FCB-8B3A-1C6A3E44D196}"/>
    <cellStyle name="20% - Accent5 4 6" xfId="996" xr:uid="{C177A261-81AE-44E6-8810-C13312261161}"/>
    <cellStyle name="20% - Accent5 4 6 2" xfId="997" xr:uid="{E166FBC0-6A0A-4708-B8ED-19750B71B801}"/>
    <cellStyle name="20% - Accent5 4 7" xfId="998" xr:uid="{D5DA6866-6A99-46D5-99DC-7A9BDF5657CF}"/>
    <cellStyle name="20% - Accent5 4 7 2" xfId="6856" xr:uid="{D6ECF826-F5CE-439A-ACB0-DCE0FCDAB9AD}"/>
    <cellStyle name="20% - Accent5 4 8" xfId="999" xr:uid="{337CB28C-2683-4F3A-B433-20D5A3C50A22}"/>
    <cellStyle name="20% - Accent5 40" xfId="10606" xr:uid="{BADA1A22-23F7-4D8B-B1CD-DD866357E2FF}"/>
    <cellStyle name="20% - Accent5 40 2" xfId="14285" xr:uid="{58B26737-A752-4F41-A646-496C770B3A34}"/>
    <cellStyle name="20% - Accent5 41" xfId="10620" xr:uid="{65FC2BBD-C5F0-4D20-A759-87955FA89557}"/>
    <cellStyle name="20% - Accent5 41 2" xfId="14299" xr:uid="{4BE0CAA2-98D7-4EE3-921E-787A49D219FB}"/>
    <cellStyle name="20% - Accent5 42" xfId="10634" xr:uid="{AD773533-7EF7-4A97-808C-7E39BA362A63}"/>
    <cellStyle name="20% - Accent5 42 2" xfId="14313" xr:uid="{D84A0582-61BC-45A5-84A5-534375FFE02A}"/>
    <cellStyle name="20% - Accent5 43" xfId="10647" xr:uid="{7CA31FD9-98A6-45F1-B66B-583E58E780FC}"/>
    <cellStyle name="20% - Accent5 43 2" xfId="14326" xr:uid="{78FD8604-A4E7-41B5-8456-D4112CBF6E72}"/>
    <cellStyle name="20% - Accent5 44" xfId="10664" xr:uid="{01D6C913-E1D6-49C1-910B-A9E7A5E49F7E}"/>
    <cellStyle name="20% - Accent5 45" xfId="14344" xr:uid="{FB7A7968-8EBD-47A0-A05E-84BBBE8D1566}"/>
    <cellStyle name="20% - Accent5 46" xfId="14358" xr:uid="{87D01F33-68EE-41CB-9D44-C9886C4ABB57}"/>
    <cellStyle name="20% - Accent5 47" xfId="14366" xr:uid="{60D6E037-01EB-4E81-B49C-DF5C96649B96}"/>
    <cellStyle name="20% - Accent5 5" xfId="1000" xr:uid="{8C5D078D-611E-4C8D-AF6D-5FFD8782E33C}"/>
    <cellStyle name="20% - Accent5 5 2" xfId="1001" xr:uid="{71A01139-5DF1-4F46-984A-85C014A7D114}"/>
    <cellStyle name="20% - Accent5 5 2 2" xfId="1002" xr:uid="{DA76CA4F-3DD5-44AE-B61A-41910970E133}"/>
    <cellStyle name="20% - Accent5 5 2 2 2" xfId="1003" xr:uid="{9DCD4809-4808-498C-B2C2-4E8E16C90F57}"/>
    <cellStyle name="20% - Accent5 5 2 2 2 2" xfId="1004" xr:uid="{04623E22-FB60-491F-8724-2B32606EEB56}"/>
    <cellStyle name="20% - Accent5 5 2 2 3" xfId="1005" xr:uid="{14D14597-80A6-4AB0-849A-F623A57130B4}"/>
    <cellStyle name="20% - Accent5 5 2 3" xfId="1006" xr:uid="{2ECB9134-8171-4EDF-9F3C-2E9E3DF8EC05}"/>
    <cellStyle name="20% - Accent5 5 2 3 2" xfId="1007" xr:uid="{F6CBC3C3-51B5-477C-BF36-661E8799AD79}"/>
    <cellStyle name="20% - Accent5 5 2 4" xfId="1008" xr:uid="{761C022C-C836-4A54-AA5B-FF6745DC6A38}"/>
    <cellStyle name="20% - Accent5 5 2 4 2" xfId="1009" xr:uid="{464CDB79-A359-4B6A-A230-5E42DE0951A4}"/>
    <cellStyle name="20% - Accent5 5 2 5" xfId="1010" xr:uid="{4BA33E9A-5C12-496B-AF28-4D7072918183}"/>
    <cellStyle name="20% - Accent5 5 3" xfId="1011" xr:uid="{B0271123-A1E1-490B-9BBC-B85F8A9FCB91}"/>
    <cellStyle name="20% - Accent5 5 3 2" xfId="1012" xr:uid="{F15A0FF5-8B32-406B-B6AF-0767EEA3AFE2}"/>
    <cellStyle name="20% - Accent5 5 3 2 2" xfId="1013" xr:uid="{FC3A72EF-5CC5-46F0-8911-2C1AE32D541D}"/>
    <cellStyle name="20% - Accent5 5 3 3" xfId="1014" xr:uid="{73509A23-F9FD-4AC3-8FEC-107B2B255B30}"/>
    <cellStyle name="20% - Accent5 5 4" xfId="1015" xr:uid="{CC4D1423-78C6-4DAA-979A-C4A7DAC62D10}"/>
    <cellStyle name="20% - Accent5 5 4 2" xfId="1016" xr:uid="{FFB997CC-8FA3-440D-8C66-31808BE13CD2}"/>
    <cellStyle name="20% - Accent5 5 5" xfId="1017" xr:uid="{E4A3FB63-50FA-4656-9241-196FA888337B}"/>
    <cellStyle name="20% - Accent5 5 5 2" xfId="1018" xr:uid="{6662201B-F12F-492E-84EC-50DB83A6631A}"/>
    <cellStyle name="20% - Accent5 5 6" xfId="1019" xr:uid="{4EAD9DB6-BC3B-403F-9EF0-821198245663}"/>
    <cellStyle name="20% - Accent5 5 6 2" xfId="7041" xr:uid="{8298A9D3-3075-45DA-99B8-2E8C2F3448E1}"/>
    <cellStyle name="20% - Accent5 5 7" xfId="7040" xr:uid="{10639FCB-5CD2-44DE-8996-1E09AA36AA7B}"/>
    <cellStyle name="20% - Accent5 6" xfId="1020" xr:uid="{29D44BE1-8D12-44BE-A8D9-120731BEA32B}"/>
    <cellStyle name="20% - Accent5 6 2" xfId="1021" xr:uid="{2ABF02AF-F136-4F8D-8728-74E918296640}"/>
    <cellStyle name="20% - Accent5 6 2 2" xfId="1022" xr:uid="{AC256853-ADE8-4190-9FAD-C9B384170034}"/>
    <cellStyle name="20% - Accent5 6 2 2 2" xfId="1023" xr:uid="{0B39FEF9-6EC1-4F24-9468-37DA231CEE4C}"/>
    <cellStyle name="20% - Accent5 6 2 3" xfId="1024" xr:uid="{567934F4-0D7B-411F-B87B-644C0D2C0C9B}"/>
    <cellStyle name="20% - Accent5 6 2 3 2" xfId="1025" xr:uid="{A9DA4037-83E5-4AAB-8908-C4D9A6EB6CE8}"/>
    <cellStyle name="20% - Accent5 6 2 4" xfId="1026" xr:uid="{BB2E1026-BA7A-4E52-B121-7E42F498F013}"/>
    <cellStyle name="20% - Accent5 6 3" xfId="1027" xr:uid="{19393C7E-D880-4779-B2D3-D419AA47D50E}"/>
    <cellStyle name="20% - Accent5 6 3 2" xfId="1028" xr:uid="{2BC5DAEC-8423-4C5F-B697-FF9140740E62}"/>
    <cellStyle name="20% - Accent5 6 4" xfId="1029" xr:uid="{E57A0922-CB2E-4C9C-AAB8-457F710D5DEF}"/>
    <cellStyle name="20% - Accent5 6 4 2" xfId="1030" xr:uid="{9CB50B98-6C0A-4D68-880F-93337343AA24}"/>
    <cellStyle name="20% - Accent5 6 5" xfId="1031" xr:uid="{62B3F47E-89F3-42CE-9BE0-F5D082B4F421}"/>
    <cellStyle name="20% - Accent5 6 5 2" xfId="7043" xr:uid="{092CE514-4202-4E85-B127-106A633D387E}"/>
    <cellStyle name="20% - Accent5 6 6" xfId="7042" xr:uid="{E357FC8B-3A25-49CB-B22A-94D083DE243A}"/>
    <cellStyle name="20% - Accent5 7" xfId="1032" xr:uid="{CF2D2202-7377-4D57-8B0F-37F4D08CB52D}"/>
    <cellStyle name="20% - Accent5 7 2" xfId="1033" xr:uid="{CDA0E28B-522B-4749-98CB-FA5B55A9B922}"/>
    <cellStyle name="20% - Accent5 7 2 2" xfId="1034" xr:uid="{E4B3E810-AF33-4845-91B3-6F248BD571B0}"/>
    <cellStyle name="20% - Accent5 7 3" xfId="1035" xr:uid="{3DECB45E-8E3D-46A7-97C3-5F2A0F40DB9D}"/>
    <cellStyle name="20% - Accent5 7 3 2" xfId="1036" xr:uid="{2C498026-BA86-4195-A75A-F9F08F275FA7}"/>
    <cellStyle name="20% - Accent5 7 4" xfId="1037" xr:uid="{6AA39185-97B0-4CE6-A6AD-3052848A76D0}"/>
    <cellStyle name="20% - Accent5 7 4 2" xfId="14422" xr:uid="{CA78A6F7-3D9B-463F-97FA-01283C331181}"/>
    <cellStyle name="20% - Accent5 8" xfId="1038" xr:uid="{8FDC66E8-192E-45E2-B746-7DE0811AF69E}"/>
    <cellStyle name="20% - Accent5 8 2" xfId="1039" xr:uid="{4F51EFF8-0DFA-4311-A03F-4D599DDF417F}"/>
    <cellStyle name="20% - Accent5 8 2 2" xfId="1040" xr:uid="{2982D243-F29B-49AD-A1DB-59D97E9EF62F}"/>
    <cellStyle name="20% - Accent5 8 3" xfId="1041" xr:uid="{02C9638F-24D8-4223-8718-C97A1433B1AC}"/>
    <cellStyle name="20% - Accent5 8 3 2" xfId="1042" xr:uid="{FE51D680-310E-480B-BB7F-CC964C394CBF}"/>
    <cellStyle name="20% - Accent5 8 4" xfId="1043" xr:uid="{FBDCD373-85A2-4F1F-AE2A-A0B8B99FA9D8}"/>
    <cellStyle name="20% - Accent5 8 4 2" xfId="14436" xr:uid="{8826A3A1-4820-4B9C-911E-A04A81562AF3}"/>
    <cellStyle name="20% - Accent5 9" xfId="1044" xr:uid="{860E3C9F-38B5-4057-9D2F-7BF46B6709E1}"/>
    <cellStyle name="20% - Accent5 9 2" xfId="1045" xr:uid="{E7FD6588-831B-44CC-A082-FDC5F62AAB50}"/>
    <cellStyle name="20% - Accent5 9 2 2" xfId="1046" xr:uid="{13D33F1D-3C2E-41FB-BC8A-08FF02253E95}"/>
    <cellStyle name="20% - Accent5 9 3" xfId="1047" xr:uid="{D021046A-E96C-49D7-B85B-B80335316D92}"/>
    <cellStyle name="20% - Accent5 9 3 2" xfId="14449" xr:uid="{A60A6ADD-A34C-4514-B825-F5ACDBE71136}"/>
    <cellStyle name="20% - Accent6" xfId="37" builtinId="50" customBuiltin="1"/>
    <cellStyle name="20% - Accent6 10" xfId="1048" xr:uid="{CF443E6A-3E11-4C38-B981-0D5ECD237EC7}"/>
    <cellStyle name="20% - Accent6 10 2" xfId="1049" xr:uid="{0A96A3FA-9600-4075-AC2F-D9BEA7998A59}"/>
    <cellStyle name="20% - Accent6 10 2 2" xfId="1050" xr:uid="{09F10FA2-08E4-491F-BA26-FEF8B240BCBC}"/>
    <cellStyle name="20% - Accent6 10 3" xfId="1051" xr:uid="{00104F2B-A0C3-4188-869E-FD47751003EA}"/>
    <cellStyle name="20% - Accent6 10 3 2" xfId="7044" xr:uid="{134CDC1B-22D0-4A62-865B-475522B60033}"/>
    <cellStyle name="20% - Accent6 10 3 2 2" xfId="8470" xr:uid="{BBF17F5A-0641-496A-938D-5337B3850EC8}"/>
    <cellStyle name="20% - Accent6 10 3 2 2 2" xfId="10252" xr:uid="{B74B0BDC-0BC2-4874-9DD0-D4643C8855A6}"/>
    <cellStyle name="20% - Accent6 10 3 2 2 2 2" xfId="13932" xr:uid="{4628580D-8C8E-494A-9A42-61D738428EB0}"/>
    <cellStyle name="20% - Accent6 10 3 2 2 3" xfId="12153" xr:uid="{9C52896C-DC4B-4CC1-9092-924F69AC9D55}"/>
    <cellStyle name="20% - Accent6 10 3 2 3" xfId="9370" xr:uid="{D06CC35C-5420-4C05-BD78-616BC83FB5ED}"/>
    <cellStyle name="20% - Accent6 10 3 2 3 2" xfId="13050" xr:uid="{CBD47449-1BD9-48EC-A224-F487581CA0E6}"/>
    <cellStyle name="20% - Accent6 10 3 2 4" xfId="11271" xr:uid="{4BBC440F-5EF0-446E-868B-28CB4A07293B}"/>
    <cellStyle name="20% - Accent6 10 3 3" xfId="8088" xr:uid="{3604B55C-7C52-4BDD-850C-9B36AFAAE905}"/>
    <cellStyle name="20% - Accent6 10 3 3 2" xfId="9869" xr:uid="{5C8EB989-4C8E-41E2-BFEC-075D7D39FB15}"/>
    <cellStyle name="20% - Accent6 10 3 3 2 2" xfId="13549" xr:uid="{6F6BE457-153F-4382-A43E-055BF4FB29E2}"/>
    <cellStyle name="20% - Accent6 10 3 3 3" xfId="11770" xr:uid="{CCDC68A0-DF77-45F0-8A10-2B8B3E82B297}"/>
    <cellStyle name="20% - Accent6 10 3 4" xfId="8987" xr:uid="{20D92226-871D-4C8A-A05E-E6592F89AFBD}"/>
    <cellStyle name="20% - Accent6 10 3 4 2" xfId="12667" xr:uid="{211E1367-6668-4776-91E1-22EE9DCADA0A}"/>
    <cellStyle name="20% - Accent6 10 3 5" xfId="10888" xr:uid="{2689FB85-48AA-4944-BC5B-3DF126C3BF7B}"/>
    <cellStyle name="20% - Accent6 10 4" xfId="7506" xr:uid="{5EED1CC4-5692-457B-8B58-C704FC31FF58}"/>
    <cellStyle name="20% - Accent6 10 4 2" xfId="8303" xr:uid="{D7470218-B48A-42BB-8C05-23D04F7BBB18}"/>
    <cellStyle name="20% - Accent6 10 4 2 2" xfId="10085" xr:uid="{8427D4B9-CB4E-4917-9C99-2F9D5E9736AD}"/>
    <cellStyle name="20% - Accent6 10 4 2 2 2" xfId="13765" xr:uid="{461F8F5C-7C4D-4D3C-9B4D-D99FEFEF23B9}"/>
    <cellStyle name="20% - Accent6 10 4 2 3" xfId="11986" xr:uid="{FC703F0C-941B-4093-A903-C118C0F378A0}"/>
    <cellStyle name="20% - Accent6 10 4 3" xfId="9203" xr:uid="{63A39169-56C6-4148-ACB0-13F121C3AB5E}"/>
    <cellStyle name="20% - Accent6 10 4 3 2" xfId="12883" xr:uid="{66CEE8A5-C5BF-4D60-9749-22B9FC15CB97}"/>
    <cellStyle name="20% - Accent6 10 4 4" xfId="11104" xr:uid="{DEFBE88B-3109-45E4-A38E-F821E70AC4D6}"/>
    <cellStyle name="20% - Accent6 10 5" xfId="7929" xr:uid="{4102794A-1B28-458D-AAE4-FADD903BADE0}"/>
    <cellStyle name="20% - Accent6 10 5 2" xfId="9703" xr:uid="{8F6F712F-10AD-42E5-89CA-8177FE1D4189}"/>
    <cellStyle name="20% - Accent6 10 5 2 2" xfId="13383" xr:uid="{47192BA6-1C7C-4A20-8F53-26C3E4469484}"/>
    <cellStyle name="20% - Accent6 10 5 3" xfId="11604" xr:uid="{5299862D-18D6-4F98-B13B-4DEBE78D2F03}"/>
    <cellStyle name="20% - Accent6 10 6" xfId="8818" xr:uid="{E952E7D1-5B00-4690-8DFD-1DB846F5D465}"/>
    <cellStyle name="20% - Accent6 10 6 2" xfId="12500" xr:uid="{5CB46223-F5E3-4519-91B3-441C91DBA937}"/>
    <cellStyle name="20% - Accent6 10 7" xfId="10705" xr:uid="{200BDF81-BE57-46B5-AE09-5E953984BDA7}"/>
    <cellStyle name="20% - Accent6 10 8" xfId="14464" xr:uid="{3F0815D1-F3A2-4C93-B3D9-F73CE6FFEA59}"/>
    <cellStyle name="20% - Accent6 11" xfId="1052" xr:uid="{5B7F7108-84B8-4423-9A24-38510A158B3B}"/>
    <cellStyle name="20% - Accent6 11 2" xfId="1053" xr:uid="{70395DF8-F4D0-43D5-A1A7-6B54D96D6D8F}"/>
    <cellStyle name="20% - Accent6 11 2 2" xfId="7045" xr:uid="{E30EB50F-5736-49B7-8DC7-572F19DDAC5E}"/>
    <cellStyle name="20% - Accent6 11 2 2 2" xfId="8471" xr:uid="{02470B81-115B-4B05-8085-D7605FDFA970}"/>
    <cellStyle name="20% - Accent6 11 2 2 2 2" xfId="10253" xr:uid="{AD9FE3C0-015D-4638-AA77-49EB0656E62B}"/>
    <cellStyle name="20% - Accent6 11 2 2 2 2 2" xfId="13933" xr:uid="{8D369F3C-A96E-4A3F-8323-FEC20219A762}"/>
    <cellStyle name="20% - Accent6 11 2 2 2 3" xfId="12154" xr:uid="{44C9A3C5-E522-4324-8F7F-8DE378D02045}"/>
    <cellStyle name="20% - Accent6 11 2 2 3" xfId="9371" xr:uid="{6764B132-2780-4811-A8C3-707730AC51B1}"/>
    <cellStyle name="20% - Accent6 11 2 2 3 2" xfId="13051" xr:uid="{CE081DF1-C944-4038-8959-FBC42C1478A5}"/>
    <cellStyle name="20% - Accent6 11 2 2 4" xfId="11272" xr:uid="{FA6DF39C-B1CF-4CB8-A03B-939A5DC80FE4}"/>
    <cellStyle name="20% - Accent6 11 2 3" xfId="8089" xr:uid="{B867BB33-C49C-4EF9-9ED1-7899EC00445D}"/>
    <cellStyle name="20% - Accent6 11 2 3 2" xfId="9870" xr:uid="{92D86EE5-3D6C-4F41-A505-767AEFC95E41}"/>
    <cellStyle name="20% - Accent6 11 2 3 2 2" xfId="13550" xr:uid="{A42F0228-1DBC-4DC0-AF01-C4D657527423}"/>
    <cellStyle name="20% - Accent6 11 2 3 3" xfId="11771" xr:uid="{F73F58CA-5982-41E3-85C9-B038C7E978A1}"/>
    <cellStyle name="20% - Accent6 11 2 4" xfId="8988" xr:uid="{379558DE-6416-4AF0-A8E7-BD2A5D51BA17}"/>
    <cellStyle name="20% - Accent6 11 2 4 2" xfId="12668" xr:uid="{B50DB6E4-E9AE-4C04-90E7-3B0EC83279DE}"/>
    <cellStyle name="20% - Accent6 11 2 5" xfId="10889" xr:uid="{18DFD6A2-4C4E-45C8-A53C-4FC977D821EC}"/>
    <cellStyle name="20% - Accent6 11 3" xfId="7507" xr:uid="{A0FCD417-780D-4C15-850F-AF90C7977920}"/>
    <cellStyle name="20% - Accent6 11 3 2" xfId="8304" xr:uid="{59D5AF54-B3DC-4C00-A18F-23EF8ADD2DD8}"/>
    <cellStyle name="20% - Accent6 11 3 2 2" xfId="10086" xr:uid="{F7217656-75B5-4A93-8267-40B949C121AE}"/>
    <cellStyle name="20% - Accent6 11 3 2 2 2" xfId="13766" xr:uid="{3A9E6CE0-4053-4927-B745-D95FFF5F84D9}"/>
    <cellStyle name="20% - Accent6 11 3 2 3" xfId="11987" xr:uid="{8D0DC1D0-1974-426A-86DA-930A9234A2B7}"/>
    <cellStyle name="20% - Accent6 11 3 3" xfId="9204" xr:uid="{7DAA7CB6-5A73-4A5F-85BF-D1CFC362236A}"/>
    <cellStyle name="20% - Accent6 11 3 3 2" xfId="12884" xr:uid="{3D529E12-CE14-415B-9CEF-F6A0127E3FB8}"/>
    <cellStyle name="20% - Accent6 11 3 4" xfId="11105" xr:uid="{19A36B6E-024D-42FE-83BA-1FA468BC2409}"/>
    <cellStyle name="20% - Accent6 11 4" xfId="7930" xr:uid="{6EA768C6-E745-4BA0-B0AF-82C47094F407}"/>
    <cellStyle name="20% - Accent6 11 4 2" xfId="9704" xr:uid="{C424C196-6E2B-4BD7-A9FE-A4BC226BCC54}"/>
    <cellStyle name="20% - Accent6 11 4 2 2" xfId="13384" xr:uid="{62071A3F-0F18-4F14-85E6-0B782925A840}"/>
    <cellStyle name="20% - Accent6 11 4 3" xfId="11605" xr:uid="{274B8762-B1B9-418B-BE4B-90DD2252D763}"/>
    <cellStyle name="20% - Accent6 11 5" xfId="8819" xr:uid="{037A5406-EB14-45E7-B2DC-582753A02DD8}"/>
    <cellStyle name="20% - Accent6 11 5 2" xfId="12501" xr:uid="{5949D850-B038-4224-BC10-C37FEFE8EE15}"/>
    <cellStyle name="20% - Accent6 11 6" xfId="10706" xr:uid="{FD5E3071-4339-4F09-AA16-6A17B695A6E0}"/>
    <cellStyle name="20% - Accent6 11 7" xfId="14477" xr:uid="{35746B2F-C6F8-4305-B699-4C29695F8C8B}"/>
    <cellStyle name="20% - Accent6 12" xfId="1054" xr:uid="{7B160FA3-EE3C-47C3-A091-992B739DAEF9}"/>
    <cellStyle name="20% - Accent6 12 2" xfId="1055" xr:uid="{5AF5A913-5AD2-4FA5-8A0D-B6EBC7BED083}"/>
    <cellStyle name="20% - Accent6 13" xfId="1056" xr:uid="{235712A3-36E4-4AFE-81C9-031C738B4198}"/>
    <cellStyle name="20% - Accent6 13 2" xfId="1057" xr:uid="{0C58A0E5-47C8-4E50-91EE-6BED6BAA5540}"/>
    <cellStyle name="20% - Accent6 13 2 2" xfId="7046" xr:uid="{67C5A9D5-DD10-4A73-9749-21BDA5816881}"/>
    <cellStyle name="20% - Accent6 13 2 2 2" xfId="8472" xr:uid="{D364CD80-B654-49F2-8E8F-7C15D8867A1D}"/>
    <cellStyle name="20% - Accent6 13 2 2 2 2" xfId="10254" xr:uid="{D95345E6-D624-4384-807F-945F430DC974}"/>
    <cellStyle name="20% - Accent6 13 2 2 2 2 2" xfId="13934" xr:uid="{715D3F6D-B84F-4387-ABDF-C5BD4FAB5F08}"/>
    <cellStyle name="20% - Accent6 13 2 2 2 3" xfId="12155" xr:uid="{2116F5E7-A8AE-46AA-9041-7407730BF71D}"/>
    <cellStyle name="20% - Accent6 13 2 2 3" xfId="9372" xr:uid="{5647637D-72BE-4813-AF62-F2DD67C00531}"/>
    <cellStyle name="20% - Accent6 13 2 2 3 2" xfId="13052" xr:uid="{73DFD664-7979-471F-BB1B-5A46FDC1D433}"/>
    <cellStyle name="20% - Accent6 13 2 2 4" xfId="11273" xr:uid="{7F33B6B7-F1E2-45BC-8B37-F85D34D32608}"/>
    <cellStyle name="20% - Accent6 13 2 3" xfId="8090" xr:uid="{4F5CC16C-7DDE-409B-82B4-FCBB849F9760}"/>
    <cellStyle name="20% - Accent6 13 2 3 2" xfId="9871" xr:uid="{CC413849-1F6E-43E3-BEA3-7A0BB3FFF749}"/>
    <cellStyle name="20% - Accent6 13 2 3 2 2" xfId="13551" xr:uid="{52F6A2BF-82DA-435C-AC07-C0121B8056C9}"/>
    <cellStyle name="20% - Accent6 13 2 3 3" xfId="11772" xr:uid="{BB83134C-659B-460D-A80B-391778B471BA}"/>
    <cellStyle name="20% - Accent6 13 2 4" xfId="8989" xr:uid="{C7EBBD5B-F7FA-4942-90A9-725848A62D45}"/>
    <cellStyle name="20% - Accent6 13 2 4 2" xfId="12669" xr:uid="{08DDD1ED-200E-4DA0-964C-86662998589A}"/>
    <cellStyle name="20% - Accent6 13 2 5" xfId="10890" xr:uid="{2AB69896-AF8A-4148-BC05-7CE4A4B39E5A}"/>
    <cellStyle name="20% - Accent6 13 3" xfId="7508" xr:uid="{F76C4AC2-FD13-47E5-BCC4-F6D164E04944}"/>
    <cellStyle name="20% - Accent6 13 3 2" xfId="8305" xr:uid="{E27F0125-18DC-4117-AECE-5D09E0213265}"/>
    <cellStyle name="20% - Accent6 13 3 2 2" xfId="10087" xr:uid="{B6C35FFC-4F7B-49AF-8052-EAE8919C6103}"/>
    <cellStyle name="20% - Accent6 13 3 2 2 2" xfId="13767" xr:uid="{DDD96A46-FE58-45B2-91EC-5DBEA31F65B5}"/>
    <cellStyle name="20% - Accent6 13 3 2 3" xfId="11988" xr:uid="{4F854AEE-696F-42DA-B9D4-01B92F302230}"/>
    <cellStyle name="20% - Accent6 13 3 3" xfId="9205" xr:uid="{782C45DB-1783-4503-B2CD-5D8C9DDB28EE}"/>
    <cellStyle name="20% - Accent6 13 3 3 2" xfId="12885" xr:uid="{92A2EA22-4769-4176-8CFA-E0DFE8EDAF97}"/>
    <cellStyle name="20% - Accent6 13 3 4" xfId="11106" xr:uid="{C907C01C-691B-4895-ACBD-058C31025245}"/>
    <cellStyle name="20% - Accent6 13 4" xfId="7931" xr:uid="{6C6C865E-CF2F-4794-A0D1-E9196BC57E70}"/>
    <cellStyle name="20% - Accent6 13 4 2" xfId="9705" xr:uid="{50DDF16D-9A9C-4156-BA8F-D4787CCB15B4}"/>
    <cellStyle name="20% - Accent6 13 4 2 2" xfId="13385" xr:uid="{43FE50E8-0BD1-416C-B809-783B95746E8C}"/>
    <cellStyle name="20% - Accent6 13 4 3" xfId="11606" xr:uid="{1D4D07F9-D52F-4B2E-A47C-5D731C3D69B5}"/>
    <cellStyle name="20% - Accent6 13 5" xfId="8820" xr:uid="{BEB5B4C9-4FF1-4F40-AB44-CDA58927C90D}"/>
    <cellStyle name="20% - Accent6 13 5 2" xfId="12502" xr:uid="{8AD716B6-BB87-46C8-9CAD-268E58B42D15}"/>
    <cellStyle name="20% - Accent6 13 6" xfId="10707" xr:uid="{4A41E80B-7525-4056-B1EB-A5E452703973}"/>
    <cellStyle name="20% - Accent6 14" xfId="1058" xr:uid="{C060671D-B3CA-4C25-AF1C-73B22B923C43}"/>
    <cellStyle name="20% - Accent6 14 2" xfId="1059" xr:uid="{B2E9C112-B217-46B6-8E6D-1E35D71BD9BC}"/>
    <cellStyle name="20% - Accent6 14 2 2" xfId="7047" xr:uid="{20E16406-D45F-44C7-AE28-85D72F0AB177}"/>
    <cellStyle name="20% - Accent6 14 2 2 2" xfId="8506" xr:uid="{ACAD89DC-FB0F-4783-872F-FFAE379B7B81}"/>
    <cellStyle name="20% - Accent6 14 2 2 2 2" xfId="10288" xr:uid="{6072A71E-3E78-4BCB-8147-57AC800D98C2}"/>
    <cellStyle name="20% - Accent6 14 2 2 2 2 2" xfId="13968" xr:uid="{E37678C2-CA86-4BD5-90F8-DD07D5ABE0AE}"/>
    <cellStyle name="20% - Accent6 14 2 2 2 3" xfId="12189" xr:uid="{7130DB6D-FAD8-47A5-AE0F-85CCAA392E3B}"/>
    <cellStyle name="20% - Accent6 14 2 2 3" xfId="9406" xr:uid="{D4DB2599-6978-4461-BAEB-8BD0B7DB8F42}"/>
    <cellStyle name="20% - Accent6 14 2 2 3 2" xfId="13086" xr:uid="{C90490AE-02E6-40A9-876C-C15D75760D3F}"/>
    <cellStyle name="20% - Accent6 14 2 2 4" xfId="11307" xr:uid="{E3D35963-B550-4C7B-AF31-C109ED945FEE}"/>
    <cellStyle name="20% - Accent6 14 2 3" xfId="8124" xr:uid="{1B83ECC6-6D3F-4838-B205-2F5331249D28}"/>
    <cellStyle name="20% - Accent6 14 2 3 2" xfId="9905" xr:uid="{FF8D28B7-E8A5-4D63-B07B-1E6495755EF4}"/>
    <cellStyle name="20% - Accent6 14 2 3 2 2" xfId="13585" xr:uid="{3DB96E4E-B964-4A92-ADF1-8671E6DD675C}"/>
    <cellStyle name="20% - Accent6 14 2 3 3" xfId="11806" xr:uid="{649F379A-E0DB-464C-8DF6-70BA6006C4F9}"/>
    <cellStyle name="20% - Accent6 14 2 4" xfId="9023" xr:uid="{52C4FE4E-C420-4BBE-BE92-FBCB2C9DC63F}"/>
    <cellStyle name="20% - Accent6 14 2 4 2" xfId="12703" xr:uid="{A9EE6D2F-DA3B-4274-B0BC-C2B05E29D653}"/>
    <cellStyle name="20% - Accent6 14 2 5" xfId="10924" xr:uid="{C8C85486-A13E-46C2-B90A-B9717842A8B3}"/>
    <cellStyle name="20% - Accent6 14 3" xfId="7540" xr:uid="{1C6062BE-9A37-47D2-B635-1795E7105E27}"/>
    <cellStyle name="20% - Accent6 14 3 2" xfId="8340" xr:uid="{08B5FB83-23C8-403F-BB96-E4D8D885A1F1}"/>
    <cellStyle name="20% - Accent6 14 3 2 2" xfId="10122" xr:uid="{EFA5B143-AEAD-4022-915E-699FA35F160A}"/>
    <cellStyle name="20% - Accent6 14 3 2 2 2" xfId="13802" xr:uid="{95F47C3D-C78C-485C-A046-FEE01CA25BC2}"/>
    <cellStyle name="20% - Accent6 14 3 2 3" xfId="12023" xr:uid="{5F555E8A-E830-4406-AF89-FC41B20E32C1}"/>
    <cellStyle name="20% - Accent6 14 3 3" xfId="9240" xr:uid="{D2C245FF-3B49-43C1-92F2-72C80EFDD0BA}"/>
    <cellStyle name="20% - Accent6 14 3 3 2" xfId="12920" xr:uid="{2E42C6C3-7AE0-484F-9164-7F7AD6109F32}"/>
    <cellStyle name="20% - Accent6 14 3 4" xfId="11141" xr:uid="{F6102C40-C5A8-4E3B-B019-530F39C6D33B}"/>
    <cellStyle name="20% - Accent6 14 4" xfId="7965" xr:uid="{2623B58C-FB22-4387-9716-6CD451FBAD84}"/>
    <cellStyle name="20% - Accent6 14 4 2" xfId="9739" xr:uid="{CF4DE8D6-1FFA-4458-AEE0-F5A7C79E09D7}"/>
    <cellStyle name="20% - Accent6 14 4 2 2" xfId="13419" xr:uid="{B5BFDC5F-0034-4409-B5BC-E2FBA158E0EE}"/>
    <cellStyle name="20% - Accent6 14 4 3" xfId="11640" xr:uid="{91C12D4C-24F4-4E9F-A62D-6DC779F1AE2F}"/>
    <cellStyle name="20% - Accent6 14 5" xfId="8855" xr:uid="{7894DFAA-DA34-4A24-B327-73427E19E5F6}"/>
    <cellStyle name="20% - Accent6 14 5 2" xfId="12537" xr:uid="{1E252319-D7B6-4E5B-B958-2E1B075BB24C}"/>
    <cellStyle name="20% - Accent6 14 6" xfId="10756" xr:uid="{41BF5EAE-ACB2-4268-9265-2924480861FA}"/>
    <cellStyle name="20% - Accent6 15" xfId="1060" xr:uid="{98E4E7EB-7A07-41D4-A3A7-D316775E2C37}"/>
    <cellStyle name="20% - Accent6 15 2" xfId="1061" xr:uid="{76E437DF-3EEA-4384-9C5A-E0E92FD2D0F1}"/>
    <cellStyle name="20% - Accent6 15 2 2" xfId="7048" xr:uid="{736678A0-49E3-4D7C-BDBF-717149D6A17B}"/>
    <cellStyle name="20% - Accent6 15 2 2 2" xfId="8525" xr:uid="{589DF298-D734-4D6B-BA13-0B6E726F4611}"/>
    <cellStyle name="20% - Accent6 15 2 2 2 2" xfId="10307" xr:uid="{5FD181F0-7621-402C-BA48-F7720CF93342}"/>
    <cellStyle name="20% - Accent6 15 2 2 2 2 2" xfId="13987" xr:uid="{BCF3CF9D-01D8-4550-BAB1-FAFED4359571}"/>
    <cellStyle name="20% - Accent6 15 2 2 2 3" xfId="12208" xr:uid="{B998D82B-DD0A-4AEE-828F-61FB7E3457CC}"/>
    <cellStyle name="20% - Accent6 15 2 2 3" xfId="9425" xr:uid="{8A81FAEF-B0C5-4F1D-87D1-BE5380BD5165}"/>
    <cellStyle name="20% - Accent6 15 2 2 3 2" xfId="13105" xr:uid="{45F1E059-6BA1-4825-B7B3-661E7762CD42}"/>
    <cellStyle name="20% - Accent6 15 2 2 4" xfId="11326" xr:uid="{277CC071-0219-4FD0-B2BC-8C74C8E0A5DA}"/>
    <cellStyle name="20% - Accent6 15 2 3" xfId="8143" xr:uid="{C98BBFCC-0B05-4661-AF3A-41FF151F993E}"/>
    <cellStyle name="20% - Accent6 15 2 3 2" xfId="9924" xr:uid="{B93DA805-1EF9-44F5-916A-3B268B55DF3F}"/>
    <cellStyle name="20% - Accent6 15 2 3 2 2" xfId="13604" xr:uid="{6572BB14-46CF-4508-B523-288DA8D1B7B3}"/>
    <cellStyle name="20% - Accent6 15 2 3 3" xfId="11825" xr:uid="{7843833A-2CD5-467B-B5CC-3D8D729499DF}"/>
    <cellStyle name="20% - Accent6 15 2 4" xfId="9042" xr:uid="{32101DBD-6DB6-4B00-90E1-6C7E19FB9606}"/>
    <cellStyle name="20% - Accent6 15 2 4 2" xfId="12722" xr:uid="{54973FC3-54C1-4A60-8245-CA72393C97CF}"/>
    <cellStyle name="20% - Accent6 15 2 5" xfId="10943" xr:uid="{9FA08840-4B17-40CB-81C7-9830CE19A747}"/>
    <cellStyle name="20% - Accent6 15 3" xfId="7557" xr:uid="{9878C555-8968-40F3-9B40-F9DE09EDFA5F}"/>
    <cellStyle name="20% - Accent6 15 3 2" xfId="8359" xr:uid="{2083145B-3D28-4A0C-B159-966D6853000C}"/>
    <cellStyle name="20% - Accent6 15 3 2 2" xfId="10141" xr:uid="{8D436428-BC24-4D16-A388-C3AE001B4990}"/>
    <cellStyle name="20% - Accent6 15 3 2 2 2" xfId="13821" xr:uid="{386A3182-E00F-4803-8E20-CFB4ECE79D2E}"/>
    <cellStyle name="20% - Accent6 15 3 2 3" xfId="12042" xr:uid="{F26CB12A-9EDA-48B8-BB11-CDB2032BD132}"/>
    <cellStyle name="20% - Accent6 15 3 3" xfId="9259" xr:uid="{223E2A5C-EEA9-40CA-88A3-323771287EE8}"/>
    <cellStyle name="20% - Accent6 15 3 3 2" xfId="12939" xr:uid="{B356C6CF-AD27-4303-BC30-3EB602853B9A}"/>
    <cellStyle name="20% - Accent6 15 3 4" xfId="11160" xr:uid="{A08BFD47-92F5-4F73-B336-489B3004828A}"/>
    <cellStyle name="20% - Accent6 15 4" xfId="7984" xr:uid="{344E3927-6CB5-4A68-A8CB-76712D70E18F}"/>
    <cellStyle name="20% - Accent6 15 4 2" xfId="9758" xr:uid="{B4CCE987-3CB6-4303-AB8D-86884637C8F7}"/>
    <cellStyle name="20% - Accent6 15 4 2 2" xfId="13438" xr:uid="{9AD1F11A-2570-4A4D-9356-B7CA0A035D80}"/>
    <cellStyle name="20% - Accent6 15 4 3" xfId="11659" xr:uid="{BF7E47EA-4FCA-463D-B553-AE5A703A3038}"/>
    <cellStyle name="20% - Accent6 15 5" xfId="8874" xr:uid="{4FC44741-4861-43A9-87C9-75A46908FEEE}"/>
    <cellStyle name="20% - Accent6 15 5 2" xfId="12556" xr:uid="{B8397EA5-F6DC-4972-ACB4-DF37667A7592}"/>
    <cellStyle name="20% - Accent6 15 6" xfId="10775" xr:uid="{C00AEFEF-7DA4-4737-B7AF-FF18EF950CAE}"/>
    <cellStyle name="20% - Accent6 16" xfId="1062" xr:uid="{5F9A203A-FA03-4CAC-8196-6BDED6899882}"/>
    <cellStyle name="20% - Accent6 16 2" xfId="7416" xr:uid="{B2E7FCEB-0452-4ECF-9F8E-B15F111BC973}"/>
    <cellStyle name="20% - Accent6 16 2 2" xfId="7670" xr:uid="{9BA9F800-C151-4A61-973E-5DED6FBC5348}"/>
    <cellStyle name="20% - Accent6 16 2 2 2" xfId="8538" xr:uid="{A5BB5214-A381-48E9-956F-E441808CE939}"/>
    <cellStyle name="20% - Accent6 16 2 2 2 2" xfId="10320" xr:uid="{7AAD785C-DDE0-4ED2-BFA5-25F460E0BD14}"/>
    <cellStyle name="20% - Accent6 16 2 2 2 2 2" xfId="14000" xr:uid="{261C9B99-BE98-4792-8751-5EBF5A3DBBB0}"/>
    <cellStyle name="20% - Accent6 16 2 2 2 3" xfId="12221" xr:uid="{0CA7BEF2-6089-4616-8ED4-6D4DB6AAC999}"/>
    <cellStyle name="20% - Accent6 16 2 2 3" xfId="9438" xr:uid="{C0632787-F178-46A4-B5BB-0B647830079F}"/>
    <cellStyle name="20% - Accent6 16 2 2 3 2" xfId="13118" xr:uid="{B7BC6BB0-E9A6-45C0-BB94-000CC490DD4A}"/>
    <cellStyle name="20% - Accent6 16 2 2 4" xfId="11339" xr:uid="{438565EC-1068-4060-9BA7-F4E636F44F57}"/>
    <cellStyle name="20% - Accent6 16 2 3" xfId="8156" xr:uid="{FC1CDA5F-92C9-4DF0-B6A6-C2A45B34A27A}"/>
    <cellStyle name="20% - Accent6 16 2 3 2" xfId="9937" xr:uid="{7D6C6B1C-8134-428A-BBAF-BE494418B50F}"/>
    <cellStyle name="20% - Accent6 16 2 3 2 2" xfId="13617" xr:uid="{8D1BFBCA-DDF0-4D4B-BADA-CFBF73F4A59E}"/>
    <cellStyle name="20% - Accent6 16 2 3 3" xfId="11838" xr:uid="{D5A1E9EE-6D34-47D7-BD78-B5BF9A556FB4}"/>
    <cellStyle name="20% - Accent6 16 2 4" xfId="9055" xr:uid="{287CA0D2-7372-4859-A1A1-52F84751A916}"/>
    <cellStyle name="20% - Accent6 16 2 4 2" xfId="12735" xr:uid="{0C68DE52-5330-450A-B5D7-C169E0C27ABB}"/>
    <cellStyle name="20% - Accent6 16 2 5" xfId="10956" xr:uid="{CFF8D18E-19E2-4B9F-B266-B11755A9EF6B}"/>
    <cellStyle name="20% - Accent6 16 3" xfId="7570" xr:uid="{7948D3A3-89A6-4ABE-A21A-4FA393634D3E}"/>
    <cellStyle name="20% - Accent6 16 3 2" xfId="8372" xr:uid="{D23540D9-335E-41EE-9191-38C4922C97A1}"/>
    <cellStyle name="20% - Accent6 16 3 2 2" xfId="10154" xr:uid="{4C453A22-E1C3-45E2-B992-A3A111B3A473}"/>
    <cellStyle name="20% - Accent6 16 3 2 2 2" xfId="13834" xr:uid="{9B27CAF7-0CE6-403F-98CD-5E77FF40829C}"/>
    <cellStyle name="20% - Accent6 16 3 2 3" xfId="12055" xr:uid="{B7A1934F-98B1-434B-BE59-9A20AE5780CF}"/>
    <cellStyle name="20% - Accent6 16 3 3" xfId="9272" xr:uid="{D03F195F-077D-4AE5-B694-D06FC9019AFC}"/>
    <cellStyle name="20% - Accent6 16 3 3 2" xfId="12952" xr:uid="{45F05504-3C9F-4464-A7FC-F9D4369E09CC}"/>
    <cellStyle name="20% - Accent6 16 3 4" xfId="11173" xr:uid="{CEE088A0-48E8-429C-B1A5-4FBC73517E77}"/>
    <cellStyle name="20% - Accent6 16 4" xfId="7997" xr:uid="{4BA13FF2-41FC-485A-900E-99E094B904D8}"/>
    <cellStyle name="20% - Accent6 16 4 2" xfId="9771" xr:uid="{8D375460-ACAA-48BB-876B-F59AC7C4B483}"/>
    <cellStyle name="20% - Accent6 16 4 2 2" xfId="13451" xr:uid="{7CD8D6FD-5C21-438E-A997-DACA32081639}"/>
    <cellStyle name="20% - Accent6 16 4 3" xfId="11672" xr:uid="{AE41FC79-5B1A-444E-B8DB-D55F751A4B87}"/>
    <cellStyle name="20% - Accent6 16 5" xfId="8887" xr:uid="{EEB6C5C2-511A-4A57-A801-570A7A83A0BB}"/>
    <cellStyle name="20% - Accent6 16 5 2" xfId="12569" xr:uid="{34F36ADB-4398-4613-89C1-569E3FA9EA60}"/>
    <cellStyle name="20% - Accent6 16 6" xfId="10788" xr:uid="{B9B3B6B4-5629-48B7-A6DE-7CDCF9F470E0}"/>
    <cellStyle name="20% - Accent6 17" xfId="1063" xr:uid="{08AFDB10-6505-4D5C-8CCA-A8A7D12BDCAA}"/>
    <cellStyle name="20% - Accent6 17 2" xfId="7426" xr:uid="{40D7E99D-193E-46EA-874B-ECE8EA0CA5A6}"/>
    <cellStyle name="20% - Accent6 17 2 2" xfId="7680" xr:uid="{187B59A7-39A4-4CFD-83EC-F0BF0DAC11A8}"/>
    <cellStyle name="20% - Accent6 17 2 2 2" xfId="8547" xr:uid="{00EF2C42-8C4F-4DB1-BF8E-721B8519BB31}"/>
    <cellStyle name="20% - Accent6 17 2 2 2 2" xfId="10329" xr:uid="{3EEAF752-6759-4A8F-B50B-106D7FB833EB}"/>
    <cellStyle name="20% - Accent6 17 2 2 2 2 2" xfId="14009" xr:uid="{6CC50D03-F9CA-4274-98BE-95F6FC5D03FB}"/>
    <cellStyle name="20% - Accent6 17 2 2 2 3" xfId="12230" xr:uid="{38C38EEF-1E8E-4AEB-A607-B4829AB3DFB7}"/>
    <cellStyle name="20% - Accent6 17 2 2 3" xfId="9447" xr:uid="{F3239D38-16EC-4C17-A7BD-4CDF2E2ED167}"/>
    <cellStyle name="20% - Accent6 17 2 2 3 2" xfId="13127" xr:uid="{8D979908-9595-4EA6-98C8-FBED2034A2CA}"/>
    <cellStyle name="20% - Accent6 17 2 2 4" xfId="11348" xr:uid="{E8E8840A-1FD2-4A84-9FA6-462C400C3C80}"/>
    <cellStyle name="20% - Accent6 17 2 3" xfId="8165" xr:uid="{3C377C45-1B45-4444-8B21-ED276FCEBEC9}"/>
    <cellStyle name="20% - Accent6 17 2 3 2" xfId="9946" xr:uid="{2BB2DF2F-B770-4BE9-802E-E8963054A27B}"/>
    <cellStyle name="20% - Accent6 17 2 3 2 2" xfId="13626" xr:uid="{F48304A2-BF95-482C-9DF5-1162D28C04B6}"/>
    <cellStyle name="20% - Accent6 17 2 3 3" xfId="11847" xr:uid="{70045D81-717F-40F9-BCEB-1379699B96D4}"/>
    <cellStyle name="20% - Accent6 17 2 4" xfId="9064" xr:uid="{1A54AAE5-92C1-4C7A-A035-95E736C00AB7}"/>
    <cellStyle name="20% - Accent6 17 2 4 2" xfId="12744" xr:uid="{352703D7-C6EE-4032-8C66-5C437C4A3613}"/>
    <cellStyle name="20% - Accent6 17 2 5" xfId="10965" xr:uid="{6D4A9A4D-E616-4173-886B-BA30178C7047}"/>
    <cellStyle name="20% - Accent6 17 3" xfId="7579" xr:uid="{79FBF534-3BD7-42E0-AFCB-D288D3F35D5C}"/>
    <cellStyle name="20% - Accent6 17 3 2" xfId="8381" xr:uid="{1D6AC64F-6A29-415A-A8E7-108E5EE0F319}"/>
    <cellStyle name="20% - Accent6 17 3 2 2" xfId="10163" xr:uid="{0F14E309-387B-485E-B653-EF0F19CF7293}"/>
    <cellStyle name="20% - Accent6 17 3 2 2 2" xfId="13843" xr:uid="{3BC0F0C8-5081-428D-B190-FA0B691D4CD8}"/>
    <cellStyle name="20% - Accent6 17 3 2 3" xfId="12064" xr:uid="{A37A93B1-4054-4AF0-B234-734B98A3783B}"/>
    <cellStyle name="20% - Accent6 17 3 3" xfId="9281" xr:uid="{C897C5DD-6DE9-495A-8D03-FA34A7470B55}"/>
    <cellStyle name="20% - Accent6 17 3 3 2" xfId="12961" xr:uid="{3E0A3D07-5C56-44F3-AD8A-B2219B8C3432}"/>
    <cellStyle name="20% - Accent6 17 3 4" xfId="11182" xr:uid="{18CD4723-CF04-400B-A5B2-0888D53964B1}"/>
    <cellStyle name="20% - Accent6 17 4" xfId="8006" xr:uid="{C04DEB33-CB3E-46A7-96B2-C0BFADE9EBF1}"/>
    <cellStyle name="20% - Accent6 17 4 2" xfId="9780" xr:uid="{6CFD5CFD-DFBA-4086-AAF1-8848B8590E16}"/>
    <cellStyle name="20% - Accent6 17 4 2 2" xfId="13460" xr:uid="{73F3685A-FB89-4DC4-B7FE-B44F89A93805}"/>
    <cellStyle name="20% - Accent6 17 4 3" xfId="11681" xr:uid="{04DB56EF-B78F-41F1-ACD9-7614860299E8}"/>
    <cellStyle name="20% - Accent6 17 5" xfId="8897" xr:uid="{E8EA45F5-EF7F-4525-87E8-B87FEF5B6459}"/>
    <cellStyle name="20% - Accent6 17 5 2" xfId="12578" xr:uid="{7ED03DA6-E646-4921-BA00-24F926BD788B}"/>
    <cellStyle name="20% - Accent6 17 6" xfId="10798" xr:uid="{D13AC293-C68C-495B-A4A3-A0D2AD82284F}"/>
    <cellStyle name="20% - Accent6 18" xfId="1064" xr:uid="{92B43AC6-66C3-4339-B262-0D3712059A3A}"/>
    <cellStyle name="20% - Accent6 18 2" xfId="7446" xr:uid="{D9410919-BDA4-49E5-9BA6-F85CEE2A74C3}"/>
    <cellStyle name="20% - Accent6 18 2 2" xfId="7701" xr:uid="{9C6F5815-F1EE-4246-9A21-82CF0812B56B}"/>
    <cellStyle name="20% - Accent6 18 2 2 2" xfId="8568" xr:uid="{18F6E793-8C1E-4B67-9347-E92D1DCEB317}"/>
    <cellStyle name="20% - Accent6 18 2 2 2 2" xfId="10350" xr:uid="{047655E6-046B-4913-8D06-54D1E4D156FA}"/>
    <cellStyle name="20% - Accent6 18 2 2 2 2 2" xfId="14030" xr:uid="{E3481E7C-8E07-4FFF-AD69-00C398FDC050}"/>
    <cellStyle name="20% - Accent6 18 2 2 2 3" xfId="12251" xr:uid="{A81AE4B8-4ADB-40AF-92CF-AEB439111213}"/>
    <cellStyle name="20% - Accent6 18 2 2 3" xfId="9468" xr:uid="{6EC20B39-1820-412B-A3CD-773FA7219C47}"/>
    <cellStyle name="20% - Accent6 18 2 2 3 2" xfId="13148" xr:uid="{E8C0F559-BE9E-40F1-8F7C-E80767907F6F}"/>
    <cellStyle name="20% - Accent6 18 2 2 4" xfId="11369" xr:uid="{6A47F091-838A-4DD7-B0CC-34478AE634B0}"/>
    <cellStyle name="20% - Accent6 18 2 3" xfId="8186" xr:uid="{88FA9E79-0E16-4809-9846-8A63DA03B70B}"/>
    <cellStyle name="20% - Accent6 18 2 3 2" xfId="9967" xr:uid="{7629335F-CD42-43FC-97DE-F673514DDDE3}"/>
    <cellStyle name="20% - Accent6 18 2 3 2 2" xfId="13647" xr:uid="{FF2B7A11-2D4E-4254-9416-025BB57DE254}"/>
    <cellStyle name="20% - Accent6 18 2 3 3" xfId="11868" xr:uid="{08EE4476-9222-4DEC-9D9A-C7085984C0F1}"/>
    <cellStyle name="20% - Accent6 18 2 4" xfId="9085" xr:uid="{C63B6214-32F0-4E4B-AEBD-325F927018DF}"/>
    <cellStyle name="20% - Accent6 18 2 4 2" xfId="12765" xr:uid="{4FBF89D0-3B95-4D74-8E7A-AA2DCD6BB119}"/>
    <cellStyle name="20% - Accent6 18 2 5" xfId="10986" xr:uid="{A5047B15-B6A7-4CCE-BEFD-508D3A2C3BC6}"/>
    <cellStyle name="20% - Accent6 18 3" xfId="7600" xr:uid="{AAF1B1C7-993F-44C4-B6F5-9AA49298595C}"/>
    <cellStyle name="20% - Accent6 18 3 2" xfId="8402" xr:uid="{FA40C059-8F1E-4EF2-9AED-DAD6CA681CBC}"/>
    <cellStyle name="20% - Accent6 18 3 2 2" xfId="10184" xr:uid="{A021E551-4BF7-4F68-B084-4F922B7D47EA}"/>
    <cellStyle name="20% - Accent6 18 3 2 2 2" xfId="13864" xr:uid="{9AF51112-8D94-4AC0-B936-C460680538FF}"/>
    <cellStyle name="20% - Accent6 18 3 2 3" xfId="12085" xr:uid="{8E9E663A-48A4-4EA3-9096-EF9637AAB935}"/>
    <cellStyle name="20% - Accent6 18 3 3" xfId="9302" xr:uid="{EF57448B-E9DB-464C-A6B8-6779906B863C}"/>
    <cellStyle name="20% - Accent6 18 3 3 2" xfId="12982" xr:uid="{D5C37914-205F-4A05-923E-09645F0A2A3D}"/>
    <cellStyle name="20% - Accent6 18 3 4" xfId="11203" xr:uid="{E78C9ECA-D47D-407C-BE2B-A64C0ABC4762}"/>
    <cellStyle name="20% - Accent6 18 4" xfId="8027" xr:uid="{EDC2B255-1C17-4E60-8AF4-8B7B9D42DA18}"/>
    <cellStyle name="20% - Accent6 18 4 2" xfId="9801" xr:uid="{232A687C-6CB4-4B3A-BC3F-56158B12EF18}"/>
    <cellStyle name="20% - Accent6 18 4 2 2" xfId="13481" xr:uid="{95B6CE0A-1ABF-41D4-825E-811B03E7ED12}"/>
    <cellStyle name="20% - Accent6 18 4 3" xfId="11702" xr:uid="{DBD1EE2E-C65F-4EF9-96FB-30973D9457AD}"/>
    <cellStyle name="20% - Accent6 18 5" xfId="8918" xr:uid="{520962FB-AFF3-4DB0-BBE1-F3BED1DDE32C}"/>
    <cellStyle name="20% - Accent6 18 5 2" xfId="12599" xr:uid="{C6BD4004-7064-48E1-AC90-99109BDA06A8}"/>
    <cellStyle name="20% - Accent6 18 6" xfId="10819" xr:uid="{A190EC14-D3E7-4CFA-981E-47ABBF0F2273}"/>
    <cellStyle name="20% - Accent6 19" xfId="1065" xr:uid="{590304E5-E022-4239-B66D-2F59050943DC}"/>
    <cellStyle name="20% - Accent6 19 2" xfId="7455" xr:uid="{7EC7CDAA-9842-4F52-A3C9-BE698D3BC9B1}"/>
    <cellStyle name="20% - Accent6 19 2 2" xfId="7709" xr:uid="{6BCD596D-D4E8-4181-B672-C614EA9CE292}"/>
    <cellStyle name="20% - Accent6 19 2 2 2" xfId="8576" xr:uid="{07E71792-9CC6-457B-B306-775E1ACD311B}"/>
    <cellStyle name="20% - Accent6 19 2 2 2 2" xfId="10358" xr:uid="{315818D5-CF15-43E2-9AEA-CD33ED4DDC2F}"/>
    <cellStyle name="20% - Accent6 19 2 2 2 2 2" xfId="14038" xr:uid="{F78B6345-EBB4-43E0-89DD-60E18A555B68}"/>
    <cellStyle name="20% - Accent6 19 2 2 2 3" xfId="12259" xr:uid="{B1508991-5B40-4EA4-8C2F-80F07B64365D}"/>
    <cellStyle name="20% - Accent6 19 2 2 3" xfId="9476" xr:uid="{B70B4D83-6AEC-425C-83D3-0AF1A5111389}"/>
    <cellStyle name="20% - Accent6 19 2 2 3 2" xfId="13156" xr:uid="{93665896-3A41-45CD-87E7-968B434AEE0A}"/>
    <cellStyle name="20% - Accent6 19 2 2 4" xfId="11377" xr:uid="{D9273F40-138F-4A96-B24B-C172B379E675}"/>
    <cellStyle name="20% - Accent6 19 2 3" xfId="8194" xr:uid="{508AF49E-7783-4AB5-A137-BAE793F5E9A3}"/>
    <cellStyle name="20% - Accent6 19 2 3 2" xfId="9975" xr:uid="{3F1A40A6-0099-4CEE-A1D5-B69079730C5F}"/>
    <cellStyle name="20% - Accent6 19 2 3 2 2" xfId="13655" xr:uid="{E2A0407A-4891-4E85-BF58-8D53B005FE31}"/>
    <cellStyle name="20% - Accent6 19 2 3 3" xfId="11876" xr:uid="{3385999B-530F-4F1E-B8A0-89A4B60B6A9D}"/>
    <cellStyle name="20% - Accent6 19 2 4" xfId="9093" xr:uid="{2E09E672-4AB1-4DFF-8BBA-315401BFBC93}"/>
    <cellStyle name="20% - Accent6 19 2 4 2" xfId="12773" xr:uid="{9A2239DE-D2EB-4BA2-B296-4D31E2220CC7}"/>
    <cellStyle name="20% - Accent6 19 2 5" xfId="10994" xr:uid="{5F4F6A1E-B3A5-4AEA-BD4F-F5EA0C6F1518}"/>
    <cellStyle name="20% - Accent6 19 3" xfId="7608" xr:uid="{E15C0ABC-724D-4673-99B3-90DE2BF5F12C}"/>
    <cellStyle name="20% - Accent6 19 3 2" xfId="8410" xr:uid="{67D53AB2-83EE-4555-B8DB-16DB22C5841D}"/>
    <cellStyle name="20% - Accent6 19 3 2 2" xfId="10192" xr:uid="{83215621-50D5-4A61-9B13-C19D1A9F418F}"/>
    <cellStyle name="20% - Accent6 19 3 2 2 2" xfId="13872" xr:uid="{B4E6ABEE-A13D-400A-9D15-339261D84CA8}"/>
    <cellStyle name="20% - Accent6 19 3 2 3" xfId="12093" xr:uid="{4E43FCF2-639C-4D69-8B26-3433CFD2DAE5}"/>
    <cellStyle name="20% - Accent6 19 3 3" xfId="9310" xr:uid="{1D7E277C-324B-437F-8627-C2CB0D4B1AB7}"/>
    <cellStyle name="20% - Accent6 19 3 3 2" xfId="12990" xr:uid="{4DB8D32F-41D1-48C2-8C79-3EB8D8768B15}"/>
    <cellStyle name="20% - Accent6 19 3 4" xfId="11211" xr:uid="{40D940DD-0441-41B0-8A91-225826167299}"/>
    <cellStyle name="20% - Accent6 19 4" xfId="8035" xr:uid="{D0F56B3D-89B5-4003-990A-A2D38524A5EB}"/>
    <cellStyle name="20% - Accent6 19 4 2" xfId="9809" xr:uid="{40022393-703F-4FB0-BA88-4417657C9639}"/>
    <cellStyle name="20% - Accent6 19 4 2 2" xfId="13489" xr:uid="{FD6EFF67-6643-4D36-B17A-4D6A032E173B}"/>
    <cellStyle name="20% - Accent6 19 4 3" xfId="11710" xr:uid="{023D4ECC-3FC1-412F-B235-11288D0201D8}"/>
    <cellStyle name="20% - Accent6 19 5" xfId="8926" xr:uid="{7FC1CA7F-DDA6-462B-A1BF-106218ECA8B0}"/>
    <cellStyle name="20% - Accent6 19 5 2" xfId="12607" xr:uid="{275FCEF3-BFE5-487C-825E-DBA6C8BFDA05}"/>
    <cellStyle name="20% - Accent6 19 6" xfId="10827" xr:uid="{42776943-D456-491C-87B8-5413549E4F34}"/>
    <cellStyle name="20% - Accent6 2" xfId="1066" xr:uid="{C87FAA27-1878-4D71-B452-B3A09FADB5AA}"/>
    <cellStyle name="20% - Accent6 2 10" xfId="1067" xr:uid="{067220FB-D18D-4F8B-8DD5-EDC04C7F7910}"/>
    <cellStyle name="20% - Accent6 2 10 2" xfId="7161" xr:uid="{76A19086-4A97-4561-B246-8BE1FC567A58}"/>
    <cellStyle name="20% - Accent6 2 10 3" xfId="10708" xr:uid="{8280BE6C-02F2-42F0-9F18-46844B890ABF}"/>
    <cellStyle name="20% - Accent6 2 11" xfId="1068" xr:uid="{316012A4-FAFB-4081-AE5C-011E4A82778F}"/>
    <cellStyle name="20% - Accent6 2 11 2" xfId="14397" xr:uid="{375C946B-31AA-4456-A230-329416C2B154}"/>
    <cellStyle name="20% - Accent6 2 12" xfId="1069" xr:uid="{79D9C304-D3F6-4D4E-A35F-C62FFBD1C45D}"/>
    <cellStyle name="20% - Accent6 2 2" xfId="1070" xr:uid="{3BFB6FB2-71C9-45C0-80D6-051D3A73D987}"/>
    <cellStyle name="20% - Accent6 2 2 2" xfId="1071" xr:uid="{DB2735F2-ACC9-4060-8660-4EA6E35DECEB}"/>
    <cellStyle name="20% - Accent6 2 2 2 2" xfId="1072" xr:uid="{035BAD81-FA87-4F5B-88B9-52A4CAFCC4C2}"/>
    <cellStyle name="20% - Accent6 2 2 2 2 2" xfId="1073" xr:uid="{37C9458B-7B6A-4884-87E9-C82402F8AD6C}"/>
    <cellStyle name="20% - Accent6 2 2 2 2 2 2" xfId="1074" xr:uid="{1A180AE5-6193-457F-BCA5-DCC5AAC95ECD}"/>
    <cellStyle name="20% - Accent6 2 2 2 2 2 2 2" xfId="1075" xr:uid="{F497657B-DC6B-45E7-A2EF-ABC5DAE44131}"/>
    <cellStyle name="20% - Accent6 2 2 2 2 2 3" xfId="1076" xr:uid="{51BC9489-2114-4132-987A-8A5FF9351AE8}"/>
    <cellStyle name="20% - Accent6 2 2 2 2 3" xfId="1077" xr:uid="{3FD85775-35DC-4830-A638-B415E1C8AE20}"/>
    <cellStyle name="20% - Accent6 2 2 2 2 3 2" xfId="1078" xr:uid="{3C1DFB0B-8391-4AAE-B7D9-68F61438F4F3}"/>
    <cellStyle name="20% - Accent6 2 2 2 2 4" xfId="1079" xr:uid="{7F3A405F-194C-44E0-B297-58577164A79D}"/>
    <cellStyle name="20% - Accent6 2 2 2 3" xfId="1080" xr:uid="{82BD7AE9-98F2-448B-9785-61C64B07FCFE}"/>
    <cellStyle name="20% - Accent6 2 2 2 3 2" xfId="1081" xr:uid="{1A2755BC-C7AF-4B89-9956-B79781DF469C}"/>
    <cellStyle name="20% - Accent6 2 2 2 3 2 2" xfId="1082" xr:uid="{B14A4DA0-6048-49F9-BF5B-560BB7146DC0}"/>
    <cellStyle name="20% - Accent6 2 2 2 3 3" xfId="1083" xr:uid="{CBA785CC-58E8-4921-9A44-2D64C1ED4D9D}"/>
    <cellStyle name="20% - Accent6 2 2 2 4" xfId="1084" xr:uid="{97DDF222-E9B9-4431-B09A-AFCB10CA999B}"/>
    <cellStyle name="20% - Accent6 2 2 2 4 2" xfId="1085" xr:uid="{DCD36BAA-A08D-493D-A75E-FC10BEF47D67}"/>
    <cellStyle name="20% - Accent6 2 2 2 5" xfId="1086" xr:uid="{B45036EF-B883-4FE6-84BD-C371F9182351}"/>
    <cellStyle name="20% - Accent6 2 2 3" xfId="1087" xr:uid="{863F3DDF-118C-4204-9127-AC43D320A689}"/>
    <cellStyle name="20% - Accent6 2 2 3 2" xfId="1088" xr:uid="{37C669D2-F63E-47DC-BC7C-7FE9727FD375}"/>
    <cellStyle name="20% - Accent6 2 2 3 2 2" xfId="1089" xr:uid="{29A1EF42-F784-4178-81C8-DCF570E5F73B}"/>
    <cellStyle name="20% - Accent6 2 2 3 3" xfId="1090" xr:uid="{2103A37B-B7A7-47CA-A8D0-73DAB7F95B4E}"/>
    <cellStyle name="20% - Accent6 2 2 4" xfId="1091" xr:uid="{04134545-9EAB-43A5-91D0-2F4223312031}"/>
    <cellStyle name="20% - Accent6 2 2 4 2" xfId="1092" xr:uid="{B20D1409-4D43-4A89-A366-3B6BDCF0868A}"/>
    <cellStyle name="20% - Accent6 2 2 5" xfId="1093" xr:uid="{80C64C47-DD28-4E77-8A6A-317BF0713554}"/>
    <cellStyle name="20% - Accent6 2 2 5 2" xfId="1094" xr:uid="{3F708DEC-653B-4651-8C3F-EC8B1453FC3C}"/>
    <cellStyle name="20% - Accent6 2 2 6" xfId="1095" xr:uid="{C316D236-8442-48B2-B673-6BC9FFFBBD88}"/>
    <cellStyle name="20% - Accent6 2 2 6 2" xfId="1096" xr:uid="{46561862-0C8E-4192-95D1-AFC90F63A75A}"/>
    <cellStyle name="20% - Accent6 2 2 7" xfId="1097" xr:uid="{4372ECA5-F98C-4DD4-8EAB-C0033CE121E1}"/>
    <cellStyle name="20% - Accent6 2 2 8" xfId="1098" xr:uid="{A74EDD1C-0A5F-4954-BF38-0B0475D5A729}"/>
    <cellStyle name="20% - Accent6 2 3" xfId="1099" xr:uid="{A7D0AA04-A98B-44C4-9502-BB7B393CF158}"/>
    <cellStyle name="20% - Accent6 2 3 2" xfId="1100" xr:uid="{ECCFD517-14EB-4BE5-A2A2-D60CBD20ECAC}"/>
    <cellStyle name="20% - Accent6 2 3 2 2" xfId="1101" xr:uid="{2012B299-3B5F-4A7B-BD8B-AD0AF8D91875}"/>
    <cellStyle name="20% - Accent6 2 3 2 2 2" xfId="1102" xr:uid="{D300EBB2-0A61-4173-81D9-97A67E6D87DE}"/>
    <cellStyle name="20% - Accent6 2 3 2 2 2 2" xfId="1103" xr:uid="{4C7E26C8-247D-4FDF-83A0-303F2BF3CD39}"/>
    <cellStyle name="20% - Accent6 2 3 2 2 2 2 2" xfId="1104" xr:uid="{1EBB88E5-AD05-4F73-9075-B78685FC2A29}"/>
    <cellStyle name="20% - Accent6 2 3 2 2 2 3" xfId="1105" xr:uid="{A9D69CF6-2313-4AA3-ABCA-98F9B11A5D1C}"/>
    <cellStyle name="20% - Accent6 2 3 2 2 3" xfId="1106" xr:uid="{4F32A09F-248E-4427-8F0F-25BF0B41E735}"/>
    <cellStyle name="20% - Accent6 2 3 2 2 3 2" xfId="1107" xr:uid="{A4A12670-7FC2-424E-A976-F3FA8F87D4B4}"/>
    <cellStyle name="20% - Accent6 2 3 2 2 4" xfId="1108" xr:uid="{962C691E-0CFF-4C37-9F43-8C548711928B}"/>
    <cellStyle name="20% - Accent6 2 3 2 3" xfId="1109" xr:uid="{06D7DDDA-98F7-4C75-B075-FBC2428030DA}"/>
    <cellStyle name="20% - Accent6 2 3 2 3 2" xfId="1110" xr:uid="{2766C8D4-9052-4166-AB1D-95F099401E0E}"/>
    <cellStyle name="20% - Accent6 2 3 2 3 2 2" xfId="1111" xr:uid="{E5775EC6-4548-4F94-ADC0-FC54AA12F7F2}"/>
    <cellStyle name="20% - Accent6 2 3 2 3 3" xfId="1112" xr:uid="{80867E38-8F1A-4031-95C0-DF0681B824D4}"/>
    <cellStyle name="20% - Accent6 2 3 2 4" xfId="1113" xr:uid="{01F964F7-608A-4A6A-A220-AE769FD28B83}"/>
    <cellStyle name="20% - Accent6 2 3 2 4 2" xfId="1114" xr:uid="{F971D20C-A742-4E5A-82D4-88355E846A50}"/>
    <cellStyle name="20% - Accent6 2 3 2 5" xfId="1115" xr:uid="{000BFEEE-392D-4423-AF55-FA76EFD0B520}"/>
    <cellStyle name="20% - Accent6 2 3 3" xfId="1116" xr:uid="{4C918FC9-A0DE-4C25-BEE8-B775B6F50C29}"/>
    <cellStyle name="20% - Accent6 2 3 3 2" xfId="1117" xr:uid="{354F81E5-1483-4249-B4F2-9420E015DB04}"/>
    <cellStyle name="20% - Accent6 2 3 3 2 2" xfId="1118" xr:uid="{782D91A3-6AFF-41B5-B726-9E5B6254F13A}"/>
    <cellStyle name="20% - Accent6 2 3 3 3" xfId="1119" xr:uid="{FD6434B7-8518-4E9D-97F6-11F675A91769}"/>
    <cellStyle name="20% - Accent6 2 3 4" xfId="1120" xr:uid="{54DAF1C8-AFD9-4B43-8805-296AE0851477}"/>
    <cellStyle name="20% - Accent6 2 3 4 2" xfId="1121" xr:uid="{BE5BA3AE-EC71-4D7E-86AF-FCDFB0B2B1A8}"/>
    <cellStyle name="20% - Accent6 2 3 5" xfId="1122" xr:uid="{4E6E8351-54FF-4D36-8012-106C97E168A2}"/>
    <cellStyle name="20% - Accent6 2 3 5 2" xfId="1123" xr:uid="{93B63EB2-193A-43CD-ABE0-C7CDA1DE739B}"/>
    <cellStyle name="20% - Accent6 2 3 6" xfId="1124" xr:uid="{0A78BDB7-FCF5-43C3-A0D3-199FB839577E}"/>
    <cellStyle name="20% - Accent6 2 3 6 2" xfId="1125" xr:uid="{517936DA-5243-4296-8A66-73DF6FDB89F8}"/>
    <cellStyle name="20% - Accent6 2 3 7" xfId="1126" xr:uid="{3CCB5634-3150-408F-8C92-3D2879EABADE}"/>
    <cellStyle name="20% - Accent6 2 4" xfId="1127" xr:uid="{D46804A4-606C-42D9-ACEE-957E9B013DDF}"/>
    <cellStyle name="20% - Accent6 2 4 2" xfId="1128" xr:uid="{09C4C848-24B2-4206-8289-B21CEA17186A}"/>
    <cellStyle name="20% - Accent6 2 4 2 2" xfId="1129" xr:uid="{11776C19-ED25-46E0-AF42-C5F459FA3D47}"/>
    <cellStyle name="20% - Accent6 2 4 2 2 2" xfId="1130" xr:uid="{BA3B68CA-658C-4A54-83F9-F8EA810597DA}"/>
    <cellStyle name="20% - Accent6 2 4 2 2 2 2" xfId="1131" xr:uid="{B93B8DB1-6921-419F-9510-42A8094DA430}"/>
    <cellStyle name="20% - Accent6 2 4 2 2 3" xfId="1132" xr:uid="{2C28C0A2-6825-47CE-91BE-268AD9770758}"/>
    <cellStyle name="20% - Accent6 2 4 2 3" xfId="1133" xr:uid="{7098964D-2112-4757-BEE4-6C1F2AF9DA9A}"/>
    <cellStyle name="20% - Accent6 2 4 2 3 2" xfId="1134" xr:uid="{05E6C773-5D32-46C4-A564-3AB16574CF09}"/>
    <cellStyle name="20% - Accent6 2 4 2 4" xfId="1135" xr:uid="{81593DE8-BEB8-4B26-A51F-67F78FE7DDD2}"/>
    <cellStyle name="20% - Accent6 2 4 3" xfId="1136" xr:uid="{14DE33ED-E73E-49E6-A550-D2A0EA4A2FCB}"/>
    <cellStyle name="20% - Accent6 2 4 3 2" xfId="1137" xr:uid="{3FDF9003-DEAA-44FC-95A3-7347288DA975}"/>
    <cellStyle name="20% - Accent6 2 4 3 2 2" xfId="1138" xr:uid="{08A5FFFC-574D-40B3-9BFB-FCC14FD25BB6}"/>
    <cellStyle name="20% - Accent6 2 4 3 3" xfId="1139" xr:uid="{ACE5BB60-670C-46B5-A05A-07C59832790A}"/>
    <cellStyle name="20% - Accent6 2 4 4" xfId="1140" xr:uid="{08C22D36-4BB5-4E30-AE85-5E2DD17FFBD6}"/>
    <cellStyle name="20% - Accent6 2 4 4 2" xfId="1141" xr:uid="{BA948AAA-F11E-4A2A-8F3E-14F1BEA578A4}"/>
    <cellStyle name="20% - Accent6 2 4 5" xfId="1142" xr:uid="{6BB60B6D-8601-4229-9F10-0F2CCDD7E27D}"/>
    <cellStyle name="20% - Accent6 2 5" xfId="1143" xr:uid="{C866224E-5EF1-4ED0-AEBA-32D4C125A3FE}"/>
    <cellStyle name="20% - Accent6 2 5 2" xfId="1144" xr:uid="{FDCC9ECF-BE3F-4D70-89B2-872EF43C40AB}"/>
    <cellStyle name="20% - Accent6 2 5 2 2" xfId="1145" xr:uid="{F078435F-CAD5-46E1-A409-7799D09BF855}"/>
    <cellStyle name="20% - Accent6 2 5 3" xfId="1146" xr:uid="{32FE1005-2EAD-4A97-A95C-241F1982A947}"/>
    <cellStyle name="20% - Accent6 2 6" xfId="1147" xr:uid="{37AAC209-CD9A-4161-80DB-69B36B2C12C0}"/>
    <cellStyle name="20% - Accent6 2 6 2" xfId="1148" xr:uid="{605E962E-DBAD-47A7-8D05-54CDDCFD443F}"/>
    <cellStyle name="20% - Accent6 2 7" xfId="1149" xr:uid="{E7C17A15-EC70-4DBE-8047-B6FC1E2CAF7F}"/>
    <cellStyle name="20% - Accent6 2 7 2" xfId="1150" xr:uid="{E8B5A0A7-D2C7-4F68-B8FB-0D35F36F7451}"/>
    <cellStyle name="20% - Accent6 2 8" xfId="1151" xr:uid="{8AA9BD17-F3BD-4C0F-9C83-ADDFB85C1FC1}"/>
    <cellStyle name="20% - Accent6 2 8 2" xfId="1152" xr:uid="{5593DC47-ED94-4D29-930F-9BA46E2DDCC7}"/>
    <cellStyle name="20% - Accent6 2 9" xfId="1153" xr:uid="{E41F14CA-B364-4C0E-86F9-AA675FCBDAA3}"/>
    <cellStyle name="20% - Accent6 2 9 2" xfId="6873" xr:uid="{E0ECDBBE-3D51-4F95-839C-D0FBC83CC9B5}"/>
    <cellStyle name="20% - Accent6 2 9 3" xfId="7049" xr:uid="{7B814845-47A7-4DB9-B0DE-B5AE03D84BF3}"/>
    <cellStyle name="20% - Accent6 20" xfId="6917" xr:uid="{70D2C91D-CA2C-4873-9254-425D3BAEEFA1}"/>
    <cellStyle name="20% - Accent6 20 2" xfId="7474" xr:uid="{3674332E-5E2A-4A00-BD96-1385108FEFCB}"/>
    <cellStyle name="20% - Accent6 20 2 2" xfId="7728" xr:uid="{9A9BF56A-E596-4E56-BF10-8C1E737AA8C9}"/>
    <cellStyle name="20% - Accent6 20 2 2 2" xfId="8595" xr:uid="{5D5444A6-10D7-4BDD-9AFE-177D23595EAD}"/>
    <cellStyle name="20% - Accent6 20 2 2 2 2" xfId="10377" xr:uid="{3FB7584C-3771-4319-9E66-0120B781DCC4}"/>
    <cellStyle name="20% - Accent6 20 2 2 2 2 2" xfId="14057" xr:uid="{EE5D0AA8-FC68-4DFC-93D0-73C7E9C5325F}"/>
    <cellStyle name="20% - Accent6 20 2 2 2 3" xfId="12278" xr:uid="{7E4462EF-4B1A-4382-A896-5E978C76DDFE}"/>
    <cellStyle name="20% - Accent6 20 2 2 3" xfId="9495" xr:uid="{C2AFE89A-AC9F-4537-850F-F09AB8E2E38D}"/>
    <cellStyle name="20% - Accent6 20 2 2 3 2" xfId="13175" xr:uid="{385869E0-B4A1-4DAC-8A2A-1E3990E1BDCE}"/>
    <cellStyle name="20% - Accent6 20 2 2 4" xfId="11396" xr:uid="{648E0F35-2427-47FA-A70E-BD74B9F15722}"/>
    <cellStyle name="20% - Accent6 20 2 3" xfId="8213" xr:uid="{02B9BD71-43AA-4B1B-9CD2-B39A3C7CB400}"/>
    <cellStyle name="20% - Accent6 20 2 3 2" xfId="9994" xr:uid="{F2D2A408-DD1F-4542-B9B3-BF6850F9993E}"/>
    <cellStyle name="20% - Accent6 20 2 3 2 2" xfId="13674" xr:uid="{46E8FB57-C0E3-457E-97B2-F0C367D93D85}"/>
    <cellStyle name="20% - Accent6 20 2 3 3" xfId="11895" xr:uid="{A6BDAC9F-F729-4FC9-A836-63C6A445E39C}"/>
    <cellStyle name="20% - Accent6 20 2 4" xfId="9112" xr:uid="{52DE6BDE-A2E4-4EA1-8EE6-42120537C885}"/>
    <cellStyle name="20% - Accent6 20 2 4 2" xfId="12792" xr:uid="{878766E0-698A-4A7B-8700-6F6C8DD6F21F}"/>
    <cellStyle name="20% - Accent6 20 2 5" xfId="11013" xr:uid="{16622503-6FC7-4CE8-897E-126FA0B16F23}"/>
    <cellStyle name="20% - Accent6 20 3" xfId="7627" xr:uid="{C50C19FC-F115-47F3-AF45-7F2DA29EBF82}"/>
    <cellStyle name="20% - Accent6 20 3 2" xfId="8429" xr:uid="{4232380F-BE77-4134-9BBB-80A34FF7138D}"/>
    <cellStyle name="20% - Accent6 20 3 2 2" xfId="10211" xr:uid="{9CE999A7-48DE-4678-8E75-FC4483995FD4}"/>
    <cellStyle name="20% - Accent6 20 3 2 2 2" xfId="13891" xr:uid="{C126355F-4362-491F-AAF1-4E7023AD8D54}"/>
    <cellStyle name="20% - Accent6 20 3 2 3" xfId="12112" xr:uid="{ECC46E2E-52F1-4474-852F-03D86747DDE4}"/>
    <cellStyle name="20% - Accent6 20 3 3" xfId="9329" xr:uid="{EEC3889A-27BA-49B5-8E1D-7DF3DB8240A0}"/>
    <cellStyle name="20% - Accent6 20 3 3 2" xfId="13009" xr:uid="{615DAD31-E951-4531-8862-28F22D2F0537}"/>
    <cellStyle name="20% - Accent6 20 3 4" xfId="11230" xr:uid="{7D2BC342-8C55-46B8-A654-5A7E96A226D4}"/>
    <cellStyle name="20% - Accent6 20 4" xfId="8054" xr:uid="{B0F9838F-809D-462B-BE6D-B9C0EF58D7FC}"/>
    <cellStyle name="20% - Accent6 20 4 2" xfId="9828" xr:uid="{537E585A-FECC-43A7-81C8-49268E8A40D7}"/>
    <cellStyle name="20% - Accent6 20 4 2 2" xfId="13508" xr:uid="{62DE3EAC-0DDB-4B99-AB57-C1504A93ACC3}"/>
    <cellStyle name="20% - Accent6 20 4 3" xfId="11729" xr:uid="{0FB42844-A680-4896-A2F2-47DFE0F66903}"/>
    <cellStyle name="20% - Accent6 20 5" xfId="8945" xr:uid="{3DFAF7E7-F3B1-4303-9EBE-676B2E5C7C5A}"/>
    <cellStyle name="20% - Accent6 20 5 2" xfId="12626" xr:uid="{54CF1FD7-E0D9-4491-AAC9-F0730960B761}"/>
    <cellStyle name="20% - Accent6 20 6" xfId="10846" xr:uid="{A74E4351-5696-44E3-A029-B54E41CCDD6E}"/>
    <cellStyle name="20% - Accent6 21" xfId="6932" xr:uid="{6389FABA-C297-4DF0-806B-598FA895C738}"/>
    <cellStyle name="20% - Accent6 21 2" xfId="7641" xr:uid="{FB369CEC-A9EF-4293-BE6B-C73F44103C88}"/>
    <cellStyle name="20% - Accent6 21 2 2" xfId="8442" xr:uid="{4DCBA484-CAA9-464E-9450-0B748E973254}"/>
    <cellStyle name="20% - Accent6 21 2 2 2" xfId="10224" xr:uid="{BA7D501A-0E00-4F9B-AC2E-E9282687E250}"/>
    <cellStyle name="20% - Accent6 21 2 2 2 2" xfId="13904" xr:uid="{979D2C8D-196B-4FC4-92CA-4F18A6761A79}"/>
    <cellStyle name="20% - Accent6 21 2 2 3" xfId="12125" xr:uid="{A2F7A19B-F633-4349-B469-A63795B48AEA}"/>
    <cellStyle name="20% - Accent6 21 2 3" xfId="9342" xr:uid="{04EEEDF8-BBA5-4C7D-B44E-0ECD8684D66C}"/>
    <cellStyle name="20% - Accent6 21 2 3 2" xfId="13022" xr:uid="{7F773AE8-2B92-494C-8374-17DB3225F882}"/>
    <cellStyle name="20% - Accent6 21 2 4" xfId="11243" xr:uid="{A293332E-A634-4020-93E9-F4A3E03590B3}"/>
    <cellStyle name="20% - Accent6 21 3" xfId="8067" xr:uid="{3B7BB764-A5FC-4BB0-908E-0A6B86DE9B3C}"/>
    <cellStyle name="20% - Accent6 21 3 2" xfId="9841" xr:uid="{A580D474-894B-43A7-A50F-044929A6E813}"/>
    <cellStyle name="20% - Accent6 21 3 2 2" xfId="13521" xr:uid="{97DA936F-0AB8-4913-BC1A-326BA2AADECD}"/>
    <cellStyle name="20% - Accent6 21 3 3" xfId="11742" xr:uid="{9E40D569-A20B-4128-98C8-E363DE2B0C7A}"/>
    <cellStyle name="20% - Accent6 21 4" xfId="8959" xr:uid="{29F0FDAE-0D22-460B-B32D-31088FBD5CB6}"/>
    <cellStyle name="20% - Accent6 21 4 2" xfId="12639" xr:uid="{8A88D283-8A4D-4191-91D6-6AD5F61D1C75}"/>
    <cellStyle name="20% - Accent6 21 5" xfId="10860" xr:uid="{0772259A-3F96-48F6-80D5-54BA00719E9F}"/>
    <cellStyle name="20% - Accent6 22" xfId="6948" xr:uid="{0DCDB173-3219-4660-AF33-057EA04C48CB}"/>
    <cellStyle name="20% - Accent6 22 2" xfId="7736" xr:uid="{8A21B3FF-CA89-4208-987F-F96243A5FF48}"/>
    <cellStyle name="20% - Accent6 22 2 2" xfId="8603" xr:uid="{BD276F73-E637-467D-B023-1FBA655F9377}"/>
    <cellStyle name="20% - Accent6 22 2 2 2" xfId="10385" xr:uid="{7C388A61-A2F9-41FD-AA21-A935BC563457}"/>
    <cellStyle name="20% - Accent6 22 2 2 2 2" xfId="14065" xr:uid="{5DA4DF3B-B4E5-43A1-A86A-DA7CE97A44E3}"/>
    <cellStyle name="20% - Accent6 22 2 2 3" xfId="12286" xr:uid="{012451BF-F95B-4CB5-A1A7-1FFFB21DDB92}"/>
    <cellStyle name="20% - Accent6 22 2 3" xfId="9503" xr:uid="{A8F0A4F7-3FA6-4D1E-A7A5-58E75535BBF3}"/>
    <cellStyle name="20% - Accent6 22 2 3 2" xfId="13183" xr:uid="{86991A59-55F4-4DBC-B7AA-D8192DF1F1C9}"/>
    <cellStyle name="20% - Accent6 22 2 4" xfId="11404" xr:uid="{800B8078-3113-45F9-BFB2-ADF00BE0762E}"/>
    <cellStyle name="20% - Accent6 22 3" xfId="8221" xr:uid="{8B8EF7C4-97FC-4014-9FB5-5DF9162DABF7}"/>
    <cellStyle name="20% - Accent6 22 3 2" xfId="10002" xr:uid="{CFC4CF39-1959-4FD3-8297-65C1D245994C}"/>
    <cellStyle name="20% - Accent6 22 3 2 2" xfId="13682" xr:uid="{911CF198-7218-4C73-940F-707E5B64A0F0}"/>
    <cellStyle name="20% - Accent6 22 3 3" xfId="11903" xr:uid="{F29426AE-E18B-4F68-817D-40F865F32D54}"/>
    <cellStyle name="20% - Accent6 22 4" xfId="9120" xr:uid="{FF0BB382-B167-453B-A022-85792DE32E27}"/>
    <cellStyle name="20% - Accent6 22 4 2" xfId="12800" xr:uid="{D4003580-6C32-497B-B6D2-4A7EFBB3F0B9}"/>
    <cellStyle name="20% - Accent6 22 5" xfId="11021" xr:uid="{F63D047A-D202-4EDF-ACEC-24F97A11F20F}"/>
    <cellStyle name="20% - Accent6 23" xfId="6963" xr:uid="{B4419BDD-E166-40AA-9EDF-ED16C315D3A3}"/>
    <cellStyle name="20% - Accent6 23 2" xfId="7758" xr:uid="{72C55D2C-29AA-4D76-92DF-42E789479CCE}"/>
    <cellStyle name="20% - Accent6 23 2 2" xfId="8628" xr:uid="{5A2769F5-0A19-420D-88DF-64CD207A60A4}"/>
    <cellStyle name="20% - Accent6 23 2 2 2" xfId="10410" xr:uid="{8FF217CA-F681-40AA-8D6C-83EF93E6B4EF}"/>
    <cellStyle name="20% - Accent6 23 2 2 2 2" xfId="14090" xr:uid="{CE952279-04DB-401F-ACD6-947D472D7791}"/>
    <cellStyle name="20% - Accent6 23 2 2 3" xfId="12311" xr:uid="{C67F5896-9D41-4F78-B96F-FDD3F880258B}"/>
    <cellStyle name="20% - Accent6 23 2 3" xfId="9528" xr:uid="{C438E9B7-7002-47E6-A6E6-84480EF58B21}"/>
    <cellStyle name="20% - Accent6 23 2 3 2" xfId="13208" xr:uid="{8F08635D-CBB5-444E-9E34-02EAFEBB2A3A}"/>
    <cellStyle name="20% - Accent6 23 2 4" xfId="11429" xr:uid="{1F8EE9CA-7EB0-472E-B698-F37AC3DBEAA8}"/>
    <cellStyle name="20% - Accent6 23 3" xfId="8246" xr:uid="{DEA7D0C1-AFCB-403E-BC34-4ED54EA9B183}"/>
    <cellStyle name="20% - Accent6 23 3 2" xfId="10027" xr:uid="{15ED0500-C396-4406-B3C1-6391EE10ECB1}"/>
    <cellStyle name="20% - Accent6 23 3 2 2" xfId="13707" xr:uid="{0E5AFB7D-672C-4F8C-8A8E-C4A0A16226B2}"/>
    <cellStyle name="20% - Accent6 23 3 3" xfId="11928" xr:uid="{6A1023BB-D433-4DDA-83A7-F091AC5CF029}"/>
    <cellStyle name="20% - Accent6 23 4" xfId="9145" xr:uid="{2879453D-688C-46B0-B2A1-7C1D1CBA1BF6}"/>
    <cellStyle name="20% - Accent6 23 4 2" xfId="12825" xr:uid="{5A63CF0B-366B-48E1-8F15-83D1340E03A6}"/>
    <cellStyle name="20% - Accent6 23 5" xfId="11046" xr:uid="{CB280D35-16AC-42B4-8C7C-12678030AC47}"/>
    <cellStyle name="20% - Accent6 24" xfId="6984" xr:uid="{46127675-D258-469F-91A2-79D30E4AEB3F}"/>
    <cellStyle name="20% - Accent6 24 2" xfId="7774" xr:uid="{96B3582E-2D1E-4E8C-B0A5-63EFFD57EC4F}"/>
    <cellStyle name="20% - Accent6 24 2 2" xfId="8642" xr:uid="{C040E1A4-BEAE-4367-A739-44D59D302566}"/>
    <cellStyle name="20% - Accent6 24 2 2 2" xfId="10424" xr:uid="{EE05814E-9863-49E7-98C2-14684BF00C91}"/>
    <cellStyle name="20% - Accent6 24 2 2 2 2" xfId="14104" xr:uid="{67DD2CED-3238-48F6-8CFE-B09E0AAAAC36}"/>
    <cellStyle name="20% - Accent6 24 2 2 3" xfId="12325" xr:uid="{8C948E2C-D9A4-4F6E-A100-98FE6AF2CC2C}"/>
    <cellStyle name="20% - Accent6 24 2 3" xfId="9542" xr:uid="{D24C2012-C0E2-45B1-BCFE-21FA7AE9B9F1}"/>
    <cellStyle name="20% - Accent6 24 2 3 2" xfId="13222" xr:uid="{249F5018-93F6-407B-9946-715B1653CD56}"/>
    <cellStyle name="20% - Accent6 24 2 4" xfId="11443" xr:uid="{7CC5890B-760E-47AF-BFB4-A0C97214EBFB}"/>
    <cellStyle name="20% - Accent6 24 3" xfId="8260" xr:uid="{97167CFD-8759-4B73-AEE0-6F03EEC610F2}"/>
    <cellStyle name="20% - Accent6 24 3 2" xfId="10041" xr:uid="{3CB0B421-590A-4779-8493-86B65EE616DE}"/>
    <cellStyle name="20% - Accent6 24 3 2 2" xfId="13721" xr:uid="{2E3B4B5E-022E-452D-9199-7C047CB57E4B}"/>
    <cellStyle name="20% - Accent6 24 3 3" xfId="11942" xr:uid="{F65F226B-C140-4C34-9AB1-1B8AF553805C}"/>
    <cellStyle name="20% - Accent6 24 4" xfId="9159" xr:uid="{71DCD0C5-6807-43E6-95A8-7DC841F55177}"/>
    <cellStyle name="20% - Accent6 24 4 2" xfId="12839" xr:uid="{8ED2E34E-451B-4CA6-BBCA-1A4161047B04}"/>
    <cellStyle name="20% - Accent6 24 5" xfId="11060" xr:uid="{F7B9D59B-0C67-41B0-B5D7-C55C014D3FCA}"/>
    <cellStyle name="20% - Accent6 25" xfId="7392" xr:uid="{2CDACB87-46A1-45BC-9F72-A28AAE48753D}"/>
    <cellStyle name="20% - Accent6 25 2" xfId="8268" xr:uid="{963435AF-94CB-4FD1-951B-F76D2BDE9A92}"/>
    <cellStyle name="20% - Accent6 25 2 2" xfId="10049" xr:uid="{9B3A3034-1DC5-41EC-8E2F-4AAF43EDA774}"/>
    <cellStyle name="20% - Accent6 25 2 2 2" xfId="13729" xr:uid="{A11C79C9-E202-45D5-A42B-D57C21A65481}"/>
    <cellStyle name="20% - Accent6 25 2 3" xfId="11950" xr:uid="{DE716287-4B8A-42A3-BDE2-A4C47C4AA5EE}"/>
    <cellStyle name="20% - Accent6 25 3" xfId="9167" xr:uid="{F97A744D-E326-4B88-92E9-0CCB99314033}"/>
    <cellStyle name="20% - Accent6 25 3 2" xfId="12847" xr:uid="{356F0BF9-3C1C-4C06-9BA5-7B4A7A8DF963}"/>
    <cellStyle name="20% - Accent6 25 4" xfId="11068" xr:uid="{64D269C8-4B92-4208-9886-A711C2E8E79C}"/>
    <cellStyle name="20% - Accent6 26" xfId="7786" xr:uid="{80DFA3D1-0D4A-4884-B0F5-FF14DFC87B15}"/>
    <cellStyle name="20% - Accent6 26 2" xfId="8656" xr:uid="{DB1D6E8C-E0D0-4808-9434-1E73B09959CB}"/>
    <cellStyle name="20% - Accent6 26 2 2" xfId="10438" xr:uid="{3108C9ED-F213-428B-90AC-0639110AB69D}"/>
    <cellStyle name="20% - Accent6 26 2 2 2" xfId="14118" xr:uid="{9219F62B-1CCF-46BD-BCFD-ADA593A4FECC}"/>
    <cellStyle name="20% - Accent6 26 2 3" xfId="12339" xr:uid="{DECA273D-314B-4A25-A05B-F36B9AB4F154}"/>
    <cellStyle name="20% - Accent6 26 3" xfId="9556" xr:uid="{F817BE61-ED0D-46BA-B48E-A33E57BF7A1D}"/>
    <cellStyle name="20% - Accent6 26 3 2" xfId="13236" xr:uid="{F691A225-DFC1-4D37-8F12-1B0EDA14E2C1}"/>
    <cellStyle name="20% - Accent6 26 4" xfId="11457" xr:uid="{0A6E0CD2-EF83-4DE4-8B19-440A26399139}"/>
    <cellStyle name="20% - Accent6 27" xfId="7798" xr:uid="{608FA041-E8B6-44C6-90BE-7B42E6774DF0}"/>
    <cellStyle name="20% - Accent6 27 2" xfId="8670" xr:uid="{2B69DDA2-5FAC-4994-A6A7-E622906952A0}"/>
    <cellStyle name="20% - Accent6 27 2 2" xfId="10452" xr:uid="{76550B47-0406-4A77-90B0-425C9A1AAECB}"/>
    <cellStyle name="20% - Accent6 27 2 2 2" xfId="14132" xr:uid="{BEE6E849-23F9-4AC1-89B6-EA7F43975300}"/>
    <cellStyle name="20% - Accent6 27 2 3" xfId="12353" xr:uid="{06C9676C-67BF-42A6-AAD2-9F84D331B984}"/>
    <cellStyle name="20% - Accent6 27 3" xfId="9570" xr:uid="{39837337-7687-4DD6-9621-FBFD34CACBDE}"/>
    <cellStyle name="20% - Accent6 27 3 2" xfId="13250" xr:uid="{FAF092A2-1665-409E-8D46-E37EE2815940}"/>
    <cellStyle name="20% - Accent6 27 4" xfId="11471" xr:uid="{B7EA1E15-7B5D-4EA3-92A7-8322194DC987}"/>
    <cellStyle name="20% - Accent6 28" xfId="7806" xr:uid="{C9DC2128-AF81-4BBF-9DE9-C524453F11D5}"/>
    <cellStyle name="20% - Accent6 28 2" xfId="8678" xr:uid="{511AC182-D36A-43A7-BDF9-DA8014D16B89}"/>
    <cellStyle name="20% - Accent6 28 2 2" xfId="10460" xr:uid="{11B8B710-0378-4033-AE6A-A7F5870D9F50}"/>
    <cellStyle name="20% - Accent6 28 2 2 2" xfId="14140" xr:uid="{BE8CCF91-96A3-4245-91EF-DD031DFEC019}"/>
    <cellStyle name="20% - Accent6 28 2 3" xfId="12361" xr:uid="{14579EEE-378E-4803-BE04-5731F3A2025F}"/>
    <cellStyle name="20% - Accent6 28 3" xfId="9578" xr:uid="{D63B291D-EB9C-47A0-8C4E-8C577E6D4A23}"/>
    <cellStyle name="20% - Accent6 28 3 2" xfId="13258" xr:uid="{70EFB934-2230-405C-A77B-3DF38B867A62}"/>
    <cellStyle name="20% - Accent6 28 4" xfId="11479" xr:uid="{7B6DAF75-E427-4E19-8610-FC1541CF5840}"/>
    <cellStyle name="20% - Accent6 29" xfId="7822" xr:uid="{51D1C8A8-30FE-4BFF-809A-BC589E740B41}"/>
    <cellStyle name="20% - Accent6 29 2" xfId="8694" xr:uid="{CE3489A2-7048-461A-9FD4-B3EE0DCF0DED}"/>
    <cellStyle name="20% - Accent6 29 2 2" xfId="10476" xr:uid="{833FD19B-EC75-4703-8945-D0C62939C180}"/>
    <cellStyle name="20% - Accent6 29 2 2 2" xfId="14156" xr:uid="{59EFFADC-BAF4-4C46-A822-01986BA6D26B}"/>
    <cellStyle name="20% - Accent6 29 2 3" xfId="12377" xr:uid="{399901C5-BD7C-48A4-B09B-A23A3F3BC0B5}"/>
    <cellStyle name="20% - Accent6 29 3" xfId="9593" xr:uid="{23E60A04-D48E-4748-8B50-28AA2B989CF1}"/>
    <cellStyle name="20% - Accent6 29 3 2" xfId="13274" xr:uid="{0741EAEA-725E-45CC-B98A-7CD3BF05A4D8}"/>
    <cellStyle name="20% - Accent6 29 4" xfId="11495" xr:uid="{2F633AAE-9753-47CB-B5F3-CDF9B2FCFB9D}"/>
    <cellStyle name="20% - Accent6 3" xfId="1154" xr:uid="{0C3B7CA2-0913-4619-9D90-688D91BB3A38}"/>
    <cellStyle name="20% - Accent6 3 10" xfId="14409" xr:uid="{D86D93BB-47C8-4D27-B642-B58458359625}"/>
    <cellStyle name="20% - Accent6 3 2" xfId="1155" xr:uid="{F13F841B-84EB-4A90-9F6B-5B522AD5B841}"/>
    <cellStyle name="20% - Accent6 3 2 2" xfId="1156" xr:uid="{702E39F5-A1F2-42CE-8231-D01513FEA1C0}"/>
    <cellStyle name="20% - Accent6 3 2 2 2" xfId="1157" xr:uid="{D12A6220-8DC6-4D5A-ABA1-FDD051C51B5B}"/>
    <cellStyle name="20% - Accent6 3 2 2 2 2" xfId="1158" xr:uid="{BEA4979F-30FD-4D6C-80F0-D0807AF2773A}"/>
    <cellStyle name="20% - Accent6 3 2 2 2 2 2" xfId="1159" xr:uid="{F9DE7815-9DB6-4F30-BD9D-55E59247D46B}"/>
    <cellStyle name="20% - Accent6 3 2 2 2 2 2 2" xfId="1160" xr:uid="{E69EC96E-6569-4173-9925-C3F2CC5C1CBF}"/>
    <cellStyle name="20% - Accent6 3 2 2 2 2 3" xfId="1161" xr:uid="{5CF36AE8-C61B-4D6F-A2C4-8E73D1723289}"/>
    <cellStyle name="20% - Accent6 3 2 2 2 3" xfId="1162" xr:uid="{6CAA2044-404A-4A36-ACA7-1C2091F657F3}"/>
    <cellStyle name="20% - Accent6 3 2 2 2 3 2" xfId="1163" xr:uid="{E08971CA-6C07-43A9-A21B-ADD158288822}"/>
    <cellStyle name="20% - Accent6 3 2 2 2 4" xfId="1164" xr:uid="{90D69FA4-9C31-4E63-B1A8-FDD32E0D0A83}"/>
    <cellStyle name="20% - Accent6 3 2 2 3" xfId="1165" xr:uid="{37274741-4538-4207-B6DA-487EE12C0F9B}"/>
    <cellStyle name="20% - Accent6 3 2 2 3 2" xfId="1166" xr:uid="{0A9BF6BB-B40F-43A0-B16A-FC17E32EA141}"/>
    <cellStyle name="20% - Accent6 3 2 2 3 2 2" xfId="1167" xr:uid="{B3FBB14E-720D-4CB4-8E24-167BA838CC91}"/>
    <cellStyle name="20% - Accent6 3 2 2 3 3" xfId="1168" xr:uid="{9AF56D3D-A8C2-441B-86DF-9A6AEF9C3E77}"/>
    <cellStyle name="20% - Accent6 3 2 2 4" xfId="1169" xr:uid="{925A9BB3-ADC5-4B52-A51A-F08AEC6C0846}"/>
    <cellStyle name="20% - Accent6 3 2 2 4 2" xfId="1170" xr:uid="{1F006FE5-B72D-4DA4-9FF4-D46A026FFA93}"/>
    <cellStyle name="20% - Accent6 3 2 2 5" xfId="1171" xr:uid="{FDA8DFF8-5BBC-4746-BABB-6FCC6EADFFA2}"/>
    <cellStyle name="20% - Accent6 3 2 3" xfId="1172" xr:uid="{B594BBBB-8528-48CB-807C-1AC10A4F2AAA}"/>
    <cellStyle name="20% - Accent6 3 2 3 2" xfId="1173" xr:uid="{1544580A-2C28-4765-8AD7-A31BA86A8332}"/>
    <cellStyle name="20% - Accent6 3 2 3 2 2" xfId="1174" xr:uid="{3A032D71-A74E-4DBD-9B79-D00584D4F8E1}"/>
    <cellStyle name="20% - Accent6 3 2 3 3" xfId="1175" xr:uid="{48A027CF-BCA7-4F02-9712-896AF242187C}"/>
    <cellStyle name="20% - Accent6 3 2 4" xfId="1176" xr:uid="{496546DD-BC67-4584-BDB4-BCD801F91278}"/>
    <cellStyle name="20% - Accent6 3 2 4 2" xfId="1177" xr:uid="{27AE0C42-C892-49BE-B774-547824ED8A37}"/>
    <cellStyle name="20% - Accent6 3 2 5" xfId="1178" xr:uid="{CD3C6C8E-1396-4314-9727-EC31FC3127B6}"/>
    <cellStyle name="20% - Accent6 3 2 5 2" xfId="1179" xr:uid="{B130CE7A-DE22-4304-9A6B-E6FA2F2F3C27}"/>
    <cellStyle name="20% - Accent6 3 2 6" xfId="1180" xr:uid="{5649C0C0-7544-4628-9FB2-9354E1E79535}"/>
    <cellStyle name="20% - Accent6 3 2 6 2" xfId="1181" xr:uid="{2C94A37B-D44E-4A22-A652-804803D5F87C}"/>
    <cellStyle name="20% - Accent6 3 2 7" xfId="1182" xr:uid="{EE59D0BA-D1E7-4D19-B791-64DE8C707FB5}"/>
    <cellStyle name="20% - Accent6 3 2 8" xfId="1183" xr:uid="{5554DA72-240C-46C1-B859-35643D23611D}"/>
    <cellStyle name="20% - Accent6 3 3" xfId="1184" xr:uid="{94FC8150-F005-4698-9238-E56A323E1440}"/>
    <cellStyle name="20% - Accent6 3 3 2" xfId="1185" xr:uid="{C978479E-A95C-430F-BB46-84C844353E33}"/>
    <cellStyle name="20% - Accent6 3 3 2 2" xfId="1186" xr:uid="{EAC77A0A-AEA8-492F-85EC-03561B805D2D}"/>
    <cellStyle name="20% - Accent6 3 3 2 2 2" xfId="1187" xr:uid="{DA51BCBE-D774-4752-8D0F-9F6FF647E338}"/>
    <cellStyle name="20% - Accent6 3 3 2 2 2 2" xfId="1188" xr:uid="{0EC43E76-C70E-44DA-86C5-9C5F4059CD4A}"/>
    <cellStyle name="20% - Accent6 3 3 2 2 3" xfId="1189" xr:uid="{D34BD9E1-68D7-4018-8570-49B086AF06A0}"/>
    <cellStyle name="20% - Accent6 3 3 2 3" xfId="1190" xr:uid="{820E9222-20A4-47C9-98F0-3C8B0D0D1B14}"/>
    <cellStyle name="20% - Accent6 3 3 2 3 2" xfId="1191" xr:uid="{ACB57259-1696-4C46-AF17-58F3D11F2CDF}"/>
    <cellStyle name="20% - Accent6 3 3 2 4" xfId="1192" xr:uid="{B1B156C9-0C90-4A5C-8C91-EFE65A0069F9}"/>
    <cellStyle name="20% - Accent6 3 3 3" xfId="1193" xr:uid="{13B656EC-038F-4B99-814F-F8C140AA0CB5}"/>
    <cellStyle name="20% - Accent6 3 3 3 2" xfId="1194" xr:uid="{CC9106A4-8A26-4CF9-B209-CCA6A298BDB5}"/>
    <cellStyle name="20% - Accent6 3 3 3 2 2" xfId="1195" xr:uid="{931F70D7-1871-4400-8E2A-CFC160FA6D0E}"/>
    <cellStyle name="20% - Accent6 3 3 3 3" xfId="1196" xr:uid="{6C8FB663-C75D-4762-B819-3B2D02ED850D}"/>
    <cellStyle name="20% - Accent6 3 3 4" xfId="1197" xr:uid="{B5FD0F89-F242-4A59-84F0-ADB7FB033443}"/>
    <cellStyle name="20% - Accent6 3 3 4 2" xfId="1198" xr:uid="{1EA39B20-6D30-42B5-8591-63448D67F9A9}"/>
    <cellStyle name="20% - Accent6 3 3 5" xfId="1199" xr:uid="{94346EA5-1643-4618-B0D6-B2DC87004B6D}"/>
    <cellStyle name="20% - Accent6 3 3 5 2" xfId="1200" xr:uid="{2AFE2E13-2700-4D5B-A42A-7CB1FABED680}"/>
    <cellStyle name="20% - Accent6 3 3 6" xfId="1201" xr:uid="{DDE8DBF5-439B-4848-A385-C3A060864465}"/>
    <cellStyle name="20% - Accent6 3 4" xfId="1202" xr:uid="{E8BAE5B6-CB0A-43C7-AB72-2470648B17B3}"/>
    <cellStyle name="20% - Accent6 3 4 2" xfId="1203" xr:uid="{009D34CA-A1A0-4626-870D-7C6E26BAF556}"/>
    <cellStyle name="20% - Accent6 3 4 2 2" xfId="1204" xr:uid="{5CF1C297-116A-44A8-8488-D4DB64473FE8}"/>
    <cellStyle name="20% - Accent6 3 4 3" xfId="1205" xr:uid="{F4181391-A3C4-45DE-919E-4C94573320EC}"/>
    <cellStyle name="20% - Accent6 3 5" xfId="1206" xr:uid="{58F69FEE-295C-4834-AD29-82FD571BB28D}"/>
    <cellStyle name="20% - Accent6 3 5 2" xfId="1207" xr:uid="{4BF31303-37C5-461E-9829-1B962AE7D7BB}"/>
    <cellStyle name="20% - Accent6 3 6" xfId="1208" xr:uid="{1E8A01F3-11D9-4295-8E4E-EBC9248F3F22}"/>
    <cellStyle name="20% - Accent6 3 6 2" xfId="1209" xr:uid="{E467AF6A-FDDC-41B6-A536-BD46431FC811}"/>
    <cellStyle name="20% - Accent6 3 7" xfId="1210" xr:uid="{C834AD9C-B455-467A-8C51-6F06AFCA7DA4}"/>
    <cellStyle name="20% - Accent6 3 7 2" xfId="1211" xr:uid="{C8414DD6-96E9-4369-9591-5828B33E8D8B}"/>
    <cellStyle name="20% - Accent6 3 8" xfId="1212" xr:uid="{95EE6B4A-8494-428C-943C-84B5E1B7EE08}"/>
    <cellStyle name="20% - Accent6 3 9" xfId="1213" xr:uid="{07FBB496-BF52-447C-8742-71224E1B505F}"/>
    <cellStyle name="20% - Accent6 3 9 2" xfId="10709" xr:uid="{AA1A1A96-2ED1-42F1-A5AF-C3BFE80C507C}"/>
    <cellStyle name="20% - Accent6 30" xfId="7841" xr:uid="{5165611D-63D5-406C-9FE7-D747FF8A6E44}"/>
    <cellStyle name="20% - Accent6 30 2" xfId="8714" xr:uid="{93C22BF0-E7A4-4EED-BA69-0B23C259A2A2}"/>
    <cellStyle name="20% - Accent6 30 2 2" xfId="10495" xr:uid="{BB1A9C57-AECF-4455-92D5-C480C05D1C48}"/>
    <cellStyle name="20% - Accent6 30 2 2 2" xfId="14175" xr:uid="{90C7D43F-EC7B-4E28-BACA-975601F4C10E}"/>
    <cellStyle name="20% - Accent6 30 2 3" xfId="12396" xr:uid="{45810E9A-55AD-4C06-9BAB-AEB530995794}"/>
    <cellStyle name="20% - Accent6 30 3" xfId="9612" xr:uid="{174B0E8A-B56E-40AC-A4A2-67AF910C1831}"/>
    <cellStyle name="20% - Accent6 30 3 2" xfId="13293" xr:uid="{900D58E7-3D0D-436A-9605-5AC3D8AFCD1C}"/>
    <cellStyle name="20% - Accent6 30 4" xfId="11514" xr:uid="{4E2B96F2-3338-45D6-8F36-63268677973F}"/>
    <cellStyle name="20% - Accent6 31" xfId="7858" xr:uid="{7F0E62DD-4CEB-4F28-BE41-307400571ED0}"/>
    <cellStyle name="20% - Accent6 31 2" xfId="8732" xr:uid="{6CA39BB2-A1FA-4BA1-8920-158EED201262}"/>
    <cellStyle name="20% - Accent6 31 2 2" xfId="10513" xr:uid="{AD9FB69E-6DFD-448B-A979-DD285B8985AE}"/>
    <cellStyle name="20% - Accent6 31 2 2 2" xfId="14193" xr:uid="{44E91BF7-3FA2-4767-AED4-A9E6C3C74B4E}"/>
    <cellStyle name="20% - Accent6 31 2 3" xfId="12414" xr:uid="{634A933C-EC71-4F61-9BBF-31516DC3596D}"/>
    <cellStyle name="20% - Accent6 31 3" xfId="9630" xr:uid="{BAC7D161-0431-4577-BEAA-1EF2799EDD61}"/>
    <cellStyle name="20% - Accent6 31 3 2" xfId="13311" xr:uid="{A94CDBCB-2082-474A-90DB-3FF9B274B71E}"/>
    <cellStyle name="20% - Accent6 31 4" xfId="11532" xr:uid="{CA71EC8D-CEFB-4A34-A8C0-693CE237B0CA}"/>
    <cellStyle name="20% - Accent6 32" xfId="7877" xr:uid="{0F1087CD-44DD-422E-B8CE-3B248A34E6B6}"/>
    <cellStyle name="20% - Accent6 32 2" xfId="8751" xr:uid="{4F08E921-5DD1-4694-A160-DD937553A61A}"/>
    <cellStyle name="20% - Accent6 32 2 2" xfId="10532" xr:uid="{6455D4CF-6226-40A2-8154-F6DE2CD499CA}"/>
    <cellStyle name="20% - Accent6 32 2 2 2" xfId="14212" xr:uid="{9B8C81FE-3AB1-4B15-A2D8-7ADE542D0EDA}"/>
    <cellStyle name="20% - Accent6 32 2 3" xfId="12433" xr:uid="{5C476F82-FEBA-47DC-AA9C-2CE460223457}"/>
    <cellStyle name="20% - Accent6 32 3" xfId="9649" xr:uid="{91B5BE71-8D97-44C4-A70E-1A3CE0AA1958}"/>
    <cellStyle name="20% - Accent6 32 3 2" xfId="13330" xr:uid="{7D7C6936-7B7F-4882-ADB3-37C46AEBE8B4}"/>
    <cellStyle name="20% - Accent6 32 4" xfId="11551" xr:uid="{A3CC424C-5851-4600-8F9A-01CC70DC3EDB}"/>
    <cellStyle name="20% - Accent6 33" xfId="7891" xr:uid="{F981CBCF-B195-40EA-A62E-3ADAA436AC7A}"/>
    <cellStyle name="20% - Accent6 33 2" xfId="9663" xr:uid="{D48BEB37-2073-489C-9B47-8AB571AE7DE6}"/>
    <cellStyle name="20% - Accent6 33 2 2" xfId="13343" xr:uid="{3A82E411-48D6-4B85-BF26-7DB734DD17AE}"/>
    <cellStyle name="20% - Accent6 33 3" xfId="11564" xr:uid="{1CDE9F05-CDD9-48AE-B6D7-97FEB94F5E45}"/>
    <cellStyle name="20% - Accent6 34" xfId="7905" xr:uid="{8D07B921-6335-47CD-8E16-96412DEC108E}"/>
    <cellStyle name="20% - Accent6 34 2" xfId="9678" xr:uid="{B045E48C-435F-4BB5-AE95-41A5145E73DC}"/>
    <cellStyle name="20% - Accent6 34 2 2" xfId="13358" xr:uid="{8F5E4CBA-468B-4AF0-984A-576A21D87290}"/>
    <cellStyle name="20% - Accent6 34 3" xfId="11579" xr:uid="{7069D62B-59BE-42BC-8E2B-682F3364938D}"/>
    <cellStyle name="20% - Accent6 35" xfId="8764" xr:uid="{5647C91F-10A5-406C-81DF-7A9B7D304D6F}"/>
    <cellStyle name="20% - Accent6 35 2" xfId="10545" xr:uid="{88E8A856-1B55-4E00-B7F1-79F6B517C915}"/>
    <cellStyle name="20% - Accent6 35 2 2" xfId="14225" xr:uid="{9DE69BF7-C020-43A6-9E2F-713DB9347AD6}"/>
    <cellStyle name="20% - Accent6 35 3" xfId="12446" xr:uid="{C2F731C9-3AAF-40F1-8EC0-E02CFF401BDF}"/>
    <cellStyle name="20% - Accent6 36" xfId="8794" xr:uid="{188A2A0E-2324-4454-8678-4AB1B7D7DD11}"/>
    <cellStyle name="20% - Accent6 36 2" xfId="12475" xr:uid="{04C6A04D-E621-4CA0-9264-9D96B47483AD}"/>
    <cellStyle name="20% - Accent6 37" xfId="8778" xr:uid="{CEA064D3-EC40-439A-B310-3E0F937FC23E}"/>
    <cellStyle name="20% - Accent6 37 2" xfId="12460" xr:uid="{0CAE7423-2215-4E24-9371-CCD234034A58}"/>
    <cellStyle name="20% - Accent6 38" xfId="10576" xr:uid="{1CA9B7EA-F756-4A1E-8A79-E87AEC24BEE4}"/>
    <cellStyle name="20% - Accent6 38 2" xfId="14257" xr:uid="{E0442BC2-ECA7-43FD-85AD-AB9BE9D00F61}"/>
    <cellStyle name="20% - Accent6 39" xfId="10595" xr:uid="{82302A8A-CE48-4E89-A30A-E58A8E7DF011}"/>
    <cellStyle name="20% - Accent6 39 2" xfId="14274" xr:uid="{A18FD2F1-CA9A-46DB-BC1C-998432ED96D1}"/>
    <cellStyle name="20% - Accent6 4" xfId="1214" xr:uid="{85BCCFE4-03B5-4B16-8FF5-95E10630FDBD}"/>
    <cellStyle name="20% - Accent6 4 2" xfId="1215" xr:uid="{A065840F-2720-4EAF-BA35-D7C167394CCC}"/>
    <cellStyle name="20% - Accent6 4 2 2" xfId="1216" xr:uid="{EFDEC59F-74D6-418D-B9E7-B2A01D462A40}"/>
    <cellStyle name="20% - Accent6 4 2 2 2" xfId="1217" xr:uid="{34210C58-886A-4471-8157-06446FB1E301}"/>
    <cellStyle name="20% - Accent6 4 2 2 2 2" xfId="1218" xr:uid="{16795974-BE24-4C94-B421-565656FE9278}"/>
    <cellStyle name="20% - Accent6 4 2 2 2 2 2" xfId="1219" xr:uid="{F4845C79-53C2-4396-B79B-9E718C77ADD2}"/>
    <cellStyle name="20% - Accent6 4 2 2 2 3" xfId="1220" xr:uid="{C71C8C90-A772-49C3-BBBF-043729165FAD}"/>
    <cellStyle name="20% - Accent6 4 2 2 3" xfId="1221" xr:uid="{C8A069E6-7988-4806-B681-8D6C4998D20E}"/>
    <cellStyle name="20% - Accent6 4 2 2 3 2" xfId="1222" xr:uid="{EF8029CA-C54B-497A-8CAA-C5D7C9647817}"/>
    <cellStyle name="20% - Accent6 4 2 2 4" xfId="1223" xr:uid="{24E232DE-A5DF-4C9C-9913-7C82F0A5AE4E}"/>
    <cellStyle name="20% - Accent6 4 2 3" xfId="1224" xr:uid="{02B5930A-1CF7-44D8-82C2-1C8492055A6D}"/>
    <cellStyle name="20% - Accent6 4 2 3 2" xfId="1225" xr:uid="{4288226F-4251-43C0-96BF-61A2FBC79967}"/>
    <cellStyle name="20% - Accent6 4 2 3 2 2" xfId="1226" xr:uid="{10E1DBE2-CC59-468C-B8B0-470ABA2D6B04}"/>
    <cellStyle name="20% - Accent6 4 2 3 3" xfId="1227" xr:uid="{297E4885-E493-4005-8CCB-39426C6C7E1D}"/>
    <cellStyle name="20% - Accent6 4 2 4" xfId="1228" xr:uid="{52014E50-E4B3-4FD2-BC78-D67B93BCFEDE}"/>
    <cellStyle name="20% - Accent6 4 2 4 2" xfId="1229" xr:uid="{5AE2447F-B672-4EC1-ABBD-DC6AA26D43A3}"/>
    <cellStyle name="20% - Accent6 4 2 5" xfId="1230" xr:uid="{DA9D79AF-9C1F-4750-82CC-E446AA2929DD}"/>
    <cellStyle name="20% - Accent6 4 2 5 2" xfId="1231" xr:uid="{61D15FB1-C645-4978-8E1F-A2C077D1E705}"/>
    <cellStyle name="20% - Accent6 4 2 6" xfId="1232" xr:uid="{C46B57D4-CEFC-41E3-8AFB-8A6055560742}"/>
    <cellStyle name="20% - Accent6 4 3" xfId="1233" xr:uid="{1D0991BD-2AAB-48D1-A903-E1BCAA172704}"/>
    <cellStyle name="20% - Accent6 4 3 2" xfId="1234" xr:uid="{AB8BC34B-C092-4118-ABBE-9340F9C7F5F1}"/>
    <cellStyle name="20% - Accent6 4 3 2 2" xfId="1235" xr:uid="{5FEB37ED-A77A-456D-B68A-B1ADAB376570}"/>
    <cellStyle name="20% - Accent6 4 3 3" xfId="1236" xr:uid="{A05777D0-12FA-4428-9BAB-7CE099943AF6}"/>
    <cellStyle name="20% - Accent6 4 4" xfId="1237" xr:uid="{F7214F17-AEB7-4D29-90B5-C4AC7F1D7573}"/>
    <cellStyle name="20% - Accent6 4 4 2" xfId="1238" xr:uid="{0B9F2CC5-720E-44A7-AF15-CFFFB3806690}"/>
    <cellStyle name="20% - Accent6 4 5" xfId="1239" xr:uid="{6BFC64FE-4390-49B6-A09C-2489AA3ADED5}"/>
    <cellStyle name="20% - Accent6 4 5 2" xfId="1240" xr:uid="{DC757051-F38C-4D69-A3CB-5EFBC4775929}"/>
    <cellStyle name="20% - Accent6 4 6" xfId="1241" xr:uid="{AA7898C6-2309-44C3-B976-B16590798C50}"/>
    <cellStyle name="20% - Accent6 4 6 2" xfId="1242" xr:uid="{DEB34DE0-411A-43A9-AD0E-67A81B611A86}"/>
    <cellStyle name="20% - Accent6 4 7" xfId="1243" xr:uid="{F063578B-7BD1-4786-B14C-B19CECC3BE0E}"/>
    <cellStyle name="20% - Accent6 4 7 2" xfId="6857" xr:uid="{69E6ECF3-8AB3-4441-BDB9-5456B6A10AF7}"/>
    <cellStyle name="20% - Accent6 4 8" xfId="1244" xr:uid="{8C5DAAF7-F5CA-4D9B-BA7C-EDDDE7656219}"/>
    <cellStyle name="20% - Accent6 40" xfId="10608" xr:uid="{91BF0196-84F5-4783-BA78-1178ADCD5CC9}"/>
    <cellStyle name="20% - Accent6 40 2" xfId="14287" xr:uid="{8ED070EB-B06C-48E6-A89A-89804EA1F516}"/>
    <cellStyle name="20% - Accent6 41" xfId="10622" xr:uid="{573E08B7-333A-4563-8D33-BADA1E3929A7}"/>
    <cellStyle name="20% - Accent6 41 2" xfId="14301" xr:uid="{62283039-DD08-4D82-B3E9-CC345649C602}"/>
    <cellStyle name="20% - Accent6 42" xfId="10636" xr:uid="{9CB21048-D332-405E-8679-15F3EABB9569}"/>
    <cellStyle name="20% - Accent6 42 2" xfId="14315" xr:uid="{423C2722-A0BC-4D5D-8E22-BCBF46C0EE8A}"/>
    <cellStyle name="20% - Accent6 43" xfId="10649" xr:uid="{8444CAE3-8809-450C-825C-196DD53F89A0}"/>
    <cellStyle name="20% - Accent6 43 2" xfId="14328" xr:uid="{54D9D00F-65E5-4D01-8EBA-BD442315D7A0}"/>
    <cellStyle name="20% - Accent6 44" xfId="10666" xr:uid="{3F1B37B1-1F6D-45E1-ADC3-D2F777729A20}"/>
    <cellStyle name="20% - Accent6 45" xfId="14346" xr:uid="{75FF2527-1FC5-4C29-A5DD-5A0F529B0DF3}"/>
    <cellStyle name="20% - Accent6 46" xfId="14360" xr:uid="{D5A6F7FE-9601-4815-85B5-63E3CDCB109E}"/>
    <cellStyle name="20% - Accent6 47" xfId="14367" xr:uid="{50FE088C-C4A1-4962-B8E5-2F0DC64A3260}"/>
    <cellStyle name="20% - Accent6 5" xfId="1245" xr:uid="{AA6C16F6-F99D-44BE-A16B-22E15BC53377}"/>
    <cellStyle name="20% - Accent6 5 2" xfId="1246" xr:uid="{98D0D581-BA1D-4795-8059-7F45B9351B29}"/>
    <cellStyle name="20% - Accent6 5 2 2" xfId="1247" xr:uid="{ABD0F27D-C953-4C5B-AA85-04EA6E034AD5}"/>
    <cellStyle name="20% - Accent6 5 2 2 2" xfId="1248" xr:uid="{05B570B6-458C-4413-B9D8-4219CBB3C685}"/>
    <cellStyle name="20% - Accent6 5 2 2 2 2" xfId="1249" xr:uid="{575F6301-6882-4C4C-9100-88C1051F58E7}"/>
    <cellStyle name="20% - Accent6 5 2 2 3" xfId="1250" xr:uid="{4DAC78ED-BB66-4F6D-8CBC-F02F250A11A8}"/>
    <cellStyle name="20% - Accent6 5 2 3" xfId="1251" xr:uid="{95ECB5F2-D0AC-4835-BBBA-9D16FDACC922}"/>
    <cellStyle name="20% - Accent6 5 2 3 2" xfId="1252" xr:uid="{545A2596-6AEF-4380-8AA3-A30F3A19322F}"/>
    <cellStyle name="20% - Accent6 5 2 4" xfId="1253" xr:uid="{0E271A30-C4AF-4711-8844-7EA0BD4F8DC3}"/>
    <cellStyle name="20% - Accent6 5 2 4 2" xfId="1254" xr:uid="{B19E62A2-513B-4E7F-81B9-506037F5267B}"/>
    <cellStyle name="20% - Accent6 5 2 5" xfId="1255" xr:uid="{AADA6C9B-2F58-4C65-99AB-044E850DFFE1}"/>
    <cellStyle name="20% - Accent6 5 3" xfId="1256" xr:uid="{EF1AE90B-DFF0-40B0-B040-70C239CDA384}"/>
    <cellStyle name="20% - Accent6 5 3 2" xfId="1257" xr:uid="{32D13180-2F06-4D28-99C4-E592F653D431}"/>
    <cellStyle name="20% - Accent6 5 3 2 2" xfId="1258" xr:uid="{C0425AFF-44C2-4D2E-9CD4-003972B9A216}"/>
    <cellStyle name="20% - Accent6 5 3 3" xfId="1259" xr:uid="{97BDC82E-948B-4655-947A-ED417375B6FD}"/>
    <cellStyle name="20% - Accent6 5 4" xfId="1260" xr:uid="{DBAE775F-00C8-46F5-B00C-9312C2C4D2E0}"/>
    <cellStyle name="20% - Accent6 5 4 2" xfId="1261" xr:uid="{9C31F787-E078-4221-8173-194CBD581835}"/>
    <cellStyle name="20% - Accent6 5 5" xfId="1262" xr:uid="{D69D5D82-3BE7-4B3D-BA23-F213C9F824EA}"/>
    <cellStyle name="20% - Accent6 5 5 2" xfId="1263" xr:uid="{D5838C50-8FE3-436C-B3C1-D46EDA72E110}"/>
    <cellStyle name="20% - Accent6 5 6" xfId="1264" xr:uid="{76B5734A-5E90-4E72-8B7C-12BD7B4E2A13}"/>
    <cellStyle name="20% - Accent6 5 6 2" xfId="7051" xr:uid="{6D6422C5-CFC2-4CE6-B5CC-16C0A75A526B}"/>
    <cellStyle name="20% - Accent6 5 7" xfId="7050" xr:uid="{C03BD7BF-5C00-4FC5-858D-4943B7486706}"/>
    <cellStyle name="20% - Accent6 6" xfId="1265" xr:uid="{C5140A39-745C-4E73-9704-B3F0867AFA73}"/>
    <cellStyle name="20% - Accent6 6 2" xfId="1266" xr:uid="{35905EAA-2C08-4A5B-B355-CA86BDA249A5}"/>
    <cellStyle name="20% - Accent6 6 2 2" xfId="1267" xr:uid="{DDC09BC1-5CA1-4F33-8507-89C77334AD76}"/>
    <cellStyle name="20% - Accent6 6 2 2 2" xfId="1268" xr:uid="{7D1D78B9-754E-48F1-9B22-D8D887A79641}"/>
    <cellStyle name="20% - Accent6 6 2 3" xfId="1269" xr:uid="{3FEFD8CD-C252-4F21-831F-ACC3627230D8}"/>
    <cellStyle name="20% - Accent6 6 2 3 2" xfId="1270" xr:uid="{E8F1A44E-5D2A-4DB8-B987-8419B24A121A}"/>
    <cellStyle name="20% - Accent6 6 2 4" xfId="1271" xr:uid="{35A121CC-A94D-4249-829A-F0D73C69BF58}"/>
    <cellStyle name="20% - Accent6 6 3" xfId="1272" xr:uid="{B80D4265-E0DF-4075-BB0B-4ED563C47F73}"/>
    <cellStyle name="20% - Accent6 6 3 2" xfId="1273" xr:uid="{A1FB7E9C-A8D4-42CB-AE10-C3B08F6BD29E}"/>
    <cellStyle name="20% - Accent6 6 4" xfId="1274" xr:uid="{326829E8-00D0-4A3A-BFA7-46D569F15745}"/>
    <cellStyle name="20% - Accent6 6 4 2" xfId="1275" xr:uid="{7BC7D4FE-A16B-44B6-ABB6-1E65E5FA96DF}"/>
    <cellStyle name="20% - Accent6 6 5" xfId="1276" xr:uid="{C9195016-1CF7-4DF3-A305-6DE1AC548A01}"/>
    <cellStyle name="20% - Accent6 6 5 2" xfId="7053" xr:uid="{8E644BF5-86FB-4AFA-B6C6-0C55B119E740}"/>
    <cellStyle name="20% - Accent6 6 6" xfId="7052" xr:uid="{1B73A7F8-2ECA-4B5F-AC04-F6488FBA019F}"/>
    <cellStyle name="20% - Accent6 7" xfId="1277" xr:uid="{F636C783-648E-43DF-80C0-98F4B52653DE}"/>
    <cellStyle name="20% - Accent6 7 2" xfId="1278" xr:uid="{87E84E63-6593-40B9-94BC-D3140C8A649F}"/>
    <cellStyle name="20% - Accent6 7 2 2" xfId="1279" xr:uid="{CBFBB8DA-CBF2-4BEF-BEAB-01D9C0C83D1A}"/>
    <cellStyle name="20% - Accent6 7 3" xfId="1280" xr:uid="{48BE99F9-F7B4-4711-B20B-000FF256500A}"/>
    <cellStyle name="20% - Accent6 7 3 2" xfId="1281" xr:uid="{5D52FBD2-162E-4669-9730-6653F9AE3682}"/>
    <cellStyle name="20% - Accent6 7 4" xfId="1282" xr:uid="{41667A7E-AF65-4D1B-87AE-F7B0EE40BE66}"/>
    <cellStyle name="20% - Accent6 7 4 2" xfId="14424" xr:uid="{E3691316-B559-4B4B-BF14-2AE1AB669B44}"/>
    <cellStyle name="20% - Accent6 8" xfId="1283" xr:uid="{47D920A5-44A6-4754-A938-A56AC868419D}"/>
    <cellStyle name="20% - Accent6 8 2" xfId="1284" xr:uid="{D09DB651-5D2D-449E-B296-234DCE27CF76}"/>
    <cellStyle name="20% - Accent6 8 2 2" xfId="1285" xr:uid="{6C30EF83-826C-4466-965A-66690D27E843}"/>
    <cellStyle name="20% - Accent6 8 3" xfId="1286" xr:uid="{21AF7492-4AC5-4BBF-9F61-6746B73FB567}"/>
    <cellStyle name="20% - Accent6 8 3 2" xfId="1287" xr:uid="{97A18AE6-585A-4E03-BC80-4E75E9A93FB4}"/>
    <cellStyle name="20% - Accent6 8 4" xfId="1288" xr:uid="{A7D1D598-519A-4A06-A5B1-0C0672AEECB5}"/>
    <cellStyle name="20% - Accent6 8 4 2" xfId="14438" xr:uid="{C2B6A769-2450-4166-9951-68E183F2782F}"/>
    <cellStyle name="20% - Accent6 9" xfId="1289" xr:uid="{269865EE-F610-45C3-AE85-C470D64135A6}"/>
    <cellStyle name="20% - Accent6 9 2" xfId="1290" xr:uid="{2DFB070B-F9EB-48ED-A72E-3A8488640E7B}"/>
    <cellStyle name="20% - Accent6 9 2 2" xfId="1291" xr:uid="{870C95A7-6B58-4B7E-8863-0A84677A66D5}"/>
    <cellStyle name="20% - Accent6 9 3" xfId="1292" xr:uid="{1F325C76-1299-4F36-B0D8-297976DB0E12}"/>
    <cellStyle name="20% - Accent6 9 3 2" xfId="14451" xr:uid="{16A29C73-D16C-429C-9210-9914C4C290CD}"/>
    <cellStyle name="40% - Accent1" xfId="23" builtinId="31" customBuiltin="1"/>
    <cellStyle name="40% - Accent1 10" xfId="1293" xr:uid="{98EA2430-3529-40E1-9E65-209C6454D3FC}"/>
    <cellStyle name="40% - Accent1 10 2" xfId="1294" xr:uid="{FCC97DE4-560B-4318-96AF-4420D0BDCF47}"/>
    <cellStyle name="40% - Accent1 10 2 2" xfId="8736" xr:uid="{D0C82B0B-8DD1-468F-80BD-8588E2A52D39}"/>
    <cellStyle name="40% - Accent1 10 2 2 2" xfId="10517" xr:uid="{941495BA-6A27-4724-905D-9CC21EB2C77D}"/>
    <cellStyle name="40% - Accent1 10 2 2 2 2" xfId="14197" xr:uid="{D1002F82-0CA1-4CD2-A18C-529E3238DAA1}"/>
    <cellStyle name="40% - Accent1 10 2 2 3" xfId="12418" xr:uid="{53EAE387-6EE7-433F-9750-9992FC4587F6}"/>
    <cellStyle name="40% - Accent1 10 2 3" xfId="9634" xr:uid="{3704A806-BD06-4789-94E3-1317A42F3D86}"/>
    <cellStyle name="40% - Accent1 10 2 3 2" xfId="13315" xr:uid="{B64F6EE7-C8AD-4381-AAA2-1F4DB839B7A1}"/>
    <cellStyle name="40% - Accent1 10 2 4" xfId="11536" xr:uid="{B2574A90-4FEE-4BA0-833B-79F96BEC5558}"/>
    <cellStyle name="40% - Accent1 10 2 5" xfId="7862" xr:uid="{D6952440-F993-4B85-8453-40DF5F7D6908}"/>
    <cellStyle name="40% - Accent1 10 3" xfId="14455" xr:uid="{1ED2F690-7531-4B3D-9C83-B9D496C217AE}"/>
    <cellStyle name="40% - Accent1 11" xfId="1295" xr:uid="{6D3CABD7-4E65-438B-8D95-E0D197E92213}"/>
    <cellStyle name="40% - Accent1 11 2" xfId="1296" xr:uid="{0356754C-20D6-4351-88FB-7E5F308106E7}"/>
    <cellStyle name="40% - Accent1 11 2 2" xfId="7054" xr:uid="{DEDCCEC8-24A2-4275-9A8C-95E075CDA626}"/>
    <cellStyle name="40% - Accent1 11 2 2 2" xfId="8497" xr:uid="{3AF99C64-BB23-4F4B-B3D9-98D983C9881E}"/>
    <cellStyle name="40% - Accent1 11 2 2 2 2" xfId="10279" xr:uid="{F117ACE8-0E14-4390-A39A-04651CD16B34}"/>
    <cellStyle name="40% - Accent1 11 2 2 2 2 2" xfId="13959" xr:uid="{E27BCF6B-CD10-4AB9-A029-CDC8A4A68382}"/>
    <cellStyle name="40% - Accent1 11 2 2 2 3" xfId="12180" xr:uid="{50D241A4-EE19-43C8-B957-ACBEE38BCFF2}"/>
    <cellStyle name="40% - Accent1 11 2 2 3" xfId="9397" xr:uid="{7A6B0E7D-3700-4A58-95FF-C28794C43D0C}"/>
    <cellStyle name="40% - Accent1 11 2 2 3 2" xfId="13077" xr:uid="{79234705-BA7F-4017-BE83-287321F5AF22}"/>
    <cellStyle name="40% - Accent1 11 2 2 4" xfId="11298" xr:uid="{58F3E58F-27B6-42D7-83D5-C77A239C3AA9}"/>
    <cellStyle name="40% - Accent1 11 2 3" xfId="8115" xr:uid="{644E3095-D56C-438E-A37C-10E379C48FED}"/>
    <cellStyle name="40% - Accent1 11 2 3 2" xfId="9896" xr:uid="{0A6859E6-6713-4E44-A26D-44C6CAB10755}"/>
    <cellStyle name="40% - Accent1 11 2 3 2 2" xfId="13576" xr:uid="{61F83E0B-B8BE-410E-B1B5-45DF04D3C020}"/>
    <cellStyle name="40% - Accent1 11 2 3 3" xfId="11797" xr:uid="{DD413501-E240-4A8A-AEEB-1EE78829B325}"/>
    <cellStyle name="40% - Accent1 11 2 4" xfId="9014" xr:uid="{27AF9A33-AC34-4F7A-A3D5-6D6A98B4CD40}"/>
    <cellStyle name="40% - Accent1 11 2 4 2" xfId="12694" xr:uid="{980A0A39-C7BE-4F78-8B12-255E2AE9A563}"/>
    <cellStyle name="40% - Accent1 11 2 5" xfId="10915" xr:uid="{4E82B1FB-675E-47A5-9EE6-11B388AC0F84}"/>
    <cellStyle name="40% - Accent1 11 3" xfId="7531" xr:uid="{62FDEB8C-35CB-4AC1-A834-ADE6938EF8BD}"/>
    <cellStyle name="40% - Accent1 11 3 2" xfId="8331" xr:uid="{67058B5C-E952-45A3-8F4E-6AC558FCE58F}"/>
    <cellStyle name="40% - Accent1 11 3 2 2" xfId="10113" xr:uid="{427DF7B0-3938-47DD-9F34-0F91AC3A53AB}"/>
    <cellStyle name="40% - Accent1 11 3 2 2 2" xfId="13793" xr:uid="{90E56A3A-3FBA-425C-A17E-FE7193D4D565}"/>
    <cellStyle name="40% - Accent1 11 3 2 3" xfId="12014" xr:uid="{0AB37F11-8768-4686-816F-BDB60EF70E02}"/>
    <cellStyle name="40% - Accent1 11 3 3" xfId="9231" xr:uid="{11AEA635-642F-49E0-859C-1C986071F95F}"/>
    <cellStyle name="40% - Accent1 11 3 3 2" xfId="12911" xr:uid="{CB9271EF-DA08-4FC1-967A-B1901D813F9B}"/>
    <cellStyle name="40% - Accent1 11 3 4" xfId="11132" xr:uid="{A118890D-DEB6-4EF5-A102-E5AEA81A21D7}"/>
    <cellStyle name="40% - Accent1 11 4" xfId="7956" xr:uid="{352A5B89-EC62-43B5-9295-327355E4D5DE}"/>
    <cellStyle name="40% - Accent1 11 4 2" xfId="9730" xr:uid="{EEFFCC0F-FDA2-4FF2-8A39-6824B6FCBD7D}"/>
    <cellStyle name="40% - Accent1 11 4 2 2" xfId="13410" xr:uid="{6F6D67EA-56B7-42AE-A649-7A1B10343A51}"/>
    <cellStyle name="40% - Accent1 11 4 3" xfId="11631" xr:uid="{B44531EF-F362-4366-A4E5-613970EFC710}"/>
    <cellStyle name="40% - Accent1 11 5" xfId="8846" xr:uid="{E10152F0-D726-4658-8982-DD648F6243E1}"/>
    <cellStyle name="40% - Accent1 11 5 2" xfId="12528" xr:uid="{9FF5BFCF-3A86-44F6-807D-4D755FBEC84B}"/>
    <cellStyle name="40% - Accent1 11 6" xfId="10747" xr:uid="{47D8DACC-739E-4A55-8A2A-9F8825BCFF3D}"/>
    <cellStyle name="40% - Accent1 11 7" xfId="14468" xr:uid="{E87EBB73-DC98-4542-B3A8-BFF0A1D44AEE}"/>
    <cellStyle name="40% - Accent1 12" xfId="1297" xr:uid="{C12BB72F-6AEB-487B-8D72-E788E1B94ACD}"/>
    <cellStyle name="40% - Accent1 12 2" xfId="1298" xr:uid="{D6D2A834-277A-4FD6-84DC-455127CD65F9}"/>
    <cellStyle name="40% - Accent1 12 2 2" xfId="7055" xr:uid="{01BA2052-7A14-4FED-816A-525F63099CB5}"/>
    <cellStyle name="40% - Accent1 12 2 2 2" xfId="8516" xr:uid="{75BB4E9C-BA0F-410E-ADE5-4E836139BFD5}"/>
    <cellStyle name="40% - Accent1 12 2 2 2 2" xfId="10298" xr:uid="{18A81BE8-D878-4241-B9CF-E3E2320B4BE3}"/>
    <cellStyle name="40% - Accent1 12 2 2 2 2 2" xfId="13978" xr:uid="{F2D4D403-AA57-4F08-A768-92016FA05E17}"/>
    <cellStyle name="40% - Accent1 12 2 2 2 3" xfId="12199" xr:uid="{4A0A9663-B53E-490B-96CA-B0655D996961}"/>
    <cellStyle name="40% - Accent1 12 2 2 3" xfId="9416" xr:uid="{26C18961-CE9E-47C0-9922-C905308F3606}"/>
    <cellStyle name="40% - Accent1 12 2 2 3 2" xfId="13096" xr:uid="{A17DC48F-ABB4-4414-BC40-62254CC83EE1}"/>
    <cellStyle name="40% - Accent1 12 2 2 4" xfId="11317" xr:uid="{D324C84F-AE06-4B3D-93B7-65214A448E57}"/>
    <cellStyle name="40% - Accent1 12 2 3" xfId="8134" xr:uid="{3B811C64-EA9E-4A09-A39D-6369F3508150}"/>
    <cellStyle name="40% - Accent1 12 2 3 2" xfId="9915" xr:uid="{654DA01F-501A-4682-90A0-EAD3E89EDA3F}"/>
    <cellStyle name="40% - Accent1 12 2 3 2 2" xfId="13595" xr:uid="{E319C7E7-D6ED-45CC-A9C3-93936280A4C9}"/>
    <cellStyle name="40% - Accent1 12 2 3 3" xfId="11816" xr:uid="{7CFCB171-7BDA-450C-8838-4569A219DF07}"/>
    <cellStyle name="40% - Accent1 12 2 4" xfId="9033" xr:uid="{002E7E19-593C-4383-B1AD-142CE252B1C9}"/>
    <cellStyle name="40% - Accent1 12 2 4 2" xfId="12713" xr:uid="{F231625A-8AF6-437A-A2D9-0FE3D13DF45C}"/>
    <cellStyle name="40% - Accent1 12 2 5" xfId="10934" xr:uid="{F813A7F0-2B22-468B-9A61-FC59CE9E9118}"/>
    <cellStyle name="40% - Accent1 12 3" xfId="7548" xr:uid="{7D0D58CC-1726-4308-BE83-E8D662053A82}"/>
    <cellStyle name="40% - Accent1 12 3 2" xfId="8350" xr:uid="{CF38F0CE-D6CF-4CC4-A9A4-7FE05D338BF0}"/>
    <cellStyle name="40% - Accent1 12 3 2 2" xfId="10132" xr:uid="{8E4560A7-6DDE-4F3A-8F16-DAC2B93A4757}"/>
    <cellStyle name="40% - Accent1 12 3 2 2 2" xfId="13812" xr:uid="{3B617014-A48F-427A-A9A6-31F0EA521491}"/>
    <cellStyle name="40% - Accent1 12 3 2 3" xfId="12033" xr:uid="{C1A0D86F-6C92-442C-887F-0044D7F8B08B}"/>
    <cellStyle name="40% - Accent1 12 3 3" xfId="9250" xr:uid="{9155E488-5B8D-42FF-AFE9-A7BDE8993233}"/>
    <cellStyle name="40% - Accent1 12 3 3 2" xfId="12930" xr:uid="{FCB43847-932A-4B58-B7A1-ED4F7B2E0A80}"/>
    <cellStyle name="40% - Accent1 12 3 4" xfId="11151" xr:uid="{EA49D485-87CF-442D-B75D-BA8DDF8D6817}"/>
    <cellStyle name="40% - Accent1 12 4" xfId="7975" xr:uid="{409C56A0-5A24-4422-AF0D-7832D58463C1}"/>
    <cellStyle name="40% - Accent1 12 4 2" xfId="9749" xr:uid="{0CBF5A4D-6C87-4ADF-9026-FDCC9B06D0E6}"/>
    <cellStyle name="40% - Accent1 12 4 2 2" xfId="13429" xr:uid="{A0C94F2F-0B8A-4C37-AB28-86A9FC7DA283}"/>
    <cellStyle name="40% - Accent1 12 4 3" xfId="11650" xr:uid="{6086BF8F-10FC-4238-AF9E-0C6B7BD78C5D}"/>
    <cellStyle name="40% - Accent1 12 5" xfId="8865" xr:uid="{02A74345-EDEF-48E1-A2A9-7E72C87447D5}"/>
    <cellStyle name="40% - Accent1 12 5 2" xfId="12547" xr:uid="{7B2BE067-65DF-4C76-9B67-8EDE3D13B210}"/>
    <cellStyle name="40% - Accent1 12 6" xfId="10766" xr:uid="{DCD7B95E-2291-49CA-BBC4-1FC7F601EA23}"/>
    <cellStyle name="40% - Accent1 13" xfId="1299" xr:uid="{5A38B5EE-C31D-4BC1-BFD7-43FF00690EAA}"/>
    <cellStyle name="40% - Accent1 13 2" xfId="7407" xr:uid="{B364791E-B94E-4E16-BFCC-E6CC27936677}"/>
    <cellStyle name="40% - Accent1 13 2 2" xfId="7661" xr:uid="{C40C4220-9634-4600-B8FB-318A59C2FF6D}"/>
    <cellStyle name="40% - Accent1 13 2 2 2" xfId="8529" xr:uid="{4A7DF813-0988-4EAE-8FAC-7518A8B2D404}"/>
    <cellStyle name="40% - Accent1 13 2 2 2 2" xfId="10311" xr:uid="{FFCE66A2-D29E-4FFF-BF08-6887E115E931}"/>
    <cellStyle name="40% - Accent1 13 2 2 2 2 2" xfId="13991" xr:uid="{B90E0B10-93DC-4032-A93F-BA1F63154C8B}"/>
    <cellStyle name="40% - Accent1 13 2 2 2 3" xfId="12212" xr:uid="{9B6C1DCD-F3D0-470C-9619-2746001C6969}"/>
    <cellStyle name="40% - Accent1 13 2 2 3" xfId="9429" xr:uid="{C5FA90CE-D27C-4D78-84A3-9D5770F4B49D}"/>
    <cellStyle name="40% - Accent1 13 2 2 3 2" xfId="13109" xr:uid="{C90D21DB-FDE1-4F61-ACC3-71C8A6AB458A}"/>
    <cellStyle name="40% - Accent1 13 2 2 4" xfId="11330" xr:uid="{F7A3754F-68A8-4D24-88A3-F31E490DB8F0}"/>
    <cellStyle name="40% - Accent1 13 2 3" xfId="8147" xr:uid="{EB4F4EA9-C90C-4D57-9AAD-2C0752850797}"/>
    <cellStyle name="40% - Accent1 13 2 3 2" xfId="9928" xr:uid="{41168AB3-CDEB-4AB4-A8C0-50AADD04278E}"/>
    <cellStyle name="40% - Accent1 13 2 3 2 2" xfId="13608" xr:uid="{794373F8-DFC0-45C3-B560-7A74DD6CB3AD}"/>
    <cellStyle name="40% - Accent1 13 2 3 3" xfId="11829" xr:uid="{61379D63-94FC-4F24-8A79-B52E5FB053FB}"/>
    <cellStyle name="40% - Accent1 13 2 4" xfId="9046" xr:uid="{0EB81686-847B-4D97-A7EA-520A6F07A3E1}"/>
    <cellStyle name="40% - Accent1 13 2 4 2" xfId="12726" xr:uid="{5F78709D-3B2F-4104-9723-DBAF34EC2513}"/>
    <cellStyle name="40% - Accent1 13 2 5" xfId="10947" xr:uid="{A74C627B-02DD-4110-AA8B-AC8F28141312}"/>
    <cellStyle name="40% - Accent1 13 3" xfId="7561" xr:uid="{5CF132FA-187E-421F-A38D-43181CDF9D30}"/>
    <cellStyle name="40% - Accent1 13 3 2" xfId="8363" xr:uid="{F8421CAE-AA2A-44D3-838D-6470B8DF4E52}"/>
    <cellStyle name="40% - Accent1 13 3 2 2" xfId="10145" xr:uid="{BFEFD354-D74B-4C76-A5BD-0A319762408F}"/>
    <cellStyle name="40% - Accent1 13 3 2 2 2" xfId="13825" xr:uid="{C3A4F727-8A63-4CD4-AB5E-3778B8CD2E50}"/>
    <cellStyle name="40% - Accent1 13 3 2 3" xfId="12046" xr:uid="{BF6E4C0C-3507-47AD-9588-AA8A1CA67FFF}"/>
    <cellStyle name="40% - Accent1 13 3 3" xfId="9263" xr:uid="{E5EF229A-4BF1-46B2-A297-CD427439447F}"/>
    <cellStyle name="40% - Accent1 13 3 3 2" xfId="12943" xr:uid="{9E3A3329-5FFC-472D-8441-8791A0B42ED9}"/>
    <cellStyle name="40% - Accent1 13 3 4" xfId="11164" xr:uid="{5C85E686-3B0B-42FE-97DA-69BE2C818C2E}"/>
    <cellStyle name="40% - Accent1 13 4" xfId="7988" xr:uid="{7D17564F-CBEE-4E2B-A18A-4CB9375F084B}"/>
    <cellStyle name="40% - Accent1 13 4 2" xfId="9762" xr:uid="{91D9D8FC-EFBB-4060-97DC-A30838D37296}"/>
    <cellStyle name="40% - Accent1 13 4 2 2" xfId="13442" xr:uid="{6900EC3B-E631-4962-8B7C-B1ADDDEA984C}"/>
    <cellStyle name="40% - Accent1 13 4 3" xfId="11663" xr:uid="{E98421E5-F81D-4FEF-BA17-8437D066ABBB}"/>
    <cellStyle name="40% - Accent1 13 5" xfId="8878" xr:uid="{00F34B23-9A1B-4906-B0B0-B1F1B319CB0D}"/>
    <cellStyle name="40% - Accent1 13 5 2" xfId="12560" xr:uid="{4C14D4D6-225A-4FD3-9B2A-D3FA0F434645}"/>
    <cellStyle name="40% - Accent1 13 6" xfId="10779" xr:uid="{4B233C7D-6C49-4E08-B5F7-FA4470A99C1C}"/>
    <cellStyle name="40% - Accent1 14" xfId="1300" xr:uid="{7F1935E5-801A-4011-B7FF-0AE12C153B95}"/>
    <cellStyle name="40% - Accent1 14 2" xfId="7427" xr:uid="{85649BE2-5B57-42C6-BBFC-D550D957FF5E}"/>
    <cellStyle name="40% - Accent1 14 2 2" xfId="7681" xr:uid="{9769E585-3290-4E9F-A90F-3F76DD73A1B0}"/>
    <cellStyle name="40% - Accent1 14 2 2 2" xfId="8548" xr:uid="{F0B2D1DB-E98A-4B56-923A-DBB17448606B}"/>
    <cellStyle name="40% - Accent1 14 2 2 2 2" xfId="10330" xr:uid="{BFB65C3C-ABC9-4054-9100-CCA87F6E7251}"/>
    <cellStyle name="40% - Accent1 14 2 2 2 2 2" xfId="14010" xr:uid="{3878F51E-2576-48C9-AC1D-B99F609E76F2}"/>
    <cellStyle name="40% - Accent1 14 2 2 2 3" xfId="12231" xr:uid="{26522B46-E8D4-4E09-A1AD-44C9471D4C23}"/>
    <cellStyle name="40% - Accent1 14 2 2 3" xfId="9448" xr:uid="{DE860A02-B258-4FD4-94AF-FA289E37E57F}"/>
    <cellStyle name="40% - Accent1 14 2 2 3 2" xfId="13128" xr:uid="{FB5B290C-6688-45BF-A762-31742790FB99}"/>
    <cellStyle name="40% - Accent1 14 2 2 4" xfId="11349" xr:uid="{69D36F55-C447-4AB9-A22D-7465C92B4A84}"/>
    <cellStyle name="40% - Accent1 14 2 3" xfId="8166" xr:uid="{D662DFE3-1879-4619-BF54-96D5569A75BD}"/>
    <cellStyle name="40% - Accent1 14 2 3 2" xfId="9947" xr:uid="{C9F97CE9-B583-426D-80F4-77D05DBA9011}"/>
    <cellStyle name="40% - Accent1 14 2 3 2 2" xfId="13627" xr:uid="{D171B269-AD00-4D6A-89D6-362747EB5168}"/>
    <cellStyle name="40% - Accent1 14 2 3 3" xfId="11848" xr:uid="{4DB7DB86-8387-4494-8168-A2287F29EB02}"/>
    <cellStyle name="40% - Accent1 14 2 4" xfId="9065" xr:uid="{F575FBC4-8A37-4853-A7B9-BB6F7CE38449}"/>
    <cellStyle name="40% - Accent1 14 2 4 2" xfId="12745" xr:uid="{7283D707-2E67-4545-A002-55F3B9CCCE4B}"/>
    <cellStyle name="40% - Accent1 14 2 5" xfId="10966" xr:uid="{EC985A93-0BBD-48B9-860D-F000D29F9A43}"/>
    <cellStyle name="40% - Accent1 14 3" xfId="7580" xr:uid="{96FC3395-F8BB-41B7-ACE6-933CF90A446F}"/>
    <cellStyle name="40% - Accent1 14 3 2" xfId="8382" xr:uid="{A67CA6E2-CF25-41D4-BE90-EA43B48D42B3}"/>
    <cellStyle name="40% - Accent1 14 3 2 2" xfId="10164" xr:uid="{A166F78B-5FF1-4AB6-9249-617469B544C9}"/>
    <cellStyle name="40% - Accent1 14 3 2 2 2" xfId="13844" xr:uid="{C14405FB-C480-45C7-9DF2-E0F8CDE708FA}"/>
    <cellStyle name="40% - Accent1 14 3 2 3" xfId="12065" xr:uid="{38730A74-6893-47E6-9398-0C55E71E5226}"/>
    <cellStyle name="40% - Accent1 14 3 3" xfId="9282" xr:uid="{7ADD740F-36B8-4CAD-B30A-394849456798}"/>
    <cellStyle name="40% - Accent1 14 3 3 2" xfId="12962" xr:uid="{410295EE-A858-44EB-B6A5-D3CF2CA73376}"/>
    <cellStyle name="40% - Accent1 14 3 4" xfId="11183" xr:uid="{7188C365-6B79-42A7-8CCF-1606F08E799A}"/>
    <cellStyle name="40% - Accent1 14 4" xfId="8007" xr:uid="{C99E6714-B16B-4D58-B042-54F882348524}"/>
    <cellStyle name="40% - Accent1 14 4 2" xfId="9781" xr:uid="{10453251-49BC-4B21-ADF7-FBD36F3FECAD}"/>
    <cellStyle name="40% - Accent1 14 4 2 2" xfId="13461" xr:uid="{D906A174-1EE6-4F43-8A0B-3F315C6339B0}"/>
    <cellStyle name="40% - Accent1 14 4 3" xfId="11682" xr:uid="{689C3B45-D61D-43B7-9F71-7581200F00F4}"/>
    <cellStyle name="40% - Accent1 14 5" xfId="8898" xr:uid="{BB9CA967-57DD-4F5E-B616-03067383D60C}"/>
    <cellStyle name="40% - Accent1 14 5 2" xfId="12579" xr:uid="{DC110F9A-7AFC-476A-A989-CB1073D0B1BB}"/>
    <cellStyle name="40% - Accent1 14 6" xfId="10799" xr:uid="{5953E1B5-8C43-4BE8-9A92-7EC726CF102B}"/>
    <cellStyle name="40% - Accent1 15" xfId="1301" xr:uid="{99F65D73-38AA-4D39-94C6-3DBBD20194DE}"/>
    <cellStyle name="40% - Accent1 15 2" xfId="7437" xr:uid="{198E2E14-24C5-4BD1-981C-6EF87B9271F0}"/>
    <cellStyle name="40% - Accent1 15 2 2" xfId="7692" xr:uid="{B0C485E9-5B9C-46B2-9050-5326A4DE7CFE}"/>
    <cellStyle name="40% - Accent1 15 2 2 2" xfId="8559" xr:uid="{20AC31E1-D88B-43AD-B78E-EA6F46C50DC8}"/>
    <cellStyle name="40% - Accent1 15 2 2 2 2" xfId="10341" xr:uid="{5EF1DA4B-1733-4F69-98CD-01C85F11457B}"/>
    <cellStyle name="40% - Accent1 15 2 2 2 2 2" xfId="14021" xr:uid="{1A0DA3E4-76F1-4700-A4DC-4F4769DEF9CD}"/>
    <cellStyle name="40% - Accent1 15 2 2 2 3" xfId="12242" xr:uid="{72EC4B31-D28C-4A5F-8292-7F4CD825FA43}"/>
    <cellStyle name="40% - Accent1 15 2 2 3" xfId="9459" xr:uid="{E9D1A808-FF7F-486F-8C98-4C2C4ECDEC81}"/>
    <cellStyle name="40% - Accent1 15 2 2 3 2" xfId="13139" xr:uid="{542ABEC4-6587-4FD7-AB8D-C8D7B0F7610C}"/>
    <cellStyle name="40% - Accent1 15 2 2 4" xfId="11360" xr:uid="{10AD34D6-F139-47DB-BB2B-95D1ACE6B2B0}"/>
    <cellStyle name="40% - Accent1 15 2 3" xfId="8177" xr:uid="{D229C595-935D-49BE-9BFC-321B0F43AB57}"/>
    <cellStyle name="40% - Accent1 15 2 3 2" xfId="9958" xr:uid="{89741F41-B9C5-4D66-9EA6-72CE1DF727DB}"/>
    <cellStyle name="40% - Accent1 15 2 3 2 2" xfId="13638" xr:uid="{A92CCC75-E35C-4E29-BDC6-CC599EAE120E}"/>
    <cellStyle name="40% - Accent1 15 2 3 3" xfId="11859" xr:uid="{2EC31F60-168B-404F-B3D4-1FDF12D7690D}"/>
    <cellStyle name="40% - Accent1 15 2 4" xfId="9076" xr:uid="{E4621098-2738-48FE-8E34-2F55903313C0}"/>
    <cellStyle name="40% - Accent1 15 2 4 2" xfId="12756" xr:uid="{5B221D0B-4857-43AD-AD95-EF9D20CFFA5A}"/>
    <cellStyle name="40% - Accent1 15 2 5" xfId="10977" xr:uid="{F76608BB-4963-41F9-BE42-1485C5933F2D}"/>
    <cellStyle name="40% - Accent1 15 3" xfId="7591" xr:uid="{2E476A39-5DD5-404A-9F32-27B55FDA0178}"/>
    <cellStyle name="40% - Accent1 15 3 2" xfId="8393" xr:uid="{0F88F131-1A43-497B-879D-2D77A9529B7B}"/>
    <cellStyle name="40% - Accent1 15 3 2 2" xfId="10175" xr:uid="{4B42A5C7-23ED-4792-8363-4B1C7CED519B}"/>
    <cellStyle name="40% - Accent1 15 3 2 2 2" xfId="13855" xr:uid="{F3660FCA-B336-44A8-9BDC-E077A7E3C6CD}"/>
    <cellStyle name="40% - Accent1 15 3 2 3" xfId="12076" xr:uid="{978C1602-028B-4DD1-819A-B9468E445B19}"/>
    <cellStyle name="40% - Accent1 15 3 3" xfId="9293" xr:uid="{B42574D1-6438-443A-8DC1-E128A57F32B2}"/>
    <cellStyle name="40% - Accent1 15 3 3 2" xfId="12973" xr:uid="{8B09DCED-23A8-4241-A788-A602842C02B5}"/>
    <cellStyle name="40% - Accent1 15 3 4" xfId="11194" xr:uid="{E74667E7-AB70-4245-B648-82ED989F9CA7}"/>
    <cellStyle name="40% - Accent1 15 4" xfId="8018" xr:uid="{4051BAFF-1940-4813-9E47-8A9EEEC161CD}"/>
    <cellStyle name="40% - Accent1 15 4 2" xfId="9792" xr:uid="{F615E661-2152-4B97-9034-FE621E311952}"/>
    <cellStyle name="40% - Accent1 15 4 2 2" xfId="13472" xr:uid="{B1928BA0-2C82-4689-B150-9CCFB6102A3F}"/>
    <cellStyle name="40% - Accent1 15 4 3" xfId="11693" xr:uid="{AFF132C2-CE65-4063-92DC-242337E11372}"/>
    <cellStyle name="40% - Accent1 15 5" xfId="8909" xr:uid="{B4B4D75D-C0BB-4D30-AB36-638F7941C7E4}"/>
    <cellStyle name="40% - Accent1 15 5 2" xfId="12590" xr:uid="{171D4E56-50C3-423A-8240-82F0A9DE75F6}"/>
    <cellStyle name="40% - Accent1 15 6" xfId="10810" xr:uid="{CE54A5D6-AFC0-403B-8616-0B617106E3EB}"/>
    <cellStyle name="40% - Accent1 16" xfId="1302" xr:uid="{A77F8AC4-8A3F-4972-99C4-FF4168FA70ED}"/>
    <cellStyle name="40% - Accent1 16 2" xfId="7456" xr:uid="{4846CA0F-8138-438C-8FAE-62902BB12FD3}"/>
    <cellStyle name="40% - Accent1 16 2 2" xfId="7710" xr:uid="{43F243FC-C76E-4FCD-99BB-013DA17B2C95}"/>
    <cellStyle name="40% - Accent1 16 2 2 2" xfId="8577" xr:uid="{CC1D3965-FEF7-45DC-B278-6B1E2C9EFE73}"/>
    <cellStyle name="40% - Accent1 16 2 2 2 2" xfId="10359" xr:uid="{701BF20A-D5CA-43DA-BE4D-8926F9413959}"/>
    <cellStyle name="40% - Accent1 16 2 2 2 2 2" xfId="14039" xr:uid="{5EB99E78-4FF6-47D3-82A0-3C29ED6959A2}"/>
    <cellStyle name="40% - Accent1 16 2 2 2 3" xfId="12260" xr:uid="{3AD1819F-D2D2-438B-983F-D6258C425021}"/>
    <cellStyle name="40% - Accent1 16 2 2 3" xfId="9477" xr:uid="{336D3953-35B8-4272-9BD6-B96D81888296}"/>
    <cellStyle name="40% - Accent1 16 2 2 3 2" xfId="13157" xr:uid="{BE927A23-AF00-4BFB-82B7-64A71375BA31}"/>
    <cellStyle name="40% - Accent1 16 2 2 4" xfId="11378" xr:uid="{7963FFCB-D42A-4887-BFF9-C8BA5651D0AD}"/>
    <cellStyle name="40% - Accent1 16 2 3" xfId="8195" xr:uid="{CFEC793D-24DC-4BEF-AB60-22F67DB49054}"/>
    <cellStyle name="40% - Accent1 16 2 3 2" xfId="9976" xr:uid="{A259FBFE-FBE4-4560-8F81-8DAAFC227F65}"/>
    <cellStyle name="40% - Accent1 16 2 3 2 2" xfId="13656" xr:uid="{5655FDAB-D596-48E6-97DF-0AC4BD6A7487}"/>
    <cellStyle name="40% - Accent1 16 2 3 3" xfId="11877" xr:uid="{26662BD4-C5AA-4ECF-A68A-BD66D4F27EC6}"/>
    <cellStyle name="40% - Accent1 16 2 4" xfId="9094" xr:uid="{8B770F8D-5255-41EA-BC69-E3B9A32A3C69}"/>
    <cellStyle name="40% - Accent1 16 2 4 2" xfId="12774" xr:uid="{415740D8-7C90-42EC-8362-65B6BB86CBFB}"/>
    <cellStyle name="40% - Accent1 16 2 5" xfId="10995" xr:uid="{7EDE4D8D-E3A7-468D-B790-EB5255344E68}"/>
    <cellStyle name="40% - Accent1 16 3" xfId="7609" xr:uid="{635A2EAE-893E-4456-95F3-B4BF7155D597}"/>
    <cellStyle name="40% - Accent1 16 3 2" xfId="8411" xr:uid="{8B4CAD84-A52E-4736-A25F-ED4C1704A2E4}"/>
    <cellStyle name="40% - Accent1 16 3 2 2" xfId="10193" xr:uid="{1C6842C7-E9DB-48F0-81F7-19DEF1AA5B8A}"/>
    <cellStyle name="40% - Accent1 16 3 2 2 2" xfId="13873" xr:uid="{7026961C-2123-4AF2-982B-7B8838B048FD}"/>
    <cellStyle name="40% - Accent1 16 3 2 3" xfId="12094" xr:uid="{76507AB7-FA00-43FA-9526-AF80C0429F8C}"/>
    <cellStyle name="40% - Accent1 16 3 3" xfId="9311" xr:uid="{5517BF6E-B03F-4503-A688-4E17A7C51129}"/>
    <cellStyle name="40% - Accent1 16 3 3 2" xfId="12991" xr:uid="{EFD4E4D8-40C6-4617-BFE2-B96F1B3E7425}"/>
    <cellStyle name="40% - Accent1 16 3 4" xfId="11212" xr:uid="{DFB2D9DB-E7BE-4240-9CFF-5949146AA991}"/>
    <cellStyle name="40% - Accent1 16 4" xfId="8036" xr:uid="{462D5B19-CD82-441F-BFED-B7C4AE89ADBB}"/>
    <cellStyle name="40% - Accent1 16 4 2" xfId="9810" xr:uid="{46310C70-3A07-409C-988B-1BE4E18080FC}"/>
    <cellStyle name="40% - Accent1 16 4 2 2" xfId="13490" xr:uid="{2D7C3F30-6D34-46EC-9B97-CFF3EC0C9926}"/>
    <cellStyle name="40% - Accent1 16 4 3" xfId="11711" xr:uid="{0780CFC6-0E61-4FC0-B906-BFFCC84D5880}"/>
    <cellStyle name="40% - Accent1 16 5" xfId="8927" xr:uid="{5DF46076-079D-42D2-91D9-988C91FB76F2}"/>
    <cellStyle name="40% - Accent1 16 5 2" xfId="12608" xr:uid="{794ED69B-D23C-4B2F-B443-726ACE50FE58}"/>
    <cellStyle name="40% - Accent1 16 6" xfId="10828" xr:uid="{DDA856F9-E301-41A9-AA55-3AB7E17C99C0}"/>
    <cellStyle name="40% - Accent1 17" xfId="1303" xr:uid="{D4ABDBFE-8FA0-475E-81DB-73A2DC528C05}"/>
    <cellStyle name="40% - Accent1 17 2" xfId="7465" xr:uid="{4D392928-5F51-4DA5-B53B-3B72F1E097AB}"/>
    <cellStyle name="40% - Accent1 17 2 2" xfId="7719" xr:uid="{40427A10-0D00-4F92-8C0B-E10E5048BE94}"/>
    <cellStyle name="40% - Accent1 17 2 2 2" xfId="8586" xr:uid="{0DB68FBB-9086-40BB-B705-C33575AB60E3}"/>
    <cellStyle name="40% - Accent1 17 2 2 2 2" xfId="10368" xr:uid="{9B2FA28D-397B-4984-97C8-DEF346CC8D8E}"/>
    <cellStyle name="40% - Accent1 17 2 2 2 2 2" xfId="14048" xr:uid="{DB8BDEDC-6140-42FB-8B3C-F50F71A5D105}"/>
    <cellStyle name="40% - Accent1 17 2 2 2 3" xfId="12269" xr:uid="{E0F45009-7B72-4CEC-BE6A-64A406191024}"/>
    <cellStyle name="40% - Accent1 17 2 2 3" xfId="9486" xr:uid="{2D1A9D2C-FB42-4EC0-A205-68D14E49D539}"/>
    <cellStyle name="40% - Accent1 17 2 2 3 2" xfId="13166" xr:uid="{B8DC97F7-3257-413B-80C4-D39201B3A7F3}"/>
    <cellStyle name="40% - Accent1 17 2 2 4" xfId="11387" xr:uid="{A9468D30-C5C5-4111-B54D-9836F2331FF8}"/>
    <cellStyle name="40% - Accent1 17 2 3" xfId="8204" xr:uid="{9276CECF-80F0-4122-AF56-386228D423CF}"/>
    <cellStyle name="40% - Accent1 17 2 3 2" xfId="9985" xr:uid="{770800E6-12AF-48E3-A1EA-65DD0EB70556}"/>
    <cellStyle name="40% - Accent1 17 2 3 2 2" xfId="13665" xr:uid="{1B04DFC8-8611-4C94-8C5E-16375114208B}"/>
    <cellStyle name="40% - Accent1 17 2 3 3" xfId="11886" xr:uid="{004B3725-9DF1-45EA-9B12-BEC9BFEC2D2C}"/>
    <cellStyle name="40% - Accent1 17 2 4" xfId="9103" xr:uid="{3F6CDBBE-5813-40D0-AE08-466BCDA6C4FE}"/>
    <cellStyle name="40% - Accent1 17 2 4 2" xfId="12783" xr:uid="{08F5CEA1-AB2A-4B4E-B8E6-5B443CAD691C}"/>
    <cellStyle name="40% - Accent1 17 2 5" xfId="11004" xr:uid="{4D77B534-C990-40F9-BA64-2015D4035826}"/>
    <cellStyle name="40% - Accent1 17 3" xfId="7618" xr:uid="{7A61F3EE-D89F-48A7-A43E-2524D8BBA564}"/>
    <cellStyle name="40% - Accent1 17 3 2" xfId="8420" xr:uid="{1528C9E2-41D0-415A-BE20-6EF7EB1A6DCD}"/>
    <cellStyle name="40% - Accent1 17 3 2 2" xfId="10202" xr:uid="{76E34C0C-1931-4868-ACE9-F997102D5491}"/>
    <cellStyle name="40% - Accent1 17 3 2 2 2" xfId="13882" xr:uid="{72FDA9BA-C834-4007-9E23-1F647E0B3465}"/>
    <cellStyle name="40% - Accent1 17 3 2 3" xfId="12103" xr:uid="{0D8A7D8D-B182-4905-9D59-6625C7B05CE4}"/>
    <cellStyle name="40% - Accent1 17 3 3" xfId="9320" xr:uid="{2FD3B151-A40B-4A2E-9413-ADA048D20680}"/>
    <cellStyle name="40% - Accent1 17 3 3 2" xfId="13000" xr:uid="{65857BCB-09B8-4156-B689-CCFC4632293E}"/>
    <cellStyle name="40% - Accent1 17 3 4" xfId="11221" xr:uid="{64080C61-863B-4BE7-AA24-CF54E85C72F5}"/>
    <cellStyle name="40% - Accent1 17 4" xfId="8045" xr:uid="{FCFCB024-D8A1-45AE-945F-A27CB9B9A522}"/>
    <cellStyle name="40% - Accent1 17 4 2" xfId="9819" xr:uid="{18153020-0A44-4A8A-8B27-020D72EFBFB0}"/>
    <cellStyle name="40% - Accent1 17 4 2 2" xfId="13499" xr:uid="{011624E7-9F50-4038-A132-3B8E918618B7}"/>
    <cellStyle name="40% - Accent1 17 4 3" xfId="11720" xr:uid="{BB0A6F6C-FDAF-4AC9-9E4E-752C6CDA002B}"/>
    <cellStyle name="40% - Accent1 17 5" xfId="8936" xr:uid="{19D7FB69-57B5-48EA-8120-137A64926233}"/>
    <cellStyle name="40% - Accent1 17 5 2" xfId="12617" xr:uid="{EEF6551E-5510-433F-B3DC-65D60E61D3F3}"/>
    <cellStyle name="40% - Accent1 17 6" xfId="10837" xr:uid="{EF7C668D-7F87-4833-8763-6ED4ED103C9D}"/>
    <cellStyle name="40% - Accent1 18" xfId="6923" xr:uid="{6A9A8FFA-455B-4C3D-89EA-92E730DD9CEA}"/>
    <cellStyle name="40% - Accent1 18 2" xfId="7632" xr:uid="{2946DFFB-AC94-453E-BDAE-C55C18B2EB9E}"/>
    <cellStyle name="40% - Accent1 18 2 2" xfId="8433" xr:uid="{8A061078-6C8A-49BB-BA7A-B27ABC6199E4}"/>
    <cellStyle name="40% - Accent1 18 2 2 2" xfId="10215" xr:uid="{6B801A28-0185-4EF6-B39C-2F9F8D490993}"/>
    <cellStyle name="40% - Accent1 18 2 2 2 2" xfId="13895" xr:uid="{BF7D98F2-F559-4BB5-890B-919BD5A28BBF}"/>
    <cellStyle name="40% - Accent1 18 2 2 3" xfId="12116" xr:uid="{3A676DC4-9BEB-46B1-86FA-ABB01F957ACE}"/>
    <cellStyle name="40% - Accent1 18 2 3" xfId="9333" xr:uid="{BE2A4B4C-C9CD-4EBC-AD10-77DDCC1116B6}"/>
    <cellStyle name="40% - Accent1 18 2 3 2" xfId="13013" xr:uid="{7864828F-67F9-4FE0-815D-A9E7571342FA}"/>
    <cellStyle name="40% - Accent1 18 2 4" xfId="11234" xr:uid="{234CDAAA-7059-42AD-A0BC-B83F3E0DBCA2}"/>
    <cellStyle name="40% - Accent1 18 3" xfId="8058" xr:uid="{91418C71-F4ED-4901-8625-884DEF962DAC}"/>
    <cellStyle name="40% - Accent1 18 3 2" xfId="9832" xr:uid="{467202C5-7A96-417E-94A9-84E9265F3141}"/>
    <cellStyle name="40% - Accent1 18 3 2 2" xfId="13512" xr:uid="{5B98CD6E-9E64-41A6-AF7A-E698FBA93C8F}"/>
    <cellStyle name="40% - Accent1 18 3 3" xfId="11733" xr:uid="{7313D07E-3D3E-472E-B481-693B76A366E2}"/>
    <cellStyle name="40% - Accent1 18 4" xfId="8950" xr:uid="{93599EF5-3A7C-412A-89E0-D7A1DD11BB54}"/>
    <cellStyle name="40% - Accent1 18 4 2" xfId="12630" xr:uid="{69E86398-2C3D-4742-80AB-15787EF0488A}"/>
    <cellStyle name="40% - Accent1 18 5" xfId="10851" xr:uid="{34157FC8-1AD9-4B0A-8153-A7AE8BF26060}"/>
    <cellStyle name="40% - Accent1 19" xfId="6939" xr:uid="{2D817155-4DA7-4DC9-8C7C-CDE63E719BD7}"/>
    <cellStyle name="40% - Accent1 19 2" xfId="7737" xr:uid="{26555004-8BD6-447B-A29C-CA0581574C42}"/>
    <cellStyle name="40% - Accent1 19 2 2" xfId="8604" xr:uid="{3A9369EA-03BD-48EA-85EA-374255C8EBC5}"/>
    <cellStyle name="40% - Accent1 19 2 2 2" xfId="10386" xr:uid="{8E861294-48C4-4C8F-B981-BF4DF8A4D9B8}"/>
    <cellStyle name="40% - Accent1 19 2 2 2 2" xfId="14066" xr:uid="{03D357FB-B65C-459C-B99C-6CD8FDED5BA4}"/>
    <cellStyle name="40% - Accent1 19 2 2 3" xfId="12287" xr:uid="{AF3D4E17-8411-412A-8724-395922E84623}"/>
    <cellStyle name="40% - Accent1 19 2 3" xfId="9504" xr:uid="{E80DCB2A-9D9B-442F-BE93-1CB96414A3F7}"/>
    <cellStyle name="40% - Accent1 19 2 3 2" xfId="13184" xr:uid="{C30978E6-6CFF-4A17-A224-6FF8FCF62A51}"/>
    <cellStyle name="40% - Accent1 19 2 4" xfId="11405" xr:uid="{A716F65C-6E68-4E50-B1E1-0F489575518D}"/>
    <cellStyle name="40% - Accent1 19 3" xfId="8222" xr:uid="{697E21F5-6FE1-4403-A7D7-F53571E10E2D}"/>
    <cellStyle name="40% - Accent1 19 3 2" xfId="10003" xr:uid="{D786B6AF-FE5F-40A2-953F-DDA06B7C1563}"/>
    <cellStyle name="40% - Accent1 19 3 2 2" xfId="13683" xr:uid="{BD594C67-1F99-4013-80FF-1F9BC9D3467E}"/>
    <cellStyle name="40% - Accent1 19 3 3" xfId="11904" xr:uid="{35215E60-99D3-4476-9B28-83A0F793BBC9}"/>
    <cellStyle name="40% - Accent1 19 4" xfId="9121" xr:uid="{48F63E71-01F2-419F-B18A-85D0A23D0BFF}"/>
    <cellStyle name="40% - Accent1 19 4 2" xfId="12801" xr:uid="{F0B6315C-CB25-446B-9A7F-BB794AF4C4B1}"/>
    <cellStyle name="40% - Accent1 19 5" xfId="11022" xr:uid="{5C39CCA4-6DC0-44A0-8E3C-4438A4692261}"/>
    <cellStyle name="40% - Accent1 2" xfId="1304" xr:uid="{FC645696-8EB1-4AEF-A019-42FDFD252CF5}"/>
    <cellStyle name="40% - Accent1 2 10" xfId="1305" xr:uid="{A1B46899-2934-466D-B693-EC96602445F4}"/>
    <cellStyle name="40% - Accent1 2 10 2" xfId="7162" xr:uid="{4B117A9D-BA53-4B16-A12C-9C20784A2653}"/>
    <cellStyle name="40% - Accent1 2 10 3" xfId="10710" xr:uid="{B391B7E5-45FD-4CDD-871D-460DFE745B05}"/>
    <cellStyle name="40% - Accent1 2 11" xfId="1306" xr:uid="{D53FE26B-1B86-4D0E-8021-824C30FE6FC5}"/>
    <cellStyle name="40% - Accent1 2 11 2" xfId="14388" xr:uid="{756B4710-F31B-44E3-B5D2-263A91B151E8}"/>
    <cellStyle name="40% - Accent1 2 12" xfId="1307" xr:uid="{59C54EE2-DEEA-41F0-BC8D-CB9BEC3B7123}"/>
    <cellStyle name="40% - Accent1 2 2" xfId="1308" xr:uid="{5F798DE8-5DA9-4851-A92B-CE00BF9A2A3C}"/>
    <cellStyle name="40% - Accent1 2 2 2" xfId="1309" xr:uid="{B24F0EB3-E5B0-4D41-BE21-71271352FEA2}"/>
    <cellStyle name="40% - Accent1 2 2 2 2" xfId="1310" xr:uid="{1CA9ACBC-5D26-4ACF-B49A-46A68BE94820}"/>
    <cellStyle name="40% - Accent1 2 2 2 2 2" xfId="1311" xr:uid="{6920E095-FC13-4C80-AE09-F43BB56852E1}"/>
    <cellStyle name="40% - Accent1 2 2 2 2 2 2" xfId="1312" xr:uid="{777FC0A9-1226-4778-8559-510E8B1EBACD}"/>
    <cellStyle name="40% - Accent1 2 2 2 2 2 2 2" xfId="1313" xr:uid="{A7F221DB-80F5-4A2C-95B2-AA2BF96A8E9C}"/>
    <cellStyle name="40% - Accent1 2 2 2 2 2 3" xfId="1314" xr:uid="{92597BB2-F7BF-45DC-AC95-E1243575B9C3}"/>
    <cellStyle name="40% - Accent1 2 2 2 2 3" xfId="1315" xr:uid="{1D05FD9B-A544-40DA-8E7A-958D7302FA76}"/>
    <cellStyle name="40% - Accent1 2 2 2 2 3 2" xfId="1316" xr:uid="{A1B821CE-C9CD-4E65-A66D-88B3386B29DF}"/>
    <cellStyle name="40% - Accent1 2 2 2 2 4" xfId="1317" xr:uid="{5B46C3CC-6B08-45CE-A46B-607751491815}"/>
    <cellStyle name="40% - Accent1 2 2 2 3" xfId="1318" xr:uid="{20EC3405-68E5-4B86-8287-DDA709F01660}"/>
    <cellStyle name="40% - Accent1 2 2 2 3 2" xfId="1319" xr:uid="{9CA0B1C7-14DF-4EBC-B994-616CB68055A8}"/>
    <cellStyle name="40% - Accent1 2 2 2 3 2 2" xfId="1320" xr:uid="{58B930C9-15D2-4559-8DE8-EF48A67097E4}"/>
    <cellStyle name="40% - Accent1 2 2 2 3 3" xfId="1321" xr:uid="{03B0EFC0-0D6C-4ED1-88AB-85522132C8DF}"/>
    <cellStyle name="40% - Accent1 2 2 2 4" xfId="1322" xr:uid="{4687D747-EA9F-459F-BB96-C9BAA007BE21}"/>
    <cellStyle name="40% - Accent1 2 2 2 4 2" xfId="1323" xr:uid="{4EEB66CD-5AF6-48A1-AFDB-4DFA9926810E}"/>
    <cellStyle name="40% - Accent1 2 2 2 5" xfId="1324" xr:uid="{F806BF15-7947-45A6-A97C-B0AF8AD7C13B}"/>
    <cellStyle name="40% - Accent1 2 2 3" xfId="1325" xr:uid="{9B3C4D17-7954-446C-94FC-5578CA2E5C5D}"/>
    <cellStyle name="40% - Accent1 2 2 3 2" xfId="1326" xr:uid="{05C9FA18-9360-44C5-ADC7-EB584677A21B}"/>
    <cellStyle name="40% - Accent1 2 2 3 2 2" xfId="1327" xr:uid="{F704BA68-5E67-4813-B5B5-3CFF5B690458}"/>
    <cellStyle name="40% - Accent1 2 2 3 3" xfId="1328" xr:uid="{C2686F4F-AADF-48B4-B3BB-9F9F51D9D6AA}"/>
    <cellStyle name="40% - Accent1 2 2 4" xfId="1329" xr:uid="{5554114C-6F4E-417E-B5A1-47C96E7E2FE8}"/>
    <cellStyle name="40% - Accent1 2 2 4 2" xfId="1330" xr:uid="{CD340D49-469A-4BF1-94CB-DD59150455DE}"/>
    <cellStyle name="40% - Accent1 2 2 5" xfId="1331" xr:uid="{B2416255-3D38-4AA7-87CE-738C9BA870E4}"/>
    <cellStyle name="40% - Accent1 2 2 5 2" xfId="1332" xr:uid="{4644EB76-5DBE-4FD9-83C1-D7383F5ED0DB}"/>
    <cellStyle name="40% - Accent1 2 2 6" xfId="1333" xr:uid="{FFD17706-D6A5-4222-83E4-CCA462047CA5}"/>
    <cellStyle name="40% - Accent1 2 2 6 2" xfId="1334" xr:uid="{00928F53-8DC0-49F8-84C4-798513E519C3}"/>
    <cellStyle name="40% - Accent1 2 2 7" xfId="1335" xr:uid="{ACE4CA26-02D7-46E9-B7F2-CE59929FB561}"/>
    <cellStyle name="40% - Accent1 2 2 8" xfId="1336" xr:uid="{21C544A0-DA0A-455E-98BD-1C5A8665E181}"/>
    <cellStyle name="40% - Accent1 2 3" xfId="1337" xr:uid="{F411D39B-5395-4532-95EF-9DE5B711CED8}"/>
    <cellStyle name="40% - Accent1 2 3 2" xfId="1338" xr:uid="{3B0DB81B-2319-4F0A-BBB9-4DA285CF672B}"/>
    <cellStyle name="40% - Accent1 2 3 2 2" xfId="1339" xr:uid="{E3D0AA1C-FD55-4C2F-A2A6-8107C07B734D}"/>
    <cellStyle name="40% - Accent1 2 3 2 2 2" xfId="1340" xr:uid="{0B135FD1-C92B-4E41-A8D2-9E05D003F7E4}"/>
    <cellStyle name="40% - Accent1 2 3 2 2 2 2" xfId="1341" xr:uid="{2CABD06F-E009-4563-9D59-F77900A1B2BC}"/>
    <cellStyle name="40% - Accent1 2 3 2 2 2 2 2" xfId="1342" xr:uid="{764A361C-C6B8-4FB0-9D27-A58B2FF4653D}"/>
    <cellStyle name="40% - Accent1 2 3 2 2 2 3" xfId="1343" xr:uid="{E479A16C-75F6-496C-932F-271C70A37774}"/>
    <cellStyle name="40% - Accent1 2 3 2 2 3" xfId="1344" xr:uid="{EDA6B79E-7007-4164-87E2-D0E8A7D6B3CB}"/>
    <cellStyle name="40% - Accent1 2 3 2 2 3 2" xfId="1345" xr:uid="{97AA3621-E840-4C4B-97EA-3DA9BA780D9D}"/>
    <cellStyle name="40% - Accent1 2 3 2 2 4" xfId="1346" xr:uid="{56D510B0-9025-42C1-872D-CEF72675C96C}"/>
    <cellStyle name="40% - Accent1 2 3 2 3" xfId="1347" xr:uid="{7C6842A8-06DE-4671-A084-B28E45DC53F1}"/>
    <cellStyle name="40% - Accent1 2 3 2 3 2" xfId="1348" xr:uid="{ECBB429C-9403-4FBD-B940-9251EF1F7AC7}"/>
    <cellStyle name="40% - Accent1 2 3 2 3 2 2" xfId="1349" xr:uid="{8DC018AC-B45F-48F5-AC10-1D63D3E50380}"/>
    <cellStyle name="40% - Accent1 2 3 2 3 3" xfId="1350" xr:uid="{5D8220FB-D117-44DF-9374-7850EEDC8B27}"/>
    <cellStyle name="40% - Accent1 2 3 2 4" xfId="1351" xr:uid="{35B9BFD9-D28A-4B9F-8D47-F519F48B40CF}"/>
    <cellStyle name="40% - Accent1 2 3 2 4 2" xfId="1352" xr:uid="{46EF78CC-1A36-434F-8CB6-F59F58826BB8}"/>
    <cellStyle name="40% - Accent1 2 3 2 5" xfId="1353" xr:uid="{F1ACFE62-3D70-4621-984D-C110E9A276C9}"/>
    <cellStyle name="40% - Accent1 2 3 3" xfId="1354" xr:uid="{AB883E4D-714D-4912-85A3-BCE4832ED5A8}"/>
    <cellStyle name="40% - Accent1 2 3 3 2" xfId="1355" xr:uid="{7E6AC34A-C739-4868-A97C-F75443CE53F1}"/>
    <cellStyle name="40% - Accent1 2 3 3 2 2" xfId="1356" xr:uid="{675C571D-4AC1-4EA8-95E7-142040AF342B}"/>
    <cellStyle name="40% - Accent1 2 3 3 3" xfId="1357" xr:uid="{9ECCE66B-EC5C-49EC-A107-F6F88B091429}"/>
    <cellStyle name="40% - Accent1 2 3 4" xfId="1358" xr:uid="{C76FB2D2-141F-433F-B9FC-E042B577B92C}"/>
    <cellStyle name="40% - Accent1 2 3 4 2" xfId="1359" xr:uid="{FB85C6BE-DB5A-4DB6-BA40-A29CBE7DD8C5}"/>
    <cellStyle name="40% - Accent1 2 3 5" xfId="1360" xr:uid="{2596956F-4036-4E78-9282-551076ED252F}"/>
    <cellStyle name="40% - Accent1 2 3 5 2" xfId="1361" xr:uid="{D2D761C7-F8C5-49F9-AC33-4B0C89A0E1D5}"/>
    <cellStyle name="40% - Accent1 2 3 6" xfId="1362" xr:uid="{928E6E52-8109-464B-AE12-E3C489295EC6}"/>
    <cellStyle name="40% - Accent1 2 4" xfId="1363" xr:uid="{BC472743-AFD2-4840-BC87-EF936A4DE3EF}"/>
    <cellStyle name="40% - Accent1 2 4 2" xfId="1364" xr:uid="{F2011858-9EDE-432E-B43D-75EAAA180E8A}"/>
    <cellStyle name="40% - Accent1 2 4 2 2" xfId="1365" xr:uid="{BEB8FB50-A4C7-4B0F-BB0B-34F8A753FFEE}"/>
    <cellStyle name="40% - Accent1 2 4 2 2 2" xfId="1366" xr:uid="{EC7A1485-E165-4A03-A838-C883D4A13416}"/>
    <cellStyle name="40% - Accent1 2 4 2 2 2 2" xfId="1367" xr:uid="{4DF9E023-71E3-4934-87A8-E524F5A37255}"/>
    <cellStyle name="40% - Accent1 2 4 2 2 3" xfId="1368" xr:uid="{E6A11C36-D956-427D-8ED1-EEAB94DB205F}"/>
    <cellStyle name="40% - Accent1 2 4 2 3" xfId="1369" xr:uid="{9EDA1BB3-1ECB-4BD8-8E49-0BAEDE290BD5}"/>
    <cellStyle name="40% - Accent1 2 4 2 3 2" xfId="1370" xr:uid="{5AAAF786-04D2-4663-8600-FB4BA46996DA}"/>
    <cellStyle name="40% - Accent1 2 4 2 4" xfId="1371" xr:uid="{8BFE3F1A-CB21-48AE-A4FE-75A127B2C8C6}"/>
    <cellStyle name="40% - Accent1 2 4 3" xfId="1372" xr:uid="{8E66129D-8C0B-44B0-B029-351BC3B704B2}"/>
    <cellStyle name="40% - Accent1 2 4 3 2" xfId="1373" xr:uid="{55EE4E4C-9B79-47C2-B820-9AD1317CB840}"/>
    <cellStyle name="40% - Accent1 2 4 3 2 2" xfId="1374" xr:uid="{78257045-0E50-48CE-B731-072EA2BDAF1D}"/>
    <cellStyle name="40% - Accent1 2 4 3 3" xfId="1375" xr:uid="{932F4DD5-DBE2-4499-A235-DEE6E65553A9}"/>
    <cellStyle name="40% - Accent1 2 4 4" xfId="1376" xr:uid="{7651D512-F34E-4525-ABED-E7A43AB99184}"/>
    <cellStyle name="40% - Accent1 2 4 4 2" xfId="1377" xr:uid="{A1AA14A1-9931-41C1-9D08-54AB4AFB3888}"/>
    <cellStyle name="40% - Accent1 2 4 5" xfId="1378" xr:uid="{B7FBFAAC-7449-4E0B-927A-797A692CF225}"/>
    <cellStyle name="40% - Accent1 2 5" xfId="1379" xr:uid="{1B029716-0B95-4FC7-855D-8F69A5905D40}"/>
    <cellStyle name="40% - Accent1 2 5 2" xfId="1380" xr:uid="{817481A7-F678-4F89-98B5-F2AF7EBB85EE}"/>
    <cellStyle name="40% - Accent1 2 5 2 2" xfId="1381" xr:uid="{A138B774-2F53-49B8-BE0E-F25C4601F0F4}"/>
    <cellStyle name="40% - Accent1 2 5 3" xfId="1382" xr:uid="{58DE6410-BAF9-4F53-A722-5F27AFAC201D}"/>
    <cellStyle name="40% - Accent1 2 6" xfId="1383" xr:uid="{AC3D5B64-B37F-430E-A016-4B26026C7AAF}"/>
    <cellStyle name="40% - Accent1 2 6 2" xfId="1384" xr:uid="{928EB213-3C6E-4209-8AB6-769E6EB69A36}"/>
    <cellStyle name="40% - Accent1 2 7" xfId="1385" xr:uid="{762E34DB-BD28-4984-A59B-7F52B266FCE6}"/>
    <cellStyle name="40% - Accent1 2 7 2" xfId="1386" xr:uid="{5096F900-6956-429D-9140-DEB7437D5F3E}"/>
    <cellStyle name="40% - Accent1 2 8" xfId="1387" xr:uid="{390EAD45-C219-4CEB-9059-2AB6B46794FF}"/>
    <cellStyle name="40% - Accent1 2 8 2" xfId="1388" xr:uid="{7D0B4DC3-7665-4129-834C-390937075D8F}"/>
    <cellStyle name="40% - Accent1 2 9" xfId="1389" xr:uid="{511F8D13-5EBE-41DC-BA3E-139026D41871}"/>
    <cellStyle name="40% - Accent1 2 9 2" xfId="6874" xr:uid="{FA7FE586-4D59-41C2-A66A-0D33FDE4467B}"/>
    <cellStyle name="40% - Accent1 2 9 3" xfId="7056" xr:uid="{6E2107F8-9D89-4CCF-AAC7-FC8E1C024EF9}"/>
    <cellStyle name="40% - Accent1 20" xfId="6954" xr:uid="{357106EB-D207-461A-B39F-C8DCC9904CF2}"/>
    <cellStyle name="40% - Accent1 20 2" xfId="7749" xr:uid="{55DE612B-8767-46C8-B834-061E757E28E7}"/>
    <cellStyle name="40% - Accent1 20 2 2" xfId="8618" xr:uid="{4BD7133E-9EC5-4316-8D41-9A2A2AD7BB7E}"/>
    <cellStyle name="40% - Accent1 20 2 2 2" xfId="10400" xr:uid="{40947551-3805-4B21-B6B8-2E687C567E92}"/>
    <cellStyle name="40% - Accent1 20 2 2 2 2" xfId="14080" xr:uid="{BBCFF57A-DB8A-4DBE-89D3-1FB2056C8123}"/>
    <cellStyle name="40% - Accent1 20 2 2 3" xfId="12301" xr:uid="{5778F8BF-C370-4724-B263-F6042EDA8B11}"/>
    <cellStyle name="40% - Accent1 20 2 3" xfId="9518" xr:uid="{BB906563-DA74-45B6-965F-9A28B1C69253}"/>
    <cellStyle name="40% - Accent1 20 2 3 2" xfId="13198" xr:uid="{488DB2AC-57C7-41F0-A6E5-2F93F30107EB}"/>
    <cellStyle name="40% - Accent1 20 2 4" xfId="11419" xr:uid="{95F72C1C-B1F7-4AF1-B162-CBE1F1E3FE24}"/>
    <cellStyle name="40% - Accent1 20 3" xfId="8236" xr:uid="{D84F165C-C7A1-4B2A-9EB7-FA28B0163C12}"/>
    <cellStyle name="40% - Accent1 20 3 2" xfId="10017" xr:uid="{BEAA7572-7D5B-445A-A51D-2BBFA9E7573B}"/>
    <cellStyle name="40% - Accent1 20 3 2 2" xfId="13697" xr:uid="{A96099BD-4022-423C-B921-A65FC476DF5A}"/>
    <cellStyle name="40% - Accent1 20 3 3" xfId="11918" xr:uid="{EDC2E143-0D28-48D2-9D9C-0998499DB951}"/>
    <cellStyle name="40% - Accent1 20 4" xfId="9135" xr:uid="{65B3CC0A-728C-4E9C-BB68-36210B9335A5}"/>
    <cellStyle name="40% - Accent1 20 4 2" xfId="12815" xr:uid="{A8CC2BE7-F0CE-4D35-B73A-470168BC384A}"/>
    <cellStyle name="40% - Accent1 20 5" xfId="11036" xr:uid="{5EBEFA4C-3B2F-45E4-A908-DEA881D42DB7}"/>
    <cellStyle name="40% - Accent1 21" xfId="6974" xr:uid="{8C915928-3543-44C4-989E-B47EECC3628A}"/>
    <cellStyle name="40% - Accent1 21 2" xfId="7765" xr:uid="{C25A8198-B039-4CE7-862E-3535D05A7285}"/>
    <cellStyle name="40% - Accent1 21 2 2" xfId="8633" xr:uid="{51A8DDBD-A2A3-46FA-BBC2-BD4F53AB29A3}"/>
    <cellStyle name="40% - Accent1 21 2 2 2" xfId="10415" xr:uid="{3B24FC07-5C2F-45BC-B945-952566413FAC}"/>
    <cellStyle name="40% - Accent1 21 2 2 2 2" xfId="14095" xr:uid="{A19885F2-5ED8-4DAE-B2E4-9247BD0FC81C}"/>
    <cellStyle name="40% - Accent1 21 2 2 3" xfId="12316" xr:uid="{FD48200C-120F-4043-8A6B-E66EB5F462CB}"/>
    <cellStyle name="40% - Accent1 21 2 3" xfId="9533" xr:uid="{496E4230-39D1-40A1-82A3-3D9E46D65324}"/>
    <cellStyle name="40% - Accent1 21 2 3 2" xfId="13213" xr:uid="{623D9A30-4813-41EB-88E7-9E8F6D5C396D}"/>
    <cellStyle name="40% - Accent1 21 2 4" xfId="11434" xr:uid="{7F2A4F56-B9F4-4BBF-9FAF-DCF2247E492C}"/>
    <cellStyle name="40% - Accent1 21 3" xfId="8251" xr:uid="{FE7CA797-A153-4A81-9B62-1BFDA93235EC}"/>
    <cellStyle name="40% - Accent1 21 3 2" xfId="10032" xr:uid="{4F9430BA-1A21-4031-8D93-BF561FE74F92}"/>
    <cellStyle name="40% - Accent1 21 3 2 2" xfId="13712" xr:uid="{C34027A0-2941-4AF5-B02C-25C4FE9161A3}"/>
    <cellStyle name="40% - Accent1 21 3 3" xfId="11933" xr:uid="{54565559-B2AF-48E5-92F6-6B62DCF3C1D6}"/>
    <cellStyle name="40% - Accent1 21 4" xfId="9150" xr:uid="{0A927EB5-3D6E-4F35-933C-7975EB9A3AC9}"/>
    <cellStyle name="40% - Accent1 21 4 2" xfId="12830" xr:uid="{1E9157E8-FCD0-49E7-B53E-336FC2F24973}"/>
    <cellStyle name="40% - Accent1 21 5" xfId="11051" xr:uid="{AA48B5E2-4CF4-4758-936A-5E836B60272A}"/>
    <cellStyle name="40% - Accent1 22" xfId="7383" xr:uid="{5937D994-CC8F-4A71-B827-865197994042}"/>
    <cellStyle name="40% - Accent1 22 2" xfId="8269" xr:uid="{CB7F0E47-0F7B-475B-81FB-4127F2DE86D6}"/>
    <cellStyle name="40% - Accent1 22 2 2" xfId="10050" xr:uid="{63E76FA9-6D56-4189-A0F5-0132DE87EE91}"/>
    <cellStyle name="40% - Accent1 22 2 2 2" xfId="13730" xr:uid="{32D0A554-2C4E-42DE-AFE6-6992CEFAF2C1}"/>
    <cellStyle name="40% - Accent1 22 2 3" xfId="11951" xr:uid="{1BCE4B1B-01BC-43C6-8BF8-842D02559456}"/>
    <cellStyle name="40% - Accent1 22 3" xfId="9168" xr:uid="{BEB2AB00-CA20-41DB-A68E-F33BDA826788}"/>
    <cellStyle name="40% - Accent1 22 3 2" xfId="12848" xr:uid="{CEF611F8-5956-43A9-AF7B-E1287B57D4D7}"/>
    <cellStyle name="40% - Accent1 22 4" xfId="11069" xr:uid="{1954D923-93FF-4162-8D40-0D4A60C6312A}"/>
    <cellStyle name="40% - Accent1 23" xfId="7777" xr:uid="{26417871-EE02-4ED0-8BAD-B8316D0BBA00}"/>
    <cellStyle name="40% - Accent1 23 2" xfId="8647" xr:uid="{F8B75234-F8E6-4B39-B1F3-055C92B71B16}"/>
    <cellStyle name="40% - Accent1 23 2 2" xfId="10429" xr:uid="{C3B0A57A-B6CD-4047-80C0-C1A7511F37C6}"/>
    <cellStyle name="40% - Accent1 23 2 2 2" xfId="14109" xr:uid="{54EA6E24-C374-40EF-9C7F-B93F1B0010EA}"/>
    <cellStyle name="40% - Accent1 23 2 3" xfId="12330" xr:uid="{5E509DCB-453D-44B4-AA0D-47801ECF033C}"/>
    <cellStyle name="40% - Accent1 23 3" xfId="9547" xr:uid="{EB1B54F8-7410-4BE1-A94E-BB7755FAC870}"/>
    <cellStyle name="40% - Accent1 23 3 2" xfId="13227" xr:uid="{C170427F-912D-491A-96D4-B17AA78C54A2}"/>
    <cellStyle name="40% - Accent1 23 4" xfId="11448" xr:uid="{785A2094-6DB6-4780-9708-6ACE773684E1}"/>
    <cellStyle name="40% - Accent1 24" xfId="7789" xr:uid="{173ED55A-5920-444E-BE36-EE413BAEC19A}"/>
    <cellStyle name="40% - Accent1 24 2" xfId="8661" xr:uid="{EFB11E35-43E0-4A38-8C66-246921F2BE58}"/>
    <cellStyle name="40% - Accent1 24 2 2" xfId="10443" xr:uid="{6CCF094B-0FA5-4174-A7AC-4628DC0463E1}"/>
    <cellStyle name="40% - Accent1 24 2 2 2" xfId="14123" xr:uid="{30A8630D-01F1-4955-A379-B1E29AA8C24B}"/>
    <cellStyle name="40% - Accent1 24 2 3" xfId="12344" xr:uid="{91CF8ECC-5B88-4CE1-8793-52565E3DE34E}"/>
    <cellStyle name="40% - Accent1 24 3" xfId="9561" xr:uid="{DFBBFA05-5C55-4A6A-BB42-786B1125E0AD}"/>
    <cellStyle name="40% - Accent1 24 3 2" xfId="13241" xr:uid="{62C4EA4A-1BC9-4D09-99B4-0920F0FCB4CD}"/>
    <cellStyle name="40% - Accent1 24 4" xfId="11462" xr:uid="{9D92F7E4-02F0-415B-AE93-358C084D3EB3}"/>
    <cellStyle name="40% - Accent1 25" xfId="7807" xr:uid="{3D37CA6F-AF12-4563-8C83-BC0265B5B658}"/>
    <cellStyle name="40% - Accent1 25 2" xfId="8679" xr:uid="{EB420EEF-B1AA-4041-B08C-ACF0B66D0F64}"/>
    <cellStyle name="40% - Accent1 25 2 2" xfId="10461" xr:uid="{41A97D93-9F50-43FF-96C9-505CC43582CA}"/>
    <cellStyle name="40% - Accent1 25 2 2 2" xfId="14141" xr:uid="{8650A0AB-20C0-4376-AA36-52C7DE3C9946}"/>
    <cellStyle name="40% - Accent1 25 2 3" xfId="12362" xr:uid="{4C7E95B5-26E5-4499-90EC-4C7BF6687C61}"/>
    <cellStyle name="40% - Accent1 25 3" xfId="9579" xr:uid="{504EB0F7-C4FE-4B31-A9D1-7E940C0369CD}"/>
    <cellStyle name="40% - Accent1 25 3 2" xfId="13259" xr:uid="{986D2E37-A4A1-45DA-9448-575DF3ED7BE3}"/>
    <cellStyle name="40% - Accent1 25 4" xfId="11480" xr:uid="{E51A322D-60D1-4D25-BF31-4AD2D2C6B31E}"/>
    <cellStyle name="40% - Accent1 26" xfId="7823" xr:uid="{4341E62B-DD99-4974-88D6-C1881831009C}"/>
    <cellStyle name="40% - Accent1 26 2" xfId="8695" xr:uid="{B590ECBE-2DDA-4F56-8118-30AA7A61FB91}"/>
    <cellStyle name="40% - Accent1 26 2 2" xfId="10477" xr:uid="{AEBD6B44-F9E1-466F-AE1C-F620FF349F91}"/>
    <cellStyle name="40% - Accent1 26 2 2 2" xfId="14157" xr:uid="{9176964D-B196-418A-A52A-12C0956F524B}"/>
    <cellStyle name="40% - Accent1 26 2 3" xfId="12378" xr:uid="{AB17D088-080A-4E34-84B9-AA3215524A67}"/>
    <cellStyle name="40% - Accent1 26 3" xfId="9594" xr:uid="{60EF02FC-C513-4847-8344-5213FE903378}"/>
    <cellStyle name="40% - Accent1 26 3 2" xfId="13275" xr:uid="{AB6BEE06-9BEB-4437-B674-A9F180D102EC}"/>
    <cellStyle name="40% - Accent1 26 4" xfId="11496" xr:uid="{9A99F8AB-6FF6-4B6E-94AC-748C74602CCF}"/>
    <cellStyle name="40% - Accent1 27" xfId="7832" xr:uid="{BD9615A1-15E9-4724-8F9A-D93936558920}"/>
    <cellStyle name="40% - Accent1 27 2" xfId="8705" xr:uid="{C8DC5437-02C8-4CA7-B1F9-4F8EBB854DD1}"/>
    <cellStyle name="40% - Accent1 27 2 2" xfId="10486" xr:uid="{8A87F8A6-B3CA-4209-8D75-F4AABF5E48A0}"/>
    <cellStyle name="40% - Accent1 27 2 2 2" xfId="14166" xr:uid="{41BDC3B7-2810-467C-A4BF-71AB8EFDBF3E}"/>
    <cellStyle name="40% - Accent1 27 2 3" xfId="12387" xr:uid="{D65C7852-E06C-4F0E-B92C-ABFDF9425A9E}"/>
    <cellStyle name="40% - Accent1 27 3" xfId="9603" xr:uid="{E03F156E-5E9D-4DD4-97AA-64FE3A524161}"/>
    <cellStyle name="40% - Accent1 27 3 2" xfId="13284" xr:uid="{C8E9347E-F2B1-4E2D-9DB8-53051C851588}"/>
    <cellStyle name="40% - Accent1 27 4" xfId="11505" xr:uid="{3E84521E-4F6D-4DE1-BB19-583DF50B64E1}"/>
    <cellStyle name="40% - Accent1 28" xfId="7849" xr:uid="{A0436C3D-C944-42D2-B5B8-D832957ECA59}"/>
    <cellStyle name="40% - Accent1 28 2" xfId="8723" xr:uid="{918A6DC0-9BAA-4BA5-B8FB-911F3B4C95FB}"/>
    <cellStyle name="40% - Accent1 28 2 2" xfId="10504" xr:uid="{0F45CAA7-2862-4431-B0CD-5386F77B8AB9}"/>
    <cellStyle name="40% - Accent1 28 2 2 2" xfId="14184" xr:uid="{B46E9AB9-B044-4301-93AA-8BD7BEB5C034}"/>
    <cellStyle name="40% - Accent1 28 2 3" xfId="12405" xr:uid="{D3BE8940-3EE7-4EB7-9342-EAC6AC5317D6}"/>
    <cellStyle name="40% - Accent1 28 3" xfId="9621" xr:uid="{D6479008-F18E-4004-8F13-663E17CF10EC}"/>
    <cellStyle name="40% - Accent1 28 3 2" xfId="13302" xr:uid="{63C318F6-35BF-408F-91B4-E55862B2C9D4}"/>
    <cellStyle name="40% - Accent1 28 4" xfId="11523" xr:uid="{B0566CD9-312B-4EC7-BD0F-755F16F50617}"/>
    <cellStyle name="40% - Accent1 29" xfId="7868" xr:uid="{E4D5A33F-A1E9-41CA-A90D-2789ECF01550}"/>
    <cellStyle name="40% - Accent1 29 2" xfId="8742" xr:uid="{C448CED3-D99D-495F-A58D-F67949B3FABB}"/>
    <cellStyle name="40% - Accent1 29 2 2" xfId="10523" xr:uid="{EA38D91E-CFD5-4CAE-9A05-B5683EF7E822}"/>
    <cellStyle name="40% - Accent1 29 2 2 2" xfId="14203" xr:uid="{AC67F509-1797-490F-93A8-34C4CB789D36}"/>
    <cellStyle name="40% - Accent1 29 2 3" xfId="12424" xr:uid="{863591EB-B708-424F-956D-C358AEE75AFC}"/>
    <cellStyle name="40% - Accent1 29 3" xfId="9640" xr:uid="{61777ED8-3364-48A8-8183-A73B5CD152AA}"/>
    <cellStyle name="40% - Accent1 29 3 2" xfId="13321" xr:uid="{50750B33-2D70-4804-A47D-132F28F38240}"/>
    <cellStyle name="40% - Accent1 29 4" xfId="11542" xr:uid="{A81E3832-74BC-4D7E-B13F-ED6CBE4AB53F}"/>
    <cellStyle name="40% - Accent1 3" xfId="1390" xr:uid="{60E69028-DBB7-41CE-9C6E-B0D0DCD1826B}"/>
    <cellStyle name="40% - Accent1 3 10" xfId="14400" xr:uid="{19EE9274-C136-43F1-B1A5-B52ED97FC11B}"/>
    <cellStyle name="40% - Accent1 3 2" xfId="1391" xr:uid="{7D6B988F-1D1A-4C6E-9144-B6DE43C0AE00}"/>
    <cellStyle name="40% - Accent1 3 2 2" xfId="1392" xr:uid="{C92F0A48-D008-4A54-B773-20BABCF8AC07}"/>
    <cellStyle name="40% - Accent1 3 2 2 2" xfId="1393" xr:uid="{B5CBFB01-1EAB-4AE1-AD0E-6C8BD4BDB9E3}"/>
    <cellStyle name="40% - Accent1 3 2 2 2 2" xfId="1394" xr:uid="{2F35BEE1-2B08-4496-8336-BB725C3BDD8C}"/>
    <cellStyle name="40% - Accent1 3 2 2 2 2 2" xfId="1395" xr:uid="{783F9237-31E2-4A3A-99A8-FC5CB8120555}"/>
    <cellStyle name="40% - Accent1 3 2 2 2 2 2 2" xfId="1396" xr:uid="{3A4E9D32-8BAC-4E7F-9753-3A1E16DE254C}"/>
    <cellStyle name="40% - Accent1 3 2 2 2 2 3" xfId="1397" xr:uid="{4D70A992-C73F-489E-8D7E-A7210BD7C7DD}"/>
    <cellStyle name="40% - Accent1 3 2 2 2 3" xfId="1398" xr:uid="{1E9F115A-A5D4-4D23-89C8-7AEF81FFA742}"/>
    <cellStyle name="40% - Accent1 3 2 2 2 3 2" xfId="1399" xr:uid="{7A27EFAD-74F9-4B23-B381-131F64D920C7}"/>
    <cellStyle name="40% - Accent1 3 2 2 2 4" xfId="1400" xr:uid="{7BF1F7DF-4025-4C00-AFAA-2929AA530859}"/>
    <cellStyle name="40% - Accent1 3 2 2 3" xfId="1401" xr:uid="{7E676F68-BA29-4056-A619-9675710BFC75}"/>
    <cellStyle name="40% - Accent1 3 2 2 3 2" xfId="1402" xr:uid="{6DB37A20-C325-443A-9658-D190D635D805}"/>
    <cellStyle name="40% - Accent1 3 2 2 3 2 2" xfId="1403" xr:uid="{8F482BF9-73E3-46BB-83F0-B8F25553D3C2}"/>
    <cellStyle name="40% - Accent1 3 2 2 3 3" xfId="1404" xr:uid="{15817FBA-40A6-4660-BA04-E482EFF2842A}"/>
    <cellStyle name="40% - Accent1 3 2 2 4" xfId="1405" xr:uid="{930ED30E-EA39-4875-AE7B-D00F13C39155}"/>
    <cellStyle name="40% - Accent1 3 2 2 4 2" xfId="1406" xr:uid="{3578150E-C4DC-44C0-A9DB-07EAB6048756}"/>
    <cellStyle name="40% - Accent1 3 2 2 5" xfId="1407" xr:uid="{D277A695-8DD6-43C7-996F-A757B1350A92}"/>
    <cellStyle name="40% - Accent1 3 2 3" xfId="1408" xr:uid="{F02F83BE-31D4-4271-9B10-FD7383CCD483}"/>
    <cellStyle name="40% - Accent1 3 2 3 2" xfId="1409" xr:uid="{B28E4104-2884-4752-B74A-7630DDE4C805}"/>
    <cellStyle name="40% - Accent1 3 2 3 2 2" xfId="1410" xr:uid="{6E8E9916-34B7-4906-A62E-9403E29F372D}"/>
    <cellStyle name="40% - Accent1 3 2 3 3" xfId="1411" xr:uid="{5AE77B6F-62AE-4BCF-BE58-15B078D39DA2}"/>
    <cellStyle name="40% - Accent1 3 2 4" xfId="1412" xr:uid="{C2435F05-EC09-4984-A086-099335DE4967}"/>
    <cellStyle name="40% - Accent1 3 2 4 2" xfId="1413" xr:uid="{3DB81E8C-ECD4-415D-9B2B-C9FB15CAB9A1}"/>
    <cellStyle name="40% - Accent1 3 2 5" xfId="1414" xr:uid="{A34EFDF9-15BF-4CF1-93BC-C872004F5236}"/>
    <cellStyle name="40% - Accent1 3 2 5 2" xfId="1415" xr:uid="{35D4468B-B1AA-44B0-981A-18B6E558996C}"/>
    <cellStyle name="40% - Accent1 3 2 6" xfId="1416" xr:uid="{A99D70C3-4D22-48B4-B22B-BC4294D7E788}"/>
    <cellStyle name="40% - Accent1 3 2 6 2" xfId="1417" xr:uid="{2AA7D2AA-8AC2-475C-9354-5377E1456B52}"/>
    <cellStyle name="40% - Accent1 3 2 7" xfId="1418" xr:uid="{57940899-3460-4ABC-84E5-CCCF9C5FDEEE}"/>
    <cellStyle name="40% - Accent1 3 2 8" xfId="1419" xr:uid="{B0C7C9C6-4425-4981-9D22-9DF3EF4EEAF2}"/>
    <cellStyle name="40% - Accent1 3 3" xfId="1420" xr:uid="{4D3ED6F7-7D5B-4F12-9122-1B5A64E14A7D}"/>
    <cellStyle name="40% - Accent1 3 3 2" xfId="1421" xr:uid="{3D4F7A93-40BA-422E-A1E1-56A043B63CC8}"/>
    <cellStyle name="40% - Accent1 3 3 2 2" xfId="1422" xr:uid="{B21EAFCF-B2AA-4D62-A434-CE9048C5160D}"/>
    <cellStyle name="40% - Accent1 3 3 2 2 2" xfId="1423" xr:uid="{57DCEBB9-EA73-464D-A892-50079C1226EE}"/>
    <cellStyle name="40% - Accent1 3 3 2 2 2 2" xfId="1424" xr:uid="{F2370718-15E3-4287-8B1C-15DACE00AB12}"/>
    <cellStyle name="40% - Accent1 3 3 2 2 3" xfId="1425" xr:uid="{9B400B8D-3261-4ABB-88AD-2AB41C320658}"/>
    <cellStyle name="40% - Accent1 3 3 2 3" xfId="1426" xr:uid="{7A15EA57-8FB0-4690-92B2-0EC2464014AF}"/>
    <cellStyle name="40% - Accent1 3 3 2 3 2" xfId="1427" xr:uid="{DC76AF17-1AAB-4A83-81D2-D17FA97668D9}"/>
    <cellStyle name="40% - Accent1 3 3 2 4" xfId="1428" xr:uid="{E5DE1C6A-EFB6-4CE7-8DC5-62E367602FCE}"/>
    <cellStyle name="40% - Accent1 3 3 3" xfId="1429" xr:uid="{A7E71E01-B6AA-47D1-9BBF-9F99437D6BC5}"/>
    <cellStyle name="40% - Accent1 3 3 3 2" xfId="1430" xr:uid="{9EFE1E36-307A-4ED0-96AE-4E957D61FDC2}"/>
    <cellStyle name="40% - Accent1 3 3 3 2 2" xfId="1431" xr:uid="{B51E8B3B-6344-4DCF-A6B3-BE135F06E7F3}"/>
    <cellStyle name="40% - Accent1 3 3 3 3" xfId="1432" xr:uid="{2DCC6B01-86C9-44D1-B5F5-E56D4CF34D75}"/>
    <cellStyle name="40% - Accent1 3 3 4" xfId="1433" xr:uid="{231CCE45-6753-4699-9C45-DAF59F31ADE4}"/>
    <cellStyle name="40% - Accent1 3 3 4 2" xfId="1434" xr:uid="{421CA568-D482-47AE-9B32-9466CC543B44}"/>
    <cellStyle name="40% - Accent1 3 3 5" xfId="1435" xr:uid="{229BA685-504D-48EC-9624-243F3B7009AD}"/>
    <cellStyle name="40% - Accent1 3 4" xfId="1436" xr:uid="{33439EDB-1DEE-4CB5-B837-E2BA97FB15EB}"/>
    <cellStyle name="40% - Accent1 3 4 2" xfId="1437" xr:uid="{DCCCBA59-FF7F-44C8-B13C-7F9B7E10AE94}"/>
    <cellStyle name="40% - Accent1 3 4 2 2" xfId="1438" xr:uid="{11875E3A-D432-4798-AD59-9EE32DF11402}"/>
    <cellStyle name="40% - Accent1 3 4 3" xfId="1439" xr:uid="{F2D861D8-DA7B-4FE2-8324-24E71A7D2FF4}"/>
    <cellStyle name="40% - Accent1 3 5" xfId="1440" xr:uid="{90B21622-1469-4067-A9F7-1851636C4459}"/>
    <cellStyle name="40% - Accent1 3 5 2" xfId="1441" xr:uid="{DA22075B-9FEF-4957-9687-29C2FB7AC73C}"/>
    <cellStyle name="40% - Accent1 3 6" xfId="1442" xr:uid="{F5D6F594-36F6-4580-A304-1D9AE6C244A9}"/>
    <cellStyle name="40% - Accent1 3 6 2" xfId="1443" xr:uid="{38B87718-F631-4FC8-B5D0-C38FF8ECC846}"/>
    <cellStyle name="40% - Accent1 3 7" xfId="1444" xr:uid="{B9DAAC74-D097-41FC-8AE5-64324D3632FD}"/>
    <cellStyle name="40% - Accent1 3 7 2" xfId="1445" xr:uid="{5EF205BE-5E00-481B-96A5-2179D18FCE2B}"/>
    <cellStyle name="40% - Accent1 3 8" xfId="1446" xr:uid="{3070BC2C-A1AF-466D-ADD7-050FD6D29554}"/>
    <cellStyle name="40% - Accent1 3 9" xfId="1447" xr:uid="{9EB99490-7729-4684-B24E-D1446AB633C6}"/>
    <cellStyle name="40% - Accent1 3 9 2" xfId="10711" xr:uid="{DFEBFDA1-3DD5-478B-BD17-F2046CD0DDE5}"/>
    <cellStyle name="40% - Accent1 30" xfId="7882" xr:uid="{DC25B563-5CD6-46D2-AC9A-A6AC2A4F3F5B}"/>
    <cellStyle name="40% - Accent1 30 2" xfId="9654" xr:uid="{D57F1678-DC18-4520-B89A-26189D6B5740}"/>
    <cellStyle name="40% - Accent1 30 2 2" xfId="13334" xr:uid="{5A13651D-4F64-4FA6-A50E-802CAE3125B2}"/>
    <cellStyle name="40% - Accent1 30 3" xfId="11555" xr:uid="{F6E2FABC-99FF-4A22-B0DE-8FB3E6952173}"/>
    <cellStyle name="40% - Accent1 31" xfId="7896" xr:uid="{D834E528-445E-481B-BE5F-FF2C7237D4DD}"/>
    <cellStyle name="40% - Accent1 31 2" xfId="9669" xr:uid="{96A91E8E-5CA6-49B7-96EC-D7B886FB8BD5}"/>
    <cellStyle name="40% - Accent1 31 2 2" xfId="13349" xr:uid="{0C532DE8-5405-419F-B6F7-E3359378CD36}"/>
    <cellStyle name="40% - Accent1 31 3" xfId="11570" xr:uid="{362B2CE5-A84B-4151-A1B7-784053C613D4}"/>
    <cellStyle name="40% - Accent1 32" xfId="8755" xr:uid="{2DF13450-4059-41C8-81BD-FCDB99CD623F}"/>
    <cellStyle name="40% - Accent1 32 2" xfId="10536" xr:uid="{9DE95617-BB54-4E9D-9484-A6E8AE9E4B7A}"/>
    <cellStyle name="40% - Accent1 32 2 2" xfId="14216" xr:uid="{6D6FD770-D989-4522-912C-A4ACDD0E3711}"/>
    <cellStyle name="40% - Accent1 32 3" xfId="12437" xr:uid="{7AD27FF8-96D4-4FE3-BB2B-A293D5834D1E}"/>
    <cellStyle name="40% - Accent1 33" xfId="8785" xr:uid="{95FF29DF-0DCB-4B32-BB64-194A8052DC4B}"/>
    <cellStyle name="40% - Accent1 33 2" xfId="12466" xr:uid="{FBE19F02-F534-453A-942E-F151CF609D69}"/>
    <cellStyle name="40% - Accent1 34" xfId="8769" xr:uid="{761B828F-3F62-4BB7-8D82-704DB2565269}"/>
    <cellStyle name="40% - Accent1 34 2" xfId="12451" xr:uid="{8DC55F05-F848-45CC-849B-ACF5C5A87D91}"/>
    <cellStyle name="40% - Accent1 35" xfId="10567" xr:uid="{68B54641-5406-4A0A-95DD-FE14D1A6C392}"/>
    <cellStyle name="40% - Accent1 35 2" xfId="14248" xr:uid="{403B02E5-58F0-4BB1-B988-C02BDE4D17F2}"/>
    <cellStyle name="40% - Accent1 36" xfId="10586" xr:uid="{994E2CD0-B318-4AEF-A1D2-B39FB5E53BD7}"/>
    <cellStyle name="40% - Accent1 36 2" xfId="14265" xr:uid="{D8B5C317-9482-4164-A3D5-F80DB20D1FA5}"/>
    <cellStyle name="40% - Accent1 37" xfId="10599" xr:uid="{6AA448D2-E1D0-4B7A-8293-8C0F552738F3}"/>
    <cellStyle name="40% - Accent1 37 2" xfId="14278" xr:uid="{E7E6DE90-F42A-4AF9-8D11-925873917FE2}"/>
    <cellStyle name="40% - Accent1 38" xfId="10613" xr:uid="{2422FDF9-4F33-4368-BABD-0FD397EB49E8}"/>
    <cellStyle name="40% - Accent1 38 2" xfId="14292" xr:uid="{07596E8F-A486-421A-8C33-FB03461F5AD0}"/>
    <cellStyle name="40% - Accent1 39" xfId="10627" xr:uid="{518A5EEA-9E65-4677-9C69-BE2784218CB5}"/>
    <cellStyle name="40% - Accent1 39 2" xfId="14306" xr:uid="{C49FE666-B805-4E7E-BFF7-BD23317D9E5A}"/>
    <cellStyle name="40% - Accent1 4" xfId="1448" xr:uid="{10D81655-3A72-46D8-893E-D7CC4B668749}"/>
    <cellStyle name="40% - Accent1 4 2" xfId="1449" xr:uid="{3F1E0D19-53CB-4D5A-B2AA-9794228C4408}"/>
    <cellStyle name="40% - Accent1 4 2 2" xfId="1450" xr:uid="{D257F950-F6AE-4CAA-8F99-2D05C9BB977A}"/>
    <cellStyle name="40% - Accent1 4 2 2 2" xfId="1451" xr:uid="{7B5CB966-22E4-436B-802A-8C416F0A680F}"/>
    <cellStyle name="40% - Accent1 4 2 2 2 2" xfId="1452" xr:uid="{52EB61A5-7F9D-412E-8C21-0825E03852DE}"/>
    <cellStyle name="40% - Accent1 4 2 2 2 2 2" xfId="1453" xr:uid="{B15A1249-3678-4334-AA07-6C6A3C0D371A}"/>
    <cellStyle name="40% - Accent1 4 2 2 2 3" xfId="1454" xr:uid="{AE152CF9-089E-49EF-80F1-9D16AF163FA9}"/>
    <cellStyle name="40% - Accent1 4 2 2 3" xfId="1455" xr:uid="{54EE54D9-ACBD-4E3B-BC84-2F4D4391251E}"/>
    <cellStyle name="40% - Accent1 4 2 2 3 2" xfId="1456" xr:uid="{6A2DDBAE-09C3-45B0-A812-CE2085E1B6EF}"/>
    <cellStyle name="40% - Accent1 4 2 2 4" xfId="1457" xr:uid="{D255BBDF-196A-4EC3-B391-3D5830BF5353}"/>
    <cellStyle name="40% - Accent1 4 2 3" xfId="1458" xr:uid="{9BD59B7A-3C17-4C40-A271-75D46D5C9C02}"/>
    <cellStyle name="40% - Accent1 4 2 3 2" xfId="1459" xr:uid="{F7E5D772-2B2E-44D3-AF1D-A93FFB554758}"/>
    <cellStyle name="40% - Accent1 4 2 3 2 2" xfId="1460" xr:uid="{BB4B5F32-EC9E-4B7D-B40F-4B4F74074B77}"/>
    <cellStyle name="40% - Accent1 4 2 3 3" xfId="1461" xr:uid="{D2432457-C4E9-4EE8-AC65-AF4B989E7119}"/>
    <cellStyle name="40% - Accent1 4 2 4" xfId="1462" xr:uid="{250AFDDC-D36E-427A-BAB1-2B90A6CE0453}"/>
    <cellStyle name="40% - Accent1 4 2 4 2" xfId="1463" xr:uid="{97F3ED48-6DC0-48F5-BA51-93022554B67D}"/>
    <cellStyle name="40% - Accent1 4 2 5" xfId="1464" xr:uid="{B8BF2AC8-B90D-4733-BC2A-5F479E25A0C5}"/>
    <cellStyle name="40% - Accent1 4 3" xfId="1465" xr:uid="{09D167F5-9AE8-4BA4-9554-3FCFA464D336}"/>
    <cellStyle name="40% - Accent1 4 3 2" xfId="1466" xr:uid="{D501665F-6964-417D-8C6B-3843C257B73A}"/>
    <cellStyle name="40% - Accent1 4 3 2 2" xfId="1467" xr:uid="{0C5C2CAC-4E85-4FC3-884E-4E0B38352EAC}"/>
    <cellStyle name="40% - Accent1 4 3 3" xfId="1468" xr:uid="{9360FB0B-01AF-4F1B-908D-7F8BE1C14DFF}"/>
    <cellStyle name="40% - Accent1 4 4" xfId="1469" xr:uid="{22A151A4-07DF-4A43-B58B-270E614AAB8D}"/>
    <cellStyle name="40% - Accent1 4 4 2" xfId="1470" xr:uid="{BB9A5D40-8C03-4A04-AC4A-D771DBD6A5FF}"/>
    <cellStyle name="40% - Accent1 4 5" xfId="1471" xr:uid="{CA232324-8F00-4E52-876F-BD6DB966B582}"/>
    <cellStyle name="40% - Accent1 4 5 2" xfId="1472" xr:uid="{09AB8937-5427-4F16-B906-AEB1C9FF796F}"/>
    <cellStyle name="40% - Accent1 4 6" xfId="1473" xr:uid="{86632EC5-C56C-4F35-BB46-7F767ED3AA71}"/>
    <cellStyle name="40% - Accent1 4 6 2" xfId="1474" xr:uid="{50D8A1EF-1686-490A-BDE8-1ADAF5BB5560}"/>
    <cellStyle name="40% - Accent1 4 7" xfId="1475" xr:uid="{93D28AAD-4B44-41A1-A7CC-A9B6A85BC72F}"/>
    <cellStyle name="40% - Accent1 4 7 2" xfId="6858" xr:uid="{F681202D-72A0-4BF4-A9D7-CB06FB51D93F}"/>
    <cellStyle name="40% - Accent1 4 8" xfId="1476" xr:uid="{35DBA950-9769-49AA-AF33-B4CDB04E7BDD}"/>
    <cellStyle name="40% - Accent1 40" xfId="10640" xr:uid="{3E3E326C-F509-4BF9-9B68-91CA0773D7EE}"/>
    <cellStyle name="40% - Accent1 40 2" xfId="14319" xr:uid="{A8240BCD-148E-4685-8876-2F5467E8F078}"/>
    <cellStyle name="40% - Accent1 41" xfId="10656" xr:uid="{03830529-F1D3-4DA3-BC27-4706871DDBF3}"/>
    <cellStyle name="40% - Accent1 42" xfId="14337" xr:uid="{36D5CD05-02CF-41F2-8031-C250C25EA4EE}"/>
    <cellStyle name="40% - Accent1 43" xfId="14351" xr:uid="{2FEC33AD-F51D-4EAF-9908-3CB34012D4DE}"/>
    <cellStyle name="40% - Accent1 44" xfId="14368" xr:uid="{C01FBBEE-9C6E-42AF-859B-312D9BBF99EF}"/>
    <cellStyle name="40% - Accent1 5" xfId="1477" xr:uid="{9EAEFD3C-B4BE-4F5E-8A2E-DE4FE38921D6}"/>
    <cellStyle name="40% - Accent1 5 2" xfId="1478" xr:uid="{2FAA5B3F-CFFD-4225-B4CD-240FEF678AD9}"/>
    <cellStyle name="40% - Accent1 5 2 2" xfId="1479" xr:uid="{E46492AB-61E7-4150-9347-AF94F0D5E83D}"/>
    <cellStyle name="40% - Accent1 5 2 2 2" xfId="1480" xr:uid="{CBBB6738-D53E-4A09-A1A0-99A0B8949BD0}"/>
    <cellStyle name="40% - Accent1 5 2 2 2 2" xfId="1481" xr:uid="{BC653EC2-A86C-47E4-A40E-BE452664EE59}"/>
    <cellStyle name="40% - Accent1 5 2 2 3" xfId="1482" xr:uid="{42E7AEC0-662D-449E-9F0A-C1E7357637EE}"/>
    <cellStyle name="40% - Accent1 5 2 3" xfId="1483" xr:uid="{998006CE-0766-439D-A78C-71CFB8663580}"/>
    <cellStyle name="40% - Accent1 5 2 3 2" xfId="1484" xr:uid="{88AF2D99-6A0E-4735-9DA3-046763C6552A}"/>
    <cellStyle name="40% - Accent1 5 2 4" xfId="1485" xr:uid="{E93870B7-D3F4-44FE-BFDA-490B9DDF4425}"/>
    <cellStyle name="40% - Accent1 5 2 4 2" xfId="1486" xr:uid="{1F43FC30-B76F-4C34-86AB-3EC1B6A56061}"/>
    <cellStyle name="40% - Accent1 5 2 5" xfId="1487" xr:uid="{6494EC90-E48E-4D72-9571-32B8D0FA2D13}"/>
    <cellStyle name="40% - Accent1 5 3" xfId="1488" xr:uid="{BA5D6602-E199-40F8-8104-B2EE603D5E06}"/>
    <cellStyle name="40% - Accent1 5 3 2" xfId="1489" xr:uid="{FF254657-CAA9-4C1C-BE0E-1873F665CD17}"/>
    <cellStyle name="40% - Accent1 5 3 2 2" xfId="1490" xr:uid="{85234769-EF79-4816-A53F-B09A3FE17802}"/>
    <cellStyle name="40% - Accent1 5 3 3" xfId="1491" xr:uid="{E5239F77-93EB-449D-A803-8FD1F5F9C57D}"/>
    <cellStyle name="40% - Accent1 5 4" xfId="1492" xr:uid="{EC606B93-00B2-4A96-AFBB-939D7496E88F}"/>
    <cellStyle name="40% - Accent1 5 4 2" xfId="1493" xr:uid="{A343A15A-5BC5-4269-8C2B-785319B71FDA}"/>
    <cellStyle name="40% - Accent1 5 5" xfId="1494" xr:uid="{1CFD690C-707E-448A-A6CE-FA3A3E4F8465}"/>
    <cellStyle name="40% - Accent1 5 5 2" xfId="1495" xr:uid="{05DA8943-8ACA-4D32-9DD4-0111B5874FB5}"/>
    <cellStyle name="40% - Accent1 5 6" xfId="1496" xr:uid="{8E04A05F-CBE6-4C69-ACE5-00A6D91D97EF}"/>
    <cellStyle name="40% - Accent1 5 6 2" xfId="7058" xr:uid="{17ED2300-DFB8-48D5-8A3B-9D5DBFA3F3B0}"/>
    <cellStyle name="40% - Accent1 5 7" xfId="7057" xr:uid="{54BBB66D-E2D8-40DB-909F-B7FAC63BAA14}"/>
    <cellStyle name="40% - Accent1 6" xfId="1497" xr:uid="{70E66108-D657-406C-B760-B430DD12A22E}"/>
    <cellStyle name="40% - Accent1 6 2" xfId="1498" xr:uid="{C582FD86-5A87-4710-A024-4F98E35333DD}"/>
    <cellStyle name="40% - Accent1 6 2 2" xfId="1499" xr:uid="{519133D5-5EB7-4B02-9C1A-C8B292870385}"/>
    <cellStyle name="40% - Accent1 6 2 2 2" xfId="1500" xr:uid="{45C5E1C6-0472-4D03-AE6F-26F149714F16}"/>
    <cellStyle name="40% - Accent1 6 2 3" xfId="1501" xr:uid="{6A6E8561-7818-4F11-A642-F39113FFA026}"/>
    <cellStyle name="40% - Accent1 6 2 3 2" xfId="1502" xr:uid="{1C1D7AE4-BE53-4F5E-A6E0-E6FEB6F62CE6}"/>
    <cellStyle name="40% - Accent1 6 2 4" xfId="1503" xr:uid="{BF4D897E-83ED-4E5E-8EA9-3379603D73E9}"/>
    <cellStyle name="40% - Accent1 6 3" xfId="1504" xr:uid="{2E302B84-E247-4AE3-92FB-366A444CE88B}"/>
    <cellStyle name="40% - Accent1 6 3 2" xfId="1505" xr:uid="{0FB6555B-B869-4F5A-843E-5B17BEA68ADC}"/>
    <cellStyle name="40% - Accent1 6 4" xfId="1506" xr:uid="{365BA200-063F-4476-9FD4-E2D7C3493C65}"/>
    <cellStyle name="40% - Accent1 6 4 2" xfId="1507" xr:uid="{14A87EEC-1EAE-4B27-87F5-269A04947C77}"/>
    <cellStyle name="40% - Accent1 6 5" xfId="1508" xr:uid="{9AC3E6B7-2D5A-454A-BBBE-EB4176BA0E15}"/>
    <cellStyle name="40% - Accent1 6 5 2" xfId="7060" xr:uid="{133F8A8C-A4E9-4D40-9F40-F1FBD967DCD1}"/>
    <cellStyle name="40% - Accent1 6 6" xfId="7059" xr:uid="{AED3C253-9172-4123-B5FD-6F311B6F5528}"/>
    <cellStyle name="40% - Accent1 7" xfId="1509" xr:uid="{18EAC5D7-D685-4A06-859B-946DB7CF6D2B}"/>
    <cellStyle name="40% - Accent1 7 2" xfId="1510" xr:uid="{C871BAF1-8C40-4327-8D7E-2A847204359F}"/>
    <cellStyle name="40% - Accent1 7 2 2" xfId="1511" xr:uid="{524F6095-D4AE-422D-B131-38FB20A9F640}"/>
    <cellStyle name="40% - Accent1 7 3" xfId="1512" xr:uid="{0902C853-DF19-4959-92A4-91128CEB0F31}"/>
    <cellStyle name="40% - Accent1 7 3 2" xfId="1513" xr:uid="{B2D1580C-99E3-4A76-AB16-413AC0BFC486}"/>
    <cellStyle name="40% - Accent1 7 4" xfId="1514" xr:uid="{76835B16-2723-4186-92C8-1CCEF238218C}"/>
    <cellStyle name="40% - Accent1 7 4 2" xfId="14415" xr:uid="{5C02ACE3-6997-4133-B69B-CE714A7CAC9F}"/>
    <cellStyle name="40% - Accent1 8" xfId="1515" xr:uid="{8669EAAD-7C97-41C6-9634-7AAB8FB83E55}"/>
    <cellStyle name="40% - Accent1 8 2" xfId="1516" xr:uid="{447D48DD-73A5-4E6D-BE79-2D9B9161197C}"/>
    <cellStyle name="40% - Accent1 8 2 2" xfId="1517" xr:uid="{BF189290-1683-4FDE-9F3F-F87FB2D95F1A}"/>
    <cellStyle name="40% - Accent1 8 3" xfId="1518" xr:uid="{FA42CF25-B8AD-405A-B37D-56FC4B48B03F}"/>
    <cellStyle name="40% - Accent1 8 3 2" xfId="1519" xr:uid="{F2CA20B8-CC29-4526-846C-E20C08FDA40A}"/>
    <cellStyle name="40% - Accent1 8 4" xfId="1520" xr:uid="{E42B3937-7FC3-462F-9F06-50F2306DDA80}"/>
    <cellStyle name="40% - Accent1 8 4 2" xfId="14429" xr:uid="{D08E472E-6EAB-4BEE-81FF-8C9710130B54}"/>
    <cellStyle name="40% - Accent1 9" xfId="1521" xr:uid="{7D7CBA60-C672-4F42-AF2F-8329D42DF795}"/>
    <cellStyle name="40% - Accent1 9 2" xfId="1522" xr:uid="{F0AFED7B-9501-4BC8-9925-0DE8799AB4B4}"/>
    <cellStyle name="40% - Accent1 9 2 2" xfId="1523" xr:uid="{3F8E7D33-B5B0-4D85-A239-55AA5AB85372}"/>
    <cellStyle name="40% - Accent1 9 3" xfId="1524" xr:uid="{30F477B2-6BE5-4C2D-970F-ACF63901FCA0}"/>
    <cellStyle name="40% - Accent1 9 3 2" xfId="14442" xr:uid="{C6E21638-F71C-4E30-BE96-FFD72CCF6F98}"/>
    <cellStyle name="40% - Accent2" xfId="26" builtinId="35" customBuiltin="1"/>
    <cellStyle name="40% - Accent2 10" xfId="1525" xr:uid="{ADBF2E6F-7C8A-4B5D-BF65-BF899B9ABEDE}"/>
    <cellStyle name="40% - Accent2 10 2" xfId="1526" xr:uid="{7659A54B-3B04-4191-BE9C-0E04C3A68DF3}"/>
    <cellStyle name="40% - Accent2 10 2 2" xfId="1527" xr:uid="{EDA153CE-4F15-4ACE-89CC-0B18B7CB7515}"/>
    <cellStyle name="40% - Accent2 10 3" xfId="1528" xr:uid="{255DAF59-526D-438D-A93D-DC05F36AD9DB}"/>
    <cellStyle name="40% - Accent2 10 3 2" xfId="7061" xr:uid="{145B3F3F-6A49-4DFB-A4BE-FC9801377F5A}"/>
    <cellStyle name="40% - Accent2 10 3 2 2" xfId="8473" xr:uid="{E3AA2A09-CC89-43F3-AF68-AFC24FB1939A}"/>
    <cellStyle name="40% - Accent2 10 3 2 2 2" xfId="10255" xr:uid="{4C735957-09E3-45BC-A845-99B409985C0B}"/>
    <cellStyle name="40% - Accent2 10 3 2 2 2 2" xfId="13935" xr:uid="{8445581F-A593-4B81-8696-0756D58100E2}"/>
    <cellStyle name="40% - Accent2 10 3 2 2 3" xfId="12156" xr:uid="{4BD8A22D-113A-4C20-834D-89B95B5FD264}"/>
    <cellStyle name="40% - Accent2 10 3 2 3" xfId="9373" xr:uid="{AFE33F6F-E0F6-46C6-B5E3-11B9A17605D8}"/>
    <cellStyle name="40% - Accent2 10 3 2 3 2" xfId="13053" xr:uid="{E84B73DF-3023-40BC-A91C-8A899AD81C90}"/>
    <cellStyle name="40% - Accent2 10 3 2 4" xfId="11274" xr:uid="{F60E6ABD-E25B-41E6-9F78-8D96CBD3E91B}"/>
    <cellStyle name="40% - Accent2 10 3 3" xfId="8091" xr:uid="{7E0E958C-0E2E-4CE5-903B-486D3541F51D}"/>
    <cellStyle name="40% - Accent2 10 3 3 2" xfId="9872" xr:uid="{4CD3BC8C-0E12-4F82-9A90-0ED91B10A3D7}"/>
    <cellStyle name="40% - Accent2 10 3 3 2 2" xfId="13552" xr:uid="{C8F65B5F-CA55-4030-B375-3972985DA7C2}"/>
    <cellStyle name="40% - Accent2 10 3 3 3" xfId="11773" xr:uid="{F9C6D31F-9B43-459D-8A9A-2622BDCDA06D}"/>
    <cellStyle name="40% - Accent2 10 3 4" xfId="8990" xr:uid="{5B66F83A-0DC8-4B00-B94F-3EF3CE8D997D}"/>
    <cellStyle name="40% - Accent2 10 3 4 2" xfId="12670" xr:uid="{77221D04-5C2B-492B-9097-337C9B26E37F}"/>
    <cellStyle name="40% - Accent2 10 3 5" xfId="10891" xr:uid="{E40502EF-0DBE-4E33-9DA4-E0E9FDDD83BF}"/>
    <cellStyle name="40% - Accent2 10 4" xfId="7509" xr:uid="{FE9837D4-06E7-4BD0-9C52-26B29F0C85A7}"/>
    <cellStyle name="40% - Accent2 10 4 2" xfId="8306" xr:uid="{4F381115-BE09-4E5E-BCB9-082F2DE20071}"/>
    <cellStyle name="40% - Accent2 10 4 2 2" xfId="10088" xr:uid="{E7EF589B-1AFC-4FD7-A94E-CC8A6408F8FA}"/>
    <cellStyle name="40% - Accent2 10 4 2 2 2" xfId="13768" xr:uid="{DB25D91E-8681-4B33-A739-3D2B4D58574D}"/>
    <cellStyle name="40% - Accent2 10 4 2 3" xfId="11989" xr:uid="{691BF5CC-713E-461C-8EE0-7209FC06624C}"/>
    <cellStyle name="40% - Accent2 10 4 3" xfId="9206" xr:uid="{8097BF95-1E85-4994-8251-7F55D814C9B4}"/>
    <cellStyle name="40% - Accent2 10 4 3 2" xfId="12886" xr:uid="{8458262F-24E8-4D89-AD07-034E1AD1E239}"/>
    <cellStyle name="40% - Accent2 10 4 4" xfId="11107" xr:uid="{7E12C237-6B5C-490A-B271-FC0F9158532E}"/>
    <cellStyle name="40% - Accent2 10 5" xfId="7932" xr:uid="{F7434305-90CB-4450-A245-B3115699BDE3}"/>
    <cellStyle name="40% - Accent2 10 5 2" xfId="9706" xr:uid="{93A7BF07-4F03-4DBB-BEAE-F9CF6070017B}"/>
    <cellStyle name="40% - Accent2 10 5 2 2" xfId="13386" xr:uid="{F1C7DF74-CE3F-42E6-9BA1-39EEE9BBD9BD}"/>
    <cellStyle name="40% - Accent2 10 5 3" xfId="11607" xr:uid="{AE29DCB7-CB24-49CC-BEA4-AA52BD09A41A}"/>
    <cellStyle name="40% - Accent2 10 6" xfId="8821" xr:uid="{25E8682D-3A9C-445C-A90E-803839D35B63}"/>
    <cellStyle name="40% - Accent2 10 6 2" xfId="12503" xr:uid="{5528893D-52F9-4B79-9BE6-FDF6CE8CCAFC}"/>
    <cellStyle name="40% - Accent2 10 7" xfId="10712" xr:uid="{F784644C-7B5A-48DD-8E95-7BBE299FF76E}"/>
    <cellStyle name="40% - Accent2 10 8" xfId="14457" xr:uid="{92FE14D1-705E-47C2-A80B-C6A8206F6FEA}"/>
    <cellStyle name="40% - Accent2 11" xfId="1529" xr:uid="{347A8134-66E8-4C36-8B32-D4346D1945D6}"/>
    <cellStyle name="40% - Accent2 11 2" xfId="1530" xr:uid="{58423041-56A4-41FE-990D-9DF12EABCD3E}"/>
    <cellStyle name="40% - Accent2 11 2 2" xfId="7062" xr:uid="{CB3396B9-AA19-47F4-91E1-2369296CC1E9}"/>
    <cellStyle name="40% - Accent2 11 2 2 2" xfId="8474" xr:uid="{FE927021-74CA-4AEE-8C6D-6A2C7DC12DC5}"/>
    <cellStyle name="40% - Accent2 11 2 2 2 2" xfId="10256" xr:uid="{9D24367D-A74A-48B2-A255-E9CF532A83B6}"/>
    <cellStyle name="40% - Accent2 11 2 2 2 2 2" xfId="13936" xr:uid="{B0C0852A-CE6D-4D9E-816E-0EBF38A6D61B}"/>
    <cellStyle name="40% - Accent2 11 2 2 2 3" xfId="12157" xr:uid="{1BE347BC-BBE9-4BD1-84F6-EAEC58189A82}"/>
    <cellStyle name="40% - Accent2 11 2 2 3" xfId="9374" xr:uid="{18193D25-5265-4A14-A7A4-F3CAB8B271BD}"/>
    <cellStyle name="40% - Accent2 11 2 2 3 2" xfId="13054" xr:uid="{D44999E5-0711-44EF-BCB8-E2D0E659BD7A}"/>
    <cellStyle name="40% - Accent2 11 2 2 4" xfId="11275" xr:uid="{A01A6617-4429-4963-AB78-CA5736E5E588}"/>
    <cellStyle name="40% - Accent2 11 2 3" xfId="8092" xr:uid="{9B2C0097-DA24-4591-B803-B177DA3A3692}"/>
    <cellStyle name="40% - Accent2 11 2 3 2" xfId="9873" xr:uid="{099E046D-0F89-4D7A-BBE5-89023691D67B}"/>
    <cellStyle name="40% - Accent2 11 2 3 2 2" xfId="13553" xr:uid="{A4725D14-F5D3-4BAF-8979-465ECB6425EC}"/>
    <cellStyle name="40% - Accent2 11 2 3 3" xfId="11774" xr:uid="{7BF8F3B5-93AF-4343-AABF-7F33F4685A6C}"/>
    <cellStyle name="40% - Accent2 11 2 4" xfId="8991" xr:uid="{B8BCE213-D4E0-490C-8DEC-FD8CC6F8D98E}"/>
    <cellStyle name="40% - Accent2 11 2 4 2" xfId="12671" xr:uid="{C427E7C1-1AD6-4709-88D7-B99B6C548430}"/>
    <cellStyle name="40% - Accent2 11 2 5" xfId="10892" xr:uid="{02FD0BAD-393D-4354-8EC6-D97EB5C5665E}"/>
    <cellStyle name="40% - Accent2 11 3" xfId="7510" xr:uid="{E245133A-F6E5-413D-B410-D1F4D04EE3D5}"/>
    <cellStyle name="40% - Accent2 11 3 2" xfId="8307" xr:uid="{7880BDC4-F1B0-4E49-B0F9-BD309E69D836}"/>
    <cellStyle name="40% - Accent2 11 3 2 2" xfId="10089" xr:uid="{D3FAAD05-FA61-4BB0-BB57-0076FD4D6563}"/>
    <cellStyle name="40% - Accent2 11 3 2 2 2" xfId="13769" xr:uid="{76641ED4-B33F-42EF-971E-7C9562B12C5B}"/>
    <cellStyle name="40% - Accent2 11 3 2 3" xfId="11990" xr:uid="{8694E711-1C46-4FE8-99CC-E729002E9E2B}"/>
    <cellStyle name="40% - Accent2 11 3 3" xfId="9207" xr:uid="{14D11C71-BFE8-4793-B4B9-DE77C2BF82DE}"/>
    <cellStyle name="40% - Accent2 11 3 3 2" xfId="12887" xr:uid="{E36CE99B-8B34-4B59-BB7F-F163BA923484}"/>
    <cellStyle name="40% - Accent2 11 3 4" xfId="11108" xr:uid="{1CFB0207-A6C0-4127-A8DE-D5AA0C0AF56A}"/>
    <cellStyle name="40% - Accent2 11 4" xfId="7933" xr:uid="{CA274BED-EF9C-4251-A28D-5CE688334EF7}"/>
    <cellStyle name="40% - Accent2 11 4 2" xfId="9707" xr:uid="{7C595C74-CE6B-46A3-832B-40B881C623BE}"/>
    <cellStyle name="40% - Accent2 11 4 2 2" xfId="13387" xr:uid="{4E65B032-FEF6-4C25-893F-449B12839ACD}"/>
    <cellStyle name="40% - Accent2 11 4 3" xfId="11608" xr:uid="{1476C991-B834-4246-AB7C-2A861280E031}"/>
    <cellStyle name="40% - Accent2 11 5" xfId="8822" xr:uid="{5F73393B-B199-4BEB-91CD-22D966059058}"/>
    <cellStyle name="40% - Accent2 11 5 2" xfId="12504" xr:uid="{C0069E0E-24FB-447F-8354-3673B2967087}"/>
    <cellStyle name="40% - Accent2 11 6" xfId="10713" xr:uid="{CCD651A5-6A33-4409-B030-1E9DF46116A5}"/>
    <cellStyle name="40% - Accent2 11 7" xfId="14470" xr:uid="{897982C6-252D-44B4-BC44-FC34ED1EFD08}"/>
    <cellStyle name="40% - Accent2 12" xfId="1531" xr:uid="{7F87C7FF-354D-4123-A28B-43163E6E0C20}"/>
    <cellStyle name="40% - Accent2 12 2" xfId="1532" xr:uid="{F076FE29-59D3-4152-AFAB-E99B8FE8B37C}"/>
    <cellStyle name="40% - Accent2 13" xfId="1533" xr:uid="{7C8A7F89-0DAF-47EF-82EE-2C137942D4A7}"/>
    <cellStyle name="40% - Accent2 13 2" xfId="1534" xr:uid="{B50F4BB1-80A6-4EAF-BFE2-D6324963E691}"/>
    <cellStyle name="40% - Accent2 13 2 2" xfId="7063" xr:uid="{208EB4EB-C145-42C3-940B-70B5F09F4F04}"/>
    <cellStyle name="40% - Accent2 13 2 2 2" xfId="8475" xr:uid="{8F3C1B27-8E04-4705-99A2-B5FA0104EE17}"/>
    <cellStyle name="40% - Accent2 13 2 2 2 2" xfId="10257" xr:uid="{BF1CB8E6-253D-4165-8915-95CD28550AA8}"/>
    <cellStyle name="40% - Accent2 13 2 2 2 2 2" xfId="13937" xr:uid="{999E5A01-A65A-40AC-8815-C9D67D63CA42}"/>
    <cellStyle name="40% - Accent2 13 2 2 2 3" xfId="12158" xr:uid="{59A96C19-296D-4F90-B38C-31671495CA0C}"/>
    <cellStyle name="40% - Accent2 13 2 2 3" xfId="9375" xr:uid="{154978CD-095A-4BB1-A4F1-D4FF5B5B90F1}"/>
    <cellStyle name="40% - Accent2 13 2 2 3 2" xfId="13055" xr:uid="{E564B7B4-B097-4077-9252-CC28614FF941}"/>
    <cellStyle name="40% - Accent2 13 2 2 4" xfId="11276" xr:uid="{200DA72D-8B71-4145-A84F-64F30AFCB289}"/>
    <cellStyle name="40% - Accent2 13 2 3" xfId="8093" xr:uid="{0DC35440-4819-4CED-88A7-5DAAD34F1F9F}"/>
    <cellStyle name="40% - Accent2 13 2 3 2" xfId="9874" xr:uid="{1C3317E6-F5FE-4612-99F1-9224E105CA15}"/>
    <cellStyle name="40% - Accent2 13 2 3 2 2" xfId="13554" xr:uid="{37B7EA3A-7544-449B-9DB9-B945F6AD1C54}"/>
    <cellStyle name="40% - Accent2 13 2 3 3" xfId="11775" xr:uid="{4E913195-7692-4852-A12E-730C15A69A21}"/>
    <cellStyle name="40% - Accent2 13 2 4" xfId="8992" xr:uid="{FC23F971-2088-4E43-A354-8E0828512552}"/>
    <cellStyle name="40% - Accent2 13 2 4 2" xfId="12672" xr:uid="{06F46FBC-0AC1-4DAB-A7B6-C4C9D203C7A6}"/>
    <cellStyle name="40% - Accent2 13 2 5" xfId="10893" xr:uid="{507562A7-9289-420D-BEE7-0598A2000AA8}"/>
    <cellStyle name="40% - Accent2 13 3" xfId="7511" xr:uid="{2EBB635E-F2D2-4172-80D1-C468C7740FA9}"/>
    <cellStyle name="40% - Accent2 13 3 2" xfId="8308" xr:uid="{F57AFC84-878D-40A4-800C-AD68A37C5DEB}"/>
    <cellStyle name="40% - Accent2 13 3 2 2" xfId="10090" xr:uid="{ADC4D075-1295-4D3E-895C-A980900F6602}"/>
    <cellStyle name="40% - Accent2 13 3 2 2 2" xfId="13770" xr:uid="{AA8BFF0B-3FC6-48CE-BFEE-84819563428A}"/>
    <cellStyle name="40% - Accent2 13 3 2 3" xfId="11991" xr:uid="{ECCC2847-A85F-4C9F-8D5A-DB9E40EA954C}"/>
    <cellStyle name="40% - Accent2 13 3 3" xfId="9208" xr:uid="{674CA3BD-010D-4C07-85A4-B04C28A9DF08}"/>
    <cellStyle name="40% - Accent2 13 3 3 2" xfId="12888" xr:uid="{97AEEDD5-BF1D-46A5-9F9E-347178655CA4}"/>
    <cellStyle name="40% - Accent2 13 3 4" xfId="11109" xr:uid="{4F5F1A11-971F-4419-9437-CEAC81BADF81}"/>
    <cellStyle name="40% - Accent2 13 4" xfId="7934" xr:uid="{16CE6663-B98E-476C-8002-8F603032E5E0}"/>
    <cellStyle name="40% - Accent2 13 4 2" xfId="9708" xr:uid="{E071AC5E-7205-49FA-9B09-D79D5E46E60A}"/>
    <cellStyle name="40% - Accent2 13 4 2 2" xfId="13388" xr:uid="{C2E87FA2-68A9-4009-80BB-547F5FC2FDD5}"/>
    <cellStyle name="40% - Accent2 13 4 3" xfId="11609" xr:uid="{618518AF-C944-42E6-9C2C-67270FC27A92}"/>
    <cellStyle name="40% - Accent2 13 5" xfId="8823" xr:uid="{2818837B-20BE-4E03-9A62-9538E580D774}"/>
    <cellStyle name="40% - Accent2 13 5 2" xfId="12505" xr:uid="{CFA64084-3589-4606-8D2F-3C740E9BAC68}"/>
    <cellStyle name="40% - Accent2 13 6" xfId="10714" xr:uid="{CA3BCABC-62A2-411D-B479-4E13294862CE}"/>
    <cellStyle name="40% - Accent2 14" xfId="1535" xr:uid="{3534553F-6E23-474C-9BA3-7D895559B336}"/>
    <cellStyle name="40% - Accent2 14 2" xfId="1536" xr:uid="{7B7822BE-8C98-4546-BEBC-569C08C87344}"/>
    <cellStyle name="40% - Accent2 14 2 2" xfId="7064" xr:uid="{F3D44262-F4C2-451E-9F2B-1A098259D0D1}"/>
    <cellStyle name="40% - Accent2 14 2 2 2" xfId="8499" xr:uid="{39ECA374-5A32-456D-AC30-CE899FA08A97}"/>
    <cellStyle name="40% - Accent2 14 2 2 2 2" xfId="10281" xr:uid="{9B1BA765-1826-473A-9C87-6FD89AEE7D6D}"/>
    <cellStyle name="40% - Accent2 14 2 2 2 2 2" xfId="13961" xr:uid="{191BE7CB-2BF0-4A23-914D-84F48DABB3E4}"/>
    <cellStyle name="40% - Accent2 14 2 2 2 3" xfId="12182" xr:uid="{DE9ABF0F-E2B4-4E51-A01C-1F6823DA92E6}"/>
    <cellStyle name="40% - Accent2 14 2 2 3" xfId="9399" xr:uid="{969A1632-5FDD-4906-82EC-FF990CD1A155}"/>
    <cellStyle name="40% - Accent2 14 2 2 3 2" xfId="13079" xr:uid="{E40CFB53-887E-4AD3-8136-EE0F6BE878B7}"/>
    <cellStyle name="40% - Accent2 14 2 2 4" xfId="11300" xr:uid="{CBE91CD2-96AA-42DD-8744-BA0D4CC9BB3E}"/>
    <cellStyle name="40% - Accent2 14 2 3" xfId="8117" xr:uid="{53C6418C-2219-4AFD-99CD-30955150FB5D}"/>
    <cellStyle name="40% - Accent2 14 2 3 2" xfId="9898" xr:uid="{440F77A1-B95F-4968-BD6A-19972CEC9E05}"/>
    <cellStyle name="40% - Accent2 14 2 3 2 2" xfId="13578" xr:uid="{CD08389A-1151-43CF-9378-A09A8396D6D1}"/>
    <cellStyle name="40% - Accent2 14 2 3 3" xfId="11799" xr:uid="{B2128006-13B3-4E2A-A9D6-8AAFA6108E89}"/>
    <cellStyle name="40% - Accent2 14 2 4" xfId="9016" xr:uid="{591EFF36-4D82-4553-9ED8-49986DE45BC3}"/>
    <cellStyle name="40% - Accent2 14 2 4 2" xfId="12696" xr:uid="{B4A8B802-B656-4F61-956D-EA7723B5221F}"/>
    <cellStyle name="40% - Accent2 14 2 5" xfId="10917" xr:uid="{FE149CD8-41A5-4C6D-B765-AC47A2F62F85}"/>
    <cellStyle name="40% - Accent2 14 3" xfId="7533" xr:uid="{B65AA6E9-E6F7-4E33-96DC-A100ADC965C8}"/>
    <cellStyle name="40% - Accent2 14 3 2" xfId="8333" xr:uid="{0FDAEFC8-BAFC-402B-9147-834787E6BB47}"/>
    <cellStyle name="40% - Accent2 14 3 2 2" xfId="10115" xr:uid="{AD453940-2517-446C-AD0F-D95D17812D2E}"/>
    <cellStyle name="40% - Accent2 14 3 2 2 2" xfId="13795" xr:uid="{DD65A38E-CA50-4F9F-BC4B-9470928F790E}"/>
    <cellStyle name="40% - Accent2 14 3 2 3" xfId="12016" xr:uid="{429E4361-1702-454F-A424-35C21170351B}"/>
    <cellStyle name="40% - Accent2 14 3 3" xfId="9233" xr:uid="{E660C293-1C2E-4A14-96F7-614F532619A4}"/>
    <cellStyle name="40% - Accent2 14 3 3 2" xfId="12913" xr:uid="{C29C62FB-DC3C-4970-82D3-8B42670CCF62}"/>
    <cellStyle name="40% - Accent2 14 3 4" xfId="11134" xr:uid="{94225138-D84B-4B0D-B6D8-E113862E47FE}"/>
    <cellStyle name="40% - Accent2 14 4" xfId="7958" xr:uid="{66FA382A-38EF-4607-9278-B56853F9CBCB}"/>
    <cellStyle name="40% - Accent2 14 4 2" xfId="9732" xr:uid="{3D1E485C-FA2E-463C-83DE-50AD4202921E}"/>
    <cellStyle name="40% - Accent2 14 4 2 2" xfId="13412" xr:uid="{E87AD5D3-1B70-4018-A3B6-333B5ED8949B}"/>
    <cellStyle name="40% - Accent2 14 4 3" xfId="11633" xr:uid="{DB12449E-A8FA-4676-B91A-E04BDE92B94B}"/>
    <cellStyle name="40% - Accent2 14 5" xfId="8848" xr:uid="{8C3D5174-032D-4201-953F-2417E3EF9E59}"/>
    <cellStyle name="40% - Accent2 14 5 2" xfId="12530" xr:uid="{E3EA9A2D-7B1E-40C7-A4A8-A682889A9863}"/>
    <cellStyle name="40% - Accent2 14 6" xfId="10749" xr:uid="{496D88EA-AB27-4C21-A3D4-1191BF23BE60}"/>
    <cellStyle name="40% - Accent2 15" xfId="1537" xr:uid="{2AA60BBC-7898-4811-8DE9-2AB74B3C2728}"/>
    <cellStyle name="40% - Accent2 15 2" xfId="1538" xr:uid="{6DA5A741-7FD8-4320-8CF7-EB0EB49F66A9}"/>
    <cellStyle name="40% - Accent2 15 2 2" xfId="7065" xr:uid="{4B214D8B-A4A5-4353-9587-355506AD14DC}"/>
    <cellStyle name="40% - Accent2 15 2 2 2" xfId="8518" xr:uid="{D2820E19-56BB-474B-89AC-AA6075D8EB4B}"/>
    <cellStyle name="40% - Accent2 15 2 2 2 2" xfId="10300" xr:uid="{95F726D3-0C43-4EF5-AF2B-6C977ABF4007}"/>
    <cellStyle name="40% - Accent2 15 2 2 2 2 2" xfId="13980" xr:uid="{07F446D8-5A73-42ED-B8C1-3CC70FA2A8E0}"/>
    <cellStyle name="40% - Accent2 15 2 2 2 3" xfId="12201" xr:uid="{54A02197-5921-4936-A894-889E7C487000}"/>
    <cellStyle name="40% - Accent2 15 2 2 3" xfId="9418" xr:uid="{48597EAF-AFB7-4804-BB41-6C8F88FA8F18}"/>
    <cellStyle name="40% - Accent2 15 2 2 3 2" xfId="13098" xr:uid="{D8084D9B-8BCC-43B1-BF69-0BC80C1C1C94}"/>
    <cellStyle name="40% - Accent2 15 2 2 4" xfId="11319" xr:uid="{464F1AF3-714E-45E5-9373-B802EC90B4BD}"/>
    <cellStyle name="40% - Accent2 15 2 3" xfId="8136" xr:uid="{F8C08F37-2272-4210-ABF3-9308F436AE86}"/>
    <cellStyle name="40% - Accent2 15 2 3 2" xfId="9917" xr:uid="{F9E64740-28F9-4D62-B888-E66C6A2461A9}"/>
    <cellStyle name="40% - Accent2 15 2 3 2 2" xfId="13597" xr:uid="{2DC83BB9-A635-4344-B852-2361AD48AD3C}"/>
    <cellStyle name="40% - Accent2 15 2 3 3" xfId="11818" xr:uid="{0E6501D5-B5CD-4E66-A5B9-0DD6C4687493}"/>
    <cellStyle name="40% - Accent2 15 2 4" xfId="9035" xr:uid="{AE689A42-1C0E-4680-844A-CBE3C10E0405}"/>
    <cellStyle name="40% - Accent2 15 2 4 2" xfId="12715" xr:uid="{56EDF1F8-0899-48D9-99CC-83A69827A2A6}"/>
    <cellStyle name="40% - Accent2 15 2 5" xfId="10936" xr:uid="{682064FA-B2F5-4242-B568-28FC17EE02A5}"/>
    <cellStyle name="40% - Accent2 15 3" xfId="7550" xr:uid="{A62049F1-125D-47FC-B095-BB01CA22847B}"/>
    <cellStyle name="40% - Accent2 15 3 2" xfId="8352" xr:uid="{AC62F722-17BC-4730-95A5-D3A5BA9941C2}"/>
    <cellStyle name="40% - Accent2 15 3 2 2" xfId="10134" xr:uid="{53BDAC3D-BC90-4DD9-B74A-BFE9C143A04C}"/>
    <cellStyle name="40% - Accent2 15 3 2 2 2" xfId="13814" xr:uid="{78467572-10DF-4A84-AE12-FE900FC051C0}"/>
    <cellStyle name="40% - Accent2 15 3 2 3" xfId="12035" xr:uid="{B29DE9FB-073F-4676-8A2F-44E067A205B0}"/>
    <cellStyle name="40% - Accent2 15 3 3" xfId="9252" xr:uid="{95664C5C-C700-4828-A94D-BFBAEB3C75DE}"/>
    <cellStyle name="40% - Accent2 15 3 3 2" xfId="12932" xr:uid="{CEDE3E3C-1643-491A-A495-ABCC5D7F3E11}"/>
    <cellStyle name="40% - Accent2 15 3 4" xfId="11153" xr:uid="{FC3B885E-AB15-4564-B6DE-D5B724360232}"/>
    <cellStyle name="40% - Accent2 15 4" xfId="7977" xr:uid="{8EC1AC66-0EEF-4252-B061-076A838DF862}"/>
    <cellStyle name="40% - Accent2 15 4 2" xfId="9751" xr:uid="{FBA32597-794D-4690-B38B-FD9146BFB359}"/>
    <cellStyle name="40% - Accent2 15 4 2 2" xfId="13431" xr:uid="{2513A522-A317-44BD-B877-A4EC8810B075}"/>
    <cellStyle name="40% - Accent2 15 4 3" xfId="11652" xr:uid="{5B7F0A25-4D2A-4E8A-8702-450174AD349F}"/>
    <cellStyle name="40% - Accent2 15 5" xfId="8867" xr:uid="{94C1BFCA-29FF-4B4E-AA2B-C57C4C72A6E8}"/>
    <cellStyle name="40% - Accent2 15 5 2" xfId="12549" xr:uid="{ED08A7A5-DD02-4B37-9F4B-C451099166F3}"/>
    <cellStyle name="40% - Accent2 15 6" xfId="10768" xr:uid="{77892A4D-7BD1-49B4-B3BF-8B4C80E2EC04}"/>
    <cellStyle name="40% - Accent2 16" xfId="1539" xr:uid="{8DD4A97D-1817-4134-BA42-F7064957D332}"/>
    <cellStyle name="40% - Accent2 16 2" xfId="7409" xr:uid="{FBDCCD70-10B8-478E-9508-42A64BFE0977}"/>
    <cellStyle name="40% - Accent2 16 2 2" xfId="7663" xr:uid="{514E04A2-A3D1-45DC-B387-B7F94D69F781}"/>
    <cellStyle name="40% - Accent2 16 2 2 2" xfId="8531" xr:uid="{4EC27538-A832-4CA8-A2BF-5438B2861CC2}"/>
    <cellStyle name="40% - Accent2 16 2 2 2 2" xfId="10313" xr:uid="{F312E243-59D2-4276-91CC-4360B0E04E18}"/>
    <cellStyle name="40% - Accent2 16 2 2 2 2 2" xfId="13993" xr:uid="{08DCB30C-9AB4-4452-B6A7-5A8F2725F6E0}"/>
    <cellStyle name="40% - Accent2 16 2 2 2 3" xfId="12214" xr:uid="{D12C4B4C-26A4-4B42-836C-94C361C20C25}"/>
    <cellStyle name="40% - Accent2 16 2 2 3" xfId="9431" xr:uid="{B3D217BF-565E-4A13-B8E0-E3EE9CD02DEA}"/>
    <cellStyle name="40% - Accent2 16 2 2 3 2" xfId="13111" xr:uid="{9B8B00F3-8B47-48AE-80C8-CFDE5A4198AD}"/>
    <cellStyle name="40% - Accent2 16 2 2 4" xfId="11332" xr:uid="{3419E70D-1FBC-42BD-ACE0-FBEA3E2BDF9B}"/>
    <cellStyle name="40% - Accent2 16 2 3" xfId="8149" xr:uid="{472F4A40-E77B-4CC3-A2BF-0BAD06732288}"/>
    <cellStyle name="40% - Accent2 16 2 3 2" xfId="9930" xr:uid="{068F4BEC-DFE0-40F9-B869-68B1B54CD18D}"/>
    <cellStyle name="40% - Accent2 16 2 3 2 2" xfId="13610" xr:uid="{CB182DC0-5F16-49CE-86EB-174B7F2ABE6C}"/>
    <cellStyle name="40% - Accent2 16 2 3 3" xfId="11831" xr:uid="{F05E1522-AD28-4AE4-966F-407CDF408299}"/>
    <cellStyle name="40% - Accent2 16 2 4" xfId="9048" xr:uid="{DB994D9E-4D74-43CE-A798-3EBBBB8944FA}"/>
    <cellStyle name="40% - Accent2 16 2 4 2" xfId="12728" xr:uid="{A205F622-6F7F-478D-8BF6-47C8D1F3D9FA}"/>
    <cellStyle name="40% - Accent2 16 2 5" xfId="10949" xr:uid="{ABAC8BEB-8715-476D-8B13-29243E2C00DC}"/>
    <cellStyle name="40% - Accent2 16 3" xfId="7563" xr:uid="{99D8BA83-3D66-4337-8946-C9C2D2493821}"/>
    <cellStyle name="40% - Accent2 16 3 2" xfId="8365" xr:uid="{E84CBF6B-2BF6-4001-9FCB-1DFBDDEB1136}"/>
    <cellStyle name="40% - Accent2 16 3 2 2" xfId="10147" xr:uid="{281F12AC-BC0C-4A22-A1E3-73B2333E010B}"/>
    <cellStyle name="40% - Accent2 16 3 2 2 2" xfId="13827" xr:uid="{5365D28E-FB01-4395-83E9-1556F3C26109}"/>
    <cellStyle name="40% - Accent2 16 3 2 3" xfId="12048" xr:uid="{2C019BC6-B176-41E4-B78A-996DABBD8B82}"/>
    <cellStyle name="40% - Accent2 16 3 3" xfId="9265" xr:uid="{EED1FB19-27F9-4C3F-8AF1-A576EA03B57E}"/>
    <cellStyle name="40% - Accent2 16 3 3 2" xfId="12945" xr:uid="{6978DDDE-8CE4-4F4D-B1BF-F22F906BF7AD}"/>
    <cellStyle name="40% - Accent2 16 3 4" xfId="11166" xr:uid="{9B2512C6-E55E-4B1B-995A-9D60301565EF}"/>
    <cellStyle name="40% - Accent2 16 4" xfId="7990" xr:uid="{EED92B3F-1F70-4863-9294-522A7071264D}"/>
    <cellStyle name="40% - Accent2 16 4 2" xfId="9764" xr:uid="{BC203ECD-6FBF-4A5F-8377-235C6B30D034}"/>
    <cellStyle name="40% - Accent2 16 4 2 2" xfId="13444" xr:uid="{8A27E1D2-7EEA-4C60-BDA1-ACD660ACB2A7}"/>
    <cellStyle name="40% - Accent2 16 4 3" xfId="11665" xr:uid="{16426C20-BF5B-44B5-A431-1C1D0207ADE6}"/>
    <cellStyle name="40% - Accent2 16 5" xfId="8880" xr:uid="{1706CEEA-86B3-4BB3-95F2-B85B88260C13}"/>
    <cellStyle name="40% - Accent2 16 5 2" xfId="12562" xr:uid="{32AA0930-F7D8-45AD-A381-817EEF647012}"/>
    <cellStyle name="40% - Accent2 16 6" xfId="10781" xr:uid="{E44B5EAA-19CC-4D53-B2D2-3C7F27939F55}"/>
    <cellStyle name="40% - Accent2 17" xfId="1540" xr:uid="{A4F79F1A-C07D-4C88-BC91-F1239E2EFB1C}"/>
    <cellStyle name="40% - Accent2 17 2" xfId="7428" xr:uid="{C45556D9-9BAA-4D4C-9F2D-B7942B524E02}"/>
    <cellStyle name="40% - Accent2 17 2 2" xfId="7682" xr:uid="{E09FE9BE-57CA-4B30-9F8C-CF6B57A0AE88}"/>
    <cellStyle name="40% - Accent2 17 2 2 2" xfId="8549" xr:uid="{899B160E-6215-4E96-AD43-89ADCC940A02}"/>
    <cellStyle name="40% - Accent2 17 2 2 2 2" xfId="10331" xr:uid="{10DD7125-CBE1-49B6-8CC1-8C6221054872}"/>
    <cellStyle name="40% - Accent2 17 2 2 2 2 2" xfId="14011" xr:uid="{D1217354-00B9-409B-B87C-372C5AFDEC78}"/>
    <cellStyle name="40% - Accent2 17 2 2 2 3" xfId="12232" xr:uid="{854FA3CC-82C0-4F0B-8CF8-69183F5718F1}"/>
    <cellStyle name="40% - Accent2 17 2 2 3" xfId="9449" xr:uid="{33B9DE8A-7A7A-4AE2-B20A-364611E08A13}"/>
    <cellStyle name="40% - Accent2 17 2 2 3 2" xfId="13129" xr:uid="{E8F0FB37-5721-49FF-948F-F22B1716DB8D}"/>
    <cellStyle name="40% - Accent2 17 2 2 4" xfId="11350" xr:uid="{97C7BF57-3017-4E34-91E8-C1B402DAB36D}"/>
    <cellStyle name="40% - Accent2 17 2 3" xfId="8167" xr:uid="{F7D6CFF1-7351-401F-999A-B32C6E37BC6C}"/>
    <cellStyle name="40% - Accent2 17 2 3 2" xfId="9948" xr:uid="{AFD855D8-CDA8-48D5-856F-0D1FB7F63F81}"/>
    <cellStyle name="40% - Accent2 17 2 3 2 2" xfId="13628" xr:uid="{F312E5E0-444C-4F08-AA02-5137755E5D82}"/>
    <cellStyle name="40% - Accent2 17 2 3 3" xfId="11849" xr:uid="{6B54E2D0-8F6B-4A34-BAA7-14047D67D4B2}"/>
    <cellStyle name="40% - Accent2 17 2 4" xfId="9066" xr:uid="{F6C7F225-26BB-4AD6-AADB-85240072951A}"/>
    <cellStyle name="40% - Accent2 17 2 4 2" xfId="12746" xr:uid="{DE136188-AB9E-46F9-B742-79C505325A1E}"/>
    <cellStyle name="40% - Accent2 17 2 5" xfId="10967" xr:uid="{9501F115-04A8-4469-A127-00CC21C749E6}"/>
    <cellStyle name="40% - Accent2 17 3" xfId="7581" xr:uid="{E50B4401-1FE8-4940-B4F6-CD476C57AF54}"/>
    <cellStyle name="40% - Accent2 17 3 2" xfId="8383" xr:uid="{5055429D-F053-46D1-BE98-B4EA1D53F6AF}"/>
    <cellStyle name="40% - Accent2 17 3 2 2" xfId="10165" xr:uid="{FDDACA35-99C3-42AB-AEEA-81706E609748}"/>
    <cellStyle name="40% - Accent2 17 3 2 2 2" xfId="13845" xr:uid="{4F73F92C-EC92-43A3-B1E7-F86DB0704668}"/>
    <cellStyle name="40% - Accent2 17 3 2 3" xfId="12066" xr:uid="{4A669621-EE5B-4B91-A408-95F913FB1E5F}"/>
    <cellStyle name="40% - Accent2 17 3 3" xfId="9283" xr:uid="{10E3F4B3-19D8-43F3-AD9B-977A4998AFAF}"/>
    <cellStyle name="40% - Accent2 17 3 3 2" xfId="12963" xr:uid="{72D971A1-39D4-480D-A7F2-78FB9D414CB9}"/>
    <cellStyle name="40% - Accent2 17 3 4" xfId="11184" xr:uid="{C57BC795-2F6A-42CD-9FC9-52E944801BE0}"/>
    <cellStyle name="40% - Accent2 17 4" xfId="8008" xr:uid="{EB4FE854-B392-466D-A7E9-43A7F39C00CF}"/>
    <cellStyle name="40% - Accent2 17 4 2" xfId="9782" xr:uid="{7EE44A6D-44A0-4E0B-A071-5E63CF39779F}"/>
    <cellStyle name="40% - Accent2 17 4 2 2" xfId="13462" xr:uid="{10C852E9-59C8-4B88-95B5-C6DC70EBDF19}"/>
    <cellStyle name="40% - Accent2 17 4 3" xfId="11683" xr:uid="{E53DD179-C7FB-4E53-83E4-A0F14516A3A5}"/>
    <cellStyle name="40% - Accent2 17 5" xfId="8899" xr:uid="{421B5727-B342-4498-9F2F-0D9408BC4A30}"/>
    <cellStyle name="40% - Accent2 17 5 2" xfId="12580" xr:uid="{4526E8DA-DC3D-401B-824B-D989571C66C0}"/>
    <cellStyle name="40% - Accent2 17 6" xfId="10800" xr:uid="{145634EF-753C-4422-AB66-DAEF0D2A3F9A}"/>
    <cellStyle name="40% - Accent2 18" xfId="1541" xr:uid="{9AF75C48-0CD4-4EAB-B2DA-C0FDFB066AB9}"/>
    <cellStyle name="40% - Accent2 18 2" xfId="7439" xr:uid="{03BA1ABB-0FC9-4153-982C-2A361AE9247D}"/>
    <cellStyle name="40% - Accent2 18 2 2" xfId="7694" xr:uid="{A580E5AA-A271-482E-8823-B68547DAFA4B}"/>
    <cellStyle name="40% - Accent2 18 2 2 2" xfId="8561" xr:uid="{FADC628E-B29D-42D1-AB49-470788A836CF}"/>
    <cellStyle name="40% - Accent2 18 2 2 2 2" xfId="10343" xr:uid="{624234EC-46FC-496F-B0EC-7CB763E7F4C3}"/>
    <cellStyle name="40% - Accent2 18 2 2 2 2 2" xfId="14023" xr:uid="{6A7D5FB6-3372-4465-BA3D-B0F2E2D38701}"/>
    <cellStyle name="40% - Accent2 18 2 2 2 3" xfId="12244" xr:uid="{6A0A9697-7844-4A8B-8574-44885D8328B1}"/>
    <cellStyle name="40% - Accent2 18 2 2 3" xfId="9461" xr:uid="{6DFC26F3-FA5C-4CBF-AD93-AB70F7515D02}"/>
    <cellStyle name="40% - Accent2 18 2 2 3 2" xfId="13141" xr:uid="{D459776B-9641-4325-BEF3-4BCE5DB9F3EE}"/>
    <cellStyle name="40% - Accent2 18 2 2 4" xfId="11362" xr:uid="{1C01ADF4-CD90-40AB-8E54-F341771004AF}"/>
    <cellStyle name="40% - Accent2 18 2 3" xfId="8179" xr:uid="{FE4BFF53-590C-41E7-B913-1C0CBDD28A6D}"/>
    <cellStyle name="40% - Accent2 18 2 3 2" xfId="9960" xr:uid="{384C70FC-B795-407E-9E24-08B903BA73BA}"/>
    <cellStyle name="40% - Accent2 18 2 3 2 2" xfId="13640" xr:uid="{7A830EEC-FB62-49AF-AD9C-500C63C29485}"/>
    <cellStyle name="40% - Accent2 18 2 3 3" xfId="11861" xr:uid="{6A6280D7-5DE4-4348-A9E7-354890AE748A}"/>
    <cellStyle name="40% - Accent2 18 2 4" xfId="9078" xr:uid="{A08A5E63-4E75-4B4B-94C6-A9EC8323006D}"/>
    <cellStyle name="40% - Accent2 18 2 4 2" xfId="12758" xr:uid="{A7B8D6D8-40C2-42C9-A0FF-173D212002DE}"/>
    <cellStyle name="40% - Accent2 18 2 5" xfId="10979" xr:uid="{2176E530-6AD3-40E3-B396-CA7A8F581529}"/>
    <cellStyle name="40% - Accent2 18 3" xfId="7593" xr:uid="{F84D4301-1605-4472-8CE5-BAA94FE0EE62}"/>
    <cellStyle name="40% - Accent2 18 3 2" xfId="8395" xr:uid="{EF2EC3DF-D810-4CA2-A41E-9E39E139E943}"/>
    <cellStyle name="40% - Accent2 18 3 2 2" xfId="10177" xr:uid="{BBCF02B0-7066-4B87-92C9-694B5E9B550F}"/>
    <cellStyle name="40% - Accent2 18 3 2 2 2" xfId="13857" xr:uid="{4B73A3BB-248C-46A1-9FF8-094FBF98260B}"/>
    <cellStyle name="40% - Accent2 18 3 2 3" xfId="12078" xr:uid="{3220B7E9-690E-4C29-987E-18E2AE26A6D0}"/>
    <cellStyle name="40% - Accent2 18 3 3" xfId="9295" xr:uid="{F1232042-C47C-41FD-829D-42696DA03DB3}"/>
    <cellStyle name="40% - Accent2 18 3 3 2" xfId="12975" xr:uid="{2A359BC8-8ABE-47B3-8AD2-F3CD54B98C13}"/>
    <cellStyle name="40% - Accent2 18 3 4" xfId="11196" xr:uid="{0CF78AEE-EBBD-44E8-8A35-1E3B9638A023}"/>
    <cellStyle name="40% - Accent2 18 4" xfId="8020" xr:uid="{A4FF0D75-6C38-4F85-ACB0-8533B282CBA0}"/>
    <cellStyle name="40% - Accent2 18 4 2" xfId="9794" xr:uid="{1A0DE4BC-4D1E-4EF6-A7DB-E5A3DDC5CEFD}"/>
    <cellStyle name="40% - Accent2 18 4 2 2" xfId="13474" xr:uid="{882C126E-0819-4B3D-9805-A39F487116B9}"/>
    <cellStyle name="40% - Accent2 18 4 3" xfId="11695" xr:uid="{FC8F613E-9D92-4FA7-8983-4D8921B1D7AF}"/>
    <cellStyle name="40% - Accent2 18 5" xfId="8911" xr:uid="{96E66443-938D-4F83-810B-50C5C18293BC}"/>
    <cellStyle name="40% - Accent2 18 5 2" xfId="12592" xr:uid="{54EFAE12-A93D-4D40-8A81-51A7B75DF952}"/>
    <cellStyle name="40% - Accent2 18 6" xfId="10812" xr:uid="{03E30F29-5A57-4296-9186-1342527342A7}"/>
    <cellStyle name="40% - Accent2 19" xfId="1542" xr:uid="{9B5CEED8-C13B-4273-AFAB-0B2ED1997ED6}"/>
    <cellStyle name="40% - Accent2 19 2" xfId="7457" xr:uid="{7950509A-5F1A-4D67-9E94-B5C51316E86A}"/>
    <cellStyle name="40% - Accent2 19 2 2" xfId="7711" xr:uid="{AC62F5B2-112A-4633-B7D3-0C552436FBC4}"/>
    <cellStyle name="40% - Accent2 19 2 2 2" xfId="8578" xr:uid="{4B86D497-7AC3-414B-BF31-869D828E7F8B}"/>
    <cellStyle name="40% - Accent2 19 2 2 2 2" xfId="10360" xr:uid="{5DC1E126-E7E6-4C65-9F08-1B16B4C77F4F}"/>
    <cellStyle name="40% - Accent2 19 2 2 2 2 2" xfId="14040" xr:uid="{727EC258-84FA-430E-B577-4458B04A3A5F}"/>
    <cellStyle name="40% - Accent2 19 2 2 2 3" xfId="12261" xr:uid="{CC10A2D8-D098-4F3E-AE42-B7ECDFF45636}"/>
    <cellStyle name="40% - Accent2 19 2 2 3" xfId="9478" xr:uid="{AAE2B73A-DD3F-4FA1-BBDD-B27541B3E5D9}"/>
    <cellStyle name="40% - Accent2 19 2 2 3 2" xfId="13158" xr:uid="{60F53035-508E-4D69-A27D-045E49C3F5D0}"/>
    <cellStyle name="40% - Accent2 19 2 2 4" xfId="11379" xr:uid="{E12B6D9C-CAA4-440D-99A6-0617869BCF26}"/>
    <cellStyle name="40% - Accent2 19 2 3" xfId="8196" xr:uid="{A8777462-80D8-4244-853A-8C45575A922E}"/>
    <cellStyle name="40% - Accent2 19 2 3 2" xfId="9977" xr:uid="{4641DFA9-D3C3-47C8-A95E-BD8A701DF041}"/>
    <cellStyle name="40% - Accent2 19 2 3 2 2" xfId="13657" xr:uid="{B29107E5-9586-4425-A7EF-695E2B14A5C4}"/>
    <cellStyle name="40% - Accent2 19 2 3 3" xfId="11878" xr:uid="{E38B3D53-70DF-46BE-A262-D106FA444F76}"/>
    <cellStyle name="40% - Accent2 19 2 4" xfId="9095" xr:uid="{35EB0DE6-F0D5-4554-B684-735321487574}"/>
    <cellStyle name="40% - Accent2 19 2 4 2" xfId="12775" xr:uid="{1DF7EC51-372F-4C17-8326-E6BD8C90DC62}"/>
    <cellStyle name="40% - Accent2 19 2 5" xfId="10996" xr:uid="{0A125921-70B2-457C-A7FD-691FF0247B37}"/>
    <cellStyle name="40% - Accent2 19 3" xfId="7610" xr:uid="{148C0014-18A8-42E7-A9A7-B230619CE2F2}"/>
    <cellStyle name="40% - Accent2 19 3 2" xfId="8412" xr:uid="{1D16FFB1-4D05-4A16-B634-CAE9EFC1A724}"/>
    <cellStyle name="40% - Accent2 19 3 2 2" xfId="10194" xr:uid="{CBB73C8A-0C76-4625-A149-C6316C4B3727}"/>
    <cellStyle name="40% - Accent2 19 3 2 2 2" xfId="13874" xr:uid="{3EE54004-F3CA-4424-A0F4-39545B65BA32}"/>
    <cellStyle name="40% - Accent2 19 3 2 3" xfId="12095" xr:uid="{4C567F45-DCDA-4BE0-B23C-44132FB13770}"/>
    <cellStyle name="40% - Accent2 19 3 3" xfId="9312" xr:uid="{DE386810-7C46-4FBC-A11C-8B15ABFD1D95}"/>
    <cellStyle name="40% - Accent2 19 3 3 2" xfId="12992" xr:uid="{0D25EFFB-D565-4504-B3F2-93E1C5A0AD23}"/>
    <cellStyle name="40% - Accent2 19 3 4" xfId="11213" xr:uid="{927AC512-6650-468C-9937-73DFC83AF2B9}"/>
    <cellStyle name="40% - Accent2 19 4" xfId="8037" xr:uid="{E7BE62C4-324A-4704-938E-0DB45D0B6111}"/>
    <cellStyle name="40% - Accent2 19 4 2" xfId="9811" xr:uid="{4CFB8F49-5368-44B1-854F-7E8F43D8D892}"/>
    <cellStyle name="40% - Accent2 19 4 2 2" xfId="13491" xr:uid="{8A9A3928-252A-426A-9ECA-2F1C24EAEED2}"/>
    <cellStyle name="40% - Accent2 19 4 3" xfId="11712" xr:uid="{E09A5FAF-50C1-4BB9-B2AF-348118E924AD}"/>
    <cellStyle name="40% - Accent2 19 5" xfId="8928" xr:uid="{FB99CF54-1363-4752-B607-6F2AC9B4D75D}"/>
    <cellStyle name="40% - Accent2 19 5 2" xfId="12609" xr:uid="{2907FFC7-8D85-42BB-B6C1-1D1B52245555}"/>
    <cellStyle name="40% - Accent2 19 6" xfId="10829" xr:uid="{4B32F9C6-9084-4875-8BDC-B309EE9725AD}"/>
    <cellStyle name="40% - Accent2 2" xfId="1543" xr:uid="{E6BF6F6A-B5B0-425D-A15E-3D049300241B}"/>
    <cellStyle name="40% - Accent2 2 10" xfId="1544" xr:uid="{9F46D463-0E6A-4E93-9890-E8BEC3361518}"/>
    <cellStyle name="40% - Accent2 2 10 2" xfId="7163" xr:uid="{FB219386-D5BB-4BE5-A9B0-6E286A18A2D0}"/>
    <cellStyle name="40% - Accent2 2 10 3" xfId="10715" xr:uid="{837BBA67-B476-43E3-97CD-25E006E75DF0}"/>
    <cellStyle name="40% - Accent2 2 11" xfId="1545" xr:uid="{F50061D6-2D82-436B-BD33-FCCB01310AF5}"/>
    <cellStyle name="40% - Accent2 2 11 2" xfId="14390" xr:uid="{F8429026-1B80-44C4-A446-CC8DA993F53C}"/>
    <cellStyle name="40% - Accent2 2 12" xfId="1546" xr:uid="{BEA72733-CBAC-48F9-8588-A7F3DCC6DEA9}"/>
    <cellStyle name="40% - Accent2 2 2" xfId="1547" xr:uid="{E6F9DA0F-C121-4A0D-8EC3-AB839AA5307A}"/>
    <cellStyle name="40% - Accent2 2 2 2" xfId="1548" xr:uid="{ABB4EF3C-8458-409F-A4AE-6DE36A9AF382}"/>
    <cellStyle name="40% - Accent2 2 2 2 2" xfId="1549" xr:uid="{0618C086-1C9D-42DA-87B4-4265BE4B7E6E}"/>
    <cellStyle name="40% - Accent2 2 2 2 2 2" xfId="1550" xr:uid="{3FA5C0AA-412E-4F19-80DC-90DE9BA5063C}"/>
    <cellStyle name="40% - Accent2 2 2 2 3" xfId="1551" xr:uid="{D9D7402F-4B18-429A-B311-BD6131BF617D}"/>
    <cellStyle name="40% - Accent2 2 2 3" xfId="1552" xr:uid="{7F48016D-5FF8-424B-9E9B-82BF1821AD70}"/>
    <cellStyle name="40% - Accent2 2 2 3 2" xfId="1553" xr:uid="{1D652916-F3FA-487A-BAA8-AC04111F48D2}"/>
    <cellStyle name="40% - Accent2 2 2 3 2 2" xfId="1554" xr:uid="{BB982654-1107-4A24-B7CB-4C9F5E20BAC2}"/>
    <cellStyle name="40% - Accent2 2 2 3 3" xfId="1555" xr:uid="{7B6DF9A4-4760-4F70-9FDC-CF6A69DAB9FB}"/>
    <cellStyle name="40% - Accent2 2 2 3 3 2" xfId="1556" xr:uid="{7DD724E8-4C5D-4F6E-A62F-7A6E4E533E5F}"/>
    <cellStyle name="40% - Accent2 2 2 3 4" xfId="1557" xr:uid="{7178BD71-D3F9-4D75-9038-3A296F005BE5}"/>
    <cellStyle name="40% - Accent2 2 2 4" xfId="1558" xr:uid="{AFD6FA89-52F1-4FA5-B1AB-CAC473FF86B6}"/>
    <cellStyle name="40% - Accent2 2 2 4 2" xfId="1559" xr:uid="{8E64BED7-D42B-4E0B-8B8E-D0CA1B1EF318}"/>
    <cellStyle name="40% - Accent2 2 2 5" xfId="1560" xr:uid="{CBE23DF8-04AC-42EB-B2F3-3464A2B4D340}"/>
    <cellStyle name="40% - Accent2 2 2 5 2" xfId="1561" xr:uid="{79A1EA61-8F37-4EA4-9212-48A6633E2F2F}"/>
    <cellStyle name="40% - Accent2 2 2 6" xfId="1562" xr:uid="{58DF9934-EA82-4E31-9585-84AADADF5866}"/>
    <cellStyle name="40% - Accent2 2 2 6 2" xfId="1563" xr:uid="{1038C057-6D33-43F0-B8FC-5B0208F3FCA3}"/>
    <cellStyle name="40% - Accent2 2 2 7" xfId="1564" xr:uid="{34FDD805-A4B2-4C93-A3C1-F47DD89868A8}"/>
    <cellStyle name="40% - Accent2 2 2 8" xfId="1565" xr:uid="{2981ED4F-8EE1-4C4B-87DC-FE67B012D790}"/>
    <cellStyle name="40% - Accent2 2 3" xfId="1566" xr:uid="{D19A9141-98E2-428B-98F5-D7AA7B938E87}"/>
    <cellStyle name="40% - Accent2 2 3 2" xfId="1567" xr:uid="{3C1D0D85-2928-4B20-BFD1-102697305E93}"/>
    <cellStyle name="40% - Accent2 2 3 2 2" xfId="1568" xr:uid="{9C83EB14-C91A-44B5-93FA-37DED40F2D04}"/>
    <cellStyle name="40% - Accent2 2 3 2 2 2" xfId="1569" xr:uid="{147F0E7D-85D5-49E4-BED7-0447393A8C0B}"/>
    <cellStyle name="40% - Accent2 2 3 2 3" xfId="1570" xr:uid="{E6ADC3AD-9BE3-4BA8-A0EF-E6E08DCAF127}"/>
    <cellStyle name="40% - Accent2 2 3 3" xfId="1571" xr:uid="{9FD81079-060D-433D-9CAB-6F1C437FD0E3}"/>
    <cellStyle name="40% - Accent2 2 3 3 2" xfId="1572" xr:uid="{6E6AEFB7-A97D-41E5-BA81-F3B84D173FF8}"/>
    <cellStyle name="40% - Accent2 2 3 3 2 2" xfId="1573" xr:uid="{A282D477-8839-4CCB-8693-2E3F897F28E5}"/>
    <cellStyle name="40% - Accent2 2 3 3 3" xfId="1574" xr:uid="{7EE12DD6-1253-4512-A662-A93703E1EB6F}"/>
    <cellStyle name="40% - Accent2 2 3 3 3 2" xfId="1575" xr:uid="{11C30822-1615-44CA-92D9-619E3B95FDE4}"/>
    <cellStyle name="40% - Accent2 2 3 3 4" xfId="1576" xr:uid="{F009306C-43C7-4440-A7A4-A9E8A06E43B6}"/>
    <cellStyle name="40% - Accent2 2 3 4" xfId="1577" xr:uid="{5380291A-56D8-475D-B4F9-610C6C35568C}"/>
    <cellStyle name="40% - Accent2 2 3 4 2" xfId="1578" xr:uid="{EFEF5A42-ABF9-4D7C-9BB6-623778F2B24E}"/>
    <cellStyle name="40% - Accent2 2 3 5" xfId="1579" xr:uid="{932E5161-1AAF-447D-B111-4050A7510C30}"/>
    <cellStyle name="40% - Accent2 2 3 5 2" xfId="1580" xr:uid="{C1A5E35E-B8AA-4150-B3BA-70CDE3AA1881}"/>
    <cellStyle name="40% - Accent2 2 3 6" xfId="1581" xr:uid="{E5E7D18E-0F23-45A0-82F7-3D4CBC82C2ED}"/>
    <cellStyle name="40% - Accent2 2 4" xfId="1582" xr:uid="{7570CEBE-F411-49E7-91D6-2D8AAD90E537}"/>
    <cellStyle name="40% - Accent2 2 4 2" xfId="1583" xr:uid="{6BBDD405-769E-40C5-BF09-E07E1359D6C6}"/>
    <cellStyle name="40% - Accent2 2 4 2 2" xfId="1584" xr:uid="{E7B8AF39-E0B5-4043-97A3-E00CC9D076A8}"/>
    <cellStyle name="40% - Accent2 2 4 3" xfId="1585" xr:uid="{DE73C0DB-95F3-45E9-9B8A-1BDEF757804C}"/>
    <cellStyle name="40% - Accent2 2 5" xfId="1586" xr:uid="{8FE19CBE-9E5F-46B0-B16B-2F4B1030D5E1}"/>
    <cellStyle name="40% - Accent2 2 5 2" xfId="1587" xr:uid="{1FB44D4A-FFC8-455B-A86A-43AE5C20BC5A}"/>
    <cellStyle name="40% - Accent2 2 5 2 2" xfId="1588" xr:uid="{EEE55405-9989-469F-809E-4A6FD9577F1C}"/>
    <cellStyle name="40% - Accent2 2 5 3" xfId="1589" xr:uid="{EC906BD4-9E37-41F2-A177-DBAB18AB49DC}"/>
    <cellStyle name="40% - Accent2 2 5 3 2" xfId="1590" xr:uid="{AE3BB9D5-5429-4A71-9A68-10520B567B1C}"/>
    <cellStyle name="40% - Accent2 2 5 4" xfId="1591" xr:uid="{8142328E-BD1C-4139-BB45-3D9ADFD2EF44}"/>
    <cellStyle name="40% - Accent2 2 6" xfId="1592" xr:uid="{CDF8CDBC-D2B6-4D05-B840-AEDF3CEDA42A}"/>
    <cellStyle name="40% - Accent2 2 6 2" xfId="1593" xr:uid="{EDC426EB-C78E-4D50-BCBD-9EC202CB0472}"/>
    <cellStyle name="40% - Accent2 2 7" xfId="1594" xr:uid="{87CA8245-EE53-45A9-906E-834CB49FDE4D}"/>
    <cellStyle name="40% - Accent2 2 7 2" xfId="1595" xr:uid="{9E6D85ED-60D3-4762-91DC-8F2BC09E3BE9}"/>
    <cellStyle name="40% - Accent2 2 8" xfId="1596" xr:uid="{75EB15D0-FA70-460C-A481-67F98BBB8057}"/>
    <cellStyle name="40% - Accent2 2 8 2" xfId="1597" xr:uid="{0B6A5257-EEA8-45CD-8988-7952D09CB643}"/>
    <cellStyle name="40% - Accent2 2 9" xfId="1598" xr:uid="{574D787A-C235-45A2-96BB-C28E6B139372}"/>
    <cellStyle name="40% - Accent2 2 9 2" xfId="6875" xr:uid="{0502F4F1-0F94-498D-A88A-127F166BA333}"/>
    <cellStyle name="40% - Accent2 2 9 3" xfId="7066" xr:uid="{304F4BF2-4D5E-4FA3-89F3-C3C0818BA0D4}"/>
    <cellStyle name="40% - Accent2 20" xfId="6911" xr:uid="{960934F0-279D-447E-8102-BD026EE4A05E}"/>
    <cellStyle name="40% - Accent2 20 2" xfId="7467" xr:uid="{2957EDD1-F7D7-46D6-A794-464F7ACBE1D2}"/>
    <cellStyle name="40% - Accent2 20 2 2" xfId="7721" xr:uid="{BDE8B3B7-E1EA-4CC8-A448-A171DCEA8B2A}"/>
    <cellStyle name="40% - Accent2 20 2 2 2" xfId="8588" xr:uid="{383FE36E-3820-4D9C-8365-84486B6DE550}"/>
    <cellStyle name="40% - Accent2 20 2 2 2 2" xfId="10370" xr:uid="{4F8D7E2F-0476-41CB-8284-59363556A260}"/>
    <cellStyle name="40% - Accent2 20 2 2 2 2 2" xfId="14050" xr:uid="{2E8A71CC-5989-47AE-B6B0-A746DBCAF80C}"/>
    <cellStyle name="40% - Accent2 20 2 2 2 3" xfId="12271" xr:uid="{16B4D344-1079-44DF-9D3E-EECBD77A663C}"/>
    <cellStyle name="40% - Accent2 20 2 2 3" xfId="9488" xr:uid="{ADBC7B20-115A-4994-8C9E-9860F2FB955B}"/>
    <cellStyle name="40% - Accent2 20 2 2 3 2" xfId="13168" xr:uid="{F5497FF3-8B50-46BF-A989-33EE98BAF6A2}"/>
    <cellStyle name="40% - Accent2 20 2 2 4" xfId="11389" xr:uid="{5D7E545B-CF75-41C4-97FA-255E6AC797E6}"/>
    <cellStyle name="40% - Accent2 20 2 3" xfId="8206" xr:uid="{B00E85DA-59DB-4F2A-9624-92BA28982557}"/>
    <cellStyle name="40% - Accent2 20 2 3 2" xfId="9987" xr:uid="{4C1DEFD3-60F1-4139-A247-3E665F4BFF22}"/>
    <cellStyle name="40% - Accent2 20 2 3 2 2" xfId="13667" xr:uid="{547FB8DB-CE6B-44F0-94CA-58C409899602}"/>
    <cellStyle name="40% - Accent2 20 2 3 3" xfId="11888" xr:uid="{B923B8DF-1874-46E0-938A-09A8F0D08915}"/>
    <cellStyle name="40% - Accent2 20 2 4" xfId="9105" xr:uid="{24290EEA-DE7A-4011-A91D-9D9D494AC571}"/>
    <cellStyle name="40% - Accent2 20 2 4 2" xfId="12785" xr:uid="{4ECC283F-6CDD-4EDB-87F8-9533A0278E34}"/>
    <cellStyle name="40% - Accent2 20 2 5" xfId="11006" xr:uid="{AFD63C21-3DEF-4342-A591-823F100C5D1C}"/>
    <cellStyle name="40% - Accent2 20 3" xfId="7620" xr:uid="{E7C65B6C-9154-426A-90DD-58BF021D8837}"/>
    <cellStyle name="40% - Accent2 20 3 2" xfId="8422" xr:uid="{B10618EB-4E2B-4468-ADA3-204A87D760C6}"/>
    <cellStyle name="40% - Accent2 20 3 2 2" xfId="10204" xr:uid="{6B3BE065-C56A-48C2-A111-2B7F72BC9A0F}"/>
    <cellStyle name="40% - Accent2 20 3 2 2 2" xfId="13884" xr:uid="{AD1A5B93-7F16-4F49-8E6D-95C3466F7A1E}"/>
    <cellStyle name="40% - Accent2 20 3 2 3" xfId="12105" xr:uid="{652DCC5C-CE33-4988-9A3C-10A69957F17D}"/>
    <cellStyle name="40% - Accent2 20 3 3" xfId="9322" xr:uid="{1861D246-1D23-42DB-BA70-DFF3D6AE2F2C}"/>
    <cellStyle name="40% - Accent2 20 3 3 2" xfId="13002" xr:uid="{82B62F00-B513-4603-8F1F-FA723CB531F2}"/>
    <cellStyle name="40% - Accent2 20 3 4" xfId="11223" xr:uid="{35DAAAC0-1FF6-4C68-8B4A-EEB2C4EFA0B1}"/>
    <cellStyle name="40% - Accent2 20 4" xfId="8047" xr:uid="{64F096BB-4407-4B82-9CA0-98F04684C480}"/>
    <cellStyle name="40% - Accent2 20 4 2" xfId="9821" xr:uid="{EB8384B1-DD97-4B5F-BC7B-EB4DAB550AE1}"/>
    <cellStyle name="40% - Accent2 20 4 2 2" xfId="13501" xr:uid="{D74731C1-9375-4349-95B2-9A45CA408A04}"/>
    <cellStyle name="40% - Accent2 20 4 3" xfId="11722" xr:uid="{C0507439-9B23-4F64-8207-8B17EC630E58}"/>
    <cellStyle name="40% - Accent2 20 5" xfId="8938" xr:uid="{7C349F34-E6AB-44AF-A0AA-A41FB1C88E26}"/>
    <cellStyle name="40% - Accent2 20 5 2" xfId="12619" xr:uid="{7106F224-ABCD-4CBE-A775-9F2A6199AA06}"/>
    <cellStyle name="40% - Accent2 20 6" xfId="10839" xr:uid="{6DF5753D-21AA-4122-9058-BB3875AD41F1}"/>
    <cellStyle name="40% - Accent2 21" xfId="6925" xr:uid="{3BD99527-DDA5-4ED9-82FC-FAE57984EC4E}"/>
    <cellStyle name="40% - Accent2 21 2" xfId="7634" xr:uid="{B2193DEA-751A-4998-8400-12782EB7C1F1}"/>
    <cellStyle name="40% - Accent2 21 2 2" xfId="8435" xr:uid="{1785BF08-3A7A-4B9A-AFC5-01271458CA24}"/>
    <cellStyle name="40% - Accent2 21 2 2 2" xfId="10217" xr:uid="{20F3BFE0-A64B-493D-8287-C9A01088B895}"/>
    <cellStyle name="40% - Accent2 21 2 2 2 2" xfId="13897" xr:uid="{48A90A41-D66D-469C-BDB3-A33EDE10005F}"/>
    <cellStyle name="40% - Accent2 21 2 2 3" xfId="12118" xr:uid="{AE728406-FD2F-4DCF-8736-B1CDAE7C015F}"/>
    <cellStyle name="40% - Accent2 21 2 3" xfId="9335" xr:uid="{F59184EF-9C02-4A8B-9CB1-B1FF5F9271A0}"/>
    <cellStyle name="40% - Accent2 21 2 3 2" xfId="13015" xr:uid="{CAB79BC2-7B2E-4AB2-AA88-95439847B308}"/>
    <cellStyle name="40% - Accent2 21 2 4" xfId="11236" xr:uid="{BFF78884-4A4C-4D46-9517-19F7E04194BD}"/>
    <cellStyle name="40% - Accent2 21 3" xfId="8060" xr:uid="{4DA92825-F30D-41CC-8DBD-64753BC84367}"/>
    <cellStyle name="40% - Accent2 21 3 2" xfId="9834" xr:uid="{39497931-262E-4A1D-8EA2-7EE09324F746}"/>
    <cellStyle name="40% - Accent2 21 3 2 2" xfId="13514" xr:uid="{F52E725F-1BD8-4CF3-9D3C-C3354FEB609D}"/>
    <cellStyle name="40% - Accent2 21 3 3" xfId="11735" xr:uid="{B15BE705-7A89-4E36-BA03-6D7386415ADD}"/>
    <cellStyle name="40% - Accent2 21 4" xfId="8952" xr:uid="{C878FDD0-376D-4EC4-BA8F-05CC6F5A0F17}"/>
    <cellStyle name="40% - Accent2 21 4 2" xfId="12632" xr:uid="{1EDD96A1-3A53-45CB-AA57-76D554FD73F6}"/>
    <cellStyle name="40% - Accent2 21 5" xfId="10853" xr:uid="{64EDF317-8014-4D4B-A743-60619736F8BB}"/>
    <cellStyle name="40% - Accent2 22" xfId="6941" xr:uid="{94F410FB-3DF7-49F8-9D4A-4CB138789A0F}"/>
    <cellStyle name="40% - Accent2 22 2" xfId="7738" xr:uid="{927C923E-B10C-4293-849F-0812D765E80D}"/>
    <cellStyle name="40% - Accent2 22 2 2" xfId="8605" xr:uid="{05AE95BB-BF42-4A96-BEEB-2FE09AE2A0ED}"/>
    <cellStyle name="40% - Accent2 22 2 2 2" xfId="10387" xr:uid="{BFB48AC8-F3C2-480B-8D5A-595DACAA798F}"/>
    <cellStyle name="40% - Accent2 22 2 2 2 2" xfId="14067" xr:uid="{71081100-7ECE-4351-BE84-5DECA4DCA543}"/>
    <cellStyle name="40% - Accent2 22 2 2 3" xfId="12288" xr:uid="{69302703-10CD-4A85-9602-A4E0378F0F85}"/>
    <cellStyle name="40% - Accent2 22 2 3" xfId="9505" xr:uid="{AF733609-FE61-4A1E-8F26-F40F24195B1C}"/>
    <cellStyle name="40% - Accent2 22 2 3 2" xfId="13185" xr:uid="{DF0EE9C1-73F4-438C-BC3F-160F661E5BC4}"/>
    <cellStyle name="40% - Accent2 22 2 4" xfId="11406" xr:uid="{3275D72B-FCA8-4C42-8172-99E11C93FCC3}"/>
    <cellStyle name="40% - Accent2 22 3" xfId="8223" xr:uid="{5C6FB9C4-D0C1-49A0-9EA4-060A49EFBE9B}"/>
    <cellStyle name="40% - Accent2 22 3 2" xfId="10004" xr:uid="{FB233BF3-DA30-4E7D-B9C4-589197F89C01}"/>
    <cellStyle name="40% - Accent2 22 3 2 2" xfId="13684" xr:uid="{C49C5D1A-5757-42F6-91EC-ED64DF3895C4}"/>
    <cellStyle name="40% - Accent2 22 3 3" xfId="11905" xr:uid="{139F3331-EA09-4D8D-A6C8-CE8792FF76A5}"/>
    <cellStyle name="40% - Accent2 22 4" xfId="9122" xr:uid="{4D82D164-F84F-4A00-BD43-AD48249E88B3}"/>
    <cellStyle name="40% - Accent2 22 4 2" xfId="12802" xr:uid="{CB00FC73-5FEE-4FC2-BD61-0E56F67E916D}"/>
    <cellStyle name="40% - Accent2 22 5" xfId="11023" xr:uid="{8C440B59-F905-4A9D-B4BA-57FA90846B5C}"/>
    <cellStyle name="40% - Accent2 23" xfId="6956" xr:uid="{129E0FDD-ADBC-4B36-8F07-725E694D0F01}"/>
    <cellStyle name="40% - Accent2 23 2" xfId="7751" xr:uid="{5EFFCCB2-E390-4147-A068-F53B890F4BB0}"/>
    <cellStyle name="40% - Accent2 23 2 2" xfId="8620" xr:uid="{AF3097BD-A831-4F08-B2B1-47F98A327F2F}"/>
    <cellStyle name="40% - Accent2 23 2 2 2" xfId="10402" xr:uid="{0246AAFF-87D7-4FB4-B7AC-805341D820F3}"/>
    <cellStyle name="40% - Accent2 23 2 2 2 2" xfId="14082" xr:uid="{E38B6B75-11C0-4BAD-A41D-47CEE2D832B4}"/>
    <cellStyle name="40% - Accent2 23 2 2 3" xfId="12303" xr:uid="{E7B78535-AD9A-4D6A-831E-88478DBC8D9E}"/>
    <cellStyle name="40% - Accent2 23 2 3" xfId="9520" xr:uid="{89DD77FD-F68C-471D-A8A4-7A3C7FB13A68}"/>
    <cellStyle name="40% - Accent2 23 2 3 2" xfId="13200" xr:uid="{8ECEF9A6-4E10-4CD5-A286-234CC1E53672}"/>
    <cellStyle name="40% - Accent2 23 2 4" xfId="11421" xr:uid="{A824EC55-24F0-4678-B002-AA16B349A072}"/>
    <cellStyle name="40% - Accent2 23 3" xfId="8238" xr:uid="{2B81DC4E-5518-40D4-B247-EEFAA3764F91}"/>
    <cellStyle name="40% - Accent2 23 3 2" xfId="10019" xr:uid="{0F1C332C-118C-450B-9BA8-0C348054EFCE}"/>
    <cellStyle name="40% - Accent2 23 3 2 2" xfId="13699" xr:uid="{683E0028-8DB5-4D29-957A-17E432341559}"/>
    <cellStyle name="40% - Accent2 23 3 3" xfId="11920" xr:uid="{CD6A5F99-904C-4080-982E-AFFB36BE69A1}"/>
    <cellStyle name="40% - Accent2 23 4" xfId="9137" xr:uid="{D63F4274-B6DC-4C1B-844B-0E1DA04BC072}"/>
    <cellStyle name="40% - Accent2 23 4 2" xfId="12817" xr:uid="{926D5783-65A6-46C9-B9DD-4BA0AFBB1235}"/>
    <cellStyle name="40% - Accent2 23 5" xfId="11038" xr:uid="{97CAE3CA-E348-4ABC-B21D-452C1E82A677}"/>
    <cellStyle name="40% - Accent2 24" xfId="6977" xr:uid="{1BD40DF3-8AD6-4C2B-8622-CE0293F7DC2F}"/>
    <cellStyle name="40% - Accent2 24 2" xfId="7767" xr:uid="{B25FF8D9-C0D1-47A7-94E6-0C378571B544}"/>
    <cellStyle name="40% - Accent2 24 2 2" xfId="8635" xr:uid="{A734A5B1-2E95-4D40-84A4-962C3F45FE10}"/>
    <cellStyle name="40% - Accent2 24 2 2 2" xfId="10417" xr:uid="{5134E455-D922-48BD-BCCD-41AA1637155B}"/>
    <cellStyle name="40% - Accent2 24 2 2 2 2" xfId="14097" xr:uid="{F6C9DD04-50FA-4F1C-943D-0A27636C6167}"/>
    <cellStyle name="40% - Accent2 24 2 2 3" xfId="12318" xr:uid="{D657D0BA-C82E-4781-9F2F-31F9E96E32C2}"/>
    <cellStyle name="40% - Accent2 24 2 3" xfId="9535" xr:uid="{FBD8BC95-01F3-470A-A831-253DF012A9DF}"/>
    <cellStyle name="40% - Accent2 24 2 3 2" xfId="13215" xr:uid="{499475B9-B65A-41C2-A276-21616E24FF4F}"/>
    <cellStyle name="40% - Accent2 24 2 4" xfId="11436" xr:uid="{64F9B773-1FB3-493F-947B-D2ED863E3522}"/>
    <cellStyle name="40% - Accent2 24 3" xfId="8253" xr:uid="{64A8D376-A15E-4AC6-BE36-D36FCED91650}"/>
    <cellStyle name="40% - Accent2 24 3 2" xfId="10034" xr:uid="{C322D5F4-FB2A-497C-B566-165AED3531DB}"/>
    <cellStyle name="40% - Accent2 24 3 2 2" xfId="13714" xr:uid="{634B3C64-556E-4DA2-8E2D-B798BFEE2C44}"/>
    <cellStyle name="40% - Accent2 24 3 3" xfId="11935" xr:uid="{A14D99B8-1309-4B3A-8AB9-8EFA03D845E5}"/>
    <cellStyle name="40% - Accent2 24 4" xfId="9152" xr:uid="{98A2A67E-0574-431A-85EC-FD8D7CF11C36}"/>
    <cellStyle name="40% - Accent2 24 4 2" xfId="12832" xr:uid="{9F86DB5F-A199-4001-A72C-0D651D05023D}"/>
    <cellStyle name="40% - Accent2 24 5" xfId="11053" xr:uid="{E47D4174-E6A2-43BA-9B0C-69E5F27E35C3}"/>
    <cellStyle name="40% - Accent2 25" xfId="7385" xr:uid="{D1392660-65B7-488F-8062-5B3C05F4EB43}"/>
    <cellStyle name="40% - Accent2 25 2" xfId="8270" xr:uid="{0DACA4EF-5A13-44E7-B7EC-8C2A29D53DB9}"/>
    <cellStyle name="40% - Accent2 25 2 2" xfId="10051" xr:uid="{55BD55E3-E9FE-421D-9E1D-8C9C4D7B47EF}"/>
    <cellStyle name="40% - Accent2 25 2 2 2" xfId="13731" xr:uid="{E05B1D00-9C72-4895-A2DF-C2E2065E8B16}"/>
    <cellStyle name="40% - Accent2 25 2 3" xfId="11952" xr:uid="{D0570DCD-55F7-4C86-9C2A-29228A45C57A}"/>
    <cellStyle name="40% - Accent2 25 3" xfId="9169" xr:uid="{222A8E59-FE66-4BF1-9898-A940DBFFA5B2}"/>
    <cellStyle name="40% - Accent2 25 3 2" xfId="12849" xr:uid="{0FA3E4F4-C697-44C5-ADC4-F2402CEA898F}"/>
    <cellStyle name="40% - Accent2 25 4" xfId="11070" xr:uid="{10FEA520-0099-4A4E-8A01-8F5EDFC8DE1B}"/>
    <cellStyle name="40% - Accent2 26" xfId="7779" xr:uid="{91FDCC8E-3B67-4CF6-BB4E-81F6E47B44E6}"/>
    <cellStyle name="40% - Accent2 26 2" xfId="8649" xr:uid="{CA6B3D40-106B-4DFB-90D9-8311D2B6F71B}"/>
    <cellStyle name="40% - Accent2 26 2 2" xfId="10431" xr:uid="{99BB32D4-915C-45AB-A810-1B408EC05990}"/>
    <cellStyle name="40% - Accent2 26 2 2 2" xfId="14111" xr:uid="{4C6857AF-2199-4CEE-8611-78F434503165}"/>
    <cellStyle name="40% - Accent2 26 2 3" xfId="12332" xr:uid="{63E85F90-E710-4D78-8B48-DEF8AA756DC2}"/>
    <cellStyle name="40% - Accent2 26 3" xfId="9549" xr:uid="{28A3468C-86D6-4033-9614-4949B01B72DF}"/>
    <cellStyle name="40% - Accent2 26 3 2" xfId="13229" xr:uid="{4C6511BE-BD24-47B8-B850-A31825802ECB}"/>
    <cellStyle name="40% - Accent2 26 4" xfId="11450" xr:uid="{93F3DE33-0C1D-42F4-B3C8-9466C2518740}"/>
    <cellStyle name="40% - Accent2 27" xfId="7791" xr:uid="{7B82891E-B044-43E9-9FE6-C510DE1396ED}"/>
    <cellStyle name="40% - Accent2 27 2" xfId="8663" xr:uid="{43218826-4F04-4D7C-AD40-07671CF11ABC}"/>
    <cellStyle name="40% - Accent2 27 2 2" xfId="10445" xr:uid="{368DB9E0-39B0-4F57-9789-285814A969FC}"/>
    <cellStyle name="40% - Accent2 27 2 2 2" xfId="14125" xr:uid="{9EE90DCC-CFA0-4085-8F55-2602D0B1EC6D}"/>
    <cellStyle name="40% - Accent2 27 2 3" xfId="12346" xr:uid="{3A40DC47-4FC6-4590-AC00-C7D96E3C3E63}"/>
    <cellStyle name="40% - Accent2 27 3" xfId="9563" xr:uid="{8FA58F48-851B-49FC-A8A8-569F503C6BFF}"/>
    <cellStyle name="40% - Accent2 27 3 2" xfId="13243" xr:uid="{0AAE352F-FD50-4F43-86C9-29E30ABDCFF7}"/>
    <cellStyle name="40% - Accent2 27 4" xfId="11464" xr:uid="{8B0F779B-6E60-4885-8452-6DB1F2DE2E7D}"/>
    <cellStyle name="40% - Accent2 28" xfId="7808" xr:uid="{220286F3-E312-4AD4-A02D-BDE5BF4D4192}"/>
    <cellStyle name="40% - Accent2 28 2" xfId="8680" xr:uid="{74BEFB46-3E76-4998-9B3A-31D1C764D4EC}"/>
    <cellStyle name="40% - Accent2 28 2 2" xfId="10462" xr:uid="{70511935-D69A-40AE-A1BB-5426D86FC44F}"/>
    <cellStyle name="40% - Accent2 28 2 2 2" xfId="14142" xr:uid="{DCC93744-CA89-431B-9109-F76495A9DD6D}"/>
    <cellStyle name="40% - Accent2 28 2 3" xfId="12363" xr:uid="{7CC3E1CD-D1BD-4BF2-8AD7-4BA0EBD6AFE8}"/>
    <cellStyle name="40% - Accent2 28 3" xfId="9580" xr:uid="{A698F2C5-99ED-4A73-9DF4-1702A2CE6359}"/>
    <cellStyle name="40% - Accent2 28 3 2" xfId="13260" xr:uid="{EA472230-B360-426B-BEAE-3F9654456A56}"/>
    <cellStyle name="40% - Accent2 28 4" xfId="11481" xr:uid="{6F664E96-5826-4355-B34D-4F6F08DF9EF2}"/>
    <cellStyle name="40% - Accent2 29" xfId="7824" xr:uid="{F89E8604-9A5A-45F3-B47E-D9CE85E0AC8D}"/>
    <cellStyle name="40% - Accent2 29 2" xfId="8696" xr:uid="{5F9FC8E4-4C01-40A6-9C6D-ADB7D813E8BC}"/>
    <cellStyle name="40% - Accent2 29 2 2" xfId="10478" xr:uid="{C2A9902F-16C8-4309-BD5D-5BF33DF12A5B}"/>
    <cellStyle name="40% - Accent2 29 2 2 2" xfId="14158" xr:uid="{B567F2E4-C096-47DF-9459-113E71789F3F}"/>
    <cellStyle name="40% - Accent2 29 2 3" xfId="12379" xr:uid="{E9F620C6-5BB3-4796-8947-FC705A2635AC}"/>
    <cellStyle name="40% - Accent2 29 3" xfId="9595" xr:uid="{AD7DAF44-C56B-45DC-A863-D73E6653D686}"/>
    <cellStyle name="40% - Accent2 29 3 2" xfId="13276" xr:uid="{F6AD0592-3698-4917-A8BE-C9EC7F3947C0}"/>
    <cellStyle name="40% - Accent2 29 4" xfId="11497" xr:uid="{237B9263-E9EB-42AB-B884-A128EC850F8A}"/>
    <cellStyle name="40% - Accent2 3" xfId="1599" xr:uid="{29E830D2-6A3C-49F3-9CA3-6C179275D693}"/>
    <cellStyle name="40% - Accent2 3 10" xfId="14402" xr:uid="{27A6E24F-41A6-4859-9455-CDD96D38B7AA}"/>
    <cellStyle name="40% - Accent2 3 2" xfId="1600" xr:uid="{8F7E55A1-2082-4BE1-AD69-7FF7A192FCE3}"/>
    <cellStyle name="40% - Accent2 3 2 2" xfId="1601" xr:uid="{43A10C84-0BED-4D35-A13C-E621706964C8}"/>
    <cellStyle name="40% - Accent2 3 2 2 2" xfId="1602" xr:uid="{660FB438-A51A-4EBA-9C25-8D8ECD2F1429}"/>
    <cellStyle name="40% - Accent2 3 2 2 2 2" xfId="1603" xr:uid="{8A784BF5-6C86-4B19-8E0D-8F346D8FD33A}"/>
    <cellStyle name="40% - Accent2 3 2 2 3" xfId="1604" xr:uid="{CE277785-7A17-450B-BDFD-224EDD44546F}"/>
    <cellStyle name="40% - Accent2 3 2 3" xfId="1605" xr:uid="{4E992630-8722-4DA2-BF97-B986BBF55890}"/>
    <cellStyle name="40% - Accent2 3 2 3 2" xfId="1606" xr:uid="{8A1A2565-95D6-4C62-BD28-AC4E4381426A}"/>
    <cellStyle name="40% - Accent2 3 2 3 2 2" xfId="1607" xr:uid="{AB037030-71ED-4082-9AB4-F170AE3E7754}"/>
    <cellStyle name="40% - Accent2 3 2 3 3" xfId="1608" xr:uid="{96792B26-DA11-455E-86D5-046BAA8466EC}"/>
    <cellStyle name="40% - Accent2 3 2 3 3 2" xfId="1609" xr:uid="{F7385061-88C7-4116-95B1-6F0515085353}"/>
    <cellStyle name="40% - Accent2 3 2 3 4" xfId="1610" xr:uid="{3323C744-A798-416C-8EF7-07F995C1B7F8}"/>
    <cellStyle name="40% - Accent2 3 2 4" xfId="1611" xr:uid="{99C7B2F7-031D-4306-8165-1BE7563AFA5D}"/>
    <cellStyle name="40% - Accent2 3 2 4 2" xfId="1612" xr:uid="{CEB43481-F8FD-4BBB-A014-F0F3874D6E69}"/>
    <cellStyle name="40% - Accent2 3 2 5" xfId="1613" xr:uid="{4AB83BC5-04EF-49F9-A460-619DCECB2063}"/>
    <cellStyle name="40% - Accent2 3 2 5 2" xfId="1614" xr:uid="{284F8E8C-D86E-493C-AB0B-1B41D9B12C23}"/>
    <cellStyle name="40% - Accent2 3 2 6" xfId="1615" xr:uid="{CD15093E-5484-4EC7-80E8-DF22282923F6}"/>
    <cellStyle name="40% - Accent2 3 2 6 2" xfId="1616" xr:uid="{CE05C845-F570-4784-9ADC-8CA868AE04AF}"/>
    <cellStyle name="40% - Accent2 3 2 7" xfId="1617" xr:uid="{8A676884-6CA8-4F43-B4B1-79B580BDCA81}"/>
    <cellStyle name="40% - Accent2 3 2 8" xfId="1618" xr:uid="{78551DF8-638D-451C-8D82-8F14CCDFF1D9}"/>
    <cellStyle name="40% - Accent2 3 3" xfId="1619" xr:uid="{A4461D77-D312-4A80-9E04-64FFEA32AF9A}"/>
    <cellStyle name="40% - Accent2 3 3 2" xfId="1620" xr:uid="{13A0D57D-842E-4316-838C-8366B2F4A79C}"/>
    <cellStyle name="40% - Accent2 3 3 2 2" xfId="1621" xr:uid="{0C9158FD-671B-4B25-861B-FEA4CCCA0509}"/>
    <cellStyle name="40% - Accent2 3 3 3" xfId="1622" xr:uid="{CA8EE494-E22F-423E-8A97-A85F0BD0014D}"/>
    <cellStyle name="40% - Accent2 3 4" xfId="1623" xr:uid="{E213AD37-9230-44FD-A2A8-B4A7ECBEFE1F}"/>
    <cellStyle name="40% - Accent2 3 4 2" xfId="1624" xr:uid="{6236DE02-F4D3-4D30-A66D-A9EEB07F2C14}"/>
    <cellStyle name="40% - Accent2 3 4 2 2" xfId="1625" xr:uid="{60C9DCA2-7758-4F59-85DB-F0153CBF993D}"/>
    <cellStyle name="40% - Accent2 3 4 3" xfId="1626" xr:uid="{A25B356E-E53E-4D9E-AB74-241D92773D08}"/>
    <cellStyle name="40% - Accent2 3 4 3 2" xfId="1627" xr:uid="{A3929F0D-0041-4098-846F-49673588FDA9}"/>
    <cellStyle name="40% - Accent2 3 4 4" xfId="1628" xr:uid="{D253BCA6-3CBD-4F6C-8F9B-3DC4A06230A6}"/>
    <cellStyle name="40% - Accent2 3 5" xfId="1629" xr:uid="{A54953A5-4E3E-483A-8291-881857CE26CB}"/>
    <cellStyle name="40% - Accent2 3 5 2" xfId="1630" xr:uid="{FC21956F-D2A9-4AE8-AEE3-A20FA33014BE}"/>
    <cellStyle name="40% - Accent2 3 6" xfId="1631" xr:uid="{FBC53FB7-228F-4F49-BBFE-A5AEEF38CD5D}"/>
    <cellStyle name="40% - Accent2 3 6 2" xfId="1632" xr:uid="{8EFA43E2-5DFB-4E5A-8CC1-50DE62D3DBCB}"/>
    <cellStyle name="40% - Accent2 3 7" xfId="1633" xr:uid="{8AF61B7C-3D05-44F7-840F-70322862F18A}"/>
    <cellStyle name="40% - Accent2 3 7 2" xfId="1634" xr:uid="{24C50FC4-9EAA-4742-9401-506BC02571A0}"/>
    <cellStyle name="40% - Accent2 3 8" xfId="1635" xr:uid="{FECB7111-67EA-4BC3-AEBE-7BBD4A176659}"/>
    <cellStyle name="40% - Accent2 3 9" xfId="1636" xr:uid="{9A2C24C6-0D13-4168-8ADA-E4908B9159AD}"/>
    <cellStyle name="40% - Accent2 3 9 2" xfId="10716" xr:uid="{414F824C-60D1-49E6-82FE-5538D28BD9B2}"/>
    <cellStyle name="40% - Accent2 30" xfId="7834" xr:uid="{88D0E43A-EB43-49EB-8BB2-CE0279FCD2A4}"/>
    <cellStyle name="40% - Accent2 30 2" xfId="8707" xr:uid="{BE2EB420-D30D-4D0C-B5FB-C9D9FE98FBDA}"/>
    <cellStyle name="40% - Accent2 30 2 2" xfId="10488" xr:uid="{680B25DB-E8C9-42B9-B3A5-D96434EDCDFE}"/>
    <cellStyle name="40% - Accent2 30 2 2 2" xfId="14168" xr:uid="{7951DDE6-09C8-4509-BA04-6FE81B48D9B2}"/>
    <cellStyle name="40% - Accent2 30 2 3" xfId="12389" xr:uid="{BC63F0B4-EF0F-4EE9-ACCD-346C1E656486}"/>
    <cellStyle name="40% - Accent2 30 3" xfId="9605" xr:uid="{17730208-64AB-4FD7-900A-D3438EF12742}"/>
    <cellStyle name="40% - Accent2 30 3 2" xfId="13286" xr:uid="{564048F9-4443-4382-99A5-5E301B58A8F7}"/>
    <cellStyle name="40% - Accent2 30 4" xfId="11507" xr:uid="{C708A99C-F888-42C7-B5CD-10C2E06B3151}"/>
    <cellStyle name="40% - Accent2 31" xfId="7851" xr:uid="{8B5B4C0D-26E8-4396-9EF2-A7B2E035C976}"/>
    <cellStyle name="40% - Accent2 31 2" xfId="8725" xr:uid="{327A0E9E-2587-4315-B05F-AF962E827C24}"/>
    <cellStyle name="40% - Accent2 31 2 2" xfId="10506" xr:uid="{6A66FB68-BCF7-4A14-A1C1-01FB1A2DD8C4}"/>
    <cellStyle name="40% - Accent2 31 2 2 2" xfId="14186" xr:uid="{0063D6D9-9D7D-4F58-BD21-8F915E1F2570}"/>
    <cellStyle name="40% - Accent2 31 2 3" xfId="12407" xr:uid="{8C2FB382-9067-4A47-B197-196F42BBE079}"/>
    <cellStyle name="40% - Accent2 31 3" xfId="9623" xr:uid="{01FF7724-A87E-43C6-BF9E-4EC741D71F4B}"/>
    <cellStyle name="40% - Accent2 31 3 2" xfId="13304" xr:uid="{942CB2AF-97F2-438F-9A0F-262912B7A405}"/>
    <cellStyle name="40% - Accent2 31 4" xfId="11525" xr:uid="{3F3C473D-8FE5-43F5-872B-6CB875AA3C9D}"/>
    <cellStyle name="40% - Accent2 32" xfId="7870" xr:uid="{54E6A072-1848-44E6-9826-67893F9B4B45}"/>
    <cellStyle name="40% - Accent2 32 2" xfId="8744" xr:uid="{1E789514-5BF2-402C-9740-32C50B449D6E}"/>
    <cellStyle name="40% - Accent2 32 2 2" xfId="10525" xr:uid="{37115573-4E33-410D-84E5-8D3E67347A2D}"/>
    <cellStyle name="40% - Accent2 32 2 2 2" xfId="14205" xr:uid="{95D6BB47-2A02-44E2-B027-6FE2D37B62CD}"/>
    <cellStyle name="40% - Accent2 32 2 3" xfId="12426" xr:uid="{3443E791-71C0-472B-B3DE-30816449DF2C}"/>
    <cellStyle name="40% - Accent2 32 3" xfId="9642" xr:uid="{F827106D-8D75-4A1A-9EDA-9282E650A136}"/>
    <cellStyle name="40% - Accent2 32 3 2" xfId="13323" xr:uid="{DAB80404-CB88-4D4E-9591-0C398E9372ED}"/>
    <cellStyle name="40% - Accent2 32 4" xfId="11544" xr:uid="{7A2017D8-3CD2-45BB-9647-CBF909ED83E4}"/>
    <cellStyle name="40% - Accent2 33" xfId="7884" xr:uid="{5A2E3450-FEF6-439E-B611-1E98B8A52A7F}"/>
    <cellStyle name="40% - Accent2 33 2" xfId="9656" xr:uid="{F555F8F3-7974-4400-BC24-ED9A52EEC9BD}"/>
    <cellStyle name="40% - Accent2 33 2 2" xfId="13336" xr:uid="{23388C5C-6DE3-4A92-A7D5-97C9EA23497D}"/>
    <cellStyle name="40% - Accent2 33 3" xfId="11557" xr:uid="{111DE77A-E9A5-484C-87C6-EE75C0933AE8}"/>
    <cellStyle name="40% - Accent2 34" xfId="7898" xr:uid="{FD1F4230-5C75-44EC-97A6-577F678305C2}"/>
    <cellStyle name="40% - Accent2 34 2" xfId="9671" xr:uid="{1EA438F7-20A1-48C2-BF62-95E7CAF9C57E}"/>
    <cellStyle name="40% - Accent2 34 2 2" xfId="13351" xr:uid="{9D88804B-78DC-4549-80BD-57AFC6ACA882}"/>
    <cellStyle name="40% - Accent2 34 3" xfId="11572" xr:uid="{927FAFD6-9E77-4829-BFFB-E4922A981560}"/>
    <cellStyle name="40% - Accent2 35" xfId="8757" xr:uid="{7E52B1BD-9521-4CB0-9A22-776AB6E93639}"/>
    <cellStyle name="40% - Accent2 35 2" xfId="10538" xr:uid="{D5A43076-71B4-4E42-906D-7D8B5D4D2AB0}"/>
    <cellStyle name="40% - Accent2 35 2 2" xfId="14218" xr:uid="{10FEA8B3-9BFA-4C38-996F-C18B826EA1D8}"/>
    <cellStyle name="40% - Accent2 35 3" xfId="12439" xr:uid="{D8F1EFA5-B6D0-49BC-A806-4285EBA88052}"/>
    <cellStyle name="40% - Accent2 36" xfId="8787" xr:uid="{19924E70-274B-4B23-8C79-E4D6B7B904C9}"/>
    <cellStyle name="40% - Accent2 36 2" xfId="12468" xr:uid="{D011A1EE-B5F0-43CB-B9DB-9C22EA65A304}"/>
    <cellStyle name="40% - Accent2 37" xfId="8771" xr:uid="{062C54BB-2C0F-42FE-8A0B-4B10BFE1F809}"/>
    <cellStyle name="40% - Accent2 37 2" xfId="12453" xr:uid="{D16CAAEB-4553-414C-AC6E-3B52C51F4A20}"/>
    <cellStyle name="40% - Accent2 38" xfId="10569" xr:uid="{56E81186-9D12-40A6-95C5-5A14AB075484}"/>
    <cellStyle name="40% - Accent2 38 2" xfId="14250" xr:uid="{2B03A2FB-FBF6-4723-ADD9-ECEC4A7F6D48}"/>
    <cellStyle name="40% - Accent2 39" xfId="10588" xr:uid="{F7C1C642-842B-4FA7-87E1-08E90048EBA4}"/>
    <cellStyle name="40% - Accent2 39 2" xfId="14267" xr:uid="{DC081851-99CA-4B49-B510-4C872FB7A2CE}"/>
    <cellStyle name="40% - Accent2 4" xfId="1637" xr:uid="{447985D1-C906-4139-B796-C92FDAB711FD}"/>
    <cellStyle name="40% - Accent2 4 2" xfId="1638" xr:uid="{9C429AA6-5DFC-43E0-A443-FD2359B68144}"/>
    <cellStyle name="40% - Accent2 4 2 2" xfId="1639" xr:uid="{5255A092-336E-499B-95A6-7305E0E6C036}"/>
    <cellStyle name="40% - Accent2 4 2 2 2" xfId="1640" xr:uid="{22AC08EF-52D5-4A71-A494-58564D45A3DF}"/>
    <cellStyle name="40% - Accent2 4 2 3" xfId="1641" xr:uid="{131CF1E2-7856-4230-96A2-B8836DD6966E}"/>
    <cellStyle name="40% - Accent2 4 3" xfId="1642" xr:uid="{90844E44-2DE1-41AA-8EC5-625BC25D7CA6}"/>
    <cellStyle name="40% - Accent2 4 3 2" xfId="1643" xr:uid="{FB46EFD3-C3F4-4B22-97AD-4F6722344D19}"/>
    <cellStyle name="40% - Accent2 4 3 2 2" xfId="1644" xr:uid="{44F6BFF0-3D5C-42EC-BB42-EC7FFC40BC14}"/>
    <cellStyle name="40% - Accent2 4 3 3" xfId="1645" xr:uid="{67FFD48E-1004-4C2B-B5CD-531BE29C4CA5}"/>
    <cellStyle name="40% - Accent2 4 3 3 2" xfId="1646" xr:uid="{DA4D0634-2197-483F-BE4C-1CC5E0A24B33}"/>
    <cellStyle name="40% - Accent2 4 3 4" xfId="1647" xr:uid="{32F7BD1A-9D01-4795-8D9C-3D6F4E686E31}"/>
    <cellStyle name="40% - Accent2 4 4" xfId="1648" xr:uid="{7213A7CE-450C-4FB7-AA8B-A46FA3E8C25E}"/>
    <cellStyle name="40% - Accent2 4 4 2" xfId="1649" xr:uid="{669C9569-6340-4A5F-8668-B2462AF6C6A4}"/>
    <cellStyle name="40% - Accent2 4 5" xfId="1650" xr:uid="{2E47A05F-9475-4C25-9120-B61BA1180D56}"/>
    <cellStyle name="40% - Accent2 4 5 2" xfId="1651" xr:uid="{6D9A468E-AD7A-4C75-86BF-2020C3EA2AF0}"/>
    <cellStyle name="40% - Accent2 4 6" xfId="1652" xr:uid="{C080399F-1027-4038-9C1A-69873DDFC646}"/>
    <cellStyle name="40% - Accent2 4 6 2" xfId="1653" xr:uid="{66A5139B-BA87-47EC-A091-3E994D1C81F8}"/>
    <cellStyle name="40% - Accent2 4 7" xfId="1654" xr:uid="{D880A1DB-4EF9-4530-8DE7-956EB745AFF8}"/>
    <cellStyle name="40% - Accent2 4 7 2" xfId="6859" xr:uid="{7BD13E72-ADF1-42A9-AFF7-9E812D48D3F6}"/>
    <cellStyle name="40% - Accent2 4 8" xfId="1655" xr:uid="{84CCC880-54F3-4A63-B15F-DA56543B9FE2}"/>
    <cellStyle name="40% - Accent2 40" xfId="10601" xr:uid="{2926B662-6FFE-4B3A-8FF8-BF3C7C5E3CB6}"/>
    <cellStyle name="40% - Accent2 40 2" xfId="14280" xr:uid="{2963F4DD-CF56-48E3-A379-4900F86D6453}"/>
    <cellStyle name="40% - Accent2 41" xfId="10615" xr:uid="{53AC3BD8-5BFC-4A35-9EB2-347232CC7594}"/>
    <cellStyle name="40% - Accent2 41 2" xfId="14294" xr:uid="{15BC4953-25A5-4DF7-AE71-FD77B241CB5D}"/>
    <cellStyle name="40% - Accent2 42" xfId="10629" xr:uid="{B4EEB005-1443-4CCB-8764-78E2EADB9BDC}"/>
    <cellStyle name="40% - Accent2 42 2" xfId="14308" xr:uid="{5FF8DC9A-5671-40E6-BA78-953455B52C29}"/>
    <cellStyle name="40% - Accent2 43" xfId="10642" xr:uid="{F3C37853-0CE3-4FD8-8E03-4F396E2A3F50}"/>
    <cellStyle name="40% - Accent2 43 2" xfId="14321" xr:uid="{B409EC5E-87C4-437F-BEA4-1DBED797A2AA}"/>
    <cellStyle name="40% - Accent2 44" xfId="10658" xr:uid="{A8C4CD08-155D-45EA-B6CA-E7C11CB2992A}"/>
    <cellStyle name="40% - Accent2 45" xfId="14339" xr:uid="{0AD7A63E-4E48-4D0F-88A8-C6600207DEC8}"/>
    <cellStyle name="40% - Accent2 46" xfId="14353" xr:uid="{5D3BE4C7-1567-42F8-9B64-B7B88DB9CF95}"/>
    <cellStyle name="40% - Accent2 47" xfId="14369" xr:uid="{86F33667-C585-4823-9CAD-077ED7C2C789}"/>
    <cellStyle name="40% - Accent2 5" xfId="1656" xr:uid="{7241E1FA-F07D-434E-B6AF-F42BAA63C869}"/>
    <cellStyle name="40% - Accent2 5 2" xfId="1657" xr:uid="{B4C75B92-70C5-4519-9ABC-CD0DEAD415B4}"/>
    <cellStyle name="40% - Accent2 5 2 2" xfId="1658" xr:uid="{99C1E8E6-E71A-4451-B10D-D5A0A3F8785D}"/>
    <cellStyle name="40% - Accent2 5 2 2 2" xfId="1659" xr:uid="{D9BD02A8-C369-48A1-9C9F-D009A8BE3D99}"/>
    <cellStyle name="40% - Accent2 5 2 2 2 2" xfId="1660" xr:uid="{C989015B-4ACF-4BC2-B8C7-ABCCFA17690F}"/>
    <cellStyle name="40% - Accent2 5 2 2 3" xfId="1661" xr:uid="{855E0FC8-11C6-4723-A095-CBCC3175080A}"/>
    <cellStyle name="40% - Accent2 5 2 2 3 2" xfId="1662" xr:uid="{8CFEAD61-6800-441E-AB7C-0B6B980B4362}"/>
    <cellStyle name="40% - Accent2 5 2 2 4" xfId="1663" xr:uid="{8BAAB017-72B6-4AA9-9495-CAF6F9777CA2}"/>
    <cellStyle name="40% - Accent2 5 2 3" xfId="1664" xr:uid="{A2684D13-F0B0-4F6A-A7D9-162AB00B4324}"/>
    <cellStyle name="40% - Accent2 5 2 3 2" xfId="1665" xr:uid="{A02F4947-33DF-4383-91E4-5AEFB3BF4934}"/>
    <cellStyle name="40% - Accent2 5 2 4" xfId="1666" xr:uid="{44362941-55D7-4859-AFA6-C9D08AC5AEE9}"/>
    <cellStyle name="40% - Accent2 5 2 4 2" xfId="1667" xr:uid="{1999B9BD-A63F-488B-8C60-D2E31B2B0C34}"/>
    <cellStyle name="40% - Accent2 5 2 5" xfId="1668" xr:uid="{AF01DDB7-9A70-4A57-8234-9FD848F9C8A4}"/>
    <cellStyle name="40% - Accent2 5 3" xfId="1669" xr:uid="{1E2E44ED-CF30-4EF4-8A21-6AB8970982C9}"/>
    <cellStyle name="40% - Accent2 5 3 2" xfId="1670" xr:uid="{0E21B321-A811-437B-ADAF-5EF16E2CFFEE}"/>
    <cellStyle name="40% - Accent2 5 3 2 2" xfId="1671" xr:uid="{23106A1D-435E-4ECD-B3D8-0033F8495A76}"/>
    <cellStyle name="40% - Accent2 5 3 3" xfId="1672" xr:uid="{367D0620-AD15-4F06-B0CC-D93ECAB13843}"/>
    <cellStyle name="40% - Accent2 5 3 3 2" xfId="1673" xr:uid="{64B97C64-B938-487C-84EB-4D66F848A69B}"/>
    <cellStyle name="40% - Accent2 5 3 4" xfId="1674" xr:uid="{E7A59056-177A-47AF-A4C3-041A3243B00F}"/>
    <cellStyle name="40% - Accent2 5 4" xfId="1675" xr:uid="{EEFD5BAD-8FEA-48C9-B2BB-529EC9C956EF}"/>
    <cellStyle name="40% - Accent2 5 4 2" xfId="1676" xr:uid="{86FA3196-6CB7-44A9-8FFD-2DC5160B889F}"/>
    <cellStyle name="40% - Accent2 5 5" xfId="1677" xr:uid="{0F0BC7CF-F9AB-4C2B-9FB5-31B890068D26}"/>
    <cellStyle name="40% - Accent2 5 5 2" xfId="1678" xr:uid="{7D934B04-F32E-45BF-A087-AA00CD1C4942}"/>
    <cellStyle name="40% - Accent2 5 6" xfId="1679" xr:uid="{1140E11F-A596-4408-B57E-C2A27214FFC8}"/>
    <cellStyle name="40% - Accent2 5 6 2" xfId="7068" xr:uid="{2C254479-F599-4F9E-AF47-E753317D908A}"/>
    <cellStyle name="40% - Accent2 5 7" xfId="7067" xr:uid="{0670ECCF-D7D8-4C38-9528-26CA0547A3D2}"/>
    <cellStyle name="40% - Accent2 6" xfId="1680" xr:uid="{56CD4A41-071D-4AB2-98C2-67C5AA9C5643}"/>
    <cellStyle name="40% - Accent2 6 2" xfId="1681" xr:uid="{49834795-3D05-418C-A7AA-2C1B00917910}"/>
    <cellStyle name="40% - Accent2 6 2 2" xfId="1682" xr:uid="{DFB9DCFE-D19B-43C3-AD14-05B60608466F}"/>
    <cellStyle name="40% - Accent2 6 2 2 2" xfId="1683" xr:uid="{4060AC17-84B9-4EA3-B047-5D463321D18B}"/>
    <cellStyle name="40% - Accent2 6 2 3" xfId="1684" xr:uid="{4BA4AA29-81D3-45BF-851B-06419B4BF00D}"/>
    <cellStyle name="40% - Accent2 6 2 3 2" xfId="1685" xr:uid="{BC7B4A6D-4667-4F8D-93D3-ECABB5E2D44A}"/>
    <cellStyle name="40% - Accent2 6 2 4" xfId="1686" xr:uid="{3337686C-B64E-4AE2-8E2D-92E99CB57A52}"/>
    <cellStyle name="40% - Accent2 6 3" xfId="1687" xr:uid="{5C8A693C-5A66-4281-BDE9-3CC34D50AB72}"/>
    <cellStyle name="40% - Accent2 6 3 2" xfId="1688" xr:uid="{466B7E69-DC3E-46A6-8D45-7ED2A2CFC2EA}"/>
    <cellStyle name="40% - Accent2 6 4" xfId="1689" xr:uid="{A7B4BA5B-9C1F-4F73-8077-4137EEA2BCF9}"/>
    <cellStyle name="40% - Accent2 6 4 2" xfId="1690" xr:uid="{3FC3777B-A269-44D6-B803-8E3AE93C6733}"/>
    <cellStyle name="40% - Accent2 6 5" xfId="1691" xr:uid="{8DA7C124-4269-40AE-99CA-D36AA8A260D2}"/>
    <cellStyle name="40% - Accent2 6 5 2" xfId="7070" xr:uid="{2D4517C0-7371-4A61-B216-9B09A6236116}"/>
    <cellStyle name="40% - Accent2 6 6" xfId="7069" xr:uid="{CC57B2EC-D8BE-4EBE-8C35-3FD2E23A05AD}"/>
    <cellStyle name="40% - Accent2 7" xfId="1692" xr:uid="{A2F5F514-88B8-42E3-BB68-8BA4F992A4C0}"/>
    <cellStyle name="40% - Accent2 7 2" xfId="1693" xr:uid="{5694847E-5748-4B8F-A853-D07196D9CCFB}"/>
    <cellStyle name="40% - Accent2 7 2 2" xfId="1694" xr:uid="{C189D1F8-4309-4869-968E-FF5789694D9E}"/>
    <cellStyle name="40% - Accent2 7 3" xfId="1695" xr:uid="{01F18549-6BCF-41D4-B6B9-916FAE1F2B0A}"/>
    <cellStyle name="40% - Accent2 7 3 2" xfId="1696" xr:uid="{DD48F5EC-238B-40BD-8F5E-97A9090E0EC0}"/>
    <cellStyle name="40% - Accent2 7 4" xfId="1697" xr:uid="{5E7C8126-1B2F-4164-B696-276931650A7D}"/>
    <cellStyle name="40% - Accent2 7 4 2" xfId="14417" xr:uid="{9DA974A2-0396-4AFD-9D36-38146A6504F1}"/>
    <cellStyle name="40% - Accent2 8" xfId="1698" xr:uid="{C2E23EF4-EEF0-4747-A5DF-1805B3654C93}"/>
    <cellStyle name="40% - Accent2 8 2" xfId="1699" xr:uid="{6EAA04DB-1852-4304-99C1-C4BDBEC4A7C5}"/>
    <cellStyle name="40% - Accent2 8 2 2" xfId="1700" xr:uid="{E4A7305F-A039-4043-900C-ED7B591CDD97}"/>
    <cellStyle name="40% - Accent2 8 3" xfId="1701" xr:uid="{25D8A668-6D23-4E33-B27A-AA679D3079BD}"/>
    <cellStyle name="40% - Accent2 8 3 2" xfId="1702" xr:uid="{F366626D-7B32-4714-8AA2-507B16561E1E}"/>
    <cellStyle name="40% - Accent2 8 4" xfId="1703" xr:uid="{0C4CC47F-E5D9-42AD-992D-A7CF8550BC73}"/>
    <cellStyle name="40% - Accent2 8 4 2" xfId="14431" xr:uid="{5B2F5C35-287D-42D2-86EC-046CEE13F2B1}"/>
    <cellStyle name="40% - Accent2 9" xfId="1704" xr:uid="{DBD86760-CE07-42FC-88F8-6B4F0FCFC05A}"/>
    <cellStyle name="40% - Accent2 9 2" xfId="1705" xr:uid="{58C6A461-C235-49BD-82D0-B2E6F411B708}"/>
    <cellStyle name="40% - Accent2 9 2 2" xfId="1706" xr:uid="{598C1942-3238-4AD5-8985-191F853F65C6}"/>
    <cellStyle name="40% - Accent2 9 3" xfId="1707" xr:uid="{433CC61D-104B-48A8-ACB4-E81B11A203CF}"/>
    <cellStyle name="40% - Accent2 9 3 2" xfId="14444" xr:uid="{F000CE47-70B7-4034-8B50-10767E175866}"/>
    <cellStyle name="40% - Accent3" xfId="29" builtinId="39" customBuiltin="1"/>
    <cellStyle name="40% - Accent3 10" xfId="1708" xr:uid="{8882CEE6-E5DF-4C95-821B-3C8D1C07A5BB}"/>
    <cellStyle name="40% - Accent3 10 2" xfId="1709" xr:uid="{38D29A85-D40A-4036-AC99-A4282971AD16}"/>
    <cellStyle name="40% - Accent3 10 2 2" xfId="1710" xr:uid="{ABE28151-8D7A-4283-88C7-80673AEFF0A5}"/>
    <cellStyle name="40% - Accent3 10 3" xfId="1711" xr:uid="{B3428367-D38E-4369-9C7F-81DC58A3C111}"/>
    <cellStyle name="40% - Accent3 10 3 2" xfId="7071" xr:uid="{71E770FB-9104-4ACD-A063-B6E1940DC9E4}"/>
    <cellStyle name="40% - Accent3 10 3 2 2" xfId="8476" xr:uid="{CC5DFA26-7AAD-4AFB-B9EA-57C30AD0115F}"/>
    <cellStyle name="40% - Accent3 10 3 2 2 2" xfId="10258" xr:uid="{DCD45401-4630-4E92-9FEB-167B91700921}"/>
    <cellStyle name="40% - Accent3 10 3 2 2 2 2" xfId="13938" xr:uid="{172C71CB-8937-4AE2-8C69-688BBDC441ED}"/>
    <cellStyle name="40% - Accent3 10 3 2 2 3" xfId="12159" xr:uid="{ECE9F82A-8FD6-4B7C-966A-EEB92936B14B}"/>
    <cellStyle name="40% - Accent3 10 3 2 3" xfId="9376" xr:uid="{B51FD287-BBFB-4F78-BFCF-F5C5C17617AD}"/>
    <cellStyle name="40% - Accent3 10 3 2 3 2" xfId="13056" xr:uid="{08C06E41-C3ED-48C5-9AD2-714B9A516BFA}"/>
    <cellStyle name="40% - Accent3 10 3 2 4" xfId="11277" xr:uid="{91361FB3-02E3-407B-B467-904C134C3B1A}"/>
    <cellStyle name="40% - Accent3 10 3 3" xfId="8094" xr:uid="{8E1AEC7D-2C1B-4EC8-8EE2-10A9A6CBC9B7}"/>
    <cellStyle name="40% - Accent3 10 3 3 2" xfId="9875" xr:uid="{50F44AB0-DA4D-478D-85DD-BE38C79C4313}"/>
    <cellStyle name="40% - Accent3 10 3 3 2 2" xfId="13555" xr:uid="{2EEF073A-4523-4BE7-A355-4E8D636FD236}"/>
    <cellStyle name="40% - Accent3 10 3 3 3" xfId="11776" xr:uid="{E8B69D29-1EA6-475F-8530-D8DD281DA4A7}"/>
    <cellStyle name="40% - Accent3 10 3 4" xfId="8993" xr:uid="{6C347EF4-EBA7-43B7-A0C3-32289DC69A18}"/>
    <cellStyle name="40% - Accent3 10 3 4 2" xfId="12673" xr:uid="{6687C5BD-D746-4149-82F9-51B24EF20F45}"/>
    <cellStyle name="40% - Accent3 10 3 5" xfId="10894" xr:uid="{69BC372B-ED43-4D68-9925-EF19AEE9DC40}"/>
    <cellStyle name="40% - Accent3 10 4" xfId="7512" xr:uid="{8D5A2ACA-583C-473E-BFC4-499587BB3E25}"/>
    <cellStyle name="40% - Accent3 10 4 2" xfId="8309" xr:uid="{622399B7-3C22-49B6-A179-07F1299921D2}"/>
    <cellStyle name="40% - Accent3 10 4 2 2" xfId="10091" xr:uid="{C54D415C-97F6-4195-AAA7-2A61ACB2A6D8}"/>
    <cellStyle name="40% - Accent3 10 4 2 2 2" xfId="13771" xr:uid="{609D7ED8-2619-4033-A879-09818864EC77}"/>
    <cellStyle name="40% - Accent3 10 4 2 3" xfId="11992" xr:uid="{CF71512F-2799-4CF8-8955-30E5AB4BE5EE}"/>
    <cellStyle name="40% - Accent3 10 4 3" xfId="9209" xr:uid="{69B9FF62-54BA-4CCA-A99C-1947056A9736}"/>
    <cellStyle name="40% - Accent3 10 4 3 2" xfId="12889" xr:uid="{9719A8FF-2158-4E04-93B8-44FC9E1D09E2}"/>
    <cellStyle name="40% - Accent3 10 4 4" xfId="11110" xr:uid="{8D4B7835-863C-4A8A-A841-D2B559250A00}"/>
    <cellStyle name="40% - Accent3 10 5" xfId="7935" xr:uid="{F91A294F-6979-4F31-B061-9FA4DD77D3FB}"/>
    <cellStyle name="40% - Accent3 10 5 2" xfId="9709" xr:uid="{FBF2E6D5-3A50-419F-8ABA-2F74A26E7C7A}"/>
    <cellStyle name="40% - Accent3 10 5 2 2" xfId="13389" xr:uid="{44D06D14-49C4-4672-807D-CE9811A97DB9}"/>
    <cellStyle name="40% - Accent3 10 5 3" xfId="11610" xr:uid="{EA259CEA-A000-4170-9D96-2DDB74B1CCFE}"/>
    <cellStyle name="40% - Accent3 10 6" xfId="8824" xr:uid="{6293C486-6335-4DD9-9167-BDE383B2DF4F}"/>
    <cellStyle name="40% - Accent3 10 6 2" xfId="12506" xr:uid="{516DCC38-639F-4537-9D55-C069659E655B}"/>
    <cellStyle name="40% - Accent3 10 7" xfId="10717" xr:uid="{6F31C098-651A-47F0-BCB0-9DE4C500EB14}"/>
    <cellStyle name="40% - Accent3 10 8" xfId="14459" xr:uid="{69CD99EA-41E4-4A92-BB1E-0A27D3103B6E}"/>
    <cellStyle name="40% - Accent3 11" xfId="1712" xr:uid="{E77C015A-3D93-471D-9B24-47A3DE2A1F95}"/>
    <cellStyle name="40% - Accent3 11 2" xfId="1713" xr:uid="{D6B8D6D7-7D75-4987-9B6F-EB693E28E353}"/>
    <cellStyle name="40% - Accent3 11 2 2" xfId="7072" xr:uid="{475CBF23-C0EB-4C04-A1F7-44553986B424}"/>
    <cellStyle name="40% - Accent3 11 2 2 2" xfId="8477" xr:uid="{0B04AFC2-C401-44EA-9068-483B81F5F698}"/>
    <cellStyle name="40% - Accent3 11 2 2 2 2" xfId="10259" xr:uid="{24860423-D5B6-4F33-ABBB-A7F7D16C4779}"/>
    <cellStyle name="40% - Accent3 11 2 2 2 2 2" xfId="13939" xr:uid="{AE74F267-7870-4060-B937-F99D75328C3C}"/>
    <cellStyle name="40% - Accent3 11 2 2 2 3" xfId="12160" xr:uid="{BF22A741-4C98-4BF0-B350-A0326B98B019}"/>
    <cellStyle name="40% - Accent3 11 2 2 3" xfId="9377" xr:uid="{41F56B3B-4FA5-4013-85DB-97B276B77695}"/>
    <cellStyle name="40% - Accent3 11 2 2 3 2" xfId="13057" xr:uid="{6F3CC2F1-340E-4C39-BE29-11B4E1806B8F}"/>
    <cellStyle name="40% - Accent3 11 2 2 4" xfId="11278" xr:uid="{66CA2915-8ECA-4DF1-A004-601299EA17D6}"/>
    <cellStyle name="40% - Accent3 11 2 3" xfId="8095" xr:uid="{C3A29C50-4E1E-460C-8826-CCEF2D310664}"/>
    <cellStyle name="40% - Accent3 11 2 3 2" xfId="9876" xr:uid="{EF665459-70EF-4335-9AEE-F736142158E5}"/>
    <cellStyle name="40% - Accent3 11 2 3 2 2" xfId="13556" xr:uid="{5289CF16-FAAB-486F-AD9C-327E08DB2858}"/>
    <cellStyle name="40% - Accent3 11 2 3 3" xfId="11777" xr:uid="{7E6F00DF-6BCD-4788-9A22-30BCEF803522}"/>
    <cellStyle name="40% - Accent3 11 2 4" xfId="8994" xr:uid="{13A216F2-0AC8-4AB3-BF52-5E8C360005A6}"/>
    <cellStyle name="40% - Accent3 11 2 4 2" xfId="12674" xr:uid="{87826C3C-6E8A-43BD-944C-46FDFB67729A}"/>
    <cellStyle name="40% - Accent3 11 2 5" xfId="10895" xr:uid="{7EAAA8C5-A78C-4E95-B844-6CC7EF9C8745}"/>
    <cellStyle name="40% - Accent3 11 3" xfId="7513" xr:uid="{D6072355-AE59-4DFB-9047-A92DDE69D86E}"/>
    <cellStyle name="40% - Accent3 11 3 2" xfId="8310" xr:uid="{0378FDF4-4E45-4612-BA73-84A0116EC9A7}"/>
    <cellStyle name="40% - Accent3 11 3 2 2" xfId="10092" xr:uid="{15A11FB2-A812-4A30-A156-55451B009242}"/>
    <cellStyle name="40% - Accent3 11 3 2 2 2" xfId="13772" xr:uid="{7E4F9AC0-7E5A-428F-BA01-F54CB954E546}"/>
    <cellStyle name="40% - Accent3 11 3 2 3" xfId="11993" xr:uid="{CB5675E7-8081-4051-87B5-BBE149FD9BF2}"/>
    <cellStyle name="40% - Accent3 11 3 3" xfId="9210" xr:uid="{B96CF082-8450-42BF-84E0-B16807971A18}"/>
    <cellStyle name="40% - Accent3 11 3 3 2" xfId="12890" xr:uid="{6D8642FC-6BCE-4530-89FC-D38279D91FFB}"/>
    <cellStyle name="40% - Accent3 11 3 4" xfId="11111" xr:uid="{11694302-9ECD-4CA0-B330-169AB098AC7E}"/>
    <cellStyle name="40% - Accent3 11 4" xfId="7936" xr:uid="{D83D682A-0FF9-4F33-96DE-D2EFB10DFDFF}"/>
    <cellStyle name="40% - Accent3 11 4 2" xfId="9710" xr:uid="{86351139-292B-430D-9FF3-F38B9CF99883}"/>
    <cellStyle name="40% - Accent3 11 4 2 2" xfId="13390" xr:uid="{31E95BD3-62B3-495D-9511-4BEB9FF4DAA1}"/>
    <cellStyle name="40% - Accent3 11 4 3" xfId="11611" xr:uid="{0244C9F4-59CF-4D54-9280-21C29A815D66}"/>
    <cellStyle name="40% - Accent3 11 5" xfId="8825" xr:uid="{53ED4BF4-61B1-44C0-9FFF-910974E47571}"/>
    <cellStyle name="40% - Accent3 11 5 2" xfId="12507" xr:uid="{5D41B6D9-1D3A-4CAD-806B-DFA02F60D6C1}"/>
    <cellStyle name="40% - Accent3 11 6" xfId="10718" xr:uid="{CDAAB2CA-46AA-4910-90F9-D26FB496D3DF}"/>
    <cellStyle name="40% - Accent3 11 7" xfId="14472" xr:uid="{E74D50BB-FE87-45DA-8D11-56A7A6C07241}"/>
    <cellStyle name="40% - Accent3 12" xfId="1714" xr:uid="{8EFCEAEC-487F-4DD8-95C6-CEC58C1CF212}"/>
    <cellStyle name="40% - Accent3 12 2" xfId="1715" xr:uid="{FDAC59DC-FD95-44CD-B6E6-E9BCD9473895}"/>
    <cellStyle name="40% - Accent3 13" xfId="1716" xr:uid="{A83F6003-236D-43B6-9E0C-443A7D9B9180}"/>
    <cellStyle name="40% - Accent3 13 2" xfId="1717" xr:uid="{4FBC08B8-DED7-4C78-BDAF-9664A30F3EED}"/>
    <cellStyle name="40% - Accent3 13 2 2" xfId="7073" xr:uid="{649F2931-2F7F-4C3D-BA88-D0D72B49FF98}"/>
    <cellStyle name="40% - Accent3 13 2 2 2" xfId="8478" xr:uid="{CA8E5934-CE21-479F-87E1-FF8D21E2D32C}"/>
    <cellStyle name="40% - Accent3 13 2 2 2 2" xfId="10260" xr:uid="{24809EE6-2EA8-4AD4-B35F-01F3117BD555}"/>
    <cellStyle name="40% - Accent3 13 2 2 2 2 2" xfId="13940" xr:uid="{6DF0F089-D4F1-4C0C-B490-7E3CEAEBDBA5}"/>
    <cellStyle name="40% - Accent3 13 2 2 2 3" xfId="12161" xr:uid="{AC662B53-83B8-4372-BCD2-E658E2C0E638}"/>
    <cellStyle name="40% - Accent3 13 2 2 3" xfId="9378" xr:uid="{4AE7D4B3-D5BC-468F-A775-60FEC3B4B09F}"/>
    <cellStyle name="40% - Accent3 13 2 2 3 2" xfId="13058" xr:uid="{9C7C5E23-481E-4C0C-ADBC-802AAC09090F}"/>
    <cellStyle name="40% - Accent3 13 2 2 4" xfId="11279" xr:uid="{4E893D94-B4E0-45B2-BCCD-0290B114151F}"/>
    <cellStyle name="40% - Accent3 13 2 3" xfId="8096" xr:uid="{E252B465-BFD5-4DA2-8812-FD3803E92B6F}"/>
    <cellStyle name="40% - Accent3 13 2 3 2" xfId="9877" xr:uid="{883DCD94-D845-482B-9546-ADEF20B9285A}"/>
    <cellStyle name="40% - Accent3 13 2 3 2 2" xfId="13557" xr:uid="{7F898696-5AE4-4DFE-9083-EAB01C36721C}"/>
    <cellStyle name="40% - Accent3 13 2 3 3" xfId="11778" xr:uid="{9102D531-5AF2-41C2-AACE-AD2A30BDCC86}"/>
    <cellStyle name="40% - Accent3 13 2 4" xfId="8995" xr:uid="{540C8E46-D7B9-4907-8951-B3784697D219}"/>
    <cellStyle name="40% - Accent3 13 2 4 2" xfId="12675" xr:uid="{E32683A3-CDE3-4EFD-89F6-376D75853E1F}"/>
    <cellStyle name="40% - Accent3 13 2 5" xfId="10896" xr:uid="{745AF738-55C7-4D65-A5A7-8BBAC0EDA703}"/>
    <cellStyle name="40% - Accent3 13 3" xfId="7514" xr:uid="{48B6C688-9844-43C6-8A2F-7F320713D04A}"/>
    <cellStyle name="40% - Accent3 13 3 2" xfId="8311" xr:uid="{96FAE276-CEA5-47AD-8FA8-1D1428233D40}"/>
    <cellStyle name="40% - Accent3 13 3 2 2" xfId="10093" xr:uid="{F2584E45-2DB5-43D4-8989-12AF8144E90F}"/>
    <cellStyle name="40% - Accent3 13 3 2 2 2" xfId="13773" xr:uid="{6D5CCC1D-3CEF-4BF9-A3EF-D004331A5C8F}"/>
    <cellStyle name="40% - Accent3 13 3 2 3" xfId="11994" xr:uid="{51781C02-5F40-4834-B543-0B3100145AF9}"/>
    <cellStyle name="40% - Accent3 13 3 3" xfId="9211" xr:uid="{67B37829-9131-420E-95CC-CC02B99A297B}"/>
    <cellStyle name="40% - Accent3 13 3 3 2" xfId="12891" xr:uid="{6D194350-C7EE-4798-8759-CE39D618BF26}"/>
    <cellStyle name="40% - Accent3 13 3 4" xfId="11112" xr:uid="{14A90254-3361-456B-9F5D-8C15E45025D9}"/>
    <cellStyle name="40% - Accent3 13 4" xfId="7937" xr:uid="{7970BD40-56BE-40C0-9FF9-5D4AFB39282D}"/>
    <cellStyle name="40% - Accent3 13 4 2" xfId="9711" xr:uid="{86020C63-03FF-4B88-A280-D1328A29DB5E}"/>
    <cellStyle name="40% - Accent3 13 4 2 2" xfId="13391" xr:uid="{E999B2E3-D779-4683-9994-5B545878C921}"/>
    <cellStyle name="40% - Accent3 13 4 3" xfId="11612" xr:uid="{97855F9B-8DEF-4C94-978A-E3A517D65391}"/>
    <cellStyle name="40% - Accent3 13 5" xfId="8826" xr:uid="{9931C500-CFFF-4754-A90A-6D807EB72C11}"/>
    <cellStyle name="40% - Accent3 13 5 2" xfId="12508" xr:uid="{A18D8197-0D54-4C3D-9600-FFA7A62DC1F1}"/>
    <cellStyle name="40% - Accent3 13 6" xfId="10719" xr:uid="{B30CF94E-D9D9-4A95-A1D2-D3797123AA57}"/>
    <cellStyle name="40% - Accent3 14" xfId="1718" xr:uid="{AE0952A8-7BC3-4CB5-8F80-2CBB361CC8AF}"/>
    <cellStyle name="40% - Accent3 14 2" xfId="1719" xr:uid="{807B498B-1568-4BE0-9095-9DA8EBF9DC64}"/>
    <cellStyle name="40% - Accent3 14 2 2" xfId="7074" xr:uid="{24D1AF32-3379-49D4-BC45-BB314F3E1D9B}"/>
    <cellStyle name="40% - Accent3 14 2 2 2" xfId="8501" xr:uid="{2576D255-E38F-4CBC-A51E-DBCE772E4B44}"/>
    <cellStyle name="40% - Accent3 14 2 2 2 2" xfId="10283" xr:uid="{4C9D045C-AAE5-4148-A225-3C2F2611647C}"/>
    <cellStyle name="40% - Accent3 14 2 2 2 2 2" xfId="13963" xr:uid="{13C11DA9-74EF-445F-B98E-CA6D1C189FEF}"/>
    <cellStyle name="40% - Accent3 14 2 2 2 3" xfId="12184" xr:uid="{498C13F4-BC36-4DA4-A36C-7D1A83589A01}"/>
    <cellStyle name="40% - Accent3 14 2 2 3" xfId="9401" xr:uid="{CD03BD07-E319-45D5-856B-780EBCBEA541}"/>
    <cellStyle name="40% - Accent3 14 2 2 3 2" xfId="13081" xr:uid="{61FFDA31-18E5-45BE-9FEF-5E0751819169}"/>
    <cellStyle name="40% - Accent3 14 2 2 4" xfId="11302" xr:uid="{F24BD3BA-011F-4C7F-9BA7-BD8C4AB542CC}"/>
    <cellStyle name="40% - Accent3 14 2 3" xfId="8119" xr:uid="{BE246DDA-635E-465C-9835-2636FC74EA37}"/>
    <cellStyle name="40% - Accent3 14 2 3 2" xfId="9900" xr:uid="{748C1A0B-448A-4105-90D3-C538DDC8637F}"/>
    <cellStyle name="40% - Accent3 14 2 3 2 2" xfId="13580" xr:uid="{EEE8D690-B69A-4576-83ED-3C871277FDB0}"/>
    <cellStyle name="40% - Accent3 14 2 3 3" xfId="11801" xr:uid="{4D8B285F-7B57-47CD-9108-A9DC93FEA72E}"/>
    <cellStyle name="40% - Accent3 14 2 4" xfId="9018" xr:uid="{5F7B1095-9704-40CA-95B2-D99707942310}"/>
    <cellStyle name="40% - Accent3 14 2 4 2" xfId="12698" xr:uid="{C4AF2411-18B5-4BED-B429-A1F01883781E}"/>
    <cellStyle name="40% - Accent3 14 2 5" xfId="10919" xr:uid="{A1891F26-7459-4AF0-A526-1A67F4BB7DA0}"/>
    <cellStyle name="40% - Accent3 14 3" xfId="7535" xr:uid="{83C145C7-FBAF-4399-A067-5D21DA214603}"/>
    <cellStyle name="40% - Accent3 14 3 2" xfId="8335" xr:uid="{EC27EC3D-DFD8-4F11-9A8D-AE251A7E9378}"/>
    <cellStyle name="40% - Accent3 14 3 2 2" xfId="10117" xr:uid="{7320F6B3-A1AF-4286-8E83-E6660D8CB087}"/>
    <cellStyle name="40% - Accent3 14 3 2 2 2" xfId="13797" xr:uid="{87AFF7A5-AACA-4C05-8B0C-A004CDB34370}"/>
    <cellStyle name="40% - Accent3 14 3 2 3" xfId="12018" xr:uid="{406CF998-2C04-4C72-8C3B-1CEAED3EE430}"/>
    <cellStyle name="40% - Accent3 14 3 3" xfId="9235" xr:uid="{1E60E992-F317-4192-81E9-DCA15F2E4D71}"/>
    <cellStyle name="40% - Accent3 14 3 3 2" xfId="12915" xr:uid="{D3E82EC5-4734-4FAB-B310-10CA9A5CA921}"/>
    <cellStyle name="40% - Accent3 14 3 4" xfId="11136" xr:uid="{0A80AFFB-93C7-4C61-A9AF-D7755401A245}"/>
    <cellStyle name="40% - Accent3 14 4" xfId="7960" xr:uid="{C5C3DF2A-113B-4060-B2C5-BECD0DB315DE}"/>
    <cellStyle name="40% - Accent3 14 4 2" xfId="9734" xr:uid="{4E685D73-A556-40A6-B3E2-0D0E0F2C2ADF}"/>
    <cellStyle name="40% - Accent3 14 4 2 2" xfId="13414" xr:uid="{09E2F3C0-BF0E-4DCB-9514-05D3D71EAA50}"/>
    <cellStyle name="40% - Accent3 14 4 3" xfId="11635" xr:uid="{F0258F43-8E27-41D7-A6EF-7B5EBBC3A5F7}"/>
    <cellStyle name="40% - Accent3 14 5" xfId="8850" xr:uid="{E0ACE24F-24E2-4129-B254-2F4FEF992C4D}"/>
    <cellStyle name="40% - Accent3 14 5 2" xfId="12532" xr:uid="{363DF7D9-A834-421D-9337-E08C679A198A}"/>
    <cellStyle name="40% - Accent3 14 6" xfId="10751" xr:uid="{8E3A7091-D5BD-4468-A91B-368DE91DEB42}"/>
    <cellStyle name="40% - Accent3 15" xfId="1720" xr:uid="{A563A217-9E3C-492A-8271-E9BADB16783F}"/>
    <cellStyle name="40% - Accent3 15 2" xfId="1721" xr:uid="{06C02F8D-3BDE-45E5-B213-61BC05A08869}"/>
    <cellStyle name="40% - Accent3 15 2 2" xfId="7075" xr:uid="{4C75250D-F1B8-4639-84ED-0ED0CEA199A7}"/>
    <cellStyle name="40% - Accent3 15 2 2 2" xfId="8520" xr:uid="{DB0A972B-0C74-4C3A-89BE-2146FEB549EA}"/>
    <cellStyle name="40% - Accent3 15 2 2 2 2" xfId="10302" xr:uid="{F1C86E42-3E8F-415C-BB8B-F25BF5810E77}"/>
    <cellStyle name="40% - Accent3 15 2 2 2 2 2" xfId="13982" xr:uid="{254F376D-4EA1-412E-ABEC-AF98DFD8FAA8}"/>
    <cellStyle name="40% - Accent3 15 2 2 2 3" xfId="12203" xr:uid="{6655BAE5-988B-43B1-A61A-C8EDDB322AE7}"/>
    <cellStyle name="40% - Accent3 15 2 2 3" xfId="9420" xr:uid="{7EB46370-FE99-4239-A5DD-2E61AD090938}"/>
    <cellStyle name="40% - Accent3 15 2 2 3 2" xfId="13100" xr:uid="{AD5CE0C8-1410-48A9-AD2E-F5909FE03152}"/>
    <cellStyle name="40% - Accent3 15 2 2 4" xfId="11321" xr:uid="{5DC19E2A-905B-40E5-9EAF-D012AD61FBAC}"/>
    <cellStyle name="40% - Accent3 15 2 3" xfId="8138" xr:uid="{04260C63-3715-4D00-92D7-BC0506913986}"/>
    <cellStyle name="40% - Accent3 15 2 3 2" xfId="9919" xr:uid="{E74F625B-9799-4225-8D15-C47B4135FCD5}"/>
    <cellStyle name="40% - Accent3 15 2 3 2 2" xfId="13599" xr:uid="{9A4C31F9-FA76-4DC3-9D7F-2418DCDC795A}"/>
    <cellStyle name="40% - Accent3 15 2 3 3" xfId="11820" xr:uid="{40A39F0C-13F5-4E00-8F76-88213B3B938E}"/>
    <cellStyle name="40% - Accent3 15 2 4" xfId="9037" xr:uid="{7324D662-8847-4390-9F54-7C6C8BE15890}"/>
    <cellStyle name="40% - Accent3 15 2 4 2" xfId="12717" xr:uid="{8BC3801C-2FFD-41D1-B2FE-B81EC33012BE}"/>
    <cellStyle name="40% - Accent3 15 2 5" xfId="10938" xr:uid="{810656C8-BBAD-4FDD-ABF2-6145D1209517}"/>
    <cellStyle name="40% - Accent3 15 3" xfId="7552" xr:uid="{1D778599-3268-4AC1-961A-7E72B5F2762E}"/>
    <cellStyle name="40% - Accent3 15 3 2" xfId="8354" xr:uid="{24B3441C-9C12-4A6E-B154-F44A92598FC0}"/>
    <cellStyle name="40% - Accent3 15 3 2 2" xfId="10136" xr:uid="{D88988C8-B66B-41BC-AB15-DFA56D4452B6}"/>
    <cellStyle name="40% - Accent3 15 3 2 2 2" xfId="13816" xr:uid="{AA9B482E-6603-43F0-BEE5-0D7E94DF97B9}"/>
    <cellStyle name="40% - Accent3 15 3 2 3" xfId="12037" xr:uid="{9D69D1A3-7829-4527-99C1-D6B8E22CC669}"/>
    <cellStyle name="40% - Accent3 15 3 3" xfId="9254" xr:uid="{B7910DB7-6B19-4F33-9808-8109EBFB60DE}"/>
    <cellStyle name="40% - Accent3 15 3 3 2" xfId="12934" xr:uid="{09FFCFB9-F14E-4685-A4C8-DF82E2E4C962}"/>
    <cellStyle name="40% - Accent3 15 3 4" xfId="11155" xr:uid="{015847F3-67CB-491C-B075-9CC87CF79A73}"/>
    <cellStyle name="40% - Accent3 15 4" xfId="7979" xr:uid="{74924786-1267-4B51-AF5E-6FE199EDB04C}"/>
    <cellStyle name="40% - Accent3 15 4 2" xfId="9753" xr:uid="{42798E13-611F-4A3C-9B19-5DE23CB91AD0}"/>
    <cellStyle name="40% - Accent3 15 4 2 2" xfId="13433" xr:uid="{7FD82866-34CD-49CC-9651-07B02808B743}"/>
    <cellStyle name="40% - Accent3 15 4 3" xfId="11654" xr:uid="{0903FE67-2CE6-4BCC-84D2-EFD519E28D7E}"/>
    <cellStyle name="40% - Accent3 15 5" xfId="8869" xr:uid="{76245E8B-1186-41A4-8880-5996671D921C}"/>
    <cellStyle name="40% - Accent3 15 5 2" xfId="12551" xr:uid="{DFCDA7E1-3EF8-4430-B11F-49CEFC11092A}"/>
    <cellStyle name="40% - Accent3 15 6" xfId="10770" xr:uid="{8D30535E-4E31-47AE-B67B-D4D22180C6F2}"/>
    <cellStyle name="40% - Accent3 16" xfId="1722" xr:uid="{92233791-6349-4115-B14E-24724FE2B71B}"/>
    <cellStyle name="40% - Accent3 16 2" xfId="7411" xr:uid="{A6A14492-3ED4-482B-BADF-D92D7A6C441F}"/>
    <cellStyle name="40% - Accent3 16 2 2" xfId="7665" xr:uid="{C15B14B2-01E5-441D-8DF4-73AD19852EA1}"/>
    <cellStyle name="40% - Accent3 16 2 2 2" xfId="8533" xr:uid="{C07A6127-05DE-4602-A124-790956498A95}"/>
    <cellStyle name="40% - Accent3 16 2 2 2 2" xfId="10315" xr:uid="{E646413D-F46A-4808-817B-E276D8D5A1CB}"/>
    <cellStyle name="40% - Accent3 16 2 2 2 2 2" xfId="13995" xr:uid="{45A8F801-3451-44D9-AF9B-B55C37D0C9EA}"/>
    <cellStyle name="40% - Accent3 16 2 2 2 3" xfId="12216" xr:uid="{AF42BBD4-40A1-4388-9D6C-E07FEB1CAF2C}"/>
    <cellStyle name="40% - Accent3 16 2 2 3" xfId="9433" xr:uid="{1D40E1FA-947B-4C07-A520-E60CBBF317BF}"/>
    <cellStyle name="40% - Accent3 16 2 2 3 2" xfId="13113" xr:uid="{C51DE49C-E0D7-4795-AA9A-D33024D95A7B}"/>
    <cellStyle name="40% - Accent3 16 2 2 4" xfId="11334" xr:uid="{55BB2352-15D3-4E9E-AEFF-CD7C740E5C2F}"/>
    <cellStyle name="40% - Accent3 16 2 3" xfId="8151" xr:uid="{2C2D83BE-DD41-40B2-9AC7-39A3541ED87F}"/>
    <cellStyle name="40% - Accent3 16 2 3 2" xfId="9932" xr:uid="{B53F492D-71B8-4B1F-B035-F7669D5CA2D2}"/>
    <cellStyle name="40% - Accent3 16 2 3 2 2" xfId="13612" xr:uid="{B372FF62-E644-4D85-A25D-FDE10F8C72DC}"/>
    <cellStyle name="40% - Accent3 16 2 3 3" xfId="11833" xr:uid="{0D3A34CF-04D1-40A6-AD35-92ACCD6B71AC}"/>
    <cellStyle name="40% - Accent3 16 2 4" xfId="9050" xr:uid="{5F6B174E-16B8-430A-8731-02ABE177B257}"/>
    <cellStyle name="40% - Accent3 16 2 4 2" xfId="12730" xr:uid="{430EC2C1-8DE0-45C2-B7B2-8F697C17BA6B}"/>
    <cellStyle name="40% - Accent3 16 2 5" xfId="10951" xr:uid="{04D5EEF7-0896-4BE7-BDEC-F8AFB155E1F2}"/>
    <cellStyle name="40% - Accent3 16 3" xfId="7565" xr:uid="{25F9731A-585A-4E1F-A153-607EB21CDFB9}"/>
    <cellStyle name="40% - Accent3 16 3 2" xfId="8367" xr:uid="{03FC89A4-AC69-4F59-A57C-C258E8842B9A}"/>
    <cellStyle name="40% - Accent3 16 3 2 2" xfId="10149" xr:uid="{30CE7DDE-1370-4B06-97C6-7918E2F6FAC4}"/>
    <cellStyle name="40% - Accent3 16 3 2 2 2" xfId="13829" xr:uid="{881B135A-E6AA-4710-80B1-1EEB1901D986}"/>
    <cellStyle name="40% - Accent3 16 3 2 3" xfId="12050" xr:uid="{7BD47BF8-401B-49A0-8556-DD8F7DAF571E}"/>
    <cellStyle name="40% - Accent3 16 3 3" xfId="9267" xr:uid="{CD0A0D0D-3B79-4FDD-8218-8DCC57072A31}"/>
    <cellStyle name="40% - Accent3 16 3 3 2" xfId="12947" xr:uid="{877C3054-39E7-4EEA-A9BD-0DB359B791E5}"/>
    <cellStyle name="40% - Accent3 16 3 4" xfId="11168" xr:uid="{6EA75058-4B22-43DC-8528-270ED8B2331A}"/>
    <cellStyle name="40% - Accent3 16 4" xfId="7992" xr:uid="{3B1C5DBC-23A3-4624-A5D7-DF9ECDD73E68}"/>
    <cellStyle name="40% - Accent3 16 4 2" xfId="9766" xr:uid="{E7A6C16F-B536-4330-8973-D61D80F9ACC2}"/>
    <cellStyle name="40% - Accent3 16 4 2 2" xfId="13446" xr:uid="{75BB23E7-4391-4854-B190-67553D1877BA}"/>
    <cellStyle name="40% - Accent3 16 4 3" xfId="11667" xr:uid="{FB65B880-5CFE-4D3D-9889-4922D878AA0F}"/>
    <cellStyle name="40% - Accent3 16 5" xfId="8882" xr:uid="{DFD57071-2770-4F4C-8ED2-243854DB5249}"/>
    <cellStyle name="40% - Accent3 16 5 2" xfId="12564" xr:uid="{AAA155CE-38E5-49EB-A7E6-C402E4C07F71}"/>
    <cellStyle name="40% - Accent3 16 6" xfId="10783" xr:uid="{F7CEEDC3-2D47-4C78-B39C-C47F3784A02B}"/>
    <cellStyle name="40% - Accent3 17" xfId="1723" xr:uid="{5B77C621-AEFF-4E2B-BD77-A7067611A538}"/>
    <cellStyle name="40% - Accent3 17 2" xfId="7429" xr:uid="{49F1DCF8-B302-456C-BD63-838C950AC934}"/>
    <cellStyle name="40% - Accent3 17 2 2" xfId="7683" xr:uid="{16EF0F1A-8539-42AF-BD58-888B5765EA38}"/>
    <cellStyle name="40% - Accent3 17 2 2 2" xfId="8550" xr:uid="{829DA29B-09A8-4C6C-8492-84FA627A7294}"/>
    <cellStyle name="40% - Accent3 17 2 2 2 2" xfId="10332" xr:uid="{F509D27B-AD24-4608-862D-AAD35E639A4D}"/>
    <cellStyle name="40% - Accent3 17 2 2 2 2 2" xfId="14012" xr:uid="{8901119F-5804-4871-8300-7BF6B499482D}"/>
    <cellStyle name="40% - Accent3 17 2 2 2 3" xfId="12233" xr:uid="{EB2D8E9F-2F5D-4D0F-AE77-6C8E4D151950}"/>
    <cellStyle name="40% - Accent3 17 2 2 3" xfId="9450" xr:uid="{EF5C0345-5D66-4DF6-9509-11DC833C866F}"/>
    <cellStyle name="40% - Accent3 17 2 2 3 2" xfId="13130" xr:uid="{80044FC8-A9FF-48C0-8FC9-16C4015C0543}"/>
    <cellStyle name="40% - Accent3 17 2 2 4" xfId="11351" xr:uid="{36A39774-BF56-46A0-BDDD-985DA43DE557}"/>
    <cellStyle name="40% - Accent3 17 2 3" xfId="8168" xr:uid="{261396A4-7518-4741-A990-C7A896A2A7C6}"/>
    <cellStyle name="40% - Accent3 17 2 3 2" xfId="9949" xr:uid="{E1E5FE78-CE32-4A78-BEF4-CDBCE357C6A6}"/>
    <cellStyle name="40% - Accent3 17 2 3 2 2" xfId="13629" xr:uid="{BA064897-EC30-4CB0-94EC-1663A8664E57}"/>
    <cellStyle name="40% - Accent3 17 2 3 3" xfId="11850" xr:uid="{DA5F385B-AA68-41A3-8CDD-068427BBE1A6}"/>
    <cellStyle name="40% - Accent3 17 2 4" xfId="9067" xr:uid="{E5D252E6-6846-4987-9A76-C2D4D772A3C5}"/>
    <cellStyle name="40% - Accent3 17 2 4 2" xfId="12747" xr:uid="{36200D1E-3136-4488-8B49-BE93DC232CE3}"/>
    <cellStyle name="40% - Accent3 17 2 5" xfId="10968" xr:uid="{762ED09F-6F68-4D44-A8A2-D9ECC5174DCC}"/>
    <cellStyle name="40% - Accent3 17 3" xfId="7582" xr:uid="{840707D6-5502-43E0-B56F-77E8C349FBD3}"/>
    <cellStyle name="40% - Accent3 17 3 2" xfId="8384" xr:uid="{A2D78F90-62F8-4976-A5FE-7A32825F44A6}"/>
    <cellStyle name="40% - Accent3 17 3 2 2" xfId="10166" xr:uid="{659B6884-DBB6-44B8-80B0-EE8CA970C0A7}"/>
    <cellStyle name="40% - Accent3 17 3 2 2 2" xfId="13846" xr:uid="{E7049667-61F3-4181-B968-98B2DB6823F3}"/>
    <cellStyle name="40% - Accent3 17 3 2 3" xfId="12067" xr:uid="{3DD8B99D-C6CE-4DF0-97A5-9D02B21CBC87}"/>
    <cellStyle name="40% - Accent3 17 3 3" xfId="9284" xr:uid="{5F05DED1-4306-4946-B737-98935190FB2E}"/>
    <cellStyle name="40% - Accent3 17 3 3 2" xfId="12964" xr:uid="{5C7C16EE-6599-45B2-8CF0-758A7989FA8C}"/>
    <cellStyle name="40% - Accent3 17 3 4" xfId="11185" xr:uid="{35700738-7C5B-4A11-98CB-C7A8F98AD91F}"/>
    <cellStyle name="40% - Accent3 17 4" xfId="8009" xr:uid="{5FFFDECF-D622-4922-9F0E-DFE70B4B0346}"/>
    <cellStyle name="40% - Accent3 17 4 2" xfId="9783" xr:uid="{97EB69EF-ACDF-4F53-AD5E-C8BDCA2370AB}"/>
    <cellStyle name="40% - Accent3 17 4 2 2" xfId="13463" xr:uid="{1B4F73DF-B58E-4BD6-B3FF-F7C766B4E8EC}"/>
    <cellStyle name="40% - Accent3 17 4 3" xfId="11684" xr:uid="{CA9F8C46-585C-4184-864B-0A7EFACB0871}"/>
    <cellStyle name="40% - Accent3 17 5" xfId="8900" xr:uid="{F147D51A-F91F-437C-BE48-AE3579C61D15}"/>
    <cellStyle name="40% - Accent3 17 5 2" xfId="12581" xr:uid="{4C4619D6-196C-4D50-B588-30796A0B8825}"/>
    <cellStyle name="40% - Accent3 17 6" xfId="10801" xr:uid="{34E37380-A2C3-4381-93CF-573D575CF910}"/>
    <cellStyle name="40% - Accent3 18" xfId="1724" xr:uid="{33D01472-F7B3-4210-9DEF-D1F92B305B8E}"/>
    <cellStyle name="40% - Accent3 18 2" xfId="7441" xr:uid="{265EC0B5-006A-4B39-BD10-8CB2B8405620}"/>
    <cellStyle name="40% - Accent3 18 2 2" xfId="7696" xr:uid="{5AF9DDCB-4A17-48DE-97B7-55F6A6DDD6F9}"/>
    <cellStyle name="40% - Accent3 18 2 2 2" xfId="8563" xr:uid="{7691BD2F-4EBD-43DC-ABF7-DC56EA273232}"/>
    <cellStyle name="40% - Accent3 18 2 2 2 2" xfId="10345" xr:uid="{2CA4E4BC-7DCE-4235-AF6A-6B2ADF12E013}"/>
    <cellStyle name="40% - Accent3 18 2 2 2 2 2" xfId="14025" xr:uid="{1714C9AD-38F3-4308-9C03-AF1DBC842E2F}"/>
    <cellStyle name="40% - Accent3 18 2 2 2 3" xfId="12246" xr:uid="{A93CA66F-CADA-4BC6-B4F7-1570733CD8E0}"/>
    <cellStyle name="40% - Accent3 18 2 2 3" xfId="9463" xr:uid="{1F6F5C22-DB38-4319-A639-8149DFE833E9}"/>
    <cellStyle name="40% - Accent3 18 2 2 3 2" xfId="13143" xr:uid="{832A80E7-8584-40B8-B859-52DB44DD7D55}"/>
    <cellStyle name="40% - Accent3 18 2 2 4" xfId="11364" xr:uid="{1FE7AAB9-AE94-441E-96FC-DFDEC775AD65}"/>
    <cellStyle name="40% - Accent3 18 2 3" xfId="8181" xr:uid="{F60248B4-B206-43AF-A7FE-0FF71207A29F}"/>
    <cellStyle name="40% - Accent3 18 2 3 2" xfId="9962" xr:uid="{41F787E4-FC85-4A32-944F-A03A5721602B}"/>
    <cellStyle name="40% - Accent3 18 2 3 2 2" xfId="13642" xr:uid="{DCF0FB03-7F5E-4A71-9C67-39863BF5A299}"/>
    <cellStyle name="40% - Accent3 18 2 3 3" xfId="11863" xr:uid="{989D01FD-9BA3-4845-9140-EBE38F197401}"/>
    <cellStyle name="40% - Accent3 18 2 4" xfId="9080" xr:uid="{4AC5B290-A01D-4B60-B55B-7DB8EFDA794B}"/>
    <cellStyle name="40% - Accent3 18 2 4 2" xfId="12760" xr:uid="{3DAD86FC-35B7-496E-B9DE-8519C2514047}"/>
    <cellStyle name="40% - Accent3 18 2 5" xfId="10981" xr:uid="{F33B577F-00DB-4899-A249-EC169040E0F2}"/>
    <cellStyle name="40% - Accent3 18 3" xfId="7595" xr:uid="{1191A26E-C09E-447D-B818-A8844ED2EC34}"/>
    <cellStyle name="40% - Accent3 18 3 2" xfId="8397" xr:uid="{9C6AE5F8-82CB-40E2-B8AE-EE746F60DDBA}"/>
    <cellStyle name="40% - Accent3 18 3 2 2" xfId="10179" xr:uid="{F6730859-C767-4767-8FF2-365CD0988534}"/>
    <cellStyle name="40% - Accent3 18 3 2 2 2" xfId="13859" xr:uid="{43B8778F-B089-4CC9-A9C3-834C04A59816}"/>
    <cellStyle name="40% - Accent3 18 3 2 3" xfId="12080" xr:uid="{DBFD11C7-CC18-44DB-9806-5021E429FF96}"/>
    <cellStyle name="40% - Accent3 18 3 3" xfId="9297" xr:uid="{CB8338A4-85BB-42D5-AE58-978F107C42D2}"/>
    <cellStyle name="40% - Accent3 18 3 3 2" xfId="12977" xr:uid="{F988028E-8FAC-4E18-A30D-D6EF4BEEB378}"/>
    <cellStyle name="40% - Accent3 18 3 4" xfId="11198" xr:uid="{FF64283F-B91C-4DF9-8FB5-A0BA1279860F}"/>
    <cellStyle name="40% - Accent3 18 4" xfId="8022" xr:uid="{DBA80543-885E-4EBC-850C-F1FC2EB7CCC1}"/>
    <cellStyle name="40% - Accent3 18 4 2" xfId="9796" xr:uid="{67206929-B759-4501-99DC-7D01DE86AEDD}"/>
    <cellStyle name="40% - Accent3 18 4 2 2" xfId="13476" xr:uid="{12566279-0873-4C56-B1D5-78A43CDE175B}"/>
    <cellStyle name="40% - Accent3 18 4 3" xfId="11697" xr:uid="{EC602309-711C-4DF4-90C8-83C569585922}"/>
    <cellStyle name="40% - Accent3 18 5" xfId="8913" xr:uid="{753BF355-812E-4B54-9E14-EB49B5CF243A}"/>
    <cellStyle name="40% - Accent3 18 5 2" xfId="12594" xr:uid="{DA3AC7CC-0E4F-4F08-8521-B89496D54242}"/>
    <cellStyle name="40% - Accent3 18 6" xfId="10814" xr:uid="{E941BF2C-45D5-49D1-A985-8C6519C2D120}"/>
    <cellStyle name="40% - Accent3 19" xfId="1725" xr:uid="{56929BB9-DBBB-4FFF-AEBE-3E19B385D49D}"/>
    <cellStyle name="40% - Accent3 19 2" xfId="7458" xr:uid="{48AE0A67-E724-49DA-9755-D8BEA1CB77B5}"/>
    <cellStyle name="40% - Accent3 19 2 2" xfId="7712" xr:uid="{1B18C734-0EA9-4AE8-A4B5-84A0C7C8F815}"/>
    <cellStyle name="40% - Accent3 19 2 2 2" xfId="8579" xr:uid="{3389C78C-5F0E-4B57-8CE3-3B9E62E948A8}"/>
    <cellStyle name="40% - Accent3 19 2 2 2 2" xfId="10361" xr:uid="{CDBCC8A6-5FE7-4A3B-AE48-B773A86ACCB6}"/>
    <cellStyle name="40% - Accent3 19 2 2 2 2 2" xfId="14041" xr:uid="{C9F32E0C-643F-4336-BE45-FF21F7411AC6}"/>
    <cellStyle name="40% - Accent3 19 2 2 2 3" xfId="12262" xr:uid="{6A04711F-016D-4FBD-A6E9-545E7AB08478}"/>
    <cellStyle name="40% - Accent3 19 2 2 3" xfId="9479" xr:uid="{BB87D2B9-AC78-443B-AD75-56491C3A9214}"/>
    <cellStyle name="40% - Accent3 19 2 2 3 2" xfId="13159" xr:uid="{30AFBD0E-5394-4CA3-8504-98A58F19884E}"/>
    <cellStyle name="40% - Accent3 19 2 2 4" xfId="11380" xr:uid="{57C7E483-ADCD-4DFA-B9E6-F1F323471801}"/>
    <cellStyle name="40% - Accent3 19 2 3" xfId="8197" xr:uid="{C0DB23B3-9B7E-44EC-B0A7-8949EC0EDD91}"/>
    <cellStyle name="40% - Accent3 19 2 3 2" xfId="9978" xr:uid="{D7EE2125-3B95-47FA-BE3A-9DD706D38C17}"/>
    <cellStyle name="40% - Accent3 19 2 3 2 2" xfId="13658" xr:uid="{350489B3-72D4-4D39-B44B-D4F1C2296656}"/>
    <cellStyle name="40% - Accent3 19 2 3 3" xfId="11879" xr:uid="{CED3C84B-7E0E-42FE-AF27-39744E0A4220}"/>
    <cellStyle name="40% - Accent3 19 2 4" xfId="9096" xr:uid="{659379D7-D9DA-4F88-8CBD-4B1788705EC7}"/>
    <cellStyle name="40% - Accent3 19 2 4 2" xfId="12776" xr:uid="{94F42959-5AFE-4296-9C18-4E3F644FE58F}"/>
    <cellStyle name="40% - Accent3 19 2 5" xfId="10997" xr:uid="{EDA0F821-75DA-455C-AC1D-BCFA97E65D85}"/>
    <cellStyle name="40% - Accent3 19 3" xfId="7611" xr:uid="{C40E2F2F-30F2-4A68-A0A1-9A4CC55125DC}"/>
    <cellStyle name="40% - Accent3 19 3 2" xfId="8413" xr:uid="{FB123148-F5AF-4F62-B100-553F3A5759DF}"/>
    <cellStyle name="40% - Accent3 19 3 2 2" xfId="10195" xr:uid="{1AF1F3E6-D708-4C17-92D1-F887BD5442E1}"/>
    <cellStyle name="40% - Accent3 19 3 2 2 2" xfId="13875" xr:uid="{B6D6E2F2-0423-41A0-A262-DB57078FD7B9}"/>
    <cellStyle name="40% - Accent3 19 3 2 3" xfId="12096" xr:uid="{A63A5988-3466-49F3-B8CB-A8B288D5CD9B}"/>
    <cellStyle name="40% - Accent3 19 3 3" xfId="9313" xr:uid="{9CA6F47F-C233-431E-B276-C7F9FBF4BBEA}"/>
    <cellStyle name="40% - Accent3 19 3 3 2" xfId="12993" xr:uid="{53684336-2481-4522-BE70-68CCF0652D5E}"/>
    <cellStyle name="40% - Accent3 19 3 4" xfId="11214" xr:uid="{CE674EE4-0EDC-45AB-B37C-180D97C4A7D7}"/>
    <cellStyle name="40% - Accent3 19 4" xfId="8038" xr:uid="{AB5A4BE7-486C-47CB-AA6A-DA5D9B788243}"/>
    <cellStyle name="40% - Accent3 19 4 2" xfId="9812" xr:uid="{06AF700C-09D8-4090-B0F9-4BB33B749950}"/>
    <cellStyle name="40% - Accent3 19 4 2 2" xfId="13492" xr:uid="{44FACF16-C037-4F84-AFB6-1FF584D0BB1C}"/>
    <cellStyle name="40% - Accent3 19 4 3" xfId="11713" xr:uid="{176C25A7-EF80-44EC-89EB-11D35234F4D2}"/>
    <cellStyle name="40% - Accent3 19 5" xfId="8929" xr:uid="{4AA839D4-F53E-44F4-8B7E-7CC00DC7A347}"/>
    <cellStyle name="40% - Accent3 19 5 2" xfId="12610" xr:uid="{C3FF9FEA-A703-4188-B7E9-03C432144354}"/>
    <cellStyle name="40% - Accent3 19 6" xfId="10830" xr:uid="{770C14B8-C177-4522-B50C-CE96F4FCF550}"/>
    <cellStyle name="40% - Accent3 2" xfId="1726" xr:uid="{D4DF6D9E-AF8C-471F-AF82-500D84E029A6}"/>
    <cellStyle name="40% - Accent3 2 10" xfId="1727" xr:uid="{29480A44-683D-4625-999A-3E91792ECDBA}"/>
    <cellStyle name="40% - Accent3 2 10 2" xfId="7164" xr:uid="{2A52799F-6093-4910-BCDF-FA0379FF9C49}"/>
    <cellStyle name="40% - Accent3 2 10 3" xfId="10720" xr:uid="{A373C567-EBF9-421A-8457-E3678321CE9F}"/>
    <cellStyle name="40% - Accent3 2 11" xfId="1728" xr:uid="{6ED7058B-5059-4B54-899E-EBFEA27D6AF5}"/>
    <cellStyle name="40% - Accent3 2 11 2" xfId="14392" xr:uid="{530CE9FA-A388-4D7B-B2B9-A3CA43E27BF3}"/>
    <cellStyle name="40% - Accent3 2 12" xfId="1729" xr:uid="{B78F2131-52C0-4679-BF86-398DBBDD6596}"/>
    <cellStyle name="40% - Accent3 2 2" xfId="1730" xr:uid="{2C9C8A99-1569-4848-B6D8-FF1117164623}"/>
    <cellStyle name="40% - Accent3 2 2 2" xfId="1731" xr:uid="{41161D96-6E15-41A9-AAD3-B3E0C08F70B5}"/>
    <cellStyle name="40% - Accent3 2 2 2 2" xfId="1732" xr:uid="{C07F9B4F-0EA7-4908-BBD5-71DD32DA3343}"/>
    <cellStyle name="40% - Accent3 2 2 2 2 2" xfId="1733" xr:uid="{31DD721A-2C2D-4A1C-B9F1-08ED3A7B4AAA}"/>
    <cellStyle name="40% - Accent3 2 2 2 3" xfId="1734" xr:uid="{BCE7B743-5535-4653-97C3-53C0CC01A82C}"/>
    <cellStyle name="40% - Accent3 2 2 3" xfId="1735" xr:uid="{49F1EFF3-5A0C-4F34-81AF-2040D6915087}"/>
    <cellStyle name="40% - Accent3 2 2 3 2" xfId="1736" xr:uid="{13E206BD-AC60-4FA7-BF16-9DF4002D256F}"/>
    <cellStyle name="40% - Accent3 2 2 3 2 2" xfId="1737" xr:uid="{D7BB1D0D-8A08-4266-825A-6638FE9CF03B}"/>
    <cellStyle name="40% - Accent3 2 2 3 3" xfId="1738" xr:uid="{071FE831-ED19-47A0-979D-E320E9FA1F02}"/>
    <cellStyle name="40% - Accent3 2 2 4" xfId="1739" xr:uid="{01B8B5FC-5E4D-496C-8469-18288B927975}"/>
    <cellStyle name="40% - Accent3 2 2 4 2" xfId="1740" xr:uid="{D654A332-0CE2-44CD-84FF-EB38EABF7971}"/>
    <cellStyle name="40% - Accent3 2 2 5" xfId="1741" xr:uid="{418E67C9-C9C5-4121-86BD-7222C84D2F28}"/>
    <cellStyle name="40% - Accent3 2 2 5 2" xfId="1742" xr:uid="{34AFB441-FF80-4CF5-B1A7-DBB7A0F63E15}"/>
    <cellStyle name="40% - Accent3 2 2 6" xfId="1743" xr:uid="{15B5A816-E236-48EB-916B-A7D590F68FB2}"/>
    <cellStyle name="40% - Accent3 2 2 6 2" xfId="1744" xr:uid="{97950DE9-5166-4238-B2E6-9827CC76202E}"/>
    <cellStyle name="40% - Accent3 2 2 7" xfId="1745" xr:uid="{BF507610-00F9-4AA9-8382-F9816B784437}"/>
    <cellStyle name="40% - Accent3 2 2 8" xfId="1746" xr:uid="{E6D8DDE1-F4B7-4D83-B412-28F2AF3A8C75}"/>
    <cellStyle name="40% - Accent3 2 3" xfId="1747" xr:uid="{FA50AB58-D594-4FAD-981C-5E5CAB0A27AF}"/>
    <cellStyle name="40% - Accent3 2 3 2" xfId="1748" xr:uid="{0150E213-85AE-4B32-A8A7-5020A19298DD}"/>
    <cellStyle name="40% - Accent3 2 3 2 2" xfId="1749" xr:uid="{D9DFEA81-375A-45C1-B82A-B21C608C6992}"/>
    <cellStyle name="40% - Accent3 2 3 2 2 2" xfId="1750" xr:uid="{C58D61EF-C45A-4E0B-BC68-362C52DC0968}"/>
    <cellStyle name="40% - Accent3 2 3 2 3" xfId="1751" xr:uid="{A183E8EA-C4FF-4CF1-BE4E-A2EC9EE88C0D}"/>
    <cellStyle name="40% - Accent3 2 3 3" xfId="1752" xr:uid="{EAB77110-75CD-49E4-969B-3A4DEE1B5808}"/>
    <cellStyle name="40% - Accent3 2 3 3 2" xfId="1753" xr:uid="{AD9B6AF6-682B-405E-8B7C-2B47C05A33AB}"/>
    <cellStyle name="40% - Accent3 2 3 3 2 2" xfId="1754" xr:uid="{38C21556-0655-41DA-B886-2C457796441C}"/>
    <cellStyle name="40% - Accent3 2 3 3 3" xfId="1755" xr:uid="{2764068E-55C6-42E8-8C29-EA86F4694761}"/>
    <cellStyle name="40% - Accent3 2 3 4" xfId="1756" xr:uid="{7E4553E2-7955-40FC-A107-DCD06CE3E866}"/>
    <cellStyle name="40% - Accent3 2 3 4 2" xfId="1757" xr:uid="{314C6250-404A-4E88-B9A3-AE876AC486A5}"/>
    <cellStyle name="40% - Accent3 2 3 5" xfId="1758" xr:uid="{98BCBE62-C993-4356-AF31-C7B8AA76830C}"/>
    <cellStyle name="40% - Accent3 2 3 5 2" xfId="1759" xr:uid="{F122AAF4-52DA-4155-B4B8-F22B83C4334A}"/>
    <cellStyle name="40% - Accent3 2 3 6" xfId="1760" xr:uid="{796C0281-750C-4708-8886-01663C86837B}"/>
    <cellStyle name="40% - Accent3 2 4" xfId="1761" xr:uid="{E70C32E3-9686-4E65-852A-8AF22F645CAD}"/>
    <cellStyle name="40% - Accent3 2 4 2" xfId="1762" xr:uid="{D2F1D17D-207D-4D37-B5B3-9E9F9CFED1B3}"/>
    <cellStyle name="40% - Accent3 2 4 2 2" xfId="1763" xr:uid="{686D847D-6892-465D-8D1A-C6F48EB06CE3}"/>
    <cellStyle name="40% - Accent3 2 4 3" xfId="1764" xr:uid="{FF01FE0A-5D27-4D90-80EB-58512BCC3171}"/>
    <cellStyle name="40% - Accent3 2 5" xfId="1765" xr:uid="{4EB74CCB-96BB-42FA-B475-5C5BEE9A7581}"/>
    <cellStyle name="40% - Accent3 2 5 2" xfId="1766" xr:uid="{3589B15E-58CC-4841-9093-318C1CD260EB}"/>
    <cellStyle name="40% - Accent3 2 5 2 2" xfId="1767" xr:uid="{8FD8476B-84EE-4161-AA56-368D4FE2E23C}"/>
    <cellStyle name="40% - Accent3 2 5 3" xfId="1768" xr:uid="{66F29CD8-F4EC-4EED-829A-8E69A2E1A266}"/>
    <cellStyle name="40% - Accent3 2 6" xfId="1769" xr:uid="{9F66DA64-7797-4F5A-A303-5307AF67C1F7}"/>
    <cellStyle name="40% - Accent3 2 6 2" xfId="1770" xr:uid="{5486897A-80F6-49C4-873D-B19B453EF797}"/>
    <cellStyle name="40% - Accent3 2 7" xfId="1771" xr:uid="{35D03718-A2EA-44C4-8C72-88C683E9648B}"/>
    <cellStyle name="40% - Accent3 2 7 2" xfId="1772" xr:uid="{341A1883-A5FA-40A9-9B03-0892D288FBD1}"/>
    <cellStyle name="40% - Accent3 2 8" xfId="1773" xr:uid="{62EF8D18-D69E-43CE-A1C7-6906D2D0F2D1}"/>
    <cellStyle name="40% - Accent3 2 8 2" xfId="1774" xr:uid="{A3EBB4F4-91B9-4C69-AACB-1480F59B060F}"/>
    <cellStyle name="40% - Accent3 2 9" xfId="1775" xr:uid="{82DD8E7A-7428-48CD-9571-33C32CBCD7E3}"/>
    <cellStyle name="40% - Accent3 2 9 2" xfId="6876" xr:uid="{9EBB490C-94CF-45A1-9537-2F398C31CC0E}"/>
    <cellStyle name="40% - Accent3 2 9 3" xfId="7076" xr:uid="{AF6A9300-1465-41F1-91FC-DBB5FFB82FA0}"/>
    <cellStyle name="40% - Accent3 20" xfId="6913" xr:uid="{2B189ADE-FAFD-4157-990F-45AD2B24D301}"/>
    <cellStyle name="40% - Accent3 20 2" xfId="7469" xr:uid="{E10A8D00-9A22-4C48-A427-3F0B2452A75A}"/>
    <cellStyle name="40% - Accent3 20 2 2" xfId="7723" xr:uid="{9492D778-0B1B-4FC1-8E69-52B02E2104E0}"/>
    <cellStyle name="40% - Accent3 20 2 2 2" xfId="8590" xr:uid="{B7B2CE79-19D5-4F45-8793-7B3AC81F82A0}"/>
    <cellStyle name="40% - Accent3 20 2 2 2 2" xfId="10372" xr:uid="{6B3376C4-285B-4EC6-9083-F0671126D5F8}"/>
    <cellStyle name="40% - Accent3 20 2 2 2 2 2" xfId="14052" xr:uid="{610A8F73-78DC-4578-A2D0-A60D3D8E3F2A}"/>
    <cellStyle name="40% - Accent3 20 2 2 2 3" xfId="12273" xr:uid="{E8D86C02-355C-4445-BC3B-9A32D1441281}"/>
    <cellStyle name="40% - Accent3 20 2 2 3" xfId="9490" xr:uid="{BB18362F-65D5-4B34-A23F-892F0CFF1F89}"/>
    <cellStyle name="40% - Accent3 20 2 2 3 2" xfId="13170" xr:uid="{9A23C84F-596B-4A05-810E-9944B7B2D828}"/>
    <cellStyle name="40% - Accent3 20 2 2 4" xfId="11391" xr:uid="{A9140643-825A-491F-BDCC-A9049674C8C8}"/>
    <cellStyle name="40% - Accent3 20 2 3" xfId="8208" xr:uid="{1FE9401A-EB92-4A72-B2CD-9A882AAE9CCC}"/>
    <cellStyle name="40% - Accent3 20 2 3 2" xfId="9989" xr:uid="{A958FAE7-6AD2-42E5-8AE8-368B7E98C409}"/>
    <cellStyle name="40% - Accent3 20 2 3 2 2" xfId="13669" xr:uid="{F38D0929-26E2-42DF-9E68-F6E3EA90C1D6}"/>
    <cellStyle name="40% - Accent3 20 2 3 3" xfId="11890" xr:uid="{60CA636B-8F0E-4CD9-9504-C446F2477621}"/>
    <cellStyle name="40% - Accent3 20 2 4" xfId="9107" xr:uid="{1DA97E69-3634-4249-9AC8-88A042EA9CC5}"/>
    <cellStyle name="40% - Accent3 20 2 4 2" xfId="12787" xr:uid="{5C8A00D8-0A1B-4075-A6E3-BAB77DDD9314}"/>
    <cellStyle name="40% - Accent3 20 2 5" xfId="11008" xr:uid="{83922709-D7B4-40A7-ACD4-7FE60CE96522}"/>
    <cellStyle name="40% - Accent3 20 3" xfId="7622" xr:uid="{8EBDFB72-7194-428E-8409-FE524AEDF6A2}"/>
    <cellStyle name="40% - Accent3 20 3 2" xfId="8424" xr:uid="{ACD5CA47-BBA1-4A1D-9B1C-0468C8A58287}"/>
    <cellStyle name="40% - Accent3 20 3 2 2" xfId="10206" xr:uid="{1F17BC55-41D8-4AA2-A6F6-3080855AB3D0}"/>
    <cellStyle name="40% - Accent3 20 3 2 2 2" xfId="13886" xr:uid="{50B41901-F594-43E5-BDF7-311AC850C75B}"/>
    <cellStyle name="40% - Accent3 20 3 2 3" xfId="12107" xr:uid="{70C02198-ED5B-4853-9ACA-3E0BD5DF3418}"/>
    <cellStyle name="40% - Accent3 20 3 3" xfId="9324" xr:uid="{5ECEA1AD-D0C4-44B1-BE5F-0E72B6AE1D34}"/>
    <cellStyle name="40% - Accent3 20 3 3 2" xfId="13004" xr:uid="{3CC4F2C9-8EB4-405F-9F6D-28D1FB41A886}"/>
    <cellStyle name="40% - Accent3 20 3 4" xfId="11225" xr:uid="{B8A9737B-2A4A-4A8A-9144-F855B56321C7}"/>
    <cellStyle name="40% - Accent3 20 4" xfId="8049" xr:uid="{364FD70F-507A-4783-9151-A3DD8AA10227}"/>
    <cellStyle name="40% - Accent3 20 4 2" xfId="9823" xr:uid="{A8681551-62E7-48C1-B0B5-719370A69962}"/>
    <cellStyle name="40% - Accent3 20 4 2 2" xfId="13503" xr:uid="{BC68C29F-A818-460B-ADF3-6EE21295003F}"/>
    <cellStyle name="40% - Accent3 20 4 3" xfId="11724" xr:uid="{E67165E6-FB8F-4EB0-94DA-5EED168E1A54}"/>
    <cellStyle name="40% - Accent3 20 5" xfId="8940" xr:uid="{ED94B0CB-C5CD-4164-B42B-D7DB74EE5527}"/>
    <cellStyle name="40% - Accent3 20 5 2" xfId="12621" xr:uid="{C1B45C9C-32AB-4D00-969E-35D4486539EC}"/>
    <cellStyle name="40% - Accent3 20 6" xfId="10841" xr:uid="{AEBAFA78-755C-4E7C-A32A-7B9237B68716}"/>
    <cellStyle name="40% - Accent3 21" xfId="6927" xr:uid="{F9EF7E5D-FC4F-47D4-A149-AC32C767BED5}"/>
    <cellStyle name="40% - Accent3 21 2" xfId="7636" xr:uid="{294EDBCD-D2D2-47B2-B0B8-EB5501A5F0BC}"/>
    <cellStyle name="40% - Accent3 21 2 2" xfId="8437" xr:uid="{BC7A36D0-CEBC-4DF0-9627-9128D5362ED8}"/>
    <cellStyle name="40% - Accent3 21 2 2 2" xfId="10219" xr:uid="{88F79E82-F704-439F-A39D-6FCE325878EC}"/>
    <cellStyle name="40% - Accent3 21 2 2 2 2" xfId="13899" xr:uid="{5A7B4CC4-F9E1-4479-BAAF-29494A1772D3}"/>
    <cellStyle name="40% - Accent3 21 2 2 3" xfId="12120" xr:uid="{E6AD3285-CDC2-4AC0-84F0-E50A21BEAC06}"/>
    <cellStyle name="40% - Accent3 21 2 3" xfId="9337" xr:uid="{C2CB53D5-F2F6-465A-B80B-2619443F58A7}"/>
    <cellStyle name="40% - Accent3 21 2 3 2" xfId="13017" xr:uid="{58B09DCA-F940-4960-80FC-E178D0703CF7}"/>
    <cellStyle name="40% - Accent3 21 2 4" xfId="11238" xr:uid="{493F3151-F7AF-471F-9E0F-072DAFFE92FB}"/>
    <cellStyle name="40% - Accent3 21 3" xfId="8062" xr:uid="{BA5EAD38-337A-4585-B11C-726A01CC63EF}"/>
    <cellStyle name="40% - Accent3 21 3 2" xfId="9836" xr:uid="{85028151-84CE-4433-BE9E-34F50D06751F}"/>
    <cellStyle name="40% - Accent3 21 3 2 2" xfId="13516" xr:uid="{B6C2B7FD-8174-4229-81A0-F5CC5579962A}"/>
    <cellStyle name="40% - Accent3 21 3 3" xfId="11737" xr:uid="{7E138787-7DB9-4995-8917-424FD144EA1F}"/>
    <cellStyle name="40% - Accent3 21 4" xfId="8954" xr:uid="{F0137CB0-3282-4832-9FAE-8207D35DFBA6}"/>
    <cellStyle name="40% - Accent3 21 4 2" xfId="12634" xr:uid="{A02697AD-A158-41BE-A909-A1992081E852}"/>
    <cellStyle name="40% - Accent3 21 5" xfId="10855" xr:uid="{F70B0EFB-FA1C-4FAE-ADA4-0F63E940526D}"/>
    <cellStyle name="40% - Accent3 22" xfId="6943" xr:uid="{B7F00F73-06D8-45EB-89B4-AB31A229E50F}"/>
    <cellStyle name="40% - Accent3 22 2" xfId="7739" xr:uid="{F9594680-6822-4D95-B931-F4AB40EFAB36}"/>
    <cellStyle name="40% - Accent3 22 2 2" xfId="8606" xr:uid="{860CC7B3-B1F4-4081-A244-AF2A9455C12B}"/>
    <cellStyle name="40% - Accent3 22 2 2 2" xfId="10388" xr:uid="{1EDBC4D7-7169-4598-AEC1-B7CF54A02C9A}"/>
    <cellStyle name="40% - Accent3 22 2 2 2 2" xfId="14068" xr:uid="{00D3A491-393E-4C25-8C1F-4BCD683E8328}"/>
    <cellStyle name="40% - Accent3 22 2 2 3" xfId="12289" xr:uid="{F2816D87-7743-4922-BD53-AE926894F501}"/>
    <cellStyle name="40% - Accent3 22 2 3" xfId="9506" xr:uid="{78218A26-9873-4A39-A327-A4691325D426}"/>
    <cellStyle name="40% - Accent3 22 2 3 2" xfId="13186" xr:uid="{4D4BD026-8FC0-46E1-8B32-F02B338D4E0C}"/>
    <cellStyle name="40% - Accent3 22 2 4" xfId="11407" xr:uid="{D31A0C80-04BD-49A6-A102-6508E97476B0}"/>
    <cellStyle name="40% - Accent3 22 3" xfId="8224" xr:uid="{0B2BD7A2-AECB-4681-A7A0-F85B7B7152CC}"/>
    <cellStyle name="40% - Accent3 22 3 2" xfId="10005" xr:uid="{A39624A7-CA9D-4004-A798-96C236715C04}"/>
    <cellStyle name="40% - Accent3 22 3 2 2" xfId="13685" xr:uid="{046EB677-7D65-4233-B461-83475E75B4E5}"/>
    <cellStyle name="40% - Accent3 22 3 3" xfId="11906" xr:uid="{73FB10CF-38CA-47C0-BE28-AC849F2DE2F2}"/>
    <cellStyle name="40% - Accent3 22 4" xfId="9123" xr:uid="{7910561D-6E38-4105-95A1-8309E82A23EF}"/>
    <cellStyle name="40% - Accent3 22 4 2" xfId="12803" xr:uid="{283611FE-95F7-408F-A454-3349B105E2B0}"/>
    <cellStyle name="40% - Accent3 22 5" xfId="11024" xr:uid="{1C1BEDB4-F28A-4319-823A-A8DDB7EED536}"/>
    <cellStyle name="40% - Accent3 23" xfId="6958" xr:uid="{BBFFD3AC-7C56-4FF9-9009-68EC2EA87CE8}"/>
    <cellStyle name="40% - Accent3 23 2" xfId="7753" xr:uid="{140DE4E8-CE51-44C3-86B3-2CAC17F46C4B}"/>
    <cellStyle name="40% - Accent3 23 2 2" xfId="8623" xr:uid="{D5B8B9FB-0D41-4D4E-82DE-87F3F9BE4C56}"/>
    <cellStyle name="40% - Accent3 23 2 2 2" xfId="10405" xr:uid="{6ABB2322-3B3C-4AF7-B3CE-11FB92DA0B58}"/>
    <cellStyle name="40% - Accent3 23 2 2 2 2" xfId="14085" xr:uid="{82A7CDBA-4AF8-449F-927F-0FEB1C4D910B}"/>
    <cellStyle name="40% - Accent3 23 2 2 3" xfId="12306" xr:uid="{48DD7E65-0EC2-4A25-BA9D-ED3C373217A5}"/>
    <cellStyle name="40% - Accent3 23 2 3" xfId="9523" xr:uid="{B36DE213-EB8C-4095-9364-8FADCA2446B1}"/>
    <cellStyle name="40% - Accent3 23 2 3 2" xfId="13203" xr:uid="{461C3529-807D-4540-8707-B3F2119786CE}"/>
    <cellStyle name="40% - Accent3 23 2 4" xfId="11424" xr:uid="{42A2B7E2-A018-49DF-8EB9-243F42B917B6}"/>
    <cellStyle name="40% - Accent3 23 3" xfId="8241" xr:uid="{4C511ADF-A5B7-42D5-B55F-B66D6DD559A9}"/>
    <cellStyle name="40% - Accent3 23 3 2" xfId="10022" xr:uid="{2AFBEA7D-09B6-421B-BD44-D626E02685B1}"/>
    <cellStyle name="40% - Accent3 23 3 2 2" xfId="13702" xr:uid="{18D32C3D-8A1E-4D6D-A2BD-B941D93CFED5}"/>
    <cellStyle name="40% - Accent3 23 3 3" xfId="11923" xr:uid="{EDB176BE-1A45-46AA-B03F-E0E59B9362B5}"/>
    <cellStyle name="40% - Accent3 23 4" xfId="9140" xr:uid="{25CCE4E1-126C-4F11-97E1-D1ED00EE7583}"/>
    <cellStyle name="40% - Accent3 23 4 2" xfId="12820" xr:uid="{6CF2BB7F-03BF-4190-BDB0-46DD89CBC695}"/>
    <cellStyle name="40% - Accent3 23 5" xfId="11041" xr:uid="{48BFFE55-CA92-4509-88B3-2A96387B1D96}"/>
    <cellStyle name="40% - Accent3 24" xfId="6979" xr:uid="{F1EA8400-3319-41CE-8C15-962E6FBC349A}"/>
    <cellStyle name="40% - Accent3 24 2" xfId="7769" xr:uid="{F8990E85-0DA3-4FAA-BB98-C2A6B2E05841}"/>
    <cellStyle name="40% - Accent3 24 2 2" xfId="8637" xr:uid="{DDE7DBCD-5565-4145-879F-B3DB2A803E0B}"/>
    <cellStyle name="40% - Accent3 24 2 2 2" xfId="10419" xr:uid="{DDF736D3-CF55-4CE9-967D-48F16B887DFA}"/>
    <cellStyle name="40% - Accent3 24 2 2 2 2" xfId="14099" xr:uid="{34F7D729-DF0B-4601-984F-606D9BCA45F7}"/>
    <cellStyle name="40% - Accent3 24 2 2 3" xfId="12320" xr:uid="{CA19EA04-162E-4D66-84C4-E76F8253DF49}"/>
    <cellStyle name="40% - Accent3 24 2 3" xfId="9537" xr:uid="{595736BA-4626-49EB-9477-4597E10FB034}"/>
    <cellStyle name="40% - Accent3 24 2 3 2" xfId="13217" xr:uid="{A556A7DD-D446-4548-AE9E-6E7B9503C380}"/>
    <cellStyle name="40% - Accent3 24 2 4" xfId="11438" xr:uid="{EC19E2F1-1DC6-43A3-9627-3D1886CB1C29}"/>
    <cellStyle name="40% - Accent3 24 3" xfId="8255" xr:uid="{7BECC0B7-9868-4C85-B244-6F70F96718A4}"/>
    <cellStyle name="40% - Accent3 24 3 2" xfId="10036" xr:uid="{AD92A7DD-20CB-4410-B789-DE9E730BC87F}"/>
    <cellStyle name="40% - Accent3 24 3 2 2" xfId="13716" xr:uid="{887BFFC5-1A28-437A-9B9E-9AD7F74D8A65}"/>
    <cellStyle name="40% - Accent3 24 3 3" xfId="11937" xr:uid="{16D67EF5-CFB4-41CE-AE87-B2C76F7A0387}"/>
    <cellStyle name="40% - Accent3 24 4" xfId="9154" xr:uid="{B654F2CF-E238-4A99-9694-37E4C7C7D424}"/>
    <cellStyle name="40% - Accent3 24 4 2" xfId="12834" xr:uid="{B93022C3-1EED-4531-B793-EE96E6ADB381}"/>
    <cellStyle name="40% - Accent3 24 5" xfId="11055" xr:uid="{22773E35-EF23-47E6-B1AB-356FD6B6893D}"/>
    <cellStyle name="40% - Accent3 25" xfId="7387" xr:uid="{1EC27732-C9B0-4C58-9AF2-4672D7D4FDEB}"/>
    <cellStyle name="40% - Accent3 25 2" xfId="8271" xr:uid="{BC120DCD-8287-4253-A929-E1BE8AFFF2A2}"/>
    <cellStyle name="40% - Accent3 25 2 2" xfId="10052" xr:uid="{0A2CFE64-1A11-4D78-8E09-FC654E8CD3C8}"/>
    <cellStyle name="40% - Accent3 25 2 2 2" xfId="13732" xr:uid="{55BF9B74-EC73-403C-9F9A-2BBE51A82790}"/>
    <cellStyle name="40% - Accent3 25 2 3" xfId="11953" xr:uid="{60B3B495-03C8-486D-BD9A-F29D5B4B3BFA}"/>
    <cellStyle name="40% - Accent3 25 3" xfId="9170" xr:uid="{CAF345A7-C214-428E-88B3-ED00C7D29364}"/>
    <cellStyle name="40% - Accent3 25 3 2" xfId="12850" xr:uid="{361B4346-CF91-4837-8067-24ECE84B6C8E}"/>
    <cellStyle name="40% - Accent3 25 4" xfId="11071" xr:uid="{754E6840-DF10-4739-91B7-9C125D1C8EAA}"/>
    <cellStyle name="40% - Accent3 26" xfId="7781" xr:uid="{AEE16277-A89F-4540-94AA-1081F64E7D6E}"/>
    <cellStyle name="40% - Accent3 26 2" xfId="8651" xr:uid="{1F003FA3-0EA8-45F7-9CCB-E0EA810BEAC0}"/>
    <cellStyle name="40% - Accent3 26 2 2" xfId="10433" xr:uid="{C545C736-0606-4F05-B1ED-A2732357C805}"/>
    <cellStyle name="40% - Accent3 26 2 2 2" xfId="14113" xr:uid="{2F02AD98-6F22-4B09-A84F-73B02CCF9AC8}"/>
    <cellStyle name="40% - Accent3 26 2 3" xfId="12334" xr:uid="{D0CB94E9-F598-4639-9CC1-DD1C2EF0D797}"/>
    <cellStyle name="40% - Accent3 26 3" xfId="9551" xr:uid="{F7F353ED-90F2-46B9-8295-E02DF3C4E915}"/>
    <cellStyle name="40% - Accent3 26 3 2" xfId="13231" xr:uid="{3969B851-F11F-4C87-A044-49A285FA9C7E}"/>
    <cellStyle name="40% - Accent3 26 4" xfId="11452" xr:uid="{CAA1EE8B-9EBB-42F7-9141-2BC419D20C94}"/>
    <cellStyle name="40% - Accent3 27" xfId="7793" xr:uid="{B02FF345-488A-43B7-B8F4-0CCA0A044022}"/>
    <cellStyle name="40% - Accent3 27 2" xfId="8665" xr:uid="{DD923E02-0545-41FC-B07E-E89BFC24BBC2}"/>
    <cellStyle name="40% - Accent3 27 2 2" xfId="10447" xr:uid="{663C6C74-BD3C-4BBC-AFEC-23B0CA15C76B}"/>
    <cellStyle name="40% - Accent3 27 2 2 2" xfId="14127" xr:uid="{93E6E09C-7B4D-4931-AAB5-21DF77B05911}"/>
    <cellStyle name="40% - Accent3 27 2 3" xfId="12348" xr:uid="{2FC1BF24-B674-4943-9A14-2319D9A04801}"/>
    <cellStyle name="40% - Accent3 27 3" xfId="9565" xr:uid="{9F060865-CEED-4930-A477-459153C71AD5}"/>
    <cellStyle name="40% - Accent3 27 3 2" xfId="13245" xr:uid="{5A25A427-2601-4CBB-A0AE-0C6DFBDC876A}"/>
    <cellStyle name="40% - Accent3 27 4" xfId="11466" xr:uid="{5ED020C0-0618-4F4E-8363-898E848DA5D1}"/>
    <cellStyle name="40% - Accent3 28" xfId="7809" xr:uid="{792F821B-9D66-438A-8C9F-DB9932AE4658}"/>
    <cellStyle name="40% - Accent3 28 2" xfId="8681" xr:uid="{C6EBCA4C-BE10-4D5A-AFCF-C90406F722E1}"/>
    <cellStyle name="40% - Accent3 28 2 2" xfId="10463" xr:uid="{1D920C89-2233-488D-ABB5-6B00174A87C1}"/>
    <cellStyle name="40% - Accent3 28 2 2 2" xfId="14143" xr:uid="{270D24E2-7A74-4D17-9C1F-EB761226D89E}"/>
    <cellStyle name="40% - Accent3 28 2 3" xfId="12364" xr:uid="{19C2488E-4D54-49E5-A8A7-24D2A743B1AB}"/>
    <cellStyle name="40% - Accent3 28 3" xfId="9581" xr:uid="{6CA02408-E39C-4505-BFD3-BDFE701282F0}"/>
    <cellStyle name="40% - Accent3 28 3 2" xfId="13261" xr:uid="{28F0390D-E7EA-4569-BCAE-2781AE0AF1D5}"/>
    <cellStyle name="40% - Accent3 28 4" xfId="11482" xr:uid="{B60B7E4A-6298-478A-9637-EB8EC1F52E35}"/>
    <cellStyle name="40% - Accent3 29" xfId="7825" xr:uid="{7EE64B29-2DF9-404A-9167-D3D5158F8FD6}"/>
    <cellStyle name="40% - Accent3 29 2" xfId="8697" xr:uid="{B5E93DB9-D0A3-43A9-AD03-A5C5171A906A}"/>
    <cellStyle name="40% - Accent3 29 2 2" xfId="10479" xr:uid="{4658EBB5-FAE7-4656-8573-F1DA6770D416}"/>
    <cellStyle name="40% - Accent3 29 2 2 2" xfId="14159" xr:uid="{7D21502B-D030-4A02-998A-663195E6FD26}"/>
    <cellStyle name="40% - Accent3 29 2 3" xfId="12380" xr:uid="{DEDABEEF-EDF7-4376-9FB6-027AD9F78F5C}"/>
    <cellStyle name="40% - Accent3 29 3" xfId="9596" xr:uid="{2C0C03CD-7D08-492B-A225-EA61104C44E7}"/>
    <cellStyle name="40% - Accent3 29 3 2" xfId="13277" xr:uid="{4ECB915C-9ADC-4518-BC1C-D4A4E319697F}"/>
    <cellStyle name="40% - Accent3 29 4" xfId="11498" xr:uid="{CCA197DD-E809-4310-BA5D-B8DADEB1F75C}"/>
    <cellStyle name="40% - Accent3 3" xfId="1776" xr:uid="{0313DC39-83D7-496E-895F-8DF2D6593F9C}"/>
    <cellStyle name="40% - Accent3 3 10" xfId="14404" xr:uid="{8BD4E5D7-8BEF-49FB-A5B6-D510055C8559}"/>
    <cellStyle name="40% - Accent3 3 2" xfId="1777" xr:uid="{0C9117C8-5732-4B10-B120-35A20CDC083D}"/>
    <cellStyle name="40% - Accent3 3 2 2" xfId="1778" xr:uid="{2199A4CD-0D15-426B-BC47-8A4D2B15300A}"/>
    <cellStyle name="40% - Accent3 3 2 2 2" xfId="1779" xr:uid="{4078A720-B5CC-4AB0-AB96-9B5E0BAE499B}"/>
    <cellStyle name="40% - Accent3 3 2 2 2 2" xfId="1780" xr:uid="{D081FD89-9D91-472C-B75F-05C472ACC803}"/>
    <cellStyle name="40% - Accent3 3 2 2 3" xfId="1781" xr:uid="{CA98F847-C5A6-443D-86EC-4B1DC91720EC}"/>
    <cellStyle name="40% - Accent3 3 2 3" xfId="1782" xr:uid="{63703D67-C1FC-43D6-BC11-2ECCB7FE5917}"/>
    <cellStyle name="40% - Accent3 3 2 3 2" xfId="1783" xr:uid="{1753905C-091D-48A7-A7FE-33B60C321569}"/>
    <cellStyle name="40% - Accent3 3 2 3 2 2" xfId="1784" xr:uid="{977CAF2D-55F9-4AA7-8226-F7F9758DB50C}"/>
    <cellStyle name="40% - Accent3 3 2 3 3" xfId="1785" xr:uid="{D0B90186-A3F2-495F-8EC0-BEAD73FA3724}"/>
    <cellStyle name="40% - Accent3 3 2 4" xfId="1786" xr:uid="{05F616D6-87C9-4E36-B8C8-53712279DE22}"/>
    <cellStyle name="40% - Accent3 3 2 4 2" xfId="1787" xr:uid="{A1F40675-C3F4-4128-B03B-D4897BD09B84}"/>
    <cellStyle name="40% - Accent3 3 2 5" xfId="1788" xr:uid="{5B690C56-17C2-4268-971B-9E064E664879}"/>
    <cellStyle name="40% - Accent3 3 2 5 2" xfId="1789" xr:uid="{0B3D9384-9EC5-4066-A1C8-5AE72E087AEE}"/>
    <cellStyle name="40% - Accent3 3 2 6" xfId="1790" xr:uid="{C899C15C-5564-48C0-BFEA-673D49A36C26}"/>
    <cellStyle name="40% - Accent3 3 2 6 2" xfId="1791" xr:uid="{B487FF1B-86CF-4988-AC0A-4BA51438FD56}"/>
    <cellStyle name="40% - Accent3 3 2 7" xfId="1792" xr:uid="{5A167AEF-713D-41DA-AAA5-5D8BEDB2CA6E}"/>
    <cellStyle name="40% - Accent3 3 2 8" xfId="1793" xr:uid="{7A1F4F66-1BA5-4DAE-87D8-652BE7156763}"/>
    <cellStyle name="40% - Accent3 3 3" xfId="1794" xr:uid="{72AE5A36-93EB-4177-BBE7-9418985A0C33}"/>
    <cellStyle name="40% - Accent3 3 3 2" xfId="1795" xr:uid="{991E510D-5454-4C13-B321-F9F97802EAED}"/>
    <cellStyle name="40% - Accent3 3 3 2 2" xfId="1796" xr:uid="{2665D505-A870-4588-AF24-2C806FFA2F0F}"/>
    <cellStyle name="40% - Accent3 3 3 3" xfId="1797" xr:uid="{F0B2A7E6-1C67-46DC-953A-868D761BF979}"/>
    <cellStyle name="40% - Accent3 3 4" xfId="1798" xr:uid="{8B333951-E15E-49D5-966D-FA58D4E10570}"/>
    <cellStyle name="40% - Accent3 3 4 2" xfId="1799" xr:uid="{947DC5AA-E0D3-4066-A570-9DD9FEF48466}"/>
    <cellStyle name="40% - Accent3 3 4 2 2" xfId="1800" xr:uid="{FC2F4720-AD15-4DE0-8343-6D3E47A48ACF}"/>
    <cellStyle name="40% - Accent3 3 4 3" xfId="1801" xr:uid="{2951B7F5-90C9-4269-AFC9-2ADA037554E4}"/>
    <cellStyle name="40% - Accent3 3 5" xfId="1802" xr:uid="{EF2D07B3-10F3-406D-9992-B1F99B294D44}"/>
    <cellStyle name="40% - Accent3 3 5 2" xfId="1803" xr:uid="{774EBBC9-D0BD-4239-B550-D4AE6B607A52}"/>
    <cellStyle name="40% - Accent3 3 6" xfId="1804" xr:uid="{01E64EB1-F873-49D6-9E7B-9D27CEC89263}"/>
    <cellStyle name="40% - Accent3 3 6 2" xfId="1805" xr:uid="{28C28C90-C5C8-4C3B-8D7F-7DFBBE56B0E2}"/>
    <cellStyle name="40% - Accent3 3 7" xfId="1806" xr:uid="{419A73D8-24D4-4AE8-9598-21FB6732B61B}"/>
    <cellStyle name="40% - Accent3 3 7 2" xfId="1807" xr:uid="{7730A483-CBE8-40A9-83A8-7BB4D1678E06}"/>
    <cellStyle name="40% - Accent3 3 8" xfId="1808" xr:uid="{5BAC5023-21F4-497B-AAE0-DF51F9C1CC6A}"/>
    <cellStyle name="40% - Accent3 3 9" xfId="1809" xr:uid="{30316E9D-A0B0-4D50-BF65-F01B7EF1D0D8}"/>
    <cellStyle name="40% - Accent3 3 9 2" xfId="10721" xr:uid="{EC4CDA8B-914F-4C51-A4A5-ACCAC3324F00}"/>
    <cellStyle name="40% - Accent3 30" xfId="7836" xr:uid="{3F44666D-B9CC-42EB-9312-5E7552E0034B}"/>
    <cellStyle name="40% - Accent3 30 2" xfId="8709" xr:uid="{C16DD5FD-D1F7-4C0A-8916-B439C601CECF}"/>
    <cellStyle name="40% - Accent3 30 2 2" xfId="10490" xr:uid="{D43568B0-0E70-4933-BDE3-FE0F5C811135}"/>
    <cellStyle name="40% - Accent3 30 2 2 2" xfId="14170" xr:uid="{5569B5C1-DDEB-487F-B2A3-B2782417F2D7}"/>
    <cellStyle name="40% - Accent3 30 2 3" xfId="12391" xr:uid="{3F361E4B-6139-4F4C-AA25-EA5CD919E7BF}"/>
    <cellStyle name="40% - Accent3 30 3" xfId="9607" xr:uid="{05B1BF58-CF0B-49E7-952A-913BCEADC400}"/>
    <cellStyle name="40% - Accent3 30 3 2" xfId="13288" xr:uid="{0101606E-1ACF-42A2-BD63-5690A44444E1}"/>
    <cellStyle name="40% - Accent3 30 4" xfId="11509" xr:uid="{521A72A7-BA70-4632-9182-4ECE78EB1C02}"/>
    <cellStyle name="40% - Accent3 31" xfId="7853" xr:uid="{206E4677-DB17-4A68-B934-9384E0A12887}"/>
    <cellStyle name="40% - Accent3 31 2" xfId="8727" xr:uid="{6D103907-9CAE-4654-8A4D-1FEFA7E97713}"/>
    <cellStyle name="40% - Accent3 31 2 2" xfId="10508" xr:uid="{A5D5B068-95A7-400B-AD75-56D93A0D17F3}"/>
    <cellStyle name="40% - Accent3 31 2 2 2" xfId="14188" xr:uid="{9CF9C671-5C5F-402A-8890-387446C11637}"/>
    <cellStyle name="40% - Accent3 31 2 3" xfId="12409" xr:uid="{8E162871-9B60-4FAA-853A-CEC9FCF24C8E}"/>
    <cellStyle name="40% - Accent3 31 3" xfId="9625" xr:uid="{17E3F58B-7A1C-4B42-A439-8AA8866A6AE9}"/>
    <cellStyle name="40% - Accent3 31 3 2" xfId="13306" xr:uid="{86C042B2-7BEA-4A2E-909D-8222EAF55B3E}"/>
    <cellStyle name="40% - Accent3 31 4" xfId="11527" xr:uid="{6E6CB6D8-8309-4471-BA34-CB1ECD376578}"/>
    <cellStyle name="40% - Accent3 32" xfId="7872" xr:uid="{797DD804-2DF3-41AF-BA2B-103416523538}"/>
    <cellStyle name="40% - Accent3 32 2" xfId="8746" xr:uid="{2887660E-8E79-4DD7-97DD-20BA50620B47}"/>
    <cellStyle name="40% - Accent3 32 2 2" xfId="10527" xr:uid="{86073E6F-2D70-4607-B2A7-EDF7C8AD2790}"/>
    <cellStyle name="40% - Accent3 32 2 2 2" xfId="14207" xr:uid="{A7E9EA1E-148C-48E8-B2C1-616E72617719}"/>
    <cellStyle name="40% - Accent3 32 2 3" xfId="12428" xr:uid="{AFDDAF05-CBAF-4236-A438-CEAC7DECDD89}"/>
    <cellStyle name="40% - Accent3 32 3" xfId="9644" xr:uid="{48829B6E-2F66-4129-A1F5-EC3643662E7D}"/>
    <cellStyle name="40% - Accent3 32 3 2" xfId="13325" xr:uid="{B129759E-90AE-4271-9BA4-2EA93ABF49F0}"/>
    <cellStyle name="40% - Accent3 32 4" xfId="11546" xr:uid="{2F3AD0E2-6961-44B4-9822-B47B05B37706}"/>
    <cellStyle name="40% - Accent3 33" xfId="7886" xr:uid="{09ACBC3A-59F4-4374-98D9-EF68915DDB84}"/>
    <cellStyle name="40% - Accent3 33 2" xfId="9658" xr:uid="{3050FD3C-98B9-416A-82FA-7F14079DF61E}"/>
    <cellStyle name="40% - Accent3 33 2 2" xfId="13338" xr:uid="{20D01D23-39E7-4454-B4D1-71CA40FA3C40}"/>
    <cellStyle name="40% - Accent3 33 3" xfId="11559" xr:uid="{1E2F92BD-9C20-46F9-93FC-D0A8F04EEE02}"/>
    <cellStyle name="40% - Accent3 34" xfId="7900" xr:uid="{2543DA38-5549-40A8-B9FB-09454687B859}"/>
    <cellStyle name="40% - Accent3 34 2" xfId="9673" xr:uid="{3BB636F8-61DF-437B-909B-BC23BE8A6ED1}"/>
    <cellStyle name="40% - Accent3 34 2 2" xfId="13353" xr:uid="{338B714D-FDA3-4EFF-A064-7A751E14F7A9}"/>
    <cellStyle name="40% - Accent3 34 3" xfId="11574" xr:uid="{692D815B-946A-4173-B01C-031EBD175C63}"/>
    <cellStyle name="40% - Accent3 35" xfId="8759" xr:uid="{6BB4DDF1-E83C-4279-B78D-1A5F4164DF08}"/>
    <cellStyle name="40% - Accent3 35 2" xfId="10540" xr:uid="{ECCFD8BA-03EC-4E7B-8BEC-F439291ABE1B}"/>
    <cellStyle name="40% - Accent3 35 2 2" xfId="14220" xr:uid="{2813914D-35A7-47E0-BBDC-C85BD76AA840}"/>
    <cellStyle name="40% - Accent3 35 3" xfId="12441" xr:uid="{EBFE99B8-7E81-4FA0-9FDA-9CC515CDC12C}"/>
    <cellStyle name="40% - Accent3 36" xfId="8789" xr:uid="{82C9A6DD-DF7A-4F84-A7A7-13117549BFF2}"/>
    <cellStyle name="40% - Accent3 36 2" xfId="12470" xr:uid="{173764B3-B403-463C-80C0-BAEC0920CB13}"/>
    <cellStyle name="40% - Accent3 37" xfId="8773" xr:uid="{785F1B77-4912-4C75-BF3C-1568A6FD056A}"/>
    <cellStyle name="40% - Accent3 37 2" xfId="12455" xr:uid="{E9DEAD28-EB21-4D84-99B8-08C1B95F51C7}"/>
    <cellStyle name="40% - Accent3 38" xfId="10571" xr:uid="{026A7123-8D40-4B61-9FBF-730E640F1A5D}"/>
    <cellStyle name="40% - Accent3 38 2" xfId="14252" xr:uid="{6BDF38FE-A980-4B19-95B2-BDC08DD5B1A3}"/>
    <cellStyle name="40% - Accent3 39" xfId="10590" xr:uid="{FCA179AE-07D7-4C31-98A5-4429D2572285}"/>
    <cellStyle name="40% - Accent3 39 2" xfId="14269" xr:uid="{CC11574E-9867-4D51-8CA8-CF3A1F126E4E}"/>
    <cellStyle name="40% - Accent3 4" xfId="1810" xr:uid="{FFCA84ED-38E0-4007-AD7A-DFB808E76A8B}"/>
    <cellStyle name="40% - Accent3 4 2" xfId="1811" xr:uid="{9954C8A3-EDF6-4C7B-9B4C-E635EC113A03}"/>
    <cellStyle name="40% - Accent3 4 2 2" xfId="1812" xr:uid="{4C0813A3-E7A8-4AAC-8958-CF102A14B7AD}"/>
    <cellStyle name="40% - Accent3 4 2 2 2" xfId="1813" xr:uid="{9564E4F3-1408-42B4-86E2-CEF623BD4A0F}"/>
    <cellStyle name="40% - Accent3 4 2 3" xfId="1814" xr:uid="{67F6C90C-4037-438F-9883-B354BC6D5A55}"/>
    <cellStyle name="40% - Accent3 4 3" xfId="1815" xr:uid="{54160807-68E5-45E6-926D-8066A1F25ECA}"/>
    <cellStyle name="40% - Accent3 4 3 2" xfId="1816" xr:uid="{51D569CD-C737-4755-8A5E-CC22F3670F32}"/>
    <cellStyle name="40% - Accent3 4 3 2 2" xfId="1817" xr:uid="{2A89BA46-735E-44B8-B5B8-DE1DF8017B85}"/>
    <cellStyle name="40% - Accent3 4 3 3" xfId="1818" xr:uid="{30EDFFC4-F52B-4633-B657-67CFEEE845C9}"/>
    <cellStyle name="40% - Accent3 4 4" xfId="1819" xr:uid="{E1B9264D-4F27-4F31-805E-2F47CCFDCBAD}"/>
    <cellStyle name="40% - Accent3 4 4 2" xfId="1820" xr:uid="{8F64C00C-0F07-4D97-8A4D-3153B5C2E580}"/>
    <cellStyle name="40% - Accent3 4 5" xfId="1821" xr:uid="{C0500EC6-A3EF-45F9-896F-F01FF1796A11}"/>
    <cellStyle name="40% - Accent3 4 5 2" xfId="1822" xr:uid="{C0E7C361-3024-4464-9B85-7D223A70F4D7}"/>
    <cellStyle name="40% - Accent3 4 6" xfId="1823" xr:uid="{05218600-3158-4A37-8A61-51ECB5A60883}"/>
    <cellStyle name="40% - Accent3 4 6 2" xfId="1824" xr:uid="{8F63552E-DF74-4227-AAF5-C5619A1B2A3D}"/>
    <cellStyle name="40% - Accent3 4 7" xfId="1825" xr:uid="{481E2AEF-239A-4BC9-B250-D2338D42D7E9}"/>
    <cellStyle name="40% - Accent3 4 7 2" xfId="6860" xr:uid="{A80C1689-0B48-4D71-8CD8-966D27B52F7A}"/>
    <cellStyle name="40% - Accent3 4 8" xfId="1826" xr:uid="{924FDB03-C1DE-40D7-8988-2AAE39227D79}"/>
    <cellStyle name="40% - Accent3 40" xfId="10603" xr:uid="{146C0962-E3AA-441E-9A29-7603A473FB81}"/>
    <cellStyle name="40% - Accent3 40 2" xfId="14282" xr:uid="{B454EAB5-D628-4256-B1AE-543BC2DD1094}"/>
    <cellStyle name="40% - Accent3 41" xfId="10617" xr:uid="{751CD205-DEAB-4B68-A3B5-E44E698F63E7}"/>
    <cellStyle name="40% - Accent3 41 2" xfId="14296" xr:uid="{687D8BA3-5954-4BAD-92D4-999D67FDCB0B}"/>
    <cellStyle name="40% - Accent3 42" xfId="10631" xr:uid="{40D031A6-2D6B-4390-A569-F030497B83DE}"/>
    <cellStyle name="40% - Accent3 42 2" xfId="14310" xr:uid="{728124F8-F896-4CC8-A915-35EDA35B9831}"/>
    <cellStyle name="40% - Accent3 43" xfId="10644" xr:uid="{7F2305C6-72D8-49E0-9EC1-5CEDEF9A972E}"/>
    <cellStyle name="40% - Accent3 43 2" xfId="14323" xr:uid="{CF8E0684-0B4D-4B20-BFCE-0AC29E9D8840}"/>
    <cellStyle name="40% - Accent3 44" xfId="10661" xr:uid="{25069953-5949-4499-8C8C-E50A9D60FBDD}"/>
    <cellStyle name="40% - Accent3 45" xfId="14341" xr:uid="{5719DB0D-2E3E-48E7-A9EE-9953FD9CAFD6}"/>
    <cellStyle name="40% - Accent3 46" xfId="14355" xr:uid="{B8C8B72B-EA4E-46C8-A78E-39A68B494147}"/>
    <cellStyle name="40% - Accent3 47" xfId="14370" xr:uid="{104BDB7E-83B6-4A07-8767-F6D2AE6813D1}"/>
    <cellStyle name="40% - Accent3 5" xfId="1827" xr:uid="{916CA009-494A-4D47-8D21-BAA0603E78B5}"/>
    <cellStyle name="40% - Accent3 5 2" xfId="1828" xr:uid="{8A6FE64E-096B-4095-8620-BA28E3D79536}"/>
    <cellStyle name="40% - Accent3 5 2 2" xfId="1829" xr:uid="{4DF0C54F-02AA-444D-816C-A25331A0F4F2}"/>
    <cellStyle name="40% - Accent3 5 2 2 2" xfId="1830" xr:uid="{569841B0-6BC3-4E3C-9D0D-A01E6327E6C4}"/>
    <cellStyle name="40% - Accent3 5 2 2 2 2" xfId="1831" xr:uid="{8CE0F5DB-7E90-45C5-82D9-374CC43FB71D}"/>
    <cellStyle name="40% - Accent3 5 2 2 3" xfId="1832" xr:uid="{5C1FB1A9-584A-49FD-B1AF-987E8269D02F}"/>
    <cellStyle name="40% - Accent3 5 2 3" xfId="1833" xr:uid="{58A0BDC4-7ABC-40E9-8336-E13DE9D7E01E}"/>
    <cellStyle name="40% - Accent3 5 2 3 2" xfId="1834" xr:uid="{2B7EA1B0-E0AE-4D91-95D2-0827570E00F4}"/>
    <cellStyle name="40% - Accent3 5 2 4" xfId="1835" xr:uid="{ABB887E0-5EB3-4630-9687-39E57310C57D}"/>
    <cellStyle name="40% - Accent3 5 2 4 2" xfId="1836" xr:uid="{8158D2A1-8674-4D37-9902-882C21FFF345}"/>
    <cellStyle name="40% - Accent3 5 2 5" xfId="1837" xr:uid="{2FB6856F-F335-4F6D-9D9D-F82A7B5D5400}"/>
    <cellStyle name="40% - Accent3 5 3" xfId="1838" xr:uid="{6CAFC044-3C16-4682-8228-D8DA9F4DF3EF}"/>
    <cellStyle name="40% - Accent3 5 3 2" xfId="1839" xr:uid="{F462D128-6DCD-44ED-9C07-1EF8AC208D81}"/>
    <cellStyle name="40% - Accent3 5 3 2 2" xfId="1840" xr:uid="{CD93F998-FB35-4412-9E6B-1AA01929C7D5}"/>
    <cellStyle name="40% - Accent3 5 3 3" xfId="1841" xr:uid="{8FCB6FF4-8380-4D79-8239-DF7102208EDB}"/>
    <cellStyle name="40% - Accent3 5 4" xfId="1842" xr:uid="{F5879391-2C83-445A-AC2B-979CEA987688}"/>
    <cellStyle name="40% - Accent3 5 4 2" xfId="1843" xr:uid="{020B5399-2AE0-4A82-B94C-DE95FD362771}"/>
    <cellStyle name="40% - Accent3 5 5" xfId="1844" xr:uid="{3BE6874F-94F8-42C1-A1C2-4E47B3D2D7DF}"/>
    <cellStyle name="40% - Accent3 5 5 2" xfId="1845" xr:uid="{DD431ED6-99DE-4886-BDB0-3EEF794983D8}"/>
    <cellStyle name="40% - Accent3 5 6" xfId="1846" xr:uid="{9DB2ED23-A057-460B-9426-63CAADE47D2F}"/>
    <cellStyle name="40% - Accent3 5 6 2" xfId="7078" xr:uid="{14F8D792-D732-4640-BAC5-1F3B2BF584FD}"/>
    <cellStyle name="40% - Accent3 5 7" xfId="7077" xr:uid="{772B5EB3-15DF-4FD7-8F03-C01D27941B84}"/>
    <cellStyle name="40% - Accent3 6" xfId="1847" xr:uid="{FD3DCF58-C5CD-48B4-92EA-630E9AE746C6}"/>
    <cellStyle name="40% - Accent3 6 2" xfId="1848" xr:uid="{E448A67C-3826-4949-9F6A-C8A3B0EBB3BA}"/>
    <cellStyle name="40% - Accent3 6 2 2" xfId="1849" xr:uid="{3CD49CAD-6990-4708-8F28-BBAC10AA0B8C}"/>
    <cellStyle name="40% - Accent3 6 2 2 2" xfId="1850" xr:uid="{3B9D7967-5321-4A90-A9F3-C35610FEAED7}"/>
    <cellStyle name="40% - Accent3 6 2 3" xfId="1851" xr:uid="{CD56851B-005E-4078-9E1E-E0C59B0F2924}"/>
    <cellStyle name="40% - Accent3 6 2 3 2" xfId="1852" xr:uid="{802FB542-6BEC-4981-B59A-3DFA7184865E}"/>
    <cellStyle name="40% - Accent3 6 2 4" xfId="1853" xr:uid="{9F48BC5A-6D55-4021-99D1-6F381E567775}"/>
    <cellStyle name="40% - Accent3 6 3" xfId="1854" xr:uid="{37D32E77-08C1-4C8A-A6E7-4085E228C65E}"/>
    <cellStyle name="40% - Accent3 6 3 2" xfId="1855" xr:uid="{A5CB67BC-7EFD-4E22-A758-4BA5B0F5FCBE}"/>
    <cellStyle name="40% - Accent3 6 4" xfId="1856" xr:uid="{DA875687-D096-4F5C-B9F4-96621C195B0F}"/>
    <cellStyle name="40% - Accent3 6 4 2" xfId="1857" xr:uid="{9A13D297-4CD7-4546-80D2-2947BDBF37CC}"/>
    <cellStyle name="40% - Accent3 6 5" xfId="1858" xr:uid="{6066DD10-B5FC-48B5-BAA4-BFF445373B15}"/>
    <cellStyle name="40% - Accent3 6 5 2" xfId="7080" xr:uid="{C8746F37-C545-4251-B3EC-D94D6FAEE370}"/>
    <cellStyle name="40% - Accent3 6 6" xfId="7079" xr:uid="{BEBF4C27-6F11-4A0B-9F73-902481C0F84D}"/>
    <cellStyle name="40% - Accent3 7" xfId="1859" xr:uid="{D2A42ACC-84C3-4EE2-9E80-D7DAEF9AA9CA}"/>
    <cellStyle name="40% - Accent3 7 2" xfId="1860" xr:uid="{7799C779-4D8D-46FB-839C-50A8166DF819}"/>
    <cellStyle name="40% - Accent3 7 2 2" xfId="1861" xr:uid="{450409AE-E6DC-45D5-A42E-D3265083701A}"/>
    <cellStyle name="40% - Accent3 7 3" xfId="1862" xr:uid="{15EBDE34-43D7-4917-94A9-8A4AA8C1F1A0}"/>
    <cellStyle name="40% - Accent3 7 3 2" xfId="1863" xr:uid="{4F616345-23B1-41C9-BCBB-40401C79707A}"/>
    <cellStyle name="40% - Accent3 7 4" xfId="1864" xr:uid="{0ED6DD9B-8D5D-4833-A6B4-5E9173CF498F}"/>
    <cellStyle name="40% - Accent3 7 4 2" xfId="14419" xr:uid="{12294294-877F-42A9-9D97-8E424E314026}"/>
    <cellStyle name="40% - Accent3 8" xfId="1865" xr:uid="{10A556EF-A1AE-4F66-8C56-34F6934D9003}"/>
    <cellStyle name="40% - Accent3 8 2" xfId="1866" xr:uid="{D4F4BB7E-A875-4DF5-BE89-53248916979C}"/>
    <cellStyle name="40% - Accent3 8 2 2" xfId="1867" xr:uid="{776DDE02-BD3E-4302-A063-A39A50EC763E}"/>
    <cellStyle name="40% - Accent3 8 2 2 2" xfId="1868" xr:uid="{837BB177-53AD-476F-B3C6-0AE4B2CDE3F5}"/>
    <cellStyle name="40% - Accent3 8 2 3" xfId="1869" xr:uid="{F7EF601B-FE06-4D6E-95DF-085DFDE88165}"/>
    <cellStyle name="40% - Accent3 8 3" xfId="1870" xr:uid="{C1F62193-A3DA-497F-9DBB-D90551A32ECE}"/>
    <cellStyle name="40% - Accent3 8 3 2" xfId="1871" xr:uid="{A379E950-08AD-4A40-B9DC-E9BEED6699FC}"/>
    <cellStyle name="40% - Accent3 8 4" xfId="1872" xr:uid="{7E02E076-7ACC-4E1D-869E-3BDA235BF015}"/>
    <cellStyle name="40% - Accent3 8 4 2" xfId="14433" xr:uid="{8CC09935-BFB8-4B6B-A2EE-C3992F3CC31F}"/>
    <cellStyle name="40% - Accent3 9" xfId="1873" xr:uid="{D3A80E39-D92E-4B70-B987-B74C7FFCE8C4}"/>
    <cellStyle name="40% - Accent3 9 2" xfId="1874" xr:uid="{419C5102-13A1-4653-9509-E11F8943B99D}"/>
    <cellStyle name="40% - Accent3 9 2 2" xfId="1875" xr:uid="{7637981F-03AC-4EEA-8705-875A3E47F513}"/>
    <cellStyle name="40% - Accent3 9 3" xfId="1876" xr:uid="{3ACF6D01-3FFC-49BC-8A78-7A4975436522}"/>
    <cellStyle name="40% - Accent3 9 3 2" xfId="14446" xr:uid="{1967E99D-BCBA-4003-86CA-723E045EEC6C}"/>
    <cellStyle name="40% - Accent4" xfId="32" builtinId="43" customBuiltin="1"/>
    <cellStyle name="40% - Accent4 10" xfId="1877" xr:uid="{C26EAED1-AB89-4F52-B45E-12B0342275F1}"/>
    <cellStyle name="40% - Accent4 10 2" xfId="1878" xr:uid="{3F358526-9473-48EE-BC49-2397521853BA}"/>
    <cellStyle name="40% - Accent4 10 2 2" xfId="1879" xr:uid="{6DEE0652-62FA-4ADC-A845-8F06E6FFC2AF}"/>
    <cellStyle name="40% - Accent4 10 3" xfId="1880" xr:uid="{46F73BAA-E758-4175-869A-40481B0A907E}"/>
    <cellStyle name="40% - Accent4 10 3 2" xfId="7081" xr:uid="{6572AFAC-2619-41B8-A56A-953A17F08ACD}"/>
    <cellStyle name="40% - Accent4 10 3 2 2" xfId="8479" xr:uid="{878A3A79-EF37-415D-BDC2-D96ECDBD3927}"/>
    <cellStyle name="40% - Accent4 10 3 2 2 2" xfId="10261" xr:uid="{4FA97F67-C570-40DE-B3B8-C8797CF9D9D5}"/>
    <cellStyle name="40% - Accent4 10 3 2 2 2 2" xfId="13941" xr:uid="{37D3946C-CFF2-4255-A9A7-30B01DD74043}"/>
    <cellStyle name="40% - Accent4 10 3 2 2 3" xfId="12162" xr:uid="{4EB800A2-650C-48AD-B36C-B7C4741FB41A}"/>
    <cellStyle name="40% - Accent4 10 3 2 3" xfId="9379" xr:uid="{62B567E9-D52A-4769-8E3E-475A027646CF}"/>
    <cellStyle name="40% - Accent4 10 3 2 3 2" xfId="13059" xr:uid="{B358CEFA-20FF-4754-B4B0-D0232CD28F79}"/>
    <cellStyle name="40% - Accent4 10 3 2 4" xfId="11280" xr:uid="{AF4B7941-FC54-4CC5-A4B4-DF217B1CD12D}"/>
    <cellStyle name="40% - Accent4 10 3 3" xfId="8097" xr:uid="{7F40E7F4-F9CC-489F-8A41-37625DEE5FC8}"/>
    <cellStyle name="40% - Accent4 10 3 3 2" xfId="9878" xr:uid="{0DEB3C5A-15E9-4968-B4CF-EAF05EF713A3}"/>
    <cellStyle name="40% - Accent4 10 3 3 2 2" xfId="13558" xr:uid="{68A8F709-8D5F-4A45-B3D5-6120BA829190}"/>
    <cellStyle name="40% - Accent4 10 3 3 3" xfId="11779" xr:uid="{EA2B65DD-495D-42F3-8974-F9881D237A05}"/>
    <cellStyle name="40% - Accent4 10 3 4" xfId="8996" xr:uid="{38DEC811-6383-4FE0-BFA6-291DCF37A893}"/>
    <cellStyle name="40% - Accent4 10 3 4 2" xfId="12676" xr:uid="{135A3E56-438B-4D3D-877B-F298FAF0EF01}"/>
    <cellStyle name="40% - Accent4 10 3 5" xfId="10897" xr:uid="{81330DBD-315C-4985-8BE1-575BCEC17B2C}"/>
    <cellStyle name="40% - Accent4 10 4" xfId="7515" xr:uid="{D3748742-2349-4DB0-962C-816FD83320C8}"/>
    <cellStyle name="40% - Accent4 10 4 2" xfId="8312" xr:uid="{E5932AA5-F4A0-44CA-97C2-19F875246E7D}"/>
    <cellStyle name="40% - Accent4 10 4 2 2" xfId="10094" xr:uid="{C2F99C80-12DE-4735-AFA4-337FBFA978CC}"/>
    <cellStyle name="40% - Accent4 10 4 2 2 2" xfId="13774" xr:uid="{5FFBC6D1-24D2-4CB3-8219-A85F81746DF8}"/>
    <cellStyle name="40% - Accent4 10 4 2 3" xfId="11995" xr:uid="{C6EE4470-7231-4B42-A88D-A101C5CCBA27}"/>
    <cellStyle name="40% - Accent4 10 4 3" xfId="9212" xr:uid="{CD64F9BC-1F90-4C32-A327-3A51C95DD5D0}"/>
    <cellStyle name="40% - Accent4 10 4 3 2" xfId="12892" xr:uid="{05899569-B65D-4849-A162-9F5754375996}"/>
    <cellStyle name="40% - Accent4 10 4 4" xfId="11113" xr:uid="{8F63D6F8-84EA-482E-9FB0-71682AF9086B}"/>
    <cellStyle name="40% - Accent4 10 5" xfId="7938" xr:uid="{025A4C59-BBFB-48CE-B746-6F93CDEE2497}"/>
    <cellStyle name="40% - Accent4 10 5 2" xfId="9712" xr:uid="{560091C8-E294-4D15-B7E3-1C9CE5D36B31}"/>
    <cellStyle name="40% - Accent4 10 5 2 2" xfId="13392" xr:uid="{381D4A8E-D264-4C32-9DF1-A7A817F97B02}"/>
    <cellStyle name="40% - Accent4 10 5 3" xfId="11613" xr:uid="{1BFAF0B3-CE1C-4922-977E-3442FBDCB2DE}"/>
    <cellStyle name="40% - Accent4 10 6" xfId="8827" xr:uid="{DD774946-2FB0-4013-A1D6-5CFCCA80C690}"/>
    <cellStyle name="40% - Accent4 10 6 2" xfId="12509" xr:uid="{5788CBBD-67B2-4C8D-9365-CAF4FEF22AE2}"/>
    <cellStyle name="40% - Accent4 10 7" xfId="10722" xr:uid="{A85944F0-44E8-43C3-94A4-769582349BB7}"/>
    <cellStyle name="40% - Accent4 10 8" xfId="14461" xr:uid="{9A3DA3DC-6936-491D-B272-11A1AB387D2D}"/>
    <cellStyle name="40% - Accent4 11" xfId="1881" xr:uid="{1D50F1F8-BAED-4013-BB82-744EFAF22F2F}"/>
    <cellStyle name="40% - Accent4 11 2" xfId="1882" xr:uid="{AF7369BC-02D2-4A12-A066-21AF16E8E577}"/>
    <cellStyle name="40% - Accent4 11 2 2" xfId="7082" xr:uid="{AE93E0E7-BB7B-4547-9FFC-FFC4C7FF9E56}"/>
    <cellStyle name="40% - Accent4 11 2 2 2" xfId="8480" xr:uid="{E43C8827-E3BC-4DBA-BB73-D8B7FE90B22D}"/>
    <cellStyle name="40% - Accent4 11 2 2 2 2" xfId="10262" xr:uid="{9ABF7137-7A3E-4CEA-A22E-C2552F1F8159}"/>
    <cellStyle name="40% - Accent4 11 2 2 2 2 2" xfId="13942" xr:uid="{724FDA49-2F71-491E-BBED-C52B6B2B25A8}"/>
    <cellStyle name="40% - Accent4 11 2 2 2 3" xfId="12163" xr:uid="{3083B526-2F05-4624-AF67-96353E36734A}"/>
    <cellStyle name="40% - Accent4 11 2 2 3" xfId="9380" xr:uid="{D4D3BD66-D89E-4990-B662-613423CDF5AF}"/>
    <cellStyle name="40% - Accent4 11 2 2 3 2" xfId="13060" xr:uid="{8A52A3DF-8F91-4022-B79D-FB50BD42C0E2}"/>
    <cellStyle name="40% - Accent4 11 2 2 4" xfId="11281" xr:uid="{10DFA3C8-BF0D-4B46-BBE8-ACC2643D128C}"/>
    <cellStyle name="40% - Accent4 11 2 3" xfId="8098" xr:uid="{CEA9DC71-D221-458B-83B5-D4F6402DB862}"/>
    <cellStyle name="40% - Accent4 11 2 3 2" xfId="9879" xr:uid="{6732FCEC-E6EC-4663-AB57-2B041C67FF1B}"/>
    <cellStyle name="40% - Accent4 11 2 3 2 2" xfId="13559" xr:uid="{AE8DA4C6-319C-4D13-B3DD-8853B34CDCB7}"/>
    <cellStyle name="40% - Accent4 11 2 3 3" xfId="11780" xr:uid="{CA38750A-21A7-4793-B96F-10278F4DCF87}"/>
    <cellStyle name="40% - Accent4 11 2 4" xfId="8997" xr:uid="{B97068AE-A7A2-4BBD-B03B-77C89AC731A5}"/>
    <cellStyle name="40% - Accent4 11 2 4 2" xfId="12677" xr:uid="{F98ECAA5-B257-45BB-9B33-46360926B966}"/>
    <cellStyle name="40% - Accent4 11 2 5" xfId="10898" xr:uid="{DAF48386-E264-4CF7-AA43-E74AF11F1F07}"/>
    <cellStyle name="40% - Accent4 11 3" xfId="7516" xr:uid="{E4ED0E04-DF6A-417D-B823-9BDE8323585B}"/>
    <cellStyle name="40% - Accent4 11 3 2" xfId="8313" xr:uid="{AEF222A5-B915-4ED3-959D-3D4676BC7A3F}"/>
    <cellStyle name="40% - Accent4 11 3 2 2" xfId="10095" xr:uid="{D1814536-48BE-41D0-ACBC-8E22707904D7}"/>
    <cellStyle name="40% - Accent4 11 3 2 2 2" xfId="13775" xr:uid="{1BD7082E-6D8F-4D69-851F-FA8E8C41464C}"/>
    <cellStyle name="40% - Accent4 11 3 2 3" xfId="11996" xr:uid="{82BE7010-66C9-439F-B9FF-04E5D85BD1C9}"/>
    <cellStyle name="40% - Accent4 11 3 3" xfId="9213" xr:uid="{6D859D03-8F5B-42D6-B6C1-97752E1B9FB7}"/>
    <cellStyle name="40% - Accent4 11 3 3 2" xfId="12893" xr:uid="{60102538-EB0A-4622-8ABC-BFA376F6CC07}"/>
    <cellStyle name="40% - Accent4 11 3 4" xfId="11114" xr:uid="{8043DDD3-3165-455F-AC23-94B04B794B49}"/>
    <cellStyle name="40% - Accent4 11 4" xfId="7939" xr:uid="{0A22D296-0E46-4836-A526-075975155B9F}"/>
    <cellStyle name="40% - Accent4 11 4 2" xfId="9713" xr:uid="{3CE8E5B4-6C2F-4098-8E67-C7B30B8067FB}"/>
    <cellStyle name="40% - Accent4 11 4 2 2" xfId="13393" xr:uid="{594BF275-48FC-4BD1-99CD-D082C4075654}"/>
    <cellStyle name="40% - Accent4 11 4 3" xfId="11614" xr:uid="{4EEEF44A-6396-4635-83B0-51868F26FA68}"/>
    <cellStyle name="40% - Accent4 11 5" xfId="8828" xr:uid="{9626A5D9-E7B5-4CA5-8481-71B97758F2A4}"/>
    <cellStyle name="40% - Accent4 11 5 2" xfId="12510" xr:uid="{164FD3E4-EFEA-40F7-8010-DCCDB3462323}"/>
    <cellStyle name="40% - Accent4 11 6" xfId="10723" xr:uid="{EB08A82C-74AB-4F5B-8ADA-15E31D2FFA00}"/>
    <cellStyle name="40% - Accent4 11 7" xfId="14474" xr:uid="{EFFA41C3-035D-4C60-B055-8F700CA8635B}"/>
    <cellStyle name="40% - Accent4 12" xfId="1883" xr:uid="{AE68560E-E10D-442F-B337-9B7046049CE7}"/>
    <cellStyle name="40% - Accent4 12 2" xfId="1884" xr:uid="{CF96DC42-BE88-450E-8983-076221E98D70}"/>
    <cellStyle name="40% - Accent4 13" xfId="1885" xr:uid="{249FF316-04CF-45AD-BAB2-98A41259727B}"/>
    <cellStyle name="40% - Accent4 13 2" xfId="1886" xr:uid="{3C73C0CC-20D2-4C81-9BA7-DFE24A974BAD}"/>
    <cellStyle name="40% - Accent4 13 2 2" xfId="7083" xr:uid="{F1878E1F-53F9-4C66-AB62-477C8FD57A77}"/>
    <cellStyle name="40% - Accent4 13 2 2 2" xfId="8481" xr:uid="{7B84BFDF-354C-428A-B30F-B709FE3C5E65}"/>
    <cellStyle name="40% - Accent4 13 2 2 2 2" xfId="10263" xr:uid="{577B73E1-16FC-4379-9606-0BA33965A5C4}"/>
    <cellStyle name="40% - Accent4 13 2 2 2 2 2" xfId="13943" xr:uid="{1D3E5919-AC79-4B9C-B711-001433C23561}"/>
    <cellStyle name="40% - Accent4 13 2 2 2 3" xfId="12164" xr:uid="{5CFFDCC7-A4F7-4044-9FE8-F8872B0B05A0}"/>
    <cellStyle name="40% - Accent4 13 2 2 3" xfId="9381" xr:uid="{260E69B0-C93C-4B01-B455-D744A02BB512}"/>
    <cellStyle name="40% - Accent4 13 2 2 3 2" xfId="13061" xr:uid="{BD44E133-A3F3-4EB0-970E-C4AF5C5F5CB0}"/>
    <cellStyle name="40% - Accent4 13 2 2 4" xfId="11282" xr:uid="{B732E83C-D39D-4527-962F-7E064C7FA73D}"/>
    <cellStyle name="40% - Accent4 13 2 3" xfId="8099" xr:uid="{25F46559-D17C-4F96-BE84-4D0D59CA3CB4}"/>
    <cellStyle name="40% - Accent4 13 2 3 2" xfId="9880" xr:uid="{A43FB6DF-68B7-47D9-8E6B-2082A9558A36}"/>
    <cellStyle name="40% - Accent4 13 2 3 2 2" xfId="13560" xr:uid="{EF61CAB5-80D7-4AA0-B731-86314E171127}"/>
    <cellStyle name="40% - Accent4 13 2 3 3" xfId="11781" xr:uid="{1B804A2C-1C52-4A12-8A18-E4794F8C93EA}"/>
    <cellStyle name="40% - Accent4 13 2 4" xfId="8998" xr:uid="{FB5923B6-B716-4CC2-8800-B7A57DA22A44}"/>
    <cellStyle name="40% - Accent4 13 2 4 2" xfId="12678" xr:uid="{CC011F56-4CB1-4A7F-BCBA-AECEAAE44861}"/>
    <cellStyle name="40% - Accent4 13 2 5" xfId="10899" xr:uid="{F19FC94B-DDAC-4483-BC43-800F0AFF2CC2}"/>
    <cellStyle name="40% - Accent4 13 3" xfId="7517" xr:uid="{BD9A8007-B367-4C9A-AE47-F2460FB2024F}"/>
    <cellStyle name="40% - Accent4 13 3 2" xfId="8314" xr:uid="{94FE98A1-C52B-40EC-AAE9-34D96E126C53}"/>
    <cellStyle name="40% - Accent4 13 3 2 2" xfId="10096" xr:uid="{DF817D62-1A14-4ADE-A050-AA1A17585096}"/>
    <cellStyle name="40% - Accent4 13 3 2 2 2" xfId="13776" xr:uid="{189CC962-23E9-4292-95E6-EB7C5984A9F1}"/>
    <cellStyle name="40% - Accent4 13 3 2 3" xfId="11997" xr:uid="{2345A367-EFB9-44A0-9F4B-D955943EC9F3}"/>
    <cellStyle name="40% - Accent4 13 3 3" xfId="9214" xr:uid="{ED7FBED7-505D-498E-A467-DA09273BF26D}"/>
    <cellStyle name="40% - Accent4 13 3 3 2" xfId="12894" xr:uid="{CF932F18-82BC-4FFA-8051-C4A41B5C3E26}"/>
    <cellStyle name="40% - Accent4 13 3 4" xfId="11115" xr:uid="{9172C2FD-B993-4BEC-8565-2EBAB15003FB}"/>
    <cellStyle name="40% - Accent4 13 4" xfId="7940" xr:uid="{8A70A485-6D24-4762-9652-4DF85160BE10}"/>
    <cellStyle name="40% - Accent4 13 4 2" xfId="9714" xr:uid="{A132DEBE-C907-4B66-9067-D847D337D357}"/>
    <cellStyle name="40% - Accent4 13 4 2 2" xfId="13394" xr:uid="{D8C3B1D0-F661-444D-9C05-C1B4CB4AC488}"/>
    <cellStyle name="40% - Accent4 13 4 3" xfId="11615" xr:uid="{40591377-0274-4465-B38E-946263AEC769}"/>
    <cellStyle name="40% - Accent4 13 5" xfId="8829" xr:uid="{0980907E-9286-471C-82AE-1830C1DF57FC}"/>
    <cellStyle name="40% - Accent4 13 5 2" xfId="12511" xr:uid="{DB51DB7F-1EB4-4E7F-B396-BF827768FFAC}"/>
    <cellStyle name="40% - Accent4 13 6" xfId="10724" xr:uid="{C27FFE21-A01C-4932-901D-DA1DC03DC8F1}"/>
    <cellStyle name="40% - Accent4 14" xfId="1887" xr:uid="{DA42649D-6505-4C4C-BCC9-9F483ADE8BEF}"/>
    <cellStyle name="40% - Accent4 14 2" xfId="1888" xr:uid="{A2A06FA4-22FC-42D3-B1AB-7207C8167582}"/>
    <cellStyle name="40% - Accent4 14 2 2" xfId="7084" xr:uid="{16D2D7EC-48FB-4CAC-8EB8-D9F57C73F712}"/>
    <cellStyle name="40% - Accent4 14 2 2 2" xfId="8503" xr:uid="{147B0142-6653-4084-AEE4-B8179CF0FF4F}"/>
    <cellStyle name="40% - Accent4 14 2 2 2 2" xfId="10285" xr:uid="{F5D33565-7A62-4C70-ADBB-959798E7E4A3}"/>
    <cellStyle name="40% - Accent4 14 2 2 2 2 2" xfId="13965" xr:uid="{1D11C30A-A4FF-443D-842D-9FA398170B3A}"/>
    <cellStyle name="40% - Accent4 14 2 2 2 3" xfId="12186" xr:uid="{2BCD2742-0D99-4E62-972A-F3583754695F}"/>
    <cellStyle name="40% - Accent4 14 2 2 3" xfId="9403" xr:uid="{9167D88D-2042-40BA-B6C8-766FBDEDC950}"/>
    <cellStyle name="40% - Accent4 14 2 2 3 2" xfId="13083" xr:uid="{CC3CD0D4-B14C-4788-845A-F5F83DAA9B88}"/>
    <cellStyle name="40% - Accent4 14 2 2 4" xfId="11304" xr:uid="{77B4729B-8876-44B7-B67D-F0DAFEB22D87}"/>
    <cellStyle name="40% - Accent4 14 2 3" xfId="8121" xr:uid="{F25E04DA-8DCB-4CBF-8FAF-72C724F93245}"/>
    <cellStyle name="40% - Accent4 14 2 3 2" xfId="9902" xr:uid="{DA2ABF76-B3DB-478D-841D-1C7944608B6C}"/>
    <cellStyle name="40% - Accent4 14 2 3 2 2" xfId="13582" xr:uid="{B81EAACD-BDE0-466B-BE8E-1C6FCD5FD8C6}"/>
    <cellStyle name="40% - Accent4 14 2 3 3" xfId="11803" xr:uid="{B9726182-0584-4E94-9E2E-C6FAA0FE7780}"/>
    <cellStyle name="40% - Accent4 14 2 4" xfId="9020" xr:uid="{8BF8858F-FD86-4FC7-BAD1-2300381892DA}"/>
    <cellStyle name="40% - Accent4 14 2 4 2" xfId="12700" xr:uid="{8A60F9E1-1087-446B-9B33-C71700B5B857}"/>
    <cellStyle name="40% - Accent4 14 2 5" xfId="10921" xr:uid="{0F568DBF-3DFA-4E13-B432-2665B1963D26}"/>
    <cellStyle name="40% - Accent4 14 3" xfId="7537" xr:uid="{FB25628E-29E0-4E6D-B12A-4774B44E96DB}"/>
    <cellStyle name="40% - Accent4 14 3 2" xfId="8337" xr:uid="{C39AD587-5954-4661-B56F-15D83160C82D}"/>
    <cellStyle name="40% - Accent4 14 3 2 2" xfId="10119" xr:uid="{C622579A-3939-4051-AF69-1A65595A92BB}"/>
    <cellStyle name="40% - Accent4 14 3 2 2 2" xfId="13799" xr:uid="{455D053D-BEB7-4B05-9CB2-DE13785A870C}"/>
    <cellStyle name="40% - Accent4 14 3 2 3" xfId="12020" xr:uid="{786F5095-C765-488E-8B24-6B296921C03D}"/>
    <cellStyle name="40% - Accent4 14 3 3" xfId="9237" xr:uid="{18E7A6C5-B70F-4645-8465-975AE3D70503}"/>
    <cellStyle name="40% - Accent4 14 3 3 2" xfId="12917" xr:uid="{2A498AD2-79B1-471F-B9AF-F07B83F233A6}"/>
    <cellStyle name="40% - Accent4 14 3 4" xfId="11138" xr:uid="{696E2F1D-7FB5-4C7C-9DE8-50017F187903}"/>
    <cellStyle name="40% - Accent4 14 4" xfId="7962" xr:uid="{CB3395C3-F118-498F-B67F-5BE5EEEFE6EB}"/>
    <cellStyle name="40% - Accent4 14 4 2" xfId="9736" xr:uid="{C73E3A69-65DE-4265-907A-B65D1681561B}"/>
    <cellStyle name="40% - Accent4 14 4 2 2" xfId="13416" xr:uid="{7AB82526-AA11-4EF5-9F5D-901610EA851B}"/>
    <cellStyle name="40% - Accent4 14 4 3" xfId="11637" xr:uid="{A855C123-D5FD-4CE3-BF1D-8D6DEDDE12E2}"/>
    <cellStyle name="40% - Accent4 14 5" xfId="8852" xr:uid="{02356F72-3C9A-4F8E-BD61-A7C078B25D09}"/>
    <cellStyle name="40% - Accent4 14 5 2" xfId="12534" xr:uid="{EA68890C-B597-4518-81DA-D50C49F2F0FF}"/>
    <cellStyle name="40% - Accent4 14 6" xfId="10753" xr:uid="{3E6B7529-5ED7-4D58-BAF0-9AD0167571BA}"/>
    <cellStyle name="40% - Accent4 15" xfId="1889" xr:uid="{618DE096-57FF-41B2-83FF-473268C1E2A5}"/>
    <cellStyle name="40% - Accent4 15 2" xfId="1890" xr:uid="{F08CF17F-FBC0-45C5-BF0C-61A24E9E681A}"/>
    <cellStyle name="40% - Accent4 15 2 2" xfId="7085" xr:uid="{A3954599-0B0E-409B-9C48-F9B3CE9A6C10}"/>
    <cellStyle name="40% - Accent4 15 2 2 2" xfId="8522" xr:uid="{0532A6B0-F19B-413E-9AE1-A91495B39E52}"/>
    <cellStyle name="40% - Accent4 15 2 2 2 2" xfId="10304" xr:uid="{F57BA515-22A9-4B88-869A-101ED603F551}"/>
    <cellStyle name="40% - Accent4 15 2 2 2 2 2" xfId="13984" xr:uid="{B573B6FC-A1A0-42A0-950C-FF2F6DE2F3E1}"/>
    <cellStyle name="40% - Accent4 15 2 2 2 3" xfId="12205" xr:uid="{280FD568-A596-43CC-88FB-3CB2EE21D782}"/>
    <cellStyle name="40% - Accent4 15 2 2 3" xfId="9422" xr:uid="{DF73FFBC-83D1-4B2A-95F6-56AA41D7A1B9}"/>
    <cellStyle name="40% - Accent4 15 2 2 3 2" xfId="13102" xr:uid="{BF9A363E-E914-4298-B08B-F47865BCD182}"/>
    <cellStyle name="40% - Accent4 15 2 2 4" xfId="11323" xr:uid="{73269A50-7F9C-4996-8C69-B84666A3156C}"/>
    <cellStyle name="40% - Accent4 15 2 3" xfId="8140" xr:uid="{652815FC-7853-4153-887F-3351376C92F9}"/>
    <cellStyle name="40% - Accent4 15 2 3 2" xfId="9921" xr:uid="{E44E8581-3240-41AE-90A0-C4BA4DE91E7F}"/>
    <cellStyle name="40% - Accent4 15 2 3 2 2" xfId="13601" xr:uid="{88EEC341-7E1A-452E-B361-90172E776A31}"/>
    <cellStyle name="40% - Accent4 15 2 3 3" xfId="11822" xr:uid="{27E7CBB9-BB4E-447D-92C9-33CD30756F3D}"/>
    <cellStyle name="40% - Accent4 15 2 4" xfId="9039" xr:uid="{7E9C9776-5918-409E-BEA3-BFD6BA7AFF8F}"/>
    <cellStyle name="40% - Accent4 15 2 4 2" xfId="12719" xr:uid="{4E7BF758-4247-410F-8D6D-6E0ED03FEF85}"/>
    <cellStyle name="40% - Accent4 15 2 5" xfId="10940" xr:uid="{66138E2F-A92C-441D-97B8-F7E822DF975D}"/>
    <cellStyle name="40% - Accent4 15 3" xfId="7554" xr:uid="{BCC4F76F-AB25-4697-BEA2-0C81F5DC2032}"/>
    <cellStyle name="40% - Accent4 15 3 2" xfId="8356" xr:uid="{371DA36F-0D52-4C29-9E4B-34407CC5A3BD}"/>
    <cellStyle name="40% - Accent4 15 3 2 2" xfId="10138" xr:uid="{7665D281-FF42-42B5-A1F7-487170C5F3B3}"/>
    <cellStyle name="40% - Accent4 15 3 2 2 2" xfId="13818" xr:uid="{4D9FF2F9-82DA-4A9E-97B1-B32ECA785F1F}"/>
    <cellStyle name="40% - Accent4 15 3 2 3" xfId="12039" xr:uid="{8657833E-9A6C-42F9-AB4D-F1CBBF5EAC2A}"/>
    <cellStyle name="40% - Accent4 15 3 3" xfId="9256" xr:uid="{EEA76D23-4292-4A1D-B508-971380DA7155}"/>
    <cellStyle name="40% - Accent4 15 3 3 2" xfId="12936" xr:uid="{B0F1920D-5238-47F4-A006-2C6EBB907D75}"/>
    <cellStyle name="40% - Accent4 15 3 4" xfId="11157" xr:uid="{244B6209-02B1-408B-A0BD-5ABCBFA9B839}"/>
    <cellStyle name="40% - Accent4 15 4" xfId="7981" xr:uid="{6F1C508A-2F70-4ED5-AECF-E853620E4947}"/>
    <cellStyle name="40% - Accent4 15 4 2" xfId="9755" xr:uid="{F2D1EC79-4979-46BB-8098-2EBC3E9F969A}"/>
    <cellStyle name="40% - Accent4 15 4 2 2" xfId="13435" xr:uid="{D4B94F0C-3001-480E-9C34-4036DEDB084F}"/>
    <cellStyle name="40% - Accent4 15 4 3" xfId="11656" xr:uid="{5635669E-A4B5-4EAD-B75B-F20000172D07}"/>
    <cellStyle name="40% - Accent4 15 5" xfId="8871" xr:uid="{239B0CA6-988E-4A15-92D6-8D3FE3472C93}"/>
    <cellStyle name="40% - Accent4 15 5 2" xfId="12553" xr:uid="{38059E2A-39FA-4C62-928C-0427F0954487}"/>
    <cellStyle name="40% - Accent4 15 6" xfId="10772" xr:uid="{B1217CCF-20C0-423F-A45A-FD48EC4D3C8D}"/>
    <cellStyle name="40% - Accent4 16" xfId="1891" xr:uid="{D250058C-7D11-4946-BE00-D5749B10E0F5}"/>
    <cellStyle name="40% - Accent4 16 2" xfId="7413" xr:uid="{4BC8BBA7-9DFF-47B2-B72D-EF59A9869D33}"/>
    <cellStyle name="40% - Accent4 16 2 2" xfId="7667" xr:uid="{8F175490-7E3A-4C61-803C-6F03AF5E957B}"/>
    <cellStyle name="40% - Accent4 16 2 2 2" xfId="8535" xr:uid="{9EE4A7DA-B8D3-45E8-88C6-C95DFDEDB624}"/>
    <cellStyle name="40% - Accent4 16 2 2 2 2" xfId="10317" xr:uid="{E877857B-FB5A-4269-9BF2-837689C569E4}"/>
    <cellStyle name="40% - Accent4 16 2 2 2 2 2" xfId="13997" xr:uid="{097D05FB-3B17-4465-B219-56672F7F397A}"/>
    <cellStyle name="40% - Accent4 16 2 2 2 3" xfId="12218" xr:uid="{8E3238C7-2BD5-45F0-A547-DB84DADF23B0}"/>
    <cellStyle name="40% - Accent4 16 2 2 3" xfId="9435" xr:uid="{A433405B-B01C-4F35-811B-B51C1450AD26}"/>
    <cellStyle name="40% - Accent4 16 2 2 3 2" xfId="13115" xr:uid="{F9866149-F5D8-4125-8DE4-18D2736BA09C}"/>
    <cellStyle name="40% - Accent4 16 2 2 4" xfId="11336" xr:uid="{6776CD79-060A-439C-91B5-94E4119D6D4A}"/>
    <cellStyle name="40% - Accent4 16 2 3" xfId="8153" xr:uid="{195B68BF-639B-4C53-892A-9AE4BA610AB0}"/>
    <cellStyle name="40% - Accent4 16 2 3 2" xfId="9934" xr:uid="{B0560A26-EA9E-4365-8DCD-0A12948DD551}"/>
    <cellStyle name="40% - Accent4 16 2 3 2 2" xfId="13614" xr:uid="{66ADDE18-FB17-4484-97F5-D15913332865}"/>
    <cellStyle name="40% - Accent4 16 2 3 3" xfId="11835" xr:uid="{BBBC4ED8-1525-4652-AE45-D395031FC932}"/>
    <cellStyle name="40% - Accent4 16 2 4" xfId="9052" xr:uid="{B46D5DE9-EF26-4349-8E79-D3CB1ECA020F}"/>
    <cellStyle name="40% - Accent4 16 2 4 2" xfId="12732" xr:uid="{0B4E415C-29AD-4975-A4C1-DD4815152E28}"/>
    <cellStyle name="40% - Accent4 16 2 5" xfId="10953" xr:uid="{32AE32F0-FE2E-4C5F-87DB-AFFCC9F8BEE7}"/>
    <cellStyle name="40% - Accent4 16 3" xfId="7567" xr:uid="{6915F363-442B-473B-9B23-B1C78202EFB3}"/>
    <cellStyle name="40% - Accent4 16 3 2" xfId="8369" xr:uid="{5C99E6E6-9B98-4580-B2AA-EDEA0EFBE0CC}"/>
    <cellStyle name="40% - Accent4 16 3 2 2" xfId="10151" xr:uid="{5AAC0091-76CB-4793-9F09-88D67F99AEB8}"/>
    <cellStyle name="40% - Accent4 16 3 2 2 2" xfId="13831" xr:uid="{3CA46D8A-487C-4D1C-AB19-0DE458D3E303}"/>
    <cellStyle name="40% - Accent4 16 3 2 3" xfId="12052" xr:uid="{311B7789-82D7-4FF6-8736-479D96B75196}"/>
    <cellStyle name="40% - Accent4 16 3 3" xfId="9269" xr:uid="{070E4FF6-DAAB-44B3-B0AE-2B020F36E0D0}"/>
    <cellStyle name="40% - Accent4 16 3 3 2" xfId="12949" xr:uid="{2BD26FB9-FDE4-4FFF-912C-A0D0956ADAB3}"/>
    <cellStyle name="40% - Accent4 16 3 4" xfId="11170" xr:uid="{4D7EBA39-76C7-47C6-B261-2A754346DAC9}"/>
    <cellStyle name="40% - Accent4 16 4" xfId="7994" xr:uid="{6B2DC551-BE22-42B4-B963-4C28DC1A5641}"/>
    <cellStyle name="40% - Accent4 16 4 2" xfId="9768" xr:uid="{DA4E0E75-5D16-4EC0-9C0F-0141413C4561}"/>
    <cellStyle name="40% - Accent4 16 4 2 2" xfId="13448" xr:uid="{208CA4FF-78BE-4C7B-B56D-F9263092F5F9}"/>
    <cellStyle name="40% - Accent4 16 4 3" xfId="11669" xr:uid="{851AF043-F94D-4463-8F89-76AFE0D8CEA9}"/>
    <cellStyle name="40% - Accent4 16 5" xfId="8884" xr:uid="{E25BB5D0-922B-483A-A86F-FDF6B98A6686}"/>
    <cellStyle name="40% - Accent4 16 5 2" xfId="12566" xr:uid="{174D39DF-8CD0-4959-858A-EF30877B8CE6}"/>
    <cellStyle name="40% - Accent4 16 6" xfId="10785" xr:uid="{947D38E0-6B7D-43EC-A3CC-9CDF316C9326}"/>
    <cellStyle name="40% - Accent4 17" xfId="1892" xr:uid="{451B3039-8AA1-40C4-87A6-2404834A0EDB}"/>
    <cellStyle name="40% - Accent4 17 2" xfId="7430" xr:uid="{B95E20FD-0FE6-4F90-91BD-38545310FC81}"/>
    <cellStyle name="40% - Accent4 17 2 2" xfId="7684" xr:uid="{62ADED41-4C3D-4B39-A008-02B0725A2516}"/>
    <cellStyle name="40% - Accent4 17 2 2 2" xfId="8551" xr:uid="{4F4E4F54-06C2-4693-941E-33523FDF84C3}"/>
    <cellStyle name="40% - Accent4 17 2 2 2 2" xfId="10333" xr:uid="{E97B6B53-23E2-47E5-A515-9B47C05CF55E}"/>
    <cellStyle name="40% - Accent4 17 2 2 2 2 2" xfId="14013" xr:uid="{7AA485A1-356B-41F0-A70F-4EDC4A490BC5}"/>
    <cellStyle name="40% - Accent4 17 2 2 2 3" xfId="12234" xr:uid="{66F6ABC9-101C-4737-AC14-4C702CE5B437}"/>
    <cellStyle name="40% - Accent4 17 2 2 3" xfId="9451" xr:uid="{FA1DEFFB-1B5D-4432-8A4E-CB8412B53DEF}"/>
    <cellStyle name="40% - Accent4 17 2 2 3 2" xfId="13131" xr:uid="{BEFB4084-F3FF-4E21-A8E4-4B9CB61BE763}"/>
    <cellStyle name="40% - Accent4 17 2 2 4" xfId="11352" xr:uid="{BB103519-F6F3-480F-BA9C-5EC763CE7CCB}"/>
    <cellStyle name="40% - Accent4 17 2 3" xfId="8169" xr:uid="{781AAF6A-B0C4-47D2-BCC0-94101AC9887C}"/>
    <cellStyle name="40% - Accent4 17 2 3 2" xfId="9950" xr:uid="{AD0D1852-78D8-41AA-9244-65C64F6C94AA}"/>
    <cellStyle name="40% - Accent4 17 2 3 2 2" xfId="13630" xr:uid="{6F9C6B89-D380-414A-843F-1F9A9FDE57BD}"/>
    <cellStyle name="40% - Accent4 17 2 3 3" xfId="11851" xr:uid="{5152B390-250D-4145-87B4-B5BD59E1D257}"/>
    <cellStyle name="40% - Accent4 17 2 4" xfId="9068" xr:uid="{27D34110-7C2B-4DC1-9D57-77EFEA4CC885}"/>
    <cellStyle name="40% - Accent4 17 2 4 2" xfId="12748" xr:uid="{3BDCFCE1-9469-4DF3-BCCD-4800695FD4A6}"/>
    <cellStyle name="40% - Accent4 17 2 5" xfId="10969" xr:uid="{CC2CDA5C-CB51-494A-BA83-CA76FD408C7E}"/>
    <cellStyle name="40% - Accent4 17 3" xfId="7583" xr:uid="{6061E066-443E-46A7-9314-A3EB48AC2512}"/>
    <cellStyle name="40% - Accent4 17 3 2" xfId="8385" xr:uid="{7A8BEF22-B908-46EC-93C3-4530B18C9FD3}"/>
    <cellStyle name="40% - Accent4 17 3 2 2" xfId="10167" xr:uid="{33C98FF5-1D1C-4C5B-8893-A5B039B9F5C0}"/>
    <cellStyle name="40% - Accent4 17 3 2 2 2" xfId="13847" xr:uid="{DE858848-D188-42EB-8879-6624A1197ED9}"/>
    <cellStyle name="40% - Accent4 17 3 2 3" xfId="12068" xr:uid="{EA240F29-9090-4912-9047-578B97AB1F17}"/>
    <cellStyle name="40% - Accent4 17 3 3" xfId="9285" xr:uid="{9D91FA27-61A6-4800-9E44-412D18B2D8F4}"/>
    <cellStyle name="40% - Accent4 17 3 3 2" xfId="12965" xr:uid="{89B20DAD-264D-41FF-82F2-CC2378B5A595}"/>
    <cellStyle name="40% - Accent4 17 3 4" xfId="11186" xr:uid="{5C901B9F-5E6F-49E4-9693-A835D8524622}"/>
    <cellStyle name="40% - Accent4 17 4" xfId="8010" xr:uid="{A0EC1AC7-59E6-4C99-AFB4-22C9F8E236B5}"/>
    <cellStyle name="40% - Accent4 17 4 2" xfId="9784" xr:uid="{F7F33132-65FA-4394-8095-61B6014CD278}"/>
    <cellStyle name="40% - Accent4 17 4 2 2" xfId="13464" xr:uid="{8544F388-6F29-493B-8FED-BC61728AA747}"/>
    <cellStyle name="40% - Accent4 17 4 3" xfId="11685" xr:uid="{B62D7224-9340-4E96-8EE3-ABBAF60F8B4B}"/>
    <cellStyle name="40% - Accent4 17 5" xfId="8901" xr:uid="{5954590B-DA6A-485F-9680-3969C18D019A}"/>
    <cellStyle name="40% - Accent4 17 5 2" xfId="12582" xr:uid="{A8E26852-F9C6-4572-BFD4-E23D65C1D825}"/>
    <cellStyle name="40% - Accent4 17 6" xfId="10802" xr:uid="{ACBFE7C1-6A00-4A12-AB86-55C74744C528}"/>
    <cellStyle name="40% - Accent4 18" xfId="1893" xr:uid="{80A5B7A8-FF97-4E43-A34F-754B71BD1915}"/>
    <cellStyle name="40% - Accent4 18 2" xfId="7443" xr:uid="{CDF61399-4C4D-4DB9-AC6F-8E54969F6C4D}"/>
    <cellStyle name="40% - Accent4 18 2 2" xfId="7698" xr:uid="{1AEAF182-B31C-45F5-98F9-EE7F6544CDEB}"/>
    <cellStyle name="40% - Accent4 18 2 2 2" xfId="8565" xr:uid="{0E78FBF2-5D8E-488C-AC89-6C075F01915A}"/>
    <cellStyle name="40% - Accent4 18 2 2 2 2" xfId="10347" xr:uid="{C9080BE7-EE80-4FCB-B3EE-C37F6747AAFE}"/>
    <cellStyle name="40% - Accent4 18 2 2 2 2 2" xfId="14027" xr:uid="{B8936E9F-5DC4-4AE0-A3C8-0C39BB3D8FC8}"/>
    <cellStyle name="40% - Accent4 18 2 2 2 3" xfId="12248" xr:uid="{BE161C35-B642-43D7-AF9B-F0283ADC3FCD}"/>
    <cellStyle name="40% - Accent4 18 2 2 3" xfId="9465" xr:uid="{09EC03F6-0811-4963-8B18-54FC0DF0771E}"/>
    <cellStyle name="40% - Accent4 18 2 2 3 2" xfId="13145" xr:uid="{7B448AC1-2BE0-43AF-9694-B81598FDE171}"/>
    <cellStyle name="40% - Accent4 18 2 2 4" xfId="11366" xr:uid="{8EB5D78C-DA73-42C5-A451-7394749A40B9}"/>
    <cellStyle name="40% - Accent4 18 2 3" xfId="8183" xr:uid="{FEC51B83-EB68-49EE-B5F8-6A004F097F79}"/>
    <cellStyle name="40% - Accent4 18 2 3 2" xfId="9964" xr:uid="{1CD89317-8F1A-4D40-9EAA-EE00866F18A5}"/>
    <cellStyle name="40% - Accent4 18 2 3 2 2" xfId="13644" xr:uid="{6F7693A8-51E4-4653-A5FE-4D26451E69D2}"/>
    <cellStyle name="40% - Accent4 18 2 3 3" xfId="11865" xr:uid="{B4BB407F-8A70-41BC-B46B-3003EC99874E}"/>
    <cellStyle name="40% - Accent4 18 2 4" xfId="9082" xr:uid="{90579293-B7B9-438E-BA3A-46E7A7982E6E}"/>
    <cellStyle name="40% - Accent4 18 2 4 2" xfId="12762" xr:uid="{C793C213-877F-41AA-8471-82CA14A20414}"/>
    <cellStyle name="40% - Accent4 18 2 5" xfId="10983" xr:uid="{6E2281BE-66F8-4244-994C-9F045F0599DB}"/>
    <cellStyle name="40% - Accent4 18 3" xfId="7597" xr:uid="{221CBE68-D877-4BD9-AB7B-39C2102EFC4C}"/>
    <cellStyle name="40% - Accent4 18 3 2" xfId="8399" xr:uid="{41321D84-FF6F-4D95-B05F-A1D8283BFF13}"/>
    <cellStyle name="40% - Accent4 18 3 2 2" xfId="10181" xr:uid="{D72FB3CC-8500-4A49-A8CD-D976C8EDA81F}"/>
    <cellStyle name="40% - Accent4 18 3 2 2 2" xfId="13861" xr:uid="{DDCFF046-1CC5-4BAC-B427-CB9A156812D4}"/>
    <cellStyle name="40% - Accent4 18 3 2 3" xfId="12082" xr:uid="{BB4B8C45-6B4D-4243-A2A1-CDE999E358FB}"/>
    <cellStyle name="40% - Accent4 18 3 3" xfId="9299" xr:uid="{01D4DEEA-3EEF-4985-8152-F665C0854B50}"/>
    <cellStyle name="40% - Accent4 18 3 3 2" xfId="12979" xr:uid="{156599A6-7F16-4C08-9B95-A1E0803FE26C}"/>
    <cellStyle name="40% - Accent4 18 3 4" xfId="11200" xr:uid="{1838794D-616D-4342-B444-214BCE687766}"/>
    <cellStyle name="40% - Accent4 18 4" xfId="8024" xr:uid="{DB25524E-D04A-4478-B7B4-4420E196FB2E}"/>
    <cellStyle name="40% - Accent4 18 4 2" xfId="9798" xr:uid="{C2C62F21-386D-4BDC-972E-3F0588A8CB27}"/>
    <cellStyle name="40% - Accent4 18 4 2 2" xfId="13478" xr:uid="{745F2543-E26F-48B6-8155-C8A6F91694B5}"/>
    <cellStyle name="40% - Accent4 18 4 3" xfId="11699" xr:uid="{865E611F-8FA2-4C95-9BC3-F1B9E3B772C3}"/>
    <cellStyle name="40% - Accent4 18 5" xfId="8915" xr:uid="{434C53BA-FE73-4CDC-A22D-454CB0C47D1E}"/>
    <cellStyle name="40% - Accent4 18 5 2" xfId="12596" xr:uid="{A3DC49CB-4BEB-4A74-AAA1-22B987E00338}"/>
    <cellStyle name="40% - Accent4 18 6" xfId="10816" xr:uid="{937434A3-60AB-49DD-B334-5B9051786CEA}"/>
    <cellStyle name="40% - Accent4 19" xfId="1894" xr:uid="{ABD7812B-E2AF-4744-8F1C-386B2C655AB2}"/>
    <cellStyle name="40% - Accent4 19 2" xfId="7459" xr:uid="{3FA925AD-A4A9-4A7B-8B7C-A42705115C2F}"/>
    <cellStyle name="40% - Accent4 19 2 2" xfId="7713" xr:uid="{9C873AC1-C262-42C6-97A0-8799EA1D9D8B}"/>
    <cellStyle name="40% - Accent4 19 2 2 2" xfId="8580" xr:uid="{4BD66483-8DBB-4A32-8300-A0972E351821}"/>
    <cellStyle name="40% - Accent4 19 2 2 2 2" xfId="10362" xr:uid="{B55EFC58-7D98-4AC2-9E47-C5981B593408}"/>
    <cellStyle name="40% - Accent4 19 2 2 2 2 2" xfId="14042" xr:uid="{029C26CE-CA48-4ACF-AF5C-5B6489B1CB2D}"/>
    <cellStyle name="40% - Accent4 19 2 2 2 3" xfId="12263" xr:uid="{AFB01A38-8BB5-4F9E-8081-C79AE0A88098}"/>
    <cellStyle name="40% - Accent4 19 2 2 3" xfId="9480" xr:uid="{A15721F7-356B-4B5F-A97A-0CFA99369202}"/>
    <cellStyle name="40% - Accent4 19 2 2 3 2" xfId="13160" xr:uid="{784769FB-0B7B-4D61-9623-52250CA6FCF8}"/>
    <cellStyle name="40% - Accent4 19 2 2 4" xfId="11381" xr:uid="{9C8738D5-CAF5-4CEC-A218-CF51191ECBC7}"/>
    <cellStyle name="40% - Accent4 19 2 3" xfId="8198" xr:uid="{5485B0DF-3FE6-4074-A9B8-1879509E2D85}"/>
    <cellStyle name="40% - Accent4 19 2 3 2" xfId="9979" xr:uid="{95F284E9-494D-4EBD-B3F8-044790A3DE90}"/>
    <cellStyle name="40% - Accent4 19 2 3 2 2" xfId="13659" xr:uid="{0869600D-D66B-436D-8412-E781FDAE1533}"/>
    <cellStyle name="40% - Accent4 19 2 3 3" xfId="11880" xr:uid="{786078B2-6AF8-46A7-A152-A3A8A8B684C2}"/>
    <cellStyle name="40% - Accent4 19 2 4" xfId="9097" xr:uid="{DEF8F563-A6FC-4273-B36B-F9BACE60D2F7}"/>
    <cellStyle name="40% - Accent4 19 2 4 2" xfId="12777" xr:uid="{C8BCD422-3CAE-4CD4-9739-D1DA92888948}"/>
    <cellStyle name="40% - Accent4 19 2 5" xfId="10998" xr:uid="{A5466354-0B71-47CB-9EFE-7F9ADD360D27}"/>
    <cellStyle name="40% - Accent4 19 3" xfId="7612" xr:uid="{5DB0DA5B-8881-4CB5-9E5B-AA5B9B123C6B}"/>
    <cellStyle name="40% - Accent4 19 3 2" xfId="8414" xr:uid="{9FFB79A6-665A-4F7D-BBC6-3D23D69A0705}"/>
    <cellStyle name="40% - Accent4 19 3 2 2" xfId="10196" xr:uid="{D0254D89-D56B-4BA4-9E6B-D593041DD736}"/>
    <cellStyle name="40% - Accent4 19 3 2 2 2" xfId="13876" xr:uid="{DF91C81C-B30A-4C8C-A7C4-FEBBC53F9B38}"/>
    <cellStyle name="40% - Accent4 19 3 2 3" xfId="12097" xr:uid="{DEEA4C19-709E-4240-A108-7A45F646C536}"/>
    <cellStyle name="40% - Accent4 19 3 3" xfId="9314" xr:uid="{D7B3839C-BDA6-4B4E-9AA2-DBFD822DD300}"/>
    <cellStyle name="40% - Accent4 19 3 3 2" xfId="12994" xr:uid="{4EBA62C9-2CE5-4243-AEC7-9A676B91612F}"/>
    <cellStyle name="40% - Accent4 19 3 4" xfId="11215" xr:uid="{33CF8772-5C1F-4E55-AB5C-F6687AA49A0F}"/>
    <cellStyle name="40% - Accent4 19 4" xfId="8039" xr:uid="{3A1C6543-1A69-4120-B322-CE2DAC1C6217}"/>
    <cellStyle name="40% - Accent4 19 4 2" xfId="9813" xr:uid="{424DBA99-D3B5-4927-A111-E4D0B3BD050D}"/>
    <cellStyle name="40% - Accent4 19 4 2 2" xfId="13493" xr:uid="{882C5DCF-A31A-4848-8181-D49C420F24F0}"/>
    <cellStyle name="40% - Accent4 19 4 3" xfId="11714" xr:uid="{10F1C100-8C44-47D9-A984-2702C34AC007}"/>
    <cellStyle name="40% - Accent4 19 5" xfId="8930" xr:uid="{7BB66E56-596B-49A7-993C-5707FB26FB5F}"/>
    <cellStyle name="40% - Accent4 19 5 2" xfId="12611" xr:uid="{5714CEDC-93FD-459F-A738-58F02894705E}"/>
    <cellStyle name="40% - Accent4 19 6" xfId="10831" xr:uid="{B67B6FD7-91A8-4D10-8663-31B1DE8FA5FD}"/>
    <cellStyle name="40% - Accent4 2" xfId="1895" xr:uid="{735854AF-9BB8-4339-9702-6DC8BBAF2015}"/>
    <cellStyle name="40% - Accent4 2 10" xfId="1896" xr:uid="{541C373E-A28A-4FD4-8BAF-886865E82716}"/>
    <cellStyle name="40% - Accent4 2 10 2" xfId="7165" xr:uid="{278955C3-5708-4F40-9ADE-1D9B1B7798E1}"/>
    <cellStyle name="40% - Accent4 2 10 3" xfId="10725" xr:uid="{5C473513-A7DB-4862-A70E-3ABF35F4D901}"/>
    <cellStyle name="40% - Accent4 2 11" xfId="1897" xr:uid="{C8A4055C-845A-4245-9A79-2CEF05608621}"/>
    <cellStyle name="40% - Accent4 2 11 2" xfId="14394" xr:uid="{7C132182-EBD5-43D8-B81F-72D364DB30D9}"/>
    <cellStyle name="40% - Accent4 2 12" xfId="1898" xr:uid="{ADF274F0-7D9F-4A5E-8AC0-5EB5ACD29AD1}"/>
    <cellStyle name="40% - Accent4 2 2" xfId="1899" xr:uid="{E7DEA1F3-949E-41C4-AC4B-A67186C61343}"/>
    <cellStyle name="40% - Accent4 2 2 2" xfId="1900" xr:uid="{DD5EBE0F-79C8-4D19-AFF0-61295536DDFC}"/>
    <cellStyle name="40% - Accent4 2 2 2 2" xfId="1901" xr:uid="{26224557-1AF5-41D5-88BC-AE596AC109C9}"/>
    <cellStyle name="40% - Accent4 2 2 2 2 2" xfId="1902" xr:uid="{EFE154CE-FC9E-4165-A73C-4A296650DB6C}"/>
    <cellStyle name="40% - Accent4 2 2 2 2 2 2" xfId="1903" xr:uid="{72831436-269F-46E6-9C5C-8EDA9715F6B9}"/>
    <cellStyle name="40% - Accent4 2 2 2 2 2 2 2" xfId="1904" xr:uid="{1B8B0263-2883-46D5-BAAB-1146D80B5966}"/>
    <cellStyle name="40% - Accent4 2 2 2 2 2 3" xfId="1905" xr:uid="{BE8A51BB-95AF-43A9-BE17-6FE91F35BCF3}"/>
    <cellStyle name="40% - Accent4 2 2 2 2 3" xfId="1906" xr:uid="{BD12FAF7-FA1D-4BBB-ADDF-3AB7E4F14E5F}"/>
    <cellStyle name="40% - Accent4 2 2 2 3" xfId="1907" xr:uid="{B04F59B4-D926-4F38-BC05-0CD4761EBE80}"/>
    <cellStyle name="40% - Accent4 2 2 2 3 2" xfId="1908" xr:uid="{3DCB3373-FBA0-4DB9-8E08-D90936026C98}"/>
    <cellStyle name="40% - Accent4 2 2 2 4" xfId="1909" xr:uid="{6C681D4A-699B-4AA2-979F-3914069FB6E8}"/>
    <cellStyle name="40% - Accent4 2 2 2 4 2" xfId="1910" xr:uid="{CDF7295D-AFB1-4B5F-BEF9-C533402961DB}"/>
    <cellStyle name="40% - Accent4 2 2 2 5" xfId="1911" xr:uid="{D1FA9CCB-C5E5-433D-9B66-0705B980464B}"/>
    <cellStyle name="40% - Accent4 2 2 3" xfId="1912" xr:uid="{241AF8ED-3841-4E14-BA8D-ABA1DF85E5D4}"/>
    <cellStyle name="40% - Accent4 2 2 3 2" xfId="1913" xr:uid="{CF5F13BD-69AB-405F-A48E-8CFDAF19D74A}"/>
    <cellStyle name="40% - Accent4 2 2 3 2 2" xfId="1914" xr:uid="{025DFCC4-D7B5-4223-93D9-8C6AB672C6CE}"/>
    <cellStyle name="40% - Accent4 2 2 3 2 2 2" xfId="1915" xr:uid="{F862F736-7825-4374-94B2-A3CAA17A451B}"/>
    <cellStyle name="40% - Accent4 2 2 3 2 3" xfId="1916" xr:uid="{D612C70E-6779-4792-89D4-89EA70EAADE2}"/>
    <cellStyle name="40% - Accent4 2 2 3 3" xfId="1917" xr:uid="{552573D4-2D60-4ECF-8BD6-8A50C1AA32E6}"/>
    <cellStyle name="40% - Accent4 2 2 3 3 2" xfId="1918" xr:uid="{CE9D3D57-A0ED-445F-879A-36BF387DB7DA}"/>
    <cellStyle name="40% - Accent4 2 2 3 4" xfId="1919" xr:uid="{E306E6D0-6DE7-4D7F-874F-4AACDBFE1FDF}"/>
    <cellStyle name="40% - Accent4 2 2 4" xfId="1920" xr:uid="{326D5CC4-216A-4E95-9F09-5CCD2CD1EA59}"/>
    <cellStyle name="40% - Accent4 2 2 4 2" xfId="1921" xr:uid="{A52FE8D9-114D-47DC-BF94-5E945607A44D}"/>
    <cellStyle name="40% - Accent4 2 2 4 2 2" xfId="1922" xr:uid="{CD5657AB-D579-412E-A055-AB9540AE141A}"/>
    <cellStyle name="40% - Accent4 2 2 4 3" xfId="1923" xr:uid="{7B9FC36F-D382-460A-8314-354DA6F86B7B}"/>
    <cellStyle name="40% - Accent4 2 2 5" xfId="1924" xr:uid="{9E3A5475-DA33-4DE7-9799-A836EEA19EB7}"/>
    <cellStyle name="40% - Accent4 2 2 5 2" xfId="1925" xr:uid="{1A40DBC5-DB7C-4420-B1AF-FCE3C9FF98D4}"/>
    <cellStyle name="40% - Accent4 2 2 6" xfId="1926" xr:uid="{E89D7467-97A8-48E3-89D8-C026A294251D}"/>
    <cellStyle name="40% - Accent4 2 2 6 2" xfId="1927" xr:uid="{A675831D-28A2-4C24-8B04-C7A9577A28D7}"/>
    <cellStyle name="40% - Accent4 2 2 7" xfId="1928" xr:uid="{8E2BD329-B323-454F-97CD-B872C6D59891}"/>
    <cellStyle name="40% - Accent4 2 2 8" xfId="1929" xr:uid="{4729BAB1-D71B-4A3D-8226-ACD802D92CD9}"/>
    <cellStyle name="40% - Accent4 2 3" xfId="1930" xr:uid="{79FFDD16-2D07-4C1D-941F-D475DC4C5A99}"/>
    <cellStyle name="40% - Accent4 2 3 2" xfId="1931" xr:uid="{2C3B08D8-1F17-4B34-908C-7C5EC3B3E774}"/>
    <cellStyle name="40% - Accent4 2 3 2 2" xfId="1932" xr:uid="{5644D1A6-69AD-43FE-9275-FE3FF588B696}"/>
    <cellStyle name="40% - Accent4 2 3 2 2 2" xfId="1933" xr:uid="{6CAEFF9D-C0CF-4305-93D7-819502A77481}"/>
    <cellStyle name="40% - Accent4 2 3 2 2 2 2" xfId="1934" xr:uid="{47907F79-E1D3-489C-9445-343F1ABD20A2}"/>
    <cellStyle name="40% - Accent4 2 3 2 2 2 2 2" xfId="1935" xr:uid="{C9C23E0B-A6EE-4EA7-955A-C5897CAD91F2}"/>
    <cellStyle name="40% - Accent4 2 3 2 2 2 3" xfId="1936" xr:uid="{3F08F83B-97B1-4EC2-A302-8361C968B702}"/>
    <cellStyle name="40% - Accent4 2 3 2 2 3" xfId="1937" xr:uid="{381AD6AB-5197-41A3-AD93-02E9F6582142}"/>
    <cellStyle name="40% - Accent4 2 3 2 3" xfId="1938" xr:uid="{CD6C04C3-734B-4643-B89C-9346D209C539}"/>
    <cellStyle name="40% - Accent4 2 3 2 3 2" xfId="1939" xr:uid="{B22CC915-CB45-43CB-BFFB-2C76F76C268F}"/>
    <cellStyle name="40% - Accent4 2 3 2 4" xfId="1940" xr:uid="{125834D3-8A52-4614-9664-C55E1EDDC944}"/>
    <cellStyle name="40% - Accent4 2 3 2 4 2" xfId="1941" xr:uid="{4B2E515F-635E-4AB4-B0CA-10456FF389FE}"/>
    <cellStyle name="40% - Accent4 2 3 2 5" xfId="1942" xr:uid="{831F9F60-2CD3-47F8-8180-9A7F2BA2BAAE}"/>
    <cellStyle name="40% - Accent4 2 3 3" xfId="1943" xr:uid="{0282A088-24AD-4B49-A0B7-E196A84F21E8}"/>
    <cellStyle name="40% - Accent4 2 3 3 2" xfId="1944" xr:uid="{3859F384-64B5-4C51-84E0-6BCB02506DE4}"/>
    <cellStyle name="40% - Accent4 2 3 3 2 2" xfId="1945" xr:uid="{A28DE5A9-92EC-4221-B05F-EDD97ECD7648}"/>
    <cellStyle name="40% - Accent4 2 3 3 2 2 2" xfId="1946" xr:uid="{E0B6DC40-476F-4524-B96B-A0DF85616EAA}"/>
    <cellStyle name="40% - Accent4 2 3 3 2 3" xfId="1947" xr:uid="{BBC2F7AB-3E37-4B93-A39E-A90EBD6656AD}"/>
    <cellStyle name="40% - Accent4 2 3 3 3" xfId="1948" xr:uid="{F091269E-45EF-41D3-9A84-58152863108E}"/>
    <cellStyle name="40% - Accent4 2 3 3 3 2" xfId="1949" xr:uid="{576ECC33-9D22-45D3-8D2B-C391B371F584}"/>
    <cellStyle name="40% - Accent4 2 3 3 4" xfId="1950" xr:uid="{EFEBBBD3-21D6-4938-B337-0F7CBFE9C8A2}"/>
    <cellStyle name="40% - Accent4 2 3 4" xfId="1951" xr:uid="{34196048-E136-4243-AAA3-C0568A450269}"/>
    <cellStyle name="40% - Accent4 2 3 4 2" xfId="1952" xr:uid="{4F37A0C8-6A27-4C5E-BEF2-FDF3B6AF2EC8}"/>
    <cellStyle name="40% - Accent4 2 3 4 2 2" xfId="1953" xr:uid="{0979B6DA-CAE4-4C9C-BFE9-A958FD5D2D39}"/>
    <cellStyle name="40% - Accent4 2 3 4 3" xfId="1954" xr:uid="{DB257DAC-9020-4883-ACF8-8993A58C40D3}"/>
    <cellStyle name="40% - Accent4 2 3 5" xfId="1955" xr:uid="{A9DEB379-DB0A-4B44-858E-B36B0773EC24}"/>
    <cellStyle name="40% - Accent4 2 3 5 2" xfId="1956" xr:uid="{25D0559F-0F32-47AB-B001-F84D329CE472}"/>
    <cellStyle name="40% - Accent4 2 3 6" xfId="1957" xr:uid="{266B7D82-DE83-43B8-9479-F8B410F3B6AF}"/>
    <cellStyle name="40% - Accent4 2 4" xfId="1958" xr:uid="{E4D3F2B0-3BC3-42C6-864D-BF8EFBBDFEAC}"/>
    <cellStyle name="40% - Accent4 2 4 2" xfId="1959" xr:uid="{A6BE9DB5-0FB8-4297-864F-9ADAB61AA6F9}"/>
    <cellStyle name="40% - Accent4 2 4 2 2" xfId="1960" xr:uid="{5479EBEA-4D0E-466D-9991-9D820F77EAD8}"/>
    <cellStyle name="40% - Accent4 2 4 2 2 2" xfId="1961" xr:uid="{8B6C055F-8921-4562-8C59-20AF4EE1D486}"/>
    <cellStyle name="40% - Accent4 2 4 2 2 2 2" xfId="1962" xr:uid="{C2C35DBD-860A-4A2B-B525-D4FFF30A03AF}"/>
    <cellStyle name="40% - Accent4 2 4 2 2 3" xfId="1963" xr:uid="{A6711E11-1438-457C-9503-082303C2471B}"/>
    <cellStyle name="40% - Accent4 2 4 2 3" xfId="1964" xr:uid="{9CA9DA5E-5165-46CC-8085-CCFB1DA4FDFA}"/>
    <cellStyle name="40% - Accent4 2 4 3" xfId="1965" xr:uid="{71C9F950-4B59-4081-9727-D5E2098A2050}"/>
    <cellStyle name="40% - Accent4 2 4 3 2" xfId="1966" xr:uid="{9EB82976-262E-429D-A08F-38D64CC3085A}"/>
    <cellStyle name="40% - Accent4 2 4 4" xfId="1967" xr:uid="{506E89C9-933C-4F8A-9540-A119592968E7}"/>
    <cellStyle name="40% - Accent4 2 4 4 2" xfId="1968" xr:uid="{0681CBFF-930B-4D05-8356-08F21CFF1AB2}"/>
    <cellStyle name="40% - Accent4 2 4 5" xfId="1969" xr:uid="{FFC16CB7-0185-47F5-A993-5CB019D8F01A}"/>
    <cellStyle name="40% - Accent4 2 5" xfId="1970" xr:uid="{76CF58C3-76BF-4F4E-BD79-2B243F8AC6F4}"/>
    <cellStyle name="40% - Accent4 2 5 2" xfId="1971" xr:uid="{9BA2C003-62F2-4039-87D2-CDF8C3EF4B46}"/>
    <cellStyle name="40% - Accent4 2 5 2 2" xfId="1972" xr:uid="{C2903569-197D-44A7-8964-62F20F01186F}"/>
    <cellStyle name="40% - Accent4 2 5 2 2 2" xfId="1973" xr:uid="{B87882D9-3094-4AEE-A318-88664998CA53}"/>
    <cellStyle name="40% - Accent4 2 5 2 3" xfId="1974" xr:uid="{BCF3181C-9682-466A-BE50-2A1030290348}"/>
    <cellStyle name="40% - Accent4 2 5 3" xfId="1975" xr:uid="{1C76B116-307F-4D64-82B5-11BD7A847221}"/>
    <cellStyle name="40% - Accent4 2 5 3 2" xfId="1976" xr:uid="{06BFD234-743B-44D6-AC3A-9FCAAC24F93B}"/>
    <cellStyle name="40% - Accent4 2 5 4" xfId="1977" xr:uid="{EECF62A7-CB26-4ECA-8236-1F9F0DA6A87F}"/>
    <cellStyle name="40% - Accent4 2 6" xfId="1978" xr:uid="{3FA0A55B-39B1-4308-B421-7D68129F6B70}"/>
    <cellStyle name="40% - Accent4 2 6 2" xfId="1979" xr:uid="{021A56C7-22AF-44E0-BEBE-4A47BB32F93F}"/>
    <cellStyle name="40% - Accent4 2 6 2 2" xfId="1980" xr:uid="{A1D7FDA6-A750-4EAD-AEBF-721C52C623A3}"/>
    <cellStyle name="40% - Accent4 2 6 3" xfId="1981" xr:uid="{68B5A1D7-CB0E-47A0-B0F3-B2BD0398968F}"/>
    <cellStyle name="40% - Accent4 2 7" xfId="1982" xr:uid="{83D12800-67FF-4213-B86E-59DAE870BAAE}"/>
    <cellStyle name="40% - Accent4 2 7 2" xfId="1983" xr:uid="{B406F2CD-8B4B-4785-A0F4-DD1FE5557F80}"/>
    <cellStyle name="40% - Accent4 2 8" xfId="1984" xr:uid="{5E9CA8D0-0DCF-4730-8428-6E5EFEDFE192}"/>
    <cellStyle name="40% - Accent4 2 8 2" xfId="1985" xr:uid="{BCF745D2-D375-49DD-838B-20CA37636822}"/>
    <cellStyle name="40% - Accent4 2 9" xfId="1986" xr:uid="{F6CA8185-6724-40E2-B746-D2379B0BA589}"/>
    <cellStyle name="40% - Accent4 2 9 2" xfId="6877" xr:uid="{F0EBF8D6-F6FC-4EEF-B26A-A57F89BA5D4A}"/>
    <cellStyle name="40% - Accent4 2 9 3" xfId="7086" xr:uid="{14B317D3-BDE5-48CB-957B-2F62584D9F90}"/>
    <cellStyle name="40% - Accent4 20" xfId="6915" xr:uid="{261480F4-4258-404F-B7E1-8B08C4F19A95}"/>
    <cellStyle name="40% - Accent4 20 2" xfId="7471" xr:uid="{51FA053B-04F5-4234-A4E5-EFB4D0433B1D}"/>
    <cellStyle name="40% - Accent4 20 2 2" xfId="7725" xr:uid="{0826EC92-D176-469C-9D9D-85A3A9BE2334}"/>
    <cellStyle name="40% - Accent4 20 2 2 2" xfId="8592" xr:uid="{AAB5473D-46D9-4F01-930F-6C234BB4C73B}"/>
    <cellStyle name="40% - Accent4 20 2 2 2 2" xfId="10374" xr:uid="{FB8FED72-4AB6-4CCE-9F7F-045E18776787}"/>
    <cellStyle name="40% - Accent4 20 2 2 2 2 2" xfId="14054" xr:uid="{D95B0F46-CB22-4B43-9B14-51CDE5E5A3EE}"/>
    <cellStyle name="40% - Accent4 20 2 2 2 3" xfId="12275" xr:uid="{E359B4CA-5749-42A3-80EB-5D484CC892B3}"/>
    <cellStyle name="40% - Accent4 20 2 2 3" xfId="9492" xr:uid="{BD52C3FF-5682-44BD-ABFC-555D3C2851BD}"/>
    <cellStyle name="40% - Accent4 20 2 2 3 2" xfId="13172" xr:uid="{BC658DE5-C449-45E2-A826-FC3FD39D43BE}"/>
    <cellStyle name="40% - Accent4 20 2 2 4" xfId="11393" xr:uid="{6FE7EE35-A67C-4091-A9D1-706B8C40CAFB}"/>
    <cellStyle name="40% - Accent4 20 2 3" xfId="8210" xr:uid="{853D09F5-786F-4700-98A2-4EE4BE21D10B}"/>
    <cellStyle name="40% - Accent4 20 2 3 2" xfId="9991" xr:uid="{F5ACF11A-8AA8-4642-AAD0-B279D3B1900E}"/>
    <cellStyle name="40% - Accent4 20 2 3 2 2" xfId="13671" xr:uid="{3452E79F-9170-4149-AC9C-1E6C064E3A7E}"/>
    <cellStyle name="40% - Accent4 20 2 3 3" xfId="11892" xr:uid="{32A493C0-989C-4FC9-83E7-70A2514C98B5}"/>
    <cellStyle name="40% - Accent4 20 2 4" xfId="9109" xr:uid="{EADF5019-F7D7-4457-B038-AFFFDBA50D27}"/>
    <cellStyle name="40% - Accent4 20 2 4 2" xfId="12789" xr:uid="{3B6BB961-5571-4633-8A08-066B8B30D605}"/>
    <cellStyle name="40% - Accent4 20 2 5" xfId="11010" xr:uid="{0C2ACA3D-BBDF-44D9-8295-C0B17638450C}"/>
    <cellStyle name="40% - Accent4 20 3" xfId="7624" xr:uid="{036A21E9-5E7A-4E48-AF92-49F1F8C80AEA}"/>
    <cellStyle name="40% - Accent4 20 3 2" xfId="8426" xr:uid="{2EBCBD59-B8C2-4EB2-BF1D-5EDC014ECD18}"/>
    <cellStyle name="40% - Accent4 20 3 2 2" xfId="10208" xr:uid="{11CE7A61-B953-4D7C-AB46-CC2C2A2E2C39}"/>
    <cellStyle name="40% - Accent4 20 3 2 2 2" xfId="13888" xr:uid="{907EEBE1-2E0C-47F6-895E-D0AB950C21C7}"/>
    <cellStyle name="40% - Accent4 20 3 2 3" xfId="12109" xr:uid="{81B64202-5E79-41CE-83E0-DEF1FC2CA1FA}"/>
    <cellStyle name="40% - Accent4 20 3 3" xfId="9326" xr:uid="{A2B619A5-F888-434A-B1D9-BAF93DC945A7}"/>
    <cellStyle name="40% - Accent4 20 3 3 2" xfId="13006" xr:uid="{ABB603B9-0399-48E2-862C-817936238FF0}"/>
    <cellStyle name="40% - Accent4 20 3 4" xfId="11227" xr:uid="{FCDB454A-4F76-48B0-A84D-DF1F85AE1850}"/>
    <cellStyle name="40% - Accent4 20 4" xfId="8051" xr:uid="{AF57A0ED-D93E-4CB7-AB4B-93986A2EFC0D}"/>
    <cellStyle name="40% - Accent4 20 4 2" xfId="9825" xr:uid="{F34708F3-8F97-4817-A861-F2488096E3A0}"/>
    <cellStyle name="40% - Accent4 20 4 2 2" xfId="13505" xr:uid="{1C592EFD-439E-44C5-A4AA-EE92913AC454}"/>
    <cellStyle name="40% - Accent4 20 4 3" xfId="11726" xr:uid="{91384D51-47B6-4D6E-8813-3BAFFE9A8075}"/>
    <cellStyle name="40% - Accent4 20 5" xfId="8942" xr:uid="{60FF95DC-0490-42C1-BD14-290EEDD789F7}"/>
    <cellStyle name="40% - Accent4 20 5 2" xfId="12623" xr:uid="{F70CD412-EC2C-4FED-9FA6-E911D8661951}"/>
    <cellStyle name="40% - Accent4 20 6" xfId="10843" xr:uid="{8F11A3D3-3A1C-41D1-B0BB-0E2C4A597145}"/>
    <cellStyle name="40% - Accent4 21" xfId="6929" xr:uid="{543C5D17-BCEB-413A-AE42-D427A57CCB60}"/>
    <cellStyle name="40% - Accent4 21 2" xfId="7638" xr:uid="{FA9BBC03-CE8E-4592-9D32-EC8E86BD3629}"/>
    <cellStyle name="40% - Accent4 21 2 2" xfId="8439" xr:uid="{8290B4A4-99B9-4183-A301-6ADABCB0E762}"/>
    <cellStyle name="40% - Accent4 21 2 2 2" xfId="10221" xr:uid="{EBE507D2-4F44-47C9-96A2-EC574EDB8AB4}"/>
    <cellStyle name="40% - Accent4 21 2 2 2 2" xfId="13901" xr:uid="{A55E44D7-26EB-429E-89D8-1E16A620E2BC}"/>
    <cellStyle name="40% - Accent4 21 2 2 3" xfId="12122" xr:uid="{27094262-5D9F-425A-829E-A9863154AFFE}"/>
    <cellStyle name="40% - Accent4 21 2 3" xfId="9339" xr:uid="{40DC2DDB-7103-4475-BBC0-EB16008DCEDB}"/>
    <cellStyle name="40% - Accent4 21 2 3 2" xfId="13019" xr:uid="{0CCCC35A-941A-4F8C-8CB0-61DD677CD5EB}"/>
    <cellStyle name="40% - Accent4 21 2 4" xfId="11240" xr:uid="{FA99AFA1-AF4D-47CB-98C1-A271BCA8308E}"/>
    <cellStyle name="40% - Accent4 21 3" xfId="8064" xr:uid="{AC1794E2-F5CF-4B58-A333-17AFDD2237DA}"/>
    <cellStyle name="40% - Accent4 21 3 2" xfId="9838" xr:uid="{71A2DD3C-0461-48D1-8BD1-F14620B4A5F5}"/>
    <cellStyle name="40% - Accent4 21 3 2 2" xfId="13518" xr:uid="{31C88381-2E6B-4233-B7BC-947AA698DB12}"/>
    <cellStyle name="40% - Accent4 21 3 3" xfId="11739" xr:uid="{4BA53243-1E59-4510-97F8-BCA6C1E231F3}"/>
    <cellStyle name="40% - Accent4 21 4" xfId="8956" xr:uid="{6A980C31-2A1E-4590-B0F6-3E21BC0289C4}"/>
    <cellStyle name="40% - Accent4 21 4 2" xfId="12636" xr:uid="{A4C52171-75FE-4694-9EE6-B97464105F71}"/>
    <cellStyle name="40% - Accent4 21 5" xfId="10857" xr:uid="{575F2E53-AEE1-4A64-B2C8-D6B0AB38FE19}"/>
    <cellStyle name="40% - Accent4 22" xfId="6945" xr:uid="{2F32D6B9-4644-40FE-8681-AEF75280ADFC}"/>
    <cellStyle name="40% - Accent4 22 2" xfId="7740" xr:uid="{B456C0E3-C0CC-4EAB-831F-0B28AAF8DC49}"/>
    <cellStyle name="40% - Accent4 22 2 2" xfId="8607" xr:uid="{6D7ED650-29E2-49E6-B168-234D71EFB4F8}"/>
    <cellStyle name="40% - Accent4 22 2 2 2" xfId="10389" xr:uid="{D2AF04EF-E0BB-4BD8-B164-177B99AA1084}"/>
    <cellStyle name="40% - Accent4 22 2 2 2 2" xfId="14069" xr:uid="{6EAB9734-A174-49C3-8FBF-988CDA23323E}"/>
    <cellStyle name="40% - Accent4 22 2 2 3" xfId="12290" xr:uid="{51B4B45C-DDBB-4754-B7FA-008ADC6EF562}"/>
    <cellStyle name="40% - Accent4 22 2 3" xfId="9507" xr:uid="{DD3106C2-DD24-4BFD-8029-A3994901D6A0}"/>
    <cellStyle name="40% - Accent4 22 2 3 2" xfId="13187" xr:uid="{2D9F9FF1-DF4D-4E20-848E-89B4A13EA96D}"/>
    <cellStyle name="40% - Accent4 22 2 4" xfId="11408" xr:uid="{78C5D530-70DA-442C-BC20-049D06C743EF}"/>
    <cellStyle name="40% - Accent4 22 3" xfId="8225" xr:uid="{365A397F-E226-49F6-A2FE-35F3A2CFD6CE}"/>
    <cellStyle name="40% - Accent4 22 3 2" xfId="10006" xr:uid="{052B30A3-E834-40EA-A4F1-B16BE74BDA0D}"/>
    <cellStyle name="40% - Accent4 22 3 2 2" xfId="13686" xr:uid="{200495E4-146C-469F-ABD3-D4671B82C27B}"/>
    <cellStyle name="40% - Accent4 22 3 3" xfId="11907" xr:uid="{342CE335-DC43-4CD6-B5BE-82C653DE5DDE}"/>
    <cellStyle name="40% - Accent4 22 4" xfId="9124" xr:uid="{19C1C8EB-742C-4440-ADDF-A9E827E2E797}"/>
    <cellStyle name="40% - Accent4 22 4 2" xfId="12804" xr:uid="{35C0AE58-2337-4555-A129-CFEE6B1503A8}"/>
    <cellStyle name="40% - Accent4 22 5" xfId="11025" xr:uid="{66E6D8CF-D1A6-4A1D-9D34-F1F2A5B63EF2}"/>
    <cellStyle name="40% - Accent4 23" xfId="6960" xr:uid="{190BB112-FE4C-4AA5-993F-0B3C036ECA96}"/>
    <cellStyle name="40% - Accent4 23 2" xfId="7755" xr:uid="{7CE97552-4231-4BE7-AF65-1EA22E7E7BE6}"/>
    <cellStyle name="40% - Accent4 23 2 2" xfId="8625" xr:uid="{72C6A0FD-B10C-4224-A4FA-4A1AE0CD52EE}"/>
    <cellStyle name="40% - Accent4 23 2 2 2" xfId="10407" xr:uid="{EBF97FC0-2327-4A41-AA7B-7DACB31CCD95}"/>
    <cellStyle name="40% - Accent4 23 2 2 2 2" xfId="14087" xr:uid="{E8870E70-7785-4CB0-8E5B-2383A0987167}"/>
    <cellStyle name="40% - Accent4 23 2 2 3" xfId="12308" xr:uid="{A73368AB-F79D-43DE-AB76-7D79EBD8CED5}"/>
    <cellStyle name="40% - Accent4 23 2 3" xfId="9525" xr:uid="{471C2373-2576-4089-ABD7-B052B631F0C9}"/>
    <cellStyle name="40% - Accent4 23 2 3 2" xfId="13205" xr:uid="{839BCEDE-14A5-4C5B-8AF1-B1580F518A6C}"/>
    <cellStyle name="40% - Accent4 23 2 4" xfId="11426" xr:uid="{57204314-A50C-4B67-8995-FDA04FA0740F}"/>
    <cellStyle name="40% - Accent4 23 3" xfId="8243" xr:uid="{6B4E08F4-7F6F-41A6-906F-F6B87835D745}"/>
    <cellStyle name="40% - Accent4 23 3 2" xfId="10024" xr:uid="{477D50EB-5EE3-4D03-AC65-B1875F271E5F}"/>
    <cellStyle name="40% - Accent4 23 3 2 2" xfId="13704" xr:uid="{0CD51C75-F566-46CE-B413-0F75EB58B976}"/>
    <cellStyle name="40% - Accent4 23 3 3" xfId="11925" xr:uid="{F43F8148-BC1A-4C6D-985F-C2A0A221970F}"/>
    <cellStyle name="40% - Accent4 23 4" xfId="9142" xr:uid="{50967D7B-A46D-449D-9B7D-3C631B6EA72F}"/>
    <cellStyle name="40% - Accent4 23 4 2" xfId="12822" xr:uid="{E468BC76-3D3A-4D15-9716-CD897A49E937}"/>
    <cellStyle name="40% - Accent4 23 5" xfId="11043" xr:uid="{1958C559-A957-4A51-8111-7CCBEDB34AAE}"/>
    <cellStyle name="40% - Accent4 24" xfId="6981" xr:uid="{48AB4E15-32AC-440A-88BC-7B5EB47822DF}"/>
    <cellStyle name="40% - Accent4 24 2" xfId="7771" xr:uid="{1805A6C5-1DBD-4218-93DC-8C0F033B8BA3}"/>
    <cellStyle name="40% - Accent4 24 2 2" xfId="8639" xr:uid="{6757550F-F5AB-4978-BC89-3587B928C9DF}"/>
    <cellStyle name="40% - Accent4 24 2 2 2" xfId="10421" xr:uid="{4F898F1B-60D0-4589-B380-0BF911E4D480}"/>
    <cellStyle name="40% - Accent4 24 2 2 2 2" xfId="14101" xr:uid="{9FD60F18-D26E-4A8C-9BCE-9DF122FEB9DC}"/>
    <cellStyle name="40% - Accent4 24 2 2 3" xfId="12322" xr:uid="{7DE04B1A-32BD-4451-B0C8-682D3C95D770}"/>
    <cellStyle name="40% - Accent4 24 2 3" xfId="9539" xr:uid="{A46BD3DF-359A-42A0-AEE0-49DD81977CCB}"/>
    <cellStyle name="40% - Accent4 24 2 3 2" xfId="13219" xr:uid="{1AB18101-F2C7-461A-A64D-04CDD9344B10}"/>
    <cellStyle name="40% - Accent4 24 2 4" xfId="11440" xr:uid="{87DBA80B-DBA5-48E3-831C-799CECD3FE09}"/>
    <cellStyle name="40% - Accent4 24 3" xfId="8257" xr:uid="{7B95747A-6E2F-4996-981A-250EFF386477}"/>
    <cellStyle name="40% - Accent4 24 3 2" xfId="10038" xr:uid="{CE3C0E45-3F54-465E-AE7B-AE0F46CAD502}"/>
    <cellStyle name="40% - Accent4 24 3 2 2" xfId="13718" xr:uid="{DA734D00-8058-47FA-9F76-1253803F72D8}"/>
    <cellStyle name="40% - Accent4 24 3 3" xfId="11939" xr:uid="{4A545C35-D93C-4FA8-B793-E73C04421CD1}"/>
    <cellStyle name="40% - Accent4 24 4" xfId="9156" xr:uid="{5DB22557-28FB-4EF6-AE57-49EA485CBFF5}"/>
    <cellStyle name="40% - Accent4 24 4 2" xfId="12836" xr:uid="{A4EE6246-69BD-43CF-A200-A0BD4A7EB66C}"/>
    <cellStyle name="40% - Accent4 24 5" xfId="11057" xr:uid="{BABED5D0-39BE-4062-9EEF-2C3F88493881}"/>
    <cellStyle name="40% - Accent4 25" xfId="7389" xr:uid="{383E5874-4D77-44E4-AD40-0FA02E145C84}"/>
    <cellStyle name="40% - Accent4 25 2" xfId="8272" xr:uid="{EEB06B13-4310-4325-810C-15E87DBBCE24}"/>
    <cellStyle name="40% - Accent4 25 2 2" xfId="10053" xr:uid="{23FDE4B6-D7D1-4B4E-92C0-9E8341F06E6E}"/>
    <cellStyle name="40% - Accent4 25 2 2 2" xfId="13733" xr:uid="{F5B2A456-0417-4873-8992-593275A2ED25}"/>
    <cellStyle name="40% - Accent4 25 2 3" xfId="11954" xr:uid="{93133DEE-5997-4974-8F6E-46627B1C3D3A}"/>
    <cellStyle name="40% - Accent4 25 3" xfId="9171" xr:uid="{4AD7DF55-CA1F-452F-8923-36921A89FC26}"/>
    <cellStyle name="40% - Accent4 25 3 2" xfId="12851" xr:uid="{5F11E4EA-018E-4774-8640-2B6B03BC2497}"/>
    <cellStyle name="40% - Accent4 25 4" xfId="11072" xr:uid="{72362D40-B6C3-4DEE-9FC0-A968F0DD760D}"/>
    <cellStyle name="40% - Accent4 26" xfId="7783" xr:uid="{C7C70A48-763F-4977-870C-5F28DFB0D52C}"/>
    <cellStyle name="40% - Accent4 26 2" xfId="8653" xr:uid="{E1196800-8F55-43D4-875A-42CE93C55BA1}"/>
    <cellStyle name="40% - Accent4 26 2 2" xfId="10435" xr:uid="{2EDD70DC-CCDC-411C-83B4-01D553033474}"/>
    <cellStyle name="40% - Accent4 26 2 2 2" xfId="14115" xr:uid="{16A8EF34-5ADF-4C46-B26E-24C0E3C3201B}"/>
    <cellStyle name="40% - Accent4 26 2 3" xfId="12336" xr:uid="{1474F7AA-3DA8-4773-A453-AB69554F4916}"/>
    <cellStyle name="40% - Accent4 26 3" xfId="9553" xr:uid="{979171B4-FB78-4BBD-880B-A4D3098D0C00}"/>
    <cellStyle name="40% - Accent4 26 3 2" xfId="13233" xr:uid="{841E5588-755F-400D-83CF-957452112A90}"/>
    <cellStyle name="40% - Accent4 26 4" xfId="11454" xr:uid="{62894802-A520-4388-8ABC-9AAA19B11D6B}"/>
    <cellStyle name="40% - Accent4 27" xfId="7795" xr:uid="{457E314A-ABC2-4410-B0D2-36FBFCD17C39}"/>
    <cellStyle name="40% - Accent4 27 2" xfId="8667" xr:uid="{5503A801-5928-432B-A22D-575BF5BBF88C}"/>
    <cellStyle name="40% - Accent4 27 2 2" xfId="10449" xr:uid="{C2EB7207-4B1C-4928-8049-86E6041BF8E1}"/>
    <cellStyle name="40% - Accent4 27 2 2 2" xfId="14129" xr:uid="{2A7E6403-468C-4E29-AEAD-A73AA1C9606B}"/>
    <cellStyle name="40% - Accent4 27 2 3" xfId="12350" xr:uid="{2B86A1E3-5334-4B62-B50B-4A1E46CC6211}"/>
    <cellStyle name="40% - Accent4 27 3" xfId="9567" xr:uid="{B786F4EA-12E5-4156-A8C6-1457D8E8EF3F}"/>
    <cellStyle name="40% - Accent4 27 3 2" xfId="13247" xr:uid="{294013CF-AE33-440D-B47B-D0DCFB8DBDFC}"/>
    <cellStyle name="40% - Accent4 27 4" xfId="11468" xr:uid="{7F67343B-FC7A-43EB-831E-6354B9853A03}"/>
    <cellStyle name="40% - Accent4 28" xfId="7810" xr:uid="{D724111E-6A33-40CF-930D-20C664B5B93C}"/>
    <cellStyle name="40% - Accent4 28 2" xfId="8682" xr:uid="{4C2E8DB1-9056-4B6F-A2E2-69299A11AC3A}"/>
    <cellStyle name="40% - Accent4 28 2 2" xfId="10464" xr:uid="{36FA373F-5682-4AE5-A9BB-4DCAC10DD8BF}"/>
    <cellStyle name="40% - Accent4 28 2 2 2" xfId="14144" xr:uid="{F887E448-391D-41ED-8BED-33A3D2CD510F}"/>
    <cellStyle name="40% - Accent4 28 2 3" xfId="12365" xr:uid="{3E95592D-4197-44A7-940F-E8961E2DC6D6}"/>
    <cellStyle name="40% - Accent4 28 3" xfId="9582" xr:uid="{C7831332-218B-482B-8B7B-90383D7B158E}"/>
    <cellStyle name="40% - Accent4 28 3 2" xfId="13262" xr:uid="{6191E573-525E-442E-B619-2548B0F52408}"/>
    <cellStyle name="40% - Accent4 28 4" xfId="11483" xr:uid="{9DA6DC52-2999-44D9-BDEC-6E9328F0CF8D}"/>
    <cellStyle name="40% - Accent4 29" xfId="7826" xr:uid="{850062A5-29C3-446C-8916-E8A8C6B8FE44}"/>
    <cellStyle name="40% - Accent4 29 2" xfId="8698" xr:uid="{0760772B-6914-45AC-9782-53CBAEC47428}"/>
    <cellStyle name="40% - Accent4 29 2 2" xfId="10480" xr:uid="{C696CA0B-07A9-4F23-BE65-DB83A2D7AB0A}"/>
    <cellStyle name="40% - Accent4 29 2 2 2" xfId="14160" xr:uid="{64BDE117-3AD7-436D-86B4-4D7491ACBE4B}"/>
    <cellStyle name="40% - Accent4 29 2 3" xfId="12381" xr:uid="{8EA3EDD7-122F-4B2B-B23B-D3CB371B22F8}"/>
    <cellStyle name="40% - Accent4 29 3" xfId="9597" xr:uid="{3BC4A290-1092-4A78-8321-2B14ED18FDD7}"/>
    <cellStyle name="40% - Accent4 29 3 2" xfId="13278" xr:uid="{75931214-AE6D-4D71-9E43-36D3E4A20E5E}"/>
    <cellStyle name="40% - Accent4 29 4" xfId="11499" xr:uid="{8C3F01F8-57C0-48DB-9269-49BB01C648E7}"/>
    <cellStyle name="40% - Accent4 3" xfId="1987" xr:uid="{AA171746-9AC3-40EB-8020-E45A47A71193}"/>
    <cellStyle name="40% - Accent4 3 10" xfId="14406" xr:uid="{9A11BC16-6B5E-48A9-9AD0-368B39C295C9}"/>
    <cellStyle name="40% - Accent4 3 2" xfId="1988" xr:uid="{E6F02B4B-E06D-4720-BBB8-0FB68A3278D5}"/>
    <cellStyle name="40% - Accent4 3 2 2" xfId="1989" xr:uid="{3F6851EB-164C-4807-9F69-E552280025DF}"/>
    <cellStyle name="40% - Accent4 3 2 2 2" xfId="1990" xr:uid="{4689B73B-6E88-4DA2-9F1D-637AD02AB9AB}"/>
    <cellStyle name="40% - Accent4 3 2 2 2 2" xfId="1991" xr:uid="{49198BC8-B225-4BA9-B8A9-422B7BF72571}"/>
    <cellStyle name="40% - Accent4 3 2 2 2 2 2" xfId="1992" xr:uid="{EB17514D-D168-4EC7-9A97-EC585168F38E}"/>
    <cellStyle name="40% - Accent4 3 2 2 2 2 2 2" xfId="1993" xr:uid="{53058558-AACC-453F-B8C0-7A39DA0F9156}"/>
    <cellStyle name="40% - Accent4 3 2 2 2 2 3" xfId="1994" xr:uid="{1B01FBA0-125A-4955-99A9-E3B308741933}"/>
    <cellStyle name="40% - Accent4 3 2 2 2 3" xfId="1995" xr:uid="{D94F55B0-64A2-49D2-93CA-BF05D045C99B}"/>
    <cellStyle name="40% - Accent4 3 2 2 3" xfId="1996" xr:uid="{05219327-C1D0-4331-A917-A3ED5684C444}"/>
    <cellStyle name="40% - Accent4 3 2 2 3 2" xfId="1997" xr:uid="{4928B26A-4F18-4024-9334-E621376FAAA2}"/>
    <cellStyle name="40% - Accent4 3 2 2 4" xfId="1998" xr:uid="{487F9ECD-1B62-468E-9FAF-65214E6ABE21}"/>
    <cellStyle name="40% - Accent4 3 2 2 4 2" xfId="1999" xr:uid="{09ECBE4E-CBD1-4702-888F-390E194B5F8A}"/>
    <cellStyle name="40% - Accent4 3 2 2 5" xfId="2000" xr:uid="{FA927C6E-19C7-4C25-B88B-B31EFBCA3B40}"/>
    <cellStyle name="40% - Accent4 3 2 3" xfId="2001" xr:uid="{93306BE3-3B32-4A4D-BC9B-7806F8006EC3}"/>
    <cellStyle name="40% - Accent4 3 2 3 2" xfId="2002" xr:uid="{1BFA3DBD-1418-4F8C-B68C-4359B451C38A}"/>
    <cellStyle name="40% - Accent4 3 2 3 2 2" xfId="2003" xr:uid="{7F7E2EC2-F307-4F51-AED6-54253EA54913}"/>
    <cellStyle name="40% - Accent4 3 2 3 2 2 2" xfId="2004" xr:uid="{1CBEE733-AC22-4B5D-BBB7-DE8EDDD19515}"/>
    <cellStyle name="40% - Accent4 3 2 3 2 3" xfId="2005" xr:uid="{4E7EAFA5-72BF-4172-828E-4ECFBD029A56}"/>
    <cellStyle name="40% - Accent4 3 2 3 3" xfId="2006" xr:uid="{BCBC2B04-38C8-4661-A35F-1BE3DF13FB1B}"/>
    <cellStyle name="40% - Accent4 3 2 3 3 2" xfId="2007" xr:uid="{90006742-629B-4E04-918E-C9D8B3E53E03}"/>
    <cellStyle name="40% - Accent4 3 2 3 4" xfId="2008" xr:uid="{7987B236-E518-4861-92EA-F61F5C1FE3A8}"/>
    <cellStyle name="40% - Accent4 3 2 4" xfId="2009" xr:uid="{BC12B3B4-7CCE-4ED0-B216-6CF7CFDD9D2F}"/>
    <cellStyle name="40% - Accent4 3 2 4 2" xfId="2010" xr:uid="{6DF1AE0C-BCC4-4243-852F-A106A6213074}"/>
    <cellStyle name="40% - Accent4 3 2 4 2 2" xfId="2011" xr:uid="{EB71C00D-BA58-4EE3-A09F-51795DFBB55F}"/>
    <cellStyle name="40% - Accent4 3 2 4 3" xfId="2012" xr:uid="{7704402B-D854-4190-BADF-2D21E753CE1E}"/>
    <cellStyle name="40% - Accent4 3 2 5" xfId="2013" xr:uid="{80730295-C9B2-426E-AFA6-BD9ABAE94E84}"/>
    <cellStyle name="40% - Accent4 3 2 5 2" xfId="2014" xr:uid="{7B8B1052-ACE7-4787-9E13-007A56122DA2}"/>
    <cellStyle name="40% - Accent4 3 2 6" xfId="2015" xr:uid="{20F722AC-0DD6-4C81-B958-A3E2C2A3E125}"/>
    <cellStyle name="40% - Accent4 3 2 6 2" xfId="2016" xr:uid="{6DB9260F-D894-4DA7-A172-D73F473B8C7E}"/>
    <cellStyle name="40% - Accent4 3 2 7" xfId="2017" xr:uid="{CDA37DBE-26E0-48AB-8E74-10F9BBE7E3E5}"/>
    <cellStyle name="40% - Accent4 3 2 8" xfId="2018" xr:uid="{B5A78B21-AD0B-4852-8C89-365E59869AA5}"/>
    <cellStyle name="40% - Accent4 3 3" xfId="2019" xr:uid="{FC8EF1B7-976F-4BEF-ADFC-C5414009F2E2}"/>
    <cellStyle name="40% - Accent4 3 3 2" xfId="2020" xr:uid="{A99E8EA7-2E14-45EA-8159-094654CFE971}"/>
    <cellStyle name="40% - Accent4 3 3 2 2" xfId="2021" xr:uid="{B2176FC1-C7DC-4762-B946-EDA625D9C95C}"/>
    <cellStyle name="40% - Accent4 3 3 2 2 2" xfId="2022" xr:uid="{4A6E05D2-B369-4114-9FE1-146B0677870D}"/>
    <cellStyle name="40% - Accent4 3 3 2 2 2 2" xfId="2023" xr:uid="{E5F125C2-2E37-44E5-ABB4-C02C766150B5}"/>
    <cellStyle name="40% - Accent4 3 3 2 2 3" xfId="2024" xr:uid="{0BCFEAF7-7CB1-42E9-9055-9F0A5CD99DF9}"/>
    <cellStyle name="40% - Accent4 3 3 2 3" xfId="2025" xr:uid="{3F049B9A-58AA-49AB-AB36-F278D53B1CB7}"/>
    <cellStyle name="40% - Accent4 3 3 3" xfId="2026" xr:uid="{00805AA9-AF76-4945-84ED-F997BF1F7332}"/>
    <cellStyle name="40% - Accent4 3 3 3 2" xfId="2027" xr:uid="{51599745-F711-4C1D-AC7D-D869A831164C}"/>
    <cellStyle name="40% - Accent4 3 3 4" xfId="2028" xr:uid="{A7943EA0-776F-4389-9B24-CDF2A38E05E8}"/>
    <cellStyle name="40% - Accent4 3 3 4 2" xfId="2029" xr:uid="{4F6F5B9F-719B-4D68-AADA-364E28B4CE87}"/>
    <cellStyle name="40% - Accent4 3 3 5" xfId="2030" xr:uid="{6D665431-8F9F-481E-B7C0-8B7E0B8DA8B3}"/>
    <cellStyle name="40% - Accent4 3 4" xfId="2031" xr:uid="{BDF1A3FE-524E-41D3-A8D6-6FA138FAFB68}"/>
    <cellStyle name="40% - Accent4 3 4 2" xfId="2032" xr:uid="{6C3207ED-9DB4-4D84-A0A4-C9528748E204}"/>
    <cellStyle name="40% - Accent4 3 4 2 2" xfId="2033" xr:uid="{38EEC37E-5851-4E5C-8A24-FD663EDB0935}"/>
    <cellStyle name="40% - Accent4 3 4 2 2 2" xfId="2034" xr:uid="{2506E5B1-4913-4DA2-90AC-D5CEE8F7754A}"/>
    <cellStyle name="40% - Accent4 3 4 2 3" xfId="2035" xr:uid="{9AB3F988-01AC-4773-ADB9-57EC07DB9582}"/>
    <cellStyle name="40% - Accent4 3 4 3" xfId="2036" xr:uid="{A8B7A9DF-11EF-4E3B-A22B-C478BD041607}"/>
    <cellStyle name="40% - Accent4 3 4 3 2" xfId="2037" xr:uid="{6035DAB3-4EF4-4537-B13E-E78AFDE4EAA4}"/>
    <cellStyle name="40% - Accent4 3 4 4" xfId="2038" xr:uid="{826059C1-EDAD-4118-A416-A9028876E3F1}"/>
    <cellStyle name="40% - Accent4 3 5" xfId="2039" xr:uid="{CA915E92-8606-41EB-AA55-007C05EBCB9D}"/>
    <cellStyle name="40% - Accent4 3 5 2" xfId="2040" xr:uid="{267FB2B6-8CFD-4EF9-AF07-57A224F7C3DC}"/>
    <cellStyle name="40% - Accent4 3 5 2 2" xfId="2041" xr:uid="{5EF28240-2954-4D06-A442-182E578BCE4A}"/>
    <cellStyle name="40% - Accent4 3 5 3" xfId="2042" xr:uid="{9CD0F25B-9629-4521-8E25-7BE1B311A019}"/>
    <cellStyle name="40% - Accent4 3 6" xfId="2043" xr:uid="{E1610C0F-4B33-4857-9459-E452F924544E}"/>
    <cellStyle name="40% - Accent4 3 6 2" xfId="2044" xr:uid="{538C02ED-12BC-4F2B-97FB-16ED0B00BFD0}"/>
    <cellStyle name="40% - Accent4 3 7" xfId="2045" xr:uid="{142C3F78-0A27-4C81-8ECA-22A970158947}"/>
    <cellStyle name="40% - Accent4 3 7 2" xfId="2046" xr:uid="{A637BACB-E17E-4132-BA57-E517121BB8BF}"/>
    <cellStyle name="40% - Accent4 3 8" xfId="2047" xr:uid="{A9910B6F-C4BA-4956-B1CA-D875D794ABD5}"/>
    <cellStyle name="40% - Accent4 3 9" xfId="2048" xr:uid="{8D90EF3D-7662-400E-A8CF-E904763AD44C}"/>
    <cellStyle name="40% - Accent4 3 9 2" xfId="10726" xr:uid="{493EF8B9-54EC-49C5-A113-9FA808968EC2}"/>
    <cellStyle name="40% - Accent4 30" xfId="7838" xr:uid="{099804DB-9744-4533-AF85-5607D4E219D0}"/>
    <cellStyle name="40% - Accent4 30 2" xfId="8711" xr:uid="{8FBD236B-6D56-4528-A58D-8174A56ED287}"/>
    <cellStyle name="40% - Accent4 30 2 2" xfId="10492" xr:uid="{C7061B8C-8E1B-477D-AA39-C1011A1BDA11}"/>
    <cellStyle name="40% - Accent4 30 2 2 2" xfId="14172" xr:uid="{429371A9-A24F-4D42-9AB1-5FBBB4FA4828}"/>
    <cellStyle name="40% - Accent4 30 2 3" xfId="12393" xr:uid="{5C3BCD0B-A443-47CF-928A-9B76FB1060AC}"/>
    <cellStyle name="40% - Accent4 30 3" xfId="9609" xr:uid="{E40B5572-1FA7-4B9E-8A69-D55B47C2AD35}"/>
    <cellStyle name="40% - Accent4 30 3 2" xfId="13290" xr:uid="{48214E77-394E-40D9-A0B6-787E40000019}"/>
    <cellStyle name="40% - Accent4 30 4" xfId="11511" xr:uid="{B2915CAC-7135-4B39-BCB6-1695F7FA1F7D}"/>
    <cellStyle name="40% - Accent4 31" xfId="7855" xr:uid="{9569BAC1-9CBF-40CF-8692-63B6149127E6}"/>
    <cellStyle name="40% - Accent4 31 2" xfId="8729" xr:uid="{9620193A-4E04-41D9-AFF6-1398D2A7BDFA}"/>
    <cellStyle name="40% - Accent4 31 2 2" xfId="10510" xr:uid="{6146DD4A-CCAC-44EA-AD22-99A8E38B7BB2}"/>
    <cellStyle name="40% - Accent4 31 2 2 2" xfId="14190" xr:uid="{BF3BC5BA-4D9A-49B6-81D4-ECC90C4FB854}"/>
    <cellStyle name="40% - Accent4 31 2 3" xfId="12411" xr:uid="{39DE2CB9-7997-47E6-B67A-6CCE04912445}"/>
    <cellStyle name="40% - Accent4 31 3" xfId="9627" xr:uid="{0E0218DE-4986-492D-84CE-39EEE8958FCA}"/>
    <cellStyle name="40% - Accent4 31 3 2" xfId="13308" xr:uid="{E6D78401-5E93-4122-BA1B-FEEDC92E575D}"/>
    <cellStyle name="40% - Accent4 31 4" xfId="11529" xr:uid="{3CFE3DE1-62A4-4BF0-B6ED-CDD188FE6723}"/>
    <cellStyle name="40% - Accent4 32" xfId="7874" xr:uid="{E465593D-CD4B-48E5-A335-281A200DC538}"/>
    <cellStyle name="40% - Accent4 32 2" xfId="8748" xr:uid="{ABE38D34-3869-4FCD-9C7F-ACCDA68D3ECC}"/>
    <cellStyle name="40% - Accent4 32 2 2" xfId="10529" xr:uid="{32EED7D5-EDF8-41E2-AAF4-A2080A935C06}"/>
    <cellStyle name="40% - Accent4 32 2 2 2" xfId="14209" xr:uid="{DF676623-058A-444F-9986-9022661673EF}"/>
    <cellStyle name="40% - Accent4 32 2 3" xfId="12430" xr:uid="{0C6AC7EC-D791-4422-A3A5-0DEB97528260}"/>
    <cellStyle name="40% - Accent4 32 3" xfId="9646" xr:uid="{ECA1496D-5FFA-4CDA-A489-59165C4CD1BB}"/>
    <cellStyle name="40% - Accent4 32 3 2" xfId="13327" xr:uid="{52DF98F6-8619-45F1-B68D-A7121551DC91}"/>
    <cellStyle name="40% - Accent4 32 4" xfId="11548" xr:uid="{E72E51EC-D6CD-4C85-8593-8B1964E41A31}"/>
    <cellStyle name="40% - Accent4 33" xfId="7888" xr:uid="{47F952A5-5255-430B-BCC7-6F62C2B206D8}"/>
    <cellStyle name="40% - Accent4 33 2" xfId="9660" xr:uid="{5D7047A2-BC2B-4E83-9594-E714DCF3FEE8}"/>
    <cellStyle name="40% - Accent4 33 2 2" xfId="13340" xr:uid="{81BC6558-3A5B-40CE-9858-F5B1319F9AD6}"/>
    <cellStyle name="40% - Accent4 33 3" xfId="11561" xr:uid="{E06C42BB-4ED4-4866-BAD1-4F8108D4402D}"/>
    <cellStyle name="40% - Accent4 34" xfId="7902" xr:uid="{3BBC558F-25A8-45E7-9C7D-126CA7C94AD4}"/>
    <cellStyle name="40% - Accent4 34 2" xfId="9675" xr:uid="{EB927ED4-2DE4-4467-98C7-3DD6E485CA27}"/>
    <cellStyle name="40% - Accent4 34 2 2" xfId="13355" xr:uid="{488CC428-7A11-4C35-A6F4-EDC544E17A29}"/>
    <cellStyle name="40% - Accent4 34 3" xfId="11576" xr:uid="{27C9E4F0-10EE-49C1-812B-EDD0C9F44F60}"/>
    <cellStyle name="40% - Accent4 35" xfId="8761" xr:uid="{AEF16F43-5BF2-420A-90C7-5A1019B4FBEE}"/>
    <cellStyle name="40% - Accent4 35 2" xfId="10542" xr:uid="{0FB0BA6B-74A6-4CDB-AB1C-B727D5412682}"/>
    <cellStyle name="40% - Accent4 35 2 2" xfId="14222" xr:uid="{0CA84381-DB76-43EF-B904-75090F32EA26}"/>
    <cellStyle name="40% - Accent4 35 3" xfId="12443" xr:uid="{CECBF296-3800-4E8B-BEB1-9688CB941913}"/>
    <cellStyle name="40% - Accent4 36" xfId="8791" xr:uid="{F778305B-84F6-4FD9-B4A9-929B99329818}"/>
    <cellStyle name="40% - Accent4 36 2" xfId="12472" xr:uid="{039AE974-7770-41C8-8734-2EFB99121C61}"/>
    <cellStyle name="40% - Accent4 37" xfId="8775" xr:uid="{7889DAF1-CA19-491A-A830-51623A23256D}"/>
    <cellStyle name="40% - Accent4 37 2" xfId="12457" xr:uid="{A86DE8AF-15A5-4356-B03E-32CBC1DE85CF}"/>
    <cellStyle name="40% - Accent4 38" xfId="10573" xr:uid="{603E439E-1B1D-45D7-A0B5-7FCCC9F51004}"/>
    <cellStyle name="40% - Accent4 38 2" xfId="14254" xr:uid="{8533AAC7-4178-444B-8D50-5702B74E01E1}"/>
    <cellStyle name="40% - Accent4 39" xfId="10592" xr:uid="{29239C7E-B725-47A0-BD00-26F7BFDA987E}"/>
    <cellStyle name="40% - Accent4 39 2" xfId="14271" xr:uid="{D974E1A8-101F-436C-9D3A-976089C78A07}"/>
    <cellStyle name="40% - Accent4 4" xfId="2049" xr:uid="{991F560C-D674-435C-8E51-744077146D19}"/>
    <cellStyle name="40% - Accent4 4 2" xfId="2050" xr:uid="{252B865F-8878-42E1-A0A4-51BF31AE70E1}"/>
    <cellStyle name="40% - Accent4 4 2 2" xfId="2051" xr:uid="{620EDC29-63DD-488D-9965-AAC088840EE8}"/>
    <cellStyle name="40% - Accent4 4 2 2 2" xfId="2052" xr:uid="{05CF8649-0CE3-4D9C-97B7-4F3B60AB882A}"/>
    <cellStyle name="40% - Accent4 4 2 2 2 2" xfId="2053" xr:uid="{B7B61946-146D-4F0D-9C53-12CBB30E502C}"/>
    <cellStyle name="40% - Accent4 4 2 2 2 2 2" xfId="2054" xr:uid="{338320B2-C05E-42ED-8021-82BD34D73BC9}"/>
    <cellStyle name="40% - Accent4 4 2 2 2 3" xfId="2055" xr:uid="{AC8BDD98-2BB5-46AD-8FF6-85436F15F2C4}"/>
    <cellStyle name="40% - Accent4 4 2 2 3" xfId="2056" xr:uid="{E7A345AF-F621-4CD1-8CE7-9CBDE8F25A66}"/>
    <cellStyle name="40% - Accent4 4 2 3" xfId="2057" xr:uid="{0BB5BC45-F424-4727-A576-70214DB3BD1C}"/>
    <cellStyle name="40% - Accent4 4 2 3 2" xfId="2058" xr:uid="{41B023CF-17DF-47E3-8896-42C58A8DDEED}"/>
    <cellStyle name="40% - Accent4 4 2 4" xfId="2059" xr:uid="{883B4B45-3738-4C7F-A2FD-7E4FEC7D8DDC}"/>
    <cellStyle name="40% - Accent4 4 2 4 2" xfId="2060" xr:uid="{7B544853-50DD-47F2-A1DC-118ECAF1867D}"/>
    <cellStyle name="40% - Accent4 4 2 5" xfId="2061" xr:uid="{C17101D0-605B-4EF3-A6E4-47002406ACF8}"/>
    <cellStyle name="40% - Accent4 4 3" xfId="2062" xr:uid="{E50F53EF-1771-4186-9E31-3625CCAB517B}"/>
    <cellStyle name="40% - Accent4 4 3 2" xfId="2063" xr:uid="{E6C20547-1E86-4457-8FE6-CACE85113039}"/>
    <cellStyle name="40% - Accent4 4 3 2 2" xfId="2064" xr:uid="{180E59AF-19A3-4E0A-8C79-BE187A693938}"/>
    <cellStyle name="40% - Accent4 4 3 2 2 2" xfId="2065" xr:uid="{8ADC57B0-FE5E-46CF-B90E-ECA5E6D5CF46}"/>
    <cellStyle name="40% - Accent4 4 3 2 3" xfId="2066" xr:uid="{1898B39D-42C6-446B-B7D3-244CBF57A15A}"/>
    <cellStyle name="40% - Accent4 4 3 3" xfId="2067" xr:uid="{394294F9-0E95-4189-A017-8135A49399E0}"/>
    <cellStyle name="40% - Accent4 4 3 3 2" xfId="2068" xr:uid="{0457611D-B64F-4777-8CC5-DD2D52BC81E2}"/>
    <cellStyle name="40% - Accent4 4 3 4" xfId="2069" xr:uid="{8ECC4291-9689-406D-8164-588CF8450836}"/>
    <cellStyle name="40% - Accent4 4 4" xfId="2070" xr:uid="{AB70E4DE-ACE0-45D9-8216-BD4BF07478AF}"/>
    <cellStyle name="40% - Accent4 4 4 2" xfId="2071" xr:uid="{B3DEE7DA-1F84-46E7-B0C5-D74CA27C6FC9}"/>
    <cellStyle name="40% - Accent4 4 4 2 2" xfId="2072" xr:uid="{2899C6E2-9CEF-4476-A338-0028550304E9}"/>
    <cellStyle name="40% - Accent4 4 4 3" xfId="2073" xr:uid="{D5E4D9EE-DD10-49EF-B4DB-2FE5E43E871D}"/>
    <cellStyle name="40% - Accent4 4 5" xfId="2074" xr:uid="{F028DEED-8471-46AF-863E-5EF97F327D3F}"/>
    <cellStyle name="40% - Accent4 4 5 2" xfId="2075" xr:uid="{E78127C9-DB4A-4F7D-A896-ADD6ED29721B}"/>
    <cellStyle name="40% - Accent4 4 6" xfId="2076" xr:uid="{E76AAF3A-2EC2-4D77-BDA2-9E9A17783D39}"/>
    <cellStyle name="40% - Accent4 4 6 2" xfId="2077" xr:uid="{55193DAE-6318-4BA6-915C-879E89D3B9EF}"/>
    <cellStyle name="40% - Accent4 4 7" xfId="2078" xr:uid="{F2F1E513-F425-44D4-947B-3408FE466FE3}"/>
    <cellStyle name="40% - Accent4 4 7 2" xfId="6861" xr:uid="{62E7E069-639D-46C2-BCC4-32675871F158}"/>
    <cellStyle name="40% - Accent4 4 8" xfId="2079" xr:uid="{65BED4C2-072C-4C5B-9A15-4182CBFCC5D4}"/>
    <cellStyle name="40% - Accent4 40" xfId="10605" xr:uid="{D13ECA04-8A6C-4F70-A658-813742730715}"/>
    <cellStyle name="40% - Accent4 40 2" xfId="14284" xr:uid="{1A8278BC-5C63-48F8-AC8B-43045E04C96A}"/>
    <cellStyle name="40% - Accent4 41" xfId="10619" xr:uid="{7148B733-334C-4429-A606-E2D4AFB6A60A}"/>
    <cellStyle name="40% - Accent4 41 2" xfId="14298" xr:uid="{D5F8EABE-D7F2-474D-9F5A-32371FA68C22}"/>
    <cellStyle name="40% - Accent4 42" xfId="10633" xr:uid="{F967DC0D-46A3-4083-BAB2-254E9D952E75}"/>
    <cellStyle name="40% - Accent4 42 2" xfId="14312" xr:uid="{ABFEF6A5-B043-4893-8C42-D02BF01F82E7}"/>
    <cellStyle name="40% - Accent4 43" xfId="10646" xr:uid="{A9343844-C02C-4BA7-AA4B-DA679A1CD726}"/>
    <cellStyle name="40% - Accent4 43 2" xfId="14325" xr:uid="{B630D945-BDBD-4895-96A0-B702E3B47423}"/>
    <cellStyle name="40% - Accent4 44" xfId="10663" xr:uid="{2329A622-B269-4A0E-BEF8-B44E42B0AB33}"/>
    <cellStyle name="40% - Accent4 45" xfId="14343" xr:uid="{4C74227F-0B2A-4293-86E8-DC29FAC00C1F}"/>
    <cellStyle name="40% - Accent4 46" xfId="14357" xr:uid="{C5B28E57-A6C3-427F-AAF3-8C8E44034CD9}"/>
    <cellStyle name="40% - Accent4 47" xfId="14371" xr:uid="{D9069198-1597-42AC-B251-729517636FB1}"/>
    <cellStyle name="40% - Accent4 5" xfId="2080" xr:uid="{AD828C6A-CF4D-4224-A346-F86BBC756655}"/>
    <cellStyle name="40% - Accent4 5 2" xfId="2081" xr:uid="{A273D103-D0D7-4FC3-A9E6-C4C7CDBE3139}"/>
    <cellStyle name="40% - Accent4 5 2 2" xfId="2082" xr:uid="{5E67A59A-366E-4317-8E35-A86D68C59D1F}"/>
    <cellStyle name="40% - Accent4 5 2 2 2" xfId="2083" xr:uid="{4913DEC9-2562-45F7-8FB2-8BE31F33CB59}"/>
    <cellStyle name="40% - Accent4 5 2 2 2 2" xfId="2084" xr:uid="{27753116-A517-42C6-9B02-F8F44D915179}"/>
    <cellStyle name="40% - Accent4 5 2 2 2 2 2" xfId="2085" xr:uid="{07757F50-000B-4A96-9108-546E01B35552}"/>
    <cellStyle name="40% - Accent4 5 2 2 2 3" xfId="2086" xr:uid="{14E2DC77-E107-44EE-BAB9-5EC2FD92B518}"/>
    <cellStyle name="40% - Accent4 5 2 2 3" xfId="2087" xr:uid="{9B2FB84C-2705-472F-8CD4-537F85E9DAA0}"/>
    <cellStyle name="40% - Accent4 5 2 2 3 2" xfId="2088" xr:uid="{FCAB2C1C-13B8-4423-B256-8ABFC953CCB6}"/>
    <cellStyle name="40% - Accent4 5 2 2 4" xfId="2089" xr:uid="{6B64DCD1-2D50-4216-921D-750E30A9A4FD}"/>
    <cellStyle name="40% - Accent4 5 2 3" xfId="2090" xr:uid="{073FC7EF-DCE2-4CB7-8D63-93D58B26AD89}"/>
    <cellStyle name="40% - Accent4 5 2 3 2" xfId="2091" xr:uid="{5BF669E9-BE7F-4D6B-A730-C0B7D7CE2027}"/>
    <cellStyle name="40% - Accent4 5 2 3 2 2" xfId="2092" xr:uid="{25FB1DF1-949F-4523-9258-A288B1D2B6AD}"/>
    <cellStyle name="40% - Accent4 5 2 3 3" xfId="2093" xr:uid="{C5DB924D-39BB-4DB1-9BF4-0515E22CA876}"/>
    <cellStyle name="40% - Accent4 5 2 4" xfId="2094" xr:uid="{40B6AC53-2953-4E29-9228-77F01E52975F}"/>
    <cellStyle name="40% - Accent4 5 2 4 2" xfId="2095" xr:uid="{855D79D5-5E3A-4698-872B-A358AFE7FE41}"/>
    <cellStyle name="40% - Accent4 5 2 5" xfId="2096" xr:uid="{7BE38F96-3127-4FE8-A8D3-D90666B8D78E}"/>
    <cellStyle name="40% - Accent4 5 3" xfId="2097" xr:uid="{084FAE18-F06F-4342-A6D5-4E1F01B15A6D}"/>
    <cellStyle name="40% - Accent4 5 3 2" xfId="2098" xr:uid="{32C214DE-9331-4EA9-8B0C-032B5AD8A2E5}"/>
    <cellStyle name="40% - Accent4 5 3 2 2" xfId="2099" xr:uid="{9B4F4034-92ED-471A-9E56-E821DE684DC7}"/>
    <cellStyle name="40% - Accent4 5 3 2 2 2" xfId="2100" xr:uid="{B2F1AB4B-9D1F-4C91-951B-DA6474E694B9}"/>
    <cellStyle name="40% - Accent4 5 3 2 3" xfId="2101" xr:uid="{99A7C0B2-4D8C-4BB4-B953-75B61DA7798B}"/>
    <cellStyle name="40% - Accent4 5 3 3" xfId="2102" xr:uid="{6EF13CBA-72B5-4A11-A470-6E7C93533D5D}"/>
    <cellStyle name="40% - Accent4 5 3 3 2" xfId="2103" xr:uid="{44A5CB0B-4F1E-4035-B3FC-47F25BD10181}"/>
    <cellStyle name="40% - Accent4 5 3 4" xfId="2104" xr:uid="{69661798-ED39-4A57-875C-3D3B1469EEDD}"/>
    <cellStyle name="40% - Accent4 5 4" xfId="2105" xr:uid="{4DBE5509-C0F6-413D-ABD4-1A450F973EDE}"/>
    <cellStyle name="40% - Accent4 5 4 2" xfId="2106" xr:uid="{6BBFEBB0-78A6-4924-B0D1-37D17D1407CB}"/>
    <cellStyle name="40% - Accent4 5 4 2 2" xfId="2107" xr:uid="{347B4A93-B322-413B-9FB7-C23C6F651AA5}"/>
    <cellStyle name="40% - Accent4 5 4 3" xfId="2108" xr:uid="{0A21A01C-D466-44E3-AF7F-DD29E094F62E}"/>
    <cellStyle name="40% - Accent4 5 5" xfId="2109" xr:uid="{BB7262B2-D499-4ACB-9545-810DEA660997}"/>
    <cellStyle name="40% - Accent4 5 5 2" xfId="2110" xr:uid="{EB8C4E6A-17CC-4712-90DD-332B4037F45C}"/>
    <cellStyle name="40% - Accent4 5 6" xfId="2111" xr:uid="{97D91D33-B12D-45B4-88FC-FF4B53FDD863}"/>
    <cellStyle name="40% - Accent4 5 6 2" xfId="7088" xr:uid="{08671088-6EA8-4838-88C2-CC94C2965048}"/>
    <cellStyle name="40% - Accent4 5 7" xfId="7087" xr:uid="{73E8FA71-49CD-4784-BEF4-CDF41C9FD82F}"/>
    <cellStyle name="40% - Accent4 6" xfId="2112" xr:uid="{1B859D77-DAD2-4933-ADDE-AC91B9A27A98}"/>
    <cellStyle name="40% - Accent4 6 2" xfId="2113" xr:uid="{65E09575-A055-46CA-B68D-63FCD2E85A73}"/>
    <cellStyle name="40% - Accent4 6 2 2" xfId="2114" xr:uid="{B14C092D-E48E-4E1F-BA7B-B2D188D7B453}"/>
    <cellStyle name="40% - Accent4 6 2 2 2" xfId="2115" xr:uid="{B02F2102-AFA7-4902-917A-050C5B33A048}"/>
    <cellStyle name="40% - Accent4 6 2 2 2 2" xfId="2116" xr:uid="{5FF3FA04-D1F7-4E91-AE47-649EC9ECB464}"/>
    <cellStyle name="40% - Accent4 6 2 2 3" xfId="2117" xr:uid="{56BA02FF-64B5-4170-9C39-351E1F873C7A}"/>
    <cellStyle name="40% - Accent4 6 2 3" xfId="2118" xr:uid="{5B9547B1-EBA4-4EE2-94C5-50338EB4A25D}"/>
    <cellStyle name="40% - Accent4 6 2 3 2" xfId="2119" xr:uid="{004A5267-A028-4246-A992-02C068438548}"/>
    <cellStyle name="40% - Accent4 6 2 4" xfId="2120" xr:uid="{2B0612F3-DB22-43F8-8D98-E3DAE6B38737}"/>
    <cellStyle name="40% - Accent4 6 3" xfId="2121" xr:uid="{ED2DED62-B79A-41AC-B304-C03F057328B4}"/>
    <cellStyle name="40% - Accent4 6 3 2" xfId="2122" xr:uid="{7BB1281F-2960-451F-97F7-539C90300FCE}"/>
    <cellStyle name="40% - Accent4 6 3 2 2" xfId="2123" xr:uid="{EE9E6DFE-6022-4DBA-B263-D02969BBBC81}"/>
    <cellStyle name="40% - Accent4 6 3 3" xfId="2124" xr:uid="{BA5F28EA-E434-4E0B-8831-FAA241B8F98E}"/>
    <cellStyle name="40% - Accent4 6 4" xfId="2125" xr:uid="{D9E15704-E9DF-4C47-B5AA-118F3674AE22}"/>
    <cellStyle name="40% - Accent4 6 4 2" xfId="2126" xr:uid="{0E7264B2-2398-45BE-8A99-5F670FBE5408}"/>
    <cellStyle name="40% - Accent4 6 5" xfId="2127" xr:uid="{1666CB96-4612-4D95-A5E5-0CFC9FEFF254}"/>
    <cellStyle name="40% - Accent4 6 5 2" xfId="7090" xr:uid="{701EA248-6441-4E02-9C70-A2461A4C5EC8}"/>
    <cellStyle name="40% - Accent4 6 6" xfId="7089" xr:uid="{4BEE6356-A94A-4662-9EB5-1277A9BABE44}"/>
    <cellStyle name="40% - Accent4 7" xfId="2128" xr:uid="{EA668863-C638-47D2-95A8-A006E02C4156}"/>
    <cellStyle name="40% - Accent4 7 2" xfId="2129" xr:uid="{280593AF-DA45-41E8-8197-EF03245304B5}"/>
    <cellStyle name="40% - Accent4 7 2 2" xfId="2130" xr:uid="{145664FA-63A2-43F9-A950-F4307A00527C}"/>
    <cellStyle name="40% - Accent4 7 2 2 2" xfId="2131" xr:uid="{95500C4A-E088-4981-815A-416DF9407E68}"/>
    <cellStyle name="40% - Accent4 7 2 3" xfId="2132" xr:uid="{CC278A64-4579-40AF-BF26-2DB9071C06DA}"/>
    <cellStyle name="40% - Accent4 7 3" xfId="2133" xr:uid="{D9C9757C-7A7E-47BD-BFC8-7014968B15E4}"/>
    <cellStyle name="40% - Accent4 7 3 2" xfId="2134" xr:uid="{4784445F-F7C5-4027-9059-55F11AE83D85}"/>
    <cellStyle name="40% - Accent4 7 4" xfId="2135" xr:uid="{8164835D-E166-44CF-B168-A3EE50FF0AB4}"/>
    <cellStyle name="40% - Accent4 7 4 2" xfId="14421" xr:uid="{88EBF3F9-4443-447E-A6BB-77B37095690B}"/>
    <cellStyle name="40% - Accent4 8" xfId="2136" xr:uid="{A40868FE-243F-4E5B-97CD-604CB9F58FC0}"/>
    <cellStyle name="40% - Accent4 8 2" xfId="2137" xr:uid="{93E93CCC-E97E-4587-BEFF-D78F492B4203}"/>
    <cellStyle name="40% - Accent4 8 2 2" xfId="2138" xr:uid="{DC527B95-784E-4E02-B67B-72E23367F446}"/>
    <cellStyle name="40% - Accent4 8 2 2 2" xfId="2139" xr:uid="{8A0D3BB4-C2A0-4971-81BC-463BF09C44B8}"/>
    <cellStyle name="40% - Accent4 8 2 3" xfId="2140" xr:uid="{F7968A0D-89B3-440A-8537-6EBCC91ADD1A}"/>
    <cellStyle name="40% - Accent4 8 3" xfId="2141" xr:uid="{0C564B8C-84B4-4400-8D4F-BA59833A3969}"/>
    <cellStyle name="40% - Accent4 8 3 2" xfId="2142" xr:uid="{B7B0965B-6EC0-4D5B-BD49-52D44D9E84D0}"/>
    <cellStyle name="40% - Accent4 8 4" xfId="2143" xr:uid="{41660BA9-FD5D-4038-B6C5-E9A7C9583598}"/>
    <cellStyle name="40% - Accent4 8 4 2" xfId="14435" xr:uid="{693E00F3-713C-4833-AF64-FF614E3ABFBC}"/>
    <cellStyle name="40% - Accent4 9" xfId="2144" xr:uid="{CFE5C639-92C2-4987-B203-663A5A3D8379}"/>
    <cellStyle name="40% - Accent4 9 2" xfId="2145" xr:uid="{61577233-D1F6-4B2E-970E-67176EB999ED}"/>
    <cellStyle name="40% - Accent4 9 2 2" xfId="2146" xr:uid="{E2C9EF14-F49D-42C9-990B-E5765987F6FC}"/>
    <cellStyle name="40% - Accent4 9 3" xfId="2147" xr:uid="{FE5DC5EF-5BAA-4BE4-A3FF-345F98E98138}"/>
    <cellStyle name="40% - Accent4 9 3 2" xfId="14448" xr:uid="{C3FB2E72-8551-482C-B28A-23FFA72397E7}"/>
    <cellStyle name="40% - Accent5" xfId="35" builtinId="47" customBuiltin="1"/>
    <cellStyle name="40% - Accent5 10" xfId="2148" xr:uid="{97D07B79-C8A2-49C2-B83D-9B6AF53B45EE}"/>
    <cellStyle name="40% - Accent5 10 2" xfId="2149" xr:uid="{E4B98498-FE42-4EBF-A535-71DA7FDEB970}"/>
    <cellStyle name="40% - Accent5 10 2 2" xfId="8737" xr:uid="{34C0900E-267D-4CEF-93AB-DFE7465C5CC2}"/>
    <cellStyle name="40% - Accent5 10 2 2 2" xfId="10518" xr:uid="{FE02D332-CEAE-411E-A078-B5E427CCA694}"/>
    <cellStyle name="40% - Accent5 10 2 2 2 2" xfId="14198" xr:uid="{DBAE4764-7700-4CF0-8B12-59FCBC62AF73}"/>
    <cellStyle name="40% - Accent5 10 2 2 3" xfId="12419" xr:uid="{8507C6D9-985A-495D-B0D7-AF665BDC17EE}"/>
    <cellStyle name="40% - Accent5 10 2 3" xfId="9635" xr:uid="{513F4191-0CD2-4C4F-BD36-DE81F374A62F}"/>
    <cellStyle name="40% - Accent5 10 2 3 2" xfId="13316" xr:uid="{D361EB25-47B8-4BB8-8CBA-4F4A7D95CBD4}"/>
    <cellStyle name="40% - Accent5 10 2 4" xfId="11537" xr:uid="{A83A7921-F9CA-415C-B85E-22CD17EBFCDE}"/>
    <cellStyle name="40% - Accent5 10 2 5" xfId="7863" xr:uid="{14089F1B-2B61-4555-8692-BCF25A567DFB}"/>
    <cellStyle name="40% - Accent5 10 3" xfId="14463" xr:uid="{E7C4029C-51F3-461C-8376-3BFB656950E8}"/>
    <cellStyle name="40% - Accent5 11" xfId="2150" xr:uid="{F5BB98C7-FE77-4168-913D-5C18F4F15C5F}"/>
    <cellStyle name="40% - Accent5 11 2" xfId="2151" xr:uid="{70F5282C-7DCC-4001-AE9F-E22FD64F59DE}"/>
    <cellStyle name="40% - Accent5 11 2 2" xfId="7091" xr:uid="{05D5CFAA-D7BA-498E-92D0-065186824E3B}"/>
    <cellStyle name="40% - Accent5 11 2 2 2" xfId="8505" xr:uid="{42B577CC-84EE-487A-A9D0-66194B6DB88C}"/>
    <cellStyle name="40% - Accent5 11 2 2 2 2" xfId="10287" xr:uid="{B35CFD39-9B22-4D93-B08F-DC883EAD17F3}"/>
    <cellStyle name="40% - Accent5 11 2 2 2 2 2" xfId="13967" xr:uid="{82C6B448-6BCD-4021-8A02-F1FC446C3A37}"/>
    <cellStyle name="40% - Accent5 11 2 2 2 3" xfId="12188" xr:uid="{3991E965-9B88-4EB0-81EF-0FB4C814F70E}"/>
    <cellStyle name="40% - Accent5 11 2 2 3" xfId="9405" xr:uid="{03FCDF72-A21C-4517-B26D-38D033CCC8FE}"/>
    <cellStyle name="40% - Accent5 11 2 2 3 2" xfId="13085" xr:uid="{2B871D8F-665B-4846-80D6-1B53FA81C5C9}"/>
    <cellStyle name="40% - Accent5 11 2 2 4" xfId="11306" xr:uid="{2C600D4D-9274-40EE-A80E-89ADE96CE0FC}"/>
    <cellStyle name="40% - Accent5 11 2 3" xfId="8123" xr:uid="{E94B55E8-74B4-4AB3-AC9A-32D4DA04441F}"/>
    <cellStyle name="40% - Accent5 11 2 3 2" xfId="9904" xr:uid="{820BD11E-AEAE-4363-A020-A1C44DCB3C84}"/>
    <cellStyle name="40% - Accent5 11 2 3 2 2" xfId="13584" xr:uid="{15F59160-B1B1-402E-B689-867DCFE7BB71}"/>
    <cellStyle name="40% - Accent5 11 2 3 3" xfId="11805" xr:uid="{4918140B-6003-4BC4-93DE-33645AEFC1B4}"/>
    <cellStyle name="40% - Accent5 11 2 4" xfId="9022" xr:uid="{5D20F616-7AD2-468B-91AF-0D6072BA080A}"/>
    <cellStyle name="40% - Accent5 11 2 4 2" xfId="12702" xr:uid="{5100DB03-E219-42E5-8E1F-129B309B3FF4}"/>
    <cellStyle name="40% - Accent5 11 2 5" xfId="10923" xr:uid="{620D8191-EA90-4228-B93B-9A3041A6B83B}"/>
    <cellStyle name="40% - Accent5 11 3" xfId="7539" xr:uid="{26C5939F-E75C-42EB-B9AB-4868221ADD7C}"/>
    <cellStyle name="40% - Accent5 11 3 2" xfId="8339" xr:uid="{D6628254-47D9-4BF5-97DC-D6C0A604F16E}"/>
    <cellStyle name="40% - Accent5 11 3 2 2" xfId="10121" xr:uid="{17B16BF6-0ACE-4C72-BB32-853B5B880008}"/>
    <cellStyle name="40% - Accent5 11 3 2 2 2" xfId="13801" xr:uid="{59F4C6A2-006B-4749-8BE4-70C1A614E98D}"/>
    <cellStyle name="40% - Accent5 11 3 2 3" xfId="12022" xr:uid="{C67B260A-621B-47C0-A3B9-34827968F06E}"/>
    <cellStyle name="40% - Accent5 11 3 3" xfId="9239" xr:uid="{188F1802-B742-477B-A94C-15C574B1BC25}"/>
    <cellStyle name="40% - Accent5 11 3 3 2" xfId="12919" xr:uid="{9B6775AB-71E2-4811-97CB-74E76C299A4F}"/>
    <cellStyle name="40% - Accent5 11 3 4" xfId="11140" xr:uid="{049C7E83-DBB8-4733-ACC3-2D1738C9E88E}"/>
    <cellStyle name="40% - Accent5 11 4" xfId="7964" xr:uid="{FA00E934-9857-436E-8130-09DE6A7C0791}"/>
    <cellStyle name="40% - Accent5 11 4 2" xfId="9738" xr:uid="{CDC2C03D-1AFC-4C51-B5F2-BFC59D875113}"/>
    <cellStyle name="40% - Accent5 11 4 2 2" xfId="13418" xr:uid="{4C3920DE-D68A-4443-A778-56E351AF43C8}"/>
    <cellStyle name="40% - Accent5 11 4 3" xfId="11639" xr:uid="{9A0263E6-9284-4120-AB02-D7805873F238}"/>
    <cellStyle name="40% - Accent5 11 5" xfId="8854" xr:uid="{F1C260FB-C28D-4144-AB12-22D8BEBDA859}"/>
    <cellStyle name="40% - Accent5 11 5 2" xfId="12536" xr:uid="{99ACFA08-B165-45AA-A8A3-850C1FF95DB7}"/>
    <cellStyle name="40% - Accent5 11 6" xfId="10755" xr:uid="{DA7D86D3-B335-45AC-A8A5-21F6CD78704C}"/>
    <cellStyle name="40% - Accent5 11 7" xfId="14476" xr:uid="{5274EA5B-41EC-4E74-9F9E-148B85E05139}"/>
    <cellStyle name="40% - Accent5 12" xfId="2152" xr:uid="{99530B4F-73B4-41D5-BDE5-BD072F9E2A0E}"/>
    <cellStyle name="40% - Accent5 12 2" xfId="2153" xr:uid="{D9FF5559-56F7-427A-B843-1A8F97DBCCE4}"/>
    <cellStyle name="40% - Accent5 12 2 2" xfId="7092" xr:uid="{CE6416CA-49EB-44BF-9AD3-8C44CA6DE422}"/>
    <cellStyle name="40% - Accent5 12 2 2 2" xfId="8524" xr:uid="{A496636A-0872-40A5-B3C8-C3C78ADCB78D}"/>
    <cellStyle name="40% - Accent5 12 2 2 2 2" xfId="10306" xr:uid="{30B5DBA0-B179-4585-9223-07C66C221EB9}"/>
    <cellStyle name="40% - Accent5 12 2 2 2 2 2" xfId="13986" xr:uid="{B7ACF9A8-8E57-48C4-A7B8-B9C156F1BACD}"/>
    <cellStyle name="40% - Accent5 12 2 2 2 3" xfId="12207" xr:uid="{AEC79B1B-1529-481A-BE4C-3CF70CB2ED7C}"/>
    <cellStyle name="40% - Accent5 12 2 2 3" xfId="9424" xr:uid="{2CF4DC29-12F6-4360-A4D1-CC0F626A5DFB}"/>
    <cellStyle name="40% - Accent5 12 2 2 3 2" xfId="13104" xr:uid="{9F62C4F5-B3E2-40B0-92B7-B25204CA4ADE}"/>
    <cellStyle name="40% - Accent5 12 2 2 4" xfId="11325" xr:uid="{49C6C11D-7EAC-4539-AF6D-37CF92FB0B1B}"/>
    <cellStyle name="40% - Accent5 12 2 3" xfId="8142" xr:uid="{0C5BAB4C-4AAB-4F0D-B74D-F24B261A47C2}"/>
    <cellStyle name="40% - Accent5 12 2 3 2" xfId="9923" xr:uid="{158AF8C2-F844-4788-B89A-8BF0BC600CBF}"/>
    <cellStyle name="40% - Accent5 12 2 3 2 2" xfId="13603" xr:uid="{BFBD5C89-AE93-465D-A8E6-F33E6A124F8E}"/>
    <cellStyle name="40% - Accent5 12 2 3 3" xfId="11824" xr:uid="{208ABD14-F209-40CE-B1EF-C509DF632A57}"/>
    <cellStyle name="40% - Accent5 12 2 4" xfId="9041" xr:uid="{64A6E6E5-B062-4095-B4FF-E276CABDBB24}"/>
    <cellStyle name="40% - Accent5 12 2 4 2" xfId="12721" xr:uid="{22067A83-D568-4BF4-A191-C8F8C06D5A4B}"/>
    <cellStyle name="40% - Accent5 12 2 5" xfId="10942" xr:uid="{764EE857-AB26-4D56-9103-2F630A0FADDE}"/>
    <cellStyle name="40% - Accent5 12 3" xfId="7556" xr:uid="{EA868C0C-D8B0-4522-8F21-4CEE52287F74}"/>
    <cellStyle name="40% - Accent5 12 3 2" xfId="8358" xr:uid="{862625D6-CEBD-4181-80C3-3ACB363D0C32}"/>
    <cellStyle name="40% - Accent5 12 3 2 2" xfId="10140" xr:uid="{B87F5092-7B80-4ED7-BEB2-62ADA7B50616}"/>
    <cellStyle name="40% - Accent5 12 3 2 2 2" xfId="13820" xr:uid="{9C3D54F1-5D40-4FDA-AB43-2EA1AB2AE615}"/>
    <cellStyle name="40% - Accent5 12 3 2 3" xfId="12041" xr:uid="{5B20A149-6162-4692-9872-9F6C56AFFDFE}"/>
    <cellStyle name="40% - Accent5 12 3 3" xfId="9258" xr:uid="{BB82A013-4F5A-4221-B3B2-02671AF0CAE5}"/>
    <cellStyle name="40% - Accent5 12 3 3 2" xfId="12938" xr:uid="{922DD0AD-3946-46C8-8420-4138D5A37DC3}"/>
    <cellStyle name="40% - Accent5 12 3 4" xfId="11159" xr:uid="{A7698A40-F40A-4CEB-8CEA-DFCA42AB3ECE}"/>
    <cellStyle name="40% - Accent5 12 4" xfId="7983" xr:uid="{D8A3280C-DF13-425D-A687-22D126F18E39}"/>
    <cellStyle name="40% - Accent5 12 4 2" xfId="9757" xr:uid="{AF68A4B4-4287-4188-A4C8-93D9EFDFA023}"/>
    <cellStyle name="40% - Accent5 12 4 2 2" xfId="13437" xr:uid="{F3F71765-50D5-4B3E-966D-70253C829817}"/>
    <cellStyle name="40% - Accent5 12 4 3" xfId="11658" xr:uid="{EA077D39-F782-4926-BD0F-3C162B3E4CA1}"/>
    <cellStyle name="40% - Accent5 12 5" xfId="8873" xr:uid="{F2561FAA-5A5B-451C-BBB9-9D2A27E382DF}"/>
    <cellStyle name="40% - Accent5 12 5 2" xfId="12555" xr:uid="{86C7F104-5707-4EB7-8BF5-E11A9F4DC986}"/>
    <cellStyle name="40% - Accent5 12 6" xfId="10774" xr:uid="{E3A47952-FB1A-4275-AFB9-DA8611966E26}"/>
    <cellStyle name="40% - Accent5 13" xfId="2154" xr:uid="{EBAAC715-63E5-414F-9991-0A39DD0FDCB1}"/>
    <cellStyle name="40% - Accent5 13 2" xfId="7415" xr:uid="{1A6E9331-5455-4689-A487-EE8BA39EA6DC}"/>
    <cellStyle name="40% - Accent5 13 2 2" xfId="7669" xr:uid="{5D357A99-5183-4197-AE7A-6938C4BDB413}"/>
    <cellStyle name="40% - Accent5 13 2 2 2" xfId="8537" xr:uid="{93D1E833-AE1B-4368-AAB5-C309A977DEC2}"/>
    <cellStyle name="40% - Accent5 13 2 2 2 2" xfId="10319" xr:uid="{B3A211B9-B3C5-4D1D-A891-40DE9D3D50CC}"/>
    <cellStyle name="40% - Accent5 13 2 2 2 2 2" xfId="13999" xr:uid="{437FC044-E7A7-40B3-9BCD-E976B1FCBA88}"/>
    <cellStyle name="40% - Accent5 13 2 2 2 3" xfId="12220" xr:uid="{22CAD459-D369-4C9E-B9E7-1284E8A7D593}"/>
    <cellStyle name="40% - Accent5 13 2 2 3" xfId="9437" xr:uid="{53907BAB-6675-4EC2-800A-895AECD424F9}"/>
    <cellStyle name="40% - Accent5 13 2 2 3 2" xfId="13117" xr:uid="{E3308D1C-6157-47EC-9F72-BE0F2E05B84E}"/>
    <cellStyle name="40% - Accent5 13 2 2 4" xfId="11338" xr:uid="{5EB43D66-15FF-4ACB-923A-F912626FA2B1}"/>
    <cellStyle name="40% - Accent5 13 2 3" xfId="8155" xr:uid="{4F5FBC87-A7E3-4139-AE9A-84F97824F14C}"/>
    <cellStyle name="40% - Accent5 13 2 3 2" xfId="9936" xr:uid="{4AF47121-1668-4D1F-8F17-FFAE2DF2A3B5}"/>
    <cellStyle name="40% - Accent5 13 2 3 2 2" xfId="13616" xr:uid="{E5813CFD-AC2F-46B1-84B3-3A2EAAE5EA08}"/>
    <cellStyle name="40% - Accent5 13 2 3 3" xfId="11837" xr:uid="{CC34B0ED-8849-43D0-B8DD-69700BB6ADE3}"/>
    <cellStyle name="40% - Accent5 13 2 4" xfId="9054" xr:uid="{4313C641-BABF-4F70-B0A9-81C3D7CE446E}"/>
    <cellStyle name="40% - Accent5 13 2 4 2" xfId="12734" xr:uid="{CA6B29B4-69A3-4D1C-AEF1-194C9DABB039}"/>
    <cellStyle name="40% - Accent5 13 2 5" xfId="10955" xr:uid="{2A391427-8AC9-4C4B-81A6-2922D168B3D6}"/>
    <cellStyle name="40% - Accent5 13 3" xfId="7569" xr:uid="{96437BA1-52B8-4F5B-97E0-BDECBB00D228}"/>
    <cellStyle name="40% - Accent5 13 3 2" xfId="8371" xr:uid="{FACEB0D4-2B36-4451-8288-98E046F0BD26}"/>
    <cellStyle name="40% - Accent5 13 3 2 2" xfId="10153" xr:uid="{6CEAE9CB-D9D2-442B-950A-9969CCAD1B13}"/>
    <cellStyle name="40% - Accent5 13 3 2 2 2" xfId="13833" xr:uid="{5F7EE826-E9D4-4389-93D5-701A5C4BEA9E}"/>
    <cellStyle name="40% - Accent5 13 3 2 3" xfId="12054" xr:uid="{EC4E3E60-319E-4A93-B5BF-BA393C4FD56C}"/>
    <cellStyle name="40% - Accent5 13 3 3" xfId="9271" xr:uid="{5CFA6C51-324B-422C-A9A9-3F35B188DCDC}"/>
    <cellStyle name="40% - Accent5 13 3 3 2" xfId="12951" xr:uid="{BA7F612D-15C3-4373-B0E3-AA0CF6158A1B}"/>
    <cellStyle name="40% - Accent5 13 3 4" xfId="11172" xr:uid="{E181DDF9-96F3-419B-925C-6A4C6163B769}"/>
    <cellStyle name="40% - Accent5 13 4" xfId="7996" xr:uid="{150AAE19-166E-460A-9D38-47FC5A7A9985}"/>
    <cellStyle name="40% - Accent5 13 4 2" xfId="9770" xr:uid="{44604845-EC5A-4FBC-9E9F-E7B46B8B5DA5}"/>
    <cellStyle name="40% - Accent5 13 4 2 2" xfId="13450" xr:uid="{D3BAC6E6-90EC-415C-AECF-498199628051}"/>
    <cellStyle name="40% - Accent5 13 4 3" xfId="11671" xr:uid="{C39E95A4-05A8-4065-89A2-38CC54348DAA}"/>
    <cellStyle name="40% - Accent5 13 5" xfId="8886" xr:uid="{B4D2B3E5-F879-4955-AEA3-0C80F2850DB8}"/>
    <cellStyle name="40% - Accent5 13 5 2" xfId="12568" xr:uid="{92615ACE-B2A6-438C-A5E0-AE0D3B81629A}"/>
    <cellStyle name="40% - Accent5 13 6" xfId="10787" xr:uid="{6267709D-3880-45BC-8FDA-1E8BE9522A5E}"/>
    <cellStyle name="40% - Accent5 14" xfId="2155" xr:uid="{187FE041-98A8-4002-804A-9D7EC034331E}"/>
    <cellStyle name="40% - Accent5 14 2" xfId="7431" xr:uid="{2E3EF810-C275-435E-B9E4-449F345115F5}"/>
    <cellStyle name="40% - Accent5 14 2 2" xfId="7685" xr:uid="{93DB816F-6ED1-464E-B481-2FAAD266F24F}"/>
    <cellStyle name="40% - Accent5 14 2 2 2" xfId="8552" xr:uid="{6E43B120-3FE6-4480-B2DB-1543C41F41CB}"/>
    <cellStyle name="40% - Accent5 14 2 2 2 2" xfId="10334" xr:uid="{F5EFC6B1-79E0-4EB3-990B-6FEBD40E1FAD}"/>
    <cellStyle name="40% - Accent5 14 2 2 2 2 2" xfId="14014" xr:uid="{C2E0683D-9ECA-455F-B4C3-246508DEE683}"/>
    <cellStyle name="40% - Accent5 14 2 2 2 3" xfId="12235" xr:uid="{7C9B9164-26B0-4A06-BAD2-678BBF3F63A0}"/>
    <cellStyle name="40% - Accent5 14 2 2 3" xfId="9452" xr:uid="{B3243144-8325-4C0E-9E33-12CCED4BDE29}"/>
    <cellStyle name="40% - Accent5 14 2 2 3 2" xfId="13132" xr:uid="{D3FBFEB1-16CC-4AC6-8A41-9FD52BE959F6}"/>
    <cellStyle name="40% - Accent5 14 2 2 4" xfId="11353" xr:uid="{4C6C5B9F-7A10-45ED-8E90-D846FBABB355}"/>
    <cellStyle name="40% - Accent5 14 2 3" xfId="8170" xr:uid="{D590D58B-5233-4C4F-AFD8-CA20F152F078}"/>
    <cellStyle name="40% - Accent5 14 2 3 2" xfId="9951" xr:uid="{C19E4E84-95B2-49CC-A511-9C1A2EF9D4B2}"/>
    <cellStyle name="40% - Accent5 14 2 3 2 2" xfId="13631" xr:uid="{64C7DD9F-51D1-4723-9376-6F61C373E666}"/>
    <cellStyle name="40% - Accent5 14 2 3 3" xfId="11852" xr:uid="{0077BF0A-0DB2-4A5D-B522-883750480865}"/>
    <cellStyle name="40% - Accent5 14 2 4" xfId="9069" xr:uid="{015760BC-5809-4F4E-AAEE-FDECEF00631E}"/>
    <cellStyle name="40% - Accent5 14 2 4 2" xfId="12749" xr:uid="{97E1613B-9C35-47C4-B0B4-8353251D99D7}"/>
    <cellStyle name="40% - Accent5 14 2 5" xfId="10970" xr:uid="{D9DD86B1-0694-44FD-B7FE-51AA9376EDE2}"/>
    <cellStyle name="40% - Accent5 14 3" xfId="7584" xr:uid="{6578322B-E0E4-40D2-9AE4-0BF420599E56}"/>
    <cellStyle name="40% - Accent5 14 3 2" xfId="8386" xr:uid="{933AE044-3FC1-48B7-8A72-387C13706A3D}"/>
    <cellStyle name="40% - Accent5 14 3 2 2" xfId="10168" xr:uid="{617D0A57-FD8F-4C12-ADE5-ABF77AC19461}"/>
    <cellStyle name="40% - Accent5 14 3 2 2 2" xfId="13848" xr:uid="{270B1AC5-7029-4CB6-B47B-CD703C6D5C54}"/>
    <cellStyle name="40% - Accent5 14 3 2 3" xfId="12069" xr:uid="{B9481F79-9BE4-4839-BFAA-EC7D131EF666}"/>
    <cellStyle name="40% - Accent5 14 3 3" xfId="9286" xr:uid="{53A37ABE-F9FC-4363-82B3-6D67991806A7}"/>
    <cellStyle name="40% - Accent5 14 3 3 2" xfId="12966" xr:uid="{871FF0D7-62B1-4728-B9D2-F4C9D618CA31}"/>
    <cellStyle name="40% - Accent5 14 3 4" xfId="11187" xr:uid="{A487ABC0-F438-410D-A1A6-EA5EC098760A}"/>
    <cellStyle name="40% - Accent5 14 4" xfId="8011" xr:uid="{134148F9-59A2-48E1-9AD2-054478389983}"/>
    <cellStyle name="40% - Accent5 14 4 2" xfId="9785" xr:uid="{B350AA6E-3A84-4214-9F83-5E655BB1C95C}"/>
    <cellStyle name="40% - Accent5 14 4 2 2" xfId="13465" xr:uid="{E0D4ED00-3793-4D2C-B6E5-FEB370F9FC88}"/>
    <cellStyle name="40% - Accent5 14 4 3" xfId="11686" xr:uid="{1DFC75F8-C6B0-4C63-8A4C-7AB226ED0339}"/>
    <cellStyle name="40% - Accent5 14 5" xfId="8902" xr:uid="{0E67CC67-D3AB-4F69-836B-E3674593CEB3}"/>
    <cellStyle name="40% - Accent5 14 5 2" xfId="12583" xr:uid="{4E7E6644-7BC6-42BB-8095-77D6D0A0C83B}"/>
    <cellStyle name="40% - Accent5 14 6" xfId="10803" xr:uid="{6602F332-410A-4866-9F20-65273EB2E039}"/>
    <cellStyle name="40% - Accent5 15" xfId="2156" xr:uid="{A75AA0C3-93DB-41F3-96D6-A3CE57744B37}"/>
    <cellStyle name="40% - Accent5 15 2" xfId="7445" xr:uid="{E1746141-660A-4C79-ACCF-C78E7FE68314}"/>
    <cellStyle name="40% - Accent5 15 2 2" xfId="7700" xr:uid="{A34E2200-2D6A-45D3-ABEF-9029569FDC59}"/>
    <cellStyle name="40% - Accent5 15 2 2 2" xfId="8567" xr:uid="{0E95C050-6FB8-493B-9401-EFA17E0E0093}"/>
    <cellStyle name="40% - Accent5 15 2 2 2 2" xfId="10349" xr:uid="{11684E4E-AD4F-4323-BA4E-8250132FFD69}"/>
    <cellStyle name="40% - Accent5 15 2 2 2 2 2" xfId="14029" xr:uid="{065BECBA-4753-415D-859B-F94C7D808476}"/>
    <cellStyle name="40% - Accent5 15 2 2 2 3" xfId="12250" xr:uid="{EAC94D2F-97E6-40FD-845F-AC62C2B38723}"/>
    <cellStyle name="40% - Accent5 15 2 2 3" xfId="9467" xr:uid="{62CE7013-A17F-4625-89FC-0503C1EC4783}"/>
    <cellStyle name="40% - Accent5 15 2 2 3 2" xfId="13147" xr:uid="{5BF66E7E-776A-458B-8280-B7D41556562F}"/>
    <cellStyle name="40% - Accent5 15 2 2 4" xfId="11368" xr:uid="{B68F66BA-15C2-4F74-A877-36A12850A9FA}"/>
    <cellStyle name="40% - Accent5 15 2 3" xfId="8185" xr:uid="{A01633DB-2D45-4EB9-81E7-236A0AE48994}"/>
    <cellStyle name="40% - Accent5 15 2 3 2" xfId="9966" xr:uid="{8A0ED629-AFDD-4CCD-9036-D3248616149A}"/>
    <cellStyle name="40% - Accent5 15 2 3 2 2" xfId="13646" xr:uid="{A86CD6E6-B22C-42EB-B162-1B2218FF0623}"/>
    <cellStyle name="40% - Accent5 15 2 3 3" xfId="11867" xr:uid="{D017E2AB-04EA-4BA3-A7C3-D073440C79AC}"/>
    <cellStyle name="40% - Accent5 15 2 4" xfId="9084" xr:uid="{48426CF2-A18A-4B49-A52B-818A7FF10E66}"/>
    <cellStyle name="40% - Accent5 15 2 4 2" xfId="12764" xr:uid="{872855F3-0397-4225-8CC0-124AE53F048D}"/>
    <cellStyle name="40% - Accent5 15 2 5" xfId="10985" xr:uid="{C05B519E-30D8-49DF-9182-367D066F4DD7}"/>
    <cellStyle name="40% - Accent5 15 3" xfId="7599" xr:uid="{8E0C12B3-74C3-434C-B4FA-9240C87FA1C7}"/>
    <cellStyle name="40% - Accent5 15 3 2" xfId="8401" xr:uid="{78E67641-E5CE-44CE-8A09-B3E34E22A73B}"/>
    <cellStyle name="40% - Accent5 15 3 2 2" xfId="10183" xr:uid="{69B3787B-9F12-4223-A60A-F3A1D0EDCF97}"/>
    <cellStyle name="40% - Accent5 15 3 2 2 2" xfId="13863" xr:uid="{04FD6AE7-00BD-47D1-8274-FA7187250A4C}"/>
    <cellStyle name="40% - Accent5 15 3 2 3" xfId="12084" xr:uid="{81AFC088-305E-4C85-9F2A-2C8ED4578DC6}"/>
    <cellStyle name="40% - Accent5 15 3 3" xfId="9301" xr:uid="{EFA879AB-8344-4A03-AC9C-FAF6E8195E65}"/>
    <cellStyle name="40% - Accent5 15 3 3 2" xfId="12981" xr:uid="{60E40E80-A5A7-48C0-BBF0-68B8C9A15E17}"/>
    <cellStyle name="40% - Accent5 15 3 4" xfId="11202" xr:uid="{93214B5D-EE0C-4AD9-90AE-86F5203A0E9C}"/>
    <cellStyle name="40% - Accent5 15 4" xfId="8026" xr:uid="{B833A22E-0652-4ED8-85DE-63099E0DC5A1}"/>
    <cellStyle name="40% - Accent5 15 4 2" xfId="9800" xr:uid="{8D8A2D62-86CA-4F56-AD5D-C2D2117D3BE9}"/>
    <cellStyle name="40% - Accent5 15 4 2 2" xfId="13480" xr:uid="{8B1A699B-ED75-4C2B-AA09-A01DDC85F73B}"/>
    <cellStyle name="40% - Accent5 15 4 3" xfId="11701" xr:uid="{652702CC-DC57-4691-8607-43AA7D2B22F6}"/>
    <cellStyle name="40% - Accent5 15 5" xfId="8917" xr:uid="{60A97263-F94F-4179-84BD-65AE2FA6782E}"/>
    <cellStyle name="40% - Accent5 15 5 2" xfId="12598" xr:uid="{69550641-3432-4DF5-913D-A5F2E6E2FDA0}"/>
    <cellStyle name="40% - Accent5 15 6" xfId="10818" xr:uid="{41BC62FA-A5B5-4A91-98D2-0C1A8B0A2D20}"/>
    <cellStyle name="40% - Accent5 16" xfId="2157" xr:uid="{36707917-089E-4E82-A289-0243A3EE7081}"/>
    <cellStyle name="40% - Accent5 16 2" xfId="7460" xr:uid="{FFEB9CA4-45D8-410D-B22C-2855264A31BD}"/>
    <cellStyle name="40% - Accent5 16 2 2" xfId="7714" xr:uid="{EF78C8BA-6546-4879-83AA-2A3C35E9EBB8}"/>
    <cellStyle name="40% - Accent5 16 2 2 2" xfId="8581" xr:uid="{6BB12C01-7EF5-4FAD-9787-26EBBEBD3C85}"/>
    <cellStyle name="40% - Accent5 16 2 2 2 2" xfId="10363" xr:uid="{288A6B66-FCE2-48AD-BF5C-C041034EF95A}"/>
    <cellStyle name="40% - Accent5 16 2 2 2 2 2" xfId="14043" xr:uid="{4703A388-6561-4083-9558-0D58411D3CFF}"/>
    <cellStyle name="40% - Accent5 16 2 2 2 3" xfId="12264" xr:uid="{C8680724-CCC8-4A2A-A5BB-95B95DF7005B}"/>
    <cellStyle name="40% - Accent5 16 2 2 3" xfId="9481" xr:uid="{64820A30-D351-4A82-9666-BED00E19C0D8}"/>
    <cellStyle name="40% - Accent5 16 2 2 3 2" xfId="13161" xr:uid="{6A714486-0BB1-421D-8A59-ED00B47677EE}"/>
    <cellStyle name="40% - Accent5 16 2 2 4" xfId="11382" xr:uid="{A42E95E2-3487-4DF1-8031-4224D1C84B6B}"/>
    <cellStyle name="40% - Accent5 16 2 3" xfId="8199" xr:uid="{20AD62A1-3E9A-47A7-A87C-12C6AB1B218F}"/>
    <cellStyle name="40% - Accent5 16 2 3 2" xfId="9980" xr:uid="{612E5A53-E616-4805-BC3B-19D104A3213A}"/>
    <cellStyle name="40% - Accent5 16 2 3 2 2" xfId="13660" xr:uid="{3D055C5B-6597-4FCE-BA31-71531D8F82EB}"/>
    <cellStyle name="40% - Accent5 16 2 3 3" xfId="11881" xr:uid="{BED1365A-7F29-4056-9F3D-05CB368B6DC2}"/>
    <cellStyle name="40% - Accent5 16 2 4" xfId="9098" xr:uid="{4D3E114A-25D1-4194-9DFF-99DE71954CF0}"/>
    <cellStyle name="40% - Accent5 16 2 4 2" xfId="12778" xr:uid="{071AD4F0-5385-4495-9EAD-642530C997BA}"/>
    <cellStyle name="40% - Accent5 16 2 5" xfId="10999" xr:uid="{AFE170D0-DB22-4A5F-AAEA-E5246CC34DCB}"/>
    <cellStyle name="40% - Accent5 16 3" xfId="7613" xr:uid="{A4473057-DD04-45BA-8B76-3A8016CCEC86}"/>
    <cellStyle name="40% - Accent5 16 3 2" xfId="8415" xr:uid="{C4E90DDA-5A5E-4895-9F3E-598716BC1CA4}"/>
    <cellStyle name="40% - Accent5 16 3 2 2" xfId="10197" xr:uid="{FAD08B4F-750B-4D54-8B51-4040515AB97B}"/>
    <cellStyle name="40% - Accent5 16 3 2 2 2" xfId="13877" xr:uid="{411A3BE2-312F-4D54-B3ED-1255A490193B}"/>
    <cellStyle name="40% - Accent5 16 3 2 3" xfId="12098" xr:uid="{C69DB286-6C5B-4097-B8B2-74AD8126A37B}"/>
    <cellStyle name="40% - Accent5 16 3 3" xfId="9315" xr:uid="{1E7C24B0-0BAB-4186-82E6-50FE8699EB29}"/>
    <cellStyle name="40% - Accent5 16 3 3 2" xfId="12995" xr:uid="{0DBE60BB-0510-4749-BB69-1B14F9BAC912}"/>
    <cellStyle name="40% - Accent5 16 3 4" xfId="11216" xr:uid="{378E634C-31FB-4939-96B8-72586B3FF4FE}"/>
    <cellStyle name="40% - Accent5 16 4" xfId="8040" xr:uid="{FB5CE187-94FD-408B-801D-9296E84C8ACC}"/>
    <cellStyle name="40% - Accent5 16 4 2" xfId="9814" xr:uid="{3E552EB0-89FF-4BD5-B23F-0A8500BEBE2B}"/>
    <cellStyle name="40% - Accent5 16 4 2 2" xfId="13494" xr:uid="{3C34B7F4-0AF5-43ED-B632-7A4A8162CD76}"/>
    <cellStyle name="40% - Accent5 16 4 3" xfId="11715" xr:uid="{3E667848-3896-403F-8C69-2CE2774DCF6D}"/>
    <cellStyle name="40% - Accent5 16 5" xfId="8931" xr:uid="{EED1BA2B-71E8-4A6E-B31B-F130BC3DF70D}"/>
    <cellStyle name="40% - Accent5 16 5 2" xfId="12612" xr:uid="{A367EBBD-A15C-467C-919D-0D2FA8469429}"/>
    <cellStyle name="40% - Accent5 16 6" xfId="10832" xr:uid="{2EDA5438-BC3C-4FC5-9EAC-1F5B9CB4FB02}"/>
    <cellStyle name="40% - Accent5 17" xfId="2158" xr:uid="{290591F7-8C26-4B44-A1D9-1B740230B57B}"/>
    <cellStyle name="40% - Accent5 17 2" xfId="7473" xr:uid="{6A526AE0-0F30-4C0B-9B9C-E841398A55BB}"/>
    <cellStyle name="40% - Accent5 17 2 2" xfId="7727" xr:uid="{34224F00-D87A-409E-913A-E1A3DDD394D0}"/>
    <cellStyle name="40% - Accent5 17 2 2 2" xfId="8594" xr:uid="{A1403BB7-0EEB-4911-8993-0AD0580CA47C}"/>
    <cellStyle name="40% - Accent5 17 2 2 2 2" xfId="10376" xr:uid="{9A994680-A505-4EA1-8C81-7B062B420EE7}"/>
    <cellStyle name="40% - Accent5 17 2 2 2 2 2" xfId="14056" xr:uid="{3D4CD991-9777-4E24-B554-B6F85CA429BE}"/>
    <cellStyle name="40% - Accent5 17 2 2 2 3" xfId="12277" xr:uid="{1775FC29-4288-43A3-B446-249BBFB85CAA}"/>
    <cellStyle name="40% - Accent5 17 2 2 3" xfId="9494" xr:uid="{A4D63627-2551-4D92-B4F0-232E12B99780}"/>
    <cellStyle name="40% - Accent5 17 2 2 3 2" xfId="13174" xr:uid="{AC44F694-4792-4E66-9E64-EA3CAE25C58E}"/>
    <cellStyle name="40% - Accent5 17 2 2 4" xfId="11395" xr:uid="{7522BF90-6440-4057-BF53-6BD7A49F6522}"/>
    <cellStyle name="40% - Accent5 17 2 3" xfId="8212" xr:uid="{9D68EA01-55C2-44E3-83EF-72BF949BFA6B}"/>
    <cellStyle name="40% - Accent5 17 2 3 2" xfId="9993" xr:uid="{3237E25B-CFF9-49B3-8D9F-E3621CEDC140}"/>
    <cellStyle name="40% - Accent5 17 2 3 2 2" xfId="13673" xr:uid="{29F12B78-91E1-4CC4-A9CB-63AA64E7D882}"/>
    <cellStyle name="40% - Accent5 17 2 3 3" xfId="11894" xr:uid="{F5593CA1-856E-4264-AC06-AA407F1AAF49}"/>
    <cellStyle name="40% - Accent5 17 2 4" xfId="9111" xr:uid="{019147DA-DD46-450B-8C59-D74C7EA83C59}"/>
    <cellStyle name="40% - Accent5 17 2 4 2" xfId="12791" xr:uid="{A8D49B77-B92B-4F83-87F8-24D7973B6B52}"/>
    <cellStyle name="40% - Accent5 17 2 5" xfId="11012" xr:uid="{81968A7E-A118-4778-A780-912BA2D88937}"/>
    <cellStyle name="40% - Accent5 17 3" xfId="7626" xr:uid="{5D40CCFD-3258-4660-848B-76B67FCD75F9}"/>
    <cellStyle name="40% - Accent5 17 3 2" xfId="8428" xr:uid="{D87A0BEB-ED76-4C86-9EB0-8672A834EC2C}"/>
    <cellStyle name="40% - Accent5 17 3 2 2" xfId="10210" xr:uid="{E74F8DE1-C5D4-40B4-850D-91EFCE3B170E}"/>
    <cellStyle name="40% - Accent5 17 3 2 2 2" xfId="13890" xr:uid="{F2BE217D-E1A6-46FB-A21D-3F8AA99E3641}"/>
    <cellStyle name="40% - Accent5 17 3 2 3" xfId="12111" xr:uid="{F67AE403-A319-4100-819C-8C5B3F2EF942}"/>
    <cellStyle name="40% - Accent5 17 3 3" xfId="9328" xr:uid="{2506F6D0-C7A9-47C5-B35B-D8DD6339E71D}"/>
    <cellStyle name="40% - Accent5 17 3 3 2" xfId="13008" xr:uid="{2BA93563-8D84-4DBD-9EE6-F6A0EC0BE9EC}"/>
    <cellStyle name="40% - Accent5 17 3 4" xfId="11229" xr:uid="{4B9D9C72-ACEE-49B1-9D63-242571D6E790}"/>
    <cellStyle name="40% - Accent5 17 4" xfId="8053" xr:uid="{F20392D3-4F7A-4820-9073-6C6AACA27EE4}"/>
    <cellStyle name="40% - Accent5 17 4 2" xfId="9827" xr:uid="{F4CDD2E8-7DFA-4386-99F5-5206FF2A3DE4}"/>
    <cellStyle name="40% - Accent5 17 4 2 2" xfId="13507" xr:uid="{8D1E7CA4-5ABE-434E-9E62-0250CC091CDF}"/>
    <cellStyle name="40% - Accent5 17 4 3" xfId="11728" xr:uid="{1BE74EFE-D828-4124-B79F-3EA3E09D794C}"/>
    <cellStyle name="40% - Accent5 17 5" xfId="8944" xr:uid="{8B1F0EAE-5C37-471F-B1FD-06BE8B18ADC6}"/>
    <cellStyle name="40% - Accent5 17 5 2" xfId="12625" xr:uid="{78EC7F3B-4473-4DEB-AECB-8869AAA9A6D4}"/>
    <cellStyle name="40% - Accent5 17 6" xfId="10845" xr:uid="{1C7D7F7E-67C1-4C38-9490-29F803242457}"/>
    <cellStyle name="40% - Accent5 18" xfId="6931" xr:uid="{11517197-3BE0-467B-8F6B-36E278527282}"/>
    <cellStyle name="40% - Accent5 18 2" xfId="7640" xr:uid="{796FA760-BFAE-40D0-BC26-3BE6874F2DFD}"/>
    <cellStyle name="40% - Accent5 18 2 2" xfId="8441" xr:uid="{F7343438-D02F-4138-B6E9-ED076F622FFD}"/>
    <cellStyle name="40% - Accent5 18 2 2 2" xfId="10223" xr:uid="{0CF47056-C0E9-4F45-929A-A49F7B303EEB}"/>
    <cellStyle name="40% - Accent5 18 2 2 2 2" xfId="13903" xr:uid="{F10AE5D0-E5E6-4B80-AC9C-23C012FF88AE}"/>
    <cellStyle name="40% - Accent5 18 2 2 3" xfId="12124" xr:uid="{8B305348-6287-4E15-A849-52D0114C6178}"/>
    <cellStyle name="40% - Accent5 18 2 3" xfId="9341" xr:uid="{614B2DAD-9E74-4B00-8E69-D9820C0E8E78}"/>
    <cellStyle name="40% - Accent5 18 2 3 2" xfId="13021" xr:uid="{6A85A926-CBDF-4F05-AAD1-5141858BD869}"/>
    <cellStyle name="40% - Accent5 18 2 4" xfId="11242" xr:uid="{9FEBFEA9-F09E-46B3-BAF0-EEBFF8EB8238}"/>
    <cellStyle name="40% - Accent5 18 3" xfId="8066" xr:uid="{1A5B6FBA-08CC-456A-9826-EA1D68789804}"/>
    <cellStyle name="40% - Accent5 18 3 2" xfId="9840" xr:uid="{E10DEF99-1EA9-4ACE-B2CC-7E3D51C6CF4C}"/>
    <cellStyle name="40% - Accent5 18 3 2 2" xfId="13520" xr:uid="{276FC5EF-9B0D-4CE4-B9E4-648179D85493}"/>
    <cellStyle name="40% - Accent5 18 3 3" xfId="11741" xr:uid="{F0E7F58F-7060-49CF-86EF-48725E341DE9}"/>
    <cellStyle name="40% - Accent5 18 4" xfId="8958" xr:uid="{15F0A3DA-8A5B-4995-B80B-A88256B97D3C}"/>
    <cellStyle name="40% - Accent5 18 4 2" xfId="12638" xr:uid="{56775776-2196-4360-9490-882EA3229D8A}"/>
    <cellStyle name="40% - Accent5 18 5" xfId="10859" xr:uid="{59B7EA02-A727-4F20-9129-AF021B6B44DC}"/>
    <cellStyle name="40% - Accent5 19" xfId="6947" xr:uid="{3878135B-57CB-4977-9EE6-C9E38BADF114}"/>
    <cellStyle name="40% - Accent5 19 2" xfId="7741" xr:uid="{00A13875-7BD2-48B6-B650-586FA94364A1}"/>
    <cellStyle name="40% - Accent5 19 2 2" xfId="8608" xr:uid="{5DF11E93-AF16-4D81-93C5-67A7348650B2}"/>
    <cellStyle name="40% - Accent5 19 2 2 2" xfId="10390" xr:uid="{1D3E29F9-E749-438F-9B2B-BB4BCAEB0294}"/>
    <cellStyle name="40% - Accent5 19 2 2 2 2" xfId="14070" xr:uid="{7A3DE99C-F43A-4AD4-82C1-8A4FD46D9433}"/>
    <cellStyle name="40% - Accent5 19 2 2 3" xfId="12291" xr:uid="{DF3A0583-F666-4C0E-88F0-362FCEE9736F}"/>
    <cellStyle name="40% - Accent5 19 2 3" xfId="9508" xr:uid="{4B296E74-E80C-4E22-A007-037E3657FBAA}"/>
    <cellStyle name="40% - Accent5 19 2 3 2" xfId="13188" xr:uid="{D5177822-619C-4F21-8FAC-C56DF9445F26}"/>
    <cellStyle name="40% - Accent5 19 2 4" xfId="11409" xr:uid="{205E772F-8F49-462B-8D52-0EB28897DA2E}"/>
    <cellStyle name="40% - Accent5 19 3" xfId="8226" xr:uid="{7CF2B0BE-3282-494F-BF3A-2CED053D04CA}"/>
    <cellStyle name="40% - Accent5 19 3 2" xfId="10007" xr:uid="{5887C037-2577-45DF-A253-8306A9BE006E}"/>
    <cellStyle name="40% - Accent5 19 3 2 2" xfId="13687" xr:uid="{B7B5783C-D45B-42F7-82B9-CDE88967C400}"/>
    <cellStyle name="40% - Accent5 19 3 3" xfId="11908" xr:uid="{00293562-FF0E-487E-962F-F5F67862C523}"/>
    <cellStyle name="40% - Accent5 19 4" xfId="9125" xr:uid="{B0086AE2-1D8B-4C9A-9EF4-1BFFB8A11FCD}"/>
    <cellStyle name="40% - Accent5 19 4 2" xfId="12805" xr:uid="{4EB37269-AAED-4D07-BFC9-B8C2FF7702CA}"/>
    <cellStyle name="40% - Accent5 19 5" xfId="11026" xr:uid="{A033BBA8-DEEA-4017-9B10-D262FB5BED8D}"/>
    <cellStyle name="40% - Accent5 2" xfId="2159" xr:uid="{8D9CB8A7-6563-453E-B910-8D74B8BFE251}"/>
    <cellStyle name="40% - Accent5 2 10" xfId="2160" xr:uid="{40CE1DF3-1838-453B-ADC5-DBA59674C192}"/>
    <cellStyle name="40% - Accent5 2 10 2" xfId="14396" xr:uid="{4C0FDBDB-C1B2-49E5-A636-C0DC24F82A2A}"/>
    <cellStyle name="40% - Accent5 2 11" xfId="2161" xr:uid="{60AA4B6A-5172-4F8F-809E-8CB7DAE59A7F}"/>
    <cellStyle name="40% - Accent5 2 2" xfId="2162" xr:uid="{74B6E694-6461-4A23-9ED7-7C34403BE3A5}"/>
    <cellStyle name="40% - Accent5 2 2 2" xfId="2163" xr:uid="{C3E9234D-C6AD-46C0-A990-9E1E598077A9}"/>
    <cellStyle name="40% - Accent5 2 2 2 2" xfId="2164" xr:uid="{ED4FF10A-E9C4-413E-AB17-302321CCFD45}"/>
    <cellStyle name="40% - Accent5 2 2 2 2 2" xfId="2165" xr:uid="{26E69713-7F0E-4DC2-BA06-B92CC9D76F15}"/>
    <cellStyle name="40% - Accent5 2 2 2 3" xfId="2166" xr:uid="{56C90A31-C8DC-405E-A336-38406D90D12E}"/>
    <cellStyle name="40% - Accent5 2 2 3" xfId="2167" xr:uid="{3446C579-CEE5-4DAA-8617-C716B6CD1234}"/>
    <cellStyle name="40% - Accent5 2 2 3 2" xfId="2168" xr:uid="{FC04AD95-A20D-47CF-933C-3A8BC247846F}"/>
    <cellStyle name="40% - Accent5 2 2 3 2 2" xfId="2169" xr:uid="{FAFB76B9-3E6F-46CA-AF53-F880206A6B44}"/>
    <cellStyle name="40% - Accent5 2 2 3 3" xfId="2170" xr:uid="{FCC9A1F6-B81E-4E79-867F-467A8E75D779}"/>
    <cellStyle name="40% - Accent5 2 2 4" xfId="2171" xr:uid="{752211CE-620E-4C28-B773-2412C00BC3F5}"/>
    <cellStyle name="40% - Accent5 2 2 4 2" xfId="2172" xr:uid="{40CFFA16-1671-4738-B2A2-9C512DF4011E}"/>
    <cellStyle name="40% - Accent5 2 2 5" xfId="2173" xr:uid="{76E03FE7-F701-45D0-9D5C-59114474208A}"/>
    <cellStyle name="40% - Accent5 2 2 5 2" xfId="2174" xr:uid="{147FE99A-6C1D-48DD-B7D4-CE9AC253F34A}"/>
    <cellStyle name="40% - Accent5 2 2 6" xfId="2175" xr:uid="{3A02B2A7-11C5-4DEE-95ED-EE26930BDA53}"/>
    <cellStyle name="40% - Accent5 2 2 7" xfId="2176" xr:uid="{E2D9D7CC-9C32-434E-88AA-5990A368CA9E}"/>
    <cellStyle name="40% - Accent5 2 3" xfId="2177" xr:uid="{0F09EFC1-EB48-45E9-952E-9657A656E6FA}"/>
    <cellStyle name="40% - Accent5 2 3 2" xfId="2178" xr:uid="{721A9B2C-8514-4DD4-AD1A-C7E211E96A8A}"/>
    <cellStyle name="40% - Accent5 2 3 2 2" xfId="2179" xr:uid="{030FF0C3-A48F-4437-9904-29256E12C971}"/>
    <cellStyle name="40% - Accent5 2 3 2 2 2" xfId="2180" xr:uid="{9A67DA7E-E19C-4EA7-890B-9D343E0B0D6D}"/>
    <cellStyle name="40% - Accent5 2 3 2 3" xfId="2181" xr:uid="{F5A153A5-9F3B-46DA-B973-1CD31618781A}"/>
    <cellStyle name="40% - Accent5 2 3 3" xfId="2182" xr:uid="{8AA5E492-94D9-4FF1-990D-2A9F0FF85505}"/>
    <cellStyle name="40% - Accent5 2 3 3 2" xfId="2183" xr:uid="{AED319F6-8A33-42FF-A0DE-FA1776504793}"/>
    <cellStyle name="40% - Accent5 2 3 3 2 2" xfId="2184" xr:uid="{8F7855B0-44FE-4E9C-B652-05328A9E7029}"/>
    <cellStyle name="40% - Accent5 2 3 3 3" xfId="2185" xr:uid="{42AD48EB-73CE-4610-A6DD-535548A9DDD1}"/>
    <cellStyle name="40% - Accent5 2 3 4" xfId="2186" xr:uid="{840E0489-0BB8-48A3-9FE2-8E60701C8ABD}"/>
    <cellStyle name="40% - Accent5 2 3 4 2" xfId="2187" xr:uid="{E3B0AE09-B432-4C59-A086-784ABC1D4809}"/>
    <cellStyle name="40% - Accent5 2 3 5" xfId="2188" xr:uid="{778BA421-E8B7-419E-891D-6E3F9E0BBD8C}"/>
    <cellStyle name="40% - Accent5 2 4" xfId="2189" xr:uid="{D69C479F-1B5C-4851-9EC1-E0BDBAA65733}"/>
    <cellStyle name="40% - Accent5 2 4 2" xfId="2190" xr:uid="{7B3A702D-8207-4D54-8C07-3DB525ADF869}"/>
    <cellStyle name="40% - Accent5 2 4 2 2" xfId="2191" xr:uid="{DABBA0DF-3E07-4EEB-B9CB-CB9493D40B8D}"/>
    <cellStyle name="40% - Accent5 2 4 3" xfId="2192" xr:uid="{E20E20F4-6487-4653-BF58-CFF0475E14AA}"/>
    <cellStyle name="40% - Accent5 2 5" xfId="2193" xr:uid="{4CE7417F-A368-4594-8838-A82E4E65FB12}"/>
    <cellStyle name="40% - Accent5 2 5 2" xfId="2194" xr:uid="{C0C6D59B-76C4-4E6E-9349-1B0DB04BF95D}"/>
    <cellStyle name="40% - Accent5 2 5 2 2" xfId="2195" xr:uid="{11A038D5-1D7F-44CC-B0A5-AED0577B524C}"/>
    <cellStyle name="40% - Accent5 2 5 3" xfId="2196" xr:uid="{9175D081-2F64-4098-AA42-FBF476A6BCFF}"/>
    <cellStyle name="40% - Accent5 2 6" xfId="2197" xr:uid="{FC2C9267-4D87-428C-99AE-AEF06C7343E1}"/>
    <cellStyle name="40% - Accent5 2 6 2" xfId="2198" xr:uid="{07042D8B-5EA5-4315-91A2-BFA3C19DBE69}"/>
    <cellStyle name="40% - Accent5 2 7" xfId="2199" xr:uid="{C96AAF10-734C-4A44-AC5E-C2BE12EC0B3D}"/>
    <cellStyle name="40% - Accent5 2 7 2" xfId="2200" xr:uid="{19F926FE-2C41-447C-BD0E-ED1A8E46A200}"/>
    <cellStyle name="40% - Accent5 2 8" xfId="2201" xr:uid="{7EEF8FF6-FD86-45E2-88AE-6F8D2DC2C8EE}"/>
    <cellStyle name="40% - Accent5 2 8 2" xfId="6878" xr:uid="{1B670133-0C96-4D21-AA13-4E5F600F6279}"/>
    <cellStyle name="40% - Accent5 2 8 3" xfId="7093" xr:uid="{D1EF3121-29D6-459D-A5BD-86EE57222E40}"/>
    <cellStyle name="40% - Accent5 2 9" xfId="2202" xr:uid="{ABEC9A60-50AF-451F-B9C6-8303455D9701}"/>
    <cellStyle name="40% - Accent5 2 9 2" xfId="7166" xr:uid="{07CE5F38-A1FD-45BA-8835-93D46291811A}"/>
    <cellStyle name="40% - Accent5 2 9 3" xfId="10727" xr:uid="{1932D4D9-4C19-411E-B24B-AB25DECFD86A}"/>
    <cellStyle name="40% - Accent5 20" xfId="6962" xr:uid="{D7E2267A-90F8-4024-8B6D-C48DD5965737}"/>
    <cellStyle name="40% - Accent5 20 2" xfId="7757" xr:uid="{CE809C9F-DDB1-4494-A3C8-298EA874D77E}"/>
    <cellStyle name="40% - Accent5 20 2 2" xfId="8627" xr:uid="{A0028B75-D64F-4DE4-814B-BA4F0AD5F78B}"/>
    <cellStyle name="40% - Accent5 20 2 2 2" xfId="10409" xr:uid="{07F2B280-8E69-4E1D-9778-B8CA9608413D}"/>
    <cellStyle name="40% - Accent5 20 2 2 2 2" xfId="14089" xr:uid="{EFDDE9D4-FA0D-4FA6-B50A-8FEB17808148}"/>
    <cellStyle name="40% - Accent5 20 2 2 3" xfId="12310" xr:uid="{7D4A4FC5-EE09-4F8F-952B-E74EA3AFD325}"/>
    <cellStyle name="40% - Accent5 20 2 3" xfId="9527" xr:uid="{1EB79AB3-A222-4A75-8DC8-A0788A7AA4E6}"/>
    <cellStyle name="40% - Accent5 20 2 3 2" xfId="13207" xr:uid="{83417346-24EB-49F9-9202-1D4A9C3BF669}"/>
    <cellStyle name="40% - Accent5 20 2 4" xfId="11428" xr:uid="{BB477BFE-DF20-4DE5-B4A0-E4AEC9961B0A}"/>
    <cellStyle name="40% - Accent5 20 3" xfId="8245" xr:uid="{B2BA6113-0DEC-472E-84CF-6E76D1E51C4A}"/>
    <cellStyle name="40% - Accent5 20 3 2" xfId="10026" xr:uid="{3CD06E5E-3AA2-47C5-8957-0438749A9C97}"/>
    <cellStyle name="40% - Accent5 20 3 2 2" xfId="13706" xr:uid="{9CA948C9-875D-4D0D-BC9C-63E8EC9F13F1}"/>
    <cellStyle name="40% - Accent5 20 3 3" xfId="11927" xr:uid="{C1ACF992-FB64-4224-A0B4-C2E97782789F}"/>
    <cellStyle name="40% - Accent5 20 4" xfId="9144" xr:uid="{02D02555-2C5D-4CC9-BD8F-73144A8C8A0D}"/>
    <cellStyle name="40% - Accent5 20 4 2" xfId="12824" xr:uid="{C1E3A4CD-3208-4267-BCD8-5C36CBB64BCD}"/>
    <cellStyle name="40% - Accent5 20 5" xfId="11045" xr:uid="{08E37A0D-E677-47D6-98B5-E2969F503527}"/>
    <cellStyle name="40% - Accent5 21" xfId="6983" xr:uid="{6FBF4D45-FD23-41D4-AF4B-2D93A320CFB0}"/>
    <cellStyle name="40% - Accent5 21 2" xfId="7773" xr:uid="{9E098F20-7EF8-48DD-ADF9-2BE37BEA8F3F}"/>
    <cellStyle name="40% - Accent5 21 2 2" xfId="8641" xr:uid="{C7893B12-22A0-4054-9EF7-4C74D43929C7}"/>
    <cellStyle name="40% - Accent5 21 2 2 2" xfId="10423" xr:uid="{97F2C585-E821-49C4-8432-456E14A70B8C}"/>
    <cellStyle name="40% - Accent5 21 2 2 2 2" xfId="14103" xr:uid="{855ECF43-59F4-4F81-829B-60C13A7FF373}"/>
    <cellStyle name="40% - Accent5 21 2 2 3" xfId="12324" xr:uid="{4C56CD6C-F6F0-4032-B2DD-23DCC4DCA899}"/>
    <cellStyle name="40% - Accent5 21 2 3" xfId="9541" xr:uid="{BD6E9635-D4BE-4624-9650-86868066399F}"/>
    <cellStyle name="40% - Accent5 21 2 3 2" xfId="13221" xr:uid="{71582935-1965-4826-A87F-0E610A4C24AD}"/>
    <cellStyle name="40% - Accent5 21 2 4" xfId="11442" xr:uid="{34148A68-71D2-484A-8F63-D8A2880FE42F}"/>
    <cellStyle name="40% - Accent5 21 3" xfId="8259" xr:uid="{89C8B3A1-66A8-4DE3-99EB-B5DAC1D01D13}"/>
    <cellStyle name="40% - Accent5 21 3 2" xfId="10040" xr:uid="{A2D821D4-34AF-4435-9368-72046AE17A94}"/>
    <cellStyle name="40% - Accent5 21 3 2 2" xfId="13720" xr:uid="{8D122694-4DE0-4F4B-AD48-8F9CA300992B}"/>
    <cellStyle name="40% - Accent5 21 3 3" xfId="11941" xr:uid="{B9BA45DB-D22C-4944-A66D-5A0925F8014C}"/>
    <cellStyle name="40% - Accent5 21 4" xfId="9158" xr:uid="{D8102D6B-823E-406B-8499-6D31736FD0F9}"/>
    <cellStyle name="40% - Accent5 21 4 2" xfId="12838" xr:uid="{93159D55-571C-4BE0-ACA5-AB21201B44BF}"/>
    <cellStyle name="40% - Accent5 21 5" xfId="11059" xr:uid="{0DBDDB85-3BBB-4140-B403-48016D18D9BD}"/>
    <cellStyle name="40% - Accent5 22" xfId="7391" xr:uid="{F40EF42C-8EB6-4627-8A63-41857BD0AF07}"/>
    <cellStyle name="40% - Accent5 22 2" xfId="8273" xr:uid="{03ABD1FA-12DF-409D-9E9F-C0D573994A59}"/>
    <cellStyle name="40% - Accent5 22 2 2" xfId="10054" xr:uid="{8B9DA882-0976-44C3-9F8A-3445405D23AB}"/>
    <cellStyle name="40% - Accent5 22 2 2 2" xfId="13734" xr:uid="{5C95D2AE-4B88-4CC6-8770-37C4937E3085}"/>
    <cellStyle name="40% - Accent5 22 2 3" xfId="11955" xr:uid="{4394CF2D-C305-46AC-8A61-2DDE1A19C5EF}"/>
    <cellStyle name="40% - Accent5 22 3" xfId="9172" xr:uid="{C46EA7C1-60E8-4308-AEA0-0E26BE182BF9}"/>
    <cellStyle name="40% - Accent5 22 3 2" xfId="12852" xr:uid="{054A26CE-DBA5-49B3-BA78-9870519B96F3}"/>
    <cellStyle name="40% - Accent5 22 4" xfId="11073" xr:uid="{FA7FF975-72C2-4F1C-B0FF-7B84539316F8}"/>
    <cellStyle name="40% - Accent5 23" xfId="7785" xr:uid="{796A1C2B-5DFE-47FF-B369-11E73C59EC93}"/>
    <cellStyle name="40% - Accent5 23 2" xfId="8655" xr:uid="{FAAEC096-F818-420C-9C92-61F4131310BC}"/>
    <cellStyle name="40% - Accent5 23 2 2" xfId="10437" xr:uid="{3FD539A5-E497-45E3-BFD7-D1C5BD201860}"/>
    <cellStyle name="40% - Accent5 23 2 2 2" xfId="14117" xr:uid="{5E8B075C-48BD-4F74-AB5B-166935C06B8E}"/>
    <cellStyle name="40% - Accent5 23 2 3" xfId="12338" xr:uid="{578B8D4F-7680-4A6B-8ABD-89DFE634DDBC}"/>
    <cellStyle name="40% - Accent5 23 3" xfId="9555" xr:uid="{76691453-03BE-47C2-94C7-682F96C42B69}"/>
    <cellStyle name="40% - Accent5 23 3 2" xfId="13235" xr:uid="{B4CEF133-8CB5-43EB-9957-C0EAAF5B8308}"/>
    <cellStyle name="40% - Accent5 23 4" xfId="11456" xr:uid="{A1819441-58D2-40B0-A252-9610DA6CA2FD}"/>
    <cellStyle name="40% - Accent5 24" xfId="7797" xr:uid="{031DD44A-6392-453C-BF81-AB1F4CAC0CF6}"/>
    <cellStyle name="40% - Accent5 24 2" xfId="8669" xr:uid="{2EFCB943-5C51-4608-8FA3-B122F6008CC3}"/>
    <cellStyle name="40% - Accent5 24 2 2" xfId="10451" xr:uid="{B4323ECF-CBEB-4CEC-9764-1D14DE4EEFB3}"/>
    <cellStyle name="40% - Accent5 24 2 2 2" xfId="14131" xr:uid="{BEC53648-2224-44AC-8827-401F3DF359CC}"/>
    <cellStyle name="40% - Accent5 24 2 3" xfId="12352" xr:uid="{5BC2934B-C21E-4D9B-8AA8-438BEAEE400F}"/>
    <cellStyle name="40% - Accent5 24 3" xfId="9569" xr:uid="{0ABF179C-5C3C-4F14-A52B-A416D6F8E97F}"/>
    <cellStyle name="40% - Accent5 24 3 2" xfId="13249" xr:uid="{1E3B9A0B-5CEB-4F20-B6C6-66C20A32F263}"/>
    <cellStyle name="40% - Accent5 24 4" xfId="11470" xr:uid="{F4FC197B-0BD8-4FDE-8889-D7BEADA8A3AE}"/>
    <cellStyle name="40% - Accent5 25" xfId="7811" xr:uid="{B7FB5986-EB29-4ACA-BC10-6F4C27CE2FDA}"/>
    <cellStyle name="40% - Accent5 25 2" xfId="8683" xr:uid="{E9E49800-2964-49C4-B11A-EE8880CAFB6D}"/>
    <cellStyle name="40% - Accent5 25 2 2" xfId="10465" xr:uid="{1E8A8B2E-F96D-4AD1-AE4A-BE65A14ECA32}"/>
    <cellStyle name="40% - Accent5 25 2 2 2" xfId="14145" xr:uid="{2F24CFE3-BA4D-483B-9FFC-85E60C30033A}"/>
    <cellStyle name="40% - Accent5 25 2 3" xfId="12366" xr:uid="{1DED6091-E02D-4396-8787-19D76A6D9168}"/>
    <cellStyle name="40% - Accent5 25 3" xfId="9583" xr:uid="{9163692E-CC68-4400-8DDA-E65CF9F09177}"/>
    <cellStyle name="40% - Accent5 25 3 2" xfId="13263" xr:uid="{3153A13E-1297-42E8-99DD-BDEC7A87830C}"/>
    <cellStyle name="40% - Accent5 25 4" xfId="11484" xr:uid="{92E234C8-60B1-4B16-A1A8-15A6CF3468FE}"/>
    <cellStyle name="40% - Accent5 26" xfId="7827" xr:uid="{8DEC2BF4-E6E8-4EAF-8B4D-D17B4B49620E}"/>
    <cellStyle name="40% - Accent5 26 2" xfId="8699" xr:uid="{B8497BA7-2F36-48CA-8D03-16261441EB5F}"/>
    <cellStyle name="40% - Accent5 26 2 2" xfId="10481" xr:uid="{62B4B83E-4E1B-4601-9FA1-E6B4A078D1E0}"/>
    <cellStyle name="40% - Accent5 26 2 2 2" xfId="14161" xr:uid="{879CC6A2-306D-458A-9231-84232F772C72}"/>
    <cellStyle name="40% - Accent5 26 2 3" xfId="12382" xr:uid="{767599A2-885B-4116-B590-8C348FF32791}"/>
    <cellStyle name="40% - Accent5 26 3" xfId="9598" xr:uid="{F45F2A29-B285-4EF4-AFF5-1666560B91B7}"/>
    <cellStyle name="40% - Accent5 26 3 2" xfId="13279" xr:uid="{43E8EB93-4B07-416D-A056-49CECA947D48}"/>
    <cellStyle name="40% - Accent5 26 4" xfId="11500" xr:uid="{36E20D11-3733-413A-8210-8E490FE1357E}"/>
    <cellStyle name="40% - Accent5 27" xfId="7840" xr:uid="{FB122558-0D1F-4A37-8A57-30B679BFC65A}"/>
    <cellStyle name="40% - Accent5 27 2" xfId="8713" xr:uid="{EB562C59-5591-415E-825B-946E207D5A21}"/>
    <cellStyle name="40% - Accent5 27 2 2" xfId="10494" xr:uid="{1D325D81-57C4-4086-9407-4B0738B91F75}"/>
    <cellStyle name="40% - Accent5 27 2 2 2" xfId="14174" xr:uid="{5C77308D-FFED-4E10-8F09-0092DA64F72D}"/>
    <cellStyle name="40% - Accent5 27 2 3" xfId="12395" xr:uid="{3DBD3680-AB99-466A-BA65-1DDDCDB84276}"/>
    <cellStyle name="40% - Accent5 27 3" xfId="9611" xr:uid="{689CA060-E2B7-4F04-8C0D-292A818B3A39}"/>
    <cellStyle name="40% - Accent5 27 3 2" xfId="13292" xr:uid="{708D638F-E5A5-4D5D-AF0D-4357E7353C5B}"/>
    <cellStyle name="40% - Accent5 27 4" xfId="11513" xr:uid="{3671F53A-C7B5-4285-B44F-FC7B38AF8B0C}"/>
    <cellStyle name="40% - Accent5 28" xfId="7857" xr:uid="{93446CCB-E8BD-4327-9B52-CEB28DB6723D}"/>
    <cellStyle name="40% - Accent5 28 2" xfId="8731" xr:uid="{2E98BE3D-7C9D-4C59-83E1-23F2ECC94275}"/>
    <cellStyle name="40% - Accent5 28 2 2" xfId="10512" xr:uid="{BED1273E-A965-4C23-8D6F-0375F37043D8}"/>
    <cellStyle name="40% - Accent5 28 2 2 2" xfId="14192" xr:uid="{D3123141-A82C-4711-8910-6304FD313CB2}"/>
    <cellStyle name="40% - Accent5 28 2 3" xfId="12413" xr:uid="{706BC5F1-1A12-465B-89FA-EC9027059B57}"/>
    <cellStyle name="40% - Accent5 28 3" xfId="9629" xr:uid="{A0630C27-77E1-41EA-9C0B-243D949F9C85}"/>
    <cellStyle name="40% - Accent5 28 3 2" xfId="13310" xr:uid="{EB7DCC26-D1DB-48BB-AF0C-503209C3487B}"/>
    <cellStyle name="40% - Accent5 28 4" xfId="11531" xr:uid="{B5ECADDA-2DBB-439D-988A-7083C0C3A9BC}"/>
    <cellStyle name="40% - Accent5 29" xfId="7876" xr:uid="{6B974D36-68B0-49D1-B02B-3D4ED7DE3CE3}"/>
    <cellStyle name="40% - Accent5 29 2" xfId="8750" xr:uid="{CF6D092A-EDD2-47B2-BEF1-B0A57C33FF86}"/>
    <cellStyle name="40% - Accent5 29 2 2" xfId="10531" xr:uid="{8A815B83-4EA8-4D9B-9093-F9F3FDA4391D}"/>
    <cellStyle name="40% - Accent5 29 2 2 2" xfId="14211" xr:uid="{33F11C43-6958-498E-9273-6CB360C18CC7}"/>
    <cellStyle name="40% - Accent5 29 2 3" xfId="12432" xr:uid="{77F5350C-9853-403C-B858-7F0E8C49069C}"/>
    <cellStyle name="40% - Accent5 29 3" xfId="9648" xr:uid="{D39D2393-0F18-45E7-8F70-11085998A1BB}"/>
    <cellStyle name="40% - Accent5 29 3 2" xfId="13329" xr:uid="{A6F2A5D5-D7B0-4E1C-ACA9-1ECC8333737E}"/>
    <cellStyle name="40% - Accent5 29 4" xfId="11550" xr:uid="{18876B77-4120-4FA0-85B7-49D9B929FC00}"/>
    <cellStyle name="40% - Accent5 3" xfId="2203" xr:uid="{ECD62F7A-F8F6-46B7-A0E8-9AB4D245B844}"/>
    <cellStyle name="40% - Accent5 3 2" xfId="2204" xr:uid="{373BCFB2-D3EB-44DB-9BC0-8C8CEA12B996}"/>
    <cellStyle name="40% - Accent5 3 2 2" xfId="2205" xr:uid="{CCF00748-515C-44D8-BCAB-DBA0D11D5485}"/>
    <cellStyle name="40% - Accent5 3 2 2 2" xfId="2206" xr:uid="{8AE54BC4-6106-4E72-9FD0-1F145171057D}"/>
    <cellStyle name="40% - Accent5 3 2 2 2 2" xfId="2207" xr:uid="{A7EDB7C6-B103-4569-AE87-9F63386E7AC9}"/>
    <cellStyle name="40% - Accent5 3 2 2 3" xfId="2208" xr:uid="{F7E7C71E-7F62-413E-8852-D2BB810CB0A2}"/>
    <cellStyle name="40% - Accent5 3 2 3" xfId="2209" xr:uid="{CCA87B62-A798-42AC-B76C-0C6778E2BD99}"/>
    <cellStyle name="40% - Accent5 3 2 3 2" xfId="2210" xr:uid="{85DF7ECF-D18A-4B9E-8267-9B07341589D8}"/>
    <cellStyle name="40% - Accent5 3 2 3 2 2" xfId="2211" xr:uid="{F225F3B3-80E7-4F29-990A-36AFF73770BB}"/>
    <cellStyle name="40% - Accent5 3 2 3 3" xfId="2212" xr:uid="{EB0720FC-5DA3-42EF-BD64-64E2ACBDBAF1}"/>
    <cellStyle name="40% - Accent5 3 2 4" xfId="2213" xr:uid="{B22A848A-54FE-4A14-9578-8D55E7F6100A}"/>
    <cellStyle name="40% - Accent5 3 2 4 2" xfId="2214" xr:uid="{CB46CBE3-A8A1-4EAA-87F7-8726A44F87E4}"/>
    <cellStyle name="40% - Accent5 3 2 5" xfId="2215" xr:uid="{7DCD19E8-0E1D-4F09-B27A-324D768C0BFF}"/>
    <cellStyle name="40% - Accent5 3 2 5 2" xfId="2216" xr:uid="{86D3BE40-DC35-4DD7-8FBC-AF3B7546A392}"/>
    <cellStyle name="40% - Accent5 3 2 6" xfId="2217" xr:uid="{20A317ED-8581-406B-9C14-8E1E37781923}"/>
    <cellStyle name="40% - Accent5 3 2 7" xfId="2218" xr:uid="{0B2DC3DB-1C63-4DB7-BF64-574554F4C8A0}"/>
    <cellStyle name="40% - Accent5 3 3" xfId="2219" xr:uid="{49F734E7-AB56-4662-9C8F-0C4698F8A441}"/>
    <cellStyle name="40% - Accent5 3 3 2" xfId="2220" xr:uid="{CB793C1B-B4E3-4B1D-9118-BAA7171B6836}"/>
    <cellStyle name="40% - Accent5 3 3 2 2" xfId="2221" xr:uid="{439AAB8A-7B82-4F2F-984C-5465E15D88EE}"/>
    <cellStyle name="40% - Accent5 3 3 3" xfId="2222" xr:uid="{5FC74F91-B4FA-4817-8EFF-2130A9B9B00F}"/>
    <cellStyle name="40% - Accent5 3 4" xfId="2223" xr:uid="{E9B6CDC4-779B-48BD-AFAA-01002E76C4FC}"/>
    <cellStyle name="40% - Accent5 3 4 2" xfId="2224" xr:uid="{4779E0E2-1775-4FE2-A523-AD0DE8951F66}"/>
    <cellStyle name="40% - Accent5 3 4 2 2" xfId="2225" xr:uid="{E4C3B9BD-5AA9-404F-921E-70BF67AD108A}"/>
    <cellStyle name="40% - Accent5 3 4 3" xfId="2226" xr:uid="{C33D0DD9-3749-45E3-9F86-2826896B6956}"/>
    <cellStyle name="40% - Accent5 3 5" xfId="2227" xr:uid="{33A56E61-31A3-40AB-B067-CEBCF2FE2FBA}"/>
    <cellStyle name="40% - Accent5 3 5 2" xfId="2228" xr:uid="{CDC98A2D-7A81-4D3C-90BC-CC6B06928BD1}"/>
    <cellStyle name="40% - Accent5 3 6" xfId="2229" xr:uid="{90D755F4-D56B-42AD-9EBB-6C0AEEC987DC}"/>
    <cellStyle name="40% - Accent5 3 6 2" xfId="2230" xr:uid="{54EC3CB1-820F-43F0-85D5-5638B4854ABE}"/>
    <cellStyle name="40% - Accent5 3 7" xfId="2231" xr:uid="{9EB2BC20-A9D9-42E9-B0C4-9A540CC0866E}"/>
    <cellStyle name="40% - Accent5 3 8" xfId="2232" xr:uid="{E440583F-0233-4838-97E0-D88AD66CE01D}"/>
    <cellStyle name="40% - Accent5 3 8 2" xfId="10728" xr:uid="{66865563-3E65-4FC6-AFB5-ACD0D830363E}"/>
    <cellStyle name="40% - Accent5 3 9" xfId="14408" xr:uid="{379CDE91-F866-4DCA-9734-EBD95CB42D5C}"/>
    <cellStyle name="40% - Accent5 30" xfId="7890" xr:uid="{04B1C3B1-05C1-41F0-B4D0-44B0E3ACBC92}"/>
    <cellStyle name="40% - Accent5 30 2" xfId="9662" xr:uid="{1F8E7B9C-2D81-45F0-87F4-506F2A4606E9}"/>
    <cellStyle name="40% - Accent5 30 2 2" xfId="13342" xr:uid="{73CBCD1B-26C4-4214-A02C-07C04A6678D5}"/>
    <cellStyle name="40% - Accent5 30 3" xfId="11563" xr:uid="{CB1BF6FA-D5A3-4AE2-865D-254E32C88C15}"/>
    <cellStyle name="40% - Accent5 31" xfId="7904" xr:uid="{D951F0CF-C186-4583-8E0A-CB05F7B2F438}"/>
    <cellStyle name="40% - Accent5 31 2" xfId="9677" xr:uid="{96C9F408-F63B-4E8A-8483-1DCEC3A1841A}"/>
    <cellStyle name="40% - Accent5 31 2 2" xfId="13357" xr:uid="{3E2C21E9-49EE-4156-848A-6B3C39EFE03D}"/>
    <cellStyle name="40% - Accent5 31 3" xfId="11578" xr:uid="{165CB42F-423C-4B54-ACE2-C8F9DC06ADED}"/>
    <cellStyle name="40% - Accent5 32" xfId="8763" xr:uid="{112FDDF2-8C1C-48D1-B7E6-687A9512BBE4}"/>
    <cellStyle name="40% - Accent5 32 2" xfId="10544" xr:uid="{15DB754A-D31C-4455-A379-C460A88C83E8}"/>
    <cellStyle name="40% - Accent5 32 2 2" xfId="14224" xr:uid="{9E4D94DD-A3D5-4F32-8DD9-3405DAE79CF3}"/>
    <cellStyle name="40% - Accent5 32 3" xfId="12445" xr:uid="{335DD473-D0D3-4678-B86A-646E1BCF846B}"/>
    <cellStyle name="40% - Accent5 33" xfId="8793" xr:uid="{17D5974D-987B-407B-9A7E-1696EA3BD894}"/>
    <cellStyle name="40% - Accent5 33 2" xfId="12474" xr:uid="{BE027CD6-A4BB-4448-BC31-D232F140A278}"/>
    <cellStyle name="40% - Accent5 34" xfId="8777" xr:uid="{74A961FE-BCB4-4B2D-8F05-38A8167CEB33}"/>
    <cellStyle name="40% - Accent5 34 2" xfId="12459" xr:uid="{9B149283-278A-40B4-920A-D7BDCD9B39F8}"/>
    <cellStyle name="40% - Accent5 35" xfId="10575" xr:uid="{6BFBAAD3-8722-4A69-A22C-EB0B6344F13E}"/>
    <cellStyle name="40% - Accent5 35 2" xfId="14256" xr:uid="{CA8FEAA4-0B2A-420B-8980-BB42AD179AF7}"/>
    <cellStyle name="40% - Accent5 36" xfId="10594" xr:uid="{B0593AE2-3F73-462C-811A-F3805C00688E}"/>
    <cellStyle name="40% - Accent5 36 2" xfId="14273" xr:uid="{50B19038-400E-4F67-A247-E27930F50F4D}"/>
    <cellStyle name="40% - Accent5 37" xfId="10607" xr:uid="{E78D9601-1361-4D6E-B376-C24E622BD989}"/>
    <cellStyle name="40% - Accent5 37 2" xfId="14286" xr:uid="{87C37568-B31F-4887-B479-DF15480A30C3}"/>
    <cellStyle name="40% - Accent5 38" xfId="10621" xr:uid="{BDDDE426-7F6A-469A-899F-14BBAB2E79D4}"/>
    <cellStyle name="40% - Accent5 38 2" xfId="14300" xr:uid="{29466D6B-8CC5-4CF5-BE85-110C2276B35D}"/>
    <cellStyle name="40% - Accent5 39" xfId="10635" xr:uid="{CFCF08E5-36FE-4292-ACA7-7067660CD5B4}"/>
    <cellStyle name="40% - Accent5 39 2" xfId="14314" xr:uid="{7DE881E4-E560-499C-B09D-93D940B675CE}"/>
    <cellStyle name="40% - Accent5 4" xfId="2233" xr:uid="{405BBB78-5772-487B-B72E-330CEC5D26CD}"/>
    <cellStyle name="40% - Accent5 4 2" xfId="2234" xr:uid="{0DEE21F3-DCCD-47E4-BA6C-4B26C41F08E8}"/>
    <cellStyle name="40% - Accent5 4 2 2" xfId="2235" xr:uid="{6A81DF4B-931A-47F3-9242-40DAF0EF82F5}"/>
    <cellStyle name="40% - Accent5 4 2 2 2" xfId="2236" xr:uid="{BA962259-B536-407B-89AD-6EE2CA560022}"/>
    <cellStyle name="40% - Accent5 4 2 3" xfId="2237" xr:uid="{78404660-2500-4D91-BE3D-89E8AAC429F9}"/>
    <cellStyle name="40% - Accent5 4 3" xfId="2238" xr:uid="{AB085746-3548-4431-8DD3-07E6AC5FCEF1}"/>
    <cellStyle name="40% - Accent5 4 3 2" xfId="2239" xr:uid="{B08CB43F-99B5-4C85-9477-3CA00F3821CD}"/>
    <cellStyle name="40% - Accent5 4 3 2 2" xfId="2240" xr:uid="{779D6651-EA61-4328-BF0F-9EA9F683C0A1}"/>
    <cellStyle name="40% - Accent5 4 3 3" xfId="2241" xr:uid="{A54B424C-0705-4A95-A2A3-C20E39BDD727}"/>
    <cellStyle name="40% - Accent5 4 4" xfId="2242" xr:uid="{1AC749D8-09DF-4FD3-81CB-3F450737E281}"/>
    <cellStyle name="40% - Accent5 4 4 2" xfId="2243" xr:uid="{2D0E2854-3B59-48C3-BF5E-8AF7BA1A84EA}"/>
    <cellStyle name="40% - Accent5 4 5" xfId="2244" xr:uid="{5D6A6055-D89A-42F1-B3FC-2918E4F2CFAD}"/>
    <cellStyle name="40% - Accent5 4 5 2" xfId="2245" xr:uid="{CC92DE98-EEB4-455B-95F3-AAE58000F777}"/>
    <cellStyle name="40% - Accent5 4 6" xfId="2246" xr:uid="{FB8D0B31-1590-4DCD-83FC-8B47E16FC306}"/>
    <cellStyle name="40% - Accent5 4 6 2" xfId="6862" xr:uid="{DA5F62D8-AE9D-4E1B-AA91-D016923BA159}"/>
    <cellStyle name="40% - Accent5 4 7" xfId="2247" xr:uid="{4F3B2DCA-55A9-43B1-8A5F-322688DFA539}"/>
    <cellStyle name="40% - Accent5 40" xfId="10648" xr:uid="{C85F49DE-2CE4-4021-9463-F873C7472AA5}"/>
    <cellStyle name="40% - Accent5 40 2" xfId="14327" xr:uid="{D144392A-BF73-4AE6-9397-3F9AC92DF001}"/>
    <cellStyle name="40% - Accent5 41" xfId="10665" xr:uid="{C4AAC747-BBAD-4F75-A8D2-B7FCCCFC1F62}"/>
    <cellStyle name="40% - Accent5 42" xfId="14345" xr:uid="{E63ABB49-5328-4C90-B560-8BC338B05C7B}"/>
    <cellStyle name="40% - Accent5 43" xfId="14359" xr:uid="{16B8F55F-06C1-43D9-A971-8415538D18B6}"/>
    <cellStyle name="40% - Accent5 44" xfId="14372" xr:uid="{636C5678-B72B-496A-9647-E98F671ED17C}"/>
    <cellStyle name="40% - Accent5 5" xfId="2248" xr:uid="{42419DBD-DC65-40F2-B337-213A3F8FD9D1}"/>
    <cellStyle name="40% - Accent5 5 2" xfId="2249" xr:uid="{BB472D3C-CD5E-46AF-9060-1970FB7CCEDF}"/>
    <cellStyle name="40% - Accent5 5 2 2" xfId="2250" xr:uid="{214A55E8-BB17-48F4-904E-665B352857F9}"/>
    <cellStyle name="40% - Accent5 5 2 2 2" xfId="2251" xr:uid="{A53CE96B-C1FF-40F9-ABC4-ED8C15759DCD}"/>
    <cellStyle name="40% - Accent5 5 2 3" xfId="2252" xr:uid="{8ED28B69-ED52-4E4C-850C-539F308ACD13}"/>
    <cellStyle name="40% - Accent5 5 3" xfId="2253" xr:uid="{8C85BA80-044B-4D89-B8F7-47E464948515}"/>
    <cellStyle name="40% - Accent5 5 3 2" xfId="2254" xr:uid="{C5443827-7840-4A0E-B6F9-571B066A1A1E}"/>
    <cellStyle name="40% - Accent5 5 4" xfId="2255" xr:uid="{14DC720F-9E84-4E42-A3B0-7FADD055E787}"/>
    <cellStyle name="40% - Accent5 5 4 2" xfId="7095" xr:uid="{FD00F05D-C9DA-44B7-B9B5-E293686E687D}"/>
    <cellStyle name="40% - Accent5 5 5" xfId="7094" xr:uid="{2A37F8CD-4DF7-4249-839F-BCE41ECA122E}"/>
    <cellStyle name="40% - Accent5 6" xfId="2256" xr:uid="{0BA7910F-54A3-4A5B-821D-C4AA367D93F7}"/>
    <cellStyle name="40% - Accent5 6 2" xfId="2257" xr:uid="{E88F3FEB-0429-4222-9E7E-9807AFA9E6E7}"/>
    <cellStyle name="40% - Accent5 6 2 2" xfId="2258" xr:uid="{0E1F44A8-B4DA-40CE-8BE6-7615579B76F7}"/>
    <cellStyle name="40% - Accent5 6 2 2 2" xfId="2259" xr:uid="{A212330B-C9FD-47A3-B05E-7709EA2D56B1}"/>
    <cellStyle name="40% - Accent5 6 2 3" xfId="2260" xr:uid="{833F39BF-9BCB-4E15-BCF3-A9063DF4BAB1}"/>
    <cellStyle name="40% - Accent5 6 3" xfId="2261" xr:uid="{FF711A10-4FE0-46BB-9118-0E1A6363C692}"/>
    <cellStyle name="40% - Accent5 6 3 2" xfId="2262" xr:uid="{2FB777A3-06AA-4A35-AA6D-F9BA67EC25E6}"/>
    <cellStyle name="40% - Accent5 6 4" xfId="2263" xr:uid="{4D816C8F-26EF-4F6B-A173-E4F40F1FE858}"/>
    <cellStyle name="40% - Accent5 6 4 2" xfId="7097" xr:uid="{AFB07722-85D0-4006-91E8-C9F75BE6DFD0}"/>
    <cellStyle name="40% - Accent5 6 5" xfId="7096" xr:uid="{94CF7772-F042-4B4E-928E-55985889438A}"/>
    <cellStyle name="40% - Accent5 7" xfId="2264" xr:uid="{9892AE31-0158-4E34-8B22-0194431981CD}"/>
    <cellStyle name="40% - Accent5 7 2" xfId="2265" xr:uid="{B14A490F-E64B-4188-AD4A-25BA158650D3}"/>
    <cellStyle name="40% - Accent5 7 2 2" xfId="2266" xr:uid="{BC8F1ED5-C120-4758-8B78-DB5984060C21}"/>
    <cellStyle name="40% - Accent5 7 3" xfId="2267" xr:uid="{BEEE7E9B-75FB-4F1E-BAAA-438A503D9807}"/>
    <cellStyle name="40% - Accent5 7 3 2" xfId="14423" xr:uid="{89472BC7-A7A2-4A93-9160-0544835BE802}"/>
    <cellStyle name="40% - Accent5 8" xfId="2268" xr:uid="{74431707-CF54-49C0-BE81-F07629EE1442}"/>
    <cellStyle name="40% - Accent5 8 2" xfId="2269" xr:uid="{5A510878-3208-4A17-958A-60C5D3DC2773}"/>
    <cellStyle name="40% - Accent5 8 2 2" xfId="2270" xr:uid="{D6C8AE2A-6C73-485E-9291-C87770A5E66A}"/>
    <cellStyle name="40% - Accent5 8 3" xfId="2271" xr:uid="{8A05E34B-E0BB-41BB-8143-7E50C8189B5F}"/>
    <cellStyle name="40% - Accent5 8 3 2" xfId="14437" xr:uid="{8294918C-566E-4C57-9CFD-A2C1F451BA54}"/>
    <cellStyle name="40% - Accent5 9" xfId="2272" xr:uid="{C7FD35CE-9CED-45CE-BDD9-D44BDC770EA6}"/>
    <cellStyle name="40% - Accent5 9 2" xfId="2273" xr:uid="{B52FAF7E-750B-415F-B727-F5201D119665}"/>
    <cellStyle name="40% - Accent5 9 2 2" xfId="2274" xr:uid="{30208B3D-5837-4599-B8A2-96C2DA9067DD}"/>
    <cellStyle name="40% - Accent5 9 3" xfId="2275" xr:uid="{A759ADA3-4ECE-4D1A-98E1-64C9B5D9F2C8}"/>
    <cellStyle name="40% - Accent5 9 3 2" xfId="14450" xr:uid="{65B374DC-6F0C-4939-9452-3780FB71011D}"/>
    <cellStyle name="40% - Accent6" xfId="38" builtinId="51" customBuiltin="1"/>
    <cellStyle name="40% - Accent6 10" xfId="2276" xr:uid="{B090A030-99F6-4D97-B467-3E27C6E84D55}"/>
    <cellStyle name="40% - Accent6 10 2" xfId="2277" xr:uid="{979E7610-D2E5-46DF-A9B9-C950E94DEFF4}"/>
    <cellStyle name="40% - Accent6 10 2 2" xfId="2278" xr:uid="{F599B905-96F3-48FF-84C6-558B1D2AF164}"/>
    <cellStyle name="40% - Accent6 10 3" xfId="2279" xr:uid="{7D9AF333-FA9A-4E35-B45F-4160C9123B6E}"/>
    <cellStyle name="40% - Accent6 10 3 2" xfId="7098" xr:uid="{17EA6C0D-7D0A-4C44-BEFD-7D271A6A4F87}"/>
    <cellStyle name="40% - Accent6 10 3 2 2" xfId="8482" xr:uid="{B658D742-2150-4730-867A-6ED6A16A5BA7}"/>
    <cellStyle name="40% - Accent6 10 3 2 2 2" xfId="10264" xr:uid="{E3888E3C-4B92-4F4C-874E-1389D72763F4}"/>
    <cellStyle name="40% - Accent6 10 3 2 2 2 2" xfId="13944" xr:uid="{74319A21-8AA6-4053-991E-B30DDFC0A6C0}"/>
    <cellStyle name="40% - Accent6 10 3 2 2 3" xfId="12165" xr:uid="{52D8D549-1A5D-4200-AD30-A8D34C747D60}"/>
    <cellStyle name="40% - Accent6 10 3 2 3" xfId="9382" xr:uid="{861446FD-8430-44AB-8EA3-C35FDC9B71AF}"/>
    <cellStyle name="40% - Accent6 10 3 2 3 2" xfId="13062" xr:uid="{B685D9A0-AA58-4566-B3DC-174E5A0B189C}"/>
    <cellStyle name="40% - Accent6 10 3 2 4" xfId="11283" xr:uid="{907B807A-4B87-4D40-8909-E313E2359784}"/>
    <cellStyle name="40% - Accent6 10 3 3" xfId="8100" xr:uid="{3CFA90C5-EA1B-43A8-9A4B-2358FB1C0CA5}"/>
    <cellStyle name="40% - Accent6 10 3 3 2" xfId="9881" xr:uid="{9DE68816-40B9-4D20-9275-EDE8D3D56CC4}"/>
    <cellStyle name="40% - Accent6 10 3 3 2 2" xfId="13561" xr:uid="{38D50160-F29A-4EE6-8F4B-359EFE550DE7}"/>
    <cellStyle name="40% - Accent6 10 3 3 3" xfId="11782" xr:uid="{B4CF3EDC-CA9A-4049-AF0F-FB7CAEA5E649}"/>
    <cellStyle name="40% - Accent6 10 3 4" xfId="8999" xr:uid="{153B07CF-0656-4962-A247-14AB6F21DDD7}"/>
    <cellStyle name="40% - Accent6 10 3 4 2" xfId="12679" xr:uid="{4E6B0E86-ABC5-4B95-ADC5-E5B3E27D176C}"/>
    <cellStyle name="40% - Accent6 10 3 5" xfId="10900" xr:uid="{D077CF50-7DE2-4C67-86DB-63BB363DF42D}"/>
    <cellStyle name="40% - Accent6 10 4" xfId="7518" xr:uid="{1C48F0F6-95AB-438F-B6AE-57B5B2BE7387}"/>
    <cellStyle name="40% - Accent6 10 4 2" xfId="8315" xr:uid="{34264074-063A-4451-8D0B-AE3681D0F9BA}"/>
    <cellStyle name="40% - Accent6 10 4 2 2" xfId="10097" xr:uid="{91001DF1-3D7E-4AD5-9BBB-D8D2FB4EB9F4}"/>
    <cellStyle name="40% - Accent6 10 4 2 2 2" xfId="13777" xr:uid="{ACC89BBF-639C-4C22-909C-DF61FE6ED787}"/>
    <cellStyle name="40% - Accent6 10 4 2 3" xfId="11998" xr:uid="{2838F3E1-40A6-4832-B1E8-DEFCEA3924DD}"/>
    <cellStyle name="40% - Accent6 10 4 3" xfId="9215" xr:uid="{A0559E86-94BE-432D-B55A-6EC7B3A4FC1E}"/>
    <cellStyle name="40% - Accent6 10 4 3 2" xfId="12895" xr:uid="{0A2A2D48-D6DC-4E0D-BFDA-74B8F95428C4}"/>
    <cellStyle name="40% - Accent6 10 4 4" xfId="11116" xr:uid="{5FE75BEC-CFD1-4E87-8515-448897141957}"/>
    <cellStyle name="40% - Accent6 10 5" xfId="7941" xr:uid="{75AD47A0-5854-4482-B960-FCAC48A53D32}"/>
    <cellStyle name="40% - Accent6 10 5 2" xfId="9715" xr:uid="{5DF3A492-9B5F-4C1F-BC96-F9DEBFE67F91}"/>
    <cellStyle name="40% - Accent6 10 5 2 2" xfId="13395" xr:uid="{82977A0E-2F4F-401D-BB7A-A44C992E3F5E}"/>
    <cellStyle name="40% - Accent6 10 5 3" xfId="11616" xr:uid="{CD4B1CFD-1385-492B-86C2-F3E29F66062A}"/>
    <cellStyle name="40% - Accent6 10 6" xfId="8830" xr:uid="{8F5B8E2F-F135-4375-88E1-B7FDA4D71BAB}"/>
    <cellStyle name="40% - Accent6 10 6 2" xfId="12512" xr:uid="{BAE45B74-3DCE-4F8E-BA01-AB5A4A6BA102}"/>
    <cellStyle name="40% - Accent6 10 7" xfId="10729" xr:uid="{A19C76C9-A86E-4A91-91D7-70E9FC4883E4}"/>
    <cellStyle name="40% - Accent6 10 8" xfId="14465" xr:uid="{0330CB2F-A7BD-4C1A-9B1B-BB81FAE7C6F7}"/>
    <cellStyle name="40% - Accent6 11" xfId="2280" xr:uid="{1DF701D3-B4CF-41FC-B626-E480A9D165D5}"/>
    <cellStyle name="40% - Accent6 11 2" xfId="2281" xr:uid="{C6ABEFEC-7FDC-4439-B9F1-55A015FDA3B5}"/>
    <cellStyle name="40% - Accent6 11 2 2" xfId="7099" xr:uid="{1E65C844-5B58-4266-B34D-77CF1B3692EA}"/>
    <cellStyle name="40% - Accent6 11 2 2 2" xfId="8483" xr:uid="{0CD1F644-ADB4-46A5-98F7-4F4399BA52B0}"/>
    <cellStyle name="40% - Accent6 11 2 2 2 2" xfId="10265" xr:uid="{7BEC7CC3-1A8E-4A34-ACAB-CD514EA12838}"/>
    <cellStyle name="40% - Accent6 11 2 2 2 2 2" xfId="13945" xr:uid="{222FDA7C-70B4-4CCB-ACB8-FB91010B9695}"/>
    <cellStyle name="40% - Accent6 11 2 2 2 3" xfId="12166" xr:uid="{8A3D5422-EA64-43B2-9361-D18823E5DE8F}"/>
    <cellStyle name="40% - Accent6 11 2 2 3" xfId="9383" xr:uid="{7BA3518B-0DA6-4177-A163-56C775D1126A}"/>
    <cellStyle name="40% - Accent6 11 2 2 3 2" xfId="13063" xr:uid="{89434FAB-2EF5-4807-92CB-5F03DF21769F}"/>
    <cellStyle name="40% - Accent6 11 2 2 4" xfId="11284" xr:uid="{2B8B9A96-7FD1-4828-9441-9321DCF6A0E7}"/>
    <cellStyle name="40% - Accent6 11 2 3" xfId="8101" xr:uid="{6537ECFE-516E-40E3-8E05-3D2C55CF4381}"/>
    <cellStyle name="40% - Accent6 11 2 3 2" xfId="9882" xr:uid="{EA99703C-260D-410B-8D1F-E5A3FAC41C01}"/>
    <cellStyle name="40% - Accent6 11 2 3 2 2" xfId="13562" xr:uid="{A6FA4876-8DE8-481B-B797-3FFE0B9602BB}"/>
    <cellStyle name="40% - Accent6 11 2 3 3" xfId="11783" xr:uid="{80343010-CB56-46DA-BA90-3E9083D30E71}"/>
    <cellStyle name="40% - Accent6 11 2 4" xfId="9000" xr:uid="{8F17B56B-60E9-401E-96B6-ECC09D272E86}"/>
    <cellStyle name="40% - Accent6 11 2 4 2" xfId="12680" xr:uid="{9904A281-22B3-43CE-9C07-236871656113}"/>
    <cellStyle name="40% - Accent6 11 2 5" xfId="10901" xr:uid="{9CCE02FA-807A-452B-8743-B06EBC38F7FE}"/>
    <cellStyle name="40% - Accent6 11 3" xfId="7519" xr:uid="{960F7121-BC94-4061-9D35-145F0AC98B16}"/>
    <cellStyle name="40% - Accent6 11 3 2" xfId="8316" xr:uid="{6F1B43C1-0AEC-406B-BA6E-A35B7280740E}"/>
    <cellStyle name="40% - Accent6 11 3 2 2" xfId="10098" xr:uid="{22327E69-6792-4A29-9BA0-0C66B615CDC8}"/>
    <cellStyle name="40% - Accent6 11 3 2 2 2" xfId="13778" xr:uid="{0B83296E-A8E5-4D11-A975-C3C50463305A}"/>
    <cellStyle name="40% - Accent6 11 3 2 3" xfId="11999" xr:uid="{CC7F3C4D-5DA0-44C1-B54F-83EBE11D6490}"/>
    <cellStyle name="40% - Accent6 11 3 3" xfId="9216" xr:uid="{68CB645C-BF8C-498D-9A11-B911E4394184}"/>
    <cellStyle name="40% - Accent6 11 3 3 2" xfId="12896" xr:uid="{6E56CC01-3A24-4A3C-837B-D84B3F50598F}"/>
    <cellStyle name="40% - Accent6 11 3 4" xfId="11117" xr:uid="{DBB5B12C-918A-4153-B407-CC5A0EC626D7}"/>
    <cellStyle name="40% - Accent6 11 4" xfId="7942" xr:uid="{C68F06D9-3E0C-4310-96B7-CDFF185E9E84}"/>
    <cellStyle name="40% - Accent6 11 4 2" xfId="9716" xr:uid="{FC31CB17-7853-4AE3-AB4E-CE7A06B03D9D}"/>
    <cellStyle name="40% - Accent6 11 4 2 2" xfId="13396" xr:uid="{BE84B12F-94DE-4817-955C-049C9E60C22F}"/>
    <cellStyle name="40% - Accent6 11 4 3" xfId="11617" xr:uid="{EFD71C73-1479-4728-A5D3-EE6F3BC940D2}"/>
    <cellStyle name="40% - Accent6 11 5" xfId="8831" xr:uid="{23C89D1F-44B0-4681-B7CD-0F9624DD57D0}"/>
    <cellStyle name="40% - Accent6 11 5 2" xfId="12513" xr:uid="{D3B1C6D2-67B1-4AD8-A088-87C0D1D3F599}"/>
    <cellStyle name="40% - Accent6 11 6" xfId="10730" xr:uid="{C240636A-E5D0-4906-99C5-FF32AF53E02C}"/>
    <cellStyle name="40% - Accent6 11 7" xfId="14478" xr:uid="{4EDE7872-AFF0-459B-872C-537AB0B24ECB}"/>
    <cellStyle name="40% - Accent6 12" xfId="2282" xr:uid="{41638E5E-8BEC-475D-920D-FD5C035B2C52}"/>
    <cellStyle name="40% - Accent6 12 2" xfId="2283" xr:uid="{2FE45C6F-4E77-4810-8F31-A75E5EAD7F70}"/>
    <cellStyle name="40% - Accent6 13" xfId="2284" xr:uid="{3A9A7527-BC84-4FE0-A5E8-87B2AECBD9B0}"/>
    <cellStyle name="40% - Accent6 13 2" xfId="2285" xr:uid="{204C36BA-9DC4-402D-BEE2-5CAE27663014}"/>
    <cellStyle name="40% - Accent6 13 2 2" xfId="7100" xr:uid="{53516A3D-820C-4ADF-9398-23D6CF3DB5CE}"/>
    <cellStyle name="40% - Accent6 13 2 2 2" xfId="8484" xr:uid="{57DE4DDA-305F-41B5-A94C-5F8C7444C36E}"/>
    <cellStyle name="40% - Accent6 13 2 2 2 2" xfId="10266" xr:uid="{CEFCC864-3F16-4543-AC82-9CA2C40CE6AC}"/>
    <cellStyle name="40% - Accent6 13 2 2 2 2 2" xfId="13946" xr:uid="{B50D64A4-A01F-4892-860E-DF56B97E8C74}"/>
    <cellStyle name="40% - Accent6 13 2 2 2 3" xfId="12167" xr:uid="{5864032A-16BE-48A5-8C04-65CED7872179}"/>
    <cellStyle name="40% - Accent6 13 2 2 3" xfId="9384" xr:uid="{713659AA-3772-43D7-81F3-20F5A1C318D3}"/>
    <cellStyle name="40% - Accent6 13 2 2 3 2" xfId="13064" xr:uid="{5F01E15F-25B9-4665-A411-1D3F6D938449}"/>
    <cellStyle name="40% - Accent6 13 2 2 4" xfId="11285" xr:uid="{115006D4-E4D5-4B09-8C54-255E23D91A33}"/>
    <cellStyle name="40% - Accent6 13 2 3" xfId="8102" xr:uid="{6CB82733-F2F1-4C30-82D1-9A8FAF7A6AF4}"/>
    <cellStyle name="40% - Accent6 13 2 3 2" xfId="9883" xr:uid="{805EB1E9-444E-465B-AAB0-6E22F7B3C9D4}"/>
    <cellStyle name="40% - Accent6 13 2 3 2 2" xfId="13563" xr:uid="{AFC0A409-9BA4-476A-BDF5-50894EC3E872}"/>
    <cellStyle name="40% - Accent6 13 2 3 3" xfId="11784" xr:uid="{9E4455DA-A017-4582-A9AE-8896A61C826B}"/>
    <cellStyle name="40% - Accent6 13 2 4" xfId="9001" xr:uid="{80EDA24A-03C0-49B9-8CD8-46030DAFEC5D}"/>
    <cellStyle name="40% - Accent6 13 2 4 2" xfId="12681" xr:uid="{C344E3B1-55C6-4258-B553-886CA2A2E096}"/>
    <cellStyle name="40% - Accent6 13 2 5" xfId="10902" xr:uid="{2B624F0C-006D-4D37-B4E2-5CF001D8595B}"/>
    <cellStyle name="40% - Accent6 13 3" xfId="7520" xr:uid="{BBF7957E-9BA3-4A21-AE3E-861785BBA4EF}"/>
    <cellStyle name="40% - Accent6 13 3 2" xfId="8317" xr:uid="{47D5CDF2-1EE8-4160-8887-C02628AE0E3C}"/>
    <cellStyle name="40% - Accent6 13 3 2 2" xfId="10099" xr:uid="{B8DBB986-9698-479E-BAF9-AF4760794D36}"/>
    <cellStyle name="40% - Accent6 13 3 2 2 2" xfId="13779" xr:uid="{B7EDB5FC-2672-446F-A92E-90329BEB4D43}"/>
    <cellStyle name="40% - Accent6 13 3 2 3" xfId="12000" xr:uid="{99C8727C-853B-4D8B-A15A-2B7C8FFB9915}"/>
    <cellStyle name="40% - Accent6 13 3 3" xfId="9217" xr:uid="{B2214848-CBAA-4E5E-9EE5-DBC344126E34}"/>
    <cellStyle name="40% - Accent6 13 3 3 2" xfId="12897" xr:uid="{2E089CF4-9AD7-4FB1-BBEF-D535EC796D69}"/>
    <cellStyle name="40% - Accent6 13 3 4" xfId="11118" xr:uid="{A03316B2-17B1-4546-BFC1-0A17966B1D56}"/>
    <cellStyle name="40% - Accent6 13 4" xfId="7943" xr:uid="{4DEFFEE2-E212-4A54-AFDE-1BB641438AA8}"/>
    <cellStyle name="40% - Accent6 13 4 2" xfId="9717" xr:uid="{60BC9E36-9A89-4277-B591-BF1DB3CEAF76}"/>
    <cellStyle name="40% - Accent6 13 4 2 2" xfId="13397" xr:uid="{1B618D2F-8CDD-4440-9FA6-2F57A87D3ADA}"/>
    <cellStyle name="40% - Accent6 13 4 3" xfId="11618" xr:uid="{FEE03601-87C7-452E-82FA-E229CAA6AB3E}"/>
    <cellStyle name="40% - Accent6 13 5" xfId="8832" xr:uid="{A69A18C8-758E-4851-BE20-BF36F766FDD8}"/>
    <cellStyle name="40% - Accent6 13 5 2" xfId="12514" xr:uid="{E5F7D148-8258-4D82-8883-F90CA7D16455}"/>
    <cellStyle name="40% - Accent6 13 6" xfId="10731" xr:uid="{710556ED-3FD4-4DEC-BF38-3F728C113C35}"/>
    <cellStyle name="40% - Accent6 14" xfId="2286" xr:uid="{C5399662-BCBA-41F6-8777-9CAC5CB25C1B}"/>
    <cellStyle name="40% - Accent6 14 2" xfId="2287" xr:uid="{CB370F67-EE74-4B2B-BEEA-3513CC071E1A}"/>
    <cellStyle name="40% - Accent6 14 2 2" xfId="7101" xr:uid="{6C62BBA5-6D29-4F73-A359-E9AE6E82CDCB}"/>
    <cellStyle name="40% - Accent6 14 2 2 2" xfId="8507" xr:uid="{E11D5B45-5757-449B-B947-46F1F5424CF7}"/>
    <cellStyle name="40% - Accent6 14 2 2 2 2" xfId="10289" xr:uid="{C2B12821-4720-474E-AA9B-F6B935F631CC}"/>
    <cellStyle name="40% - Accent6 14 2 2 2 2 2" xfId="13969" xr:uid="{76EF3B21-378D-4D63-B041-1133BC92F2CA}"/>
    <cellStyle name="40% - Accent6 14 2 2 2 3" xfId="12190" xr:uid="{720F7DD7-0C8D-4883-AA51-67C56BD1C53A}"/>
    <cellStyle name="40% - Accent6 14 2 2 3" xfId="9407" xr:uid="{54B65A18-1AD3-4A05-91EA-43F4115E6974}"/>
    <cellStyle name="40% - Accent6 14 2 2 3 2" xfId="13087" xr:uid="{A84AEAE8-3327-4FA6-89DA-4132E1CE31B3}"/>
    <cellStyle name="40% - Accent6 14 2 2 4" xfId="11308" xr:uid="{0C545306-D549-4A42-96E4-D6026D985275}"/>
    <cellStyle name="40% - Accent6 14 2 3" xfId="8125" xr:uid="{2A68ED5E-7382-4D00-B292-E600D1F0CBD6}"/>
    <cellStyle name="40% - Accent6 14 2 3 2" xfId="9906" xr:uid="{5FA41E22-2A88-4927-8FD9-E3E201BE6F2D}"/>
    <cellStyle name="40% - Accent6 14 2 3 2 2" xfId="13586" xr:uid="{73C2D5D2-3AFA-447D-BDBF-7FE88F65FDD5}"/>
    <cellStyle name="40% - Accent6 14 2 3 3" xfId="11807" xr:uid="{4144BA04-E3B1-4D36-9E08-571C9E6CB79E}"/>
    <cellStyle name="40% - Accent6 14 2 4" xfId="9024" xr:uid="{F7D6141E-ADCB-4847-A66C-12E88BE4F3F8}"/>
    <cellStyle name="40% - Accent6 14 2 4 2" xfId="12704" xr:uid="{2C0B305B-311E-4DA0-8200-5E332B8F45D0}"/>
    <cellStyle name="40% - Accent6 14 2 5" xfId="10925" xr:uid="{25EF29C4-D75D-4AA3-BDDD-B810BA6435A1}"/>
    <cellStyle name="40% - Accent6 14 3" xfId="7541" xr:uid="{8779EBAA-AAC1-4BF8-BA38-C9BF96F4E45C}"/>
    <cellStyle name="40% - Accent6 14 3 2" xfId="8341" xr:uid="{152E5326-AD5E-455A-A450-BAC1E0EE7560}"/>
    <cellStyle name="40% - Accent6 14 3 2 2" xfId="10123" xr:uid="{37278D6C-35B4-4363-8000-F33EA26F1DA3}"/>
    <cellStyle name="40% - Accent6 14 3 2 2 2" xfId="13803" xr:uid="{02B25621-559B-4BBA-87AF-41759B7FB92B}"/>
    <cellStyle name="40% - Accent6 14 3 2 3" xfId="12024" xr:uid="{B13D2833-4AEB-4DCC-82D1-1BDA5230A1B3}"/>
    <cellStyle name="40% - Accent6 14 3 3" xfId="9241" xr:uid="{97B522EC-8486-4D12-AAF4-8FFFA3F08A0B}"/>
    <cellStyle name="40% - Accent6 14 3 3 2" xfId="12921" xr:uid="{EB379B7F-B987-40AD-97C4-2967F192120B}"/>
    <cellStyle name="40% - Accent6 14 3 4" xfId="11142" xr:uid="{FD0EFDA8-DABF-4732-B86A-255916969A9A}"/>
    <cellStyle name="40% - Accent6 14 4" xfId="7966" xr:uid="{E67D8893-2C17-499C-8CA5-52A0F4A278EE}"/>
    <cellStyle name="40% - Accent6 14 4 2" xfId="9740" xr:uid="{334ACAC1-B693-41BC-A8E5-FDC942779519}"/>
    <cellStyle name="40% - Accent6 14 4 2 2" xfId="13420" xr:uid="{0D1D0EDF-0EED-4204-A2F9-F0D921A14BEF}"/>
    <cellStyle name="40% - Accent6 14 4 3" xfId="11641" xr:uid="{F9FCAE2B-0F1C-417B-839D-F2FB3B93FE5B}"/>
    <cellStyle name="40% - Accent6 14 5" xfId="8856" xr:uid="{D836D5E4-8C7A-4F68-A168-021DD8D8CE48}"/>
    <cellStyle name="40% - Accent6 14 5 2" xfId="12538" xr:uid="{9B744EC1-2D05-4EDE-8261-C33536114E78}"/>
    <cellStyle name="40% - Accent6 14 6" xfId="10757" xr:uid="{CAF23E4D-ECCB-4D5E-B602-C634B1E41D1A}"/>
    <cellStyle name="40% - Accent6 15" xfId="2288" xr:uid="{9003DB01-8064-4B02-9221-8BC375EDF315}"/>
    <cellStyle name="40% - Accent6 15 2" xfId="2289" xr:uid="{57BE8AC7-B6D1-4E8F-8DD9-03E5AD1B9F1C}"/>
    <cellStyle name="40% - Accent6 15 2 2" xfId="7102" xr:uid="{E7E06478-3B8B-4789-8427-72C5FD8D18C1}"/>
    <cellStyle name="40% - Accent6 15 2 2 2" xfId="8526" xr:uid="{4860276E-ADF6-485C-8D90-496E3B77B8BA}"/>
    <cellStyle name="40% - Accent6 15 2 2 2 2" xfId="10308" xr:uid="{28925DFC-63AE-4436-B014-9A16DB68F700}"/>
    <cellStyle name="40% - Accent6 15 2 2 2 2 2" xfId="13988" xr:uid="{59755EC6-5BF2-434D-9D84-AC8E1F6B0F89}"/>
    <cellStyle name="40% - Accent6 15 2 2 2 3" xfId="12209" xr:uid="{C0D9B7A1-5240-405F-B3A2-5D2AF467DC0D}"/>
    <cellStyle name="40% - Accent6 15 2 2 3" xfId="9426" xr:uid="{E23D534C-8425-47BA-81B1-C5787E6EFF13}"/>
    <cellStyle name="40% - Accent6 15 2 2 3 2" xfId="13106" xr:uid="{18E749CB-C8CF-4E0D-9037-DCDD88BA8F56}"/>
    <cellStyle name="40% - Accent6 15 2 2 4" xfId="11327" xr:uid="{E5A32FF1-ACB5-4295-893C-9402AC6B26E1}"/>
    <cellStyle name="40% - Accent6 15 2 3" xfId="8144" xr:uid="{ED845584-CC72-4D87-8039-6F65FCF4AC2C}"/>
    <cellStyle name="40% - Accent6 15 2 3 2" xfId="9925" xr:uid="{B5B7056B-0891-47FD-AD0F-1FFFC98CE9A6}"/>
    <cellStyle name="40% - Accent6 15 2 3 2 2" xfId="13605" xr:uid="{CA22D6B0-1B85-4740-97F9-9EB92274E76E}"/>
    <cellStyle name="40% - Accent6 15 2 3 3" xfId="11826" xr:uid="{CC33EBCA-3866-458B-8BA7-1A02A8DDB105}"/>
    <cellStyle name="40% - Accent6 15 2 4" xfId="9043" xr:uid="{4AE52218-FAA0-408A-AFAE-AFE66A6CA682}"/>
    <cellStyle name="40% - Accent6 15 2 4 2" xfId="12723" xr:uid="{6CEB58E1-9393-4E2B-ABFA-96718D56D063}"/>
    <cellStyle name="40% - Accent6 15 2 5" xfId="10944" xr:uid="{515FE443-7176-4ECD-AEA2-4954A255451E}"/>
    <cellStyle name="40% - Accent6 15 3" xfId="7558" xr:uid="{5F251EA0-6340-401B-800E-36D39920508E}"/>
    <cellStyle name="40% - Accent6 15 3 2" xfId="8360" xr:uid="{C1012E78-4014-4349-997C-A0CD6DD51DF3}"/>
    <cellStyle name="40% - Accent6 15 3 2 2" xfId="10142" xr:uid="{282D69A7-5829-413C-A494-1AC94FDD5629}"/>
    <cellStyle name="40% - Accent6 15 3 2 2 2" xfId="13822" xr:uid="{24379F71-4090-472E-A612-D2A3735DF300}"/>
    <cellStyle name="40% - Accent6 15 3 2 3" xfId="12043" xr:uid="{B913B053-646D-46A0-8DC6-9EF452446ADE}"/>
    <cellStyle name="40% - Accent6 15 3 3" xfId="9260" xr:uid="{B22123AB-47B7-4BA6-B607-0AFC745D0E0F}"/>
    <cellStyle name="40% - Accent6 15 3 3 2" xfId="12940" xr:uid="{C93B9F4D-56AA-486A-A7D4-9D153B0E9D9E}"/>
    <cellStyle name="40% - Accent6 15 3 4" xfId="11161" xr:uid="{EEEF55C7-3870-43D0-93AD-479B766C78DB}"/>
    <cellStyle name="40% - Accent6 15 4" xfId="7985" xr:uid="{4B2E11AE-3380-48A1-8C95-D42E6FFCCCC7}"/>
    <cellStyle name="40% - Accent6 15 4 2" xfId="9759" xr:uid="{C4612F64-A401-4405-873E-423A8F4EAA84}"/>
    <cellStyle name="40% - Accent6 15 4 2 2" xfId="13439" xr:uid="{2A9B8053-301D-4433-B5F7-A7D8CEAF8F77}"/>
    <cellStyle name="40% - Accent6 15 4 3" xfId="11660" xr:uid="{CB5E94C3-479D-419A-97CC-CA42F7804936}"/>
    <cellStyle name="40% - Accent6 15 5" xfId="8875" xr:uid="{0CD8FC9B-D574-4618-A605-F8A678DC01AF}"/>
    <cellStyle name="40% - Accent6 15 5 2" xfId="12557" xr:uid="{E8FD5910-F331-4F71-9387-A300D1023F14}"/>
    <cellStyle name="40% - Accent6 15 6" xfId="10776" xr:uid="{B76C68AB-05D7-4512-B65E-D3DAE0786E2D}"/>
    <cellStyle name="40% - Accent6 16" xfId="2290" xr:uid="{F854FF5C-AE31-4454-BAF5-C72ECF31ABF3}"/>
    <cellStyle name="40% - Accent6 16 2" xfId="7417" xr:uid="{8CC6C005-16F6-40B9-A64A-F7EED42F3932}"/>
    <cellStyle name="40% - Accent6 16 2 2" xfId="7671" xr:uid="{7F05857D-8143-48E5-B884-B48F72530F5D}"/>
    <cellStyle name="40% - Accent6 16 2 2 2" xfId="8539" xr:uid="{C40386CB-C79F-4CE5-828B-0BDF42E67917}"/>
    <cellStyle name="40% - Accent6 16 2 2 2 2" xfId="10321" xr:uid="{5B288A1F-8352-4E16-B0FC-10CFB631CCA1}"/>
    <cellStyle name="40% - Accent6 16 2 2 2 2 2" xfId="14001" xr:uid="{37991C77-EC56-4923-AB5A-D8E12CFE38F6}"/>
    <cellStyle name="40% - Accent6 16 2 2 2 3" xfId="12222" xr:uid="{14B0CFB4-B6D3-43D9-AE31-53E96F2688C4}"/>
    <cellStyle name="40% - Accent6 16 2 2 3" xfId="9439" xr:uid="{A9FA243B-A3F0-4588-93AB-A60A233D38CB}"/>
    <cellStyle name="40% - Accent6 16 2 2 3 2" xfId="13119" xr:uid="{F2CF8642-67FE-4F8F-8313-D31EED5586ED}"/>
    <cellStyle name="40% - Accent6 16 2 2 4" xfId="11340" xr:uid="{92E63173-CD89-4146-AC6F-57A218DD24A5}"/>
    <cellStyle name="40% - Accent6 16 2 3" xfId="8157" xr:uid="{E75058E9-5AAB-4522-B268-B8AA60F850F0}"/>
    <cellStyle name="40% - Accent6 16 2 3 2" xfId="9938" xr:uid="{02C55AAE-1542-4AF6-AEEA-84B06C7C9FDE}"/>
    <cellStyle name="40% - Accent6 16 2 3 2 2" xfId="13618" xr:uid="{8DC08A19-9147-4F7A-8417-83FF94A5F085}"/>
    <cellStyle name="40% - Accent6 16 2 3 3" xfId="11839" xr:uid="{DF468C42-8DE5-4EF3-BEE0-F22503AF5EA8}"/>
    <cellStyle name="40% - Accent6 16 2 4" xfId="9056" xr:uid="{EF98118B-59FC-4B36-B494-5278028DA7AD}"/>
    <cellStyle name="40% - Accent6 16 2 4 2" xfId="12736" xr:uid="{5EB881E2-45FC-4A52-8DC0-A9328A3B9C90}"/>
    <cellStyle name="40% - Accent6 16 2 5" xfId="10957" xr:uid="{B05189CA-0DA1-4D15-B5DB-2640923C686F}"/>
    <cellStyle name="40% - Accent6 16 3" xfId="7571" xr:uid="{B1B034CF-C623-47C0-93FE-00C3675DCE0E}"/>
    <cellStyle name="40% - Accent6 16 3 2" xfId="8373" xr:uid="{A22518B9-DF0C-44E6-947B-8821A60C6D2F}"/>
    <cellStyle name="40% - Accent6 16 3 2 2" xfId="10155" xr:uid="{2F391E33-21CD-4194-9050-DD58298AEAFC}"/>
    <cellStyle name="40% - Accent6 16 3 2 2 2" xfId="13835" xr:uid="{4569E708-79E2-4325-916F-024FF95DB200}"/>
    <cellStyle name="40% - Accent6 16 3 2 3" xfId="12056" xr:uid="{141B449E-D933-4D93-AC55-50002055B9CC}"/>
    <cellStyle name="40% - Accent6 16 3 3" xfId="9273" xr:uid="{8E8822DF-D904-4AF6-8E79-CF958C7975B1}"/>
    <cellStyle name="40% - Accent6 16 3 3 2" xfId="12953" xr:uid="{FEB49B50-13FE-4DCC-86F2-F230F8D91713}"/>
    <cellStyle name="40% - Accent6 16 3 4" xfId="11174" xr:uid="{CC955E02-BEFB-41A8-843D-6141CE9F967A}"/>
    <cellStyle name="40% - Accent6 16 4" xfId="7998" xr:uid="{8F71F088-60EB-4154-94C6-6FE3808608FB}"/>
    <cellStyle name="40% - Accent6 16 4 2" xfId="9772" xr:uid="{C4534E4D-F690-48FB-AD1F-A454EAE24DF9}"/>
    <cellStyle name="40% - Accent6 16 4 2 2" xfId="13452" xr:uid="{C1ECE5F2-E27F-42D6-91C6-C3EE6C2CE043}"/>
    <cellStyle name="40% - Accent6 16 4 3" xfId="11673" xr:uid="{5825209D-47F1-40F7-A5E5-CD2FDBA0456E}"/>
    <cellStyle name="40% - Accent6 16 5" xfId="8888" xr:uid="{23693CC3-AF4B-4C4F-85AE-21817DD21FAF}"/>
    <cellStyle name="40% - Accent6 16 5 2" xfId="12570" xr:uid="{B43319F0-44E7-479D-AF46-33F1576E62EC}"/>
    <cellStyle name="40% - Accent6 16 6" xfId="10789" xr:uid="{42C49D5B-3EBB-438C-A7A0-842EC04EE6E6}"/>
    <cellStyle name="40% - Accent6 17" xfId="2291" xr:uid="{74353ADF-57CA-448A-8B21-8CCB9D024D56}"/>
    <cellStyle name="40% - Accent6 17 2" xfId="7432" xr:uid="{B5041DBA-3138-4C4F-BE2F-1C737A216578}"/>
    <cellStyle name="40% - Accent6 17 2 2" xfId="7686" xr:uid="{2F7F866E-55C7-46BB-9654-0ECB62B51CFD}"/>
    <cellStyle name="40% - Accent6 17 2 2 2" xfId="8553" xr:uid="{6EADFEBC-D0EC-4932-89A1-A5E13E9988E5}"/>
    <cellStyle name="40% - Accent6 17 2 2 2 2" xfId="10335" xr:uid="{DC323B09-BEF1-41CE-9C58-7A50282C776E}"/>
    <cellStyle name="40% - Accent6 17 2 2 2 2 2" xfId="14015" xr:uid="{15A5B650-B67A-4022-A2E9-05F70758F992}"/>
    <cellStyle name="40% - Accent6 17 2 2 2 3" xfId="12236" xr:uid="{9F2C2897-C220-4C17-B6D2-75CFC9333B82}"/>
    <cellStyle name="40% - Accent6 17 2 2 3" xfId="9453" xr:uid="{6A3A9E70-3F57-4248-A06F-05618210955C}"/>
    <cellStyle name="40% - Accent6 17 2 2 3 2" xfId="13133" xr:uid="{38710AA6-8FB8-4B7B-90A8-BD27ACBDE97D}"/>
    <cellStyle name="40% - Accent6 17 2 2 4" xfId="11354" xr:uid="{62CEBEC5-9FDE-4393-A747-3CC12DC12F7D}"/>
    <cellStyle name="40% - Accent6 17 2 3" xfId="8171" xr:uid="{E7A355C6-BC4F-4569-87F2-0DA0256C3D62}"/>
    <cellStyle name="40% - Accent6 17 2 3 2" xfId="9952" xr:uid="{DFB62B1F-5CEC-4234-BF7E-29728EDA6D8B}"/>
    <cellStyle name="40% - Accent6 17 2 3 2 2" xfId="13632" xr:uid="{EA16E293-7843-4422-AB66-F7D668EB9031}"/>
    <cellStyle name="40% - Accent6 17 2 3 3" xfId="11853" xr:uid="{A3CB7499-C610-48D2-A490-591FBACBBD77}"/>
    <cellStyle name="40% - Accent6 17 2 4" xfId="9070" xr:uid="{2917B982-69C1-4EC5-9869-1CC4A7BD5FA8}"/>
    <cellStyle name="40% - Accent6 17 2 4 2" xfId="12750" xr:uid="{84F91F13-65FF-4F59-BA26-E6A55DBCBBE8}"/>
    <cellStyle name="40% - Accent6 17 2 5" xfId="10971" xr:uid="{EDC6BFD4-4684-45B4-A78C-C54100A31069}"/>
    <cellStyle name="40% - Accent6 17 3" xfId="7585" xr:uid="{D50BC70E-3A54-401D-8687-5B338D455CE3}"/>
    <cellStyle name="40% - Accent6 17 3 2" xfId="8387" xr:uid="{FB5887C6-3E32-47DE-8A99-2A47FD03B59F}"/>
    <cellStyle name="40% - Accent6 17 3 2 2" xfId="10169" xr:uid="{6BC1D642-B499-449D-9687-E2942BEDF565}"/>
    <cellStyle name="40% - Accent6 17 3 2 2 2" xfId="13849" xr:uid="{5F02AFD1-82F8-445D-A800-BE1D0C07FC64}"/>
    <cellStyle name="40% - Accent6 17 3 2 3" xfId="12070" xr:uid="{8A0D995B-43A8-4E45-A061-6F9F4B9B1D7E}"/>
    <cellStyle name="40% - Accent6 17 3 3" xfId="9287" xr:uid="{53DCA97A-9CFD-420D-8D1B-E18A883A8B00}"/>
    <cellStyle name="40% - Accent6 17 3 3 2" xfId="12967" xr:uid="{F152ED82-0E46-427F-9886-A2C9421B62A1}"/>
    <cellStyle name="40% - Accent6 17 3 4" xfId="11188" xr:uid="{3E995AD1-7480-4EE1-BEDE-11031C099186}"/>
    <cellStyle name="40% - Accent6 17 4" xfId="8012" xr:uid="{81E862F3-4279-4B19-9F20-166B9784C928}"/>
    <cellStyle name="40% - Accent6 17 4 2" xfId="9786" xr:uid="{F15CF429-9D2B-4F01-A91B-C7964E78CEF7}"/>
    <cellStyle name="40% - Accent6 17 4 2 2" xfId="13466" xr:uid="{A071109E-E7D6-45ED-951C-DB313790AD4D}"/>
    <cellStyle name="40% - Accent6 17 4 3" xfId="11687" xr:uid="{B03E18A6-3CB2-4EA2-AFD0-E441D00D441C}"/>
    <cellStyle name="40% - Accent6 17 5" xfId="8903" xr:uid="{4E02A5C4-80CC-4A94-A019-E7C1A88F4C9E}"/>
    <cellStyle name="40% - Accent6 17 5 2" xfId="12584" xr:uid="{3FCD1211-185F-4333-9F9C-15E400A164D1}"/>
    <cellStyle name="40% - Accent6 17 6" xfId="10804" xr:uid="{1F689EF1-4EF4-4277-AFC1-D4934BB2FF14}"/>
    <cellStyle name="40% - Accent6 18" xfId="2292" xr:uid="{EA9991A5-5C1B-4207-84F5-CBA6A624D602}"/>
    <cellStyle name="40% - Accent6 18 2" xfId="7447" xr:uid="{9A7668CD-B71C-416D-A84F-790C3947F149}"/>
    <cellStyle name="40% - Accent6 18 2 2" xfId="7702" xr:uid="{2C6EF34A-0289-4664-A8A8-82D7843F1B7D}"/>
    <cellStyle name="40% - Accent6 18 2 2 2" xfId="8569" xr:uid="{25487126-1FCC-4A74-BECC-DC58E1210EBC}"/>
    <cellStyle name="40% - Accent6 18 2 2 2 2" xfId="10351" xr:uid="{0C9DBAE4-2D79-4C6A-A42C-F0A2E8444971}"/>
    <cellStyle name="40% - Accent6 18 2 2 2 2 2" xfId="14031" xr:uid="{0230B806-E631-4864-8A38-6C12D376E030}"/>
    <cellStyle name="40% - Accent6 18 2 2 2 3" xfId="12252" xr:uid="{5A04E4C8-74FE-41D7-91FB-CFDA49E115B1}"/>
    <cellStyle name="40% - Accent6 18 2 2 3" xfId="9469" xr:uid="{B7A90539-9FD0-480D-AF8A-272C2BC46B82}"/>
    <cellStyle name="40% - Accent6 18 2 2 3 2" xfId="13149" xr:uid="{5AA6C2E9-7871-41D9-95BA-335B3152AC32}"/>
    <cellStyle name="40% - Accent6 18 2 2 4" xfId="11370" xr:uid="{8C90F259-71B3-40B4-8C4A-013F014C50AC}"/>
    <cellStyle name="40% - Accent6 18 2 3" xfId="8187" xr:uid="{CDF0AC7E-B001-4247-8B8F-E84418D76FC9}"/>
    <cellStyle name="40% - Accent6 18 2 3 2" xfId="9968" xr:uid="{36EE2B91-2A62-4CE1-835B-0F2A473FD4A5}"/>
    <cellStyle name="40% - Accent6 18 2 3 2 2" xfId="13648" xr:uid="{9C9C28F3-5B1B-4050-8849-F8829C3D8E6F}"/>
    <cellStyle name="40% - Accent6 18 2 3 3" xfId="11869" xr:uid="{F2E53717-91CA-404B-B460-D94D62759C3D}"/>
    <cellStyle name="40% - Accent6 18 2 4" xfId="9086" xr:uid="{7C25DF10-C42E-4A1F-8BCD-3CBFD1A99FAE}"/>
    <cellStyle name="40% - Accent6 18 2 4 2" xfId="12766" xr:uid="{A583EAB8-4A93-496B-99B3-8BE3D3918250}"/>
    <cellStyle name="40% - Accent6 18 2 5" xfId="10987" xr:uid="{EE0AD88B-FB29-4FF6-A5DA-D7AEA8A8F600}"/>
    <cellStyle name="40% - Accent6 18 3" xfId="7601" xr:uid="{2792D830-4AEC-4C6A-A132-23B7FF842A6D}"/>
    <cellStyle name="40% - Accent6 18 3 2" xfId="8403" xr:uid="{A6F4F98B-0C2D-4E2E-B9B5-1AC658933FA0}"/>
    <cellStyle name="40% - Accent6 18 3 2 2" xfId="10185" xr:uid="{FCF923DB-CB63-493D-849D-8D637295CB4B}"/>
    <cellStyle name="40% - Accent6 18 3 2 2 2" xfId="13865" xr:uid="{3F23E77D-58CA-46F2-9E3A-453E3EB6F069}"/>
    <cellStyle name="40% - Accent6 18 3 2 3" xfId="12086" xr:uid="{9635CDD7-E7C0-4468-ABDF-B34FAC0F8DFB}"/>
    <cellStyle name="40% - Accent6 18 3 3" xfId="9303" xr:uid="{30EC24C0-2292-45D6-9F35-3513B39A91A2}"/>
    <cellStyle name="40% - Accent6 18 3 3 2" xfId="12983" xr:uid="{D15DB14B-15EF-44DD-9753-6DA44F8910F8}"/>
    <cellStyle name="40% - Accent6 18 3 4" xfId="11204" xr:uid="{2CA765A4-CC3F-4709-96D9-2F4795335F9C}"/>
    <cellStyle name="40% - Accent6 18 4" xfId="8028" xr:uid="{FE5131D1-1AB1-4301-ADA2-6E19D465D3C8}"/>
    <cellStyle name="40% - Accent6 18 4 2" xfId="9802" xr:uid="{394E7C56-9B89-4826-9BB9-2AECCBD9417D}"/>
    <cellStyle name="40% - Accent6 18 4 2 2" xfId="13482" xr:uid="{53A87C4A-0482-4FF6-B9A4-88389E15A9A5}"/>
    <cellStyle name="40% - Accent6 18 4 3" xfId="11703" xr:uid="{676D1391-430E-48A9-A827-F66F31CD6B7C}"/>
    <cellStyle name="40% - Accent6 18 5" xfId="8919" xr:uid="{2D91BEDD-5032-46C3-99E1-F8BA65275A05}"/>
    <cellStyle name="40% - Accent6 18 5 2" xfId="12600" xr:uid="{20810628-4C74-477C-8A15-C460011484E7}"/>
    <cellStyle name="40% - Accent6 18 6" xfId="10820" xr:uid="{B069626D-B0C3-4E9E-804A-8F2841DE88B1}"/>
    <cellStyle name="40% - Accent6 19" xfId="2293" xr:uid="{A1466694-D0C9-4AB2-A560-AD1E03B26345}"/>
    <cellStyle name="40% - Accent6 19 2" xfId="7461" xr:uid="{8EC9A328-4415-450C-91D2-0A4ECFE3DEC9}"/>
    <cellStyle name="40% - Accent6 19 2 2" xfId="7715" xr:uid="{3A8B9DE0-27C7-4925-8799-73F3909C45E5}"/>
    <cellStyle name="40% - Accent6 19 2 2 2" xfId="8582" xr:uid="{C3DD8AD9-961B-4D01-BF0A-A8DFFC5E0BEA}"/>
    <cellStyle name="40% - Accent6 19 2 2 2 2" xfId="10364" xr:uid="{D6AF0ACB-CDC2-426A-B21F-0C716D68BB51}"/>
    <cellStyle name="40% - Accent6 19 2 2 2 2 2" xfId="14044" xr:uid="{A5F02014-23F0-4C32-83AA-2799D19D2597}"/>
    <cellStyle name="40% - Accent6 19 2 2 2 3" xfId="12265" xr:uid="{5B98F888-FF9D-4DFA-9C60-D306069F3490}"/>
    <cellStyle name="40% - Accent6 19 2 2 3" xfId="9482" xr:uid="{0DC7D760-0B05-4481-92CC-4B88CAD6A275}"/>
    <cellStyle name="40% - Accent6 19 2 2 3 2" xfId="13162" xr:uid="{E407DC54-C860-4D99-8EA2-55E5D476A69F}"/>
    <cellStyle name="40% - Accent6 19 2 2 4" xfId="11383" xr:uid="{0FC5E6A0-95B2-4214-8E2D-52D141B53FE7}"/>
    <cellStyle name="40% - Accent6 19 2 3" xfId="8200" xr:uid="{40F40755-E27C-482E-BFE2-DD3F0F78E424}"/>
    <cellStyle name="40% - Accent6 19 2 3 2" xfId="9981" xr:uid="{D1E56D5A-7AA9-475F-B4B8-EFD8D38D1583}"/>
    <cellStyle name="40% - Accent6 19 2 3 2 2" xfId="13661" xr:uid="{19E0A433-8EEC-4B75-9B8C-8CABE2FCEAB7}"/>
    <cellStyle name="40% - Accent6 19 2 3 3" xfId="11882" xr:uid="{512A0DEE-6DFC-492B-8C66-75806E9E3BF7}"/>
    <cellStyle name="40% - Accent6 19 2 4" xfId="9099" xr:uid="{BA96A328-8457-4E4F-9620-9EED59CC68CE}"/>
    <cellStyle name="40% - Accent6 19 2 4 2" xfId="12779" xr:uid="{36DF6B0C-803D-44AE-93E4-FB6DB3704FA0}"/>
    <cellStyle name="40% - Accent6 19 2 5" xfId="11000" xr:uid="{34DFCB3A-F917-49A2-8A03-623857F583AE}"/>
    <cellStyle name="40% - Accent6 19 3" xfId="7614" xr:uid="{CA7E594E-9B41-4DE9-94F0-3CE782B3959A}"/>
    <cellStyle name="40% - Accent6 19 3 2" xfId="8416" xr:uid="{2534F9EA-4A6D-4A15-81F9-991009F15ACC}"/>
    <cellStyle name="40% - Accent6 19 3 2 2" xfId="10198" xr:uid="{89D208B8-1E9B-4594-8C84-0AE190FF23C0}"/>
    <cellStyle name="40% - Accent6 19 3 2 2 2" xfId="13878" xr:uid="{6062370C-A877-44AD-8150-043200EB55AA}"/>
    <cellStyle name="40% - Accent6 19 3 2 3" xfId="12099" xr:uid="{A5AB034D-1DBE-40D5-B83A-B6113865E9BC}"/>
    <cellStyle name="40% - Accent6 19 3 3" xfId="9316" xr:uid="{A894EC4D-21B3-40D2-95D0-27BE614528D0}"/>
    <cellStyle name="40% - Accent6 19 3 3 2" xfId="12996" xr:uid="{2DDD9763-8A44-4E4D-9EF7-B8D0EF4324BB}"/>
    <cellStyle name="40% - Accent6 19 3 4" xfId="11217" xr:uid="{CB0D2AD7-5C52-443F-AE5F-0D0650FD9EE6}"/>
    <cellStyle name="40% - Accent6 19 4" xfId="8041" xr:uid="{15B7E2AD-C68E-447D-89D3-E589C2E21E5B}"/>
    <cellStyle name="40% - Accent6 19 4 2" xfId="9815" xr:uid="{6D88C85D-2674-4E28-ADAF-D1AF1FDA21E9}"/>
    <cellStyle name="40% - Accent6 19 4 2 2" xfId="13495" xr:uid="{F29719BF-8D34-4F04-B978-2131F4FCC55C}"/>
    <cellStyle name="40% - Accent6 19 4 3" xfId="11716" xr:uid="{2A4274D2-D23D-4A0D-B4C2-10888567B41C}"/>
    <cellStyle name="40% - Accent6 19 5" xfId="8932" xr:uid="{6166E874-DBBB-4D49-88CE-C12B1E05709F}"/>
    <cellStyle name="40% - Accent6 19 5 2" xfId="12613" xr:uid="{A1E21EFF-8767-4C2B-B851-D7C772D7ABB8}"/>
    <cellStyle name="40% - Accent6 19 6" xfId="10833" xr:uid="{A56D0520-DEBC-408E-BC5E-63870C73A33F}"/>
    <cellStyle name="40% - Accent6 2" xfId="2294" xr:uid="{CD6F2B55-0C96-46BC-ABDA-34763A647532}"/>
    <cellStyle name="40% - Accent6 2 10" xfId="2295" xr:uid="{BA61BB64-5633-45BB-BE32-93E84033726D}"/>
    <cellStyle name="40% - Accent6 2 10 2" xfId="7167" xr:uid="{5792215B-42BA-4159-93DB-50CD17072896}"/>
    <cellStyle name="40% - Accent6 2 10 3" xfId="10732" xr:uid="{D9E9DD07-A8B9-413A-A675-E3BA99311405}"/>
    <cellStyle name="40% - Accent6 2 11" xfId="2296" xr:uid="{E8D7985F-141D-4252-A597-C407FE86622E}"/>
    <cellStyle name="40% - Accent6 2 11 2" xfId="14398" xr:uid="{52E0CD24-782F-4659-B1A5-68F3A3BD0504}"/>
    <cellStyle name="40% - Accent6 2 12" xfId="2297" xr:uid="{C3C37F40-AAF2-486A-A342-DA6CC4A6928C}"/>
    <cellStyle name="40% - Accent6 2 2" xfId="2298" xr:uid="{F453EA21-5641-462D-8C5D-04290F1608B8}"/>
    <cellStyle name="40% - Accent6 2 2 2" xfId="2299" xr:uid="{6D2FBDBC-E19F-42C4-90BA-193507888B9C}"/>
    <cellStyle name="40% - Accent6 2 2 2 2" xfId="2300" xr:uid="{47866B33-3CC5-4442-B755-E1649FA6B7F3}"/>
    <cellStyle name="40% - Accent6 2 2 2 2 2" xfId="2301" xr:uid="{B8456E71-93B5-4C8D-87BC-C1C16C5A6066}"/>
    <cellStyle name="40% - Accent6 2 2 2 3" xfId="2302" xr:uid="{913826F7-15D0-4B9B-AB48-01EB89CE86EB}"/>
    <cellStyle name="40% - Accent6 2 2 3" xfId="2303" xr:uid="{D716274F-1147-4A83-86FC-11A983CD73CB}"/>
    <cellStyle name="40% - Accent6 2 2 3 2" xfId="2304" xr:uid="{414ECF6A-CCFF-4373-BBD3-0BF6664FD2D2}"/>
    <cellStyle name="40% - Accent6 2 2 3 2 2" xfId="2305" xr:uid="{5A81F37D-C4FF-4FDF-B9F2-6C5EED9A0FC2}"/>
    <cellStyle name="40% - Accent6 2 2 3 3" xfId="2306" xr:uid="{16FD363E-A415-4F97-B0C6-4F32E4707AAE}"/>
    <cellStyle name="40% - Accent6 2 2 4" xfId="2307" xr:uid="{D67A3A98-DFCA-418F-9CA7-3358FB313A09}"/>
    <cellStyle name="40% - Accent6 2 2 4 2" xfId="2308" xr:uid="{4C2F2C91-80B1-4B6A-B16C-6174C9DBCF16}"/>
    <cellStyle name="40% - Accent6 2 2 5" xfId="2309" xr:uid="{0E7004A5-92A2-4837-A676-5B83AD115236}"/>
    <cellStyle name="40% - Accent6 2 2 5 2" xfId="2310" xr:uid="{6A0CABBF-56CF-44C7-B38C-BF3DCAB152E1}"/>
    <cellStyle name="40% - Accent6 2 2 6" xfId="2311" xr:uid="{8A9627B3-835F-4CF1-A8F2-4161F4F060CA}"/>
    <cellStyle name="40% - Accent6 2 2 6 2" xfId="2312" xr:uid="{27F43608-2448-442D-A69A-573DDD0963AE}"/>
    <cellStyle name="40% - Accent6 2 2 7" xfId="2313" xr:uid="{CF2FAB16-C6D7-4179-99F5-978352CDA8F1}"/>
    <cellStyle name="40% - Accent6 2 2 8" xfId="2314" xr:uid="{02BD16CC-3508-449F-A4FA-0CCAF32472E6}"/>
    <cellStyle name="40% - Accent6 2 3" xfId="2315" xr:uid="{825D66CD-EC1F-4A95-A8F6-0A0E8826E519}"/>
    <cellStyle name="40% - Accent6 2 3 2" xfId="2316" xr:uid="{6C860EBA-29C1-44C4-AA46-BA611B0D47EF}"/>
    <cellStyle name="40% - Accent6 2 3 2 2" xfId="2317" xr:uid="{3318B86A-CA7C-448C-89DC-D856D4136884}"/>
    <cellStyle name="40% - Accent6 2 3 2 2 2" xfId="2318" xr:uid="{549E9933-5B12-4187-9A5B-703F0AA4BCED}"/>
    <cellStyle name="40% - Accent6 2 3 2 3" xfId="2319" xr:uid="{D55BBCBB-013A-4479-A679-5B09DEA25408}"/>
    <cellStyle name="40% - Accent6 2 3 3" xfId="2320" xr:uid="{86E00788-995F-447B-8B33-6C7B683CC593}"/>
    <cellStyle name="40% - Accent6 2 3 3 2" xfId="2321" xr:uid="{E4A502AB-423B-448C-A620-8BE947C8C17F}"/>
    <cellStyle name="40% - Accent6 2 3 3 2 2" xfId="2322" xr:uid="{43B8BB91-6DDF-4FC2-8056-564DFA3DD261}"/>
    <cellStyle name="40% - Accent6 2 3 3 3" xfId="2323" xr:uid="{F331481A-156C-4CFD-BF1E-5C314B7BCF3A}"/>
    <cellStyle name="40% - Accent6 2 3 4" xfId="2324" xr:uid="{231C1ACF-F505-4ED0-BB7C-EBE973F3C112}"/>
    <cellStyle name="40% - Accent6 2 3 4 2" xfId="2325" xr:uid="{7467564A-5135-4458-B834-276912A4A42A}"/>
    <cellStyle name="40% - Accent6 2 3 5" xfId="2326" xr:uid="{D830BEBA-05B9-4555-A237-A28B80DCB700}"/>
    <cellStyle name="40% - Accent6 2 3 5 2" xfId="2327" xr:uid="{CCF7B9D9-DC0E-4C43-AF50-3FACD77ACB76}"/>
    <cellStyle name="40% - Accent6 2 3 6" xfId="2328" xr:uid="{2529960E-A467-4FB8-AB9F-ED1A52E569D4}"/>
    <cellStyle name="40% - Accent6 2 4" xfId="2329" xr:uid="{B924DFD5-84FA-4ED8-B394-023856FAF1CD}"/>
    <cellStyle name="40% - Accent6 2 4 2" xfId="2330" xr:uid="{D0C16047-08D5-491C-BC39-F131DA3C505A}"/>
    <cellStyle name="40% - Accent6 2 4 2 2" xfId="2331" xr:uid="{1945477F-F696-43E6-8EC5-BE2FE475C5C3}"/>
    <cellStyle name="40% - Accent6 2 4 3" xfId="2332" xr:uid="{356CC03A-BE93-417A-9E6B-69591AFCCA02}"/>
    <cellStyle name="40% - Accent6 2 5" xfId="2333" xr:uid="{E7F5AA0E-CE0F-4185-B890-C2AA266705CF}"/>
    <cellStyle name="40% - Accent6 2 5 2" xfId="2334" xr:uid="{EFCDFB4E-540F-4A5F-A9B1-842EDDE87366}"/>
    <cellStyle name="40% - Accent6 2 5 2 2" xfId="2335" xr:uid="{40069842-3FDE-4465-AB45-8FCA3A0507A5}"/>
    <cellStyle name="40% - Accent6 2 5 3" xfId="2336" xr:uid="{FEC41160-84AA-40BF-ABCB-1FC5ECE6C33D}"/>
    <cellStyle name="40% - Accent6 2 6" xfId="2337" xr:uid="{F0FBBB85-A4B5-4514-A0B9-10AC33592A0C}"/>
    <cellStyle name="40% - Accent6 2 6 2" xfId="2338" xr:uid="{DE20D447-CEF9-4A90-BB0F-3D64B52D2975}"/>
    <cellStyle name="40% - Accent6 2 7" xfId="2339" xr:uid="{7276F2EF-C1B5-450C-8E96-0ED1FE919037}"/>
    <cellStyle name="40% - Accent6 2 7 2" xfId="2340" xr:uid="{402E6F25-8778-419F-BE70-92AB6EBA236D}"/>
    <cellStyle name="40% - Accent6 2 8" xfId="2341" xr:uid="{CCD3FBEB-467A-4B81-9E04-B5F04B377F72}"/>
    <cellStyle name="40% - Accent6 2 8 2" xfId="2342" xr:uid="{64E63F39-1EB6-46D2-9D77-BC67F3554FC1}"/>
    <cellStyle name="40% - Accent6 2 9" xfId="2343" xr:uid="{2B425AD0-9022-48A2-A296-2088E695F500}"/>
    <cellStyle name="40% - Accent6 2 9 2" xfId="6879" xr:uid="{47C51174-9D93-4A56-BC57-581742E7720A}"/>
    <cellStyle name="40% - Accent6 2 9 3" xfId="7103" xr:uid="{773DCC3E-5053-493A-94CD-E334711E8FC9}"/>
    <cellStyle name="40% - Accent6 20" xfId="6918" xr:uid="{D9F7B8BA-0031-41C1-B151-C1B200C2FB42}"/>
    <cellStyle name="40% - Accent6 20 2" xfId="7475" xr:uid="{60EDE678-1CF6-4948-B1A6-AE14AC3830BB}"/>
    <cellStyle name="40% - Accent6 20 2 2" xfId="7729" xr:uid="{5249E36E-985F-4E84-B1FA-732014765010}"/>
    <cellStyle name="40% - Accent6 20 2 2 2" xfId="8596" xr:uid="{326B5DDF-AF73-497C-9211-833B9D74DF77}"/>
    <cellStyle name="40% - Accent6 20 2 2 2 2" xfId="10378" xr:uid="{67DE9DA3-3E6D-4FB7-AE3E-9ED9CCB1B77C}"/>
    <cellStyle name="40% - Accent6 20 2 2 2 2 2" xfId="14058" xr:uid="{AEA1FC58-A602-4925-BDDB-1E9C01CA68D3}"/>
    <cellStyle name="40% - Accent6 20 2 2 2 3" xfId="12279" xr:uid="{39C11A27-B6E3-4385-8DF8-1924D4D3E321}"/>
    <cellStyle name="40% - Accent6 20 2 2 3" xfId="9496" xr:uid="{72931178-34AB-4452-989E-36517F62A04F}"/>
    <cellStyle name="40% - Accent6 20 2 2 3 2" xfId="13176" xr:uid="{D10F89A6-1340-4BD8-BA78-0C1996632F88}"/>
    <cellStyle name="40% - Accent6 20 2 2 4" xfId="11397" xr:uid="{3D563EFC-6459-4768-8AE5-31E05FE75796}"/>
    <cellStyle name="40% - Accent6 20 2 3" xfId="8214" xr:uid="{D5BFDF25-5F65-451D-8063-0F4B39AEA8A1}"/>
    <cellStyle name="40% - Accent6 20 2 3 2" xfId="9995" xr:uid="{53989B9D-AAD3-411C-B498-D53AAF0AA92F}"/>
    <cellStyle name="40% - Accent6 20 2 3 2 2" xfId="13675" xr:uid="{71BCC9F6-F5F0-4577-87BB-417F0D436984}"/>
    <cellStyle name="40% - Accent6 20 2 3 3" xfId="11896" xr:uid="{9B4C4493-41A1-460D-AE0F-9F1C609A1082}"/>
    <cellStyle name="40% - Accent6 20 2 4" xfId="9113" xr:uid="{D4541C7E-BDAE-4BCE-AD82-CE04CFCAB98F}"/>
    <cellStyle name="40% - Accent6 20 2 4 2" xfId="12793" xr:uid="{E8D844B3-0FAF-402B-96EC-27D0600BEF2F}"/>
    <cellStyle name="40% - Accent6 20 2 5" xfId="11014" xr:uid="{F48E57F9-1AB7-443A-B3D5-6F2CA4EA0271}"/>
    <cellStyle name="40% - Accent6 20 3" xfId="7628" xr:uid="{8EF30DCB-7685-4A51-BEB3-B4DF3B8B4ED6}"/>
    <cellStyle name="40% - Accent6 20 3 2" xfId="8430" xr:uid="{8897C646-A2E4-45C8-B070-FD38FD3F7F63}"/>
    <cellStyle name="40% - Accent6 20 3 2 2" xfId="10212" xr:uid="{3D088348-3208-41A8-8C66-6B80614466F7}"/>
    <cellStyle name="40% - Accent6 20 3 2 2 2" xfId="13892" xr:uid="{AFD6D3FF-68CF-4266-8A91-59CFB4278F39}"/>
    <cellStyle name="40% - Accent6 20 3 2 3" xfId="12113" xr:uid="{86C9CA6A-1EBC-490D-9E51-717731C43210}"/>
    <cellStyle name="40% - Accent6 20 3 3" xfId="9330" xr:uid="{B39A8D8D-6B1C-46F7-9DBF-B0D3ADB3E270}"/>
    <cellStyle name="40% - Accent6 20 3 3 2" xfId="13010" xr:uid="{B35D554F-2525-4724-82AC-24F128E0D50D}"/>
    <cellStyle name="40% - Accent6 20 3 4" xfId="11231" xr:uid="{AAFB33AD-7E88-4553-AAB7-B4FB1E9C142E}"/>
    <cellStyle name="40% - Accent6 20 4" xfId="8055" xr:uid="{2C011995-295E-495B-969B-8CDDD9F8F83D}"/>
    <cellStyle name="40% - Accent6 20 4 2" xfId="9829" xr:uid="{7B0DEC3C-D566-42EB-B475-DBCCC5CA3E27}"/>
    <cellStyle name="40% - Accent6 20 4 2 2" xfId="13509" xr:uid="{6E7D63EA-36FA-4A1B-882C-FE22BE081D78}"/>
    <cellStyle name="40% - Accent6 20 4 3" xfId="11730" xr:uid="{4CDDD54F-F26C-46FE-B7B1-7CB35FAEF0E4}"/>
    <cellStyle name="40% - Accent6 20 5" xfId="8946" xr:uid="{A54F0DE1-54EF-41BD-8645-F1592CCBB204}"/>
    <cellStyle name="40% - Accent6 20 5 2" xfId="12627" xr:uid="{717F48D5-3ECC-47DA-83C0-9F3833A58B57}"/>
    <cellStyle name="40% - Accent6 20 6" xfId="10847" xr:uid="{BB45EABE-B34C-4AE3-A438-6AADDDFE38B3}"/>
    <cellStyle name="40% - Accent6 21" xfId="6933" xr:uid="{0F931C07-61B1-41B3-94D3-5EF45B071B3F}"/>
    <cellStyle name="40% - Accent6 21 2" xfId="7642" xr:uid="{7150B0B3-CB3A-4E5A-8ADF-B57EF83A1769}"/>
    <cellStyle name="40% - Accent6 21 2 2" xfId="8443" xr:uid="{B737948C-93C0-4604-8234-703F7099A60D}"/>
    <cellStyle name="40% - Accent6 21 2 2 2" xfId="10225" xr:uid="{F66F00CA-4CA3-4B88-8968-5E24777AF0A8}"/>
    <cellStyle name="40% - Accent6 21 2 2 2 2" xfId="13905" xr:uid="{121085FD-3B08-439D-A1C3-750479D9339B}"/>
    <cellStyle name="40% - Accent6 21 2 2 3" xfId="12126" xr:uid="{2E6CA275-1353-4DC7-BC3C-3907DD6B6988}"/>
    <cellStyle name="40% - Accent6 21 2 3" xfId="9343" xr:uid="{F1909E33-6A4F-464D-A0F2-85030345CA2A}"/>
    <cellStyle name="40% - Accent6 21 2 3 2" xfId="13023" xr:uid="{9864E8C0-BD9C-4CDE-A97C-192E6F588122}"/>
    <cellStyle name="40% - Accent6 21 2 4" xfId="11244" xr:uid="{4B28AEC0-129D-4EDD-9B4B-89456B2DE742}"/>
    <cellStyle name="40% - Accent6 21 3" xfId="8068" xr:uid="{473F29A9-6E83-4403-AAEF-5841D773B080}"/>
    <cellStyle name="40% - Accent6 21 3 2" xfId="9842" xr:uid="{8EB81B42-22E5-45D0-A5F5-8C383B452773}"/>
    <cellStyle name="40% - Accent6 21 3 2 2" xfId="13522" xr:uid="{DE657789-4F0D-41FD-82B1-18994EA1DA63}"/>
    <cellStyle name="40% - Accent6 21 3 3" xfId="11743" xr:uid="{3B381502-70A3-418C-94F3-F5D44F8F6007}"/>
    <cellStyle name="40% - Accent6 21 4" xfId="8960" xr:uid="{9FC95FAE-209A-479A-9280-1E5E35A7BC3D}"/>
    <cellStyle name="40% - Accent6 21 4 2" xfId="12640" xr:uid="{C3A7BD30-EDA2-4D49-838C-1D1A0B2617B0}"/>
    <cellStyle name="40% - Accent6 21 5" xfId="10861" xr:uid="{53292767-8E3B-415F-885C-819A3751945B}"/>
    <cellStyle name="40% - Accent6 22" xfId="6949" xr:uid="{31AD0E5F-30C5-4372-97C7-9D9C2EBF5FCD}"/>
    <cellStyle name="40% - Accent6 22 2" xfId="7742" xr:uid="{30D16FF9-15FD-449F-9CE9-58813BFC84E5}"/>
    <cellStyle name="40% - Accent6 22 2 2" xfId="8609" xr:uid="{98CA5236-ED10-4EE6-96BC-DB15E9E88F13}"/>
    <cellStyle name="40% - Accent6 22 2 2 2" xfId="10391" xr:uid="{488796F4-ACE4-4C92-84AC-ED437B4E80AC}"/>
    <cellStyle name="40% - Accent6 22 2 2 2 2" xfId="14071" xr:uid="{97E483B3-93DB-4031-A28B-D6EB2D50B32C}"/>
    <cellStyle name="40% - Accent6 22 2 2 3" xfId="12292" xr:uid="{48A9574E-5ABB-4B96-8FD9-7D26EE4A28E6}"/>
    <cellStyle name="40% - Accent6 22 2 3" xfId="9509" xr:uid="{9D2122C4-1437-4BD5-8B0C-D25B1B325677}"/>
    <cellStyle name="40% - Accent6 22 2 3 2" xfId="13189" xr:uid="{24514B06-2DA8-4A7E-A93B-CA23CA6790C5}"/>
    <cellStyle name="40% - Accent6 22 2 4" xfId="11410" xr:uid="{49832A9C-3A44-4AD6-B3F5-A3EF0A3BFF12}"/>
    <cellStyle name="40% - Accent6 22 3" xfId="8227" xr:uid="{D3469A4A-C687-42CB-91E4-8895C4169E48}"/>
    <cellStyle name="40% - Accent6 22 3 2" xfId="10008" xr:uid="{140021D6-CB03-4617-B9F4-F2978B328EFD}"/>
    <cellStyle name="40% - Accent6 22 3 2 2" xfId="13688" xr:uid="{2D93C485-7F0F-45C1-834E-955BF281C527}"/>
    <cellStyle name="40% - Accent6 22 3 3" xfId="11909" xr:uid="{90A83AC2-9A26-4D8C-8F08-BA6A304EB2F1}"/>
    <cellStyle name="40% - Accent6 22 4" xfId="9126" xr:uid="{FA491475-65BA-45E6-B093-82F202D5C2BD}"/>
    <cellStyle name="40% - Accent6 22 4 2" xfId="12806" xr:uid="{F37C6948-0A59-4529-B444-7EFC33F4AFC3}"/>
    <cellStyle name="40% - Accent6 22 5" xfId="11027" xr:uid="{4166B9C3-F561-49D7-8CC6-BB70AE02C01C}"/>
    <cellStyle name="40% - Accent6 23" xfId="6964" xr:uid="{E8CFDD9E-CD20-4192-98E8-2D07B3B8B82E}"/>
    <cellStyle name="40% - Accent6 23 2" xfId="7759" xr:uid="{37402359-6D9B-4B1C-80BD-555A6E713E37}"/>
    <cellStyle name="40% - Accent6 23 2 2" xfId="8629" xr:uid="{93B4F5E7-D90E-4E20-B4B0-DCC02DB1835B}"/>
    <cellStyle name="40% - Accent6 23 2 2 2" xfId="10411" xr:uid="{0322565D-EF62-49F7-BEFC-FB29C5A44415}"/>
    <cellStyle name="40% - Accent6 23 2 2 2 2" xfId="14091" xr:uid="{0F1DEEC2-6FE6-4B89-8B81-A15F9D0A92E9}"/>
    <cellStyle name="40% - Accent6 23 2 2 3" xfId="12312" xr:uid="{C7FC2B01-E45D-402B-9C7A-9C356BA0DF7A}"/>
    <cellStyle name="40% - Accent6 23 2 3" xfId="9529" xr:uid="{F7DF1C34-C09B-47C9-97CE-D2B6393A748D}"/>
    <cellStyle name="40% - Accent6 23 2 3 2" xfId="13209" xr:uid="{E8928EEA-581E-4E0B-80FD-1C3A3248492E}"/>
    <cellStyle name="40% - Accent6 23 2 4" xfId="11430" xr:uid="{D0F7B823-AB5B-484D-87C3-4AA3723FDEF8}"/>
    <cellStyle name="40% - Accent6 23 3" xfId="8247" xr:uid="{8467A9CE-2ABC-4A97-B337-D5708AC38079}"/>
    <cellStyle name="40% - Accent6 23 3 2" xfId="10028" xr:uid="{1317D6D8-3705-43AB-956E-259716717710}"/>
    <cellStyle name="40% - Accent6 23 3 2 2" xfId="13708" xr:uid="{78219BA3-A4EF-43C1-8158-ECF82B8A8C00}"/>
    <cellStyle name="40% - Accent6 23 3 3" xfId="11929" xr:uid="{92D3F341-7539-4A59-90B9-AE6E750B0D8D}"/>
    <cellStyle name="40% - Accent6 23 4" xfId="9146" xr:uid="{BCAA773D-3061-42BC-8CD4-CB321410754F}"/>
    <cellStyle name="40% - Accent6 23 4 2" xfId="12826" xr:uid="{96939411-F8FD-4B2D-A025-CE74B9DB45A2}"/>
    <cellStyle name="40% - Accent6 23 5" xfId="11047" xr:uid="{CAA84456-8DC5-42A0-9A08-76B65E4AF365}"/>
    <cellStyle name="40% - Accent6 24" xfId="6985" xr:uid="{479B9904-05C0-495B-89F1-DA8C8EFD385D}"/>
    <cellStyle name="40% - Accent6 24 2" xfId="7775" xr:uid="{DEBC41D3-7B3D-416A-818D-BADE999EFB39}"/>
    <cellStyle name="40% - Accent6 24 2 2" xfId="8643" xr:uid="{23FAA57F-E841-40B8-882A-2978419CD40B}"/>
    <cellStyle name="40% - Accent6 24 2 2 2" xfId="10425" xr:uid="{233F45D5-A84F-4715-BD98-2EB93FBAD70B}"/>
    <cellStyle name="40% - Accent6 24 2 2 2 2" xfId="14105" xr:uid="{6E28021B-E13B-41A1-B0DB-6EF23C4F23B1}"/>
    <cellStyle name="40% - Accent6 24 2 2 3" xfId="12326" xr:uid="{9BFCAB28-D677-4C0E-883D-1F6D0DC17425}"/>
    <cellStyle name="40% - Accent6 24 2 3" xfId="9543" xr:uid="{A77D8040-1377-4913-804A-1AE651A88758}"/>
    <cellStyle name="40% - Accent6 24 2 3 2" xfId="13223" xr:uid="{F0EC884C-C0FA-4802-B543-1EA43ECF3520}"/>
    <cellStyle name="40% - Accent6 24 2 4" xfId="11444" xr:uid="{BC4F80B4-5EEF-4C01-AEB3-7BA32924BB11}"/>
    <cellStyle name="40% - Accent6 24 3" xfId="8261" xr:uid="{B856AA5F-A6E0-44E6-AEB1-B5A3D32FAF80}"/>
    <cellStyle name="40% - Accent6 24 3 2" xfId="10042" xr:uid="{7C1399C7-3508-4F2A-AB77-A52AE676BD81}"/>
    <cellStyle name="40% - Accent6 24 3 2 2" xfId="13722" xr:uid="{F97697B6-EA2E-4D1B-83A7-513848F32453}"/>
    <cellStyle name="40% - Accent6 24 3 3" xfId="11943" xr:uid="{3CBE2D51-EF44-4C89-8E74-437C77826AB1}"/>
    <cellStyle name="40% - Accent6 24 4" xfId="9160" xr:uid="{4C5A0042-D9A8-47BF-BC12-B8F846CB9DBA}"/>
    <cellStyle name="40% - Accent6 24 4 2" xfId="12840" xr:uid="{DEBB0F51-E522-4CB5-B92B-51705BAF017D}"/>
    <cellStyle name="40% - Accent6 24 5" xfId="11061" xr:uid="{71E04E2A-6F8F-47CA-A16E-2F123F300E89}"/>
    <cellStyle name="40% - Accent6 25" xfId="7393" xr:uid="{1EE09AFB-176A-47A0-8CF0-10B78C1349D8}"/>
    <cellStyle name="40% - Accent6 25 2" xfId="8274" xr:uid="{F3F12A77-70C2-408A-8283-5A8E085F6441}"/>
    <cellStyle name="40% - Accent6 25 2 2" xfId="10055" xr:uid="{DABD88A9-B63E-4040-A5E5-BF1B514FD4BC}"/>
    <cellStyle name="40% - Accent6 25 2 2 2" xfId="13735" xr:uid="{1E5B1BFE-8FCE-4D34-945B-A289BE79A944}"/>
    <cellStyle name="40% - Accent6 25 2 3" xfId="11956" xr:uid="{9F3A2660-3CE3-403D-83B1-272B2DA8C1FC}"/>
    <cellStyle name="40% - Accent6 25 3" xfId="9173" xr:uid="{62555519-8133-47B6-A534-FF82272E2FFA}"/>
    <cellStyle name="40% - Accent6 25 3 2" xfId="12853" xr:uid="{E8902A55-4271-41B7-B9EC-F2D57603B21D}"/>
    <cellStyle name="40% - Accent6 25 4" xfId="11074" xr:uid="{BD86A337-1335-489D-9E5A-756D3FCC2465}"/>
    <cellStyle name="40% - Accent6 26" xfId="7787" xr:uid="{C181776A-90E6-4764-AC87-B0008909B85E}"/>
    <cellStyle name="40% - Accent6 26 2" xfId="8657" xr:uid="{CB3DD0D3-17AE-4A78-98F6-F46F6D012455}"/>
    <cellStyle name="40% - Accent6 26 2 2" xfId="10439" xr:uid="{59683D98-0CCB-40E6-8877-A836F90F7F03}"/>
    <cellStyle name="40% - Accent6 26 2 2 2" xfId="14119" xr:uid="{F9DE7762-D792-4250-93C2-B0C6E26565B9}"/>
    <cellStyle name="40% - Accent6 26 2 3" xfId="12340" xr:uid="{AE2400E4-D4B9-4010-893C-6C7609649E32}"/>
    <cellStyle name="40% - Accent6 26 3" xfId="9557" xr:uid="{E06B2A87-F156-44A0-87EC-9F66ACD7CA48}"/>
    <cellStyle name="40% - Accent6 26 3 2" xfId="13237" xr:uid="{AE1A4174-A14D-4A8A-A5F1-B495C119BBAF}"/>
    <cellStyle name="40% - Accent6 26 4" xfId="11458" xr:uid="{9CE1D5E5-7036-4C5B-AF0F-1A2E70FA3088}"/>
    <cellStyle name="40% - Accent6 27" xfId="7799" xr:uid="{6165354F-EE7F-46BC-A120-F86646615ABA}"/>
    <cellStyle name="40% - Accent6 27 2" xfId="8671" xr:uid="{87A22A54-7ADC-487B-A8B1-8BA7CDCB51A9}"/>
    <cellStyle name="40% - Accent6 27 2 2" xfId="10453" xr:uid="{BF77FFBE-6F3E-4F5B-89D2-81C663585877}"/>
    <cellStyle name="40% - Accent6 27 2 2 2" xfId="14133" xr:uid="{AFF4F144-7E48-4BA9-BC56-3553DA37B7C5}"/>
    <cellStyle name="40% - Accent6 27 2 3" xfId="12354" xr:uid="{BE1CD89B-82CA-442D-BD0F-561F875FB3F9}"/>
    <cellStyle name="40% - Accent6 27 3" xfId="9571" xr:uid="{24038773-4D79-4A06-AE95-7D4516C2B846}"/>
    <cellStyle name="40% - Accent6 27 3 2" xfId="13251" xr:uid="{5A6609AA-5BB1-438C-8AEE-0452027D04DC}"/>
    <cellStyle name="40% - Accent6 27 4" xfId="11472" xr:uid="{36C25E4B-E233-44DE-9B0B-3E5DA5583370}"/>
    <cellStyle name="40% - Accent6 28" xfId="7812" xr:uid="{E273A081-D873-452E-B2C4-A684F071D7FE}"/>
    <cellStyle name="40% - Accent6 28 2" xfId="8684" xr:uid="{0D252D56-A042-4AFB-B5CD-9D7662470B77}"/>
    <cellStyle name="40% - Accent6 28 2 2" xfId="10466" xr:uid="{D8495FD5-F052-4EE8-9922-145BE04D0197}"/>
    <cellStyle name="40% - Accent6 28 2 2 2" xfId="14146" xr:uid="{B2051839-2967-4897-AD43-B586A3BBA0E2}"/>
    <cellStyle name="40% - Accent6 28 2 3" xfId="12367" xr:uid="{1AA98F58-51EF-4906-9F56-2B7DEC1FDA91}"/>
    <cellStyle name="40% - Accent6 28 3" xfId="9584" xr:uid="{544E8432-55B3-4B42-A4CA-6D0983B54DC4}"/>
    <cellStyle name="40% - Accent6 28 3 2" xfId="13264" xr:uid="{56733B83-A9B2-437E-B17D-9A791D313A4C}"/>
    <cellStyle name="40% - Accent6 28 4" xfId="11485" xr:uid="{C4146BC1-33E2-4FDE-8820-1224E8B87A2C}"/>
    <cellStyle name="40% - Accent6 29" xfId="7828" xr:uid="{E688F2AA-5DE3-4D04-8E89-A95483FC1D2F}"/>
    <cellStyle name="40% - Accent6 29 2" xfId="8700" xr:uid="{36965113-AF8E-4077-89D7-6A58DCCAD4C8}"/>
    <cellStyle name="40% - Accent6 29 2 2" xfId="10482" xr:uid="{B82CCA3D-9E6C-462D-A62F-0EBEB2589C72}"/>
    <cellStyle name="40% - Accent6 29 2 2 2" xfId="14162" xr:uid="{D913B425-D93C-47B9-845F-AA44853987D1}"/>
    <cellStyle name="40% - Accent6 29 2 3" xfId="12383" xr:uid="{DAA56B6B-30AE-42D1-9742-7030F96A1DD3}"/>
    <cellStyle name="40% - Accent6 29 3" xfId="9599" xr:uid="{92F22D66-AB9E-4332-8483-105C3B391ADF}"/>
    <cellStyle name="40% - Accent6 29 3 2" xfId="13280" xr:uid="{97E717CF-194F-44DD-B10F-D43039632A94}"/>
    <cellStyle name="40% - Accent6 29 4" xfId="11501" xr:uid="{76F8E3E9-DDF8-48A4-8DF1-B1B97FD3E2FC}"/>
    <cellStyle name="40% - Accent6 3" xfId="2344" xr:uid="{834586EB-1D48-4D73-A2F0-7AB6778E5A60}"/>
    <cellStyle name="40% - Accent6 3 10" xfId="14410" xr:uid="{E988F090-BCC7-46A8-BA7C-C359C90FCF9B}"/>
    <cellStyle name="40% - Accent6 3 2" xfId="2345" xr:uid="{14EDCC87-F736-4210-AFC4-55136A6284E6}"/>
    <cellStyle name="40% - Accent6 3 2 2" xfId="2346" xr:uid="{F4946E2C-8583-434B-BD49-C0A9C0E01D8F}"/>
    <cellStyle name="40% - Accent6 3 2 2 2" xfId="2347" xr:uid="{8ED009A8-2EE3-4BCA-B811-92B9082219F4}"/>
    <cellStyle name="40% - Accent6 3 2 2 2 2" xfId="2348" xr:uid="{A6DE2F6B-DCE4-49DC-A037-846242CDF33F}"/>
    <cellStyle name="40% - Accent6 3 2 2 3" xfId="2349" xr:uid="{9FB48838-7C00-4452-B767-A8F9D0BBF21F}"/>
    <cellStyle name="40% - Accent6 3 2 3" xfId="2350" xr:uid="{49326939-4B6E-46B5-BC59-4BE71C07901A}"/>
    <cellStyle name="40% - Accent6 3 2 3 2" xfId="2351" xr:uid="{7388F786-3B58-42E2-8141-C45B7DBD2C90}"/>
    <cellStyle name="40% - Accent6 3 2 3 2 2" xfId="2352" xr:uid="{09229EBE-CF71-4862-92F9-F250D994D9C7}"/>
    <cellStyle name="40% - Accent6 3 2 3 3" xfId="2353" xr:uid="{D9DFD744-71B3-4A04-BC14-5EBAF9E5B62D}"/>
    <cellStyle name="40% - Accent6 3 2 4" xfId="2354" xr:uid="{3903CE60-1102-4735-8648-592E57F94911}"/>
    <cellStyle name="40% - Accent6 3 2 4 2" xfId="2355" xr:uid="{82EAA9BC-1A7A-4463-8630-8DFE921E05FF}"/>
    <cellStyle name="40% - Accent6 3 2 5" xfId="2356" xr:uid="{D24B5802-FABB-4002-B14E-F6C790E1EE0D}"/>
    <cellStyle name="40% - Accent6 3 2 5 2" xfId="2357" xr:uid="{0B9AC47B-8BF4-4516-88B3-DDB75702FC0B}"/>
    <cellStyle name="40% - Accent6 3 2 6" xfId="2358" xr:uid="{79369AF2-51E5-4B77-A833-70B16231F284}"/>
    <cellStyle name="40% - Accent6 3 2 6 2" xfId="2359" xr:uid="{216DE713-5B84-4F8F-880A-340254B5F711}"/>
    <cellStyle name="40% - Accent6 3 2 7" xfId="2360" xr:uid="{A6464809-994D-46F2-AD16-1D8FF090A3B6}"/>
    <cellStyle name="40% - Accent6 3 2 8" xfId="2361" xr:uid="{085B75DD-8E1B-4A04-949C-CEC9F012D0CF}"/>
    <cellStyle name="40% - Accent6 3 3" xfId="2362" xr:uid="{C809F0B1-4BDE-4287-8DA5-64FB0C1CAD15}"/>
    <cellStyle name="40% - Accent6 3 3 2" xfId="2363" xr:uid="{AE3D8A29-B4A3-4047-9CFF-92AA45CC7E14}"/>
    <cellStyle name="40% - Accent6 3 3 2 2" xfId="2364" xr:uid="{463A97ED-61AC-461D-A640-8799C7D787E3}"/>
    <cellStyle name="40% - Accent6 3 3 3" xfId="2365" xr:uid="{CAF82369-9AB5-4956-80A4-626FFDDEEC5F}"/>
    <cellStyle name="40% - Accent6 3 4" xfId="2366" xr:uid="{DE35EFB4-326C-4DCD-8FDF-D765AD4FEF98}"/>
    <cellStyle name="40% - Accent6 3 4 2" xfId="2367" xr:uid="{D0FE62F9-6BAD-4930-8EB8-D0DCB80AB8FA}"/>
    <cellStyle name="40% - Accent6 3 4 2 2" xfId="2368" xr:uid="{DA2C253E-375F-48F3-8F2B-BFFFD1F394C3}"/>
    <cellStyle name="40% - Accent6 3 4 3" xfId="2369" xr:uid="{B46ED618-BED9-4EB3-8BEE-879D359F85B5}"/>
    <cellStyle name="40% - Accent6 3 5" xfId="2370" xr:uid="{8A80FFFA-29FE-4138-A913-97BE2617E9C9}"/>
    <cellStyle name="40% - Accent6 3 5 2" xfId="2371" xr:uid="{75CCCBF3-7C26-4DCC-BA4C-6C84DBED81BA}"/>
    <cellStyle name="40% - Accent6 3 6" xfId="2372" xr:uid="{4BABDE6D-6082-4420-BD5D-EFF6A611454A}"/>
    <cellStyle name="40% - Accent6 3 6 2" xfId="2373" xr:uid="{FE12AA1A-0728-42B5-97F9-CE306124FAA8}"/>
    <cellStyle name="40% - Accent6 3 7" xfId="2374" xr:uid="{4D9C64BC-90CC-402D-B290-8F89BD9E38D5}"/>
    <cellStyle name="40% - Accent6 3 7 2" xfId="2375" xr:uid="{41845312-AF72-4083-92B5-9BC0D95C8378}"/>
    <cellStyle name="40% - Accent6 3 8" xfId="2376" xr:uid="{90160B13-FBEB-4040-B29E-DEFC143BE650}"/>
    <cellStyle name="40% - Accent6 3 9" xfId="2377" xr:uid="{7F51CF7B-ED9D-4C18-AFE0-581C75172CDE}"/>
    <cellStyle name="40% - Accent6 3 9 2" xfId="10733" xr:uid="{ABC1453E-54B7-4A54-B7F2-C655646B4C19}"/>
    <cellStyle name="40% - Accent6 30" xfId="7842" xr:uid="{EB0FF1D8-C347-417D-A838-483CDC36640D}"/>
    <cellStyle name="40% - Accent6 30 2" xfId="8715" xr:uid="{CE92D690-6BF6-456F-A596-EA408E6DD63F}"/>
    <cellStyle name="40% - Accent6 30 2 2" xfId="10496" xr:uid="{20F93FD2-5068-4C8E-8CDF-04F866CB99D0}"/>
    <cellStyle name="40% - Accent6 30 2 2 2" xfId="14176" xr:uid="{7E0A0F7F-1552-485A-B9E5-575DE9B98F24}"/>
    <cellStyle name="40% - Accent6 30 2 3" xfId="12397" xr:uid="{AF11B6B1-EC84-4997-A30B-BBF90335D497}"/>
    <cellStyle name="40% - Accent6 30 3" xfId="9613" xr:uid="{D00A4927-F2B0-4E38-BE8A-2E7866446851}"/>
    <cellStyle name="40% - Accent6 30 3 2" xfId="13294" xr:uid="{7A74BCB4-A979-4C59-8FC5-942E38C42BE2}"/>
    <cellStyle name="40% - Accent6 30 4" xfId="11515" xr:uid="{528EDCE2-BECF-4E60-AB81-0AEC6D382D9A}"/>
    <cellStyle name="40% - Accent6 31" xfId="7859" xr:uid="{35B4758E-C10C-4B21-8769-13343B7F141D}"/>
    <cellStyle name="40% - Accent6 31 2" xfId="8733" xr:uid="{97FF76E6-5725-4099-8A88-89F1BECE7509}"/>
    <cellStyle name="40% - Accent6 31 2 2" xfId="10514" xr:uid="{6DAA5533-D01A-4ABA-ACCC-6AF7D4A54B03}"/>
    <cellStyle name="40% - Accent6 31 2 2 2" xfId="14194" xr:uid="{1A6A0A14-0A62-4A85-8C48-1A928BC4CD00}"/>
    <cellStyle name="40% - Accent6 31 2 3" xfId="12415" xr:uid="{94BAED60-F0DF-42C7-8894-358E79E68866}"/>
    <cellStyle name="40% - Accent6 31 3" xfId="9631" xr:uid="{E5225B0B-9763-470C-BF1E-745BF2CF45C8}"/>
    <cellStyle name="40% - Accent6 31 3 2" xfId="13312" xr:uid="{1D482CF2-A6A2-46BB-8D42-C168A94F2BDF}"/>
    <cellStyle name="40% - Accent6 31 4" xfId="11533" xr:uid="{482C76DF-76E7-422B-92BA-5799887FC05F}"/>
    <cellStyle name="40% - Accent6 32" xfId="7878" xr:uid="{47A38461-5E77-4373-A7B1-95AF7D1E4425}"/>
    <cellStyle name="40% - Accent6 32 2" xfId="8752" xr:uid="{949E36AF-E8A8-425C-9CFA-6FE387FFAEC0}"/>
    <cellStyle name="40% - Accent6 32 2 2" xfId="10533" xr:uid="{8770263C-DC82-49DF-A323-2CC5F6CB3FB9}"/>
    <cellStyle name="40% - Accent6 32 2 2 2" xfId="14213" xr:uid="{6484A5B7-79F7-4D10-B1EC-F4B96B46BB65}"/>
    <cellStyle name="40% - Accent6 32 2 3" xfId="12434" xr:uid="{3F9CBB42-7F82-4A62-B340-0BFD4D406E29}"/>
    <cellStyle name="40% - Accent6 32 3" xfId="9650" xr:uid="{DC222D75-8BD6-4C4E-9393-7AF36F1E99DE}"/>
    <cellStyle name="40% - Accent6 32 3 2" xfId="13331" xr:uid="{5ED63763-B323-4746-9908-8AE7F9BA306B}"/>
    <cellStyle name="40% - Accent6 32 4" xfId="11552" xr:uid="{FAF473D0-7ED1-490A-83A0-D28BB972E152}"/>
    <cellStyle name="40% - Accent6 33" xfId="7892" xr:uid="{10CDD624-C126-4F6C-BBF7-5F6BF008F602}"/>
    <cellStyle name="40% - Accent6 33 2" xfId="9664" xr:uid="{1B6DEDBE-99C8-498D-92AC-5F0FE1E1C183}"/>
    <cellStyle name="40% - Accent6 33 2 2" xfId="13344" xr:uid="{9ABD0203-5C31-4D95-A6DD-4375D3F6A586}"/>
    <cellStyle name="40% - Accent6 33 3" xfId="11565" xr:uid="{287C8713-C863-4812-9242-703CAEFCFFF8}"/>
    <cellStyle name="40% - Accent6 34" xfId="7906" xr:uid="{C5E6D2FF-C951-4A23-8775-AA2706A6BC26}"/>
    <cellStyle name="40% - Accent6 34 2" xfId="9679" xr:uid="{513FD04B-E06F-441E-9355-F499DC5660FC}"/>
    <cellStyle name="40% - Accent6 34 2 2" xfId="13359" xr:uid="{0E683456-E699-477A-BB14-6F1C8F2F81B1}"/>
    <cellStyle name="40% - Accent6 34 3" xfId="11580" xr:uid="{5933AFAF-E8C5-4DF5-97DB-46DE2F64ACC8}"/>
    <cellStyle name="40% - Accent6 35" xfId="8765" xr:uid="{3E876FD7-3A7F-499B-B841-DFA6EAD172F5}"/>
    <cellStyle name="40% - Accent6 35 2" xfId="10546" xr:uid="{1B4768A0-C809-4ECB-AF00-48DDCD4DD9A9}"/>
    <cellStyle name="40% - Accent6 35 2 2" xfId="14226" xr:uid="{9227A9A2-FC80-4F43-8465-01569A2DF2DC}"/>
    <cellStyle name="40% - Accent6 35 3" xfId="12447" xr:uid="{D9BC970F-7B0B-4AD1-840B-43E99496680D}"/>
    <cellStyle name="40% - Accent6 36" xfId="8795" xr:uid="{1B5C2FF0-82AA-4E6E-B7C5-6661628D038F}"/>
    <cellStyle name="40% - Accent6 36 2" xfId="12476" xr:uid="{B0E6344E-D315-43AB-A2BB-82CA9CD976FF}"/>
    <cellStyle name="40% - Accent6 37" xfId="8779" xr:uid="{5C080267-6ABB-4F97-80D8-722C4E3567F6}"/>
    <cellStyle name="40% - Accent6 37 2" xfId="12461" xr:uid="{58237ECB-0280-412A-BE6D-FEFB3BC5927D}"/>
    <cellStyle name="40% - Accent6 38" xfId="10577" xr:uid="{0AEB518A-0867-491E-BCB4-37EE5833684F}"/>
    <cellStyle name="40% - Accent6 38 2" xfId="14258" xr:uid="{0E16F2A3-5953-494E-8703-4699C3A7D843}"/>
    <cellStyle name="40% - Accent6 39" xfId="10596" xr:uid="{FB2C5B24-335E-45C4-A04A-CF78DA884450}"/>
    <cellStyle name="40% - Accent6 39 2" xfId="14275" xr:uid="{CF220BA6-3D54-48E7-AB97-128CEC67DC75}"/>
    <cellStyle name="40% - Accent6 4" xfId="2378" xr:uid="{510A2BED-D37A-4A3B-B990-61D39B6F19C9}"/>
    <cellStyle name="40% - Accent6 4 2" xfId="2379" xr:uid="{9F962CF4-F10C-458A-AF7B-6E65CBED2762}"/>
    <cellStyle name="40% - Accent6 4 2 2" xfId="2380" xr:uid="{B29BE31D-AD9A-4294-9095-215D9AF4245B}"/>
    <cellStyle name="40% - Accent6 4 2 2 2" xfId="2381" xr:uid="{9C9DFBB6-A8FA-474A-A221-53F3F8B266EA}"/>
    <cellStyle name="40% - Accent6 4 2 3" xfId="2382" xr:uid="{D682F43B-7385-4D9B-A1A4-B395291C0633}"/>
    <cellStyle name="40% - Accent6 4 3" xfId="2383" xr:uid="{43BCBBCC-576D-4922-830E-6167189AE859}"/>
    <cellStyle name="40% - Accent6 4 3 2" xfId="2384" xr:uid="{AF4F7710-658A-4E6A-8B3D-1A7D9C52FFE3}"/>
    <cellStyle name="40% - Accent6 4 3 2 2" xfId="2385" xr:uid="{8A57A8C3-6BFE-4C64-89E7-960891BECADA}"/>
    <cellStyle name="40% - Accent6 4 3 3" xfId="2386" xr:uid="{EE5F04EC-B72B-4478-A2D6-AC146D583A35}"/>
    <cellStyle name="40% - Accent6 4 4" xfId="2387" xr:uid="{3F859525-C1AF-4A01-8F99-2E0A0899887E}"/>
    <cellStyle name="40% - Accent6 4 4 2" xfId="2388" xr:uid="{BC6147CD-5596-46A7-8DA5-4B7B091BA9D8}"/>
    <cellStyle name="40% - Accent6 4 5" xfId="2389" xr:uid="{E488F963-BE54-464C-8161-9364D62E064E}"/>
    <cellStyle name="40% - Accent6 4 5 2" xfId="2390" xr:uid="{E05EAC24-C732-407C-A024-566EE990F8E5}"/>
    <cellStyle name="40% - Accent6 4 6" xfId="2391" xr:uid="{59CA69FF-0DF2-4512-9418-C3173A6E375B}"/>
    <cellStyle name="40% - Accent6 4 6 2" xfId="2392" xr:uid="{33A7EB40-0EB5-4413-A85D-9D7E5E90A680}"/>
    <cellStyle name="40% - Accent6 4 7" xfId="2393" xr:uid="{BED9CC20-01FC-4673-A4DD-9885B1BFEFF1}"/>
    <cellStyle name="40% - Accent6 4 7 2" xfId="6863" xr:uid="{71B64B08-4E8C-454E-A23F-360825DCDCB8}"/>
    <cellStyle name="40% - Accent6 4 8" xfId="2394" xr:uid="{34CBF5C3-45C1-43DA-B998-D1C47172C03D}"/>
    <cellStyle name="40% - Accent6 40" xfId="10609" xr:uid="{6933553C-8F0A-4D4C-9C63-A4D2C87E851A}"/>
    <cellStyle name="40% - Accent6 40 2" xfId="14288" xr:uid="{BB193CD6-1CFA-443D-8962-6AFBFB5A8953}"/>
    <cellStyle name="40% - Accent6 41" xfId="10623" xr:uid="{019E5162-019E-465C-92FB-4018BB8C67CA}"/>
    <cellStyle name="40% - Accent6 41 2" xfId="14302" xr:uid="{021F6763-6F86-4113-959C-AC7769381AE6}"/>
    <cellStyle name="40% - Accent6 42" xfId="10637" xr:uid="{B36A8165-54B2-4AD1-B7AA-F097A1976F6D}"/>
    <cellStyle name="40% - Accent6 42 2" xfId="14316" xr:uid="{3305D0AF-FFF0-455A-A121-755947BEBA2D}"/>
    <cellStyle name="40% - Accent6 43" xfId="10650" xr:uid="{D92FA384-5EAE-4877-94A2-30B2A06DD1BB}"/>
    <cellStyle name="40% - Accent6 43 2" xfId="14329" xr:uid="{398CD927-056F-4E8C-B747-C9C663654C6D}"/>
    <cellStyle name="40% - Accent6 44" xfId="10667" xr:uid="{D2C07D61-5E61-4448-A0CE-F4CCB5F7B454}"/>
    <cellStyle name="40% - Accent6 45" xfId="14347" xr:uid="{EE8FF952-EFF5-4210-9073-E4CA1D14A29C}"/>
    <cellStyle name="40% - Accent6 46" xfId="14361" xr:uid="{74B1E279-9B50-44F7-BB83-757307E4633C}"/>
    <cellStyle name="40% - Accent6 47" xfId="14373" xr:uid="{484AD456-A44A-4498-8E47-8FF596A1F80E}"/>
    <cellStyle name="40% - Accent6 5" xfId="2395" xr:uid="{FDA323C6-B479-4C0C-9A45-51BE72651960}"/>
    <cellStyle name="40% - Accent6 5 2" xfId="2396" xr:uid="{90B78DED-A36C-4B0B-A12C-04EA6E307A5B}"/>
    <cellStyle name="40% - Accent6 5 2 2" xfId="2397" xr:uid="{00C1B0F8-1780-404E-9F73-074341636092}"/>
    <cellStyle name="40% - Accent6 5 2 2 2" xfId="2398" xr:uid="{BD1F0F75-8EE6-443D-AF8E-F1AEC2ED7ED0}"/>
    <cellStyle name="40% - Accent6 5 2 2 2 2" xfId="2399" xr:uid="{EA27B49F-3828-47E5-AD1D-829E1424B242}"/>
    <cellStyle name="40% - Accent6 5 2 2 3" xfId="2400" xr:uid="{61FB8B52-5FBE-4291-A75A-70D8B6AB78A8}"/>
    <cellStyle name="40% - Accent6 5 2 3" xfId="2401" xr:uid="{E404F018-E5A5-4010-AE94-960D4F45EAC2}"/>
    <cellStyle name="40% - Accent6 5 2 3 2" xfId="2402" xr:uid="{4D51C29F-8F2E-418A-A31C-EA405A9D24C2}"/>
    <cellStyle name="40% - Accent6 5 2 4" xfId="2403" xr:uid="{D1AD9679-5ABD-4224-BCBC-380FEF39F783}"/>
    <cellStyle name="40% - Accent6 5 2 4 2" xfId="2404" xr:uid="{30D57554-3578-4862-A825-100DE1812E1F}"/>
    <cellStyle name="40% - Accent6 5 2 5" xfId="2405" xr:uid="{474EB4CB-6DBD-4359-82A7-006083E59D45}"/>
    <cellStyle name="40% - Accent6 5 3" xfId="2406" xr:uid="{8AA34BF0-5AAD-4D6E-8EE6-865DC0D8B66A}"/>
    <cellStyle name="40% - Accent6 5 3 2" xfId="2407" xr:uid="{F35288CD-EEA2-452C-890D-BC78E9A0E2F2}"/>
    <cellStyle name="40% - Accent6 5 3 2 2" xfId="2408" xr:uid="{1B78DDD0-3992-4CE7-BD02-03E374D168CF}"/>
    <cellStyle name="40% - Accent6 5 3 3" xfId="2409" xr:uid="{23E29927-5FF7-4E92-97D4-12972DA35A54}"/>
    <cellStyle name="40% - Accent6 5 4" xfId="2410" xr:uid="{E53603B7-4A4D-417E-82DA-9680740E9FE9}"/>
    <cellStyle name="40% - Accent6 5 4 2" xfId="2411" xr:uid="{C970DAD4-3FFB-4D6B-93C9-53CBC2D15FC7}"/>
    <cellStyle name="40% - Accent6 5 5" xfId="2412" xr:uid="{A673E7FA-26AA-45AC-B8CD-2D9C4F797AEF}"/>
    <cellStyle name="40% - Accent6 5 5 2" xfId="2413" xr:uid="{AB088376-33F6-43A4-A20A-97B99A2C0F7E}"/>
    <cellStyle name="40% - Accent6 5 6" xfId="2414" xr:uid="{50B92D91-FA0F-4CA3-AF2A-41AA512A4CDD}"/>
    <cellStyle name="40% - Accent6 5 6 2" xfId="7105" xr:uid="{07420DE5-8AE2-4E49-B487-2B64A73644DD}"/>
    <cellStyle name="40% - Accent6 5 7" xfId="7104" xr:uid="{3CDBC2DE-14AC-48CE-9649-EBD76B047676}"/>
    <cellStyle name="40% - Accent6 6" xfId="2415" xr:uid="{08120F74-3457-4E7A-8C7B-78F7D3D23005}"/>
    <cellStyle name="40% - Accent6 6 2" xfId="2416" xr:uid="{39B19E1E-F3D9-47C2-B197-FB67B4465483}"/>
    <cellStyle name="40% - Accent6 6 2 2" xfId="2417" xr:uid="{28AAFA3C-ABAE-4C2E-9C12-9FAE9946E784}"/>
    <cellStyle name="40% - Accent6 6 2 2 2" xfId="2418" xr:uid="{7580CC52-72A7-4CAB-B6F0-4A6CCECCD0AE}"/>
    <cellStyle name="40% - Accent6 6 2 3" xfId="2419" xr:uid="{FFC3DD21-EA99-4C06-99CD-A87881241EB0}"/>
    <cellStyle name="40% - Accent6 6 2 3 2" xfId="2420" xr:uid="{928319A7-4743-421A-BFA4-1B42F525A196}"/>
    <cellStyle name="40% - Accent6 6 2 4" xfId="2421" xr:uid="{2D56B9F6-0092-4D6A-9735-350965E7B09E}"/>
    <cellStyle name="40% - Accent6 6 3" xfId="2422" xr:uid="{BC84A3D2-8448-4CB8-8A36-657DCF1B930E}"/>
    <cellStyle name="40% - Accent6 6 3 2" xfId="2423" xr:uid="{EA4BFF9B-7D06-4624-BDD4-3ADA4BB12477}"/>
    <cellStyle name="40% - Accent6 6 4" xfId="2424" xr:uid="{E2759026-9282-43C8-B387-809F0BFB8860}"/>
    <cellStyle name="40% - Accent6 6 4 2" xfId="2425" xr:uid="{1C436815-C1DE-4376-B89F-44BECA1D32E0}"/>
    <cellStyle name="40% - Accent6 6 5" xfId="2426" xr:uid="{C8443B41-377E-4F73-A541-46FD5D2FBB31}"/>
    <cellStyle name="40% - Accent6 6 5 2" xfId="7107" xr:uid="{A6C3920F-68AC-4A17-AA7F-B5FDB6C1FA13}"/>
    <cellStyle name="40% - Accent6 6 6" xfId="7106" xr:uid="{39BB26EA-4DBF-4BA9-9CFF-DCD27BDE4EF8}"/>
    <cellStyle name="40% - Accent6 7" xfId="2427" xr:uid="{58C2A78F-2FE8-4271-8E92-C7CA885C43DC}"/>
    <cellStyle name="40% - Accent6 7 2" xfId="2428" xr:uid="{FDFBBD4F-110C-48E8-B154-B9A150D51651}"/>
    <cellStyle name="40% - Accent6 7 2 2" xfId="2429" xr:uid="{000878D8-492C-4C51-8973-7FB6F65811F7}"/>
    <cellStyle name="40% - Accent6 7 3" xfId="2430" xr:uid="{CD87402B-A19E-46C0-AE2C-59C05AF81427}"/>
    <cellStyle name="40% - Accent6 7 3 2" xfId="2431" xr:uid="{F83D13EF-413F-4A2B-B279-73FE564801BB}"/>
    <cellStyle name="40% - Accent6 7 4" xfId="2432" xr:uid="{0AF52D2A-F7E0-4CE8-B0A3-CED22BB6CF53}"/>
    <cellStyle name="40% - Accent6 7 4 2" xfId="14425" xr:uid="{4635D3B8-EC2B-47B6-8B3C-2B32D99E6111}"/>
    <cellStyle name="40% - Accent6 8" xfId="2433" xr:uid="{38F9841E-56C5-44DB-AAF3-9FDFCBF4C198}"/>
    <cellStyle name="40% - Accent6 8 2" xfId="2434" xr:uid="{3BB6EBC5-9787-42A0-9B7A-1B2A9C0B309D}"/>
    <cellStyle name="40% - Accent6 8 2 2" xfId="2435" xr:uid="{2430587F-78B5-4927-8D4E-33EF56084CCA}"/>
    <cellStyle name="40% - Accent6 8 3" xfId="2436" xr:uid="{C710406E-2359-4499-A503-7E89B1556DF3}"/>
    <cellStyle name="40% - Accent6 8 3 2" xfId="2437" xr:uid="{43B0B83F-1776-428F-955E-2B1219C89894}"/>
    <cellStyle name="40% - Accent6 8 4" xfId="2438" xr:uid="{651ABBB7-4B66-4ADB-8B12-29F926547D1A}"/>
    <cellStyle name="40% - Accent6 8 4 2" xfId="14439" xr:uid="{F7A84946-CAF8-479F-AA4C-9054C9A2A1B8}"/>
    <cellStyle name="40% - Accent6 9" xfId="2439" xr:uid="{84B5773E-37E2-468B-BA94-9ED1A7AC4E2C}"/>
    <cellStyle name="40% - Accent6 9 2" xfId="2440" xr:uid="{C4C3E19E-65E0-47C9-8126-35346909902F}"/>
    <cellStyle name="40% - Accent6 9 2 2" xfId="2441" xr:uid="{578B7484-21BE-4B3E-BF3F-6792CF6F2DCD}"/>
    <cellStyle name="40% - Accent6 9 3" xfId="2442" xr:uid="{9C7373D4-C99B-46C6-9492-005FA879E094}"/>
    <cellStyle name="40% - Accent6 9 3 2" xfId="14452" xr:uid="{D6BA13A5-6EE6-4B32-8F1A-DE44260E4A3F}"/>
    <cellStyle name="60% - Accent1 2" xfId="2443" xr:uid="{61E25737-D1A6-43D0-8CDF-3AA0FD730464}"/>
    <cellStyle name="60% - Accent1 2 2" xfId="2444" xr:uid="{D5110BF6-4067-4A82-AB1F-627979A9E4EB}"/>
    <cellStyle name="60% - Accent1 2 2 2" xfId="2445" xr:uid="{6F494C62-17AD-41AC-8827-7A2D556630DD}"/>
    <cellStyle name="60% - Accent1 2 2 2 2" xfId="2446" xr:uid="{605F9A1F-4DDC-4D95-A8B4-F783DCDD25AE}"/>
    <cellStyle name="60% - Accent1 2 2 2 2 2" xfId="2447" xr:uid="{CF78E89C-2764-4B8B-A631-BA7C04A6F04E}"/>
    <cellStyle name="60% - Accent1 2 2 2 2 2 2" xfId="2448" xr:uid="{FA0022F7-9881-42E3-9475-CFBFA140B5AE}"/>
    <cellStyle name="60% - Accent1 2 2 2 2 3" xfId="2449" xr:uid="{3B6DED95-002F-4BFB-A1F3-0EC5DC260CA5}"/>
    <cellStyle name="60% - Accent1 2 2 2 3" xfId="2450" xr:uid="{2FD75DF2-F3E5-4101-9AD7-3BEBEC580DAB}"/>
    <cellStyle name="60% - Accent1 2 2 2 3 2" xfId="2451" xr:uid="{DDE26FFA-F50B-4797-9C22-2A1A6894FEAE}"/>
    <cellStyle name="60% - Accent1 2 2 2 4" xfId="2452" xr:uid="{6AA10385-906D-4BF2-924F-9D4354A64E1B}"/>
    <cellStyle name="60% - Accent1 2 2 3" xfId="2453" xr:uid="{B09AC11B-D64F-4E31-84A1-383EAFF491F5}"/>
    <cellStyle name="60% - Accent1 2 2 3 2" xfId="2454" xr:uid="{D149DA69-4CA9-458F-90EF-94798EF7D39E}"/>
    <cellStyle name="60% - Accent1 2 2 3 2 2" xfId="2455" xr:uid="{B592DEE2-7DF9-49EB-A78E-8CEFA1720A67}"/>
    <cellStyle name="60% - Accent1 2 2 3 2 2 2" xfId="2456" xr:uid="{B1A0168C-444A-4125-B532-9E80BCCE8D7C}"/>
    <cellStyle name="60% - Accent1 2 2 3 2 3" xfId="2457" xr:uid="{4D48582E-C971-466D-8205-E645338D2943}"/>
    <cellStyle name="60% - Accent1 2 2 3 3" xfId="2458" xr:uid="{A1D952E1-4743-4A30-8E02-92D5463B6701}"/>
    <cellStyle name="60% - Accent1 2 2 3 3 2" xfId="2459" xr:uid="{40DCD382-BBEB-4BEC-880B-465E05ACA4F6}"/>
    <cellStyle name="60% - Accent1 2 2 3 4" xfId="2460" xr:uid="{1182A002-7EDA-42F6-9394-883AD3093306}"/>
    <cellStyle name="60% - Accent1 2 2 4" xfId="2461" xr:uid="{0A47259C-6148-4C18-87AA-183CC1E35B6F}"/>
    <cellStyle name="60% - Accent1 2 2 4 2" xfId="2462" xr:uid="{4CDADA54-E65F-4BDD-8DB7-3E9CDEFF4C5A}"/>
    <cellStyle name="60% - Accent1 2 2 5" xfId="2463" xr:uid="{8CDEDECD-6E29-4CA0-8F8D-D1A05250750C}"/>
    <cellStyle name="60% - Accent1 2 2 5 2" xfId="2464" xr:uid="{B677DBFA-173E-4BA5-B2F2-44AC40588DCA}"/>
    <cellStyle name="60% - Accent1 2 2 6" xfId="2465" xr:uid="{B976AF8C-3D34-4E23-A4F1-68B9FCC78466}"/>
    <cellStyle name="60% - Accent1 2 2 7" xfId="2466" xr:uid="{C0CAC632-6BDD-4050-BFAA-15C03ADFC83E}"/>
    <cellStyle name="60% - Accent1 2 3" xfId="2467" xr:uid="{C193141D-3D6D-4D00-966F-4E473B23CC0A}"/>
    <cellStyle name="60% - Accent1 2 3 2" xfId="2468" xr:uid="{7410656B-3FE2-45C6-9C28-1AB27AC9B044}"/>
    <cellStyle name="60% - Accent1 2 3 2 2" xfId="2469" xr:uid="{F690A87C-E95A-4549-A250-1C84CBDEFFB4}"/>
    <cellStyle name="60% - Accent1 2 3 2 2 2" xfId="2470" xr:uid="{B4EE3C6E-D5C8-46C2-A3ED-A5AFD79EE24B}"/>
    <cellStyle name="60% - Accent1 2 3 2 3" xfId="2471" xr:uid="{96D424C2-AA82-41B6-86B6-92F459639DA1}"/>
    <cellStyle name="60% - Accent1 2 3 3" xfId="2472" xr:uid="{BDDAEDB1-7BF8-4813-8BA1-56AC976DF701}"/>
    <cellStyle name="60% - Accent1 2 3 3 2" xfId="2473" xr:uid="{56EF049A-CE47-4D24-ABCF-7A592FFA972A}"/>
    <cellStyle name="60% - Accent1 2 3 4" xfId="2474" xr:uid="{473CAC6A-AA98-43A0-9C43-ED378219EC20}"/>
    <cellStyle name="60% - Accent1 2 4" xfId="2475" xr:uid="{B05CF235-1E00-4048-B100-1880310DAF87}"/>
    <cellStyle name="60% - Accent1 2 4 2" xfId="2476" xr:uid="{70A022F0-95BC-46F6-9277-CE2C80CDA8D5}"/>
    <cellStyle name="60% - Accent1 2 4 2 2" xfId="2477" xr:uid="{CF28A905-240F-4985-9544-3168748CA022}"/>
    <cellStyle name="60% - Accent1 2 4 2 2 2" xfId="2478" xr:uid="{BF4BB4B7-CDEF-4CD9-AF9E-C3CB4E330654}"/>
    <cellStyle name="60% - Accent1 2 4 2 3" xfId="2479" xr:uid="{7A95A745-C06E-470B-8D5C-2D943983FC48}"/>
    <cellStyle name="60% - Accent1 2 4 3" xfId="2480" xr:uid="{EB20B943-B645-468D-BFF5-0E237B78C2DD}"/>
    <cellStyle name="60% - Accent1 2 4 3 2" xfId="2481" xr:uid="{BCC55E3B-E718-4697-9B97-E97B3FF26412}"/>
    <cellStyle name="60% - Accent1 2 4 4" xfId="2482" xr:uid="{B35DCB64-351E-49E9-A900-F255195503F0}"/>
    <cellStyle name="60% - Accent1 2 5" xfId="2483" xr:uid="{2826501D-24A1-4524-A276-9BBED1D1D874}"/>
    <cellStyle name="60% - Accent1 2 5 2" xfId="2484" xr:uid="{C909DCC9-AEFD-4825-AD0C-A0F9AC549726}"/>
    <cellStyle name="60% - Accent1 2 6" xfId="2485" xr:uid="{97D2998C-52C4-41DB-8675-A74208A3270E}"/>
    <cellStyle name="60% - Accent1 2 6 2" xfId="2486" xr:uid="{74DE9FE0-DA01-41FC-9B32-5BB03D8E1B29}"/>
    <cellStyle name="60% - Accent1 2 7" xfId="2487" xr:uid="{880729CC-D1E4-49DD-8461-CFBC0884452C}"/>
    <cellStyle name="60% - Accent1 2 7 2" xfId="7168" xr:uid="{D73DF84E-6376-402E-A01E-0A9621F803DD}"/>
    <cellStyle name="60% - Accent1 2 8" xfId="2488" xr:uid="{9C019BCD-93F7-465C-8373-50E8286F4D67}"/>
    <cellStyle name="60% - Accent1 2 9" xfId="2489" xr:uid="{1BC117B7-360B-4BFB-85BD-1E5A9EB9D516}"/>
    <cellStyle name="60% - Accent1 3" xfId="2490" xr:uid="{D9E44993-63A6-4C00-9CEE-933EBB9B1733}"/>
    <cellStyle name="60% - Accent1 3 2" xfId="2491" xr:uid="{48AB37E1-F0E0-40AE-B699-7532487CD462}"/>
    <cellStyle name="60% - Accent1 3 2 2" xfId="2492" xr:uid="{2300A0D8-2E35-4D58-9538-C411098738B6}"/>
    <cellStyle name="60% - Accent1 3 2 2 2" xfId="2493" xr:uid="{2402BA32-3EB5-4E05-B034-3875AF0F52D4}"/>
    <cellStyle name="60% - Accent1 3 2 2 2 2" xfId="2494" xr:uid="{774CFEBA-A52F-437D-A4FF-1EA64E380D2A}"/>
    <cellStyle name="60% - Accent1 3 2 2 3" xfId="2495" xr:uid="{E07B4859-8F14-426F-A5E3-74FCD18C16EE}"/>
    <cellStyle name="60% - Accent1 3 2 3" xfId="2496" xr:uid="{D6CBD472-38B8-450A-A9B8-3EEDCDFD88BA}"/>
    <cellStyle name="60% - Accent1 3 2 3 2" xfId="2497" xr:uid="{0E2866A2-C3C5-4073-A2C3-311C6E702805}"/>
    <cellStyle name="60% - Accent1 3 2 4" xfId="2498" xr:uid="{6308F161-4CCB-45EC-B7D5-9CB1382AD7B8}"/>
    <cellStyle name="60% - Accent1 3 3" xfId="2499" xr:uid="{1ADD8D82-F4AB-4ECD-8FE1-058E4A35EC8A}"/>
    <cellStyle name="60% - Accent1 3 3 2" xfId="2500" xr:uid="{6E372ACC-FD0C-4CCD-A9C6-C8A022E18960}"/>
    <cellStyle name="60% - Accent1 3 4" xfId="2501" xr:uid="{9AFCC742-2DDA-435A-8A8A-5C45BF8E2E76}"/>
    <cellStyle name="60% - Accent1 3 4 2" xfId="2502" xr:uid="{9E734A23-AD5D-470C-8C04-838406943DBF}"/>
    <cellStyle name="60% - Accent1 3 5" xfId="2503" xr:uid="{0478FF3D-ED12-44BD-B67C-888879B4346C}"/>
    <cellStyle name="60% - Accent1 4" xfId="2504" xr:uid="{D32F08A1-3328-49DB-987C-C45486CB15E4}"/>
    <cellStyle name="60% - Accent1 4 2" xfId="2505" xr:uid="{0AB3D8A4-7951-45A8-A30E-163044309116}"/>
    <cellStyle name="60% - Accent1 4 2 2" xfId="2506" xr:uid="{151AD677-4069-4C58-A616-F23F730FDB0B}"/>
    <cellStyle name="60% - Accent1 4 3" xfId="2507" xr:uid="{266AE5CC-B06F-49CF-944A-8A12AF4C3BA5}"/>
    <cellStyle name="60% - Accent1 4 3 2" xfId="2508" xr:uid="{F1841FD1-7AD8-4E4E-9705-ADF98325F62E}"/>
    <cellStyle name="60% - Accent1 4 4" xfId="2509" xr:uid="{178E69BF-A328-4F87-816E-7243F548137C}"/>
    <cellStyle name="60% - Accent1 5" xfId="2510" xr:uid="{1C3F11EA-5343-410C-9217-B8AC01232DC2}"/>
    <cellStyle name="60% - Accent1 5 2" xfId="2511" xr:uid="{4CB27625-2B29-4F0A-8565-3143141A6CFB}"/>
    <cellStyle name="60% - Accent1 5 2 2" xfId="2512" xr:uid="{F09CE72D-C33F-4711-A5CC-6E398C032215}"/>
    <cellStyle name="60% - Accent1 5 3" xfId="2513" xr:uid="{10AECD5A-64E7-4DD5-92B2-804FB1BED63D}"/>
    <cellStyle name="60% - Accent1 5 3 2" xfId="2514" xr:uid="{AD23299A-5542-4593-89A4-A0683859ED37}"/>
    <cellStyle name="60% - Accent1 5 4" xfId="2515" xr:uid="{7EE28AA5-2522-4500-9CE3-69E50BED1E3A}"/>
    <cellStyle name="60% - Accent1 6" xfId="2516" xr:uid="{8995FDE2-0119-4F99-A85A-371DE265BD39}"/>
    <cellStyle name="60% - Accent1 6 2" xfId="2517" xr:uid="{19A123A3-81C0-4940-B407-03F590C913D4}"/>
    <cellStyle name="60% - Accent1 7" xfId="6807" xr:uid="{1AD0F2A6-879E-4A14-9695-8AAC20849FF2}"/>
    <cellStyle name="60% - Accent2 10" xfId="6808" xr:uid="{8B65BA16-974C-404C-BC34-C06250FEF645}"/>
    <cellStyle name="60% - Accent2 2" xfId="2518" xr:uid="{1722BFCB-48D2-4D5A-BC0B-39139E8DEF40}"/>
    <cellStyle name="60% - Accent2 2 2" xfId="2519" xr:uid="{D2B61FDA-8A70-4930-9BB5-AA7518A90DEC}"/>
    <cellStyle name="60% - Accent2 2 2 2" xfId="2520" xr:uid="{AB662FA0-0090-412A-9B44-1E80F89992C2}"/>
    <cellStyle name="60% - Accent2 2 2 2 2" xfId="2521" xr:uid="{8809DFA0-1253-4167-884C-5B99F13F2D25}"/>
    <cellStyle name="60% - Accent2 2 2 2 2 2" xfId="2522" xr:uid="{544AD60A-0DDD-4FF5-B534-7BD8AB7175F2}"/>
    <cellStyle name="60% - Accent2 2 2 2 2 2 2" xfId="2523" xr:uid="{46729BEF-46D3-4858-8E71-68AE81CB8F3C}"/>
    <cellStyle name="60% - Accent2 2 2 2 2 3" xfId="2524" xr:uid="{F17576C5-4841-41C0-AD2B-DFF9BB826A2B}"/>
    <cellStyle name="60% - Accent2 2 2 2 3" xfId="2525" xr:uid="{79EE9A57-E4C4-4FB5-AB36-43025132CBE3}"/>
    <cellStyle name="60% - Accent2 2 2 3" xfId="2526" xr:uid="{30A8474C-51AA-46AC-8AB3-DB3D72E23430}"/>
    <cellStyle name="60% - Accent2 2 2 3 2" xfId="2527" xr:uid="{BF458C28-BE25-4587-9943-F0A7058856FC}"/>
    <cellStyle name="60% - Accent2 2 2 3 2 2" xfId="2528" xr:uid="{71654C31-8A99-4490-B6F7-45B724A35691}"/>
    <cellStyle name="60% - Accent2 2 2 3 3" xfId="2529" xr:uid="{D81B8745-D97F-4C49-A923-C72CDF54904D}"/>
    <cellStyle name="60% - Accent2 2 2 3 3 2" xfId="2530" xr:uid="{9E50C43E-6BB3-458F-B8FB-DAF25863E214}"/>
    <cellStyle name="60% - Accent2 2 2 3 4" xfId="2531" xr:uid="{B8E9A6CF-AB29-4742-9413-62145A5D075F}"/>
    <cellStyle name="60% - Accent2 2 2 4" xfId="2532" xr:uid="{9402EF26-D78D-43B9-89CE-04DE73CC84AF}"/>
    <cellStyle name="60% - Accent2 2 2 4 2" xfId="2533" xr:uid="{1FC77F7C-8DE2-412D-A3A5-F0130E5C7C66}"/>
    <cellStyle name="60% - Accent2 2 2 4 2 2" xfId="2534" xr:uid="{BC41E361-9052-4001-8F58-9DEB7AF7EDC2}"/>
    <cellStyle name="60% - Accent2 2 2 4 3" xfId="2535" xr:uid="{1D734DBA-FBE6-4ED1-9291-1E033546B0D2}"/>
    <cellStyle name="60% - Accent2 2 2 5" xfId="2536" xr:uid="{0BE8F673-7BBB-46CB-AE24-D8F74D67A014}"/>
    <cellStyle name="60% - Accent2 2 2 5 2" xfId="2537" xr:uid="{AB7D00C6-598F-4ACD-A0A1-E9516D3545D2}"/>
    <cellStyle name="60% - Accent2 2 2 6" xfId="2538" xr:uid="{A02650B9-D2FF-4EDF-BD9B-58FCEFA427B7}"/>
    <cellStyle name="60% - Accent2 2 2 7" xfId="2539" xr:uid="{5B106BD5-9045-4D6D-B387-2C2B3185CA55}"/>
    <cellStyle name="60% - Accent2 2 3" xfId="2540" xr:uid="{53D58511-A62C-403A-AFC6-945131E3CE3E}"/>
    <cellStyle name="60% - Accent2 2 3 2" xfId="2541" xr:uid="{56119ABE-85E5-43C5-B2B5-1D24B65D5E46}"/>
    <cellStyle name="60% - Accent2 2 3 2 2" xfId="2542" xr:uid="{3EA3FE09-C671-4F12-BED2-29221D642443}"/>
    <cellStyle name="60% - Accent2 2 3 2 2 2" xfId="2543" xr:uid="{7B0988DE-8B17-4CCC-AB42-F7605FFCC293}"/>
    <cellStyle name="60% - Accent2 2 3 2 3" xfId="2544" xr:uid="{0F8D7386-DBA5-41C2-B29D-788AEF534712}"/>
    <cellStyle name="60% - Accent2 2 3 3" xfId="2545" xr:uid="{9D884701-2425-4F3F-97D8-48B751DB78D6}"/>
    <cellStyle name="60% - Accent2 2 4" xfId="2546" xr:uid="{C11C22F2-A47F-4275-8E9D-00085A7D5222}"/>
    <cellStyle name="60% - Accent2 2 4 2" xfId="2547" xr:uid="{6BE74854-5545-41C6-A594-BF9F992F33F2}"/>
    <cellStyle name="60% - Accent2 2 4 2 2" xfId="2548" xr:uid="{EE8933C4-631E-4968-9E13-047F1DC484D6}"/>
    <cellStyle name="60% - Accent2 2 4 3" xfId="2549" xr:uid="{4AF25564-0C94-4F24-8D9C-045570901CCC}"/>
    <cellStyle name="60% - Accent2 2 4 3 2" xfId="2550" xr:uid="{1AB9E45E-A188-4E0F-B16A-93A132E6F49E}"/>
    <cellStyle name="60% - Accent2 2 4 4" xfId="2551" xr:uid="{FD073BE9-73FF-43F0-8AEC-82CFC02386C2}"/>
    <cellStyle name="60% - Accent2 2 5" xfId="2552" xr:uid="{077C27C4-17EF-4190-8F92-EB72448D8981}"/>
    <cellStyle name="60% - Accent2 2 5 2" xfId="2553" xr:uid="{604B5695-3089-4605-9160-280457197B87}"/>
    <cellStyle name="60% - Accent2 2 5 2 2" xfId="2554" xr:uid="{A50E74E3-53FB-46D5-A4DA-11D232EFD4F5}"/>
    <cellStyle name="60% - Accent2 2 5 3" xfId="2555" xr:uid="{1C5CD5C2-0651-49BD-9B4C-85CD7329D80F}"/>
    <cellStyle name="60% - Accent2 2 6" xfId="2556" xr:uid="{A97FDC88-2CF0-4049-81D7-8895A100820D}"/>
    <cellStyle name="60% - Accent2 2 6 2" xfId="2557" xr:uid="{3C09051F-2AB2-40D0-BBD5-1FF3196FCE7B}"/>
    <cellStyle name="60% - Accent2 2 7" xfId="2558" xr:uid="{F3F221D1-3E79-4808-A352-5075C21D743A}"/>
    <cellStyle name="60% - Accent2 2 7 2" xfId="7169" xr:uid="{40CCF541-9BE6-4CE6-8308-1DDF96E31425}"/>
    <cellStyle name="60% - Accent2 2 8" xfId="2559" xr:uid="{81772596-0D1A-4A87-85D2-A4BC668CB68E}"/>
    <cellStyle name="60% - Accent2 2 9" xfId="2560" xr:uid="{AFC753DA-05D0-48C5-A7F8-62EB91A2DAE0}"/>
    <cellStyle name="60% - Accent2 3" xfId="2561" xr:uid="{00808955-7C70-424A-BCFE-0CF80B707C7B}"/>
    <cellStyle name="60% - Accent2 3 2" xfId="2562" xr:uid="{B25D1774-716A-4A3D-B38C-AB78323EC11C}"/>
    <cellStyle name="60% - Accent2 3 2 2" xfId="2563" xr:uid="{C779AC2A-ED10-4DA9-A34F-B5A8555AC900}"/>
    <cellStyle name="60% - Accent2 3 2 2 2" xfId="2564" xr:uid="{82390379-1530-4E21-9A70-C770FBDC7ED1}"/>
    <cellStyle name="60% - Accent2 3 2 3" xfId="2565" xr:uid="{E6713D73-4C6C-4407-A762-E5A34A3D04CA}"/>
    <cellStyle name="60% - Accent2 3 2 3 2" xfId="2566" xr:uid="{D3BDD383-DDDA-40F3-9112-EE9CE07BBC6D}"/>
    <cellStyle name="60% - Accent2 3 2 4" xfId="2567" xr:uid="{5ACC8CA0-6443-42B7-B6A0-2F839D9E82AD}"/>
    <cellStyle name="60% - Accent2 3 3" xfId="2568" xr:uid="{583726E8-4722-42D7-97AD-446457C19EA4}"/>
    <cellStyle name="60% - Accent2 3 3 2" xfId="2569" xr:uid="{AC7571E6-78B4-46EB-9AA6-096991103B7B}"/>
    <cellStyle name="60% - Accent2 3 3 2 2" xfId="2570" xr:uid="{523E6CA0-3365-46B6-AE2E-A6C2A1E30ED2}"/>
    <cellStyle name="60% - Accent2 3 3 3" xfId="2571" xr:uid="{130744CC-A489-4530-865F-5BC0DEB42A98}"/>
    <cellStyle name="60% - Accent2 3 4" xfId="2572" xr:uid="{887CBE51-83AF-4A5A-A8A4-A4C2C45A90F2}"/>
    <cellStyle name="60% - Accent2 3 4 2" xfId="2573" xr:uid="{A07F189E-A264-4C86-8A53-BE3D2C93583A}"/>
    <cellStyle name="60% - Accent2 3 5" xfId="2574" xr:uid="{3F99EBD7-34F7-4134-9660-FFC817506DD9}"/>
    <cellStyle name="60% - Accent2 4" xfId="2575" xr:uid="{F7E356EE-7744-4ED7-9C7D-55700860F948}"/>
    <cellStyle name="60% - Accent2 4 2" xfId="2576" xr:uid="{E49C4435-1936-40BD-BA10-1CF3CDB8AAAF}"/>
    <cellStyle name="60% - Accent2 4 2 2" xfId="2577" xr:uid="{D0B7A713-894F-46BC-A2F7-3EB4A26A4A5B}"/>
    <cellStyle name="60% - Accent2 4 2 2 2" xfId="2578" xr:uid="{9A9C055D-4020-46CF-85A9-D15360B68C22}"/>
    <cellStyle name="60% - Accent2 4 2 3" xfId="2579" xr:uid="{47C52A70-1B99-4830-8DA4-8CFBC94C49A7}"/>
    <cellStyle name="60% - Accent2 4 3" xfId="2580" xr:uid="{64CD337A-4E11-4368-96C8-0B4CE904CA61}"/>
    <cellStyle name="60% - Accent2 4 3 2" xfId="2581" xr:uid="{48D12024-F356-4BA8-A781-04F3F1347E51}"/>
    <cellStyle name="60% - Accent2 4 4" xfId="2582" xr:uid="{D0F4D764-4289-4F19-BDBE-83D945C2B615}"/>
    <cellStyle name="60% - Accent2 5" xfId="2583" xr:uid="{3F826C15-49C0-4519-96FB-84E559BE72B5}"/>
    <cellStyle name="60% - Accent2 5 2" xfId="2584" xr:uid="{8545CF85-1ADB-4FB1-A1B2-A81B6055B2BA}"/>
    <cellStyle name="60% - Accent2 5 2 2" xfId="2585" xr:uid="{45D00F23-BB53-4BC6-A823-D20EEA9B82DB}"/>
    <cellStyle name="60% - Accent2 5 3" xfId="2586" xr:uid="{B4F41410-809F-4F78-B2DF-0AAEE90A6594}"/>
    <cellStyle name="60% - Accent2 5 3 2" xfId="2587" xr:uid="{50E8594C-396A-4415-BC13-7ED14FA41029}"/>
    <cellStyle name="60% - Accent2 5 4" xfId="2588" xr:uid="{1EB94604-FFE9-4922-9B14-7B0523B6AB79}"/>
    <cellStyle name="60% - Accent2 6" xfId="2589" xr:uid="{27589069-AC44-4FCC-9651-E0F32BC95BEE}"/>
    <cellStyle name="60% - Accent2 6 2" xfId="2590" xr:uid="{86003B88-E646-4F78-B921-929D3A46F944}"/>
    <cellStyle name="60% - Accent2 6 2 2" xfId="2591" xr:uid="{C0CE304E-8CE6-4436-AFC4-074B8EACC34B}"/>
    <cellStyle name="60% - Accent2 6 3" xfId="2592" xr:uid="{AB08440B-F015-461A-AA16-AC23D33623DC}"/>
    <cellStyle name="60% - Accent2 7" xfId="2593" xr:uid="{B0120468-1A80-43E3-87ED-4D8454A0B7E7}"/>
    <cellStyle name="60% - Accent2 7 2" xfId="2594" xr:uid="{CA2309BD-94BF-41F5-B193-FB427E59703B}"/>
    <cellStyle name="60% - Accent2 8" xfId="2595" xr:uid="{34632311-7A82-472E-8F22-45651F625D15}"/>
    <cellStyle name="60% - Accent2 8 2" xfId="2596" xr:uid="{743972EF-C793-4200-AD36-0938C542F93D}"/>
    <cellStyle name="60% - Accent2 9" xfId="2597" xr:uid="{49C483D1-BE4A-4635-B77C-D55BB44EDA15}"/>
    <cellStyle name="60% - Accent2 9 2" xfId="2598" xr:uid="{BFBE9876-E27E-4BF9-B6CE-3C877E4BE7FF}"/>
    <cellStyle name="60% - Accent3 10" xfId="6809" xr:uid="{8BE6CA63-32A5-4B26-BEB7-25EFE9680A8D}"/>
    <cellStyle name="60% - Accent3 2" xfId="2599" xr:uid="{3DC4923D-491A-45E1-9CBD-E6E90101628F}"/>
    <cellStyle name="60% - Accent3 2 2" xfId="2600" xr:uid="{1B449B8A-1DCC-46B4-A692-3DEAAEC751C6}"/>
    <cellStyle name="60% - Accent3 2 2 2" xfId="2601" xr:uid="{113ADF20-89ED-4C76-A1BE-C310D67060BF}"/>
    <cellStyle name="60% - Accent3 2 2 2 2" xfId="2602" xr:uid="{8299753A-464A-484F-B1BC-689C7919DA48}"/>
    <cellStyle name="60% - Accent3 2 2 2 2 2" xfId="2603" xr:uid="{86B5F648-0634-458B-8481-D2F8DF26DED4}"/>
    <cellStyle name="60% - Accent3 2 2 2 2 2 2" xfId="2604" xr:uid="{2F997ACB-0633-4C53-BEE1-17878A398798}"/>
    <cellStyle name="60% - Accent3 2 2 2 2 2 2 2" xfId="2605" xr:uid="{DEC086E1-FA3A-4BB3-8449-EFFA2406296F}"/>
    <cellStyle name="60% - Accent3 2 2 2 2 2 3" xfId="2606" xr:uid="{BE519E33-FCA5-41BE-BCC1-2A8EFCA61665}"/>
    <cellStyle name="60% - Accent3 2 2 2 2 3" xfId="2607" xr:uid="{F611E259-2633-4F56-9403-3301CA780434}"/>
    <cellStyle name="60% - Accent3 2 2 2 2 3 2" xfId="2608" xr:uid="{D823D1B7-CE7B-439C-97C6-015979EBA7C3}"/>
    <cellStyle name="60% - Accent3 2 2 2 2 4" xfId="2609" xr:uid="{19CB8EA7-C14D-4DA3-902E-DA5A3EC1FAB0}"/>
    <cellStyle name="60% - Accent3 2 2 2 3" xfId="2610" xr:uid="{053A4D4F-382A-474C-BA16-AE1469646E36}"/>
    <cellStyle name="60% - Accent3 2 2 2 3 2" xfId="2611" xr:uid="{352D0B28-3976-42AE-8D70-A230A070E5E2}"/>
    <cellStyle name="60% - Accent3 2 2 2 3 2 2" xfId="2612" xr:uid="{CD07B764-75DB-48CB-A209-C608409A438A}"/>
    <cellStyle name="60% - Accent3 2 2 2 3 3" xfId="2613" xr:uid="{1C33C305-5A9D-490E-B096-BB25C50D9BB2}"/>
    <cellStyle name="60% - Accent3 2 2 2 4" xfId="2614" xr:uid="{EB13E9DD-8028-4353-9384-CF6FC6DE7D49}"/>
    <cellStyle name="60% - Accent3 2 2 2 4 2" xfId="2615" xr:uid="{81E11FDD-BF26-4267-9928-32BBCA7684F5}"/>
    <cellStyle name="60% - Accent3 2 2 2 5" xfId="2616" xr:uid="{8B90BF08-29AC-405D-B4CE-94C3F08C2098}"/>
    <cellStyle name="60% - Accent3 2 2 3" xfId="2617" xr:uid="{90AEAC42-5722-4257-BCD3-E418865A28E1}"/>
    <cellStyle name="60% - Accent3 2 2 3 2" xfId="2618" xr:uid="{D2569882-5609-410E-BE5B-8C227750DCAC}"/>
    <cellStyle name="60% - Accent3 2 2 3 2 2" xfId="2619" xr:uid="{D3705103-BE20-45FC-838E-BDCB05E83F08}"/>
    <cellStyle name="60% - Accent3 2 2 3 3" xfId="2620" xr:uid="{3B08B8D1-2EA9-4A04-9C6B-24DA876D8628}"/>
    <cellStyle name="60% - Accent3 2 2 4" xfId="2621" xr:uid="{8F4830EA-4243-4600-8EB2-B0E4D45F6FF4}"/>
    <cellStyle name="60% - Accent3 2 2 4 2" xfId="2622" xr:uid="{6DD026AA-8EB5-4804-A1D4-7682C92D9C79}"/>
    <cellStyle name="60% - Accent3 2 2 4 2 2" xfId="2623" xr:uid="{FC7ADFD7-4840-4A56-85B0-2E99EC0353D4}"/>
    <cellStyle name="60% - Accent3 2 2 4 3" xfId="2624" xr:uid="{B5F158E4-FA28-4DC8-9B10-B0F3D232BC1C}"/>
    <cellStyle name="60% - Accent3 2 2 5" xfId="2625" xr:uid="{04F1C367-6306-44D2-8A01-571899C67B17}"/>
    <cellStyle name="60% - Accent3 2 2 5 2" xfId="2626" xr:uid="{81DE2AE1-2CBB-43F4-A293-390200E03AE0}"/>
    <cellStyle name="60% - Accent3 2 2 6" xfId="2627" xr:uid="{5C790119-949F-4C96-BE25-C46D0B5CA389}"/>
    <cellStyle name="60% - Accent3 2 2 7" xfId="2628" xr:uid="{185B428E-D374-470D-93B5-F216C3AF2BED}"/>
    <cellStyle name="60% - Accent3 2 3" xfId="2629" xr:uid="{D02D2D35-32D5-4D46-B252-642BA40810A9}"/>
    <cellStyle name="60% - Accent3 2 3 2" xfId="2630" xr:uid="{672C3E3E-EB25-45D2-B8FA-E582B4D3938C}"/>
    <cellStyle name="60% - Accent3 2 3 2 2" xfId="2631" xr:uid="{049F5945-6211-40E2-866D-0ACD05441AEE}"/>
    <cellStyle name="60% - Accent3 2 3 2 2 2" xfId="2632" xr:uid="{500A2DE1-B973-461A-B8B3-6C3ACC3A4445}"/>
    <cellStyle name="60% - Accent3 2 3 2 2 2 2" xfId="2633" xr:uid="{E5AB64F5-1E28-4DC4-9F18-B6B8C5D0F831}"/>
    <cellStyle name="60% - Accent3 2 3 2 2 3" xfId="2634" xr:uid="{C0D6FC59-2476-49AB-B857-BBAD7E0C38D6}"/>
    <cellStyle name="60% - Accent3 2 3 2 3" xfId="2635" xr:uid="{E9C5FC45-5B9A-4BB7-9F67-BCF8F070F932}"/>
    <cellStyle name="60% - Accent3 2 3 2 3 2" xfId="2636" xr:uid="{83535A41-D7A1-4811-BF0F-FF6715271B95}"/>
    <cellStyle name="60% - Accent3 2 3 2 4" xfId="2637" xr:uid="{8A82411E-DEBD-4383-A3EB-6728DFEE2FD2}"/>
    <cellStyle name="60% - Accent3 2 3 3" xfId="2638" xr:uid="{9AFD9A7F-CE8D-4C68-88EB-4BF1A30794E4}"/>
    <cellStyle name="60% - Accent3 2 3 3 2" xfId="2639" xr:uid="{2D87E856-6F34-4A68-99B5-67F0F576994B}"/>
    <cellStyle name="60% - Accent3 2 3 3 2 2" xfId="2640" xr:uid="{1332D60F-F54C-44AB-BF95-E755A59F915E}"/>
    <cellStyle name="60% - Accent3 2 3 3 3" xfId="2641" xr:uid="{67A871B1-8E35-4082-9EBD-8EDDC314D236}"/>
    <cellStyle name="60% - Accent3 2 3 4" xfId="2642" xr:uid="{66CE868C-E25C-4A41-AFD7-1B62934889A3}"/>
    <cellStyle name="60% - Accent3 2 3 4 2" xfId="2643" xr:uid="{6ED28D2E-8FD1-43FF-80CD-095E6BCF414B}"/>
    <cellStyle name="60% - Accent3 2 3 5" xfId="2644" xr:uid="{3C4B67C1-5CC4-4591-9D2B-BCDD93F24DF8}"/>
    <cellStyle name="60% - Accent3 2 4" xfId="2645" xr:uid="{A61BDA38-C67D-4758-9F53-689222F29497}"/>
    <cellStyle name="60% - Accent3 2 4 2" xfId="2646" xr:uid="{43688A0A-2C27-4DA4-9311-F175D7E37252}"/>
    <cellStyle name="60% - Accent3 2 4 2 2" xfId="2647" xr:uid="{0B6A6BAD-7C65-42E9-B4F8-E0D3C1693E3E}"/>
    <cellStyle name="60% - Accent3 2 4 3" xfId="2648" xr:uid="{22884B7A-35A6-4513-8616-3D2E02393C01}"/>
    <cellStyle name="60% - Accent3 2 5" xfId="2649" xr:uid="{E1CA6F7A-0EC0-4F8A-9751-4CE3C3246515}"/>
    <cellStyle name="60% - Accent3 2 5 2" xfId="2650" xr:uid="{49EAF217-D4C4-4BA4-8149-6D51079992AB}"/>
    <cellStyle name="60% - Accent3 2 5 2 2" xfId="2651" xr:uid="{274D4862-7080-4B4B-B38C-36912B73A79A}"/>
    <cellStyle name="60% - Accent3 2 5 3" xfId="2652" xr:uid="{F4E7A339-37A7-4417-89AF-3D8E5BD74217}"/>
    <cellStyle name="60% - Accent3 2 6" xfId="2653" xr:uid="{5E80AE07-332F-4C66-9A1A-18518BC3B10E}"/>
    <cellStyle name="60% - Accent3 2 6 2" xfId="2654" xr:uid="{0629FEFD-F3A1-4385-A590-C4C739617694}"/>
    <cellStyle name="60% - Accent3 2 7" xfId="2655" xr:uid="{D7AEEE56-609B-489C-A53C-E304670D0DCE}"/>
    <cellStyle name="60% - Accent3 2 7 2" xfId="7170" xr:uid="{E95DF99E-4BA7-4C82-A7B1-2CDDD6D5DCF2}"/>
    <cellStyle name="60% - Accent3 2 8" xfId="2656" xr:uid="{385BAE88-64C9-4C39-93BE-8D9056516C2C}"/>
    <cellStyle name="60% - Accent3 2 9" xfId="2657" xr:uid="{65A12B8C-1BCB-4701-9AEC-3555A2C320EA}"/>
    <cellStyle name="60% - Accent3 3" xfId="2658" xr:uid="{B1B886DB-32FB-4291-B917-EB2FE3F7D1C2}"/>
    <cellStyle name="60% - Accent3 3 2" xfId="2659" xr:uid="{9D7C0C35-2B00-47CB-BFB7-898121F9CB7F}"/>
    <cellStyle name="60% - Accent3 3 2 2" xfId="2660" xr:uid="{0F477E51-2516-46F8-AA0E-15FDFEA4029C}"/>
    <cellStyle name="60% - Accent3 3 2 2 2" xfId="2661" xr:uid="{B48E0A17-C22A-437C-9596-8EA1F929761A}"/>
    <cellStyle name="60% - Accent3 3 2 3" xfId="2662" xr:uid="{BB29D453-2ADB-4396-A8AF-F7336D647789}"/>
    <cellStyle name="60% - Accent3 3 3" xfId="2663" xr:uid="{1ED7BC56-E3F2-4D1C-9019-996D513099C2}"/>
    <cellStyle name="60% - Accent3 3 3 2" xfId="2664" xr:uid="{77D357C0-0D26-4990-AFB4-D34ABE81A222}"/>
    <cellStyle name="60% - Accent3 3 3 2 2" xfId="2665" xr:uid="{CACE2E42-5A59-4AA1-98CE-ED31CFA80D72}"/>
    <cellStyle name="60% - Accent3 3 3 3" xfId="2666" xr:uid="{07362C83-358D-405A-B293-E9D7C2712A13}"/>
    <cellStyle name="60% - Accent3 3 4" xfId="2667" xr:uid="{A3BB6CFE-6085-46B1-AA9A-AC2E61D724F6}"/>
    <cellStyle name="60% - Accent3 3 4 2" xfId="2668" xr:uid="{4F31129D-E706-4CEC-804E-E1BC97DC48B4}"/>
    <cellStyle name="60% - Accent3 3 5" xfId="2669" xr:uid="{39EEABA4-4AA8-4F8A-8B3F-DD6EF87DA17D}"/>
    <cellStyle name="60% - Accent3 4" xfId="2670" xr:uid="{C86810DF-FFD7-42B5-8CF6-47F1527A09D0}"/>
    <cellStyle name="60% - Accent3 4 2" xfId="2671" xr:uid="{752DEB58-C624-4530-B17B-EEFA7565175A}"/>
    <cellStyle name="60% - Accent3 4 2 2" xfId="2672" xr:uid="{0F8ED778-A5B3-40BD-B1AB-E512631EB824}"/>
    <cellStyle name="60% - Accent3 4 2 2 2" xfId="2673" xr:uid="{25FA3707-6AE6-4745-AD95-72F41484CEC1}"/>
    <cellStyle name="60% - Accent3 4 2 3" xfId="2674" xr:uid="{12C14088-0ABE-4BD5-B2EC-90CF8032B3AC}"/>
    <cellStyle name="60% - Accent3 4 3" xfId="2675" xr:uid="{3BBC50D7-A806-4FA1-802C-6E55F0758BB9}"/>
    <cellStyle name="60% - Accent3 4 3 2" xfId="2676" xr:uid="{7443B20A-93E3-4A1C-B49F-23DE175F4723}"/>
    <cellStyle name="60% - Accent3 4 4" xfId="2677" xr:uid="{40F339D5-1EA3-41DC-AB0D-AD2B7AB1CE90}"/>
    <cellStyle name="60% - Accent3 5" xfId="2678" xr:uid="{CD03D8D2-9226-457C-94BC-FD3F6D4178ED}"/>
    <cellStyle name="60% - Accent3 5 2" xfId="2679" xr:uid="{2519182B-B501-4E93-9DDC-D4CB45569C38}"/>
    <cellStyle name="60% - Accent3 5 2 2" xfId="2680" xr:uid="{324F234C-029A-4BCB-98E8-7B2813D274AD}"/>
    <cellStyle name="60% - Accent3 5 2 2 2" xfId="2681" xr:uid="{FDC34B09-D1EF-4215-A16D-C0CCEAF01562}"/>
    <cellStyle name="60% - Accent3 5 2 3" xfId="2682" xr:uid="{4E1C8A0B-ACB6-4D3F-9550-EBE2A9AB0C42}"/>
    <cellStyle name="60% - Accent3 5 3" xfId="2683" xr:uid="{81338E2A-AA55-4952-A16C-9BB0EF4E46AF}"/>
    <cellStyle name="60% - Accent3 5 3 2" xfId="2684" xr:uid="{AA7D7C84-3B2F-4ED1-A2B9-49697736E4CE}"/>
    <cellStyle name="60% - Accent3 5 4" xfId="2685" xr:uid="{32D9C70C-1C5B-409A-B7BE-274C39287C77}"/>
    <cellStyle name="60% - Accent3 6" xfId="2686" xr:uid="{E29F106A-AFAD-4C7D-9632-A975D6CA8DBC}"/>
    <cellStyle name="60% - Accent3 6 2" xfId="2687" xr:uid="{59D2A0F0-0067-4484-80CA-D41B54459A07}"/>
    <cellStyle name="60% - Accent3 6 2 2" xfId="2688" xr:uid="{54854D24-1C22-4E56-8289-02110F75EC24}"/>
    <cellStyle name="60% - Accent3 6 3" xfId="2689" xr:uid="{F88CCED5-FACC-4E81-91DE-C893736DCD64}"/>
    <cellStyle name="60% - Accent3 7" xfId="2690" xr:uid="{9BB45B3B-161F-4AA0-8917-799389F6BD2E}"/>
    <cellStyle name="60% - Accent3 7 2" xfId="2691" xr:uid="{DFEB4E6B-7E1D-4852-84AA-6C43E3DE6C77}"/>
    <cellStyle name="60% - Accent3 8" xfId="2692" xr:uid="{2E90A4FF-D332-4285-B95C-3ED00872612B}"/>
    <cellStyle name="60% - Accent3 8 2" xfId="2693" xr:uid="{930F90E9-E7E7-4B81-B1C5-A9F9703BC7C5}"/>
    <cellStyle name="60% - Accent3 9" xfId="2694" xr:uid="{F73FEBD3-37DC-4655-A615-4AF5ABD3DFF8}"/>
    <cellStyle name="60% - Accent3 9 2" xfId="2695" xr:uid="{6996C2E1-592C-4F08-943D-50791F834219}"/>
    <cellStyle name="60% - Accent4 10" xfId="6810" xr:uid="{1FEEB24A-E1C7-43E0-8DEE-63B5F6F14E25}"/>
    <cellStyle name="60% - Accent4 2" xfId="2696" xr:uid="{F663AEEC-8A23-4AB3-823C-22A465B1C018}"/>
    <cellStyle name="60% - Accent4 2 2" xfId="2697" xr:uid="{5DD6B737-6211-4256-85E3-CBD9187561C0}"/>
    <cellStyle name="60% - Accent4 2 2 2" xfId="2698" xr:uid="{914CDB54-BFF4-49CF-9E6A-736C360B35EA}"/>
    <cellStyle name="60% - Accent4 2 2 2 2" xfId="2699" xr:uid="{0E00DB02-0482-4782-B22B-C698DFE1720A}"/>
    <cellStyle name="60% - Accent4 2 2 2 2 2" xfId="2700" xr:uid="{7C5EF68E-633C-41F9-BB9C-9831D695B3F2}"/>
    <cellStyle name="60% - Accent4 2 2 2 3" xfId="2701" xr:uid="{53C294A5-955D-4D1E-8D18-0BD9BB15A946}"/>
    <cellStyle name="60% - Accent4 2 2 3" xfId="2702" xr:uid="{B9F5141F-64B4-4538-8536-72F3D55989F8}"/>
    <cellStyle name="60% - Accent4 2 2 3 2" xfId="2703" xr:uid="{D1497F82-924C-4924-884A-FB21B89C67D0}"/>
    <cellStyle name="60% - Accent4 2 2 3 2 2" xfId="2704" xr:uid="{63645067-0FC4-4080-8869-E45CEE08363B}"/>
    <cellStyle name="60% - Accent4 2 2 3 3" xfId="2705" xr:uid="{4506EEBA-EA4B-482E-8613-E7C96619C9FC}"/>
    <cellStyle name="60% - Accent4 2 2 4" xfId="2706" xr:uid="{0F7B43EB-422C-495E-BD53-F2D1B3233D73}"/>
    <cellStyle name="60% - Accent4 2 2 4 2" xfId="2707" xr:uid="{4B9AB339-95E1-445A-B36D-A9FCD5B771E0}"/>
    <cellStyle name="60% - Accent4 2 2 4 2 2" xfId="2708" xr:uid="{4EAA1260-9449-4BCC-8224-83CAA1712E17}"/>
    <cellStyle name="60% - Accent4 2 2 4 3" xfId="2709" xr:uid="{B03DB18D-BF04-425F-870D-B7C5CA902770}"/>
    <cellStyle name="60% - Accent4 2 2 5" xfId="2710" xr:uid="{0B7D724A-A832-49EC-8472-D3278A417477}"/>
    <cellStyle name="60% - Accent4 2 2 6" xfId="2711" xr:uid="{A443C873-7763-43A3-83D5-6CD7438A444B}"/>
    <cellStyle name="60% - Accent4 2 3" xfId="2712" xr:uid="{6221F350-75D3-4021-8D8E-3994A804128E}"/>
    <cellStyle name="60% - Accent4 2 3 2" xfId="2713" xr:uid="{696F912B-C4D3-4636-A442-0B226DE2273E}"/>
    <cellStyle name="60% - Accent4 2 3 2 2" xfId="2714" xr:uid="{1B25122C-E6EF-4525-8AC0-659ECEFE8549}"/>
    <cellStyle name="60% - Accent4 2 3 3" xfId="2715" xr:uid="{F37C900B-E86E-4EFF-A99D-8E4FC5776FFE}"/>
    <cellStyle name="60% - Accent4 2 4" xfId="2716" xr:uid="{B57B5507-0E3E-4156-B606-839AC41321E0}"/>
    <cellStyle name="60% - Accent4 2 4 2" xfId="2717" xr:uid="{1391AFF1-ABA3-4DB7-BE65-706318F02E9A}"/>
    <cellStyle name="60% - Accent4 2 4 2 2" xfId="2718" xr:uid="{446B4D11-B83B-4659-B75C-28E68A4609CD}"/>
    <cellStyle name="60% - Accent4 2 4 3" xfId="2719" xr:uid="{F4FF2C68-2912-4E09-837B-38083A1D150C}"/>
    <cellStyle name="60% - Accent4 2 5" xfId="2720" xr:uid="{2E55CE20-4DFB-4EA4-90DA-E2E8069080C4}"/>
    <cellStyle name="60% - Accent4 2 5 2" xfId="2721" xr:uid="{2DED4360-AD3C-4AB4-A1D3-3F86657B3B9E}"/>
    <cellStyle name="60% - Accent4 2 5 2 2" xfId="2722" xr:uid="{E6414F72-83D3-479E-BEFC-9D6C68D8E26F}"/>
    <cellStyle name="60% - Accent4 2 5 3" xfId="2723" xr:uid="{91D01291-52D4-417C-B699-EC20E7E65157}"/>
    <cellStyle name="60% - Accent4 2 6" xfId="2724" xr:uid="{31F69908-4F7E-462A-A3C5-65AA1A5233B1}"/>
    <cellStyle name="60% - Accent4 2 6 2" xfId="7171" xr:uid="{D1E4CF64-C98C-4196-BEB8-9E10F160AA47}"/>
    <cellStyle name="60% - Accent4 2 7" xfId="2725" xr:uid="{B93049EB-C015-4686-89F0-3B23C9C48133}"/>
    <cellStyle name="60% - Accent4 2 8" xfId="2726" xr:uid="{2BE4A4A4-E2F5-4297-88AA-C8012B5D92BB}"/>
    <cellStyle name="60% - Accent4 3" xfId="2727" xr:uid="{853634BF-3F1F-4724-B5E0-73EC7C8C604F}"/>
    <cellStyle name="60% - Accent4 3 2" xfId="2728" xr:uid="{5214D346-5EBB-4AA8-9730-823EBBB062C4}"/>
    <cellStyle name="60% - Accent4 3 2 2" xfId="2729" xr:uid="{EA69023E-F0A2-4A55-85FE-36F9F16D5AF8}"/>
    <cellStyle name="60% - Accent4 3 2 2 2" xfId="2730" xr:uid="{7BDBB850-ABFD-4B4C-8A6E-93FCCC871DF0}"/>
    <cellStyle name="60% - Accent4 3 2 3" xfId="2731" xr:uid="{75B1FF47-C3F6-47E9-983D-EE6C1F2E002F}"/>
    <cellStyle name="60% - Accent4 3 3" xfId="2732" xr:uid="{72825373-07EB-4D94-A388-038A1F7AD4F9}"/>
    <cellStyle name="60% - Accent4 3 3 2" xfId="2733" xr:uid="{BE82B56F-4FF0-4972-84AA-B5B3635C7B2B}"/>
    <cellStyle name="60% - Accent4 3 3 2 2" xfId="2734" xr:uid="{AD928E68-8767-42FA-9F17-31EE1754C988}"/>
    <cellStyle name="60% - Accent4 3 3 3" xfId="2735" xr:uid="{46354E1F-B03F-40F4-984A-D3BB04E678D1}"/>
    <cellStyle name="60% - Accent4 3 4" xfId="2736" xr:uid="{E80478D7-7053-436D-A95C-4DBEFCFFEB86}"/>
    <cellStyle name="60% - Accent4 4" xfId="2737" xr:uid="{C3A81173-0093-442A-9113-505E390CCDDB}"/>
    <cellStyle name="60% - Accent4 4 2" xfId="2738" xr:uid="{B9AAD0C2-D78C-48D9-8BBD-FF8E264E6BDC}"/>
    <cellStyle name="60% - Accent4 4 2 2" xfId="2739" xr:uid="{EE65B1BE-E984-43EF-9343-88A0FB9A012C}"/>
    <cellStyle name="60% - Accent4 4 2 2 2" xfId="2740" xr:uid="{101994EB-BCE3-4A35-B1A9-D325F713D862}"/>
    <cellStyle name="60% - Accent4 4 2 3" xfId="2741" xr:uid="{9FF6B548-4311-4D33-AC42-5A939EF335C3}"/>
    <cellStyle name="60% - Accent4 4 3" xfId="2742" xr:uid="{6ED774D9-6815-4319-9D50-4A9072B80CE5}"/>
    <cellStyle name="60% - Accent4 5" xfId="2743" xr:uid="{93033A7C-A3BA-4F1C-A288-E7CD8A4F71EA}"/>
    <cellStyle name="60% - Accent4 5 2" xfId="2744" xr:uid="{D6EA5D66-9880-4837-A537-8DA6D1E9A74C}"/>
    <cellStyle name="60% - Accent4 5 2 2" xfId="2745" xr:uid="{F1F7A74B-6740-4A25-A265-89526B90BBE5}"/>
    <cellStyle name="60% - Accent4 5 2 2 2" xfId="2746" xr:uid="{3DACA031-C4BF-431C-A15A-5210B45AA470}"/>
    <cellStyle name="60% - Accent4 5 2 3" xfId="2747" xr:uid="{432AABBB-4B43-4B84-BCA6-4CD8925B7FC4}"/>
    <cellStyle name="60% - Accent4 5 3" xfId="2748" xr:uid="{BAF85543-94B0-4AB9-94F2-EEEA3444EB33}"/>
    <cellStyle name="60% - Accent4 6" xfId="2749" xr:uid="{368372CB-4BBC-4ED3-BFDE-156C879370B4}"/>
    <cellStyle name="60% - Accent4 6 2" xfId="2750" xr:uid="{6A0BD0CA-EE82-488F-B257-11E8EB7BB527}"/>
    <cellStyle name="60% - Accent4 6 2 2" xfId="2751" xr:uid="{6FD3D246-EFFB-4D3E-9313-7011C06ED75D}"/>
    <cellStyle name="60% - Accent4 6 3" xfId="2752" xr:uid="{CB0C519E-1C0D-4DD8-BA7A-D17B9DBE2F1A}"/>
    <cellStyle name="60% - Accent4 7" xfId="2753" xr:uid="{DDD7D6E6-013B-4E6C-B5A8-C0F344FF0A95}"/>
    <cellStyle name="60% - Accent4 7 2" xfId="2754" xr:uid="{8F50F3C9-22DE-4DAD-8C54-B55F2AD8D367}"/>
    <cellStyle name="60% - Accent4 8" xfId="2755" xr:uid="{ADCD003E-66F4-4029-9A43-CAE61E210719}"/>
    <cellStyle name="60% - Accent4 8 2" xfId="2756" xr:uid="{06C2EBA6-ABEE-447D-8EAD-16DD6A654DE0}"/>
    <cellStyle name="60% - Accent4 9" xfId="2757" xr:uid="{44CE727D-6074-4C95-92BC-5DA6EFEFBB8A}"/>
    <cellStyle name="60% - Accent4 9 2" xfId="2758" xr:uid="{D5578F4A-8643-437D-B0D1-875D5A7FF579}"/>
    <cellStyle name="60% - Accent5 2" xfId="2759" xr:uid="{1F8C1C9E-7E81-4AD7-A87E-DA2729D930A4}"/>
    <cellStyle name="60% - Accent5 2 2" xfId="2760" xr:uid="{4A1D4A0D-318C-4031-BF24-585B3B95FCDB}"/>
    <cellStyle name="60% - Accent5 2 2 2" xfId="2761" xr:uid="{2F6A446E-40DF-41C3-BC53-024C82FB6B6B}"/>
    <cellStyle name="60% - Accent5 2 2 2 2" xfId="2762" xr:uid="{39A55C1E-2004-416F-8EA2-E7C8950954C8}"/>
    <cellStyle name="60% - Accent5 2 2 2 2 2" xfId="2763" xr:uid="{C0A87F59-B3A1-4DD4-8D79-CA8FA74DECA8}"/>
    <cellStyle name="60% - Accent5 2 2 2 3" xfId="2764" xr:uid="{0DAA36E3-9E0C-4C01-B835-F613BA61439C}"/>
    <cellStyle name="60% - Accent5 2 2 3" xfId="2765" xr:uid="{E77B37B0-8061-45C2-AB23-EA4A6111D613}"/>
    <cellStyle name="60% - Accent5 2 2 3 2" xfId="2766" xr:uid="{3664AFD0-6294-42EC-A512-EEE4681FFD56}"/>
    <cellStyle name="60% - Accent5 2 2 3 2 2" xfId="2767" xr:uid="{12281D35-3937-4EF3-A7FA-984024AF7C02}"/>
    <cellStyle name="60% - Accent5 2 2 3 2 2 2" xfId="2768" xr:uid="{BDD50EA2-CF54-4DDD-AA39-5896191565F2}"/>
    <cellStyle name="60% - Accent5 2 2 3 2 3" xfId="2769" xr:uid="{11F77019-7116-42DE-8ED8-0F87217A467D}"/>
    <cellStyle name="60% - Accent5 2 2 3 3" xfId="2770" xr:uid="{F20B72BF-B048-417E-8D2F-8EAA6AB0CC40}"/>
    <cellStyle name="60% - Accent5 2 2 3 3 2" xfId="2771" xr:uid="{E31F92D6-2372-43DB-8856-935DB95F7502}"/>
    <cellStyle name="60% - Accent5 2 2 3 4" xfId="2772" xr:uid="{4FD6D70D-9A6C-4D2F-898D-9BEA731D0481}"/>
    <cellStyle name="60% - Accent5 2 2 4" xfId="2773" xr:uid="{38A56145-041E-446F-9C21-920F31B9879D}"/>
    <cellStyle name="60% - Accent5 2 2 4 2" xfId="2774" xr:uid="{B200C166-5FF3-4065-98D8-6C4D79124547}"/>
    <cellStyle name="60% - Accent5 2 2 4 2 2" xfId="2775" xr:uid="{2F64D818-0CB9-47A4-AD7E-AC29B3F70848}"/>
    <cellStyle name="60% - Accent5 2 2 4 3" xfId="2776" xr:uid="{7CD3BF9B-7FF6-4CEF-A35F-8928BB55C7E5}"/>
    <cellStyle name="60% - Accent5 2 2 5" xfId="2777" xr:uid="{7238700F-06EF-4F39-8054-4932A96B02C9}"/>
    <cellStyle name="60% - Accent5 2 2 5 2" xfId="2778" xr:uid="{4F44244E-EFCF-4F6D-8AEB-8D7235887CE8}"/>
    <cellStyle name="60% - Accent5 2 2 6" xfId="2779" xr:uid="{120F1AFF-89FC-4E2C-B831-6393324B0C6F}"/>
    <cellStyle name="60% - Accent5 2 2 7" xfId="2780" xr:uid="{EEEB4A8D-B62A-4678-8193-8841679869DB}"/>
    <cellStyle name="60% - Accent5 2 3" xfId="2781" xr:uid="{B0FE1DF0-CC97-4D6F-A17F-FB52B0E5AD9D}"/>
    <cellStyle name="60% - Accent5 2 3 2" xfId="2782" xr:uid="{60BD1DC6-7931-4393-B333-E0BD1506F199}"/>
    <cellStyle name="60% - Accent5 2 3 2 2" xfId="2783" xr:uid="{F54F634C-1BC0-4EAC-937B-14D2E0038963}"/>
    <cellStyle name="60% - Accent5 2 3 3" xfId="2784" xr:uid="{91D6845C-C588-462C-AC66-223A89E4BAA0}"/>
    <cellStyle name="60% - Accent5 2 4" xfId="2785" xr:uid="{902D3175-89BF-4633-A717-868D7A5C42F3}"/>
    <cellStyle name="60% - Accent5 2 4 2" xfId="2786" xr:uid="{98EC7577-4995-4DC7-9330-2FAA74D25FFF}"/>
    <cellStyle name="60% - Accent5 2 4 2 2" xfId="2787" xr:uid="{9C22045E-C240-4E8C-BCFB-02365BB94825}"/>
    <cellStyle name="60% - Accent5 2 4 2 2 2" xfId="2788" xr:uid="{CEF3027B-E88F-47E9-8563-9A195AB9A7C2}"/>
    <cellStyle name="60% - Accent5 2 4 2 3" xfId="2789" xr:uid="{A16B47F5-E5A5-497D-8C58-8A81D26E7608}"/>
    <cellStyle name="60% - Accent5 2 4 3" xfId="2790" xr:uid="{AC8D281F-4D75-4C4E-B725-DFB95208D6B7}"/>
    <cellStyle name="60% - Accent5 2 4 3 2" xfId="2791" xr:uid="{66CF15C4-20C6-4190-948D-E3698EE30EE2}"/>
    <cellStyle name="60% - Accent5 2 4 4" xfId="2792" xr:uid="{B1955831-8134-4A07-B5DC-4049E63DAFB2}"/>
    <cellStyle name="60% - Accent5 2 5" xfId="2793" xr:uid="{E7300887-B9A6-4246-A4AD-06F18DB1EE26}"/>
    <cellStyle name="60% - Accent5 2 5 2" xfId="2794" xr:uid="{44C6D776-2DDD-41E3-9E68-0FADC5FB87C7}"/>
    <cellStyle name="60% - Accent5 2 5 2 2" xfId="2795" xr:uid="{B64828E5-072B-48C0-8E97-5BB27F77F062}"/>
    <cellStyle name="60% - Accent5 2 5 3" xfId="2796" xr:uid="{CB58E224-D51A-4430-A7ED-31B5C4CADFD1}"/>
    <cellStyle name="60% - Accent5 2 6" xfId="2797" xr:uid="{009C806E-40BD-4CE9-8162-D547FAAB4537}"/>
    <cellStyle name="60% - Accent5 2 6 2" xfId="2798" xr:uid="{1793D456-AF49-40CF-B548-F2EC3DACCED6}"/>
    <cellStyle name="60% - Accent5 2 7" xfId="2799" xr:uid="{B8F993FD-0285-4B57-8FF1-C9A08C589C6B}"/>
    <cellStyle name="60% - Accent5 2 7 2" xfId="7172" xr:uid="{04B71FB7-090A-4A1A-9BF2-A05430DAB7F5}"/>
    <cellStyle name="60% - Accent5 2 8" xfId="2800" xr:uid="{8516154E-5D69-4B5B-8338-4ADA0BF5295F}"/>
    <cellStyle name="60% - Accent5 2 9" xfId="2801" xr:uid="{AECE8A1C-2C56-4C9E-B57A-2E855DBC8705}"/>
    <cellStyle name="60% - Accent5 3" xfId="2802" xr:uid="{70F45EE4-B1F6-4318-A224-207164152262}"/>
    <cellStyle name="60% - Accent5 3 2" xfId="2803" xr:uid="{4CC3C184-0B8F-4CCB-8F5D-2DF25CC1A6D0}"/>
    <cellStyle name="60% - Accent5 3 2 2" xfId="2804" xr:uid="{8F51BCB6-80D4-4DE9-BFBB-4CF985C6B6C3}"/>
    <cellStyle name="60% - Accent5 3 2 2 2" xfId="2805" xr:uid="{3B8D03A0-6619-4708-80B1-59286C38C124}"/>
    <cellStyle name="60% - Accent5 3 2 2 2 2" xfId="2806" xr:uid="{D427310F-B7A4-4524-9AB4-18838BC4A73F}"/>
    <cellStyle name="60% - Accent5 3 2 2 3" xfId="2807" xr:uid="{038B4B95-637B-4184-8220-8F44FE34DFF3}"/>
    <cellStyle name="60% - Accent5 3 2 3" xfId="2808" xr:uid="{F18DA5DD-D6FD-446E-BD13-D7A772573A66}"/>
    <cellStyle name="60% - Accent5 3 2 3 2" xfId="2809" xr:uid="{ADC4AB3F-76CC-46C8-969C-6C082F13DB19}"/>
    <cellStyle name="60% - Accent5 3 2 4" xfId="2810" xr:uid="{6E0D880B-4306-4822-B456-278C665FE9FD}"/>
    <cellStyle name="60% - Accent5 3 3" xfId="2811" xr:uid="{3A3F43FB-970B-4DAE-8CE7-BE518418220F}"/>
    <cellStyle name="60% - Accent5 3 3 2" xfId="2812" xr:uid="{F1323387-58E2-43FE-A587-7FA6A9B06CFC}"/>
    <cellStyle name="60% - Accent5 3 3 2 2" xfId="2813" xr:uid="{FE0B720F-1DA9-4A58-B76D-D9E46DB692F7}"/>
    <cellStyle name="60% - Accent5 3 3 3" xfId="2814" xr:uid="{030C2658-8A61-48A7-91AC-C3FC0DECFE6E}"/>
    <cellStyle name="60% - Accent5 3 4" xfId="2815" xr:uid="{39E1560B-B4A0-4E6B-9282-59B1E5DEB003}"/>
    <cellStyle name="60% - Accent5 3 4 2" xfId="2816" xr:uid="{11942752-A69A-495E-AF1C-4269B709255A}"/>
    <cellStyle name="60% - Accent5 3 5" xfId="2817" xr:uid="{7F616F90-754B-40FE-B370-D9D4B115E8CD}"/>
    <cellStyle name="60% - Accent5 4" xfId="2818" xr:uid="{32DF14A6-1904-4541-ACD0-96CB2076789C}"/>
    <cellStyle name="60% - Accent5 4 2" xfId="2819" xr:uid="{2845A547-6E33-4CB0-8C9C-F1677739FBDA}"/>
    <cellStyle name="60% - Accent5 4 2 2" xfId="2820" xr:uid="{08CAEF0C-B134-4793-BF0A-40D4DE87DF06}"/>
    <cellStyle name="60% - Accent5 4 2 2 2" xfId="2821" xr:uid="{44BDF3B8-FCEA-4661-A86B-8A5FA2734B43}"/>
    <cellStyle name="60% - Accent5 4 2 3" xfId="2822" xr:uid="{63BB4FD6-6034-40D7-B504-C31E5284C6A2}"/>
    <cellStyle name="60% - Accent5 4 3" xfId="2823" xr:uid="{20BEBCC3-2B53-4C83-96B7-0EF748764F4B}"/>
    <cellStyle name="60% - Accent5 4 3 2" xfId="2824" xr:uid="{AD2DA746-F4B8-4AF8-8F2E-67451A7C76F2}"/>
    <cellStyle name="60% - Accent5 4 4" xfId="2825" xr:uid="{7C1C6533-28C6-4198-B8D4-DF36BFC5A5E1}"/>
    <cellStyle name="60% - Accent5 5" xfId="2826" xr:uid="{8ED9C994-2DBD-49A7-AA7F-DE91CD23AC12}"/>
    <cellStyle name="60% - Accent5 5 2" xfId="2827" xr:uid="{498FA164-C347-4218-AFA7-290B7EB035FC}"/>
    <cellStyle name="60% - Accent5 6" xfId="6811" xr:uid="{32AFB9F7-59B7-4CB1-81C3-22DA899DD44B}"/>
    <cellStyle name="60% - Accent6 10" xfId="6812" xr:uid="{0F7F08CC-1B08-4AC8-A5FF-E75B0F3D7270}"/>
    <cellStyle name="60% - Accent6 2" xfId="2828" xr:uid="{2A1571F7-FC64-4090-93C6-5DC4EAF11719}"/>
    <cellStyle name="60% - Accent6 2 2" xfId="2829" xr:uid="{30FECAC6-F34E-42D8-8316-4E9437A65FC0}"/>
    <cellStyle name="60% - Accent6 2 2 2" xfId="2830" xr:uid="{D567938C-93C1-4316-8377-132A4057C083}"/>
    <cellStyle name="60% - Accent6 2 2 2 2" xfId="2831" xr:uid="{2B9A99D5-75E6-46B4-A392-D6D6AB4EAA64}"/>
    <cellStyle name="60% - Accent6 2 2 2 2 2" xfId="2832" xr:uid="{4CF815BB-197E-45E1-8394-A1D9481F4F49}"/>
    <cellStyle name="60% - Accent6 2 2 2 2 2 2" xfId="2833" xr:uid="{D5CD4AE1-0E84-4CE2-9751-F254C88B2A2C}"/>
    <cellStyle name="60% - Accent6 2 2 2 2 3" xfId="2834" xr:uid="{77FFED08-4C49-43C0-8D37-BF05A3BC16A8}"/>
    <cellStyle name="60% - Accent6 2 2 2 3" xfId="2835" xr:uid="{50BF9F6B-460E-4E90-9587-6B08BAFD7288}"/>
    <cellStyle name="60% - Accent6 2 2 2 3 2" xfId="2836" xr:uid="{B721BA0E-4AEB-425D-AFCC-C68516626EEA}"/>
    <cellStyle name="60% - Accent6 2 2 2 4" xfId="2837" xr:uid="{493F7FA1-B519-4FAF-86E0-E8951EF5F21A}"/>
    <cellStyle name="60% - Accent6 2 2 3" xfId="2838" xr:uid="{68302D01-827B-4CAB-8B33-47E0FBD29860}"/>
    <cellStyle name="60% - Accent6 2 2 3 2" xfId="2839" xr:uid="{B7D3FBA1-DF58-4308-8153-A6B1D16E41B1}"/>
    <cellStyle name="60% - Accent6 2 2 3 2 2" xfId="2840" xr:uid="{368E6C65-2F56-47D6-A05D-2DDAE2E90D0A}"/>
    <cellStyle name="60% - Accent6 2 2 3 2 2 2" xfId="2841" xr:uid="{72807681-BE3D-4951-B8D0-E21C4EA46E86}"/>
    <cellStyle name="60% - Accent6 2 2 3 2 3" xfId="2842" xr:uid="{6D458CDB-E7DF-4CD6-978E-C7B859B2DED2}"/>
    <cellStyle name="60% - Accent6 2 2 3 3" xfId="2843" xr:uid="{01928B8B-DD7B-40BC-B9FC-AEF3361C1185}"/>
    <cellStyle name="60% - Accent6 2 2 3 3 2" xfId="2844" xr:uid="{2EFF9026-4401-4F29-A80E-68CE834AE4BA}"/>
    <cellStyle name="60% - Accent6 2 2 3 4" xfId="2845" xr:uid="{EE780E34-E164-4FCB-AB9F-0FEFA380EBE3}"/>
    <cellStyle name="60% - Accent6 2 2 4" xfId="2846" xr:uid="{4F30C43F-AE2E-4130-947B-432CEFA7EF47}"/>
    <cellStyle name="60% - Accent6 2 2 4 2" xfId="2847" xr:uid="{2A4513DB-2EBA-440E-939A-800FE149D295}"/>
    <cellStyle name="60% - Accent6 2 2 4 2 2" xfId="2848" xr:uid="{B415EC66-55B0-433D-A9BF-8D5CD4049956}"/>
    <cellStyle name="60% - Accent6 2 2 4 3" xfId="2849" xr:uid="{FD825E2A-F6D9-4E4B-830A-6EC003F17A32}"/>
    <cellStyle name="60% - Accent6 2 2 5" xfId="2850" xr:uid="{BFBCBF06-18EB-4016-9273-6A5E328008C9}"/>
    <cellStyle name="60% - Accent6 2 2 5 2" xfId="2851" xr:uid="{5EDAD5D0-1876-4317-8F66-881C29F12B29}"/>
    <cellStyle name="60% - Accent6 2 2 6" xfId="2852" xr:uid="{006C1BEA-33E8-4B55-841E-DD289429CBDD}"/>
    <cellStyle name="60% - Accent6 2 2 7" xfId="2853" xr:uid="{CA8249F0-A0AE-4D9C-BCF4-98F33D0CABFD}"/>
    <cellStyle name="60% - Accent6 2 3" xfId="2854" xr:uid="{DAD54BBB-C8E7-4A39-9E92-672BDEDA6FCF}"/>
    <cellStyle name="60% - Accent6 2 3 2" xfId="2855" xr:uid="{55D8AB4E-CA8D-4588-A05E-4B11FD598791}"/>
    <cellStyle name="60% - Accent6 2 3 2 2" xfId="2856" xr:uid="{8BF1A781-5D6E-450C-B3BB-A65E763249DD}"/>
    <cellStyle name="60% - Accent6 2 3 2 2 2" xfId="2857" xr:uid="{EEB286C4-7FBE-4BE8-8348-A2CEB7F35B3B}"/>
    <cellStyle name="60% - Accent6 2 3 2 3" xfId="2858" xr:uid="{EE636398-6407-42C9-96C2-A3727AB5183D}"/>
    <cellStyle name="60% - Accent6 2 3 3" xfId="2859" xr:uid="{90BAA083-E2E4-4E19-B184-F904CF9C3B8E}"/>
    <cellStyle name="60% - Accent6 2 3 3 2" xfId="2860" xr:uid="{F450D50E-B92E-4B96-B596-514DC6FE74D6}"/>
    <cellStyle name="60% - Accent6 2 3 4" xfId="2861" xr:uid="{1DEFC012-1184-40DB-9C99-7D45E263961C}"/>
    <cellStyle name="60% - Accent6 2 4" xfId="2862" xr:uid="{FA96F7AC-3820-48A6-8125-C3775ED6EF5F}"/>
    <cellStyle name="60% - Accent6 2 4 2" xfId="2863" xr:uid="{D916DFDB-5FDB-4655-B42F-A1F138159ECF}"/>
    <cellStyle name="60% - Accent6 2 4 2 2" xfId="2864" xr:uid="{18988EFD-02D7-448B-9F9D-9C9139EFC3B2}"/>
    <cellStyle name="60% - Accent6 2 4 2 2 2" xfId="2865" xr:uid="{85688F73-602C-4BD5-B5DA-7B97CDD5B25C}"/>
    <cellStyle name="60% - Accent6 2 4 2 3" xfId="2866" xr:uid="{4E16660F-9C95-4651-BE0B-60F873528C75}"/>
    <cellStyle name="60% - Accent6 2 4 3" xfId="2867" xr:uid="{F53B7FB0-2EB3-4E4A-9D95-A9C7112B87C5}"/>
    <cellStyle name="60% - Accent6 2 4 3 2" xfId="2868" xr:uid="{9386081A-421A-4B4C-AFC6-ED5BCB599166}"/>
    <cellStyle name="60% - Accent6 2 4 4" xfId="2869" xr:uid="{E7C9134D-29E1-464D-B21E-1D05491758EE}"/>
    <cellStyle name="60% - Accent6 2 5" xfId="2870" xr:uid="{BA0B6DC7-5E50-4610-9061-D624BA27FC84}"/>
    <cellStyle name="60% - Accent6 2 5 2" xfId="2871" xr:uid="{A6316FF2-34C6-490B-9577-C48CAE479056}"/>
    <cellStyle name="60% - Accent6 2 5 2 2" xfId="2872" xr:uid="{B325B1C9-9DE2-4D50-90A4-036075A97CCB}"/>
    <cellStyle name="60% - Accent6 2 5 3" xfId="2873" xr:uid="{48DA607C-1DFE-4EBF-BD78-B332350CBAF6}"/>
    <cellStyle name="60% - Accent6 2 6" xfId="2874" xr:uid="{7FAECD94-EA46-4FAF-9B4F-82F41CF5EB24}"/>
    <cellStyle name="60% - Accent6 2 6 2" xfId="2875" xr:uid="{92A31B77-F69D-4777-B6D3-8D0AD253669F}"/>
    <cellStyle name="60% - Accent6 2 7" xfId="2876" xr:uid="{52573788-DC02-4A1E-BEB8-9400135B120E}"/>
    <cellStyle name="60% - Accent6 2 7 2" xfId="7173" xr:uid="{D3B2C523-D6FA-409B-8209-490A014AC39B}"/>
    <cellStyle name="60% - Accent6 2 8" xfId="2877" xr:uid="{397CC651-D97A-44EC-B945-72CD4F53DAC9}"/>
    <cellStyle name="60% - Accent6 2 9" xfId="2878" xr:uid="{9FBB53E4-94B1-44AC-ADF6-A7100FEF8C1E}"/>
    <cellStyle name="60% - Accent6 3" xfId="2879" xr:uid="{FD1202F9-3D9F-48EE-9B03-D2535E5A0420}"/>
    <cellStyle name="60% - Accent6 3 2" xfId="2880" xr:uid="{9F88727E-8204-4610-90C8-0FEF0CEEA7EC}"/>
    <cellStyle name="60% - Accent6 3 2 2" xfId="2881" xr:uid="{E18F9952-D33A-4DBE-8266-D772340BC311}"/>
    <cellStyle name="60% - Accent6 3 2 2 2" xfId="2882" xr:uid="{EB678B19-1D61-4BBE-B3FB-550E6DB20FF8}"/>
    <cellStyle name="60% - Accent6 3 2 2 2 2" xfId="2883" xr:uid="{464F9939-FF25-4DF2-AD32-AC91E51C3E47}"/>
    <cellStyle name="60% - Accent6 3 2 2 3" xfId="2884" xr:uid="{EA738C42-A8A2-43A3-8EC1-D0BCE52DD2F7}"/>
    <cellStyle name="60% - Accent6 3 2 3" xfId="2885" xr:uid="{22B16F8D-DF0E-4EDC-B647-2A051013328A}"/>
    <cellStyle name="60% - Accent6 3 2 3 2" xfId="2886" xr:uid="{26BEDDA4-B41A-4BFF-BAC9-E0087D2B5B29}"/>
    <cellStyle name="60% - Accent6 3 2 4" xfId="2887" xr:uid="{C91C0561-94D9-4EB4-9CA2-E87FC493B864}"/>
    <cellStyle name="60% - Accent6 3 3" xfId="2888" xr:uid="{96342D43-B8C0-4B68-B9C3-9A1B10925921}"/>
    <cellStyle name="60% - Accent6 3 3 2" xfId="2889" xr:uid="{46E7E564-4B9B-42D9-9B06-E6B51EB98C32}"/>
    <cellStyle name="60% - Accent6 3 3 2 2" xfId="2890" xr:uid="{8422F2AB-2FF2-47D3-97F3-1B978DC6FB06}"/>
    <cellStyle name="60% - Accent6 3 3 3" xfId="2891" xr:uid="{4FE13396-F739-453A-9CE8-1E1BC80800C1}"/>
    <cellStyle name="60% - Accent6 3 4" xfId="2892" xr:uid="{38F06202-E5F8-4002-B3B6-58F9AC9E9EC3}"/>
    <cellStyle name="60% - Accent6 3 4 2" xfId="2893" xr:uid="{6F5E7EB2-86A1-4F14-A418-B87B6898FC74}"/>
    <cellStyle name="60% - Accent6 3 5" xfId="2894" xr:uid="{F2158A9A-F370-49C6-9CD8-9F45C7DB1998}"/>
    <cellStyle name="60% - Accent6 4" xfId="2895" xr:uid="{C42C1BCA-A330-45E1-BFA4-374A62E62B88}"/>
    <cellStyle name="60% - Accent6 4 2" xfId="2896" xr:uid="{1C63C6BD-8BF3-4143-8CAA-5B0D7502430D}"/>
    <cellStyle name="60% - Accent6 4 2 2" xfId="2897" xr:uid="{93ED9070-FBA1-4EB7-9C73-C2BC6D4E22A0}"/>
    <cellStyle name="60% - Accent6 4 2 2 2" xfId="2898" xr:uid="{E38F2F28-4A01-4A1E-8337-3EDEBACBEE9D}"/>
    <cellStyle name="60% - Accent6 4 2 3" xfId="2899" xr:uid="{CBE8B1A4-2FB5-4BE1-9095-2064E2506820}"/>
    <cellStyle name="60% - Accent6 4 3" xfId="2900" xr:uid="{EA5A4C22-0C11-4077-87BA-E39C1A606B5B}"/>
    <cellStyle name="60% - Accent6 4 3 2" xfId="2901" xr:uid="{107109D2-1E88-40B6-B252-429D0479EEBA}"/>
    <cellStyle name="60% - Accent6 4 4" xfId="2902" xr:uid="{DAD0013A-6543-4828-A833-3F2BCB2CABEF}"/>
    <cellStyle name="60% - Accent6 5" xfId="2903" xr:uid="{B19B9DCC-7E09-4EE3-87CE-74480C8839C3}"/>
    <cellStyle name="60% - Accent6 5 2" xfId="2904" xr:uid="{45ED0384-3DFF-4B40-924B-F72D4E214CC6}"/>
    <cellStyle name="60% - Accent6 5 2 2" xfId="2905" xr:uid="{6EE17D54-2936-47A9-A047-22CB04ABDFEE}"/>
    <cellStyle name="60% - Accent6 5 2 2 2" xfId="2906" xr:uid="{FAFDA789-7DD1-45B2-B105-4EFBBB48EA2E}"/>
    <cellStyle name="60% - Accent6 5 2 3" xfId="2907" xr:uid="{31D28D5F-515D-4963-BF04-973D625C9E63}"/>
    <cellStyle name="60% - Accent6 5 3" xfId="2908" xr:uid="{7651E3BC-C885-47E7-9B08-0C220214043C}"/>
    <cellStyle name="60% - Accent6 5 3 2" xfId="2909" xr:uid="{0621D520-CF01-405B-995F-85700F26DC43}"/>
    <cellStyle name="60% - Accent6 5 4" xfId="2910" xr:uid="{86574DE9-4576-4CBE-B3DF-1C020BED9D5A}"/>
    <cellStyle name="60% - Accent6 6" xfId="2911" xr:uid="{DE2407F3-F36D-45DE-8CAB-04A982BDB20A}"/>
    <cellStyle name="60% - Accent6 6 2" xfId="2912" xr:uid="{0ED1C9E6-19D0-44E3-AE22-6F27E836199B}"/>
    <cellStyle name="60% - Accent6 6 2 2" xfId="2913" xr:uid="{7652D9A3-9030-4AE3-AF95-DA0B519F1BDF}"/>
    <cellStyle name="60% - Accent6 6 3" xfId="2914" xr:uid="{35C532AE-5A53-49D8-9BF2-6A813CB2FDCC}"/>
    <cellStyle name="60% - Accent6 7" xfId="2915" xr:uid="{868BBF3B-8C31-4A1C-A310-21DC890FBD66}"/>
    <cellStyle name="60% - Accent6 7 2" xfId="2916" xr:uid="{CE59818B-9157-4E32-9854-CA798F6B69BF}"/>
    <cellStyle name="60% - Accent6 8" xfId="2917" xr:uid="{F07E0C8A-56C1-4823-B16B-057DB903BD15}"/>
    <cellStyle name="60% - Accent6 8 2" xfId="2918" xr:uid="{57B5A9EE-CA81-4CC6-BB2B-FB68750E483B}"/>
    <cellStyle name="60% - Accent6 9" xfId="2919" xr:uid="{C58C7DF0-AFC3-4B79-847C-5EB0129ABFAC}"/>
    <cellStyle name="60% - Accent6 9 2" xfId="2920" xr:uid="{30AFF237-A93B-4520-8B67-353517D886FC}"/>
    <cellStyle name="Accent1" xfId="21" builtinId="29" customBuiltin="1"/>
    <cellStyle name="Accent1 2" xfId="2921" xr:uid="{F8A7F4F1-C3C1-425A-A104-0202EAD3C950}"/>
    <cellStyle name="Accent1 2 2" xfId="2922" xr:uid="{0B163DA2-DA18-420C-B1E7-8898CC143B62}"/>
    <cellStyle name="Accent1 2 2 2" xfId="2923" xr:uid="{7F4B8376-FB55-4031-A711-913F830907C7}"/>
    <cellStyle name="Accent1 2 2 2 2" xfId="2924" xr:uid="{A8E50B09-3C7F-4B4B-ACB4-7ED44BEA9B5E}"/>
    <cellStyle name="Accent1 2 2 2 2 2" xfId="2925" xr:uid="{5A18C500-7C50-4384-910E-8A4192DBA7A7}"/>
    <cellStyle name="Accent1 2 2 2 2 2 2" xfId="2926" xr:uid="{550DB997-5BBA-4C25-A8FB-CA5D8ADE09DA}"/>
    <cellStyle name="Accent1 2 2 2 2 2 2 2" xfId="2927" xr:uid="{F79D4323-5DAC-44F2-9BB1-F46A5F048E55}"/>
    <cellStyle name="Accent1 2 2 2 2 2 3" xfId="2928" xr:uid="{29F2FABE-9527-4E30-9E89-2521864BFFE0}"/>
    <cellStyle name="Accent1 2 2 2 2 3" xfId="2929" xr:uid="{838BF7EB-32E8-490A-A00F-2219FEAF46ED}"/>
    <cellStyle name="Accent1 2 2 2 2 3 2" xfId="2930" xr:uid="{D4FD9A11-330B-4C6F-80C9-4A07913389E0}"/>
    <cellStyle name="Accent1 2 2 2 2 4" xfId="2931" xr:uid="{5F333416-C1F4-40C0-B485-37664098F5D5}"/>
    <cellStyle name="Accent1 2 2 2 3" xfId="2932" xr:uid="{DF7A0747-A35A-4674-96B9-BDD33B31F7FD}"/>
    <cellStyle name="Accent1 2 2 2 3 2" xfId="2933" xr:uid="{F19109E3-1185-45CD-A109-CD9C9CF78ECA}"/>
    <cellStyle name="Accent1 2 2 2 3 2 2" xfId="2934" xr:uid="{69B530F1-56ED-40D7-9BD8-C690FACC3716}"/>
    <cellStyle name="Accent1 2 2 2 3 3" xfId="2935" xr:uid="{1D8BBE80-E75B-48BF-AF7B-CE53A6197DB9}"/>
    <cellStyle name="Accent1 2 2 2 4" xfId="2936" xr:uid="{CB5E98B8-F0CF-4F19-8E26-5718C31F1B20}"/>
    <cellStyle name="Accent1 2 2 3" xfId="2937" xr:uid="{03C0C617-E532-4848-B22D-E4574DA263A1}"/>
    <cellStyle name="Accent1 2 2 3 2" xfId="2938" xr:uid="{15FFF87D-3086-4AEF-98AB-5F4D29BC13EF}"/>
    <cellStyle name="Accent1 2 2 4" xfId="2939" xr:uid="{76881586-6AA1-4A6E-9538-C8B933513A9E}"/>
    <cellStyle name="Accent1 2 2 4 2" xfId="2940" xr:uid="{8F57C270-C1D7-4654-88DE-D1247BD9EF28}"/>
    <cellStyle name="Accent1 2 2 5" xfId="2941" xr:uid="{0AC17166-3EB5-4133-A78C-46312C17E09A}"/>
    <cellStyle name="Accent1 2 2 6" xfId="2942" xr:uid="{B61439FC-4E50-4168-BD87-8A667FBBEE5D}"/>
    <cellStyle name="Accent1 2 3" xfId="2943" xr:uid="{0D1CCFD7-4351-4134-B374-5CD763C07CA5}"/>
    <cellStyle name="Accent1 2 3 2" xfId="2944" xr:uid="{353E352E-9A87-4CC7-9B51-6766519A2FEC}"/>
    <cellStyle name="Accent1 2 3 2 2" xfId="2945" xr:uid="{DE25BBAE-FA94-4291-949A-FE67664C8246}"/>
    <cellStyle name="Accent1 2 3 2 2 2" xfId="2946" xr:uid="{C059C4C4-1572-4789-AA7E-A9A561F57C5F}"/>
    <cellStyle name="Accent1 2 3 2 2 2 2" xfId="2947" xr:uid="{4F34A1BF-5685-4988-A566-69B44ED0FBE6}"/>
    <cellStyle name="Accent1 2 3 2 2 3" xfId="2948" xr:uid="{EED0438E-5751-4A77-B7B0-E034D38BDD29}"/>
    <cellStyle name="Accent1 2 3 2 3" xfId="2949" xr:uid="{98A29142-7BF1-4839-8C17-B14A7CE23635}"/>
    <cellStyle name="Accent1 2 3 2 3 2" xfId="2950" xr:uid="{C5648B96-6C01-47C4-A76E-9CD4F55C5870}"/>
    <cellStyle name="Accent1 2 3 2 4" xfId="2951" xr:uid="{05B17359-CA2C-4278-A63E-BD82DF66ACB2}"/>
    <cellStyle name="Accent1 2 3 3" xfId="2952" xr:uid="{1DB041CC-9C42-4EED-BE09-C9D95AFE2395}"/>
    <cellStyle name="Accent1 2 3 3 2" xfId="2953" xr:uid="{A2E0B511-09B0-4063-94A6-672DD3F2E58F}"/>
    <cellStyle name="Accent1 2 3 3 2 2" xfId="2954" xr:uid="{D5BDA381-4B24-48B5-95A6-03E75E608C44}"/>
    <cellStyle name="Accent1 2 3 3 3" xfId="2955" xr:uid="{7EDE462F-9583-452E-B536-7EA336C155B8}"/>
    <cellStyle name="Accent1 2 3 4" xfId="2956" xr:uid="{7F0B3226-2131-4FE8-8F9E-9C65B313C624}"/>
    <cellStyle name="Accent1 2 4" xfId="2957" xr:uid="{889EE0EA-E694-45EA-8496-619270EC5A5C}"/>
    <cellStyle name="Accent1 2 4 2" xfId="2958" xr:uid="{1F811608-37FA-491D-843D-26F28B5435E2}"/>
    <cellStyle name="Accent1 2 5" xfId="2959" xr:uid="{539066C2-01CE-44B4-A94B-91DC4440CE67}"/>
    <cellStyle name="Accent1 2 5 2" xfId="2960" xr:uid="{FC115C8F-7F01-40BB-BDF6-6FA5123A7797}"/>
    <cellStyle name="Accent1 2 6" xfId="2961" xr:uid="{24527407-BE64-4269-800D-1649D63E7B6D}"/>
    <cellStyle name="Accent1 2 6 2" xfId="7174" xr:uid="{07C4EB91-01B7-42AF-AA97-CC73BB09F9C4}"/>
    <cellStyle name="Accent1 2 7" xfId="2962" xr:uid="{42FA23CA-AE79-42A6-BEBD-3435C66B429C}"/>
    <cellStyle name="Accent1 2 8" xfId="2963" xr:uid="{C8EF6421-26AF-4CBD-BE92-0D68E766E8B0}"/>
    <cellStyle name="Accent1 3" xfId="2964" xr:uid="{ACC24DEB-C8F8-4F20-A16C-AFF3E9A6B068}"/>
    <cellStyle name="Accent1 3 2" xfId="2965" xr:uid="{9C6AA38C-5FAB-467D-B5B1-01FA81CE7EF1}"/>
    <cellStyle name="Accent1 3 2 2" xfId="2966" xr:uid="{7424FD4F-13AB-4005-B171-CF2DAFC3C1CC}"/>
    <cellStyle name="Accent1 3 3" xfId="2967" xr:uid="{BA7F0F2F-6EE3-4C0E-9028-7A26238A7B7D}"/>
    <cellStyle name="Accent1 3 3 2" xfId="2968" xr:uid="{47BD2D1E-72B9-4963-90F0-2FDD82FDCBC5}"/>
    <cellStyle name="Accent1 3 4" xfId="2969" xr:uid="{90A1BAD8-2DAB-4033-AEFC-C9F1651B9F8E}"/>
    <cellStyle name="Accent1 4" xfId="2970" xr:uid="{018F73D4-1633-411C-8A6E-E36A105314CE}"/>
    <cellStyle name="Accent1 4 2" xfId="2971" xr:uid="{059E5DCE-07C7-47FA-AF2D-B3780B7D3BCB}"/>
    <cellStyle name="Accent1 4 2 2" xfId="2972" xr:uid="{7B0C781A-7515-42D1-A841-CF1C42A4AD52}"/>
    <cellStyle name="Accent1 4 3" xfId="2973" xr:uid="{97A9DF15-B916-4BA0-B477-4C294A576119}"/>
    <cellStyle name="Accent1 5" xfId="2974" xr:uid="{26AAFDBE-7584-4049-B63B-6CDAFAA88462}"/>
    <cellStyle name="Accent1 5 2" xfId="2975" xr:uid="{06E62490-ACE5-4D7B-ADD5-EB33DFF46E97}"/>
    <cellStyle name="Accent1 5 2 2" xfId="2976" xr:uid="{E17B4FE7-7D2E-4313-966C-5FED9307BA5A}"/>
    <cellStyle name="Accent1 5 2 2 2" xfId="2977" xr:uid="{8F019574-A179-406D-BE7F-7AE38442AED1}"/>
    <cellStyle name="Accent1 5 2 3" xfId="2978" xr:uid="{DB88D86B-A5EE-49EA-9A46-E2EBCD8AB25E}"/>
    <cellStyle name="Accent1 5 3" xfId="2979" xr:uid="{EE39085E-A13E-4707-813C-5591586BAE62}"/>
    <cellStyle name="Accent1 6" xfId="2980" xr:uid="{8CF2E3F3-6693-4FE1-B87D-583EE74FAC4B}"/>
    <cellStyle name="Accent1 6 2" xfId="2981" xr:uid="{646DC227-E3E0-4D8D-827D-F5A046A8628F}"/>
    <cellStyle name="Accent1 6 2 2" xfId="2982" xr:uid="{D9F18073-6EA9-4497-A0ED-92CEE39A034E}"/>
    <cellStyle name="Accent1 6 3" xfId="2983" xr:uid="{02720A27-55DA-44A4-B86D-70CCEFAA940F}"/>
    <cellStyle name="Accent1 7" xfId="2984" xr:uid="{AFE492B4-417B-4235-8255-D028B40ADA6A}"/>
    <cellStyle name="Accent1 7 2" xfId="2985" xr:uid="{111B3EDE-E61D-4C11-9FA0-4B8F4BE35BB9}"/>
    <cellStyle name="Accent1 8" xfId="2986" xr:uid="{02CA355C-E0D0-4BAD-91A8-DF5A1FD7CED9}"/>
    <cellStyle name="Accent1 8 2" xfId="2987" xr:uid="{2CE0C5F2-3835-496D-9FE1-8534C7462E29}"/>
    <cellStyle name="Accent1 9" xfId="2988" xr:uid="{B1C0E546-1566-44C8-93B4-C3558554DAD1}"/>
    <cellStyle name="Accent1 9 2" xfId="2989" xr:uid="{C4C79E0F-F630-4C5F-804B-2C3D77DD2F01}"/>
    <cellStyle name="Accent2" xfId="24" builtinId="33" customBuiltin="1"/>
    <cellStyle name="Accent2 2" xfId="2990" xr:uid="{AAAC0689-379C-4B50-9414-FEB9CC528C5F}"/>
    <cellStyle name="Accent2 2 2" xfId="2991" xr:uid="{BC2E6B06-C450-403A-A699-096A431CDAAF}"/>
    <cellStyle name="Accent2 2 2 2" xfId="2992" xr:uid="{09449F3E-5BF2-47EB-8207-96BC58E824F0}"/>
    <cellStyle name="Accent2 2 2 2 2" xfId="2993" xr:uid="{0BC9D4D5-E7A9-4449-9B03-2A6A4D1AF344}"/>
    <cellStyle name="Accent2 2 2 2 2 2" xfId="2994" xr:uid="{CFE629AB-6A02-4387-84E9-61F3F133D52A}"/>
    <cellStyle name="Accent2 2 2 2 2 2 2" xfId="2995" xr:uid="{54718879-F227-49DE-A545-B0356BDC4A6C}"/>
    <cellStyle name="Accent2 2 2 2 2 2 2 2" xfId="2996" xr:uid="{D3E612D1-676A-414E-BE1C-4E91CE78C4B7}"/>
    <cellStyle name="Accent2 2 2 2 2 2 3" xfId="2997" xr:uid="{9DBBD18E-D969-4797-B710-D812151E1B75}"/>
    <cellStyle name="Accent2 2 2 2 2 3" xfId="2998" xr:uid="{6C171065-15C0-4E73-B414-A6A3A3D23C0C}"/>
    <cellStyle name="Accent2 2 2 2 2 3 2" xfId="2999" xr:uid="{0BC0BAC6-A219-4FF2-9A7C-8A6FE9557434}"/>
    <cellStyle name="Accent2 2 2 2 2 4" xfId="3000" xr:uid="{929ABF33-1A28-42FB-B1E1-A67C3BE2274B}"/>
    <cellStyle name="Accent2 2 2 2 3" xfId="3001" xr:uid="{946D2046-20C5-4734-97E0-F5D1238395FD}"/>
    <cellStyle name="Accent2 2 2 2 3 2" xfId="3002" xr:uid="{7DDDEA05-EE5B-42CA-A51B-C467691665B9}"/>
    <cellStyle name="Accent2 2 2 2 3 2 2" xfId="3003" xr:uid="{B7754326-3BF0-4421-B511-1F7B01CAA758}"/>
    <cellStyle name="Accent2 2 2 2 3 3" xfId="3004" xr:uid="{29C3C295-459A-4D1B-91A8-AB212FB6953B}"/>
    <cellStyle name="Accent2 2 2 2 4" xfId="3005" xr:uid="{8D6DDB56-D231-4342-AF8D-91E604A515C6}"/>
    <cellStyle name="Accent2 2 2 2 4 2" xfId="3006" xr:uid="{67C143BF-154C-4AB2-B984-24225421C95F}"/>
    <cellStyle name="Accent2 2 2 2 5" xfId="3007" xr:uid="{5D46AA44-9323-4DF8-A70A-645AB2BC3B10}"/>
    <cellStyle name="Accent2 2 2 3" xfId="3008" xr:uid="{F92D30CB-938B-42B4-805E-AAB763ECE76B}"/>
    <cellStyle name="Accent2 2 2 3 2" xfId="3009" xr:uid="{E55230D7-7F7E-4180-924F-51EEF5076799}"/>
    <cellStyle name="Accent2 2 2 3 2 2" xfId="3010" xr:uid="{C1FD4C73-679D-4604-9C08-0E3F626CFAF1}"/>
    <cellStyle name="Accent2 2 2 3 3" xfId="3011" xr:uid="{E525A23A-4FCA-4748-A459-68609D4D1B6F}"/>
    <cellStyle name="Accent2 2 2 3 3 2" xfId="3012" xr:uid="{F0C2CA95-EA3A-4A15-A574-4003AFE29B02}"/>
    <cellStyle name="Accent2 2 2 3 4" xfId="3013" xr:uid="{6F0B8CB8-967B-42B3-B891-CD4FE156031C}"/>
    <cellStyle name="Accent2 2 2 4" xfId="3014" xr:uid="{BB1BE936-2C4B-4702-8EBD-6741AA89F8A8}"/>
    <cellStyle name="Accent2 2 2 5" xfId="3015" xr:uid="{D5A3551E-8513-4254-9FED-F0DAA0F8FF0B}"/>
    <cellStyle name="Accent2 2 3" xfId="3016" xr:uid="{78F2A5A9-457A-435D-B85B-0CE59248D916}"/>
    <cellStyle name="Accent2 2 3 2" xfId="3017" xr:uid="{E69C18B9-AAEA-46D5-ADE1-5E55871133B1}"/>
    <cellStyle name="Accent2 2 3 2 2" xfId="3018" xr:uid="{192093B8-CB2D-48A0-8A53-04629207D637}"/>
    <cellStyle name="Accent2 2 3 2 2 2" xfId="3019" xr:uid="{A4B43B63-BB06-45EF-85FF-5895B22541A0}"/>
    <cellStyle name="Accent2 2 3 2 2 2 2" xfId="3020" xr:uid="{5E5DEF2F-EB2E-4DF7-A059-F6B151932A62}"/>
    <cellStyle name="Accent2 2 3 2 2 3" xfId="3021" xr:uid="{9C442AF6-6B57-4347-ADA1-7D34A19999B3}"/>
    <cellStyle name="Accent2 2 3 2 3" xfId="3022" xr:uid="{7B588A58-D891-49F5-93C1-9B9A610A5323}"/>
    <cellStyle name="Accent2 2 3 2 3 2" xfId="3023" xr:uid="{51E37B07-A6FE-49FF-BF17-7C4D46166249}"/>
    <cellStyle name="Accent2 2 3 2 4" xfId="3024" xr:uid="{D1C7BDE9-48D3-4904-9723-793C7471EC05}"/>
    <cellStyle name="Accent2 2 3 3" xfId="3025" xr:uid="{18B71ADE-A38C-4E7A-A34A-6910FEEB7E6C}"/>
    <cellStyle name="Accent2 2 3 3 2" xfId="3026" xr:uid="{BD58743D-1FE8-4FBD-B832-D081839F7B3F}"/>
    <cellStyle name="Accent2 2 3 3 2 2" xfId="3027" xr:uid="{501534B3-E9ED-431B-B303-567EDB51EA18}"/>
    <cellStyle name="Accent2 2 3 3 3" xfId="3028" xr:uid="{495D4BB2-8FAF-40C7-BEB2-E3638A8253E2}"/>
    <cellStyle name="Accent2 2 3 4" xfId="3029" xr:uid="{6AC5048B-0AC8-4230-8AFB-0454CE53A9C4}"/>
    <cellStyle name="Accent2 2 3 4 2" xfId="3030" xr:uid="{14CC3ADA-03B5-4016-BE21-5EDC15B39894}"/>
    <cellStyle name="Accent2 2 3 5" xfId="3031" xr:uid="{7AB5ACD8-4ADC-4C99-BE2A-91940931F9D1}"/>
    <cellStyle name="Accent2 2 4" xfId="3032" xr:uid="{D40314E5-26ED-45F6-8A81-67123AF953E4}"/>
    <cellStyle name="Accent2 2 4 2" xfId="3033" xr:uid="{987F3390-6331-4F9D-A8FA-1AF2EA5EEB58}"/>
    <cellStyle name="Accent2 2 4 2 2" xfId="3034" xr:uid="{E8557B18-3B19-40F1-AED6-8BD579CC74F8}"/>
    <cellStyle name="Accent2 2 4 3" xfId="3035" xr:uid="{3DFD1D04-DDC1-4C46-B868-03ABC853134A}"/>
    <cellStyle name="Accent2 2 4 3 2" xfId="3036" xr:uid="{E9DBED1D-73CF-4885-B307-D40823D2DB16}"/>
    <cellStyle name="Accent2 2 4 4" xfId="3037" xr:uid="{3E46804F-FD67-494D-B82D-057FC5009004}"/>
    <cellStyle name="Accent2 2 5" xfId="3038" xr:uid="{5487CE51-81AF-4B11-8E15-B1D430C02130}"/>
    <cellStyle name="Accent2 2 5 2" xfId="7175" xr:uid="{B12FD17C-E5E0-4168-B71A-78879693A7C0}"/>
    <cellStyle name="Accent2 2 6" xfId="3039" xr:uid="{9263E2FA-DDB6-4BE4-8499-A29662AB69E9}"/>
    <cellStyle name="Accent2 2 7" xfId="3040" xr:uid="{BF88D230-A0DF-44AC-A8EB-7CA895EDE0D4}"/>
    <cellStyle name="Accent2 3" xfId="3041" xr:uid="{77325FAB-55AC-4519-A990-FB7BC7F7E018}"/>
    <cellStyle name="Accent2 3 2" xfId="3042" xr:uid="{22FE112E-A711-4164-A49B-76951168D419}"/>
    <cellStyle name="Accent2 3 2 2" xfId="3043" xr:uid="{2FC6297E-229C-471A-B53A-82CA61351FA3}"/>
    <cellStyle name="Accent2 3 2 2 2" xfId="3044" xr:uid="{BAF92350-CFAD-40C8-B1F7-5D159CDD3890}"/>
    <cellStyle name="Accent2 3 2 3" xfId="3045" xr:uid="{893DDD58-7210-438F-8F1D-7C11AC6680F7}"/>
    <cellStyle name="Accent2 3 2 3 2" xfId="3046" xr:uid="{E8668FEC-3386-4CC3-9C54-0F61B3B892E5}"/>
    <cellStyle name="Accent2 3 2 4" xfId="3047" xr:uid="{21224952-0267-4A3A-BA45-6D7ACD1371B2}"/>
    <cellStyle name="Accent2 3 3" xfId="3048" xr:uid="{D5832122-4348-45E2-823E-3753B5B2E283}"/>
    <cellStyle name="Accent2 3 3 2" xfId="3049" xr:uid="{131B1F80-C561-4CA8-9D42-1FA96F764472}"/>
    <cellStyle name="Accent2 3 4" xfId="3050" xr:uid="{7238ACB3-DD81-4FF8-B61D-50AC2C5A5DE8}"/>
    <cellStyle name="Accent2 4" xfId="3051" xr:uid="{FDCE99D9-1884-4B0F-9FAB-946244E24CC8}"/>
    <cellStyle name="Accent2 4 2" xfId="3052" xr:uid="{80FE0BD5-2ACC-4E6A-A073-7674425DEEB3}"/>
    <cellStyle name="Accent2 4 2 2" xfId="3053" xr:uid="{89BE84A0-FA1A-42EE-A713-D0230E8C2C8B}"/>
    <cellStyle name="Accent2 4 2 2 2" xfId="3054" xr:uid="{450EB9DC-C561-438C-93C1-16FE74D6D2E2}"/>
    <cellStyle name="Accent2 4 2 3" xfId="3055" xr:uid="{E623B65B-C333-41C9-94B1-6569C2CDCB4A}"/>
    <cellStyle name="Accent2 4 3" xfId="3056" xr:uid="{06108692-DF02-450C-83D5-B824F6000570}"/>
    <cellStyle name="Accent2 4 3 2" xfId="3057" xr:uid="{1458D9FF-D7A4-4E9D-A567-53CA03EF2713}"/>
    <cellStyle name="Accent2 4 4" xfId="3058" xr:uid="{5C2A5905-9413-49A9-81B3-A0FD09A45CB9}"/>
    <cellStyle name="Accent2 5" xfId="3059" xr:uid="{C036E675-E7B0-4D20-8242-40BAC6D611E4}"/>
    <cellStyle name="Accent2 5 2" xfId="3060" xr:uid="{49CA5B49-95F7-450F-B184-E045A2FFC16A}"/>
    <cellStyle name="Accent2 5 2 2" xfId="3061" xr:uid="{14D83116-27FE-49DD-AEEF-1A258767639F}"/>
    <cellStyle name="Accent2 5 2 2 2" xfId="3062" xr:uid="{8B270C22-2D0F-472D-A406-319045EF6422}"/>
    <cellStyle name="Accent2 5 2 3" xfId="3063" xr:uid="{C255238A-43DF-41C9-85AD-C07153C052F4}"/>
    <cellStyle name="Accent2 5 3" xfId="3064" xr:uid="{79932930-C390-411B-BF58-69AE2F4A5946}"/>
    <cellStyle name="Accent2 5 3 2" xfId="3065" xr:uid="{2E658A30-2E28-4373-8B80-C55A265A7EDD}"/>
    <cellStyle name="Accent2 5 4" xfId="3066" xr:uid="{1E5B8550-B6CA-435B-9E77-ECB7FCAA1569}"/>
    <cellStyle name="Accent2 6" xfId="3067" xr:uid="{7CB17120-A8E5-406E-B59E-0978613AAB4B}"/>
    <cellStyle name="Accent2 6 2" xfId="3068" xr:uid="{749846E2-F4BE-491E-B358-9978935C1F80}"/>
    <cellStyle name="Accent2 6 2 2" xfId="3069" xr:uid="{16046E50-D612-4A89-9842-FC930647D0E6}"/>
    <cellStyle name="Accent2 6 3" xfId="3070" xr:uid="{83AA6596-1EDF-4C5B-9BEF-E2E33E486AD4}"/>
    <cellStyle name="Accent2 7" xfId="3071" xr:uid="{21490E2C-9B06-4689-A41C-B9329A7D7E46}"/>
    <cellStyle name="Accent2 7 2" xfId="3072" xr:uid="{33C5AFB9-FD8E-4602-BA73-96F7921D8E74}"/>
    <cellStyle name="Accent2 8" xfId="3073" xr:uid="{53929AE1-EB57-4884-9987-48E1C987302C}"/>
    <cellStyle name="Accent2 8 2" xfId="3074" xr:uid="{BFCC7563-D56A-44BD-A6D7-8048EEED20C5}"/>
    <cellStyle name="Accent2 9" xfId="3075" xr:uid="{04594A2B-D573-47E5-ADA3-7448D351EB92}"/>
    <cellStyle name="Accent2 9 2" xfId="3076" xr:uid="{3CE7230D-4F7D-4E24-9209-665A238940C8}"/>
    <cellStyle name="Accent3" xfId="27" builtinId="37" customBuiltin="1"/>
    <cellStyle name="Accent3 2" xfId="3077" xr:uid="{E4E83563-B65D-4724-8670-5CB2DCD4B2D2}"/>
    <cellStyle name="Accent3 2 2" xfId="3078" xr:uid="{F4173B3A-C263-4FF8-8CA2-70617459A98D}"/>
    <cellStyle name="Accent3 2 2 2" xfId="3079" xr:uid="{BDD67834-FCE5-4140-B5E1-50A7DD4B1D2D}"/>
    <cellStyle name="Accent3 2 2 2 2" xfId="3080" xr:uid="{3AD760D7-C832-43DC-A7B0-BEFB54154C86}"/>
    <cellStyle name="Accent3 2 2 2 2 2" xfId="3081" xr:uid="{F2E9FF41-444A-4607-8B8D-35F54A3360D1}"/>
    <cellStyle name="Accent3 2 2 2 2 2 2" xfId="3082" xr:uid="{B0D22A1D-37D0-4000-8350-E440466AFFB4}"/>
    <cellStyle name="Accent3 2 2 2 2 3" xfId="3083" xr:uid="{9188BD85-4320-42CC-B518-DDC5F9911CB4}"/>
    <cellStyle name="Accent3 2 2 2 3" xfId="3084" xr:uid="{4E21D286-95D0-46BB-884E-2418DA4F4D9C}"/>
    <cellStyle name="Accent3 2 2 2 3 2" xfId="3085" xr:uid="{FB90FA23-C4BD-43B4-9A12-17C709D209E3}"/>
    <cellStyle name="Accent3 2 2 2 4" xfId="3086" xr:uid="{C64FC5A3-9DD2-4C9C-8668-37EF1FC509EB}"/>
    <cellStyle name="Accent3 2 2 3" xfId="3087" xr:uid="{1259ABFF-3457-4EE5-9580-FFC01EF89CA4}"/>
    <cellStyle name="Accent3 2 2 3 2" xfId="3088" xr:uid="{54F7D915-FE76-4A6B-B362-4E4031184BE9}"/>
    <cellStyle name="Accent3 2 2 3 2 2" xfId="3089" xr:uid="{DED306C5-3309-4F63-A242-C686F0CE7D17}"/>
    <cellStyle name="Accent3 2 2 3 2 2 2" xfId="3090" xr:uid="{23BB4504-1ADB-48CE-B6D3-F921067185C2}"/>
    <cellStyle name="Accent3 2 2 3 2 3" xfId="3091" xr:uid="{579C00B9-FAA6-4FBB-9CDF-3815977B25D3}"/>
    <cellStyle name="Accent3 2 2 3 3" xfId="3092" xr:uid="{ACA00AAC-96B3-484F-82D6-1C6E4B01F9D6}"/>
    <cellStyle name="Accent3 2 2 3 3 2" xfId="3093" xr:uid="{9D542B37-D99C-4857-A0CD-6B5CC69B271C}"/>
    <cellStyle name="Accent3 2 2 3 4" xfId="3094" xr:uid="{00C8720F-7020-4B95-A8D8-C4F6A6F56B56}"/>
    <cellStyle name="Accent3 2 2 4" xfId="3095" xr:uid="{C292BA88-2721-47DB-95EB-9DD3B239CCFC}"/>
    <cellStyle name="Accent3 2 2 4 2" xfId="3096" xr:uid="{C5CE1397-4CC9-4458-AB8B-2D284BF9DB80}"/>
    <cellStyle name="Accent3 2 2 4 2 2" xfId="3097" xr:uid="{2F01367F-2D1C-4229-ADD5-EA0558E062DF}"/>
    <cellStyle name="Accent3 2 2 4 3" xfId="3098" xr:uid="{8A42939C-2B9F-4D44-88CC-084D485933D3}"/>
    <cellStyle name="Accent3 2 2 5" xfId="3099" xr:uid="{7F6DECAF-9598-4D35-8292-199A9D25A16D}"/>
    <cellStyle name="Accent3 2 2 5 2" xfId="3100" xr:uid="{5B0FD942-7694-482C-8476-55F07CFB075B}"/>
    <cellStyle name="Accent3 2 2 6" xfId="3101" xr:uid="{C94D3F0C-181F-4260-AAC8-6D4A532DECF8}"/>
    <cellStyle name="Accent3 2 2 7" xfId="3102" xr:uid="{5BFD8955-6F8E-422C-81E5-B90776B7BA0F}"/>
    <cellStyle name="Accent3 2 3" xfId="3103" xr:uid="{9CE31BEF-ABFE-4E58-8E61-4AED8E11DE8E}"/>
    <cellStyle name="Accent3 2 3 2" xfId="3104" xr:uid="{772205D3-2A1A-4767-8D12-80CC3850EC74}"/>
    <cellStyle name="Accent3 2 3 2 2" xfId="3105" xr:uid="{D4BAB83C-D199-40AD-A467-57DE4DB5E727}"/>
    <cellStyle name="Accent3 2 3 2 2 2" xfId="3106" xr:uid="{8963A8E5-EE40-41DD-B19F-44A4D9C84B3E}"/>
    <cellStyle name="Accent3 2 3 2 3" xfId="3107" xr:uid="{5CA1A29A-42F7-4E21-B03D-B1AF1D61100E}"/>
    <cellStyle name="Accent3 2 3 3" xfId="3108" xr:uid="{0F71B066-D8FB-4851-82F6-AA07EFD7AD1D}"/>
    <cellStyle name="Accent3 2 3 3 2" xfId="3109" xr:uid="{12C244F7-89A0-4CC5-9064-693DD85729C3}"/>
    <cellStyle name="Accent3 2 3 4" xfId="3110" xr:uid="{30920B80-1B03-4459-ACBD-BD6F36425C00}"/>
    <cellStyle name="Accent3 2 4" xfId="3111" xr:uid="{1EB3C74B-3D73-4AC5-9714-C9D1977A5E2C}"/>
    <cellStyle name="Accent3 2 4 2" xfId="3112" xr:uid="{39D41FB0-89D8-46BB-9B3C-AF7C0C0224C5}"/>
    <cellStyle name="Accent3 2 4 2 2" xfId="3113" xr:uid="{B92545D2-5B46-4330-BCD5-52BA8631E21D}"/>
    <cellStyle name="Accent3 2 4 2 2 2" xfId="3114" xr:uid="{59412C18-6C18-4666-8EE1-C709DC095849}"/>
    <cellStyle name="Accent3 2 4 2 3" xfId="3115" xr:uid="{31945932-DBC6-45EA-9CC4-F546C2C94C46}"/>
    <cellStyle name="Accent3 2 4 3" xfId="3116" xr:uid="{A41E546F-4545-43D2-AAEF-54A1A3EAA102}"/>
    <cellStyle name="Accent3 2 4 3 2" xfId="3117" xr:uid="{4020252E-68EB-4ED4-942A-05A2F59EE2B9}"/>
    <cellStyle name="Accent3 2 4 4" xfId="3118" xr:uid="{0BF69905-0EC9-4A5B-B670-9A9FDBA6DB88}"/>
    <cellStyle name="Accent3 2 5" xfId="3119" xr:uid="{8644151B-2722-46AA-81C7-05B6E2BD6993}"/>
    <cellStyle name="Accent3 2 5 2" xfId="3120" xr:uid="{07E5CE7E-D4FD-44CA-9BF1-385A98048B1A}"/>
    <cellStyle name="Accent3 2 5 2 2" xfId="3121" xr:uid="{5D7EBCC1-3CFA-49C1-9873-80DFBDB14614}"/>
    <cellStyle name="Accent3 2 5 3" xfId="3122" xr:uid="{D28FE534-4D8F-45D1-8295-9C848C518E92}"/>
    <cellStyle name="Accent3 2 6" xfId="3123" xr:uid="{FB8F75F6-3818-4FDA-8A33-7D17F1980AB2}"/>
    <cellStyle name="Accent3 2 6 2" xfId="3124" xr:uid="{548EDB51-DC02-485D-9DAA-DE67708CBAEB}"/>
    <cellStyle name="Accent3 2 7" xfId="3125" xr:uid="{2DB16A16-B281-4346-9F3F-6200EA335DDD}"/>
    <cellStyle name="Accent3 2 7 2" xfId="7176" xr:uid="{C1EDFE0E-0EC5-467D-A92B-A53783631757}"/>
    <cellStyle name="Accent3 2 8" xfId="3126" xr:uid="{A2BBDDF4-9AC8-4B56-855C-579926EF04B0}"/>
    <cellStyle name="Accent3 2 9" xfId="3127" xr:uid="{C6FE3F74-82D6-4E2B-B9A0-A3CDF6C624B2}"/>
    <cellStyle name="Accent3 3" xfId="3128" xr:uid="{69E3FD8B-FD35-472A-911B-BFBB4C41A173}"/>
    <cellStyle name="Accent3 3 2" xfId="3129" xr:uid="{EBAEB559-ABB8-4C9A-B023-24F3ADEEBC11}"/>
    <cellStyle name="Accent3 3 2 2" xfId="3130" xr:uid="{92CE40F6-09E4-4300-932B-FD6B5EE1E086}"/>
    <cellStyle name="Accent3 3 2 2 2" xfId="3131" xr:uid="{71B3C3EC-9C88-4DB5-86C6-4A46EE645A04}"/>
    <cellStyle name="Accent3 3 2 2 2 2" xfId="3132" xr:uid="{66C6AA82-13C5-4C37-82B1-67A629F52D79}"/>
    <cellStyle name="Accent3 3 2 2 3" xfId="3133" xr:uid="{5ED1A814-81D0-4D62-91D9-D04C71249234}"/>
    <cellStyle name="Accent3 3 2 3" xfId="3134" xr:uid="{BC9AD942-97D5-49D8-ADE3-193E35751BFB}"/>
    <cellStyle name="Accent3 3 2 3 2" xfId="3135" xr:uid="{8DF122F5-9093-4175-A48E-75B1111618A2}"/>
    <cellStyle name="Accent3 3 2 4" xfId="3136" xr:uid="{E8954A4D-F10D-488D-BDAA-8A7651631E54}"/>
    <cellStyle name="Accent3 3 3" xfId="3137" xr:uid="{0F1EBAA0-5ACD-44BB-BE19-FFA26F0CB302}"/>
    <cellStyle name="Accent3 3 3 2" xfId="3138" xr:uid="{EC6FE4C0-88D6-4E8E-9598-B07ED6BB2330}"/>
    <cellStyle name="Accent3 3 3 2 2" xfId="3139" xr:uid="{ABB5573D-9B82-42D9-97DB-C00AE633EFB1}"/>
    <cellStyle name="Accent3 3 3 3" xfId="3140" xr:uid="{1E9D2C9F-14D2-4E84-A72F-89C78EE2E472}"/>
    <cellStyle name="Accent3 3 4" xfId="3141" xr:uid="{A0DF2DD7-2970-4744-B4C8-1D9089D19916}"/>
    <cellStyle name="Accent3 3 4 2" xfId="3142" xr:uid="{947EA899-6D9B-4F7D-B033-CB0E9BD05259}"/>
    <cellStyle name="Accent3 3 5" xfId="3143" xr:uid="{0A213D01-92E1-446D-9B39-381766AA636D}"/>
    <cellStyle name="Accent3 4" xfId="3144" xr:uid="{714C8AFE-8020-49D1-813E-D60B2D42D373}"/>
    <cellStyle name="Accent3 4 2" xfId="3145" xr:uid="{7DD44F49-5524-4F69-BDC2-10F2256765FD}"/>
    <cellStyle name="Accent3 4 2 2" xfId="3146" xr:uid="{DAC9A9A5-B31B-4AF6-96BB-39AD92AF3953}"/>
    <cellStyle name="Accent3 4 3" xfId="3147" xr:uid="{7207B5B2-2FE2-4FDB-9E40-351FEC22A59F}"/>
    <cellStyle name="Accent3 5" xfId="3148" xr:uid="{C6494A62-FE64-416F-93FA-CE38EB817F54}"/>
    <cellStyle name="Accent3 5 2" xfId="3149" xr:uid="{45C9BEBF-1CE3-44E0-BA50-547E6761AD41}"/>
    <cellStyle name="Accent3 6" xfId="3150" xr:uid="{B0F0495B-CB31-4562-93DC-E4D928A23482}"/>
    <cellStyle name="Accent3 6 2" xfId="3151" xr:uid="{99F2C695-7CB5-449E-B6F4-59A7A0716739}"/>
    <cellStyle name="Accent3 7" xfId="3152" xr:uid="{62DBC0CD-9483-40BC-978E-5DCBA8ABCD16}"/>
    <cellStyle name="Accent3 7 2" xfId="3153" xr:uid="{0A1D9F27-954B-44F6-8BFD-F66DB3681C8F}"/>
    <cellStyle name="Accent4" xfId="30" builtinId="41" customBuiltin="1"/>
    <cellStyle name="Accent4 2" xfId="3154" xr:uid="{45F27D51-1178-4FAE-9E70-430C1D4BA61D}"/>
    <cellStyle name="Accent4 2 2" xfId="3155" xr:uid="{5CED0AD9-B982-4AE7-81C0-A0BA026051B9}"/>
    <cellStyle name="Accent4 2 2 2" xfId="3156" xr:uid="{C3BD1074-B441-4434-99F1-3F130482F54B}"/>
    <cellStyle name="Accent4 2 2 2 2" xfId="3157" xr:uid="{049CDAC6-E9D8-4335-B77F-44885A6D7581}"/>
    <cellStyle name="Accent4 2 2 2 2 2" xfId="3158" xr:uid="{F3FC34F8-24BE-4529-8B05-F6884886CFCF}"/>
    <cellStyle name="Accent4 2 2 2 2 2 2" xfId="3159" xr:uid="{AA22F8A3-EBC9-487F-BB41-4C8FD72F04F3}"/>
    <cellStyle name="Accent4 2 2 2 2 3" xfId="3160" xr:uid="{5A424C8F-576D-493A-A11B-50B1A40C4C21}"/>
    <cellStyle name="Accent4 2 2 2 3" xfId="3161" xr:uid="{68D19843-8956-460C-81C8-9E5588EC1CC2}"/>
    <cellStyle name="Accent4 2 2 2 3 2" xfId="3162" xr:uid="{CFFA31BE-409C-4531-86BD-DA9BB6462770}"/>
    <cellStyle name="Accent4 2 2 2 4" xfId="3163" xr:uid="{BD54E5E9-0EF9-45D7-A83B-387071108263}"/>
    <cellStyle name="Accent4 2 2 3" xfId="3164" xr:uid="{14FC4C9C-51CC-458D-9C72-E36162CB41A0}"/>
    <cellStyle name="Accent4 2 2 3 2" xfId="3165" xr:uid="{C34E6B01-6266-41DA-B62D-2DEF6249DC7E}"/>
    <cellStyle name="Accent4 2 2 3 2 2" xfId="3166" xr:uid="{D883C2F8-3BA8-4D53-AAAE-DC44E5180F2E}"/>
    <cellStyle name="Accent4 2 2 3 3" xfId="3167" xr:uid="{BF2D6FEF-D9F2-47F6-9515-5B970EA18A2C}"/>
    <cellStyle name="Accent4 2 2 4" xfId="3168" xr:uid="{745D0D42-A08C-4F35-86A4-E3492083EA1E}"/>
    <cellStyle name="Accent4 2 2 4 2" xfId="3169" xr:uid="{78F2921C-444D-4937-8EBD-A62156D61A25}"/>
    <cellStyle name="Accent4 2 2 4 2 2" xfId="3170" xr:uid="{19CE0846-7E68-459B-A89D-F42465C19509}"/>
    <cellStyle name="Accent4 2 2 4 3" xfId="3171" xr:uid="{3B3A08AB-EC6A-4192-9664-5382DECFC142}"/>
    <cellStyle name="Accent4 2 2 5" xfId="3172" xr:uid="{83B96F52-47C3-4DC8-BD54-184DE9389658}"/>
    <cellStyle name="Accent4 2 2 5 2" xfId="3173" xr:uid="{BD900A57-8588-4725-BC1C-68EC001041B7}"/>
    <cellStyle name="Accent4 2 2 6" xfId="3174" xr:uid="{AFD0A74A-0D9D-4893-81AB-3156A7B40D2D}"/>
    <cellStyle name="Accent4 2 2 7" xfId="3175" xr:uid="{0168F21C-683E-491B-B85E-32D2FF7BDC75}"/>
    <cellStyle name="Accent4 2 3" xfId="3176" xr:uid="{DAECEE12-51C0-4220-80C5-4451642F7352}"/>
    <cellStyle name="Accent4 2 3 2" xfId="3177" xr:uid="{EDF5CCE9-DA38-4A1D-8A28-EFCDFF9DC2B7}"/>
    <cellStyle name="Accent4 2 3 2 2" xfId="3178" xr:uid="{B42C8B23-42C9-4F54-ADCB-D21D65E2E094}"/>
    <cellStyle name="Accent4 2 3 2 2 2" xfId="3179" xr:uid="{C2D41264-88B4-44AC-B85A-37110DC43D59}"/>
    <cellStyle name="Accent4 2 3 2 3" xfId="3180" xr:uid="{2C4A216F-AE37-4ACE-8740-8F18A9E972F7}"/>
    <cellStyle name="Accent4 2 3 3" xfId="3181" xr:uid="{7AA9EB2D-E701-40B0-B555-8F8543DE168F}"/>
    <cellStyle name="Accent4 2 3 3 2" xfId="3182" xr:uid="{F57FC05E-70C6-4B57-82F5-A56AC70EA220}"/>
    <cellStyle name="Accent4 2 3 4" xfId="3183" xr:uid="{209ADFA3-5BA2-4035-9E0C-5F8A7FA2E1B7}"/>
    <cellStyle name="Accent4 2 4" xfId="3184" xr:uid="{82B030D4-23E6-4A96-AF04-75E5E40EC94F}"/>
    <cellStyle name="Accent4 2 4 2" xfId="3185" xr:uid="{52434275-B2F9-4017-8A95-61CFC26182BF}"/>
    <cellStyle name="Accent4 2 4 2 2" xfId="3186" xr:uid="{52343C14-445F-4A7A-BECC-840C06608357}"/>
    <cellStyle name="Accent4 2 4 3" xfId="3187" xr:uid="{AA1BD202-E490-4C8B-A26B-A9F58F25E8B7}"/>
    <cellStyle name="Accent4 2 5" xfId="3188" xr:uid="{FDC0053A-1FC1-4081-93A1-0CBD71A05B88}"/>
    <cellStyle name="Accent4 2 5 2" xfId="3189" xr:uid="{0B326505-AC7C-4ABC-9441-DC64F15F7047}"/>
    <cellStyle name="Accent4 2 5 2 2" xfId="3190" xr:uid="{BA27DB56-BFE3-4CFF-8BC8-E2FE209C2089}"/>
    <cellStyle name="Accent4 2 5 3" xfId="3191" xr:uid="{0D96E60D-5327-4108-9158-D3ADDAE0964C}"/>
    <cellStyle name="Accent4 2 6" xfId="3192" xr:uid="{FA3D610A-D736-4574-B5E0-ADBE87D07EA2}"/>
    <cellStyle name="Accent4 2 6 2" xfId="3193" xr:uid="{6FFE0D58-0497-436E-98DE-1A8CDE86F919}"/>
    <cellStyle name="Accent4 2 7" xfId="3194" xr:uid="{4681A210-BC21-48DE-BD02-2A1BB0EB7A78}"/>
    <cellStyle name="Accent4 2 7 2" xfId="7177" xr:uid="{DC90B43A-C925-4506-8AD2-3FBE669E0892}"/>
    <cellStyle name="Accent4 2 8" xfId="3195" xr:uid="{9888C10E-4776-4B07-A7C7-5492C2C7F8B6}"/>
    <cellStyle name="Accent4 2 9" xfId="3196" xr:uid="{BBB98BBC-8F1D-45D7-BE34-0D4BDABA0DDB}"/>
    <cellStyle name="Accent4 3" xfId="3197" xr:uid="{B234C8D2-39C2-49EC-A9EA-7395C350D0B0}"/>
    <cellStyle name="Accent4 3 2" xfId="3198" xr:uid="{2CA3B68D-8123-4068-8BB5-063F1D5C61B5}"/>
    <cellStyle name="Accent5" xfId="33" builtinId="45" customBuiltin="1"/>
    <cellStyle name="Accent5 2" xfId="3199" xr:uid="{085CD755-EAA6-4C53-9ACB-C2FBF18589BF}"/>
    <cellStyle name="Accent5 2 2" xfId="3200" xr:uid="{AB05C97B-9A14-403F-A85F-1499BB44EB92}"/>
    <cellStyle name="Accent5 2 2 2" xfId="3201" xr:uid="{5E2338F1-F8F6-4A35-A68B-FCC72285F97F}"/>
    <cellStyle name="Accent5 2 2 2 2" xfId="3202" xr:uid="{25857D6D-4675-470F-954A-81BF7C2064A7}"/>
    <cellStyle name="Accent5 2 2 2 2 2" xfId="3203" xr:uid="{5C5312BB-E026-4990-BB9D-54C07CFDC993}"/>
    <cellStyle name="Accent5 2 2 2 2 2 2" xfId="3204" xr:uid="{CD902311-9F15-4075-9788-4257CDC99692}"/>
    <cellStyle name="Accent5 2 2 2 2 3" xfId="3205" xr:uid="{08C218F0-86BF-4313-96C8-188BF346FA95}"/>
    <cellStyle name="Accent5 2 2 2 3" xfId="3206" xr:uid="{22D41C1F-8494-4BA2-82B5-A88AE82C5446}"/>
    <cellStyle name="Accent5 2 2 2 3 2" xfId="3207" xr:uid="{7A42723C-2636-489F-BCBA-29A81A2D7118}"/>
    <cellStyle name="Accent5 2 2 2 3 2 2" xfId="3208" xr:uid="{13F5E5BB-011D-4B62-B5F9-D4F0C93A04FC}"/>
    <cellStyle name="Accent5 2 2 2 3 3" xfId="3209" xr:uid="{61672E82-2FDA-4B06-B2C5-F666A892A071}"/>
    <cellStyle name="Accent5 2 2 2 4" xfId="3210" xr:uid="{88C25DEB-E4E7-4F5C-A88F-EEA560EEB781}"/>
    <cellStyle name="Accent5 2 2 3" xfId="3211" xr:uid="{5A7C6841-78F2-4CB2-8251-87F50AEBBF34}"/>
    <cellStyle name="Accent5 2 2 3 2" xfId="3212" xr:uid="{6652BA4F-0315-4B22-B608-8BFCECC2E6CA}"/>
    <cellStyle name="Accent5 2 2 3 2 2" xfId="3213" xr:uid="{F84E9F19-C498-45A8-BF31-49F10FD500FE}"/>
    <cellStyle name="Accent5 2 2 3 3" xfId="3214" xr:uid="{C7D415B7-ED40-4702-8A90-7551D32ECD80}"/>
    <cellStyle name="Accent5 2 2 4" xfId="3215" xr:uid="{C4423DCA-BE40-4C18-9B9A-7FECE5028CA4}"/>
    <cellStyle name="Accent5 2 2 4 2" xfId="3216" xr:uid="{6F7E43C1-CDFA-4886-AC1F-64A8A0C0274E}"/>
    <cellStyle name="Accent5 2 2 4 2 2" xfId="3217" xr:uid="{4B247CB7-5DC6-4626-8A8A-BD4D6AFC01F5}"/>
    <cellStyle name="Accent5 2 2 4 3" xfId="3218" xr:uid="{2F681CBE-4DCA-46E1-B373-94FCDC90177B}"/>
    <cellStyle name="Accent5 2 2 5" xfId="3219" xr:uid="{D4F86017-318F-4414-BD06-8917B68D2BBF}"/>
    <cellStyle name="Accent5 2 2 5 2" xfId="3220" xr:uid="{7B6E19E0-0737-428B-95D5-598911334B7D}"/>
    <cellStyle name="Accent5 2 2 6" xfId="3221" xr:uid="{642CA47D-49D7-4ADB-BD28-85E727F89FE8}"/>
    <cellStyle name="Accent5 2 2 7" xfId="3222" xr:uid="{FCB07A3C-CF2F-4B74-8E05-7524128CC3BD}"/>
    <cellStyle name="Accent5 2 3" xfId="3223" xr:uid="{3316CC69-3C68-4A94-9FA3-73E5A290D1F3}"/>
    <cellStyle name="Accent5 2 3 2" xfId="3224" xr:uid="{860053A7-65C9-4299-B2E1-4D112B947A0B}"/>
    <cellStyle name="Accent5 2 3 2 2" xfId="3225" xr:uid="{218C5981-6FA4-4F80-8247-060941187431}"/>
    <cellStyle name="Accent5 2 3 2 2 2" xfId="3226" xr:uid="{32F7871A-496B-4A98-AA97-FEEF7DDAC2F9}"/>
    <cellStyle name="Accent5 2 3 2 3" xfId="3227" xr:uid="{6819B016-A41B-4F5B-A435-51FA7967FE1F}"/>
    <cellStyle name="Accent5 2 3 3" xfId="3228" xr:uid="{61EF1B27-15E3-4013-8FED-62656FBD30F3}"/>
    <cellStyle name="Accent5 2 3 3 2" xfId="3229" xr:uid="{1DD252E1-FB5A-4E9A-A6F2-71418AC05B1E}"/>
    <cellStyle name="Accent5 2 3 3 2 2" xfId="3230" xr:uid="{F5690EDF-F762-4525-BD6C-AAC75A2ADABE}"/>
    <cellStyle name="Accent5 2 3 3 3" xfId="3231" xr:uid="{3DBB20A8-F608-4588-A901-50218C5F99F7}"/>
    <cellStyle name="Accent5 2 3 4" xfId="3232" xr:uid="{91FDA357-0754-4E80-B1F0-7BCBC63E9BFC}"/>
    <cellStyle name="Accent5 2 4" xfId="3233" xr:uid="{23AFC8C4-FB9E-4E89-8113-905FE9712AEE}"/>
    <cellStyle name="Accent5 2 4 2" xfId="3234" xr:uid="{B19C9BDC-03E4-44BF-815A-667E54342FB0}"/>
    <cellStyle name="Accent5 2 4 2 2" xfId="3235" xr:uid="{90ADFF08-9669-4C50-AB02-B1108A85A796}"/>
    <cellStyle name="Accent5 2 4 3" xfId="3236" xr:uid="{DE5FC59B-2A00-4119-A2C6-75ED7858452F}"/>
    <cellStyle name="Accent5 2 5" xfId="3237" xr:uid="{0E0A9B69-BD8A-4430-A0BB-BEB6E99ADD3A}"/>
    <cellStyle name="Accent5 2 5 2" xfId="3238" xr:uid="{9D2DD658-592F-4726-BAC8-434C1EEDA398}"/>
    <cellStyle name="Accent5 2 5 2 2" xfId="3239" xr:uid="{C6B69566-BCE5-4081-997D-7809EC7AC6F1}"/>
    <cellStyle name="Accent5 2 5 3" xfId="3240" xr:uid="{87C663F3-8F51-43F5-82DB-BECA13E5F3E1}"/>
    <cellStyle name="Accent5 2 6" xfId="3241" xr:uid="{D757FA2A-3239-4C05-911F-5363B9FE61CD}"/>
    <cellStyle name="Accent5 2 6 2" xfId="3242" xr:uid="{E36BAEE0-87A3-4A0A-8314-D5CCD7181E8F}"/>
    <cellStyle name="Accent5 2 7" xfId="3243" xr:uid="{D2E8D7F4-97BB-4E40-9778-F4AFE765F7C6}"/>
    <cellStyle name="Accent5 2 7 2" xfId="7178" xr:uid="{F73CEFB7-5E09-4A9F-9466-C7FD8CCD4326}"/>
    <cellStyle name="Accent5 2 8" xfId="3244" xr:uid="{76414EDD-C160-4B1C-A4C1-2C84A3A91C37}"/>
    <cellStyle name="Accent5 2 9" xfId="3245" xr:uid="{7982D6AB-6624-4AC1-8DF0-211EE83E744D}"/>
    <cellStyle name="Accent5 3" xfId="3246" xr:uid="{471193DD-BF73-43F3-8A1E-FCCE749FDE94}"/>
    <cellStyle name="Accent5 3 2" xfId="3247" xr:uid="{E9DDE945-B041-4844-8E9E-BF06B567C08C}"/>
    <cellStyle name="Accent5 3 2 2" xfId="3248" xr:uid="{283DC3C6-8EC7-40CA-B8AB-541AA2CA6836}"/>
    <cellStyle name="Accent5 3 2 2 2" xfId="3249" xr:uid="{5522F76C-75CF-48EF-A24F-75EC96CD2EA7}"/>
    <cellStyle name="Accent5 3 2 3" xfId="3250" xr:uid="{AE3AA629-56D6-4E63-8F1B-69744268AEDD}"/>
    <cellStyle name="Accent5 3 3" xfId="3251" xr:uid="{F246CBFB-CCAC-4CF8-ABA5-CFF0B5661104}"/>
    <cellStyle name="Accent5 3 3 2" xfId="3252" xr:uid="{F5BCA15C-5C73-4E29-BAED-59B50C39603B}"/>
    <cellStyle name="Accent5 3 4" xfId="3253" xr:uid="{7731E274-EC74-456A-A67E-CDA9A97B92BF}"/>
    <cellStyle name="Accent5 4" xfId="3254" xr:uid="{F5C4F059-3EEC-4189-8A08-9A88E7A4C123}"/>
    <cellStyle name="Accent5 4 2" xfId="3255" xr:uid="{3D919CF7-7FBC-438C-B42A-7553889C6F53}"/>
    <cellStyle name="Accent6" xfId="36" builtinId="49" customBuiltin="1"/>
    <cellStyle name="Accent6 2" xfId="3256" xr:uid="{7C349974-33C7-4353-9C0F-F0FD40D8861D}"/>
    <cellStyle name="Accent6 2 2" xfId="3257" xr:uid="{54E74F4D-8E3E-4A8A-9652-CA1B72EB387A}"/>
    <cellStyle name="Accent6 2 2 2" xfId="3258" xr:uid="{364D0F59-2995-4E98-BF59-0F1DC5CE8EC8}"/>
    <cellStyle name="Accent6 2 2 2 2" xfId="3259" xr:uid="{46592192-7A31-412C-9DD9-A15B33778F27}"/>
    <cellStyle name="Accent6 2 2 2 2 2" xfId="3260" xr:uid="{DAA453D1-68CE-4227-AA59-DA43E962B7F5}"/>
    <cellStyle name="Accent6 2 2 2 2 2 2" xfId="3261" xr:uid="{BAF6D493-558A-4D9B-8C2A-7D2C172657D8}"/>
    <cellStyle name="Accent6 2 2 2 2 3" xfId="3262" xr:uid="{DDD0096B-FF59-49D3-9971-923FCA8A5075}"/>
    <cellStyle name="Accent6 2 2 2 3" xfId="3263" xr:uid="{2428400F-07FE-4598-AEB2-743E804316CD}"/>
    <cellStyle name="Accent6 2 2 2 3 2" xfId="3264" xr:uid="{80CDF2A8-A318-4518-BC2F-833CFE2481D6}"/>
    <cellStyle name="Accent6 2 2 2 4" xfId="3265" xr:uid="{3C5477D0-AD55-4F67-B10D-50D316BDD92E}"/>
    <cellStyle name="Accent6 2 2 3" xfId="3266" xr:uid="{C097F506-65A1-4687-8EC4-01C4DEBF0A11}"/>
    <cellStyle name="Accent6 2 2 3 2" xfId="3267" xr:uid="{A3AA7492-0E1E-44D6-949A-872803EE81F2}"/>
    <cellStyle name="Accent6 2 2 3 2 2" xfId="3268" xr:uid="{7BA1E975-83BD-44D1-AD57-D4991618C945}"/>
    <cellStyle name="Accent6 2 2 3 2 2 2" xfId="3269" xr:uid="{D0758FB4-C99C-4950-9238-8CB62955CA1B}"/>
    <cellStyle name="Accent6 2 2 3 2 3" xfId="3270" xr:uid="{F94D9FDE-219D-4AAF-95D3-F750DAA49CA8}"/>
    <cellStyle name="Accent6 2 2 3 3" xfId="3271" xr:uid="{8F91B635-E33F-4922-B005-309F020F8DBA}"/>
    <cellStyle name="Accent6 2 2 3 3 2" xfId="3272" xr:uid="{8580D4A4-8E6F-48E2-BF78-974499710DC9}"/>
    <cellStyle name="Accent6 2 2 3 4" xfId="3273" xr:uid="{B71E6A6F-8161-44FF-BD4E-E4AB79CA9B05}"/>
    <cellStyle name="Accent6 2 2 4" xfId="3274" xr:uid="{E3002E23-946B-40B6-A3E2-6643BA8CC1B5}"/>
    <cellStyle name="Accent6 2 2 4 2" xfId="3275" xr:uid="{17F098D8-6C1D-48C7-931A-919B7411919F}"/>
    <cellStyle name="Accent6 2 2 4 2 2" xfId="3276" xr:uid="{5A220391-B1FA-4404-BFCE-58CA465B8E99}"/>
    <cellStyle name="Accent6 2 2 4 3" xfId="3277" xr:uid="{B869C6CB-2117-4BF4-8EE9-86E238D325D0}"/>
    <cellStyle name="Accent6 2 2 5" xfId="3278" xr:uid="{08286B08-7D12-448B-9D8B-E472BD2F0F0F}"/>
    <cellStyle name="Accent6 2 2 5 2" xfId="3279" xr:uid="{A06F0D62-DCB2-4DE3-8ACB-ED4A8EFDEEF7}"/>
    <cellStyle name="Accent6 2 2 6" xfId="3280" xr:uid="{C38293D7-34AB-4651-A787-A50B07A4C56E}"/>
    <cellStyle name="Accent6 2 2 7" xfId="3281" xr:uid="{292A92D1-BC2F-4D39-A073-6C60D8F09225}"/>
    <cellStyle name="Accent6 2 3" xfId="3282" xr:uid="{9AB902B8-BD0B-41CA-88C8-E7946D08AE29}"/>
    <cellStyle name="Accent6 2 3 2" xfId="3283" xr:uid="{0F07D0B4-9557-4B0D-B96F-3278043D33A0}"/>
    <cellStyle name="Accent6 2 3 2 2" xfId="3284" xr:uid="{10316C9E-A61C-4692-B1C4-D3682A75892F}"/>
    <cellStyle name="Accent6 2 3 2 2 2" xfId="3285" xr:uid="{8D55413C-6A52-46A4-B241-4671E68CBD36}"/>
    <cellStyle name="Accent6 2 3 2 3" xfId="3286" xr:uid="{C0FE80F1-432F-40C0-8E81-1A59E87D97E8}"/>
    <cellStyle name="Accent6 2 3 3" xfId="3287" xr:uid="{0845AAA9-6095-413C-AE77-D3458B776693}"/>
    <cellStyle name="Accent6 2 3 3 2" xfId="3288" xr:uid="{B782B0A9-7B1D-4544-80DD-682246F78673}"/>
    <cellStyle name="Accent6 2 3 4" xfId="3289" xr:uid="{20D8A715-0C9E-419B-A550-B071F7703996}"/>
    <cellStyle name="Accent6 2 4" xfId="3290" xr:uid="{B711ADCA-7E22-4DD8-AAB5-2E5756AB815B}"/>
    <cellStyle name="Accent6 2 4 2" xfId="3291" xr:uid="{31BF7EEB-9880-4B8F-8E9C-B5B99706B3FD}"/>
    <cellStyle name="Accent6 2 4 2 2" xfId="3292" xr:uid="{11371BF3-D297-437E-9F1F-52832D99072C}"/>
    <cellStyle name="Accent6 2 4 2 2 2" xfId="3293" xr:uid="{10579E96-3E0D-42AA-942C-FA1A6D14CC0C}"/>
    <cellStyle name="Accent6 2 4 2 3" xfId="3294" xr:uid="{132806B8-2A33-4924-A9EB-EE3BC808AE15}"/>
    <cellStyle name="Accent6 2 4 3" xfId="3295" xr:uid="{913C3006-D22E-4F76-9E71-722980324A28}"/>
    <cellStyle name="Accent6 2 4 3 2" xfId="3296" xr:uid="{0B412104-BDC7-423B-B1EA-A170002573F7}"/>
    <cellStyle name="Accent6 2 4 4" xfId="3297" xr:uid="{F0E492FF-71E4-4D28-8A5D-41D7C9C49FC0}"/>
    <cellStyle name="Accent6 2 5" xfId="3298" xr:uid="{84D459EC-D6DD-47A3-9E16-BE8CE5D6B160}"/>
    <cellStyle name="Accent6 2 5 2" xfId="3299" xr:uid="{E98A2D98-6EE7-42C3-ACB9-827BD3F6EF68}"/>
    <cellStyle name="Accent6 2 5 2 2" xfId="3300" xr:uid="{6B7CA97B-02FF-496C-AA2E-CD96F3B132F7}"/>
    <cellStyle name="Accent6 2 5 3" xfId="3301" xr:uid="{3E3C6314-4EFD-4320-A4AD-2FB24134CC5F}"/>
    <cellStyle name="Accent6 2 6" xfId="3302" xr:uid="{FF4822B1-6BFD-4FF1-97D6-5C2C30DF4D45}"/>
    <cellStyle name="Accent6 2 6 2" xfId="3303" xr:uid="{E737B7EC-3745-43A7-A12B-66BDB4FB2FE2}"/>
    <cellStyle name="Accent6 2 7" xfId="3304" xr:uid="{553A74CB-E1A3-47E5-A11C-917DA3570014}"/>
    <cellStyle name="Accent6 2 7 2" xfId="7179" xr:uid="{877E8DB7-2734-418F-A63A-0D853620FA17}"/>
    <cellStyle name="Accent6 2 8" xfId="3305" xr:uid="{2CF7C394-FED0-4B9A-BD5E-83C40D84BEBB}"/>
    <cellStyle name="Accent6 2 9" xfId="3306" xr:uid="{6B115AFD-0235-42B5-9E62-08918A4B1EC7}"/>
    <cellStyle name="Accent6 3" xfId="3307" xr:uid="{943DDA8D-9BCF-4E51-8369-7AB74A867E45}"/>
    <cellStyle name="Accent6 3 2" xfId="3308" xr:uid="{5F2934BD-1E78-4CC2-89AA-ABD27ECAC090}"/>
    <cellStyle name="Accent6 3 2 2" xfId="3309" xr:uid="{1EA85933-3EF6-4865-A945-700F396FCB15}"/>
    <cellStyle name="Accent6 3 2 2 2" xfId="3310" xr:uid="{6BEEE77C-4A07-4F57-B6C5-F87B41933A6D}"/>
    <cellStyle name="Accent6 3 2 2 2 2" xfId="3311" xr:uid="{0AD98443-7D7D-4E69-B91E-B17A48E7B0E3}"/>
    <cellStyle name="Accent6 3 2 2 3" xfId="3312" xr:uid="{4D7BF2EE-978D-435A-BC0A-AA4B73B56824}"/>
    <cellStyle name="Accent6 3 2 3" xfId="3313" xr:uid="{A9CBC6F7-DF12-4B26-891F-3D5851A01160}"/>
    <cellStyle name="Accent6 3 2 3 2" xfId="3314" xr:uid="{91872287-F876-4875-88DD-68EF6BB59A00}"/>
    <cellStyle name="Accent6 3 2 4" xfId="3315" xr:uid="{FA05BA7C-F7F3-42B8-B5C9-CFE0FDFD1D64}"/>
    <cellStyle name="Accent6 3 3" xfId="3316" xr:uid="{01F02351-F6AC-4DCE-A9C9-37CD5B22E8BD}"/>
    <cellStyle name="Accent6 3 3 2" xfId="3317" xr:uid="{074A79F0-4AC7-42E1-BAC3-DBFDC7DD3FD8}"/>
    <cellStyle name="Accent6 3 3 2 2" xfId="3318" xr:uid="{D3AFB92B-2071-4B28-9F19-AC5C10F753C3}"/>
    <cellStyle name="Accent6 3 3 3" xfId="3319" xr:uid="{22539693-D7D9-4C2A-8140-B5C920BEE767}"/>
    <cellStyle name="Accent6 3 4" xfId="3320" xr:uid="{DD743D11-119A-44CC-8EB8-B4CCE30B4B25}"/>
    <cellStyle name="Accent6 3 4 2" xfId="3321" xr:uid="{7B3C1DF4-2D01-4F8F-8DEB-7C59AAB9C61C}"/>
    <cellStyle name="Accent6 3 5" xfId="3322" xr:uid="{D4625659-E606-4145-B4FB-90B946EDE53D}"/>
    <cellStyle name="Accent6 4" xfId="3323" xr:uid="{A32DCB1E-EB26-4248-961F-06C4314B2A7D}"/>
    <cellStyle name="Accent6 4 2" xfId="3324" xr:uid="{973CC6C0-677B-4A14-B3A5-88414ED23835}"/>
    <cellStyle name="Accent6 4 2 2" xfId="3325" xr:uid="{157460C6-01B8-4E57-8E64-0CE16EB47FE6}"/>
    <cellStyle name="Accent6 4 2 2 2" xfId="3326" xr:uid="{A90B76FE-CC8B-409F-87C4-486D4A5AFA26}"/>
    <cellStyle name="Accent6 4 2 3" xfId="3327" xr:uid="{02A412FE-7592-4B21-93D2-756676C2F7C1}"/>
    <cellStyle name="Accent6 4 3" xfId="3" xr:uid="{00000000-0005-0000-0000-000000000000}"/>
    <cellStyle name="Accent6 4 3 2" xfId="3329" xr:uid="{8DA6A29D-2B2D-41E4-90C7-EEDEA5DDF4C7}"/>
    <cellStyle name="Accent6 4 3 3" xfId="3328" xr:uid="{1BA04C42-1F67-4A9B-9259-BDBD266B0D8A}"/>
    <cellStyle name="Accent6 4 3 4" xfId="14525" xr:uid="{36F40F07-40FD-45C1-8EB5-2FB6742D120F}"/>
    <cellStyle name="Accent6 4 4" xfId="3330" xr:uid="{0B4F4B0B-B6D9-4F4B-8442-B49C1AC76BF5}"/>
    <cellStyle name="Accent6 5" xfId="3331" xr:uid="{38B8B94B-1927-41F2-9247-9F1EBA4169D8}"/>
    <cellStyle name="Accent6 5 2" xfId="3332" xr:uid="{8ABAA41D-F94E-46F9-9DDF-97F52DAEC85A}"/>
    <cellStyle name="Accent6 5 2 2" xfId="3333" xr:uid="{D3986CC1-E780-4422-AE8C-54812D90F505}"/>
    <cellStyle name="Accent6 5 2 2 2" xfId="3334" xr:uid="{82BD70BB-5F1E-4095-A4B3-C33D42ADD443}"/>
    <cellStyle name="Accent6 5 2 3" xfId="3335" xr:uid="{CF3EF279-C2FA-4D1B-B063-DDEE4D2BD581}"/>
    <cellStyle name="Accent6 5 3" xfId="3336" xr:uid="{0A1CCA8C-3547-466B-9F9C-285310D288E8}"/>
    <cellStyle name="Accent6 5 3 2" xfId="3337" xr:uid="{18FC1942-27E9-4992-9CFC-5DBDA8FEB843}"/>
    <cellStyle name="Accent6 5 4" xfId="3338" xr:uid="{067A4F0E-F402-48F6-9E24-6DB4DD5E8913}"/>
    <cellStyle name="Accent6 6" xfId="3339" xr:uid="{A11472E2-7CE0-4551-A4E1-2A6F1A4F0510}"/>
    <cellStyle name="Accent6 6 2" xfId="3340" xr:uid="{209CF779-E30B-48BB-A9E1-75626B52BAB3}"/>
    <cellStyle name="Accent6 6 2 2" xfId="3341" xr:uid="{9E41C0F9-FB99-41A8-A33C-47DD8671F76A}"/>
    <cellStyle name="Accent6 6 3" xfId="3342" xr:uid="{3EB6A2B4-B490-4A03-9E09-C27C2F95D86E}"/>
    <cellStyle name="Accent6 7" xfId="3343" xr:uid="{C245C8E0-4394-403C-9A4B-58600CE793E9}"/>
    <cellStyle name="Accent6 7 2" xfId="3344" xr:uid="{7C0902B0-46AC-48C5-8889-E08D78E720C6}"/>
    <cellStyle name="Accent6 8" xfId="3345" xr:uid="{3E4E3E80-8BBA-43B3-8669-F0CB8E31A201}"/>
    <cellStyle name="Accent6 8 2" xfId="3346" xr:uid="{25DA4541-1746-480B-A699-2886B4DF5B13}"/>
    <cellStyle name="Accent6 9" xfId="3347" xr:uid="{EA13020A-8E43-4FF4-8107-29DB8A7E678B}"/>
    <cellStyle name="Accent6 9 2" xfId="3348" xr:uid="{927B3AE4-D342-4A45-8EC4-C9E20A4F0B86}"/>
    <cellStyle name="Bad" xfId="11" builtinId="27" customBuiltin="1"/>
    <cellStyle name="Bad 2" xfId="3349" xr:uid="{67D8C601-A9F6-4692-B3F5-2C4842F3DA75}"/>
    <cellStyle name="Bad 2 2" xfId="3350" xr:uid="{1347B326-7E39-4BA9-8A5A-E1E2934BDC20}"/>
    <cellStyle name="Bad 2 2 2" xfId="3351" xr:uid="{CC237E8E-5410-4E0D-844D-97B43370C5B2}"/>
    <cellStyle name="Bad 2 2 2 2" xfId="3352" xr:uid="{8F82392D-0F72-4A88-84F1-789E1A04CDBE}"/>
    <cellStyle name="Bad 2 2 3" xfId="3353" xr:uid="{8EE6EBF3-7025-4102-9629-88B538E7F7A1}"/>
    <cellStyle name="Bad 2 2 3 2" xfId="3354" xr:uid="{234054DA-9BC0-4F52-93BB-46F7B2A8113A}"/>
    <cellStyle name="Bad 2 2 3 2 2" xfId="3355" xr:uid="{F4B340C0-9661-4704-ABF4-1087005E1849}"/>
    <cellStyle name="Bad 2 2 3 2 2 2" xfId="3356" xr:uid="{2992186B-3D9A-446D-856B-1F5BBB09C8E4}"/>
    <cellStyle name="Bad 2 2 3 2 3" xfId="3357" xr:uid="{1E94A2A4-A2C9-4CED-BAAA-4E0D25202374}"/>
    <cellStyle name="Bad 2 2 3 3" xfId="3358" xr:uid="{DAFFCDF7-8C6E-49B7-A968-A1BA0AE6155B}"/>
    <cellStyle name="Bad 2 2 3 3 2" xfId="3359" xr:uid="{84A7BD93-D68E-4331-9D30-DD3FFDF0E16C}"/>
    <cellStyle name="Bad 2 2 3 4" xfId="3360" xr:uid="{9E2B7EFB-7BBB-4A70-B67D-5AE5F50081B3}"/>
    <cellStyle name="Bad 2 2 4" xfId="3361" xr:uid="{0956BAD8-8A74-42AB-9B66-83AC8063288F}"/>
    <cellStyle name="Bad 2 2 4 2" xfId="3362" xr:uid="{151CC918-9E81-489F-BF57-AE498FB0A1A2}"/>
    <cellStyle name="Bad 2 2 4 2 2" xfId="3363" xr:uid="{7FE96ABA-10C9-4328-8940-15485531DC35}"/>
    <cellStyle name="Bad 2 2 4 3" xfId="3364" xr:uid="{BEF442E3-100F-43ED-8E14-C4A3B5E476D9}"/>
    <cellStyle name="Bad 2 2 5" xfId="3365" xr:uid="{53A7C547-AB27-4FC3-9C54-9E9E0A4557A2}"/>
    <cellStyle name="Bad 2 2 5 2" xfId="3366" xr:uid="{D1CCED98-C73E-4975-B0BA-4B08B6FA5A3D}"/>
    <cellStyle name="Bad 2 2 6" xfId="3367" xr:uid="{8F44D17F-FC3B-40CD-846E-904E60F69522}"/>
    <cellStyle name="Bad 2 2 7" xfId="3368" xr:uid="{25FC6D82-E9D5-4447-80A6-EE03C02EA149}"/>
    <cellStyle name="Bad 2 3" xfId="3369" xr:uid="{4E9611B7-FFA2-4ED7-842C-032CB6ED151E}"/>
    <cellStyle name="Bad 2 3 2" xfId="3370" xr:uid="{B612C7EE-ED04-4DFD-9E4B-23F5617985A1}"/>
    <cellStyle name="Bad 2 4" xfId="3371" xr:uid="{E4947D4F-75DB-4DED-86CC-31BA281965A5}"/>
    <cellStyle name="Bad 2 4 2" xfId="3372" xr:uid="{BD67BCCB-1CB0-4925-95D3-44103043C626}"/>
    <cellStyle name="Bad 2 4 2 2" xfId="3373" xr:uid="{435CFE50-C4ED-4382-A51F-9BC9F09AC034}"/>
    <cellStyle name="Bad 2 4 2 2 2" xfId="3374" xr:uid="{4C50B54F-732C-4822-A102-EC6E3722FB5E}"/>
    <cellStyle name="Bad 2 4 2 3" xfId="3375" xr:uid="{6DC72E4E-253D-409F-9DD1-013BD682D071}"/>
    <cellStyle name="Bad 2 4 3" xfId="3376" xr:uid="{F1D88F22-1C1A-46EF-A03E-510068B812E0}"/>
    <cellStyle name="Bad 2 4 3 2" xfId="3377" xr:uid="{9BC9E3CB-222E-4B76-BA2D-4582182C47A2}"/>
    <cellStyle name="Bad 2 4 4" xfId="3378" xr:uid="{B474F7A5-B933-4B7E-AFAA-A23741F44B86}"/>
    <cellStyle name="Bad 2 5" xfId="3379" xr:uid="{37482156-F374-4D9B-8036-4D9D21DC55F4}"/>
    <cellStyle name="Bad 2 5 2" xfId="3380" xr:uid="{7CB39E6F-6E05-4414-ADB6-E8D09C836320}"/>
    <cellStyle name="Bad 2 5 2 2" xfId="3381" xr:uid="{2681251D-8B43-4227-AD1F-78AA7C76DCC5}"/>
    <cellStyle name="Bad 2 5 3" xfId="3382" xr:uid="{729B8667-2784-4EBF-9AE9-E54A37C9FB7E}"/>
    <cellStyle name="Bad 2 6" xfId="3383" xr:uid="{EB5952EC-66DD-47CE-9EA6-36F1A7EEE83B}"/>
    <cellStyle name="Bad 2 6 2" xfId="3384" xr:uid="{5E4BE7FD-F17C-45F3-AD41-9F2EE890C7EB}"/>
    <cellStyle name="Bad 2 7" xfId="3385" xr:uid="{123CEC8C-823A-48F7-955B-67A524BB91F9}"/>
    <cellStyle name="Bad 2 7 2" xfId="7180" xr:uid="{83915834-A2D6-4E6C-BE8E-C18762DA683D}"/>
    <cellStyle name="Bad 2 8" xfId="3386" xr:uid="{99C2132E-52F6-48B2-AAF3-FCEF6B79CA73}"/>
    <cellStyle name="Bad 2 9" xfId="3387" xr:uid="{AFC197C5-4973-424E-BD27-4628F8421AD1}"/>
    <cellStyle name="Bad 3" xfId="3388" xr:uid="{CCDD840B-395F-4B2A-8C2E-0DA7D5EAB0FA}"/>
    <cellStyle name="Bad 3 2" xfId="3389" xr:uid="{E8D9FACF-3E1B-46E3-9BDD-E9A0733CD6F6}"/>
    <cellStyle name="Bad 3 2 2" xfId="3390" xr:uid="{7628B7C5-61EC-415B-AB11-990266B22CDE}"/>
    <cellStyle name="Bad 3 2 2 2" xfId="3391" xr:uid="{B4354977-13E8-4DBD-8397-360953804726}"/>
    <cellStyle name="Bad 3 2 2 2 2" xfId="3392" xr:uid="{C392F709-6C39-4DE7-99A1-F560E3714FFB}"/>
    <cellStyle name="Bad 3 2 2 3" xfId="3393" xr:uid="{13FFD7D8-EB37-4CC4-90C5-403DD09B9EFF}"/>
    <cellStyle name="Bad 3 2 3" xfId="3394" xr:uid="{D4032CDA-3611-4029-844C-2AE610799A68}"/>
    <cellStyle name="Bad 3 2 3 2" xfId="3395" xr:uid="{C4D451DA-9954-4CA8-9E7F-46049940F05B}"/>
    <cellStyle name="Bad 3 2 4" xfId="3396" xr:uid="{7A3AA0E9-5CA0-4F0A-ADA6-06282DB406D6}"/>
    <cellStyle name="Bad 3 3" xfId="3397" xr:uid="{3CE179BA-F15D-4BE1-9521-07ED1E6B543E}"/>
    <cellStyle name="Bad 3 3 2" xfId="3398" xr:uid="{94A9F358-F965-4A26-A67E-20AEBD6D5EDB}"/>
    <cellStyle name="Bad 3 3 2 2" xfId="3399" xr:uid="{6DBB77CC-7DA6-4256-98E9-8220FCD91F3D}"/>
    <cellStyle name="Bad 3 3 3" xfId="3400" xr:uid="{800F4A11-D02E-4DE1-A45F-CACF900BA934}"/>
    <cellStyle name="Bad 3 4" xfId="3401" xr:uid="{C7BBB321-FA0E-4751-9324-6D8DFA9BEDD7}"/>
    <cellStyle name="Bad 3 4 2" xfId="3402" xr:uid="{6F89E8F2-3F07-4D7A-9D4F-399182717915}"/>
    <cellStyle name="Bad 3 5" xfId="3403" xr:uid="{5927D7EA-4862-465A-AF7B-45D0233DE2E2}"/>
    <cellStyle name="Bad 4" xfId="3404" xr:uid="{5D5377BE-B9D1-4672-93B2-9F5CFA994026}"/>
    <cellStyle name="Bad 4 2" xfId="3405" xr:uid="{6B3CC356-7F1B-40E7-9F99-AA2B7D997E2D}"/>
    <cellStyle name="Bad 4 2 2" xfId="3406" xr:uid="{2BD6C31B-2781-4B22-8915-05BA6D45031D}"/>
    <cellStyle name="Bad 4 2 2 2" xfId="3407" xr:uid="{A1389D95-1D92-4594-9354-EBFAAA0F146D}"/>
    <cellStyle name="Bad 4 2 3" xfId="3408" xr:uid="{8915BD13-0E51-4384-AD00-D683167F1E43}"/>
    <cellStyle name="Bad 4 3" xfId="3409" xr:uid="{F59D13D6-333A-4C09-9A02-357300EBE32B}"/>
    <cellStyle name="Bad 4 3 2" xfId="3410" xr:uid="{4CD6B0D1-8840-4515-9608-6BB95CD1655A}"/>
    <cellStyle name="Bad 4 4" xfId="3411" xr:uid="{75E8B9F3-04E6-4DDE-AF5D-99AEDA6FAD0E}"/>
    <cellStyle name="Bad 5" xfId="3412" xr:uid="{780FD89D-F7CB-49AE-8B83-E54F6095C6EC}"/>
    <cellStyle name="Bad 5 2" xfId="3413" xr:uid="{4D1C22D5-298B-43A5-89FC-75AC70B7B828}"/>
    <cellStyle name="Bad 5 2 2" xfId="3414" xr:uid="{C943A06F-10F9-4EEE-A0B0-5556BC77D600}"/>
    <cellStyle name="Bad 5 3" xfId="3415" xr:uid="{85AD86C8-9F30-4700-9356-76652BC2562B}"/>
    <cellStyle name="Bad 5 3 2" xfId="3416" xr:uid="{A9ACBCA4-A7C0-476D-91CB-FF4006BC1EB6}"/>
    <cellStyle name="Bad 5 4" xfId="3417" xr:uid="{66C42EF5-2A40-4AB4-8595-266A22289EC1}"/>
    <cellStyle name="Bad 6" xfId="3418" xr:uid="{55E41849-090C-4CE5-9BF1-1C2D0E6D4F39}"/>
    <cellStyle name="Bad 6 2" xfId="3419" xr:uid="{3D68CCA1-FE19-416A-8E4B-00C7B26293C2}"/>
    <cellStyle name="Bad 6 2 2" xfId="3420" xr:uid="{BBB9B616-B904-40B7-9F28-D2A1134A558D}"/>
    <cellStyle name="Bad 6 3" xfId="3421" xr:uid="{ED9CB8DF-E207-42FD-956D-539C32D8EF0F}"/>
    <cellStyle name="Bad 7" xfId="3422" xr:uid="{56D14F3B-314D-423F-9EC0-16649A11815E}"/>
    <cellStyle name="Bad 7 2" xfId="3423" xr:uid="{D177DE01-C410-4187-AB41-BA3CB7A79C2C}"/>
    <cellStyle name="Bad 8" xfId="3424" xr:uid="{C7C0468F-13FE-403E-9C9A-260F92FA0DDB}"/>
    <cellStyle name="Bad 8 2" xfId="3425" xr:uid="{B50EF64E-DD80-4B79-8E08-0EB5FE55BE8D}"/>
    <cellStyle name="Bad 9" xfId="3426" xr:uid="{D24A0006-366F-416A-A1B8-412592C61CF4}"/>
    <cellStyle name="Bad 9 2" xfId="3427" xr:uid="{55639FAF-AF90-4F1C-BC46-67ED67568A4C}"/>
    <cellStyle name="CalcComma0" xfId="7307" xr:uid="{AF7ADF81-12D3-4E59-86B6-49436472A276}"/>
    <cellStyle name="CalcComma1" xfId="7308" xr:uid="{A9F4AD7C-FDFD-432A-A5A8-2202FDBEAFD5}"/>
    <cellStyle name="CalcComma2" xfId="7309" xr:uid="{45071CFB-3C12-4542-97B3-66EC45623782}"/>
    <cellStyle name="CalcComma3" xfId="7310" xr:uid="{28C640C9-A08B-4B61-94A4-905729308806}"/>
    <cellStyle name="CalcComma4" xfId="7311" xr:uid="{165A2DA8-ED9F-43ED-86EB-DB6D87904360}"/>
    <cellStyle name="CalcComma4 2" xfId="7312" xr:uid="{ADF71044-8DC8-47B1-9CF4-500946C8D504}"/>
    <cellStyle name="CalcCurr0" xfId="7313" xr:uid="{85C1ADBF-9505-4A01-9C60-602DA0E3707C}"/>
    <cellStyle name="CalcCurr1" xfId="7314" xr:uid="{7F676F24-B29D-44FE-89CC-D209162D7A15}"/>
    <cellStyle name="CalcCurr1 2" xfId="7315" xr:uid="{290C5CDC-A912-4077-9D27-B2D497DEB86D}"/>
    <cellStyle name="CalcCurr2" xfId="7316" xr:uid="{061EA3C5-B9CF-48DD-A925-F8B2C7A12C5B}"/>
    <cellStyle name="CalcCurr2 2" xfId="7317" xr:uid="{9747239B-7CAF-406A-B40F-9E68563E0FE3}"/>
    <cellStyle name="CalcCurr3" xfId="7318" xr:uid="{CBFA979E-CE49-4D0D-8235-AAEC45ED4351}"/>
    <cellStyle name="CalcCurr3 2" xfId="7319" xr:uid="{F9F262A1-ADA9-4C1C-BC4B-64C55307A26D}"/>
    <cellStyle name="CalcCurr4" xfId="7320" xr:uid="{232F422B-098F-445A-8F6F-416A9225E6FB}"/>
    <cellStyle name="CalcPercent0" xfId="7321" xr:uid="{7E480BCC-3615-4810-BD81-8136FF503945}"/>
    <cellStyle name="CalcPercent1" xfId="7322" xr:uid="{EEA7C89B-00CC-4645-A37B-9FE821893598}"/>
    <cellStyle name="CalcPercent2" xfId="7323" xr:uid="{F6163BAB-DB8B-46D4-8840-4C128F3B2139}"/>
    <cellStyle name="Calculation" xfId="14" builtinId="22" customBuiltin="1"/>
    <cellStyle name="Calculation 2" xfId="3428" xr:uid="{31253F79-C228-44AF-855B-25AED342A231}"/>
    <cellStyle name="Calculation 2 2" xfId="3429" xr:uid="{FE309569-9DEB-4DFA-BFAB-BC09A77FAE64}"/>
    <cellStyle name="Calculation 2 2 2" xfId="3430" xr:uid="{26A645FB-9991-4DDF-8C03-9D6B24A7EF01}"/>
    <cellStyle name="Calculation 2 2 2 2" xfId="3431" xr:uid="{30E8066E-B315-4B4A-BDD4-C1B02A75BBC1}"/>
    <cellStyle name="Calculation 2 2 2 2 2" xfId="3432" xr:uid="{A3A331F5-8C02-430E-A721-9FD337D0B0BD}"/>
    <cellStyle name="Calculation 2 2 2 2 2 2" xfId="3433" xr:uid="{70D3D747-B802-4EFC-95FD-6B6FBB7AA9D1}"/>
    <cellStyle name="Calculation 2 2 2 2 2 2 2" xfId="3434" xr:uid="{0D9A9BF1-368C-4762-A54D-AB49A5513794}"/>
    <cellStyle name="Calculation 2 2 2 2 2 3" xfId="3435" xr:uid="{2A00BEFA-0767-412F-AEED-B72DD7CBA7A2}"/>
    <cellStyle name="Calculation 2 2 2 2 3" xfId="3436" xr:uid="{BC26BD9D-0FC5-4033-BE34-E014D0D3B9AE}"/>
    <cellStyle name="Calculation 2 2 2 2 3 2" xfId="3437" xr:uid="{38AB0906-B5A2-49A5-B9A7-4AAF9A429179}"/>
    <cellStyle name="Calculation 2 2 2 2 4" xfId="3438" xr:uid="{8A2172C3-AFA7-4BD0-B092-318E9BA9CCA9}"/>
    <cellStyle name="Calculation 2 2 2 3" xfId="3439" xr:uid="{74CBCBFA-6015-4298-A63B-31729206C12D}"/>
    <cellStyle name="Calculation 2 2 2 3 2" xfId="3440" xr:uid="{A7697242-95F1-4772-BC7C-70F2CDB64F93}"/>
    <cellStyle name="Calculation 2 2 2 3 2 2" xfId="3441" xr:uid="{633111D1-BD77-4435-B661-6D38E39B26EB}"/>
    <cellStyle name="Calculation 2 2 2 3 3" xfId="3442" xr:uid="{0776B5A2-6F7D-4C89-BB42-1D93D49570FD}"/>
    <cellStyle name="Calculation 2 2 2 4" xfId="3443" xr:uid="{576B2004-D49A-47CF-82C5-2835535A30BB}"/>
    <cellStyle name="Calculation 2 2 2 4 2" xfId="3444" xr:uid="{CDE3A9E3-F943-4EFC-B41E-04E68ED66C67}"/>
    <cellStyle name="Calculation 2 2 2 5" xfId="3445" xr:uid="{1BE0421B-4CDD-47F9-BE09-E54264AB1079}"/>
    <cellStyle name="Calculation 2 2 3" xfId="3446" xr:uid="{7D45A7D5-8106-4B3B-9B36-443AD05BCEE6}"/>
    <cellStyle name="Calculation 2 2 3 2" xfId="3447" xr:uid="{464EE20F-8998-41A0-9714-89D2BA2267B7}"/>
    <cellStyle name="Calculation 2 2 3 2 2" xfId="3448" xr:uid="{C0D9EA3D-E7E7-4531-A363-AFF0E9347C23}"/>
    <cellStyle name="Calculation 2 2 3 2 2 2" xfId="3449" xr:uid="{25E0A453-8BF7-49B8-91A9-11B87DED538E}"/>
    <cellStyle name="Calculation 2 2 3 2 3" xfId="3450" xr:uid="{C5D65EEB-4662-4786-9161-7350E86597E4}"/>
    <cellStyle name="Calculation 2 2 3 3" xfId="3451" xr:uid="{7DBF7AE8-575B-48B4-A9C6-1337413D3E84}"/>
    <cellStyle name="Calculation 2 2 3 3 2" xfId="3452" xr:uid="{1FD458E4-0ED3-4FC0-A566-A95868AACED7}"/>
    <cellStyle name="Calculation 2 2 3 4" xfId="3453" xr:uid="{3018397B-FABB-432F-866A-57C872B15F22}"/>
    <cellStyle name="Calculation 2 2 4" xfId="3454" xr:uid="{67F8F563-4C4F-49A6-81E6-8C8EE56927DC}"/>
    <cellStyle name="Calculation 2 2 4 2" xfId="3455" xr:uid="{E020765C-7713-409E-B571-852625E12EA4}"/>
    <cellStyle name="Calculation 2 2 4 2 2" xfId="3456" xr:uid="{2845DB2A-74E1-4714-8217-C1D81B69E653}"/>
    <cellStyle name="Calculation 2 2 4 3" xfId="3457" xr:uid="{4B0E547F-4E24-4C68-9CBD-72D47A990B34}"/>
    <cellStyle name="Calculation 2 2 5" xfId="3458" xr:uid="{2D6D55A6-465B-4C53-9413-39F397E7044D}"/>
    <cellStyle name="Calculation 2 2 5 2" xfId="3459" xr:uid="{954A1501-6235-4CDB-B38D-87768CBF4B66}"/>
    <cellStyle name="Calculation 2 2 6" xfId="3460" xr:uid="{2ABE05B8-3D63-4750-85B6-F43D97D093C3}"/>
    <cellStyle name="Calculation 2 2 7" xfId="3461" xr:uid="{05AC77F8-00DA-4172-AF58-742B9997E649}"/>
    <cellStyle name="Calculation 2 3" xfId="3462" xr:uid="{8F93F811-8EF6-47DB-8F1B-318D00169BD4}"/>
    <cellStyle name="Calculation 2 3 2" xfId="3463" xr:uid="{5407740C-C836-417A-814D-A8D8E7B0CB85}"/>
    <cellStyle name="Calculation 2 3 2 2" xfId="3464" xr:uid="{DC349405-9648-4EF8-B4BF-F864B9C8C53A}"/>
    <cellStyle name="Calculation 2 3 2 2 2" xfId="3465" xr:uid="{84567AEC-E481-424F-80B6-F8BA7D822632}"/>
    <cellStyle name="Calculation 2 3 2 2 2 2" xfId="3466" xr:uid="{2F191191-57B2-4F89-BE63-A3201A082BBF}"/>
    <cellStyle name="Calculation 2 3 2 2 3" xfId="3467" xr:uid="{8B44474A-3207-46CF-9505-0AB7D67F74AE}"/>
    <cellStyle name="Calculation 2 3 2 3" xfId="3468" xr:uid="{8928286D-6C48-4CFD-951D-662FF292A4E5}"/>
    <cellStyle name="Calculation 2 3 2 3 2" xfId="3469" xr:uid="{FCFB9901-BF20-4B97-AF18-B930C1776649}"/>
    <cellStyle name="Calculation 2 3 2 4" xfId="3470" xr:uid="{59A50B23-CD54-4573-900A-1E06CC73074C}"/>
    <cellStyle name="Calculation 2 3 3" xfId="3471" xr:uid="{2D49DD02-1B37-4CD5-B2EB-CFC5F566860A}"/>
    <cellStyle name="Calculation 2 3 3 2" xfId="3472" xr:uid="{CF1520C4-0F9B-416D-8F7C-3274C9D3C6DE}"/>
    <cellStyle name="Calculation 2 3 3 2 2" xfId="3473" xr:uid="{58E970A5-C4F1-474D-BDA7-8891A3333BD1}"/>
    <cellStyle name="Calculation 2 3 3 3" xfId="3474" xr:uid="{080ED2AA-5783-4D0F-B70B-F27759990EEA}"/>
    <cellStyle name="Calculation 2 3 4" xfId="3475" xr:uid="{FC06F7CC-7643-41F9-82D7-22B2A501AB08}"/>
    <cellStyle name="Calculation 2 3 4 2" xfId="3476" xr:uid="{39368A57-53AF-4430-BB07-B9A02F273C46}"/>
    <cellStyle name="Calculation 2 3 5" xfId="3477" xr:uid="{C1E3E131-6919-42BC-9D6B-91EAD4C0D814}"/>
    <cellStyle name="Calculation 2 4" xfId="3478" xr:uid="{AA5D603C-E683-4BB1-9D2D-D2CE390E2613}"/>
    <cellStyle name="Calculation 2 4 2" xfId="3479" xr:uid="{5CB5061C-82DA-4E39-9FAF-7BE1F9C5156B}"/>
    <cellStyle name="Calculation 2 4 2 2" xfId="3480" xr:uid="{BEFFD6F0-95F4-4E1F-93F0-039A93589DCF}"/>
    <cellStyle name="Calculation 2 4 2 2 2" xfId="3481" xr:uid="{CBDFDBC6-E7E9-46AF-B115-BC6525184894}"/>
    <cellStyle name="Calculation 2 4 2 3" xfId="3482" xr:uid="{7548D1A0-D233-4ED9-8761-3B9B4919194D}"/>
    <cellStyle name="Calculation 2 4 3" xfId="3483" xr:uid="{9B75E00B-5437-46F2-80CA-70F047854A6D}"/>
    <cellStyle name="Calculation 2 4 3 2" xfId="3484" xr:uid="{C240CD14-B489-4E79-8DA3-3FF78D41A05B}"/>
    <cellStyle name="Calculation 2 4 4" xfId="3485" xr:uid="{7C1B87E9-1B05-4050-BF13-DFAE767B082A}"/>
    <cellStyle name="Calculation 2 5" xfId="3486" xr:uid="{4050E8E1-F25E-40CF-854D-8CDF45A386B3}"/>
    <cellStyle name="Calculation 2 5 2" xfId="3487" xr:uid="{E6FD611C-1515-48A6-A069-F86A3279E635}"/>
    <cellStyle name="Calculation 2 5 2 2" xfId="3488" xr:uid="{8E6136D0-0263-4C96-B187-70BF500570D9}"/>
    <cellStyle name="Calculation 2 5 3" xfId="3489" xr:uid="{685DB86D-76E0-4C50-B972-A420D43ECFFC}"/>
    <cellStyle name="Calculation 2 6" xfId="3490" xr:uid="{7403B90B-C8FC-409E-A7C1-5CF8B9C951AC}"/>
    <cellStyle name="Calculation 2 6 2" xfId="3491" xr:uid="{392FE1C4-6948-41B0-9561-2CFF5E738B10}"/>
    <cellStyle name="Calculation 2 7" xfId="3492" xr:uid="{68B21858-6283-4AC2-95D4-BDD5111DF5FE}"/>
    <cellStyle name="Calculation 2 7 2" xfId="7181" xr:uid="{411638E7-3454-4613-A256-658769EDF7B4}"/>
    <cellStyle name="Calculation 2 8" xfId="3493" xr:uid="{28A4E518-5CB5-4740-93C2-E41BE7CEA67D}"/>
    <cellStyle name="Calculation 2 9" xfId="3494" xr:uid="{822E5223-F55A-4031-BAA8-4F5418A18C55}"/>
    <cellStyle name="Calculation 3" xfId="3495" xr:uid="{0AE8FAE7-8BB1-4F3B-94AA-0179E393C164}"/>
    <cellStyle name="Calculation 3 2" xfId="3496" xr:uid="{42EB7272-D55E-4D37-B001-BDF3EF864E8D}"/>
    <cellStyle name="Calculation 3 2 2" xfId="3497" xr:uid="{A9C1B339-53C2-4525-A502-B912930EB731}"/>
    <cellStyle name="Calculation 3 2 2 2" xfId="3498" xr:uid="{C943349F-447D-4D74-96EE-E4096EE23FA2}"/>
    <cellStyle name="Calculation 3 2 2 2 2" xfId="3499" xr:uid="{CE511FC1-BEBB-42B9-9D9B-1EDCBEC7A748}"/>
    <cellStyle name="Calculation 3 2 2 3" xfId="3500" xr:uid="{FF4D3479-FA71-4EFA-8903-F0ADCEC4564E}"/>
    <cellStyle name="Calculation 3 2 3" xfId="3501" xr:uid="{F9DC7619-B3D7-49F3-91BA-5BE9AB934F54}"/>
    <cellStyle name="Calculation 3 2 3 2" xfId="3502" xr:uid="{3F3C5AF2-5441-4CB7-A825-EDC6A93255BB}"/>
    <cellStyle name="Calculation 3 2 4" xfId="3503" xr:uid="{5D19843E-6CE4-4AE7-9D9F-4B88B24109DD}"/>
    <cellStyle name="Calculation 3 3" xfId="3504" xr:uid="{1CC765AF-62A4-4B4A-A953-56F4741391F5}"/>
    <cellStyle name="Calculation 3 3 2" xfId="3505" xr:uid="{3BB79555-471C-4A43-939D-144D4D9B46B2}"/>
    <cellStyle name="Calculation 3 3 2 2" xfId="3506" xr:uid="{9399EDD8-F5EA-491E-B2DD-68D49DAE2467}"/>
    <cellStyle name="Calculation 3 3 3" xfId="3507" xr:uid="{D92ADA35-E088-45F0-B0E7-4B268757E58F}"/>
    <cellStyle name="Calculation 3 4" xfId="3508" xr:uid="{AC936939-AF1E-444B-9467-EA6863F4D3D5}"/>
    <cellStyle name="Calculation 3 4 2" xfId="3509" xr:uid="{7EF596EB-3799-4426-8C55-67C0A713AC28}"/>
    <cellStyle name="Calculation 3 5" xfId="3510" xr:uid="{BCBC9559-2693-4027-8F38-A6D9F6012EAA}"/>
    <cellStyle name="Calculation 4" xfId="3511" xr:uid="{71289949-943C-4CA0-B578-D2F4249940EB}"/>
    <cellStyle name="Calculation 4 2" xfId="3512" xr:uid="{2A18A638-7406-4B68-9DF9-81DD8BE377AF}"/>
    <cellStyle name="Calculation 4 2 2" xfId="3513" xr:uid="{FFB40C83-CBB5-469F-B7DF-23A3926B2518}"/>
    <cellStyle name="Calculation 4 2 2 2" xfId="3514" xr:uid="{F6DE9BDA-1124-4D34-A3E9-EA9DADC02007}"/>
    <cellStyle name="Calculation 4 2 3" xfId="3515" xr:uid="{311FC658-2DA5-43CB-A1FE-CA247A407348}"/>
    <cellStyle name="Calculation 4 3" xfId="3516" xr:uid="{60572F00-6A96-47FD-9785-7E0808AEC569}"/>
    <cellStyle name="Calculation 4 3 2" xfId="3517" xr:uid="{4D45FC48-9B4B-4D76-A966-178FEF1E776F}"/>
    <cellStyle name="Calculation 4 4" xfId="3518" xr:uid="{DAB1093C-04DD-477F-95E0-2092B672CB04}"/>
    <cellStyle name="Calculation 5" xfId="3519" xr:uid="{DFF6B6BE-565E-479F-812F-73A77CE2C1B1}"/>
    <cellStyle name="Calculation 5 2" xfId="3520" xr:uid="{E0155C9A-18E2-4BC4-A5D4-87B64CAB038C}"/>
    <cellStyle name="Calculation 5 2 2" xfId="3521" xr:uid="{0F7BA53F-82DE-44BD-96AF-09A0B3356162}"/>
    <cellStyle name="Calculation 5 2 2 2" xfId="3522" xr:uid="{0077C3F4-4573-4AB0-BD12-DAA64B27DC3F}"/>
    <cellStyle name="Calculation 5 2 3" xfId="3523" xr:uid="{3011F4A6-9288-4418-92F0-56617579B320}"/>
    <cellStyle name="Calculation 5 3" xfId="3524" xr:uid="{EE988EF8-04E9-45FC-B08F-1277A908C5FE}"/>
    <cellStyle name="Calculation 5 3 2" xfId="3525" xr:uid="{41AC24EF-DF31-4215-9B38-79977EACCC86}"/>
    <cellStyle name="Calculation 5 4" xfId="3526" xr:uid="{7D9E4E0E-48CE-48D5-8D24-7996E19F1DBE}"/>
    <cellStyle name="Calculation 6" xfId="3527" xr:uid="{4F66325C-AB9C-4C08-88D3-464A654A27A7}"/>
    <cellStyle name="Calculation 6 2" xfId="3528" xr:uid="{1BDDA038-858A-4D6C-9954-C8DA77A52072}"/>
    <cellStyle name="Calculation 6 2 2" xfId="3529" xr:uid="{E360DFCD-14DD-4C67-B165-CD2D53C3251A}"/>
    <cellStyle name="Calculation 6 3" xfId="3530" xr:uid="{FF569212-D3BE-492A-8ABD-0C206FD24B19}"/>
    <cellStyle name="Calculation 7" xfId="3531" xr:uid="{5883C2F0-C376-45C5-8E60-B890EDBCB26D}"/>
    <cellStyle name="Calculation 7 2" xfId="3532" xr:uid="{1F4B2401-93C9-4E74-A1AA-917875B21155}"/>
    <cellStyle name="Calculation 8" xfId="3533" xr:uid="{8793DC1B-1776-473F-802C-FBC1087832FB}"/>
    <cellStyle name="Calculation 8 2" xfId="3534" xr:uid="{F69CAB1A-7BD8-40F0-A929-06E4CA7ADA15}"/>
    <cellStyle name="Calculation 9" xfId="3535" xr:uid="{D2DC09AA-7BE0-4F0C-AE68-A6E56DEA9745}"/>
    <cellStyle name="Calculation 9 2" xfId="3536" xr:uid="{FBCF6259-ED0C-4D5F-83DD-F0DE3B48C6F1}"/>
    <cellStyle name="cf1" xfId="3537" xr:uid="{6BA95450-22D1-4ECB-8BC9-9D4C29694231}"/>
    <cellStyle name="cf1 2" xfId="3538" xr:uid="{7DAB4E28-321F-40B2-B185-522D80DFC64C}"/>
    <cellStyle name="Check Cell" xfId="16" builtinId="23" customBuiltin="1"/>
    <cellStyle name="Check Cell 2" xfId="3539" xr:uid="{9BD93AD4-9A99-4683-905B-07F32BA3F3B2}"/>
    <cellStyle name="Check Cell 2 2" xfId="3540" xr:uid="{7CC7A15D-C5D7-44C8-B1E6-B3AB6421AA7B}"/>
    <cellStyle name="Check Cell 2 2 2" xfId="3541" xr:uid="{F2A6DD98-79EC-4D5C-9ACC-C5F7F1666F8F}"/>
    <cellStyle name="Check Cell 2 2 2 2" xfId="3542" xr:uid="{5789E8DE-D1D9-49C8-948D-0055871698D7}"/>
    <cellStyle name="Check Cell 2 2 2 2 2" xfId="3543" xr:uid="{DE09D9A0-086B-4A05-8EAB-E369D220C824}"/>
    <cellStyle name="Check Cell 2 2 2 2 2 2" xfId="3544" xr:uid="{1CE66AA0-0893-4CE7-A889-FC39D22CB112}"/>
    <cellStyle name="Check Cell 2 2 2 2 3" xfId="3545" xr:uid="{CD935060-5CA7-451F-B4B6-D263F7EDFE68}"/>
    <cellStyle name="Check Cell 2 2 2 3" xfId="3546" xr:uid="{D33EAC01-3AE2-41F1-8312-1E3251C04B75}"/>
    <cellStyle name="Check Cell 2 2 2 3 2" xfId="3547" xr:uid="{BCB709E4-FD5A-4668-ADDB-EFF758DE97A0}"/>
    <cellStyle name="Check Cell 2 2 2 4" xfId="3548" xr:uid="{1091E4AF-7539-433F-8F98-571ABE4240FD}"/>
    <cellStyle name="Check Cell 2 2 3" xfId="3549" xr:uid="{2B39CDBA-67B1-4052-8252-ED14F5B41675}"/>
    <cellStyle name="Check Cell 2 2 3 2" xfId="3550" xr:uid="{1D84A539-D222-45FC-8017-23F7AA565D0C}"/>
    <cellStyle name="Check Cell 2 2 3 2 2" xfId="3551" xr:uid="{4E5200A0-4A81-4F35-BEFA-D37659468146}"/>
    <cellStyle name="Check Cell 2 2 3 3" xfId="3552" xr:uid="{B9E89077-CDF8-49BF-B81E-397A8DB51808}"/>
    <cellStyle name="Check Cell 2 2 3 3 2" xfId="3553" xr:uid="{9DC72F29-F304-45E8-94DF-AC9156356568}"/>
    <cellStyle name="Check Cell 2 2 3 4" xfId="3554" xr:uid="{AB4BD3B7-B9DF-4B81-B3C5-9C164F9E37E5}"/>
    <cellStyle name="Check Cell 2 2 4" xfId="3555" xr:uid="{5809BBC8-21A3-48C0-92CE-A007C79211D0}"/>
    <cellStyle name="Check Cell 2 2 4 2" xfId="3556" xr:uid="{30591AF7-FE52-4DFB-B912-D2BB86140DDB}"/>
    <cellStyle name="Check Cell 2 2 4 2 2" xfId="3557" xr:uid="{176DEF7A-F487-401E-8334-D1ACCBDF081B}"/>
    <cellStyle name="Check Cell 2 2 4 3" xfId="3558" xr:uid="{C37C6E7F-0A49-4064-8A38-DC3300BF265A}"/>
    <cellStyle name="Check Cell 2 2 5" xfId="3559" xr:uid="{CA9E9E60-4478-4E31-9573-6DCDE3099D35}"/>
    <cellStyle name="Check Cell 2 2 6" xfId="3560" xr:uid="{778CABEB-6F7A-48F6-B2DB-AAF9334FCB22}"/>
    <cellStyle name="Check Cell 2 3" xfId="3561" xr:uid="{5FA50D76-DFC2-4D93-8891-E362F12D667B}"/>
    <cellStyle name="Check Cell 2 3 2" xfId="3562" xr:uid="{BD2844B0-BDCE-4D2E-AD2C-A49F2690111E}"/>
    <cellStyle name="Check Cell 2 3 2 2" xfId="3563" xr:uid="{A4368C4C-86C2-4E91-8D42-E7D7742AC0BE}"/>
    <cellStyle name="Check Cell 2 3 2 2 2" xfId="3564" xr:uid="{F91F3FCC-8EF3-4E41-AD3F-89370B46A097}"/>
    <cellStyle name="Check Cell 2 3 2 3" xfId="3565" xr:uid="{A4E74075-234B-492A-A55D-9FAFDE0E975B}"/>
    <cellStyle name="Check Cell 2 3 3" xfId="3566" xr:uid="{36B54E13-8941-4119-A967-54D5B7484337}"/>
    <cellStyle name="Check Cell 2 3 3 2" xfId="3567" xr:uid="{164E70FD-4A64-44A0-8CB2-D6C5A46EFA9D}"/>
    <cellStyle name="Check Cell 2 3 4" xfId="3568" xr:uid="{162C4245-60F9-4E3E-B051-F0743A4B123E}"/>
    <cellStyle name="Check Cell 2 4" xfId="3569" xr:uid="{DB6E2EC3-C6AE-44D7-AD16-EA5B330BAB95}"/>
    <cellStyle name="Check Cell 2 4 2" xfId="3570" xr:uid="{D819AF40-71C2-42AD-BF8F-5BCAF934AA17}"/>
    <cellStyle name="Check Cell 2 4 2 2" xfId="3571" xr:uid="{B59C5D27-AB8A-43DB-8AB6-648CCDDBBDA4}"/>
    <cellStyle name="Check Cell 2 4 3" xfId="3572" xr:uid="{7DB10235-4AA4-4342-8B6E-A52BBEFA0390}"/>
    <cellStyle name="Check Cell 2 4 3 2" xfId="3573" xr:uid="{874E9010-9E06-4D5F-A8DF-A7DDDAC7D600}"/>
    <cellStyle name="Check Cell 2 4 4" xfId="3574" xr:uid="{D5C00641-F6A5-4177-9EA4-DE379309EABC}"/>
    <cellStyle name="Check Cell 2 5" xfId="3575" xr:uid="{AEF84F4F-6EF1-4924-AA76-7C24072B4EEE}"/>
    <cellStyle name="Check Cell 2 5 2" xfId="3576" xr:uid="{52AC304B-2E4E-4D66-A625-8747F687A8D4}"/>
    <cellStyle name="Check Cell 2 5 2 2" xfId="3577" xr:uid="{B3C0354F-70B0-41B3-8F1B-5E611354AB84}"/>
    <cellStyle name="Check Cell 2 5 3" xfId="3578" xr:uid="{A7BB87FF-BDC0-4829-99D2-E6DF13EBDB07}"/>
    <cellStyle name="Check Cell 2 6" xfId="3579" xr:uid="{124BCD7A-6A46-4BC0-A4B2-B4F8A2A45DE8}"/>
    <cellStyle name="Check Cell 2 6 2" xfId="7182" xr:uid="{31A280E1-BF16-4B59-92A0-0ED6947BD83A}"/>
    <cellStyle name="Check Cell 2 7" xfId="3580" xr:uid="{E5484136-DF67-422B-9850-4F262F7AAAE1}"/>
    <cellStyle name="Check Cell 2 8" xfId="3581" xr:uid="{E6E73C28-45CC-4216-93DF-837AE92BCE5B}"/>
    <cellStyle name="Check Cell 3" xfId="3582" xr:uid="{513C8CEA-7C92-462A-A3D3-6E8BB85B3EC4}"/>
    <cellStyle name="Check Cell 3 2" xfId="3583" xr:uid="{736BC6C2-F150-4081-B0A3-0C44965880E5}"/>
    <cellStyle name="Check Cell 3 2 2" xfId="3584" xr:uid="{D4CB3CC6-0187-411D-BEBA-512890967926}"/>
    <cellStyle name="Check Cell 3 2 2 2" xfId="3585" xr:uid="{861EB538-D414-44C8-B916-D999831A5307}"/>
    <cellStyle name="Check Cell 3 2 3" xfId="3586" xr:uid="{D472CA12-6A11-4E32-91D1-DDC9254550E9}"/>
    <cellStyle name="Check Cell 3 2 3 2" xfId="3587" xr:uid="{CEC6F9D1-225E-4A7F-B435-5BD8137D238F}"/>
    <cellStyle name="Check Cell 3 2 4" xfId="3588" xr:uid="{4AF6D0C8-EE52-45B2-A62A-B67300406763}"/>
    <cellStyle name="Check Cell 3 3" xfId="3589" xr:uid="{DF8BBD3E-AE13-466B-BB74-2AE2FD213A7C}"/>
    <cellStyle name="Check Cell 3 3 2" xfId="3590" xr:uid="{903228CC-9235-4F41-AE40-3DCF4A027C8C}"/>
    <cellStyle name="Check Cell 3 3 2 2" xfId="3591" xr:uid="{01C32F83-0860-4DF5-9613-A0E3EEEC4031}"/>
    <cellStyle name="Check Cell 3 3 3" xfId="3592" xr:uid="{9F17C1A1-E856-4611-8C52-E3AF30B10D30}"/>
    <cellStyle name="Check Cell 3 4" xfId="3593" xr:uid="{591AF700-D21F-4942-8AD3-C9A55A96F917}"/>
    <cellStyle name="Check Cell 4" xfId="3594" xr:uid="{3E90FC40-5EA8-4462-89EE-C0351E7E1C42}"/>
    <cellStyle name="Check Cell 4 2" xfId="3595" xr:uid="{B3FF0A4B-251E-4DA8-BB8B-1A6533783086}"/>
    <cellStyle name="Check Cell 4 2 2" xfId="3596" xr:uid="{827EA9E9-16C5-4587-AF5E-2908C992A5E0}"/>
    <cellStyle name="Check Cell 4 2 2 2" xfId="3597" xr:uid="{73775615-FB67-4641-9D54-00AF04957E0F}"/>
    <cellStyle name="Check Cell 4 2 3" xfId="3598" xr:uid="{B69DBA9E-0399-41FF-B19E-F942366C1DBA}"/>
    <cellStyle name="Check Cell 4 3" xfId="3599" xr:uid="{C5250C10-3D7F-4110-997A-BA153B3667F0}"/>
    <cellStyle name="Check Cell 5" xfId="3600" xr:uid="{DFF578EF-1570-4838-B1ED-3D9791D6AF96}"/>
    <cellStyle name="Check Cell 5 2" xfId="3601" xr:uid="{34DAAFD6-E959-4C47-8903-76711C4A9ABD}"/>
    <cellStyle name="Check Cell 5 2 2" xfId="3602" xr:uid="{023EDD38-7206-4D0F-ABD1-CE63FED81CF4}"/>
    <cellStyle name="Check Cell 5 2 2 2" xfId="3603" xr:uid="{858B7379-0892-4C05-8C26-8A42BC4F5D2E}"/>
    <cellStyle name="Check Cell 5 2 3" xfId="3604" xr:uid="{765E9433-8C04-4555-BD9C-5E8D3AB882A8}"/>
    <cellStyle name="Check Cell 5 3" xfId="3605" xr:uid="{DF68D87D-4372-4FBE-88FB-CEF73DDCA281}"/>
    <cellStyle name="Check Cell 6" xfId="3606" xr:uid="{7ECB9618-EE9E-40E0-9B38-D776927A2C46}"/>
    <cellStyle name="Check Cell 6 2" xfId="3607" xr:uid="{8839BEBD-7DCC-4D94-ABFC-375691479A4E}"/>
    <cellStyle name="Comma" xfId="1" builtinId="3"/>
    <cellStyle name="Comma [0] 3" xfId="10579" xr:uid="{8454BFFC-55DB-4833-900E-6AB77C86F146}"/>
    <cellStyle name="Comma [0] 3 2" xfId="14260" xr:uid="{4A81DC45-6DB2-4403-A7FC-11F3F93F28BE}"/>
    <cellStyle name="Comma 10" xfId="3608" xr:uid="{A461C721-6E98-47F7-B792-2D763B1678FA}"/>
    <cellStyle name="Comma 10 2" xfId="3609" xr:uid="{8DBDDFDE-869E-4542-909A-4DE4CC6295EC}"/>
    <cellStyle name="Comma 10 2 2" xfId="14480" xr:uid="{F5B94962-C79C-4B80-BE7D-1AAEFFF15B59}"/>
    <cellStyle name="Comma 11" xfId="3610" xr:uid="{BF02032B-5EA2-4256-A986-841EE5444949}"/>
    <cellStyle name="Comma 11 2" xfId="6904" xr:uid="{ED8270C5-B71E-4E58-9263-787D439A2844}"/>
    <cellStyle name="Comma 11 2 2" xfId="7673" xr:uid="{680B1778-5860-4340-8780-BC5C809B89C9}"/>
    <cellStyle name="Comma 11 3" xfId="7108" xr:uid="{FA5277E3-EE22-4D96-A649-BC84F79AC956}"/>
    <cellStyle name="Comma 11 4" xfId="7419" xr:uid="{EB90072E-841F-41BE-A966-A980489EDCF1}"/>
    <cellStyle name="Comma 12" xfId="6989" xr:uid="{ABEEE5AF-8B23-4EEB-89BB-807749960665}"/>
    <cellStyle name="Comma 12 2" xfId="14481" xr:uid="{04D5C6F1-1959-435A-B4A2-826D2B482006}"/>
    <cellStyle name="Comma 12 2 2" xfId="14494" xr:uid="{D217C404-A361-4692-8C7F-02E1D03153AC}"/>
    <cellStyle name="Comma 12 3" xfId="7573" xr:uid="{E36AD75C-7484-44D5-A410-07D1C6798D86}"/>
    <cellStyle name="Comma 12 4" xfId="14486" xr:uid="{B8ED691A-B0F7-4A52-BAD2-2EB3FA96332F}"/>
    <cellStyle name="Comma 12 5" xfId="14492" xr:uid="{2EA2A4AB-DE9A-47E6-9A98-645B24218ACE}"/>
    <cellStyle name="Comma 13" xfId="7861" xr:uid="{2AB168D5-E572-4C0A-A152-8859EFCDD15D}"/>
    <cellStyle name="Comma 14" xfId="8890" xr:uid="{FCACF8CD-75A7-4382-A604-2BEE2871E850}"/>
    <cellStyle name="Comma 15" xfId="10791" xr:uid="{6BE31CB0-26D4-4A70-9101-FC877E038B46}"/>
    <cellStyle name="Comma 16" xfId="14333" xr:uid="{5B1F0FE6-6D8C-4631-836D-2C895A8F1128}"/>
    <cellStyle name="Comma 17" xfId="14479" xr:uid="{B1338F86-F8A2-43B8-917C-FBB6AF35E87F}"/>
    <cellStyle name="Comma 18" xfId="14485" xr:uid="{B9A4C8E6-1643-42CD-9E03-8C2169B15FA2}"/>
    <cellStyle name="Comma 19" xfId="14497" xr:uid="{76479ACB-5ED5-4D23-9DE9-BAAA48D59315}"/>
    <cellStyle name="Comma 2" xfId="3611" xr:uid="{E5CE452D-462B-4D52-A2E5-8B7BAFC15168}"/>
    <cellStyle name="Comma 2 10" xfId="14516" xr:uid="{1DD0D0C3-968E-4786-990F-0EEB93B189A0}"/>
    <cellStyle name="Comma 2 11" xfId="14521" xr:uid="{42D247AE-C53C-4CA7-990A-DCA768DFD8C5}"/>
    <cellStyle name="Comma 2 12" xfId="14526" xr:uid="{238240A5-DE85-4317-BD09-2D13C8237372}"/>
    <cellStyle name="Comma 2 13" xfId="14547" xr:uid="{E5E0560C-8434-475A-BD36-18066D4253CA}"/>
    <cellStyle name="Comma 2 14" xfId="14552" xr:uid="{79E9A3E3-5581-45BE-869E-7D7F5E8854BE}"/>
    <cellStyle name="Comma 2 15" xfId="14556" xr:uid="{BD34629F-FA29-46DD-9ED8-373BEDD38954}"/>
    <cellStyle name="Comma 2 16" xfId="14567" xr:uid="{7EFE3E23-DF1B-49BA-9314-483B20FC9459}"/>
    <cellStyle name="Comma 2 17" xfId="14611" xr:uid="{41B2DEF5-20C7-4F54-9E2F-168C79CBADBF}"/>
    <cellStyle name="Comma 2 18" xfId="14618" xr:uid="{3446B5DC-C6C3-4982-84EE-3F72576049A0}"/>
    <cellStyle name="Comma 2 19" xfId="14653" xr:uid="{E9C41DBC-8488-4211-8933-8C06A527DF5E}"/>
    <cellStyle name="Comma 2 2" xfId="3612" xr:uid="{7E47A7A7-42F7-467C-AB12-D320598AA7B1}"/>
    <cellStyle name="Comma 2 2 10" xfId="14558" xr:uid="{40769597-3D15-4CE7-B987-ADBEE7BDAE96}"/>
    <cellStyle name="Comma 2 2 11" xfId="14571" xr:uid="{2921159B-21BD-4A87-AE9B-30E23D827BBD}"/>
    <cellStyle name="Comma 2 2 12" xfId="14588" xr:uid="{E00A371D-3609-4AED-817C-9145B8B36C0B}"/>
    <cellStyle name="Comma 2 2 13" xfId="14615" xr:uid="{62D5746B-F86E-476B-8614-1084249BEA27}"/>
    <cellStyle name="Comma 2 2 14" xfId="14632" xr:uid="{9EF0B589-7672-4819-BC12-949ED0E907C1}"/>
    <cellStyle name="Comma 2 2 15" xfId="14656" xr:uid="{2A70E88B-834B-4FB5-B0F4-5B7E602FF974}"/>
    <cellStyle name="Comma 2 2 2" xfId="3613" xr:uid="{F7D8B1B0-185D-43F7-B8A9-CFF014B68A89}"/>
    <cellStyle name="Comma 2 2 2 2" xfId="3614" xr:uid="{B4BEA1CA-F4A4-4BD2-8D6E-73BA72849482}"/>
    <cellStyle name="Comma 2 2 2 2 2" xfId="3615" xr:uid="{A2C15EDC-F0F4-40A4-9FFA-3BB7087D6785}"/>
    <cellStyle name="Comma 2 2 2 3" xfId="3616" xr:uid="{CE9A125D-C960-4B44-AC70-7F178442B5AA}"/>
    <cellStyle name="Comma 2 2 2 3 2" xfId="3617" xr:uid="{D6ABAF51-46E1-479E-B2F3-D7720616FA19}"/>
    <cellStyle name="Comma 2 2 2 4" xfId="3618" xr:uid="{C4C72DB5-E579-4DD6-8F6A-DAF70BA37218}"/>
    <cellStyle name="Comma 2 2 2 5" xfId="14602" xr:uid="{3785992D-EDA4-4ED8-B146-C5F514152853}"/>
    <cellStyle name="Comma 2 2 3" xfId="3619" xr:uid="{A02E7081-62A6-42B3-ABEA-3EB0D1AD4A86}"/>
    <cellStyle name="Comma 2 2 3 2" xfId="3620" xr:uid="{F627E5D2-0167-449C-BC66-92AA3AAA76AE}"/>
    <cellStyle name="Comma 2 2 3 2 2" xfId="3621" xr:uid="{83511817-D1EF-42D0-A97F-8AF788620606}"/>
    <cellStyle name="Comma 2 2 3 3" xfId="3622" xr:uid="{E40DD7F8-B890-452C-8B87-B0968EC9A57F}"/>
    <cellStyle name="Comma 2 2 4" xfId="3623" xr:uid="{198185DC-D550-4472-B860-0555FAE1E954}"/>
    <cellStyle name="Comma 2 2 4 2" xfId="3624" xr:uid="{D84A8EC3-75B8-4D2D-8F99-E38E2A2D4DA2}"/>
    <cellStyle name="Comma 2 2 5" xfId="3625" xr:uid="{2D94090D-8A50-42BD-B281-FB95094B5951}"/>
    <cellStyle name="Comma 2 2 5 2" xfId="6825" xr:uid="{7DB8CD83-C33F-4957-BF77-AF3560932BCB}"/>
    <cellStyle name="Comma 2 2 5 3" xfId="7184" xr:uid="{54A445EB-EB2C-4290-BD20-C71C154F46C9}"/>
    <cellStyle name="Comma 2 2 6" xfId="3626" xr:uid="{E662B1D3-EB18-487E-826B-C9BB158B0E61}"/>
    <cellStyle name="Comma 2 2 6 2" xfId="6867" xr:uid="{C9361735-97A8-48A5-9148-4B60344FE961}"/>
    <cellStyle name="Comma 2 2 7" xfId="14507" xr:uid="{61FB186C-33E3-4D9C-A3CD-256A34E43EE5}"/>
    <cellStyle name="Comma 2 2 8" xfId="14518" xr:uid="{7BD238C8-5B10-47F8-871B-98234B5403E0}"/>
    <cellStyle name="Comma 2 2 9" xfId="14549" xr:uid="{89EEDB10-D649-413E-A2CE-17673644AEBE}"/>
    <cellStyle name="Comma 2 3" xfId="3627" xr:uid="{EFB0EE18-2378-4474-BFAE-961E4B97C44D}"/>
    <cellStyle name="Comma 2 3 2" xfId="3628" xr:uid="{4A7F960B-F0E9-493C-8211-2F58DA1A6044}"/>
    <cellStyle name="Comma 2 3 2 2" xfId="3629" xr:uid="{A2D02AA5-3EB3-4668-82AB-AA6062F5C366}"/>
    <cellStyle name="Comma 2 3 2 2 2" xfId="3630" xr:uid="{E9EB355C-B8F5-486F-91E4-B60E84A1F1B7}"/>
    <cellStyle name="Comma 2 3 2 3" xfId="3631" xr:uid="{E7CB15C7-E236-4CE7-A0FE-D94031B3097F}"/>
    <cellStyle name="Comma 2 3 3" xfId="3632" xr:uid="{E4B567AE-63C1-4922-897F-ADAD461570D7}"/>
    <cellStyle name="Comma 2 3 3 2" xfId="3633" xr:uid="{B50D68BD-2900-47B0-9FC9-7615852B5C18}"/>
    <cellStyle name="Comma 2 3 4" xfId="3634" xr:uid="{738E2F42-D35F-4120-BD76-5658FE47D93A}"/>
    <cellStyle name="Comma 2 3 4 2" xfId="6826" xr:uid="{F76222CB-B1F8-4B8B-A933-8A4BFE20EEC6}"/>
    <cellStyle name="Comma 2 3 4 3" xfId="7109" xr:uid="{98381D60-D77B-4760-B96A-A451811A2070}"/>
    <cellStyle name="Comma 2 3 4 4" xfId="7399" xr:uid="{5AFEE746-B1AE-4891-B5C5-CB717B5B99C5}"/>
    <cellStyle name="Comma 2 3 5" xfId="6814" xr:uid="{DBF37770-2106-444A-AA95-119C28FA1571}"/>
    <cellStyle name="Comma 2 3 6" xfId="7395" xr:uid="{600F523F-FE3D-4660-82B1-92734D3B6BF8}"/>
    <cellStyle name="Comma 2 3 7" xfId="14589" xr:uid="{8C8F7116-81FA-4DB3-8E7B-78B1A4A1AB01}"/>
    <cellStyle name="Comma 2 4" xfId="3635" xr:uid="{CA38BC2F-93CF-4E20-AF9F-BB5FC7BFEA3C}"/>
    <cellStyle name="Comma 2 4 2" xfId="3636" xr:uid="{356F9050-8D0B-4530-9923-DBBE7CB15335}"/>
    <cellStyle name="Comma 2 5" xfId="3637" xr:uid="{491AA5C6-0896-4651-A6D2-40094E740934}"/>
    <cellStyle name="Comma 2 5 2" xfId="3638" xr:uid="{067D8908-1768-45A3-94E2-1C4931109F0F}"/>
    <cellStyle name="Comma 2 5 3" xfId="6866" xr:uid="{E7C9037D-CCA3-4D03-AAA5-57A5B548D014}"/>
    <cellStyle name="Comma 2 5 4" xfId="7183" xr:uid="{EB50C299-C922-4C1B-BE1C-4966D2A66830}"/>
    <cellStyle name="Comma 2 5 5" xfId="14483" xr:uid="{26AE6C0A-1A92-47D7-9666-92AC6AF10681}"/>
    <cellStyle name="Comma 2 6" xfId="3639" xr:uid="{15BFD01D-2DEE-4E28-A7A5-115D7CDED954}"/>
    <cellStyle name="Comma 2 6 2" xfId="14484" xr:uid="{3A46F77E-9EB0-4C91-BA13-B715569A36DF}"/>
    <cellStyle name="Comma 2 7" xfId="3640" xr:uid="{6BC796E7-DB71-45D1-983B-3605DD89403B}"/>
    <cellStyle name="Comma 2 8" xfId="14487" xr:uid="{C7D32233-FB72-42C2-8493-E79F0F411F77}"/>
    <cellStyle name="Comma 2 9" xfId="14510" xr:uid="{E91C65F2-5D49-416D-8DE5-91B6C129FFCE}"/>
    <cellStyle name="Comma 20" xfId="14509" xr:uid="{2E2EDB16-9A8E-4F08-B20B-6F0C14DAA816}"/>
    <cellStyle name="Comma 21" xfId="14512" xr:uid="{F5FDE5C8-E88D-45A3-B547-50C5D2834888}"/>
    <cellStyle name="Comma 22" xfId="14515" xr:uid="{22890B62-9FBE-4103-9EA5-589FB1134D7A}"/>
    <cellStyle name="Comma 23" xfId="14520" xr:uid="{82886435-7ED3-44EB-8A56-75EB63984682}"/>
    <cellStyle name="Comma 24" xfId="14524" xr:uid="{24B17480-3B47-47E4-97DE-A071D5423CF0}"/>
    <cellStyle name="Comma 24 2" xfId="14633" xr:uid="{66E14CFA-FCDB-4031-A251-99396927A9D0}"/>
    <cellStyle name="Comma 24 3" xfId="14619" xr:uid="{2227CF43-7766-4ED3-B960-FB6CAA390A6C}"/>
    <cellStyle name="Comma 25" xfId="14527" xr:uid="{66790703-F5D8-4894-A7D5-4BB9B511EE3B}"/>
    <cellStyle name="Comma 25 2" xfId="14635" xr:uid="{25C999C8-CF72-43D8-8AA4-500F3CDCB901}"/>
    <cellStyle name="Comma 25 3" xfId="14621" xr:uid="{6F07CAA4-1B6B-44AE-BC03-2FA7F87626D9}"/>
    <cellStyle name="Comma 26" xfId="14546" xr:uid="{F14E80BB-1E6C-4D70-A9FB-1F2CEA246533}"/>
    <cellStyle name="Comma 26 2" xfId="14637" xr:uid="{88F3C5C1-9E7F-4D1C-875E-26BEDAE86F7C}"/>
    <cellStyle name="Comma 26 3" xfId="14623" xr:uid="{9AD0B76D-BA25-4FEB-883A-10922270EBA2}"/>
    <cellStyle name="Comma 27" xfId="14551" xr:uid="{97CEB0DE-4A2B-4402-BFA2-B117926114F1}"/>
    <cellStyle name="Comma 27 2" xfId="14639" xr:uid="{B0945537-B5F5-4EF7-A494-9183F5D595A3}"/>
    <cellStyle name="Comma 27 3" xfId="14625" xr:uid="{BC01266C-C004-494E-86F8-7AC6D72B0C80}"/>
    <cellStyle name="Comma 28" xfId="14555" xr:uid="{EE67C331-F121-4DCB-8B99-E4320DD3AE86}"/>
    <cellStyle name="Comma 28 2" xfId="14641" xr:uid="{B1192192-B3EA-4757-940E-1E081449AC33}"/>
    <cellStyle name="Comma 28 3" xfId="14626" xr:uid="{FDA82BB8-6436-47CC-B080-C06D8F520B69}"/>
    <cellStyle name="Comma 29" xfId="14561" xr:uid="{1E7E56D1-7CE4-4819-B39F-F9BF091A80C9}"/>
    <cellStyle name="Comma 3" xfId="3641" xr:uid="{B0471CFB-CBA1-45E0-9B00-E4726FA289FE}"/>
    <cellStyle name="Comma 3 10" xfId="14517" xr:uid="{AB31611D-52FA-4B25-9B35-85EF09F9F070}"/>
    <cellStyle name="Comma 3 11" xfId="14535" xr:uid="{4EA672B9-76DD-4413-A6C6-94CBB5FA922A}"/>
    <cellStyle name="Comma 3 12" xfId="14548" xr:uid="{3842D477-64EB-4911-98F7-A1CBA2294ED5}"/>
    <cellStyle name="Comma 3 13" xfId="14557" xr:uid="{9520AF12-9AC4-425B-83DA-01CBCF9BAADC}"/>
    <cellStyle name="Comma 3 14" xfId="14569" xr:uid="{C851A80A-55DD-4887-A41A-D4FE78EC0638}"/>
    <cellStyle name="Comma 3 15" xfId="14613" xr:uid="{35606EA2-9338-4C7C-8C18-099021904B5F}"/>
    <cellStyle name="Comma 3 2" xfId="3642" xr:uid="{4A28DED4-9A2D-4F99-A644-7915058F040A}"/>
    <cellStyle name="Comma 3 2 2" xfId="3643" xr:uid="{D27A5E14-25B6-4A0D-9A0B-7A025F0431A7}"/>
    <cellStyle name="Comma 3 2 2 2" xfId="3644" xr:uid="{95CE7332-F3CB-4C43-AE71-10BA60C04107}"/>
    <cellStyle name="Comma 3 2 3" xfId="3645" xr:uid="{F4C8D400-BF70-404C-A088-7BD7BCB23D69}"/>
    <cellStyle name="Comma 3 2 4" xfId="3646" xr:uid="{0D7F32A7-845D-430D-BD22-43AB66839CC0}"/>
    <cellStyle name="Comma 3 2 5" xfId="14579" xr:uid="{08E8838B-1CF7-48E0-BD69-E5031843857E}"/>
    <cellStyle name="Comma 3 3" xfId="3647" xr:uid="{047FB2A9-176E-4AD6-91F8-ACAA4CF51361}"/>
    <cellStyle name="Comma 3 3 2" xfId="3648" xr:uid="{FA026920-0C3B-4CFE-8C61-C943B6B76640}"/>
    <cellStyle name="Comma 3 3 2 2" xfId="3649" xr:uid="{EA86AE34-1CA1-4595-8EBD-44FF41602CD4}"/>
    <cellStyle name="Comma 3 3 3" xfId="3650" xr:uid="{0B6163E9-D603-47EE-B563-DCE5F22928CA}"/>
    <cellStyle name="Comma 3 4" xfId="3651" xr:uid="{6B2FBE17-AF52-403D-83B3-CAA68707C2EF}"/>
    <cellStyle name="Comma 3 4 2" xfId="3652" xr:uid="{E1EB93F1-1E44-4310-9BF1-E5DF18F80762}"/>
    <cellStyle name="Comma 3 5" xfId="3653" xr:uid="{D9169192-DD2E-48B8-86D2-9AA9A6E6D8AF}"/>
    <cellStyle name="Comma 3 5 2" xfId="3654" xr:uid="{00B91512-5671-4AE8-95C3-95D0EE990904}"/>
    <cellStyle name="Comma 3 5 3" xfId="7813" xr:uid="{5F0DEF37-005B-40C3-9FA0-D495AFF1DE76}"/>
    <cellStyle name="Comma 3 6" xfId="3655" xr:uid="{3CA718C3-D152-4BAB-88F4-928A8BD1A1D2}"/>
    <cellStyle name="Comma 3 6 2" xfId="7185" xr:uid="{94DC1820-C5C8-49C7-BD37-2063CE1D26BA}"/>
    <cellStyle name="Comma 3 7" xfId="3656" xr:uid="{FA6876AE-E5C3-4C48-AB04-6653CF97F2BC}"/>
    <cellStyle name="Comma 3 8" xfId="14490" xr:uid="{0B47656B-33FC-4ABC-8CFC-9A53C2A5506F}"/>
    <cellStyle name="Comma 3 9" xfId="14511" xr:uid="{EA5D9695-A067-4E9A-A139-6EE032242140}"/>
    <cellStyle name="Comma 30" xfId="14564" xr:uid="{E4576230-AA77-49A2-9C19-E936845CF08D}"/>
    <cellStyle name="Comma 31" xfId="14583" xr:uid="{211093A5-33B9-4CCC-955E-852698D3F962}"/>
    <cellStyle name="Comma 32" xfId="14577" xr:uid="{0E5B7768-0516-4326-9C01-77AB7678F4A0}"/>
    <cellStyle name="Comma 33" xfId="14574" xr:uid="{5A0CC9B8-B2C0-444C-B906-46A331CC63C0}"/>
    <cellStyle name="Comma 34" xfId="14573" xr:uid="{4BCA2350-86FF-472D-A725-7B0CEC775ECF}"/>
    <cellStyle name="Comma 35" xfId="14568" xr:uid="{96D1CC10-F302-4976-8AE8-DA1094B552FB}"/>
    <cellStyle name="Comma 36" xfId="14596" xr:uid="{54530EB3-205F-4D1B-A7FE-DCD026C305CC}"/>
    <cellStyle name="Comma 37" xfId="14597" xr:uid="{DEC33F34-26DD-47F6-AAA6-EB95F151185A}"/>
    <cellStyle name="Comma 38" xfId="14590" xr:uid="{938D88EA-388F-4C3F-BDDD-C420AFB38CE3}"/>
    <cellStyle name="Comma 39" xfId="14575" xr:uid="{3A7C94BF-E12C-46C7-9DD4-4D59C0266597}"/>
    <cellStyle name="Comma 4" xfId="3657" xr:uid="{B1F56BA7-4B9C-4BED-B3C6-E7B0F4728ED5}"/>
    <cellStyle name="Comma 4 10" xfId="14559" xr:uid="{CEF0B82B-7826-4ADE-AC5D-798292D739FA}"/>
    <cellStyle name="Comma 4 11" xfId="14576" xr:uid="{85DD52C7-4645-4B0D-8A78-D0EAF0CDDB2C}"/>
    <cellStyle name="Comma 4 12" xfId="14614" xr:uid="{92DF7C0D-2DB3-48D9-AF31-7ED9C0DAAB28}"/>
    <cellStyle name="Comma 4 13" xfId="14627" xr:uid="{9FCEBAB0-BDB3-495A-B152-E7175288119A}"/>
    <cellStyle name="Comma 4 2" xfId="3658" xr:uid="{1906F074-67FC-4026-BC32-7FFD77B49419}"/>
    <cellStyle name="Comma 4 2 2" xfId="3659" xr:uid="{3F9EB495-6999-4D8F-B9C3-AD216C97B90A}"/>
    <cellStyle name="Comma 4 2 2 2" xfId="3660" xr:uid="{13A22E59-46AC-46D3-A396-477A7B833F25}"/>
    <cellStyle name="Comma 4 2 3" xfId="3661" xr:uid="{90DEC9A5-BD74-4D3F-98B7-E8934246A433}"/>
    <cellStyle name="Comma 4 2 3 2" xfId="3662" xr:uid="{30B0ECDA-BD4D-4439-B78A-3360F990B960}"/>
    <cellStyle name="Comma 4 2 4" xfId="3663" xr:uid="{BD66AB7A-77D6-40F4-8372-A096A4D8CF89}"/>
    <cellStyle name="Comma 4 2 4 2" xfId="6881" xr:uid="{336FB948-8750-4D1D-8EE1-C23E6800EBD4}"/>
    <cellStyle name="Comma 4 2 5" xfId="3664" xr:uid="{B1046189-A9FC-491C-92E4-6B019183C2C2}"/>
    <cellStyle name="Comma 4 2 6" xfId="14642" xr:uid="{0BBC1D11-33B0-4E89-B26B-0117D6765EE7}"/>
    <cellStyle name="Comma 4 3" xfId="3665" xr:uid="{F7779F97-E5D6-40A8-A1E6-3F8EC3D07025}"/>
    <cellStyle name="Comma 4 3 2" xfId="3666" xr:uid="{24974EBA-948A-40EC-A7A4-B9519388C85C}"/>
    <cellStyle name="Comma 4 3 2 2" xfId="3667" xr:uid="{48BA7188-8E20-428D-857D-10FBF95AF2A4}"/>
    <cellStyle name="Comma 4 3 3" xfId="3668" xr:uid="{303B0B75-4A0B-4483-8383-FDBF72545717}"/>
    <cellStyle name="Comma 4 3 3 2" xfId="3669" xr:uid="{998D1BF8-754D-4975-B21A-66BD6EDD0FE8}"/>
    <cellStyle name="Comma 4 3 4" xfId="3670" xr:uid="{357D3E02-2F07-4BF1-AD80-F6E4D3DB7165}"/>
    <cellStyle name="Comma 4 4" xfId="3671" xr:uid="{2AA82C23-7EBA-4D4F-9DF3-FF940AC65C67}"/>
    <cellStyle name="Comma 4 4 2" xfId="3672" xr:uid="{96AA58A0-F1D3-4724-AD4A-6C86DE01F35C}"/>
    <cellStyle name="Comma 4 4 2 2" xfId="3673" xr:uid="{6A738DA6-2F88-4478-B02A-637AF9539405}"/>
    <cellStyle name="Comma 4 4 3" xfId="3674" xr:uid="{2EDCCE20-2E22-48D2-A541-61029A6ECC43}"/>
    <cellStyle name="Comma 4 5" xfId="3675" xr:uid="{4D165D88-8D46-4124-BFDA-E4765E1ABDEA}"/>
    <cellStyle name="Comma 4 5 2" xfId="3676" xr:uid="{9A8465F3-AAD0-4EA2-94C2-98D7B207AEB6}"/>
    <cellStyle name="Comma 4 6" xfId="3677" xr:uid="{8EFBC86F-1143-477E-A8D0-221F06901F3D}"/>
    <cellStyle name="Comma 4 6 2" xfId="6827" xr:uid="{CFCFD02E-576E-4962-94EA-2DCCD4111306}"/>
    <cellStyle name="Comma 4 6 3" xfId="7186" xr:uid="{1BF3E650-0672-453C-8638-05030E7EC7D7}"/>
    <cellStyle name="Comma 4 6 4" xfId="7816" xr:uid="{E4E0DE29-9848-4470-BE31-D194590B06E2}"/>
    <cellStyle name="Comma 4 7" xfId="3678" xr:uid="{34C1AF0B-EE1D-499C-8383-3EF5BE0FEE69}"/>
    <cellStyle name="Comma 4 7 2" xfId="6880" xr:uid="{2F4B7459-C9A1-469D-927F-FC8C569B7512}"/>
    <cellStyle name="Comma 4 8" xfId="3679" xr:uid="{98C8803C-D6E9-4485-AFE3-7DA8FB91A8BC}"/>
    <cellStyle name="Comma 4 9" xfId="14539" xr:uid="{6784EE09-4F3C-449F-9E19-8781F5825821}"/>
    <cellStyle name="Comma 40" xfId="14604" xr:uid="{9F7DED36-41E5-40C4-88E9-A8670AB6BAB5}"/>
    <cellStyle name="Comma 41" xfId="14610" xr:uid="{5BC8547F-C679-4CC3-8FEE-50A5347C435F}"/>
    <cellStyle name="Comma 42" xfId="14617" xr:uid="{EF7F3A55-5421-40C7-A04B-2A107C8F14C6}"/>
    <cellStyle name="Comma 43" xfId="14648" xr:uid="{AEFEC022-FB8D-4845-A7F1-232679DA862E}"/>
    <cellStyle name="Comma 44" xfId="14649" xr:uid="{04199F9A-24B1-4DD6-B701-E0B9DEDD4B7F}"/>
    <cellStyle name="Comma 45" xfId="14652" xr:uid="{FA5F1FC9-A7ED-4BF9-9A40-25E840971FA8}"/>
    <cellStyle name="Comma 5" xfId="3680" xr:uid="{AD752F0B-ECED-40B6-B5C0-33C1F76CC56A}"/>
    <cellStyle name="Comma 5 2" xfId="3681" xr:uid="{A9939022-2DC1-48D5-A749-E98B3D62834B}"/>
    <cellStyle name="Comma 5 2 2" xfId="3682" xr:uid="{0DC36987-A99C-48E0-BCAB-E98F9EE2639B}"/>
    <cellStyle name="Comma 5 2 2 2" xfId="3683" xr:uid="{3C881BB9-25D9-429C-BC22-F6AB650E6207}"/>
    <cellStyle name="Comma 5 2 3" xfId="3684" xr:uid="{05C3673D-E2AA-4A18-8F14-869C83642997}"/>
    <cellStyle name="Comma 5 2 4" xfId="14643" xr:uid="{E70677BB-74A4-4F62-BAEE-FFEC9F0C012A}"/>
    <cellStyle name="Comma 5 3" xfId="3685" xr:uid="{03C4F41F-AC25-4B35-B3B9-245DDB7A9344}"/>
    <cellStyle name="Comma 5 3 2" xfId="3686" xr:uid="{78486EDB-34EB-4909-AD24-616A1F4B2AEB}"/>
    <cellStyle name="Comma 5 4" xfId="3687" xr:uid="{59592CFE-5200-4BEB-9B17-75087153C591}"/>
    <cellStyle name="Comma 5 4 2" xfId="6828" xr:uid="{9F8894E0-722C-4261-A87A-74B67B513251}"/>
    <cellStyle name="Comma 5 5" xfId="3688" xr:uid="{D0B4AA65-F10E-468D-9DFE-0F4B60C3C597}"/>
    <cellStyle name="Comma 5 5 2" xfId="6882" xr:uid="{B6D1D1D7-6AA1-40A8-BD56-D8CB7E6D6ECD}"/>
    <cellStyle name="Comma 5 6" xfId="3689" xr:uid="{4279DED1-0BDE-44A0-93C9-68A717D0CE79}"/>
    <cellStyle name="Comma 5 7" xfId="14543" xr:uid="{F134D9CB-03DD-4EF0-923A-57F35B860DA1}"/>
    <cellStyle name="Comma 5 8" xfId="14581" xr:uid="{16668BB3-92B4-4ACF-A32B-0BED99D562E6}"/>
    <cellStyle name="Comma 6" xfId="3690" xr:uid="{FEABB10D-CF48-49B3-9719-D21278848CA2}"/>
    <cellStyle name="Comma 6 2" xfId="3691" xr:uid="{E0B359A3-FE7D-4F96-A2BF-0E938A9CB669}"/>
    <cellStyle name="Comma 6 2 2" xfId="3692" xr:uid="{4C8B1159-DD69-476D-81F6-68C6F1252DA0}"/>
    <cellStyle name="Comma 6 2 3" xfId="14644" xr:uid="{7ACDF69C-06B4-45C3-877C-EDD89219804E}"/>
    <cellStyle name="Comma 6 3" xfId="3693" xr:uid="{0A229469-D0E3-4178-838E-79722E1436C3}"/>
    <cellStyle name="Comma 6 3 2" xfId="6883" xr:uid="{EDF73EFC-5894-4C16-A0C0-947B30A25098}"/>
    <cellStyle name="Comma 6 4" xfId="3694" xr:uid="{5E282A47-53D1-43FF-A405-3B67E8CEFA59}"/>
    <cellStyle name="Comma 6 5" xfId="3695" xr:uid="{D47D7975-B712-45CC-BB7F-86C9AC981ABE}"/>
    <cellStyle name="Comma 6 6" xfId="14584" xr:uid="{DEDA3381-39A3-4F20-B5BC-15DB9B74E0DE}"/>
    <cellStyle name="Comma 7" xfId="3696" xr:uid="{1E0497A6-C4B1-4CE1-98B9-CBEEA693EB35}"/>
    <cellStyle name="Comma 7 2" xfId="3697" xr:uid="{100FB815-BBDC-4D21-BF82-DD540B28F0FD}"/>
    <cellStyle name="Comma 7 2 2" xfId="3698" xr:uid="{A6D8D225-21FA-490C-9AE2-665F120FCC6E}"/>
    <cellStyle name="Comma 7 2 3" xfId="14607" xr:uid="{AF7C95FE-4F05-4BEB-9A3F-194BF7E0CFE7}"/>
    <cellStyle name="Comma 7 2 4" xfId="14645" xr:uid="{CBEB36D7-4B54-47B3-9BBE-AFCEFDC0F3E4}"/>
    <cellStyle name="Comma 7 3" xfId="3699" xr:uid="{794A442D-1050-455D-BAD1-0532F89D0B03}"/>
    <cellStyle name="Comma 7 3 2" xfId="6897" xr:uid="{F9195759-C116-4125-A635-63E6ACF82EDF}"/>
    <cellStyle name="Comma 7 4" xfId="3700" xr:uid="{90B902C5-DCD1-4267-A5D4-B19568706BE0}"/>
    <cellStyle name="Comma 7 5" xfId="14505" xr:uid="{F6D9B4C3-E74F-4CD0-9030-B20147C485D2}"/>
    <cellStyle name="Comma 7 6" xfId="14592" xr:uid="{3CF03D41-51D7-4DB3-AD04-152DDD289D91}"/>
    <cellStyle name="Comma 7 7" xfId="14628" xr:uid="{BE0ADCE3-5178-4E6B-B8DF-28F6FD32D3B5}"/>
    <cellStyle name="Comma 8" xfId="3701" xr:uid="{095E9FD9-AB1B-42A5-89FE-AF2870570216}"/>
    <cellStyle name="Comma 8 2" xfId="3702" xr:uid="{185E9A59-34AC-463A-9A48-8BE7B3D82D80}"/>
    <cellStyle name="Comma 8 2 2" xfId="3703" xr:uid="{E065B332-3F3F-4D11-9027-0202541604C7}"/>
    <cellStyle name="Comma 8 3" xfId="3704" xr:uid="{D30E48A7-97C7-41FA-BF9B-F2E14120AA51}"/>
    <cellStyle name="Comma 8 4" xfId="14586" xr:uid="{57A4FEB7-64CE-4647-A5DF-997DEFF09067}"/>
    <cellStyle name="Comma 8 5" xfId="14608" xr:uid="{5DF1D8FD-3F2C-4E28-8A8C-1D071798FD13}"/>
    <cellStyle name="Comma 9" xfId="3705" xr:uid="{6F7A01CD-B77A-4C8B-9712-DAF3F92F4DAB}"/>
    <cellStyle name="Comma 9 2" xfId="3706" xr:uid="{1808D45D-9CF6-47C2-9BF6-AD3FCDBB907D}"/>
    <cellStyle name="Comma 9 3" xfId="14630" xr:uid="{730F0660-E873-4FE7-8AB1-2EFDD50DF1FC}"/>
    <cellStyle name="Currency 2" xfId="6898" xr:uid="{4F9F20E7-FE49-4DF8-AFEC-9BCA9C35AB98}"/>
    <cellStyle name="Currency 2 2" xfId="7187" xr:uid="{389FB950-0708-4FAC-BCA4-6042B54B6A6A}"/>
    <cellStyle name="Currency 2 2 2" xfId="14261" xr:uid="{EE366E17-314D-4D07-8EAF-1EFA548AC51C}"/>
    <cellStyle name="Currency 2 3" xfId="10580" xr:uid="{F13A7764-B079-4135-B9B0-81689A282D53}"/>
    <cellStyle name="Custom - Style8" xfId="3707" xr:uid="{F3FD232F-9BDA-454D-9199-7A4B70B60907}"/>
    <cellStyle name="Custom - Style8 2" xfId="3708" xr:uid="{12E70EAA-C96A-423C-B434-ED47520C08B2}"/>
    <cellStyle name="Custom - Style8 2 2" xfId="3709" xr:uid="{7C16F3C3-265D-4311-B4BA-B7646A5D6399}"/>
    <cellStyle name="Custom - Style8 2 3" xfId="3710" xr:uid="{A7C3B4A8-6540-4221-8CD8-133D755A5BD9}"/>
    <cellStyle name="Custom - Style8 3" xfId="3711" xr:uid="{926834BF-1C97-4D91-9962-84EE72546FC6}"/>
    <cellStyle name="Custom - Style8 4" xfId="3712" xr:uid="{6FDB9456-D325-4708-AC5E-1DB6BC2A8C21}"/>
    <cellStyle name="DataPilot Category" xfId="3713" xr:uid="{CA2A8B04-2E63-48EF-941E-CEDEB97A00F4}"/>
    <cellStyle name="DataPilot Category 2" xfId="3714" xr:uid="{77946095-95F7-49BF-AC57-23760DC9E4CB}"/>
    <cellStyle name="DataPilot Category 2 2" xfId="3715" xr:uid="{4A1CD116-6A32-45EF-9C37-3B1C5251BB27}"/>
    <cellStyle name="DataPilot Category 3" xfId="3716" xr:uid="{1C235C3A-154E-47F0-A018-69F6E53C49FE}"/>
    <cellStyle name="DataPilot Category 4" xfId="3717" xr:uid="{1F23D1B4-2505-4192-A6E2-7194BF562352}"/>
    <cellStyle name="Date" xfId="7324" xr:uid="{57A95421-E41F-4305-A1B3-C4ADAC521BC3}"/>
    <cellStyle name="Date 2" xfId="7325" xr:uid="{7E9A56FD-FCD1-4C95-B98D-ABA30076E1C4}"/>
    <cellStyle name="En-tete1" xfId="7326" xr:uid="{247C00BA-69C4-4F6D-BE00-51A00C9BDDB5}"/>
    <cellStyle name="En-tete1 2" xfId="7327" xr:uid="{6A5EFE19-B21D-453D-8A38-F09CE69AC833}"/>
    <cellStyle name="En-tete2" xfId="7328" xr:uid="{5C8D5846-2D53-4D0C-96BD-73105F28B503}"/>
    <cellStyle name="En-tete2 2" xfId="7329" xr:uid="{94484CE0-C950-4F97-A970-A87E74C10DB6}"/>
    <cellStyle name="Euro" xfId="7330" xr:uid="{5A6224CD-51F1-4A0C-9033-2CD3719FBFD6}"/>
    <cellStyle name="Euro 2" xfId="7331" xr:uid="{51602A95-E1CA-4745-8E48-638475D0E0F3}"/>
    <cellStyle name="Excel Built-in 20% - Accent1" xfId="3718" xr:uid="{A2E4AEB0-2E61-4557-AA67-EE67EE0B0BA6}"/>
    <cellStyle name="Excel Built-in 20% - Accent1 2" xfId="3719" xr:uid="{63978EEC-7355-43CD-B6D2-8914744D1AF9}"/>
    <cellStyle name="Excel Built-in 20% - Accent2" xfId="3720" xr:uid="{16AD4CCF-5D66-4C25-B741-0B1FD8CA8CB7}"/>
    <cellStyle name="Excel Built-in 20% - Accent2 2" xfId="3721" xr:uid="{9274F97C-0549-4A43-97D2-7042B171FCD3}"/>
    <cellStyle name="Excel Built-in 20% - Accent3" xfId="3722" xr:uid="{936331E4-BEEE-41D3-B195-46AF3A7FE621}"/>
    <cellStyle name="Excel Built-in 20% - Accent3 2" xfId="3723" xr:uid="{D68F307B-EEAF-4C21-9DE3-D1D3CA7E5A0E}"/>
    <cellStyle name="Excel Built-in 20% - Accent4" xfId="3724" xr:uid="{6F93B0CF-B9E9-4DF9-A7B8-C710987B9AC4}"/>
    <cellStyle name="Excel Built-in 20% - Accent4 2" xfId="3725" xr:uid="{E36D029D-0B3E-4C83-B679-431B6F1D3A21}"/>
    <cellStyle name="Excel Built-in 20% - Accent5" xfId="3726" xr:uid="{E00432BD-941D-4914-B3AD-04B672D4B843}"/>
    <cellStyle name="Excel Built-in 20% - Accent5 2" xfId="3727" xr:uid="{CE9EA000-F832-4B0F-8FD1-46EC79BFB1E9}"/>
    <cellStyle name="Excel Built-in 20% - Accent6" xfId="3728" xr:uid="{068E68ED-00B9-4941-A8A6-4447CA6E3206}"/>
    <cellStyle name="Excel Built-in 20% - Accent6 2" xfId="3729" xr:uid="{A5DAE236-49D5-4267-8962-923E9C37933B}"/>
    <cellStyle name="Excel Built-in 40% - Accent1" xfId="3730" xr:uid="{D0CB6434-4D1F-4EC2-9356-7E6E3DC4D66A}"/>
    <cellStyle name="Excel Built-in 40% - Accent1 2" xfId="3731" xr:uid="{2828F43A-CF24-492F-861E-C4D5E8A85C1E}"/>
    <cellStyle name="Excel Built-in 40% - Accent2" xfId="3732" xr:uid="{FC6AF1C0-1C34-4FFF-909C-9C2670686BFC}"/>
    <cellStyle name="Excel Built-in 40% - Accent2 2" xfId="3733" xr:uid="{7B103B57-48F3-40BA-B37E-B0E4DF710174}"/>
    <cellStyle name="Excel Built-in 40% - Accent3" xfId="3734" xr:uid="{74364085-7DBE-4FE5-BA2A-FA4229BD3DB8}"/>
    <cellStyle name="Excel Built-in 40% - Accent3 2" xfId="3735" xr:uid="{B9426A85-A391-4C78-AD52-8F5781BD7DA7}"/>
    <cellStyle name="Excel Built-in 40% - Accent4" xfId="3736" xr:uid="{6DEDD5BB-636E-4F33-B3D2-1093228FF1E2}"/>
    <cellStyle name="Excel Built-in 40% - Accent4 2" xfId="3737" xr:uid="{DDE4F090-6962-4E26-8D20-2034E8C8E7D0}"/>
    <cellStyle name="Excel Built-in 40% - Accent5" xfId="3738" xr:uid="{C671696C-D0ED-4CFC-88F1-D4924F8DA748}"/>
    <cellStyle name="Excel Built-in 40% - Accent5 2" xfId="3739" xr:uid="{09940279-CDA3-47FE-86D9-9768F534BB87}"/>
    <cellStyle name="Excel Built-in 40% - Accent6" xfId="3740" xr:uid="{D17677D4-B478-4685-9BBE-2D4FA3BC9EF4}"/>
    <cellStyle name="Excel Built-in 40% - Accent6 2" xfId="3741" xr:uid="{F8400030-D457-4A2D-813D-91B85EEF9213}"/>
    <cellStyle name="Excel Built-in 60% - Accent1" xfId="3742" xr:uid="{D219E316-6598-4AB0-B591-166AB707E914}"/>
    <cellStyle name="Excel Built-in 60% - Accent1 2" xfId="3743" xr:uid="{85CD0728-F376-484E-975F-6C2FA9F27675}"/>
    <cellStyle name="Excel Built-in 60% - Accent2" xfId="3744" xr:uid="{7717F7C8-0EF3-4ABE-9120-309B1708F98D}"/>
    <cellStyle name="Excel Built-in 60% - Accent2 2" xfId="3745" xr:uid="{C84D6295-7E32-4773-AEC1-B6BDEEB7B4EA}"/>
    <cellStyle name="Excel Built-in 60% - Accent3" xfId="3746" xr:uid="{AD0B248D-E520-4FB8-97DD-98AC8A919EBA}"/>
    <cellStyle name="Excel Built-in 60% - Accent3 2" xfId="3747" xr:uid="{B9636522-EA52-4A4C-95E6-63352020420D}"/>
    <cellStyle name="Excel Built-in 60% - Accent4" xfId="3748" xr:uid="{97C084C1-12A0-4DF0-B44E-2CEAE9EF2EC7}"/>
    <cellStyle name="Excel Built-in 60% - Accent4 2" xfId="3749" xr:uid="{D22831CC-8280-4143-8C2A-91E9A7967AF0}"/>
    <cellStyle name="Excel Built-in 60% - Accent5" xfId="3750" xr:uid="{B747C839-960A-451F-B474-19270C2C7F8A}"/>
    <cellStyle name="Excel Built-in 60% - Accent5 2" xfId="3751" xr:uid="{2185D2D1-67E3-4ADE-9172-E8DEDBA1BB52}"/>
    <cellStyle name="Excel Built-in 60% - Accent6" xfId="3752" xr:uid="{772F7720-A46E-4BF2-8165-B3C05BFCF022}"/>
    <cellStyle name="Excel Built-in 60% - Accent6 2" xfId="3753" xr:uid="{79AADA26-80C6-40A1-839D-BE83B3038B7A}"/>
    <cellStyle name="Excel Built-in Accent1" xfId="3754" xr:uid="{45383B58-C977-45D6-BE9E-8E0AD55165BB}"/>
    <cellStyle name="Excel Built-in Accent1 2" xfId="3755" xr:uid="{C0A9BA88-4C3B-49D7-95BE-D457222B84FE}"/>
    <cellStyle name="Excel Built-in Accent2" xfId="3756" xr:uid="{5DC1C3D6-6674-491F-8FDF-BA30E2689291}"/>
    <cellStyle name="Excel Built-in Accent2 2" xfId="3757" xr:uid="{22D30233-ECD1-4881-AC14-1D1CF6C0E694}"/>
    <cellStyle name="Excel Built-in Accent3" xfId="3758" xr:uid="{709C57AD-11AE-48FF-A018-0C762157EB3E}"/>
    <cellStyle name="Excel Built-in Accent3 2" xfId="3759" xr:uid="{56DCE54C-3DF6-48BA-952E-17E3C2B654CF}"/>
    <cellStyle name="Excel Built-in Accent4" xfId="3760" xr:uid="{004A6424-79A6-4811-9E1E-01871A488C22}"/>
    <cellStyle name="Excel Built-in Accent4 2" xfId="3761" xr:uid="{DDE942A0-210C-4E2E-AA65-5FBB59D8E85B}"/>
    <cellStyle name="Excel Built-in Accent5" xfId="3762" xr:uid="{76169449-01E8-41FA-BDE7-FCCBA21E7FBD}"/>
    <cellStyle name="Excel Built-in Accent5 2" xfId="3763" xr:uid="{E7B3D7EC-2217-4018-9625-D37A223B3E4C}"/>
    <cellStyle name="Excel Built-in Accent6" xfId="3764" xr:uid="{19CBAD55-A036-47C6-A446-B45BDFF1BD85}"/>
    <cellStyle name="Excel Built-in Accent6 2" xfId="3765" xr:uid="{BB67AA28-4383-4AB1-AFBA-1CEF6323F805}"/>
    <cellStyle name="Excel Built-in Bad" xfId="3766" xr:uid="{D0219FED-B31F-4C43-B8D9-EE2E5A46C351}"/>
    <cellStyle name="Excel Built-in Bad 2" xfId="3767" xr:uid="{3236C484-F61F-4A34-B0FB-38EDDC2A8D1E}"/>
    <cellStyle name="Excel Built-in Calculation" xfId="3768" xr:uid="{1F3885E2-43DC-4559-9318-FF54526F28E8}"/>
    <cellStyle name="Excel Built-in Calculation 2" xfId="3769" xr:uid="{DCC061B3-46F8-4EEC-8F50-C36934BF3939}"/>
    <cellStyle name="Excel Built-in Check Cell" xfId="3770" xr:uid="{9AABEAE8-2DFE-470C-B6E4-6779E59B3CD8}"/>
    <cellStyle name="Excel Built-in Check Cell 2" xfId="3771" xr:uid="{F23A1F1D-D425-4501-BF89-13995B772CC4}"/>
    <cellStyle name="Excel Built-in Comma" xfId="7188" xr:uid="{2FFCEC20-97D3-4309-A2C0-CBDFFC864283}"/>
    <cellStyle name="Excel Built-in Explanatory Text" xfId="3772" xr:uid="{86E93310-E60A-404E-9137-A86456B9AF0D}"/>
    <cellStyle name="Excel Built-in Explanatory Text 2" xfId="3773" xr:uid="{4A5E007A-68C8-4152-97C0-D188A176A680}"/>
    <cellStyle name="Excel Built-in Good" xfId="3774" xr:uid="{BF371E81-8791-4D64-AA99-841A48088990}"/>
    <cellStyle name="Excel Built-in Good 2" xfId="3775" xr:uid="{F9D7AEFE-D3C0-4C35-B85E-862024D7EA5A}"/>
    <cellStyle name="Excel Built-in Heading 1" xfId="3776" xr:uid="{0C41E510-A535-4053-88AB-77981D88C502}"/>
    <cellStyle name="Excel Built-in Heading 1 2" xfId="3777" xr:uid="{32707F26-B0C7-441B-BBCF-16FB8E66A5EC}"/>
    <cellStyle name="Excel Built-in Heading 2" xfId="3778" xr:uid="{D6955219-73D2-4D4A-A20D-0F9116AA6A0E}"/>
    <cellStyle name="Excel Built-in Heading 2 2" xfId="3779" xr:uid="{2BBC5AF2-C9AF-477F-9A4E-C030E0E90E7B}"/>
    <cellStyle name="Excel Built-in Heading 3" xfId="3780" xr:uid="{07FD16AA-FC8F-4CDE-8744-1929ECCA0ACB}"/>
    <cellStyle name="Excel Built-in Heading 3 2" xfId="3781" xr:uid="{27A9B5C2-C064-4A97-AC3D-49A1620C74E3}"/>
    <cellStyle name="Excel Built-in Heading 4" xfId="3782" xr:uid="{D25D1C7B-BC42-4972-BAD6-2E080510E324}"/>
    <cellStyle name="Excel Built-in Heading 4 2" xfId="3783" xr:uid="{460CCC2B-9429-4FE6-AA07-EC86D15AAC63}"/>
    <cellStyle name="Excel Built-in Input" xfId="3784" xr:uid="{D7C74885-4431-4EC9-9098-AB01685278ED}"/>
    <cellStyle name="Excel Built-in Input 2" xfId="3785" xr:uid="{781D49B2-09B8-4647-91DB-5D9DE7B0FD75}"/>
    <cellStyle name="Excel Built-in Linked Cell" xfId="3786" xr:uid="{EDA7988C-413F-4A80-BFED-2C8E901B95B1}"/>
    <cellStyle name="Excel Built-in Linked Cell 2" xfId="3787" xr:uid="{767B3E16-A5EC-4F1C-846F-3719244B38E8}"/>
    <cellStyle name="Excel Built-in Neutral" xfId="3788" xr:uid="{B1AD983A-A577-4950-A1A6-3989C38E28B9}"/>
    <cellStyle name="Excel Built-in Neutral 2" xfId="3789" xr:uid="{02359AD3-BA22-460B-9738-A6C217D377D3}"/>
    <cellStyle name="Excel Built-in Normal" xfId="3790" xr:uid="{2BFD04CE-BCEE-486B-9A98-7AFCD1A2D421}"/>
    <cellStyle name="Excel Built-in Normal 1" xfId="3791" xr:uid="{564FA1FE-458E-436C-BDF3-9337FA999B52}"/>
    <cellStyle name="Excel Built-in Normal 1 2" xfId="3792" xr:uid="{1981B273-6FAC-4C37-B3A3-80DC4CDCA151}"/>
    <cellStyle name="Excel Built-in Normal 1 2 2" xfId="3793" xr:uid="{60DD24F2-0E24-484A-9502-8B4B0FA6D64D}"/>
    <cellStyle name="Excel Built-in Normal 1 2 3" xfId="3794" xr:uid="{C4221DCB-4CE4-4EB6-BD3F-48DE256CB73E}"/>
    <cellStyle name="Excel Built-in Normal 1 3" xfId="3795" xr:uid="{A148AAD9-71FD-4E05-823E-B0CF1EDEEBA2}"/>
    <cellStyle name="Excel Built-in Normal 1 3 2" xfId="6884" xr:uid="{18342B17-44AB-492D-B28F-49455EC37026}"/>
    <cellStyle name="Excel Built-in Normal 1 3 3" xfId="7150" xr:uid="{C3B24CA8-D808-4009-85A1-545E4AD56116}"/>
    <cellStyle name="Excel Built-in Normal 1 4" xfId="3796" xr:uid="{DC259407-41E5-4ABA-B004-C4FF701C3862}"/>
    <cellStyle name="Excel Built-in Normal 10" xfId="3797" xr:uid="{FED305B6-8DB5-4CC1-92F5-B56DCAA2FD8C}"/>
    <cellStyle name="Excel Built-in Normal 10 2" xfId="3798" xr:uid="{EBA1B34F-61BF-43D8-80D6-46CF5DB1F068}"/>
    <cellStyle name="Excel Built-in Normal 10 3" xfId="3799" xr:uid="{4039B4F6-DD22-49FE-9412-D16AEABCC736}"/>
    <cellStyle name="Excel Built-in Normal 10 4" xfId="7143" xr:uid="{28652362-2C9B-4E39-950F-522259016158}"/>
    <cellStyle name="Excel Built-in Normal 10 5" xfId="14495" xr:uid="{63E87F08-80FB-47B0-BBFF-83AB539B8851}"/>
    <cellStyle name="Excel Built-in Normal 11" xfId="7189" xr:uid="{CDE86D43-6046-4E40-8663-AA6D7A54B4F1}"/>
    <cellStyle name="Excel Built-in Normal 2" xfId="3800" xr:uid="{95E23EE8-6010-49BE-845B-C47157043DE9}"/>
    <cellStyle name="Excel Built-in Normal 2 2" xfId="3801" xr:uid="{6A6407E8-1D96-4B28-8B53-2D1E4C8B6B41}"/>
    <cellStyle name="Excel Built-in Normal 2 2 2" xfId="3802" xr:uid="{8D9067C9-B9B4-482C-82E5-2292061C285B}"/>
    <cellStyle name="Excel Built-in Normal 2 2 2 2" xfId="7191" xr:uid="{5D852B0B-D771-48D5-B074-B6EB5C83B661}"/>
    <cellStyle name="Excel Built-in Normal 2 2 3" xfId="7192" xr:uid="{185B2A88-60B2-4621-907E-99F9581C9BC6}"/>
    <cellStyle name="Excel Built-in Normal 2 2 4" xfId="7110" xr:uid="{3C41787C-060A-469C-B633-439678A75753}"/>
    <cellStyle name="Excel Built-in Normal 2 3" xfId="3803" xr:uid="{3DDC51B5-822A-4BF6-8B41-DE8F9CFDE15A}"/>
    <cellStyle name="Excel Built-in Normal 2 3 2" xfId="7193" xr:uid="{9AB349C1-55DF-4FD6-AC2D-F41975068D9E}"/>
    <cellStyle name="Excel Built-in Normal 2 4" xfId="3804" xr:uid="{7E278DB3-3F1B-48DA-B099-4A162E07834B}"/>
    <cellStyle name="Excel Built-in Normal 2 5" xfId="3805" xr:uid="{06E6F6C9-04E2-4DCB-A8C6-AC2D705DC226}"/>
    <cellStyle name="Excel Built-in Normal 2 5 2" xfId="7194" xr:uid="{1EAFD159-48B5-437E-9405-FC946B4236F7}"/>
    <cellStyle name="Excel Built-in Normal 2 6" xfId="3806" xr:uid="{AC1B5CB0-F3D1-4A6C-8D44-1C576BA57211}"/>
    <cellStyle name="Excel Built-in Normal 2 6 2" xfId="7195" xr:uid="{AB47BAD8-3D67-42FA-B04A-33108D5FD398}"/>
    <cellStyle name="Excel Built-in Normal 2 7" xfId="7190" xr:uid="{FAB80D6D-2601-4E04-8D22-757E0E2D6599}"/>
    <cellStyle name="Excel Built-in Normal 2 8" xfId="14503" xr:uid="{D2DC00A6-0023-41E1-858D-18DBD0A44534}"/>
    <cellStyle name="Excel Built-in Normal 2 9" xfId="14595" xr:uid="{DEF72603-17E9-4A12-8F09-01E421C6B671}"/>
    <cellStyle name="Excel Built-in Normal 3" xfId="3807" xr:uid="{FD35269F-A154-4986-96B3-D650A8FFF7DA}"/>
    <cellStyle name="Excel Built-in Normal 3 2" xfId="3808" xr:uid="{352034DA-FA10-4F96-8EBE-A6495CD8E775}"/>
    <cellStyle name="Excel Built-in Normal 3 2 2" xfId="3809" xr:uid="{9DB68EED-E057-46FD-ADA5-A88D37C0377B}"/>
    <cellStyle name="Excel Built-in Normal 3 2 2 2" xfId="7197" xr:uid="{0029A750-4D40-4268-A06C-74145F58F123}"/>
    <cellStyle name="Excel Built-in Normal 3 3" xfId="3810" xr:uid="{2DF0E287-598E-4ACC-9B30-14A0E5F4C620}"/>
    <cellStyle name="Excel Built-in Normal 3 3 2" xfId="6885" xr:uid="{4750D1EA-F5CA-413C-8633-E55A7CBCA08F}"/>
    <cellStyle name="Excel Built-in Normal 3 3 3" xfId="7198" xr:uid="{7B512FB9-63CC-4C56-A57E-F27113A28A5F}"/>
    <cellStyle name="Excel Built-in Normal 3 4" xfId="3811" xr:uid="{F26F107E-915F-4A36-AA7F-3A306163DCD3}"/>
    <cellStyle name="Excel Built-in Normal 3 4 2" xfId="7199" xr:uid="{908CAD0C-C6D4-423C-9F10-1456E42D59A6}"/>
    <cellStyle name="Excel Built-in Normal 3 5" xfId="7196" xr:uid="{FE89B57C-BADE-4911-ABBC-AF532DFDBFDB}"/>
    <cellStyle name="Excel Built-in Normal 4" xfId="3812" xr:uid="{65D2B291-B4C8-4CBE-A50A-C666FA262FC8}"/>
    <cellStyle name="Excel Built-in Normal 4 2" xfId="3813" xr:uid="{08C11FD8-A5B0-483A-8009-E7E5A3A6DAE0}"/>
    <cellStyle name="Excel Built-in Normal 4 2 2" xfId="3814" xr:uid="{5C528807-B769-45E2-AA9A-DCAFA90E93A4}"/>
    <cellStyle name="Excel Built-in Normal 4 2 2 2" xfId="7478" xr:uid="{A2C2F74C-E6A4-4D0A-999E-9A1D88D8D893}"/>
    <cellStyle name="Excel Built-in Normal 4 2 3" xfId="3815" xr:uid="{3DF641E9-795A-4F39-9727-CBCED7470BB9}"/>
    <cellStyle name="Excel Built-in Normal 4 3" xfId="3816" xr:uid="{ACA0E320-236E-4FC4-87F4-DD06DDBB34FF}"/>
    <cellStyle name="Excel Built-in Normal 4 4" xfId="3817" xr:uid="{4A7926E2-3A1B-4712-B144-1EDFDEC391D8}"/>
    <cellStyle name="Excel Built-in Normal 4 5" xfId="3818" xr:uid="{CEAC4909-F31E-4C61-9B6B-9CB7AF76027F}"/>
    <cellStyle name="Excel Built-in Normal 5" xfId="3819" xr:uid="{4BB0C4EB-69E5-4F28-A829-D1603851D764}"/>
    <cellStyle name="Excel Built-in Normal 5 2" xfId="3820" xr:uid="{7CC550D9-F02B-46BB-94B7-137196FF20E1}"/>
    <cellStyle name="Excel Built-in Normal 5 2 2" xfId="7200" xr:uid="{D77A70AE-FBA3-4577-ACDD-8E0CE7D11245}"/>
    <cellStyle name="Excel Built-in Normal 5 2 3" xfId="14493" xr:uid="{7FA410D5-0217-4C74-ACC4-40C61FE1FCB9}"/>
    <cellStyle name="Excel Built-in Normal 5 3" xfId="3821" xr:uid="{F6C0067C-AFAF-4F91-8146-4057B26F5675}"/>
    <cellStyle name="Excel Built-in Normal 5 4" xfId="14491" xr:uid="{8B5A3367-EF5C-464F-B716-065AD4A0F745}"/>
    <cellStyle name="Excel Built-in Normal 5 5" xfId="14532" xr:uid="{6DBA9DDA-19CB-481C-86DD-E0BCDEE72721}"/>
    <cellStyle name="Excel Built-in Normal 6" xfId="3822" xr:uid="{4884E0ED-F8FE-49A9-BF92-A58156B9985C}"/>
    <cellStyle name="Excel Built-in Normal 6 2" xfId="3823" xr:uid="{22D21FB1-2EB0-4282-93DC-4979CE5C7A06}"/>
    <cellStyle name="Excel Built-in Normal 6 2 2" xfId="7201" xr:uid="{17079F8F-2B33-4672-9288-52F4726C814E}"/>
    <cellStyle name="Excel Built-in Normal 7" xfId="3824" xr:uid="{585E3895-263C-4A31-B865-5A1A8F079DED}"/>
    <cellStyle name="Excel Built-in Normal 7 2" xfId="3825" xr:uid="{ECFA89FB-EED1-4C3D-A80E-4EA40ACC03C1}"/>
    <cellStyle name="Excel Built-in Normal 7 2 2" xfId="7202" xr:uid="{2640E39E-F8A0-4B7D-969D-B960BE817C53}"/>
    <cellStyle name="Excel Built-in Normal 7 3" xfId="3826" xr:uid="{1842530F-DFC4-4CB2-92BD-3E355FBCB731}"/>
    <cellStyle name="Excel Built-in Normal 8" xfId="3827" xr:uid="{6180133F-102D-4880-8411-7579CA49A03D}"/>
    <cellStyle name="Excel Built-in Normal 8 2" xfId="3828" xr:uid="{C459A301-E72D-4D42-A8C1-ED4288BF2749}"/>
    <cellStyle name="Excel Built-in Normal 8 3" xfId="3829" xr:uid="{422B0646-A502-4739-B5C8-9F4ACC82B24B}"/>
    <cellStyle name="Excel Built-in Normal 9" xfId="3830" xr:uid="{B899C131-B692-469F-B9AE-8F3D7CE96237}"/>
    <cellStyle name="Excel Built-in Normal 9 2" xfId="3831" xr:uid="{3343DA9F-B3AD-44E2-A9B8-306895E08F9F}"/>
    <cellStyle name="Excel Built-in Normal 9 2 2" xfId="7203" xr:uid="{31070A78-D76B-4E29-95BE-627C3C3C232E}"/>
    <cellStyle name="Excel Built-in Output" xfId="3832" xr:uid="{8DFD39F7-BD5A-4C86-90A8-339CE57B0E3E}"/>
    <cellStyle name="Excel Built-in Output 2" xfId="3833" xr:uid="{367C33E1-507F-4DB6-9A21-2CC3CCE202A4}"/>
    <cellStyle name="Excel Built-in Percent" xfId="3834" xr:uid="{3FA59BF6-5D74-4772-972E-F7A613FBD38D}"/>
    <cellStyle name="Excel Built-in Title" xfId="3835" xr:uid="{FCE1F13E-58D6-4C5E-9CED-07714536D658}"/>
    <cellStyle name="Excel Built-in Title 2" xfId="3836" xr:uid="{B62D0B8E-167A-4E73-A46F-493FDA6BEDB6}"/>
    <cellStyle name="Excel Built-in Total" xfId="3837" xr:uid="{A16AEDF7-7814-4B45-BE44-20B55052FA04}"/>
    <cellStyle name="Excel Built-in Total 2" xfId="3838" xr:uid="{58AC2F19-486B-4B4E-8CA3-ACBE6537BCDB}"/>
    <cellStyle name="Excel Built-in Warning Text" xfId="3839" xr:uid="{F7825C5F-89BB-4D0F-B834-4AAF3DA85790}"/>
    <cellStyle name="Excel Built-in Warning Text 2" xfId="3840" xr:uid="{959FE320-9ECA-4BF3-898C-D896206A01AF}"/>
    <cellStyle name="Explanatory Text" xfId="19" builtinId="53" customBuiltin="1"/>
    <cellStyle name="Explanatory Text 2" xfId="3841" xr:uid="{9E20BB11-5A3B-48DA-B343-44C2F4B0D4D2}"/>
    <cellStyle name="Explanatory Text 2 2" xfId="3842" xr:uid="{7DCA8167-0486-499D-BC01-411122BAF6D6}"/>
    <cellStyle name="Explanatory Text 2 2 2" xfId="3843" xr:uid="{05E9C1CD-DCEB-46D2-9CDE-E77B54BCD0DB}"/>
    <cellStyle name="Explanatory Text 2 2 2 2" xfId="3844" xr:uid="{2389FE7B-2FF4-49CC-9CCA-E7D4ABBD4A02}"/>
    <cellStyle name="Explanatory Text 2 2 2 2 2" xfId="3845" xr:uid="{9704C538-702C-49E0-A6DD-76E76E11BE14}"/>
    <cellStyle name="Explanatory Text 2 2 2 3" xfId="3846" xr:uid="{16865206-01BB-4236-9B0D-F239D8CA167F}"/>
    <cellStyle name="Explanatory Text 2 2 2 3 2" xfId="3847" xr:uid="{6141D257-1DEE-46D3-ABF1-C74FC1ADDABC}"/>
    <cellStyle name="Explanatory Text 2 2 2 4" xfId="3848" xr:uid="{1A5B16D8-F72E-4E90-B5F2-A8624C13BB1B}"/>
    <cellStyle name="Explanatory Text 2 2 3" xfId="3849" xr:uid="{DC7B7C96-C360-4C19-B0A5-390BE14779D3}"/>
    <cellStyle name="Explanatory Text 2 2 3 2" xfId="3850" xr:uid="{9810BE58-D53E-4FC5-BBFE-1E8A0F6083C5}"/>
    <cellStyle name="Explanatory Text 2 2 4" xfId="3851" xr:uid="{3CA84BDD-06A3-4F06-BC7C-4F67F649882F}"/>
    <cellStyle name="Explanatory Text 2 2 4 2" xfId="3852" xr:uid="{B3BDB4CE-C029-40CF-8400-6C36B10D82C2}"/>
    <cellStyle name="Explanatory Text 2 2 4 2 2" xfId="3853" xr:uid="{D3DF7139-17DF-4518-A25A-EF6A428730CE}"/>
    <cellStyle name="Explanatory Text 2 2 4 3" xfId="3854" xr:uid="{B98ADFF7-7E9C-42EC-B937-A632791EE944}"/>
    <cellStyle name="Explanatory Text 2 2 5" xfId="3855" xr:uid="{2186FCF3-5172-4DDE-ABBB-5B13E05F027B}"/>
    <cellStyle name="Explanatory Text 2 2 6" xfId="3856" xr:uid="{2AA69D71-7D80-4D2F-BAA7-172E3040711D}"/>
    <cellStyle name="Explanatory Text 2 3" xfId="3857" xr:uid="{08673C2C-4812-4413-BACC-E5AAF956C846}"/>
    <cellStyle name="Explanatory Text 2 3 2" xfId="3858" xr:uid="{6329EBD2-7F65-4905-B668-0EB1B0362D81}"/>
    <cellStyle name="Explanatory Text 2 3 2 2" xfId="3859" xr:uid="{64DA0E4E-1E25-49B8-9D6D-4BF96EA58897}"/>
    <cellStyle name="Explanatory Text 2 3 3" xfId="3860" xr:uid="{6AD70A11-F77C-4C74-B614-D67E8344EF25}"/>
    <cellStyle name="Explanatory Text 2 3 3 2" xfId="3861" xr:uid="{B31B16D3-A283-47E4-9E9D-AC5847BF4146}"/>
    <cellStyle name="Explanatory Text 2 3 4" xfId="3862" xr:uid="{E3653EBE-6D2F-425A-A5FB-0D9997E1009F}"/>
    <cellStyle name="Explanatory Text 2 4" xfId="3863" xr:uid="{801595D0-4ABD-4B19-ACF7-CD725FE67526}"/>
    <cellStyle name="Explanatory Text 2 4 2" xfId="3864" xr:uid="{6D81A5F0-0465-4BC9-AD8F-09D8813B4C95}"/>
    <cellStyle name="Explanatory Text 2 5" xfId="3865" xr:uid="{F0C3ABF8-E619-478E-A26F-8A3CE2DEFD31}"/>
    <cellStyle name="Explanatory Text 2 5 2" xfId="3866" xr:uid="{F43FCF11-FA0B-4DAC-9715-05F84620FCA3}"/>
    <cellStyle name="Explanatory Text 2 5 2 2" xfId="3867" xr:uid="{9F401F16-8D87-41B4-BF20-7EE89988403B}"/>
    <cellStyle name="Explanatory Text 2 5 3" xfId="3868" xr:uid="{B6A7B77B-447E-48E9-A5E1-D706B0BC3DEB}"/>
    <cellStyle name="Explanatory Text 2 6" xfId="3869" xr:uid="{8B4A24E8-E1CD-413B-912E-E4E8EE37700F}"/>
    <cellStyle name="Explanatory Text 2 6 2" xfId="7204" xr:uid="{18AE2CA0-C461-49A6-B6E2-12D1F27FAC87}"/>
    <cellStyle name="Explanatory Text 2 7" xfId="3870" xr:uid="{CFD0B149-EDDB-4443-9FAF-2C3F0EBA709B}"/>
    <cellStyle name="Explanatory Text 2 8" xfId="3871" xr:uid="{1CDAD0C0-317D-4123-83F5-4B4573903782}"/>
    <cellStyle name="Explanatory Text 3" xfId="3872" xr:uid="{776487CB-79CD-4D05-9998-1F417F708EA9}"/>
    <cellStyle name="Explanatory Text 3 2" xfId="3873" xr:uid="{A3413C17-035D-417A-B5AB-97C7D08015A0}"/>
    <cellStyle name="Explanatory Text 3 2 2" xfId="3874" xr:uid="{FDDD02E9-7D8E-4E11-98B0-24BB3CCCEB92}"/>
    <cellStyle name="Explanatory Text 3 3" xfId="3875" xr:uid="{F063D21C-5E29-4CC9-B0FA-51B073B3FD61}"/>
    <cellStyle name="Explanatory Text 3 3 2" xfId="3876" xr:uid="{91E985F4-1B86-4812-B4E9-36AAA427AAF0}"/>
    <cellStyle name="Explanatory Text 3 3 2 2" xfId="3877" xr:uid="{798862C2-ED9D-4B1A-8B0A-696F7064B5D1}"/>
    <cellStyle name="Explanatory Text 3 3 3" xfId="3878" xr:uid="{3F238B5D-2BBB-453F-A05A-AA9650B1857E}"/>
    <cellStyle name="Explanatory Text 3 4" xfId="3879" xr:uid="{5C92DAC6-6F05-4E5A-BF94-6B74E0CF82F8}"/>
    <cellStyle name="Financier" xfId="7332" xr:uid="{80DA589E-3894-4400-A185-8383524FC83F}"/>
    <cellStyle name="Financier 2" xfId="7333" xr:uid="{6AA2007B-E3C3-4F5C-A21D-3AE17052FCA3}"/>
    <cellStyle name="Fixe" xfId="7334" xr:uid="{ACB1AEE7-A70D-4057-BB47-72EC2DD0F6EF}"/>
    <cellStyle name="Fixe 2" xfId="7335" xr:uid="{08533E0D-5A31-4518-A3CA-CA394C0DEADB}"/>
    <cellStyle name="Good" xfId="10" builtinId="26" customBuiltin="1"/>
    <cellStyle name="Good 2" xfId="3880" xr:uid="{F6ECC2B3-6D0F-4BDF-BDC2-DA139F66B3E6}"/>
    <cellStyle name="Good 2 2" xfId="3881" xr:uid="{D42EEC3D-9553-4A10-B256-93B06F581EC6}"/>
    <cellStyle name="Good 2 2 2" xfId="3882" xr:uid="{67E136C5-82FE-4F6B-9E90-614CB54D9939}"/>
    <cellStyle name="Good 2 2 2 2" xfId="3883" xr:uid="{B22A6DDB-FD6F-4EAC-8534-6A35BF7C401B}"/>
    <cellStyle name="Good 2 2 2 2 2" xfId="3884" xr:uid="{56BDF18D-49F2-4750-B736-1ED5AF35917B}"/>
    <cellStyle name="Good 2 2 2 2 2 2" xfId="3885" xr:uid="{02F6BFA1-168C-4DBA-9CEE-03C405066DB6}"/>
    <cellStyle name="Good 2 2 2 2 3" xfId="3886" xr:uid="{17223E49-87CE-4B75-A82F-559009E33D35}"/>
    <cellStyle name="Good 2 2 2 3" xfId="3887" xr:uid="{0913A0F3-BBE0-4AF5-92CC-F6D761B94F0F}"/>
    <cellStyle name="Good 2 2 2 3 2" xfId="3888" xr:uid="{0E33BD51-037C-4E0F-B039-BD9B3E720A8A}"/>
    <cellStyle name="Good 2 2 2 4" xfId="3889" xr:uid="{FC778A3D-8030-4977-91C4-AE37AE75E93F}"/>
    <cellStyle name="Good 2 2 3" xfId="3890" xr:uid="{142AD6FA-AEC1-48C7-9A3E-747D049D4EA1}"/>
    <cellStyle name="Good 2 2 3 2" xfId="3891" xr:uid="{ECA9CA11-BE73-4C6A-B83E-43C7CACDDA58}"/>
    <cellStyle name="Good 2 2 3 2 2" xfId="3892" xr:uid="{DF0F34A4-5F66-47E1-BA51-CB060C7229C3}"/>
    <cellStyle name="Good 2 2 3 2 2 2" xfId="3893" xr:uid="{33B6CEB2-3BAF-43EA-B169-75B9D347E963}"/>
    <cellStyle name="Good 2 2 3 2 3" xfId="3894" xr:uid="{7631FFE8-04AF-4C18-B451-C789316EE089}"/>
    <cellStyle name="Good 2 2 3 3" xfId="3895" xr:uid="{870E28C1-215D-454C-B708-4D6D561758F4}"/>
    <cellStyle name="Good 2 2 3 3 2" xfId="3896" xr:uid="{2632073D-D51D-4919-A8EE-FFD1FF0C5100}"/>
    <cellStyle name="Good 2 2 3 4" xfId="3897" xr:uid="{7553F775-5434-4524-9EE1-37C0FEEDCC77}"/>
    <cellStyle name="Good 2 2 4" xfId="3898" xr:uid="{FE09382A-91FC-4B1F-BA45-83610DA0903E}"/>
    <cellStyle name="Good 2 2 4 2" xfId="3899" xr:uid="{61A9F8F4-DA0E-4B9D-82A1-53AD5FD8F426}"/>
    <cellStyle name="Good 2 2 4 2 2" xfId="3900" xr:uid="{F9928498-E7D5-43B7-93FD-444A9E58C073}"/>
    <cellStyle name="Good 2 2 4 3" xfId="3901" xr:uid="{877CEE74-398B-4F29-99C9-EFF1EB1B990C}"/>
    <cellStyle name="Good 2 2 5" xfId="3902" xr:uid="{85194EA8-E316-4153-A103-D160174993DC}"/>
    <cellStyle name="Good 2 2 5 2" xfId="3903" xr:uid="{60882596-2181-4C65-ADE8-0C80CBF80C17}"/>
    <cellStyle name="Good 2 2 6" xfId="3904" xr:uid="{2F196288-5633-4301-B7A8-06D644608281}"/>
    <cellStyle name="Good 2 2 7" xfId="3905" xr:uid="{BA0D1639-852C-4144-A757-A633E59844EE}"/>
    <cellStyle name="Good 2 3" xfId="3906" xr:uid="{8E61C877-2B80-401B-96BE-D1CCDCC7FF22}"/>
    <cellStyle name="Good 2 3 2" xfId="3907" xr:uid="{EF43FFF2-3E64-4737-AE77-B0B945FADB17}"/>
    <cellStyle name="Good 2 3 2 2" xfId="3908" xr:uid="{75B5BA63-8E3C-4F00-80F8-3636E2034894}"/>
    <cellStyle name="Good 2 3 2 2 2" xfId="3909" xr:uid="{84D28462-9BDD-4E31-AAB5-50B269D53F40}"/>
    <cellStyle name="Good 2 3 2 3" xfId="3910" xr:uid="{C6007464-4E38-4AB8-ADC1-DD24E8D97C75}"/>
    <cellStyle name="Good 2 3 3" xfId="3911" xr:uid="{7D5A9933-FA15-4059-8EA4-597DE535A0D5}"/>
    <cellStyle name="Good 2 3 3 2" xfId="3912" xr:uid="{6CBDA12A-446B-4595-9169-5DE2ABFBAADC}"/>
    <cellStyle name="Good 2 3 4" xfId="3913" xr:uid="{462E7FDC-7469-4C56-AE42-AB3642FC0D68}"/>
    <cellStyle name="Good 2 4" xfId="3914" xr:uid="{D507F395-52B2-4338-8162-C022A30A6EE4}"/>
    <cellStyle name="Good 2 4 2" xfId="3915" xr:uid="{5982BF33-10AD-4CBC-92AB-59469EC5A627}"/>
    <cellStyle name="Good 2 4 2 2" xfId="3916" xr:uid="{496A899A-1EEE-40E1-8DCC-9CF9D57AAD87}"/>
    <cellStyle name="Good 2 4 2 2 2" xfId="3917" xr:uid="{32A44581-8CD2-447B-92AA-D1763D4829CE}"/>
    <cellStyle name="Good 2 4 2 3" xfId="3918" xr:uid="{0B68ED81-7A6F-490F-ABFB-5E323A899945}"/>
    <cellStyle name="Good 2 4 3" xfId="3919" xr:uid="{929004A7-2438-46ED-9D07-D54335DFDE96}"/>
    <cellStyle name="Good 2 4 3 2" xfId="3920" xr:uid="{1096DCA1-AFC5-48C7-AE8C-1B7B84AC1E6A}"/>
    <cellStyle name="Good 2 4 4" xfId="3921" xr:uid="{48C6BD85-98E1-4E20-A3E4-0CBAECBAF944}"/>
    <cellStyle name="Good 2 5" xfId="3922" xr:uid="{CCE91769-55CF-49D1-A4E2-1C95C7C9B609}"/>
    <cellStyle name="Good 2 5 2" xfId="3923" xr:uid="{ED8D6C8D-C789-453E-9909-31F04F76FDD5}"/>
    <cellStyle name="Good 2 5 2 2" xfId="3924" xr:uid="{5130F1D4-1DD1-4EA6-A061-9D2EF026ACC6}"/>
    <cellStyle name="Good 2 5 3" xfId="3925" xr:uid="{74AF3228-8F15-471C-B8B3-221C221987B1}"/>
    <cellStyle name="Good 2 6" xfId="3926" xr:uid="{CAEA879A-9675-4AB6-B427-225C5959123F}"/>
    <cellStyle name="Good 2 6 2" xfId="3927" xr:uid="{1B6A03C9-CBD9-4FC2-BE6E-7123AA062D35}"/>
    <cellStyle name="Good 2 7" xfId="3928" xr:uid="{35DACFDB-31DA-40C7-865F-5D4299446385}"/>
    <cellStyle name="Good 2 7 2" xfId="7205" xr:uid="{5DF6FC14-12FB-44F3-9248-105E5A1D7A0D}"/>
    <cellStyle name="Good 2 8" xfId="3929" xr:uid="{0E1DF7F3-4DBA-4CCE-B667-1B015E4EBE59}"/>
    <cellStyle name="Good 2 9" xfId="3930" xr:uid="{5A66111C-3131-4BDA-9DC5-CCA5FD8932BE}"/>
    <cellStyle name="Good 3" xfId="3931" xr:uid="{DBFF3618-2244-42B7-A7AC-A277FA82F6F2}"/>
    <cellStyle name="Good 3 2" xfId="3932" xr:uid="{4FCB3F33-7C3F-4B83-995A-8CF3FE09524C}"/>
    <cellStyle name="Good 3 2 2" xfId="3933" xr:uid="{F616599D-11E5-4372-9A5D-5CE5468AFF25}"/>
    <cellStyle name="Good 3 2 2 2" xfId="3934" xr:uid="{8C2AE9C3-1D56-4EF7-A82E-D7F4EC0F54B7}"/>
    <cellStyle name="Good 3 2 2 2 2" xfId="3935" xr:uid="{4F53879B-C107-494D-B318-0ECB4E75C8B5}"/>
    <cellStyle name="Good 3 2 2 3" xfId="3936" xr:uid="{E48A6EA8-ED9F-4FB0-993D-1A0B93B4B343}"/>
    <cellStyle name="Good 3 2 3" xfId="3937" xr:uid="{879878F0-A64E-449B-9412-8DC33A554C94}"/>
    <cellStyle name="Good 3 2 3 2" xfId="3938" xr:uid="{17C2A3FA-82ED-46A2-9682-9C5FF84F4BC5}"/>
    <cellStyle name="Good 3 2 4" xfId="3939" xr:uid="{A59892C4-3DA0-4D45-A5C4-CCCF09E2C2FE}"/>
    <cellStyle name="Good 3 3" xfId="3940" xr:uid="{BF382BE1-F095-44B5-B805-ABFC41E63774}"/>
    <cellStyle name="Good 3 3 2" xfId="3941" xr:uid="{0DD8D6FA-52CA-404E-B63E-C3D8519ED245}"/>
    <cellStyle name="Good 3 3 2 2" xfId="3942" xr:uid="{2708C9E0-0706-4B77-9E55-C04F04BF3AE8}"/>
    <cellStyle name="Good 3 3 3" xfId="3943" xr:uid="{60D7C968-F3AD-4FD1-A0D8-59CF954B8E13}"/>
    <cellStyle name="Good 3 4" xfId="3944" xr:uid="{E4AA1EEE-A4D2-4BAA-B3F0-D452C602B028}"/>
    <cellStyle name="Good 3 4 2" xfId="3945" xr:uid="{8DDEDCF5-315A-4629-9D80-2D3DF451118B}"/>
    <cellStyle name="Good 3 5" xfId="3946" xr:uid="{09DEB0BD-DA21-4519-9E8D-12782E145741}"/>
    <cellStyle name="Good 4" xfId="3947" xr:uid="{A73FBF60-4FBB-42A4-8895-F0F38F426F46}"/>
    <cellStyle name="Good 4 2" xfId="3948" xr:uid="{F46F6FB5-FA4E-4D4B-B332-777D76F894FA}"/>
    <cellStyle name="Good 4 2 2" xfId="3949" xr:uid="{30C20925-BBC6-4505-BA43-13B94B571C32}"/>
    <cellStyle name="Good 4 2 2 2" xfId="3950" xr:uid="{3F0EC5B1-03C1-489B-ABF2-3C5682BA0265}"/>
    <cellStyle name="Good 4 2 3" xfId="3951" xr:uid="{0E1AEFE0-5675-47AB-BA9E-60810471340A}"/>
    <cellStyle name="Good 4 3" xfId="3952" xr:uid="{F348C27C-7CCF-4C48-AF18-D665B270B744}"/>
    <cellStyle name="Good 4 3 2" xfId="3953" xr:uid="{3EE38B86-936F-41CE-8FC2-C2762FEED8D8}"/>
    <cellStyle name="Good 4 4" xfId="3954" xr:uid="{7DA91C63-3118-4359-9B23-70A2710A13F3}"/>
    <cellStyle name="Good 5" xfId="3955" xr:uid="{AA2B34EE-5F66-4633-8995-BCF85DA093F8}"/>
    <cellStyle name="Good 5 2" xfId="3956" xr:uid="{8C983D89-616B-473D-87C5-08BA5310B856}"/>
    <cellStyle name="Good 5 2 2" xfId="3957" xr:uid="{617DFD15-9F24-4810-9BBB-B5225F386164}"/>
    <cellStyle name="Good 5 2 2 2" xfId="3958" xr:uid="{605362D1-B323-4120-99ED-96464CBFFC37}"/>
    <cellStyle name="Good 5 2 3" xfId="3959" xr:uid="{3CC29D4E-B971-40AE-AAE8-0937B2374F5D}"/>
    <cellStyle name="Good 5 3" xfId="3960" xr:uid="{0FBC26E3-0620-48CA-AB48-CBFA169D3105}"/>
    <cellStyle name="Good 5 3 2" xfId="3961" xr:uid="{8EF53CAC-8272-4B6A-B21E-0B6C2253E1B5}"/>
    <cellStyle name="Good 5 4" xfId="3962" xr:uid="{9CD62FC9-6B87-42F7-BF06-47991E67DB4A}"/>
    <cellStyle name="Good 6" xfId="3963" xr:uid="{A38F2A9A-CCDF-4D82-9FB3-B3D24A9E80EC}"/>
    <cellStyle name="Good 6 2" xfId="3964" xr:uid="{5AEFF7D8-8217-4F67-ABE6-4B8CA3A51D13}"/>
    <cellStyle name="Good 6 2 2" xfId="3965" xr:uid="{D16719C8-C5EB-4CCF-86E6-DE0E78E20D6C}"/>
    <cellStyle name="Good 6 3" xfId="3966" xr:uid="{F03B571A-A696-4797-A56A-923BDA0201BB}"/>
    <cellStyle name="Good 7" xfId="3967" xr:uid="{354CE8B6-2150-4F8F-A645-EC94412019C2}"/>
    <cellStyle name="Good 7 2" xfId="3968" xr:uid="{55ADC456-C4A7-49C3-B25A-5E03DDFA7C3B}"/>
    <cellStyle name="Good 8" xfId="3969" xr:uid="{E348A34F-1C81-49C0-BC4D-9B1DEA3B1313}"/>
    <cellStyle name="Good 8 2" xfId="3970" xr:uid="{B144C890-7A54-4720-90AB-2C1C4957E28A}"/>
    <cellStyle name="Good 9" xfId="3971" xr:uid="{1421D306-3764-4FAF-B97B-D0E3960CB823}"/>
    <cellStyle name="Good 9 2" xfId="3972" xr:uid="{C010EC3D-4AD1-49F6-9753-C4C781D9BEEA}"/>
    <cellStyle name="Grey" xfId="3973" xr:uid="{B6C839EE-20E8-4D78-988A-811EBF9C20DC}"/>
    <cellStyle name="Grey 2" xfId="3974" xr:uid="{7D69863E-7DF1-44D7-B0E3-45F5E8565655}"/>
    <cellStyle name="Grey 2 2" xfId="3975" xr:uid="{7CF61737-3F26-4140-87C5-64EC88B392AF}"/>
    <cellStyle name="Grey 2 2 2" xfId="3976" xr:uid="{E3A2B588-D05A-4E31-A8B0-39C5837CAE13}"/>
    <cellStyle name="Grey 2 2 2 2" xfId="3977" xr:uid="{4E1B907A-7C0D-4350-B164-AD538432147B}"/>
    <cellStyle name="Grey 2 2 2 2 2" xfId="3978" xr:uid="{F96E0BD6-FE08-4F49-AC10-080DCD9214C6}"/>
    <cellStyle name="Grey 2 2 2 3" xfId="3979" xr:uid="{2B2C2CE9-67A2-4B97-94B3-E53BDDE1D775}"/>
    <cellStyle name="Grey 2 2 3" xfId="3980" xr:uid="{8C60EDA2-A2EE-4570-8DF6-7A99A1AA9FC5}"/>
    <cellStyle name="Grey 2 2 3 2" xfId="3981" xr:uid="{39A60510-AE18-4CD6-9B6B-69CC1CCDB323}"/>
    <cellStyle name="Grey 2 2 4" xfId="3982" xr:uid="{99DED952-EC03-47D1-8BEE-81009B66D363}"/>
    <cellStyle name="Grey 2 3" xfId="3983" xr:uid="{2EC8D26C-16B6-4698-AFF5-578B2BBDF2EF}"/>
    <cellStyle name="Grey 2 3 2" xfId="3984" xr:uid="{B5C8E6A6-7980-45A1-9244-B1AB9EE6654E}"/>
    <cellStyle name="Grey 2 3 2 2" xfId="3985" xr:uid="{A661AD34-D482-4FC6-8E63-ED4F287938C8}"/>
    <cellStyle name="Grey 2 3 3" xfId="3986" xr:uid="{F1C9E307-7CCC-4572-8FE9-9CD8C76ED02C}"/>
    <cellStyle name="Grey 2 4" xfId="3987" xr:uid="{A266AC8B-2312-4640-905A-B8306F32E518}"/>
    <cellStyle name="Grey 2 4 2" xfId="3988" xr:uid="{24512F45-BFF8-4B66-924F-FC76E64441A7}"/>
    <cellStyle name="Grey 2 5" xfId="3989" xr:uid="{1756F3B0-4706-49F8-8866-8AECA990C3AF}"/>
    <cellStyle name="Grey 2 5 2" xfId="3990" xr:uid="{A6914CE9-0FE8-41FE-B844-B3322E480F6B}"/>
    <cellStyle name="Grey 2 6" xfId="3991" xr:uid="{4FBA78B9-8317-4204-BC69-A60A9E5D33CE}"/>
    <cellStyle name="Grey 3" xfId="3992" xr:uid="{1B14BCE0-FDC5-49AF-90B9-950E9FC2BADE}"/>
    <cellStyle name="Grey 3 2" xfId="3993" xr:uid="{AEB81285-D319-4527-83FB-105E68EEB6DD}"/>
    <cellStyle name="Grey 3 2 2" xfId="3994" xr:uid="{F0B7C836-E565-44CB-8698-16E8B6DD0FC7}"/>
    <cellStyle name="Grey 3 2 2 2" xfId="3995" xr:uid="{E01FBBB1-F3C9-4596-A6BA-7EED00703618}"/>
    <cellStyle name="Grey 3 2 3" xfId="3996" xr:uid="{70B6B629-D7CF-4622-979C-B6F6469D576D}"/>
    <cellStyle name="Grey 3 3" xfId="3997" xr:uid="{08384730-3353-413E-8147-409625B75636}"/>
    <cellStyle name="Grey 3 3 2" xfId="3998" xr:uid="{A7E8F8A8-910F-4473-ACDE-2207D371A7BE}"/>
    <cellStyle name="Grey 3 4" xfId="3999" xr:uid="{0DC870C5-7910-459D-A0A5-DCCC3BAA7201}"/>
    <cellStyle name="Grey 3 4 2" xfId="4000" xr:uid="{14D893ED-70F2-4FBA-BA2E-9FC827715B1B}"/>
    <cellStyle name="Grey 3 5" xfId="4001" xr:uid="{BFF4F4DA-BE77-4281-88EA-C244ACDFA5BB}"/>
    <cellStyle name="Grey 4" xfId="4002" xr:uid="{2D27CA91-6881-405F-8BC2-71D0C0ADCBE0}"/>
    <cellStyle name="Grey 4 2" xfId="4003" xr:uid="{85E047F6-2473-46BD-9CE3-4D48301189D8}"/>
    <cellStyle name="Grey 4 2 2" xfId="4004" xr:uid="{C3A8018E-97AE-419E-B317-1CFC9B56EFB4}"/>
    <cellStyle name="Grey 4 3" xfId="4005" xr:uid="{14912D52-9AA4-4DDD-AA82-D63805C5E2D7}"/>
    <cellStyle name="Grey 5" xfId="4006" xr:uid="{4C9FC31C-383A-4643-91B1-5167DC7F5E93}"/>
    <cellStyle name="Grey 5 2" xfId="4007" xr:uid="{1031CC67-7891-4DC5-BF16-8A980970D67E}"/>
    <cellStyle name="Grey 6" xfId="4008" xr:uid="{39FB64BA-D27C-44FF-B577-587D83611DF8}"/>
    <cellStyle name="Grey 6 2" xfId="7206" xr:uid="{E9CB4B6E-F96F-4BE9-8AB1-D7D736D054FA}"/>
    <cellStyle name="Heading" xfId="4009" xr:uid="{C00588F6-FB7D-4DFD-848C-347BAEAADE6F}"/>
    <cellStyle name="Heading 1" xfId="6" builtinId="16" customBuiltin="1"/>
    <cellStyle name="Heading 1 10" xfId="4010" xr:uid="{97DA8112-FFFC-4F63-8617-8B57C4B1D22F}"/>
    <cellStyle name="Heading 1 10 2" xfId="14374" xr:uid="{29847AF6-487C-4606-BA1C-359AD8183A30}"/>
    <cellStyle name="Heading 1 11" xfId="4011" xr:uid="{B3DCDDA1-7E33-4DA6-AF15-692F2A6E88F5}"/>
    <cellStyle name="Heading 1 12" xfId="4012" xr:uid="{08F5411C-B76D-44A3-B337-27FD7107ABEF}"/>
    <cellStyle name="Heading 1 2" xfId="4013" xr:uid="{217DB27E-5005-482E-8EB7-BA27443362F9}"/>
    <cellStyle name="Heading 1 2 2" xfId="4014" xr:uid="{153E9F58-5FFC-413C-B947-D39B45F2E159}"/>
    <cellStyle name="Heading 1 2 2 2" xfId="4015" xr:uid="{1DEE0893-16B0-4EAB-BA25-95237BC531AE}"/>
    <cellStyle name="Heading 1 2 2 2 2" xfId="4016" xr:uid="{81A71D00-9E7E-4C69-A1C7-DE74C7563652}"/>
    <cellStyle name="Heading 1 2 2 2 2 2" xfId="4017" xr:uid="{40CED418-46A4-445A-A011-332C72FCF880}"/>
    <cellStyle name="Heading 1 2 2 2 2 2 2" xfId="4018" xr:uid="{6E31F1CB-78CC-43A0-BE98-AE76FE1977AD}"/>
    <cellStyle name="Heading 1 2 2 2 2 3" xfId="4019" xr:uid="{18225934-B720-4A81-A2B7-5D893E148DBE}"/>
    <cellStyle name="Heading 1 2 2 2 3" xfId="4020" xr:uid="{41645326-B814-4B24-84A9-C34525B55362}"/>
    <cellStyle name="Heading 1 2 2 2 3 2" xfId="4021" xr:uid="{ED11A9BA-BA24-436C-9CB7-95CE6F88A416}"/>
    <cellStyle name="Heading 1 2 2 2 4" xfId="4022" xr:uid="{95C80AF6-DE5F-43A9-BBC8-ED3DF38128B7}"/>
    <cellStyle name="Heading 1 2 2 3" xfId="4023" xr:uid="{79968206-E3AE-4FDC-884A-1CEA56965FA5}"/>
    <cellStyle name="Heading 1 2 2 3 2" xfId="4024" xr:uid="{657814F4-D039-4744-B5A2-538D9E9481FB}"/>
    <cellStyle name="Heading 1 2 2 3 2 2" xfId="4025" xr:uid="{D7D12EBF-205F-4122-9413-756E3710A0C0}"/>
    <cellStyle name="Heading 1 2 2 3 3" xfId="4026" xr:uid="{82A8B233-5D46-4F9E-82DC-12C4A1EFD967}"/>
    <cellStyle name="Heading 1 2 2 4" xfId="4027" xr:uid="{8A9AB711-F90D-420F-B161-BD88EDC750D0}"/>
    <cellStyle name="Heading 1 2 2 4 2" xfId="4028" xr:uid="{4A81D072-A1D3-4118-B10D-03E34EB2ECED}"/>
    <cellStyle name="Heading 1 2 2 5" xfId="4029" xr:uid="{B8BE36E4-6D45-4E71-AA6A-FADF13CAFD66}"/>
    <cellStyle name="Heading 1 2 2 6" xfId="4030" xr:uid="{E943CAEA-CFDE-49C9-9F0E-92F05BD7CB9F}"/>
    <cellStyle name="Heading 1 2 3" xfId="4031" xr:uid="{A22F7AD8-BDD4-4D95-A45B-D24E650DDEAF}"/>
    <cellStyle name="Heading 1 2 3 2" xfId="4032" xr:uid="{DC64FDB5-5BD1-4CC9-8458-3EA805C44C7E}"/>
    <cellStyle name="Heading 1 2 3 2 2" xfId="4033" xr:uid="{0A1DFB7B-E061-484C-A32F-1F01E7C07895}"/>
    <cellStyle name="Heading 1 2 3 2 2 2" xfId="4034" xr:uid="{CD82B35D-01BC-4496-84BA-7D049E721B15}"/>
    <cellStyle name="Heading 1 2 3 2 3" xfId="4035" xr:uid="{6F31AAED-F11B-48D4-AFDB-DCF3F5C98F48}"/>
    <cellStyle name="Heading 1 2 3 3" xfId="4036" xr:uid="{B7E7D4A5-B538-4D10-B638-CFD913B5D384}"/>
    <cellStyle name="Heading 1 2 3 3 2" xfId="4037" xr:uid="{0B212C46-2BA2-41C3-A782-8DC5CADBD40F}"/>
    <cellStyle name="Heading 1 2 3 4" xfId="4038" xr:uid="{DA6EF8DA-20C4-4561-B475-F3D7ED927E03}"/>
    <cellStyle name="Heading 1 2 4" xfId="4039" xr:uid="{91AD0606-CE69-42DB-9AF3-6D093F36240A}"/>
    <cellStyle name="Heading 1 2 4 2" xfId="4040" xr:uid="{6CEA1748-7FE6-4300-BB19-6682C0BBBF18}"/>
    <cellStyle name="Heading 1 2 4 2 2" xfId="4041" xr:uid="{2BC06990-D922-4C15-93E9-844715FA12C8}"/>
    <cellStyle name="Heading 1 2 4 3" xfId="4042" xr:uid="{51846EF6-C42E-4716-971F-355D9D80614B}"/>
    <cellStyle name="Heading 1 2 5" xfId="4043" xr:uid="{1205C3F8-B99B-4ED7-80DF-1A194C859D1A}"/>
    <cellStyle name="Heading 1 2 5 2" xfId="4044" xr:uid="{BA41591C-F5FE-47AC-8CAD-84D487AA1339}"/>
    <cellStyle name="Heading 1 2 6" xfId="4045" xr:uid="{736FF36D-648B-4252-81CC-BA682D456491}"/>
    <cellStyle name="Heading 1 2 6 2" xfId="6886" xr:uid="{79936DC7-9140-47F1-8DA6-352A4354B266}"/>
    <cellStyle name="Heading 1 2 6 3" xfId="7208" xr:uid="{AC39CB8C-5CE3-416D-89C0-CF0FD624CC98}"/>
    <cellStyle name="Heading 1 2 6 4" xfId="14375" xr:uid="{866FF4BF-2069-4366-B56D-23BA76F8457F}"/>
    <cellStyle name="Heading 1 2 7" xfId="4046" xr:uid="{B35FB4A3-F512-4F63-B088-2225E800BB46}"/>
    <cellStyle name="Heading 1 2 8" xfId="4047" xr:uid="{8FEDFBA6-2252-4E01-9C71-6A6404BDDAEE}"/>
    <cellStyle name="Heading 1 2 9" xfId="4048" xr:uid="{62D74208-636B-4F84-A7B9-B3775B903EC2}"/>
    <cellStyle name="Heading 1 3" xfId="4049" xr:uid="{62594270-2CC4-45DA-9446-DADB02544B39}"/>
    <cellStyle name="Heading 1 3 2" xfId="4050" xr:uid="{98F284D4-6E1B-4E1B-ABEB-DE7272E0148A}"/>
    <cellStyle name="Heading 1 3 2 2" xfId="4051" xr:uid="{76C426B2-34A5-4C1C-984E-5DAD84DF5249}"/>
    <cellStyle name="Heading 1 3 2 2 2" xfId="4052" xr:uid="{04D5D7F8-1762-4C5A-8DD0-B6AEF045DB5B}"/>
    <cellStyle name="Heading 1 3 2 3" xfId="4053" xr:uid="{FEAE26E2-64B5-411C-9E06-7D44CF023A64}"/>
    <cellStyle name="Heading 1 3 3" xfId="4054" xr:uid="{11377E57-9ED7-4609-8992-E83A18030691}"/>
    <cellStyle name="Heading 1 3 3 2" xfId="4055" xr:uid="{9A003CFC-0321-436C-8234-85069D3B2A71}"/>
    <cellStyle name="Heading 1 3 4" xfId="4056" xr:uid="{79007446-D36B-470A-B388-532382FC616C}"/>
    <cellStyle name="Heading 1 3 4 2" xfId="7209" xr:uid="{AF1DC66C-2733-4302-A4E5-512435C0241D}"/>
    <cellStyle name="Heading 1 3 5" xfId="4057" xr:uid="{DE91E61F-64E6-4489-A624-2F93710C5541}"/>
    <cellStyle name="Heading 1 4" xfId="4058" xr:uid="{A9F34BB1-9D75-4FE7-B5D1-70E0A444FA97}"/>
    <cellStyle name="Heading 1 4 2" xfId="4059" xr:uid="{3F64C9A0-6721-4DFC-A6CB-CC8D67768153}"/>
    <cellStyle name="Heading 1 4 2 2" xfId="4060" xr:uid="{EAA34443-FF22-4773-9DD0-65BEF4D88C60}"/>
    <cellStyle name="Heading 1 4 3" xfId="4061" xr:uid="{4E390E32-ECA7-4FDC-B44F-03854EDE5AAA}"/>
    <cellStyle name="Heading 1 5" xfId="4062" xr:uid="{6600353C-7267-4A33-9EB2-B0D8B5649AB3}"/>
    <cellStyle name="Heading 1 5 2" xfId="4063" xr:uid="{D7C87C89-C020-462F-B575-EC13F892EC2C}"/>
    <cellStyle name="Heading 1 5 2 2" xfId="4064" xr:uid="{15636A34-95EA-4F94-81EA-ABAD31F8526C}"/>
    <cellStyle name="Heading 1 5 3" xfId="4065" xr:uid="{880DC066-9410-455B-B268-AF2496DF5AA7}"/>
    <cellStyle name="Heading 1 6" xfId="4066" xr:uid="{4162A4F6-7C3D-4FA7-8E4C-566F0E6F2B1F}"/>
    <cellStyle name="Heading 1 6 2" xfId="4067" xr:uid="{5047F40D-619A-4E12-B6D6-DA45C7C030E2}"/>
    <cellStyle name="Heading 1 6 2 2" xfId="4068" xr:uid="{2EB30209-E7A8-42D2-9BF2-524D7F14651A}"/>
    <cellStyle name="Heading 1 6 3" xfId="4069" xr:uid="{B6F74A00-88F4-4976-8DD4-05229DA639ED}"/>
    <cellStyle name="Heading 1 7" xfId="4070" xr:uid="{B7547AF9-20FC-45A3-9C55-049531813A5A}"/>
    <cellStyle name="Heading 1 7 2" xfId="4071" xr:uid="{5F275393-062E-4515-A9A0-734C43B977BF}"/>
    <cellStyle name="Heading 1 8" xfId="4072" xr:uid="{722F6913-592D-4076-8384-9647AED4EB6D}"/>
    <cellStyle name="Heading 1 8 2" xfId="4073" xr:uid="{BA8EECED-FD17-4AE5-8A2E-08B6F6612948}"/>
    <cellStyle name="Heading 1 9" xfId="4074" xr:uid="{4E904D9B-E305-48DE-852C-91C699392A8E}"/>
    <cellStyle name="Heading 1 9 2" xfId="4075" xr:uid="{FEE20CBF-9C33-406E-982B-B79CD4D4EA38}"/>
    <cellStyle name="Heading 2" xfId="7" builtinId="17" customBuiltin="1"/>
    <cellStyle name="Heading 2 2" xfId="4076" xr:uid="{135AD9C8-2220-43DF-9476-29691085EEC3}"/>
    <cellStyle name="Heading 2 2 2" xfId="4077" xr:uid="{5482C860-EABA-42B0-9B13-7ED49E5EA697}"/>
    <cellStyle name="Heading 2 2 2 2" xfId="4078" xr:uid="{389EC994-BD22-4838-9B5A-01DFE056D85C}"/>
    <cellStyle name="Heading 2 2 2 2 2" xfId="4079" xr:uid="{C4E04431-2AA6-4883-A719-155054D35148}"/>
    <cellStyle name="Heading 2 2 2 2 2 2" xfId="4080" xr:uid="{1E7A015E-CD13-4764-9A5C-B4AB12EE8429}"/>
    <cellStyle name="Heading 2 2 2 2 2 2 2" xfId="4081" xr:uid="{9BC4365F-5AE0-43DB-9DC2-448FFD94B302}"/>
    <cellStyle name="Heading 2 2 2 2 2 3" xfId="4082" xr:uid="{E40AE59F-B3A6-4B0A-B3B7-AA78F9F5DC19}"/>
    <cellStyle name="Heading 2 2 2 2 3" xfId="4083" xr:uid="{A0FAF321-60BD-462B-9E91-B55E380FDCAB}"/>
    <cellStyle name="Heading 2 2 2 2 3 2" xfId="4084" xr:uid="{A3302378-0C2B-41C8-9B87-0F283DDA7C30}"/>
    <cellStyle name="Heading 2 2 2 2 4" xfId="4085" xr:uid="{305DE328-4017-435B-BC5B-276B19EFA09D}"/>
    <cellStyle name="Heading 2 2 2 3" xfId="4086" xr:uid="{06FA8366-F7BF-47DD-9AEE-B14A679A3C1B}"/>
    <cellStyle name="Heading 2 2 2 3 2" xfId="4087" xr:uid="{096E2651-6EEC-46F6-A637-C72C05B26AE8}"/>
    <cellStyle name="Heading 2 2 2 3 2 2" xfId="4088" xr:uid="{3FB99CBF-C6D5-4B82-8DA0-043A630D717D}"/>
    <cellStyle name="Heading 2 2 2 3 3" xfId="4089" xr:uid="{C14686DA-8E25-4CBC-B3F9-3718ADF22D90}"/>
    <cellStyle name="Heading 2 2 2 4" xfId="4090" xr:uid="{6808BF12-5DF5-4612-BE91-F50627ACA220}"/>
    <cellStyle name="Heading 2 2 2 4 2" xfId="4091" xr:uid="{499C1A3B-25D3-433E-B349-A5C0C2E9C913}"/>
    <cellStyle name="Heading 2 2 2 5" xfId="4092" xr:uid="{FE2B6210-4C50-43AC-B72E-FD18D3A9B8A4}"/>
    <cellStyle name="Heading 2 2 2 5 2" xfId="4093" xr:uid="{17DD19EC-4A6D-445B-8AC8-D8FD3D6074A4}"/>
    <cellStyle name="Heading 2 2 2 6" xfId="4094" xr:uid="{3EBB96B4-85C2-4CCD-91DA-A2D858FFE0B6}"/>
    <cellStyle name="Heading 2 2 2 7" xfId="4095" xr:uid="{37FA23BD-D452-4742-BBBC-54C71A89F1C0}"/>
    <cellStyle name="Heading 2 2 3" xfId="4096" xr:uid="{ACE3042F-4BEB-4FE8-846A-F56C2072CE79}"/>
    <cellStyle name="Heading 2 2 3 2" xfId="4097" xr:uid="{9E9A63DF-C14D-4829-A77B-A1B91CFA489F}"/>
    <cellStyle name="Heading 2 2 3 2 2" xfId="4098" xr:uid="{82D9FEC8-AA41-4894-A780-20DA9CD220FF}"/>
    <cellStyle name="Heading 2 2 3 2 2 2" xfId="4099" xr:uid="{26040EEE-3A75-46EF-AA70-DD8770121781}"/>
    <cellStyle name="Heading 2 2 3 2 3" xfId="4100" xr:uid="{A3E88CCB-3F8A-4F6E-974A-BEB16CA80046}"/>
    <cellStyle name="Heading 2 2 3 3" xfId="4101" xr:uid="{691D1217-7D7C-4478-9C35-534277975C14}"/>
    <cellStyle name="Heading 2 2 3 3 2" xfId="4102" xr:uid="{339422D8-6454-47DC-85DE-ED525EB52DF6}"/>
    <cellStyle name="Heading 2 2 3 4" xfId="4103" xr:uid="{6E9A50FD-036F-4913-B824-2B4D9CB2718C}"/>
    <cellStyle name="Heading 2 2 4" xfId="4104" xr:uid="{6D18D217-3E2A-4B2D-8073-AD62C8EEAAF6}"/>
    <cellStyle name="Heading 2 2 4 2" xfId="4105" xr:uid="{E6E39C0D-C849-4392-A1E2-ACBB1A976F49}"/>
    <cellStyle name="Heading 2 2 4 2 2" xfId="4106" xr:uid="{9ADA9218-B485-400E-8A1B-790586AABA81}"/>
    <cellStyle name="Heading 2 2 4 3" xfId="4107" xr:uid="{684B8ABA-A916-4717-9973-49AF1F0534FB}"/>
    <cellStyle name="Heading 2 2 5" xfId="4108" xr:uid="{38CB1166-B880-441F-A0EA-ABC26BC51511}"/>
    <cellStyle name="Heading 2 2 5 2" xfId="4109" xr:uid="{E45DB004-4326-45C7-BB5A-1A954C195070}"/>
    <cellStyle name="Heading 2 2 6" xfId="4110" xr:uid="{C004F486-B16E-4D90-819B-74625DDB4038}"/>
    <cellStyle name="Heading 2 2 6 2" xfId="4111" xr:uid="{8FDA93B3-EA95-4A05-8993-1AAC58153D39}"/>
    <cellStyle name="Heading 2 2 7" xfId="4112" xr:uid="{0AF15AA0-C37A-4E87-89A5-480EAD5F9DD8}"/>
    <cellStyle name="Heading 2 2 7 2" xfId="7210" xr:uid="{EA9E40CF-519E-4F33-831C-5ABE07C1687C}"/>
    <cellStyle name="Heading 2 2 8" xfId="4113" xr:uid="{9E574A59-763A-4674-938B-A5C5DB2AB106}"/>
    <cellStyle name="Heading 2 2 9" xfId="4114" xr:uid="{DD0B7859-5BB7-472A-AB03-2949603DB0AF}"/>
    <cellStyle name="Heading 2 3" xfId="4115" xr:uid="{3197E3F1-6260-4824-9CD5-D2F102877FE1}"/>
    <cellStyle name="Heading 2 3 2" xfId="4116" xr:uid="{5FC745CD-73FF-43A7-961B-84C6E4FED68B}"/>
    <cellStyle name="Heading 2 3 2 2" xfId="4117" xr:uid="{705351AC-4E5F-4FFD-ACC7-9402B58211A2}"/>
    <cellStyle name="Heading 2 3 2 2 2" xfId="4118" xr:uid="{1FF6982A-0B7B-4099-853C-95B619894250}"/>
    <cellStyle name="Heading 2 3 2 3" xfId="4119" xr:uid="{36346AFB-52E1-422D-9BD5-32C0244C6370}"/>
    <cellStyle name="Heading 2 3 3" xfId="4120" xr:uid="{484B65CE-F454-4068-A150-A31D0FC7C540}"/>
    <cellStyle name="Heading 2 3 3 2" xfId="4121" xr:uid="{3DC2AB64-2057-4F6B-AEC3-E408DEACE842}"/>
    <cellStyle name="Heading 2 3 4" xfId="4122" xr:uid="{621FDC14-6FC6-4C17-BD07-FCA1544710AD}"/>
    <cellStyle name="Heading 2 3 4 2" xfId="4123" xr:uid="{750906EB-3708-41B9-83DA-9916232C3E2C}"/>
    <cellStyle name="Heading 2 3 5" xfId="4124" xr:uid="{ED140CCE-32EB-4F25-BCA5-B6C854B907EE}"/>
    <cellStyle name="Heading 2 4" xfId="4125" xr:uid="{D3A89112-F5A1-4DCE-A709-1F26C39B72FD}"/>
    <cellStyle name="Heading 2 4 2" xfId="4126" xr:uid="{090A13AE-877C-4E8F-8645-18A4753842A4}"/>
    <cellStyle name="Heading 2 4 2 2" xfId="4127" xr:uid="{35A58403-0B0A-4523-A5E2-3C1B9D1AB6FB}"/>
    <cellStyle name="Heading 2 4 3" xfId="4128" xr:uid="{FEE7104F-4046-4220-94D3-10F4D43B443F}"/>
    <cellStyle name="Heading 2 4 3 2" xfId="4129" xr:uid="{A28535E4-A247-44E0-B73C-CABD4243C64D}"/>
    <cellStyle name="Heading 2 4 4" xfId="4130" xr:uid="{70DC2BB7-0708-4374-9844-4046825CD786}"/>
    <cellStyle name="Heading 2 5" xfId="4131" xr:uid="{D7198F03-9E3F-4F74-85D3-6F1AF9E169E3}"/>
    <cellStyle name="Heading 2 5 2" xfId="4132" xr:uid="{D408B8F8-55ED-49DF-AF31-BB28BD4E5B99}"/>
    <cellStyle name="Heading 2 5 2 2" xfId="4133" xr:uid="{F2ACBC31-94F4-456A-BA9C-4DA69AEDE8F4}"/>
    <cellStyle name="Heading 2 5 3" xfId="4134" xr:uid="{C0927739-87E4-42A3-8F9E-973EBF7C7DF3}"/>
    <cellStyle name="Heading 2 5 3 2" xfId="4135" xr:uid="{327568B1-5D71-4276-83A2-4BC8678657DD}"/>
    <cellStyle name="Heading 2 5 4" xfId="4136" xr:uid="{0543BF35-0578-4900-8F3E-D44E0F4A233F}"/>
    <cellStyle name="Heading 2 6" xfId="4137" xr:uid="{4110B642-F68D-46AA-96BB-2A3398C07AE9}"/>
    <cellStyle name="Heading 2 6 2" xfId="4138" xr:uid="{552DD41B-37C2-4896-A697-9222408293BA}"/>
    <cellStyle name="Heading 3" xfId="8" builtinId="18" customBuiltin="1"/>
    <cellStyle name="Heading 3 2" xfId="4139" xr:uid="{9080A0CE-DA17-4691-AC32-19C14A4D0198}"/>
    <cellStyle name="Heading 3 2 2" xfId="4140" xr:uid="{9CA1AFAB-A1EE-4E13-B28D-18A756AE295A}"/>
    <cellStyle name="Heading 3 2 2 2" xfId="4141" xr:uid="{81599777-4C75-41E6-B02A-99277F687748}"/>
    <cellStyle name="Heading 3 2 2 2 2" xfId="4142" xr:uid="{BE19E672-B60C-43EF-AB43-0A8EE069C947}"/>
    <cellStyle name="Heading 3 2 2 2 2 2" xfId="4143" xr:uid="{F0D62A7C-F953-4A85-8F93-CBC7DC6A6813}"/>
    <cellStyle name="Heading 3 2 2 2 2 2 2" xfId="4144" xr:uid="{AE6417B8-FB95-4308-A6EB-741460B4C171}"/>
    <cellStyle name="Heading 3 2 2 2 2 3" xfId="4145" xr:uid="{BD1C2433-916F-422C-BD05-EE117A7B0DFC}"/>
    <cellStyle name="Heading 3 2 2 2 3" xfId="4146" xr:uid="{24952CFE-2611-4769-98B2-40B4D949FEBD}"/>
    <cellStyle name="Heading 3 2 2 2 3 2" xfId="4147" xr:uid="{2037C744-6857-418A-858C-0D5994A8CDC6}"/>
    <cellStyle name="Heading 3 2 2 2 4" xfId="4148" xr:uid="{6E70B470-A35F-4815-875F-20E61F8DF584}"/>
    <cellStyle name="Heading 3 2 2 3" xfId="4149" xr:uid="{0DCDC696-F165-40A2-8916-E151036AC291}"/>
    <cellStyle name="Heading 3 2 2 3 2" xfId="4150" xr:uid="{32FD2B11-28FA-4F85-B7D1-C0A939891076}"/>
    <cellStyle name="Heading 3 2 2 3 2 2" xfId="4151" xr:uid="{F96BA3F3-799C-40B1-917D-DBC37AEACD07}"/>
    <cellStyle name="Heading 3 2 2 3 3" xfId="4152" xr:uid="{0492B21E-3129-43FA-B7E5-52CA5BE56B27}"/>
    <cellStyle name="Heading 3 2 2 4" xfId="4153" xr:uid="{79154D35-6523-466F-AFF2-38A953FDC805}"/>
    <cellStyle name="Heading 3 2 2 4 2" xfId="4154" xr:uid="{9918A549-B0B7-4E6A-B72E-37BF31D42C48}"/>
    <cellStyle name="Heading 3 2 2 5" xfId="4155" xr:uid="{50A094B5-1F52-48A7-8958-45D5A7E48CDC}"/>
    <cellStyle name="Heading 3 2 2 5 2" xfId="4156" xr:uid="{B8E9BC0E-509A-49FC-8DFC-C57872909085}"/>
    <cellStyle name="Heading 3 2 2 6" xfId="4157" xr:uid="{C6B2D76E-E35A-464B-AC4C-220B89C5423B}"/>
    <cellStyle name="Heading 3 2 2 7" xfId="4158" xr:uid="{C0562B58-3761-48BF-8E88-8B12BCB1D229}"/>
    <cellStyle name="Heading 3 2 3" xfId="4159" xr:uid="{CE67993B-AFFF-4DAC-92AC-AB2775DEAFD3}"/>
    <cellStyle name="Heading 3 2 3 2" xfId="4160" xr:uid="{CEAF71CD-4954-4357-87C7-C5836E75DA0F}"/>
    <cellStyle name="Heading 3 2 3 2 2" xfId="4161" xr:uid="{343A0A1F-9D12-4FD8-8520-2C995D3F308F}"/>
    <cellStyle name="Heading 3 2 3 2 2 2" xfId="4162" xr:uid="{FA13C7BF-D7DD-40C2-9B10-5608E7AED994}"/>
    <cellStyle name="Heading 3 2 3 2 3" xfId="4163" xr:uid="{BD4B53C9-A613-4890-8359-F4CCFFB9FB67}"/>
    <cellStyle name="Heading 3 2 3 3" xfId="4164" xr:uid="{7FCECC64-7626-4544-AF25-864C01176ABB}"/>
    <cellStyle name="Heading 3 2 3 3 2" xfId="4165" xr:uid="{D7957AE5-D9BA-4EF1-BFB5-BE64A210824A}"/>
    <cellStyle name="Heading 3 2 3 4" xfId="4166" xr:uid="{398D6BA8-AE70-4A54-AC0D-653C413FF16D}"/>
    <cellStyle name="Heading 3 2 4" xfId="4167" xr:uid="{9BA0CF20-50F1-44BA-9467-985ABDC5FF83}"/>
    <cellStyle name="Heading 3 2 4 2" xfId="4168" xr:uid="{8307E6D9-8AB4-4CEF-957A-61387F4C979C}"/>
    <cellStyle name="Heading 3 2 4 2 2" xfId="4169" xr:uid="{38ABCF7E-6BFC-491F-A984-015093BAE601}"/>
    <cellStyle name="Heading 3 2 4 3" xfId="4170" xr:uid="{CB3A49AC-7447-4A52-B32C-EA5845506B97}"/>
    <cellStyle name="Heading 3 2 5" xfId="4171" xr:uid="{24A8E896-4F6C-4168-AC36-FDB3321E4082}"/>
    <cellStyle name="Heading 3 2 5 2" xfId="4172" xr:uid="{C735A6B0-CF02-4E4E-89BE-DB8E787BFB90}"/>
    <cellStyle name="Heading 3 2 6" xfId="4173" xr:uid="{2CC9D300-AAF5-4553-859D-1BF44F59F173}"/>
    <cellStyle name="Heading 3 2 6 2" xfId="4174" xr:uid="{091B958C-75FC-4982-BB33-28FFB5E7BE80}"/>
    <cellStyle name="Heading 3 2 7" xfId="4175" xr:uid="{409E43DE-694B-4CC9-A234-D702EC3CECF6}"/>
    <cellStyle name="Heading 3 2 7 2" xfId="7211" xr:uid="{E8D7606B-9851-40C9-BB97-0BDF3F40E29C}"/>
    <cellStyle name="Heading 3 2 8" xfId="4176" xr:uid="{24E8B103-6D9C-47BD-AB27-B39E26DC6B8C}"/>
    <cellStyle name="Heading 3 2 9" xfId="4177" xr:uid="{2FE1D78C-2FF9-4493-97B9-9ABC80964C10}"/>
    <cellStyle name="Heading 3 3" xfId="4178" xr:uid="{C94765E9-6BC6-4B26-B2CA-31729887D71D}"/>
    <cellStyle name="Heading 3 3 2" xfId="4179" xr:uid="{3FA9218F-A464-4CC3-AD2C-3743A18777AE}"/>
    <cellStyle name="Heading 3 3 2 2" xfId="4180" xr:uid="{1A8B65E1-76B4-4368-A512-E4EC9602E16C}"/>
    <cellStyle name="Heading 3 3 2 2 2" xfId="4181" xr:uid="{42F43E6C-056C-400A-87D5-28BBAAD5C26E}"/>
    <cellStyle name="Heading 3 3 2 3" xfId="4182" xr:uid="{81905A6B-5C93-4C7C-9845-21B6C7356222}"/>
    <cellStyle name="Heading 3 3 3" xfId="4183" xr:uid="{C4455D97-EF25-49A1-A58A-1E653BD7825E}"/>
    <cellStyle name="Heading 3 3 3 2" xfId="4184" xr:uid="{0CF40642-0909-4900-9481-48E1F5725D2B}"/>
    <cellStyle name="Heading 3 3 4" xfId="4185" xr:uid="{0F29F6A1-92A5-49D6-8E90-F9DD39124477}"/>
    <cellStyle name="Heading 3 3 4 2" xfId="4186" xr:uid="{80F3310A-FA1D-4E48-AA1D-B1C6C781D3AF}"/>
    <cellStyle name="Heading 3 3 5" xfId="4187" xr:uid="{F359E8BD-0853-41E2-8729-FA0E9E7BDCA5}"/>
    <cellStyle name="Heading 3 4" xfId="4188" xr:uid="{BDE3DC54-1F69-4E9E-815B-656C3AAC20A7}"/>
    <cellStyle name="Heading 3 4 2" xfId="4189" xr:uid="{8E2B8AD6-999F-42CE-99CD-8A9382F7F7E6}"/>
    <cellStyle name="Heading 3 4 2 2" xfId="4190" xr:uid="{728A71AB-0C98-4CDD-ABAD-CFDEDCE9311A}"/>
    <cellStyle name="Heading 3 4 3" xfId="4191" xr:uid="{0B1A3A4C-A957-4601-932C-77E5D0A3C5E3}"/>
    <cellStyle name="Heading 3 4 3 2" xfId="4192" xr:uid="{1C30DF48-6B7F-44E1-9316-F3F3DC36DEEB}"/>
    <cellStyle name="Heading 3 4 4" xfId="4193" xr:uid="{05ED6FE9-1E70-4E19-A2EC-96082FB7B1E4}"/>
    <cellStyle name="Heading 3 5" xfId="4194" xr:uid="{C93067A9-869D-42A8-A2F7-424E46756C94}"/>
    <cellStyle name="Heading 3 5 2" xfId="4195" xr:uid="{C0BBE7C2-4F76-4B1F-8E24-63A2795E4CA4}"/>
    <cellStyle name="Heading 3 5 2 2" xfId="4196" xr:uid="{6D9FBEA3-FE2B-467D-9810-9FDAF75F85FA}"/>
    <cellStyle name="Heading 3 5 3" xfId="4197" xr:uid="{7E0B105E-1051-49F5-8FD6-1C196E04225F}"/>
    <cellStyle name="Heading 3 5 3 2" xfId="4198" xr:uid="{FDB9AD84-B3EA-4DF4-ACAF-A93596F1068D}"/>
    <cellStyle name="Heading 3 5 4" xfId="4199" xr:uid="{FBF5953A-AF87-41E1-B268-035B669DEF46}"/>
    <cellStyle name="Heading 3 6" xfId="4200" xr:uid="{55C0D0A9-A11C-48D5-A6D8-63CDFD972DD6}"/>
    <cellStyle name="Heading 3 6 2" xfId="4201" xr:uid="{BD5759D7-CCB4-4347-AEAB-CC5102229181}"/>
    <cellStyle name="Heading 4" xfId="9" builtinId="19" customBuiltin="1"/>
    <cellStyle name="Heading 4 2" xfId="4202" xr:uid="{F8D070CA-41EC-4C08-A74B-969E526BC6D2}"/>
    <cellStyle name="Heading 4 2 2" xfId="4203" xr:uid="{0BB65CFD-0349-4914-B656-35AA00DB066B}"/>
    <cellStyle name="Heading 4 2 2 2" xfId="4204" xr:uid="{A570F6E9-E29A-460F-ABAE-9345CB40CB98}"/>
    <cellStyle name="Heading 4 2 2 2 2" xfId="4205" xr:uid="{2C728D90-53C9-4E81-AE52-7D697BDDAEC7}"/>
    <cellStyle name="Heading 4 2 2 2 2 2" xfId="4206" xr:uid="{E802CCF8-4B91-461A-8213-6AF42E4585D8}"/>
    <cellStyle name="Heading 4 2 2 2 2 2 2" xfId="4207" xr:uid="{3299CA67-133C-4404-A190-2F1515B8B980}"/>
    <cellStyle name="Heading 4 2 2 2 2 3" xfId="4208" xr:uid="{9EFFDD94-D081-4947-AF57-FD7053C14425}"/>
    <cellStyle name="Heading 4 2 2 2 3" xfId="4209" xr:uid="{B75C4129-FAB4-4793-B5D1-58EDBDBC929D}"/>
    <cellStyle name="Heading 4 2 2 2 3 2" xfId="4210" xr:uid="{0EF67F4F-EB9D-4D40-B78B-C115389045E4}"/>
    <cellStyle name="Heading 4 2 2 2 4" xfId="4211" xr:uid="{9FBB961F-86AC-439F-B5FF-60CBC9B4FEA4}"/>
    <cellStyle name="Heading 4 2 2 3" xfId="4212" xr:uid="{863D3351-C17C-437D-828D-D80CB9817E8A}"/>
    <cellStyle name="Heading 4 2 2 3 2" xfId="4213" xr:uid="{EC6977DC-C97F-49C9-ADDE-51E08322F196}"/>
    <cellStyle name="Heading 4 2 2 3 2 2" xfId="4214" xr:uid="{C8F52DBD-6FC7-45F7-8624-74B647C39FFF}"/>
    <cellStyle name="Heading 4 2 2 3 3" xfId="4215" xr:uid="{3D25780F-4D40-4BD9-AB33-86B00CE6D10A}"/>
    <cellStyle name="Heading 4 2 2 4" xfId="4216" xr:uid="{21786E0D-D71B-4C19-8E5E-416051E06FEE}"/>
    <cellStyle name="Heading 4 2 2 5" xfId="4217" xr:uid="{AAE7E4CE-BDCE-4671-BF78-CC4B74B0E222}"/>
    <cellStyle name="Heading 4 2 3" xfId="4218" xr:uid="{D5162C78-16F6-4148-8899-8CC428D74EE0}"/>
    <cellStyle name="Heading 4 2 3 2" xfId="4219" xr:uid="{5C6CEAF8-E2FB-4917-B9C2-A0680F70502D}"/>
    <cellStyle name="Heading 4 2 3 2 2" xfId="4220" xr:uid="{2D2F3882-94DD-47E3-AC29-4384124B6369}"/>
    <cellStyle name="Heading 4 2 3 2 2 2" xfId="4221" xr:uid="{52149CBE-A65E-4DD2-8126-77BA391B351A}"/>
    <cellStyle name="Heading 4 2 3 2 3" xfId="4222" xr:uid="{629D146C-F953-4AD1-A461-1E030662D409}"/>
    <cellStyle name="Heading 4 2 3 3" xfId="4223" xr:uid="{C2D83519-83F1-4502-ADA8-F45CD02ECB3B}"/>
    <cellStyle name="Heading 4 2 3 3 2" xfId="4224" xr:uid="{2B3DAC96-412F-4ACF-ACDF-B604B55670AA}"/>
    <cellStyle name="Heading 4 2 3 4" xfId="4225" xr:uid="{CF3F9002-4845-40A8-9DA9-9B2F4EF2B556}"/>
    <cellStyle name="Heading 4 2 4" xfId="4226" xr:uid="{FC67A5D5-48CA-4993-91B2-A25C205F5D91}"/>
    <cellStyle name="Heading 4 2 4 2" xfId="4227" xr:uid="{4A333E27-2811-4FDF-BD7A-BD7CBD6F56C2}"/>
    <cellStyle name="Heading 4 2 4 2 2" xfId="4228" xr:uid="{1345B0AA-0A41-4321-BB62-C74A1B423A74}"/>
    <cellStyle name="Heading 4 2 4 3" xfId="4229" xr:uid="{17B43122-F7D9-4234-9D70-47EAF3A84DAA}"/>
    <cellStyle name="Heading 4 2 5" xfId="4230" xr:uid="{FC6694B6-BF0F-4561-84A0-8778E5359C2C}"/>
    <cellStyle name="Heading 4 2 5 2" xfId="7212" xr:uid="{9A6BDA1F-CEAD-4178-BAD1-0610894F8101}"/>
    <cellStyle name="Heading 4 2 6" xfId="4231" xr:uid="{192C5CD0-0C35-482B-83E8-3581A7EC8736}"/>
    <cellStyle name="Heading 4 2 7" xfId="4232" xr:uid="{A9F7ADFF-D202-4A95-AEA5-68559461B2F2}"/>
    <cellStyle name="Heading 4 3" xfId="4233" xr:uid="{5A2FC157-384B-45B9-9604-1B1C1BD3BD4F}"/>
    <cellStyle name="Heading 4 3 2" xfId="4234" xr:uid="{E254CFC4-3C19-4D1E-9BD9-98A3010E8789}"/>
    <cellStyle name="Heading 4 3 2 2" xfId="4235" xr:uid="{6882582D-86F2-49B2-8FB8-2AEF94F47CFE}"/>
    <cellStyle name="Heading 4 3 2 2 2" xfId="4236" xr:uid="{D5968737-BBAD-4134-B15F-B4F4EC32A507}"/>
    <cellStyle name="Heading 4 3 2 3" xfId="4237" xr:uid="{B335EEF7-C888-4F32-92AF-FBD712290F26}"/>
    <cellStyle name="Heading 4 3 3" xfId="4238" xr:uid="{15D735F1-573B-4BA7-A509-9A57868FFBFA}"/>
    <cellStyle name="Heading 4 4" xfId="4239" xr:uid="{75814962-F2A6-46ED-B66C-DFEEB6CFF9EC}"/>
    <cellStyle name="Heading 4 4 2" xfId="4240" xr:uid="{69A6FA3B-E92E-441A-9B39-25BD8221C909}"/>
    <cellStyle name="Heading 4 4 2 2" xfId="4241" xr:uid="{BC829DCC-6B55-4828-A189-1879944F193D}"/>
    <cellStyle name="Heading 4 4 3" xfId="4242" xr:uid="{16AAEC87-F0BE-4374-9F3D-6729DB4BA267}"/>
    <cellStyle name="Heading 4 5" xfId="4243" xr:uid="{E677604D-55FA-4414-910F-3C4EC5623F46}"/>
    <cellStyle name="Heading 4 5 2" xfId="4244" xr:uid="{54C11737-E969-4A2D-9CC1-58BA11C5BFB5}"/>
    <cellStyle name="Heading 4 5 2 2" xfId="4245" xr:uid="{FFBC6488-7A4C-44FD-B9D5-060A63D51235}"/>
    <cellStyle name="Heading 4 5 3" xfId="4246" xr:uid="{2F1E3D49-691C-4332-857E-A54404125170}"/>
    <cellStyle name="Heading 5" xfId="7213" xr:uid="{FD2E834E-B5D8-4B39-BC7E-5315F731948D}"/>
    <cellStyle name="Heading 5 2" xfId="7214" xr:uid="{931D67E5-E638-4256-8209-058F79512E78}"/>
    <cellStyle name="Heading 6" xfId="7207" xr:uid="{01627454-6FD8-4015-992B-73EF45ED7315}"/>
    <cellStyle name="Heading1" xfId="4247" xr:uid="{C83DE24E-DEAE-495B-9F45-F390D11583D7}"/>
    <cellStyle name="Heading1 1" xfId="4248" xr:uid="{C8C89723-10BF-4808-B581-589210FEB0BE}"/>
    <cellStyle name="Heading1 1 2" xfId="4249" xr:uid="{EDC28930-9BAA-4861-8425-82BA01CA5A94}"/>
    <cellStyle name="Heading1 1 2 2" xfId="7217" xr:uid="{A5136089-8382-4BD4-B170-1C7BDBCC701D}"/>
    <cellStyle name="Heading1 1 3" xfId="4250" xr:uid="{93C38892-1935-4461-9DF3-D9E4C3E7337C}"/>
    <cellStyle name="Heading1 1 3 2" xfId="7216" xr:uid="{294F9789-0E85-4F11-9B9C-6F5E455491B9}"/>
    <cellStyle name="Heading1 1 3 3" xfId="14376" xr:uid="{011E8D73-98CF-426D-826A-FF3DD6CE3583}"/>
    <cellStyle name="Heading1 1 4" xfId="4251" xr:uid="{A63888DB-82C0-4B4A-BCB8-B32CBE615C00}"/>
    <cellStyle name="Heading1 2" xfId="4252" xr:uid="{222ACE99-F21A-4F23-9047-29AF316AC121}"/>
    <cellStyle name="Heading1 2 2" xfId="4253" xr:uid="{CC6DAA59-4C89-4B64-A3AD-76679367F391}"/>
    <cellStyle name="Heading1 2 2 2" xfId="7219" xr:uid="{ABEE108A-E8CB-4394-AF76-C0273E81BDAE}"/>
    <cellStyle name="Heading1 2 3" xfId="7218" xr:uid="{D789E926-62AA-494B-B9B6-632AC54DCA69}"/>
    <cellStyle name="Heading1 3" xfId="4254" xr:uid="{DE5B014A-F24B-4CBC-BAB0-371DCAAC3F4F}"/>
    <cellStyle name="Heading1 3 2" xfId="7215" xr:uid="{6B34B96D-1EFC-42EC-9124-9482701263EC}"/>
    <cellStyle name="Heading1 4" xfId="4255" xr:uid="{9E3053E4-8407-43FB-AB4D-0E07FC4F9942}"/>
    <cellStyle name="Heading2" xfId="7336" xr:uid="{54E6CC17-B901-478B-B1BC-BE1088E1C0C1}"/>
    <cellStyle name="Heading3" xfId="7337" xr:uid="{C8E212A4-3A6E-41FC-B4F9-762780305263}"/>
    <cellStyle name="Heading4" xfId="7338" xr:uid="{263094B6-AA73-4641-9E0D-7ECCCFEE3A75}"/>
    <cellStyle name="HeadingMonth" xfId="7339" xr:uid="{BEEAC3B4-E99C-452D-ACB2-77EFEBAB759F}"/>
    <cellStyle name="HeadingMonth 2" xfId="7340" xr:uid="{FE6C1F12-0631-4FDA-A2CA-36B4EDC3BE69}"/>
    <cellStyle name="Hyperlink" xfId="4" builtinId="8"/>
    <cellStyle name="Hyperlink 2" xfId="7341" xr:uid="{90E11B1C-84B2-466D-A4DD-25ED7D106E5C}"/>
    <cellStyle name="Hyperlink 2 2" xfId="14501" xr:uid="{DFD3D971-0AB9-445A-9164-931F6574AB04}"/>
    <cellStyle name="Hyperlink 3" xfId="7342" xr:uid="{A52D3F52-DB00-4C30-A930-75F2A652CFF2}"/>
    <cellStyle name="Hyperlink 4" xfId="14498" xr:uid="{71AB6ED2-9196-41A8-ADB4-D0309B59A922}"/>
    <cellStyle name="InpComma0" xfId="7343" xr:uid="{B5E52C77-2121-490D-8560-8591742A969A}"/>
    <cellStyle name="InpComma1" xfId="7344" xr:uid="{6D2F6F8B-E08C-4D53-BA3C-E27F681C49EB}"/>
    <cellStyle name="InpComma2" xfId="7345" xr:uid="{DF249820-7A76-4D28-B439-F1B9A02C7C48}"/>
    <cellStyle name="InpComma3" xfId="7346" xr:uid="{E9D0F35F-BA6E-4966-BBA9-DC9C4BC07FA7}"/>
    <cellStyle name="InpComma4" xfId="7347" xr:uid="{513257AE-35F9-4846-BF93-C61E5B304BB1}"/>
    <cellStyle name="InpComma4 2" xfId="7348" xr:uid="{87B0E79D-04E2-4C0F-9C00-DCFADC50262A}"/>
    <cellStyle name="InpCurr0" xfId="7349" xr:uid="{EF4C2D95-F62E-4550-857B-2F15211A66A3}"/>
    <cellStyle name="InpCurr1" xfId="7350" xr:uid="{EA37ECAB-EC66-46FD-A652-1025A60C3697}"/>
    <cellStyle name="InpCurr2" xfId="7351" xr:uid="{DAE1E62D-20C6-40B0-880F-F09C988489FA}"/>
    <cellStyle name="InpCurr3" xfId="7352" xr:uid="{F5BC94FF-C18A-4CB2-A83E-65ED4652FA0B}"/>
    <cellStyle name="InpCurr3 2" xfId="7353" xr:uid="{0C174E95-C077-4E9B-8E55-B55541E47CA8}"/>
    <cellStyle name="InpCurr4" xfId="7354" xr:uid="{ABA3C743-82FD-4C6F-B958-2D976ABAFE45}"/>
    <cellStyle name="InpCurr4 2" xfId="7355" xr:uid="{1B7CF82A-4CB2-4C1D-ACE6-1C791CD0C857}"/>
    <cellStyle name="InpDate" xfId="7356" xr:uid="{41B3CFDF-CF4C-4121-8D8A-A306C3612B7E}"/>
    <cellStyle name="InpPercent0" xfId="7357" xr:uid="{DDC9FB08-5FC6-4130-BAA5-BB2A95E94E72}"/>
    <cellStyle name="InpPercent1" xfId="7358" xr:uid="{409F98E1-42BF-40BD-9772-B7525DE2945F}"/>
    <cellStyle name="InpPercent2" xfId="7359" xr:uid="{E919B112-5850-4138-8EA3-AB62A77609F5}"/>
    <cellStyle name="InpText" xfId="7360" xr:uid="{7574CD00-F329-473D-9426-DDF82FBE5F49}"/>
    <cellStyle name="Input" xfId="12" builtinId="20" customBuiltin="1"/>
    <cellStyle name="Input [yellow]" xfId="4256" xr:uid="{408A78E7-57EC-4C81-8942-96E343857F0C}"/>
    <cellStyle name="Input [yellow] 2" xfId="4257" xr:uid="{288CA7BD-981D-4EAB-BE27-DD8170600EDB}"/>
    <cellStyle name="Input [yellow] 2 2" xfId="4258" xr:uid="{850331C3-39DD-405A-B5B5-E65C31028634}"/>
    <cellStyle name="Input [yellow] 2 2 2" xfId="4259" xr:uid="{0DAA9DDD-8806-433C-9254-417CAB3BD166}"/>
    <cellStyle name="Input [yellow] 2 3" xfId="4260" xr:uid="{29FC3090-FC12-489B-8630-9C3B9C393CCE}"/>
    <cellStyle name="Input [yellow] 3" xfId="4261" xr:uid="{3F005312-73EE-466F-BCD1-4727E72228E9}"/>
    <cellStyle name="Input [yellow] 3 2" xfId="4262" xr:uid="{B494771E-7196-459D-87ED-A0C1AD8664EF}"/>
    <cellStyle name="Input [yellow] 4" xfId="4263" xr:uid="{00235A4A-E8FD-4AC3-A4EA-19FCAC675C75}"/>
    <cellStyle name="Input [yellow] 4 2" xfId="4264" xr:uid="{709E2114-2396-4C32-905A-4AFFF369EDBA}"/>
    <cellStyle name="Input [yellow] 5" xfId="4265" xr:uid="{4E36E701-B9FB-4909-A205-878E91062C5A}"/>
    <cellStyle name="Input [yellow] 5 2" xfId="7220" xr:uid="{DC57002C-7F93-49BA-BA92-19D6405DF7D3}"/>
    <cellStyle name="Input 10" xfId="4266" xr:uid="{00B91216-0040-41BF-8F2D-E962A5E233D5}"/>
    <cellStyle name="Input 10 2" xfId="4267" xr:uid="{2CAD45D7-DAD5-48DC-B411-69E554BCBFC1}"/>
    <cellStyle name="Input 11" xfId="4268" xr:uid="{2E08C396-77D7-440F-A339-20AEDF9F5EB1}"/>
    <cellStyle name="Input 11 2" xfId="4269" xr:uid="{E2E119E7-5CCC-4B63-BBB9-AB258435AD02}"/>
    <cellStyle name="Input 12" xfId="4270" xr:uid="{20CAE491-E009-42C6-B40F-2EA858B05A8D}"/>
    <cellStyle name="Input 12 2" xfId="4271" xr:uid="{43CF73EF-D8FD-493F-A457-8365498BCDFB}"/>
    <cellStyle name="Input 13" xfId="4272" xr:uid="{E30048D3-EE90-4FD2-8BC9-C679A7D36748}"/>
    <cellStyle name="Input 13 2" xfId="4273" xr:uid="{E918A7AC-8900-41D6-B4B5-341BAC3D9F32}"/>
    <cellStyle name="Input 14" xfId="4274" xr:uid="{B65BB244-C2B5-4DFD-A123-02751CDE9B28}"/>
    <cellStyle name="Input 14 2" xfId="4275" xr:uid="{EDCAF6E5-93F1-4763-8091-CBE48DF737AE}"/>
    <cellStyle name="Input 15" xfId="4276" xr:uid="{CA6BF363-B5B5-494A-AB69-EBA7D56CD18C}"/>
    <cellStyle name="Input 15 2" xfId="4277" xr:uid="{7706DFAC-C567-4D9D-A06E-86B371E9B72E}"/>
    <cellStyle name="Input 16" xfId="4278" xr:uid="{5A7732C9-9F23-414D-9857-38608094FF9E}"/>
    <cellStyle name="Input 16 2" xfId="4279" xr:uid="{F384FC16-47F1-4335-8EFB-273C8DDE6F4E}"/>
    <cellStyle name="Input 17" xfId="4280" xr:uid="{5EC749E5-B876-415B-8111-4AA66321567D}"/>
    <cellStyle name="Input 17 2" xfId="4281" xr:uid="{0F8624F7-1E04-4056-8BF6-D087DD068BA8}"/>
    <cellStyle name="Input 2" xfId="4282" xr:uid="{C34BC479-5746-46C3-BC33-35BE79EF00AA}"/>
    <cellStyle name="Input 2 2" xfId="4283" xr:uid="{05B8D345-08DC-40D0-8776-2B74BF5505CE}"/>
    <cellStyle name="Input 2 2 2" xfId="4284" xr:uid="{4851F0C8-8898-4A58-B624-20A2741395BA}"/>
    <cellStyle name="Input 2 2 2 2" xfId="4285" xr:uid="{D50C836D-8DBB-4807-8DCA-ADE1E4DB21BE}"/>
    <cellStyle name="Input 2 2 2 2 2" xfId="4286" xr:uid="{87833469-7729-45E0-A09A-2035FB4674A2}"/>
    <cellStyle name="Input 2 2 2 2 2 2" xfId="4287" xr:uid="{742B4A91-09A8-452D-B1B7-24C0C28E883B}"/>
    <cellStyle name="Input 2 2 2 2 3" xfId="4288" xr:uid="{5E225DB8-C296-43E9-8300-9990AB32636D}"/>
    <cellStyle name="Input 2 2 2 3" xfId="4289" xr:uid="{C6905A26-AD53-41DD-A30E-F8943C690251}"/>
    <cellStyle name="Input 2 2 2 3 2" xfId="4290" xr:uid="{045D06B1-A05F-4A84-82EF-A7C9B4349D33}"/>
    <cellStyle name="Input 2 2 2 4" xfId="4291" xr:uid="{60E00CFE-2D2D-467A-B92E-4A2C57209B65}"/>
    <cellStyle name="Input 2 2 2 4 2" xfId="4292" xr:uid="{73D8A0EA-6D6E-4A37-B573-A612D4552616}"/>
    <cellStyle name="Input 2 2 2 5" xfId="4293" xr:uid="{6ADDFEAF-EEC0-4747-9663-D7FA13ABBC0C}"/>
    <cellStyle name="Input 2 2 3" xfId="4294" xr:uid="{DDC852DB-831E-4D4F-BCE7-E54FE37DDBB9}"/>
    <cellStyle name="Input 2 2 3 2" xfId="4295" xr:uid="{063A4EA6-7DA8-4C77-89E3-2F34F40B9265}"/>
    <cellStyle name="Input 2 2 3 2 2" xfId="4296" xr:uid="{0A33E24B-3CDC-4B80-8AA4-AA9E0AD871E6}"/>
    <cellStyle name="Input 2 2 3 2 2 2" xfId="4297" xr:uid="{F4404B1E-83C8-4726-9DC2-B00CAAA780F7}"/>
    <cellStyle name="Input 2 2 3 2 3" xfId="4298" xr:uid="{4EF9FC1F-B3A1-43E1-862C-3F7C57F4A808}"/>
    <cellStyle name="Input 2 2 3 3" xfId="4299" xr:uid="{6CC89666-0CF7-42EE-A5F8-CE13A5E1F30E}"/>
    <cellStyle name="Input 2 2 3 3 2" xfId="4300" xr:uid="{15E086DC-1487-4F9D-B8AF-E0F3CC96F514}"/>
    <cellStyle name="Input 2 2 3 4" xfId="4301" xr:uid="{DC176088-8095-4830-9A10-DA6E957D02B1}"/>
    <cellStyle name="Input 2 2 4" xfId="4302" xr:uid="{8DC2CD7E-FECE-4597-BCD2-279B2C717A7B}"/>
    <cellStyle name="Input 2 2 4 2" xfId="4303" xr:uid="{8B0FC0A8-F7FB-4516-AC65-59DB4B004F48}"/>
    <cellStyle name="Input 2 2 4 2 2" xfId="4304" xr:uid="{B61E5098-41A6-48E6-8393-920AD17950BB}"/>
    <cellStyle name="Input 2 2 4 3" xfId="4305" xr:uid="{22E3C269-5678-482A-8854-EED98B2B8D03}"/>
    <cellStyle name="Input 2 2 5" xfId="4306" xr:uid="{3A9D1A89-C457-440C-BB05-41D4CEA9024A}"/>
    <cellStyle name="Input 2 2 5 2" xfId="4307" xr:uid="{CCEB90F4-AAD8-483F-A065-290AA20EA7B1}"/>
    <cellStyle name="Input 2 2 6" xfId="4308" xr:uid="{F75A0E41-F957-4BB0-917A-F32B95FF925E}"/>
    <cellStyle name="Input 2 2 7" xfId="4309" xr:uid="{B3FC0ADD-6CF8-4726-A735-7E861DBE736C}"/>
    <cellStyle name="Input 2 3" xfId="4310" xr:uid="{138E00C8-AD48-4C2E-B5CF-961437964D22}"/>
    <cellStyle name="Input 2 3 2" xfId="4311" xr:uid="{122D4361-F220-4B68-8DB0-2D219E20FC73}"/>
    <cellStyle name="Input 2 3 2 2" xfId="4312" xr:uid="{2314C077-C1F9-4963-9B3A-886D9E6092FA}"/>
    <cellStyle name="Input 2 3 2 2 2" xfId="4313" xr:uid="{D4398B2C-B05A-4AF4-AEDA-BC364898436E}"/>
    <cellStyle name="Input 2 3 2 3" xfId="4314" xr:uid="{327F49AC-3ADD-4887-A44D-CA10BD3E9E8E}"/>
    <cellStyle name="Input 2 3 3" xfId="4315" xr:uid="{E0BED90F-0D2A-4EA8-A36C-C875B8FF6CB9}"/>
    <cellStyle name="Input 2 3 3 2" xfId="4316" xr:uid="{DA584814-9BBF-4B4A-98D9-355302DB0CB2}"/>
    <cellStyle name="Input 2 3 4" xfId="4317" xr:uid="{6C5D9189-9757-4AEA-9968-497CEB6E1BDE}"/>
    <cellStyle name="Input 2 3 4 2" xfId="4318" xr:uid="{A25843B7-2969-46BE-A5BC-D65607560D8C}"/>
    <cellStyle name="Input 2 3 5" xfId="4319" xr:uid="{3B1F5659-0897-47A8-84B0-56DEB0921298}"/>
    <cellStyle name="Input 2 4" xfId="4320" xr:uid="{FDFE4656-FC06-401A-85AE-7281AB3B6D2D}"/>
    <cellStyle name="Input 2 4 2" xfId="4321" xr:uid="{F374ED78-EEE9-47B0-B13B-6D7481F03CDF}"/>
    <cellStyle name="Input 2 4 2 2" xfId="4322" xr:uid="{513F274E-23F5-462A-A606-23644A13D74D}"/>
    <cellStyle name="Input 2 4 2 2 2" xfId="4323" xr:uid="{24871A24-2E06-469A-8BBA-0022B069512F}"/>
    <cellStyle name="Input 2 4 2 3" xfId="4324" xr:uid="{40CAA9FC-C326-49E3-8536-335EBD4043DE}"/>
    <cellStyle name="Input 2 4 3" xfId="4325" xr:uid="{5333079B-ED1A-42A0-9C4A-7157DA082674}"/>
    <cellStyle name="Input 2 4 3 2" xfId="4326" xr:uid="{B2E89AE8-7CE8-49D4-BB8E-0DFB7E6B4CAF}"/>
    <cellStyle name="Input 2 4 4" xfId="4327" xr:uid="{B178D466-568C-486D-8D9F-941BDF3606B5}"/>
    <cellStyle name="Input 2 5" xfId="4328" xr:uid="{49A4DE92-5BED-4AFC-BBA3-DBC25DCA8B39}"/>
    <cellStyle name="Input 2 5 2" xfId="4329" xr:uid="{F19227C8-E664-4E47-B758-909B543953B9}"/>
    <cellStyle name="Input 2 5 2 2" xfId="4330" xr:uid="{AA932655-0905-4785-BA5E-953D29CEFF4C}"/>
    <cellStyle name="Input 2 5 3" xfId="4331" xr:uid="{60658622-3FDA-4895-8363-9B2AE3FB1AB0}"/>
    <cellStyle name="Input 2 6" xfId="4332" xr:uid="{B3A02A8F-FA80-400B-BE8F-F7BAE0CB5E8C}"/>
    <cellStyle name="Input 2 6 2" xfId="4333" xr:uid="{66A53B88-40AC-48D2-9228-1B477F68B8CF}"/>
    <cellStyle name="Input 2 7" xfId="4334" xr:uid="{0E5A45EC-758B-4BBC-89C7-B43160EA717A}"/>
    <cellStyle name="Input 2 7 2" xfId="7221" xr:uid="{207C9FC3-0C3F-41E0-AFDD-1BAD008F8406}"/>
    <cellStyle name="Input 2 8" xfId="4335" xr:uid="{170E02FF-70E2-4297-9961-63F3AC125BB1}"/>
    <cellStyle name="Input 2 9" xfId="4336" xr:uid="{A1B9E792-93BE-4621-B41A-BE91472F6C3D}"/>
    <cellStyle name="Input 3" xfId="4337" xr:uid="{FDC4ED63-7BD5-4612-BD4A-80B60608EA92}"/>
    <cellStyle name="Input 3 2" xfId="4338" xr:uid="{EB77D2C7-4ADD-4822-B1D8-1B0BF21C19C7}"/>
    <cellStyle name="Input 3 2 2" xfId="4339" xr:uid="{89B46C5B-7155-4D52-84D4-84048E1FFB00}"/>
    <cellStyle name="Input 3 2 2 2" xfId="4340" xr:uid="{22F2F43F-D8DB-4C87-8CB2-B40791935C77}"/>
    <cellStyle name="Input 3 2 2 2 2" xfId="4341" xr:uid="{02F70212-5C3B-4779-A8A1-58C1B84F4094}"/>
    <cellStyle name="Input 3 2 2 3" xfId="4342" xr:uid="{CEDCD4A0-2A57-45F8-A042-DE1F59ABFE16}"/>
    <cellStyle name="Input 3 2 3" xfId="4343" xr:uid="{747E580E-17D8-4C13-9E2E-EB0B6E109716}"/>
    <cellStyle name="Input 3 2 3 2" xfId="4344" xr:uid="{6BF94049-980D-48AE-A7E0-0672416FA839}"/>
    <cellStyle name="Input 3 2 4" xfId="4345" xr:uid="{4BDFFD6A-FCDC-4270-879E-80997CD6E347}"/>
    <cellStyle name="Input 3 3" xfId="4346" xr:uid="{B5B0C742-05E2-42F3-A671-5D40E806A920}"/>
    <cellStyle name="Input 3 3 2" xfId="4347" xr:uid="{2C50D93B-E80D-4511-9474-610EFAC82DD3}"/>
    <cellStyle name="Input 3 3 2 2" xfId="4348" xr:uid="{1502B791-5341-46E9-9CFE-32019A8C69D1}"/>
    <cellStyle name="Input 3 3 3" xfId="4349" xr:uid="{D23ABB71-E70F-48FB-8338-A74631A378C2}"/>
    <cellStyle name="Input 3 4" xfId="4350" xr:uid="{61F79E4A-29C2-4845-8E18-89E2FB5D2A6F}"/>
    <cellStyle name="Input 3 4 2" xfId="4351" xr:uid="{D9705D36-4D97-4D11-9900-254EE7230ABA}"/>
    <cellStyle name="Input 3 5" xfId="4352" xr:uid="{831759F5-C7A9-41C0-B5F5-63D14F9BF703}"/>
    <cellStyle name="Input 3 6" xfId="4353" xr:uid="{DCF31EF8-7848-484D-814E-D3079CEB60D4}"/>
    <cellStyle name="Input 4" xfId="4354" xr:uid="{C37547B0-04D9-463A-9264-809FDBF3F7C7}"/>
    <cellStyle name="Input 4 2" xfId="4355" xr:uid="{45F99980-A3BF-44E3-992C-CB1F195B0E95}"/>
    <cellStyle name="Input 4 2 2" xfId="4356" xr:uid="{372E4727-F7C5-485A-8B58-55079C1CC18A}"/>
    <cellStyle name="Input 4 2 2 2" xfId="4357" xr:uid="{AC18B886-E0FC-457E-81C5-9E3CFEF8898C}"/>
    <cellStyle name="Input 4 2 3" xfId="4358" xr:uid="{56EFED91-64AC-4056-9218-42F2DAF15A74}"/>
    <cellStyle name="Input 4 3" xfId="4359" xr:uid="{62938720-5D65-4F55-9357-703F560AFEE3}"/>
    <cellStyle name="Input 4 3 2" xfId="4360" xr:uid="{9D1BBEA7-B0AB-46F9-9280-1F28F38D9187}"/>
    <cellStyle name="Input 4 4" xfId="4361" xr:uid="{940BCACF-4FE3-472E-BD34-2E98250632AE}"/>
    <cellStyle name="Input 4 5" xfId="4362" xr:uid="{BF2B7A3D-F3ED-4EA4-97D0-38459EA36F76}"/>
    <cellStyle name="Input 5" xfId="4363" xr:uid="{3D160E67-CF6F-4084-98FE-FD79E83281D6}"/>
    <cellStyle name="Input 5 2" xfId="4364" xr:uid="{CBC4E3FA-7FDD-403A-8505-42EC2AB8DD7A}"/>
    <cellStyle name="Input 5 2 2" xfId="4365" xr:uid="{B2EB3ABC-31B1-48EE-A4B2-1400982D26F3}"/>
    <cellStyle name="Input 5 2 2 2" xfId="4366" xr:uid="{237906D1-DE30-49FC-8B62-EBFFA1C84E07}"/>
    <cellStyle name="Input 5 2 3" xfId="4367" xr:uid="{EC300062-6942-4676-83BD-B1161CE8BE8A}"/>
    <cellStyle name="Input 5 3" xfId="4368" xr:uid="{A79B736D-0DBF-48F5-8A9F-31A6E1C8E208}"/>
    <cellStyle name="Input 5 3 2" xfId="4369" xr:uid="{09B767DC-693A-4FCE-A45F-3EA57931785C}"/>
    <cellStyle name="Input 5 4" xfId="4370" xr:uid="{7EDC342C-A7D3-48F9-82FA-24CA77889D07}"/>
    <cellStyle name="Input 5 5" xfId="4371" xr:uid="{200E224D-60F6-487D-80FB-9B4CA1716C37}"/>
    <cellStyle name="Input 6" xfId="4372" xr:uid="{1F96B4F5-06B0-439A-9E80-2D0DCB669182}"/>
    <cellStyle name="Input 6 2" xfId="4373" xr:uid="{10B26F15-7048-4A4E-B6E8-C984837A9962}"/>
    <cellStyle name="Input 6 2 2" xfId="4374" xr:uid="{C229C715-A0A6-4346-B9D4-59AE1F0302FA}"/>
    <cellStyle name="Input 6 3" xfId="4375" xr:uid="{5BDCFEF9-B2C0-4EF0-B9A0-2DAFD8B5E52B}"/>
    <cellStyle name="Input 7" xfId="4376" xr:uid="{E8A78472-088F-46D2-A2E9-57D41EAA3DFD}"/>
    <cellStyle name="Input 7 2" xfId="4377" xr:uid="{CA586447-DDE4-4B0B-B274-110CB04692A8}"/>
    <cellStyle name="Input 7 2 2" xfId="4378" xr:uid="{015F7FC0-3232-44B7-919B-AA176C832D08}"/>
    <cellStyle name="Input 7 3" xfId="4379" xr:uid="{E602BB50-01BD-4C31-96F7-2FE26CA89B26}"/>
    <cellStyle name="Input 8" xfId="4380" xr:uid="{65F2C005-21EB-45B3-817D-E7FDCD6A1C75}"/>
    <cellStyle name="Input 8 2" xfId="4381" xr:uid="{6AE2A397-42EA-4690-9484-F1FEB9973F40}"/>
    <cellStyle name="Input 8 2 2" xfId="4382" xr:uid="{55755063-87D7-4BCB-899D-888D177B4923}"/>
    <cellStyle name="Input 8 3" xfId="4383" xr:uid="{2FAC77C9-6C01-4B6C-9BED-0250B54F3146}"/>
    <cellStyle name="Input 9" xfId="4384" xr:uid="{CD3F751F-ACF7-4B4D-A7AA-171E6C54D30F}"/>
    <cellStyle name="Input 9 2" xfId="4385" xr:uid="{B61AD02A-D5D9-4D6B-8032-0AE52A10B83A}"/>
    <cellStyle name="Input 9 2 2" xfId="4386" xr:uid="{C854B8B9-EA6B-4F7F-80A3-CD81D6B3AEA1}"/>
    <cellStyle name="Input 9 3" xfId="4387" xr:uid="{67EF9B9C-871A-4706-8FE3-C9AE6E542072}"/>
    <cellStyle name="Lien hypertexte_FiltreElaboreDoublons" xfId="7361" xr:uid="{060FC9D5-65B3-4C48-8290-CC841B156E43}"/>
    <cellStyle name="Linked Cell" xfId="15" builtinId="24" customBuiltin="1"/>
    <cellStyle name="Linked Cell 2" xfId="4388" xr:uid="{20DF1D83-A2D8-45CA-8868-3D49CD823004}"/>
    <cellStyle name="Linked Cell 2 2" xfId="4389" xr:uid="{1C09B0D7-5EC4-4722-B6AC-D065A0C58806}"/>
    <cellStyle name="Linked Cell 2 2 2" xfId="4390" xr:uid="{156CA7EE-AB98-4671-ABA0-C505C9D9B840}"/>
    <cellStyle name="Linked Cell 2 2 2 2" xfId="4391" xr:uid="{A478016B-50B5-40AA-9B43-6D3F1AD900C7}"/>
    <cellStyle name="Linked Cell 2 2 2 2 2" xfId="4392" xr:uid="{B42B7B67-5766-478E-999A-DF27E4794498}"/>
    <cellStyle name="Linked Cell 2 2 2 2 2 2" xfId="4393" xr:uid="{AF53B7AF-8965-4073-BAAC-9CA8B1D4F349}"/>
    <cellStyle name="Linked Cell 2 2 2 2 3" xfId="4394" xr:uid="{EA7C3F13-DE9C-4842-B241-BFD58E021E54}"/>
    <cellStyle name="Linked Cell 2 2 2 2 3 2" xfId="4395" xr:uid="{A44061D2-582C-4250-AB98-69C80F010B23}"/>
    <cellStyle name="Linked Cell 2 2 2 2 4" xfId="4396" xr:uid="{045A0B93-E5C8-4A4A-909A-AFA3B26CAFBF}"/>
    <cellStyle name="Linked Cell 2 2 2 3" xfId="4397" xr:uid="{0E1B67AF-DA4A-4085-ADE1-2F6E6BF772CD}"/>
    <cellStyle name="Linked Cell 2 2 2 3 2" xfId="4398" xr:uid="{5E34E505-4BCC-4D76-869E-F2A51BD74253}"/>
    <cellStyle name="Linked Cell 2 2 2 4" xfId="4399" xr:uid="{AF4D17EC-96FE-4ED1-8B51-D27269178D88}"/>
    <cellStyle name="Linked Cell 2 2 3" xfId="4400" xr:uid="{178A46D7-C4C1-49FC-AFAB-C143CB2CECC1}"/>
    <cellStyle name="Linked Cell 2 2 3 2" xfId="4401" xr:uid="{18CC56A1-DBAF-4837-A08C-B39FD6426ADA}"/>
    <cellStyle name="Linked Cell 2 2 3 2 2" xfId="4402" xr:uid="{8EC15ABE-F1FB-4223-9938-9882533388B2}"/>
    <cellStyle name="Linked Cell 2 2 3 3" xfId="4403" xr:uid="{8063E510-3B58-45A7-A0DE-77367837BDD0}"/>
    <cellStyle name="Linked Cell 2 2 4" xfId="4404" xr:uid="{6FD7B445-8430-45A3-8C02-16CF4C656419}"/>
    <cellStyle name="Linked Cell 2 2 4 2" xfId="4405" xr:uid="{E16166AE-B8BE-4257-8951-5693329E4A22}"/>
    <cellStyle name="Linked Cell 2 2 5" xfId="4406" xr:uid="{D31D8099-229C-42F4-9EF5-86251F84CD43}"/>
    <cellStyle name="Linked Cell 2 2 6" xfId="4407" xr:uid="{9A7C27A2-DB47-4882-92B3-A944A94AE6EB}"/>
    <cellStyle name="Linked Cell 2 3" xfId="4408" xr:uid="{2C614871-A745-4905-BB0C-FC516E5446C6}"/>
    <cellStyle name="Linked Cell 2 3 2" xfId="4409" xr:uid="{F4E7B3B5-FFE4-41A3-B524-8FBC1BB2D2C9}"/>
    <cellStyle name="Linked Cell 2 3 2 2" xfId="4410" xr:uid="{283422A1-A784-4FCF-B389-DAD9A6DD6B91}"/>
    <cellStyle name="Linked Cell 2 3 2 2 2" xfId="4411" xr:uid="{FF717620-1981-486E-8554-034FB97D25DC}"/>
    <cellStyle name="Linked Cell 2 3 2 3" xfId="4412" xr:uid="{97DD0992-E2E0-4277-B425-F6011EE8DB1C}"/>
    <cellStyle name="Linked Cell 2 3 2 3 2" xfId="4413" xr:uid="{F432FFB7-BA09-4BD2-BD79-769DFCFD824C}"/>
    <cellStyle name="Linked Cell 2 3 2 4" xfId="4414" xr:uid="{C558783F-9E1C-4B97-BE8E-DCCB7E6284BF}"/>
    <cellStyle name="Linked Cell 2 3 3" xfId="4415" xr:uid="{BC31BEC3-5984-4E34-803B-1F617E59E651}"/>
    <cellStyle name="Linked Cell 2 3 3 2" xfId="4416" xr:uid="{314A1F9F-BAA7-475A-888F-97610C64E0F6}"/>
    <cellStyle name="Linked Cell 2 3 4" xfId="4417" xr:uid="{BE99EBC5-A6C6-4FFA-BC95-DDA9787FD5ED}"/>
    <cellStyle name="Linked Cell 2 4" xfId="4418" xr:uid="{D0EC3F84-D268-4247-AEB8-50ECB5ECB662}"/>
    <cellStyle name="Linked Cell 2 4 2" xfId="4419" xr:uid="{DC089147-173B-46D1-8234-EB4CD63AD8C3}"/>
    <cellStyle name="Linked Cell 2 4 2 2" xfId="4420" xr:uid="{3D7F1A5A-094F-4773-87BD-B604FB2D97D2}"/>
    <cellStyle name="Linked Cell 2 4 3" xfId="4421" xr:uid="{F21043FE-BDBF-4CAB-BEAA-8EE89F0DDA7F}"/>
    <cellStyle name="Linked Cell 2 5" xfId="4422" xr:uid="{292BB170-0745-48DB-8286-F6FEDC697619}"/>
    <cellStyle name="Linked Cell 2 5 2" xfId="4423" xr:uid="{A7EE1F8F-7DFE-488A-9180-A660CDDC2469}"/>
    <cellStyle name="Linked Cell 2 6" xfId="4424" xr:uid="{2ABA24CB-989F-48F9-81C9-4BA8B4D6F4A2}"/>
    <cellStyle name="Linked Cell 2 6 2" xfId="7222" xr:uid="{05ECF6EF-1BDF-4EFB-AFF5-F111C758464A}"/>
    <cellStyle name="Linked Cell 2 7" xfId="4425" xr:uid="{890BA5CA-7592-43C2-8C50-6312EFAFE7BD}"/>
    <cellStyle name="Linked Cell 2 8" xfId="4426" xr:uid="{301A02D3-B791-4565-BECE-E02D3ABCC4EA}"/>
    <cellStyle name="Linked Cell 3" xfId="4427" xr:uid="{A79FC3A9-75DC-4A13-9E6A-FF1D5BBAF63D}"/>
    <cellStyle name="Linked Cell 3 2" xfId="4428" xr:uid="{1643D7E1-DE2C-43BE-99AE-54D5A8D49590}"/>
    <cellStyle name="Linked Cell 3 2 2" xfId="4429" xr:uid="{D4528322-98D0-4343-B63D-FC76FFC4ACFA}"/>
    <cellStyle name="Linked Cell 3 2 2 2" xfId="4430" xr:uid="{B10812E2-8F97-484D-94B8-813E6E80BA1B}"/>
    <cellStyle name="Linked Cell 3 2 3" xfId="4431" xr:uid="{3841E47F-DD43-466D-95F4-92EAAC3BBA3E}"/>
    <cellStyle name="Linked Cell 3 3" xfId="4432" xr:uid="{4208B75A-63BB-4643-B739-5305EC8ECB39}"/>
    <cellStyle name="Linked Cell 3 3 2" xfId="4433" xr:uid="{20B865EB-8242-4E08-A46E-9C3EE4A4C009}"/>
    <cellStyle name="Linked Cell 3 4" xfId="4434" xr:uid="{B44F33AA-1990-4F92-914D-8384688468E6}"/>
    <cellStyle name="Linked Cell 4" xfId="4435" xr:uid="{7E23545E-E77F-4A49-AA2B-2171A560FD6F}"/>
    <cellStyle name="Linked Cell 4 2" xfId="4436" xr:uid="{5C14FEE0-9970-49D0-84E8-45F6FF0A12B0}"/>
    <cellStyle name="Linked Cell 4 2 2" xfId="4437" xr:uid="{DE0945ED-A96D-45A4-9B73-372CFB23DC85}"/>
    <cellStyle name="Linked Cell 4 3" xfId="4438" xr:uid="{30A53EB9-8D8C-426A-BAD4-74899E1CD4A2}"/>
    <cellStyle name="Linked Cell 5" xfId="4439" xr:uid="{CA9EF41D-4808-4AAC-8D26-821986193D93}"/>
    <cellStyle name="Linked Cell 5 2" xfId="4440" xr:uid="{AE7ED3D0-309C-47FD-AEF1-3D51FCA7F3E3}"/>
    <cellStyle name="Linked Cell 5 2 2" xfId="4441" xr:uid="{12C53BEF-8805-4803-93E8-CE83DE091400}"/>
    <cellStyle name="Linked Cell 5 3" xfId="4442" xr:uid="{22FA2BC5-C87B-4231-A4B4-C7CF87875D69}"/>
    <cellStyle name="Linked Cell 6" xfId="4443" xr:uid="{128104FF-424F-4FF8-857F-05A14B0BB1F5}"/>
    <cellStyle name="Linked Cell 6 2" xfId="4444" xr:uid="{30D743D2-784E-47AA-B08A-E50BE2C4D646}"/>
    <cellStyle name="Linked Cell 6 2 2" xfId="4445" xr:uid="{FD49735C-0559-4B4C-9353-08752DC755FC}"/>
    <cellStyle name="Linked Cell 6 3" xfId="4446" xr:uid="{15B9E7A3-C168-454B-9454-4E1F12209109}"/>
    <cellStyle name="Linked Cell 7" xfId="4447" xr:uid="{561F3DB0-AA3A-4A8B-B823-338C8BE32256}"/>
    <cellStyle name="Linked Cell 7 2" xfId="4448" xr:uid="{42F98CC3-0DD4-4B64-BA9F-6DECEF0365E7}"/>
    <cellStyle name="Linked Cell 8" xfId="4449" xr:uid="{C49DDB0C-8DE9-47CE-9F34-035FB855E68B}"/>
    <cellStyle name="Linked Cell 8 2" xfId="4450" xr:uid="{66BC3D70-792F-4A13-807E-D49B46D344FF}"/>
    <cellStyle name="Linked Cell 9" xfId="4451" xr:uid="{4540439E-379D-48AE-AB9E-2BA8406029B0}"/>
    <cellStyle name="Linked Cell 9 2" xfId="4452" xr:uid="{08DAD091-97F2-4FEE-B9D0-F85B9263079D}"/>
    <cellStyle name="Millares 2" xfId="4453" xr:uid="{CFE3A9C8-637D-475E-A20B-88FECC8A10A5}"/>
    <cellStyle name="Millares 2 2" xfId="4454" xr:uid="{E6B95CB8-5ACB-49A0-8857-52DFACBEB3BB}"/>
    <cellStyle name="Millares 2 2 2" xfId="4455" xr:uid="{A41E208B-5F24-4C82-8B73-9B972A9CBF6F}"/>
    <cellStyle name="Millares 2 3" xfId="4456" xr:uid="{EA7AF885-38B6-4CFE-94D9-DEA3FB45BC17}"/>
    <cellStyle name="Millares 2 4" xfId="4457" xr:uid="{F5D39DBB-BA1E-44A6-B71C-0A835CA0D796}"/>
    <cellStyle name="Monetaire" xfId="7362" xr:uid="{A638FFC4-2F60-48A7-82CE-19FD31B0C4EC}"/>
    <cellStyle name="Monetaire 2" xfId="7363" xr:uid="{070E3A57-F5CF-48A0-BECA-8F3139F3F7CB}"/>
    <cellStyle name="Neutral 2" xfId="4458" xr:uid="{347F5C7F-4D99-40F7-82E2-1AED4211553C}"/>
    <cellStyle name="Neutral 2 2" xfId="4459" xr:uid="{2D600258-F4B1-44B2-B909-074579216AD5}"/>
    <cellStyle name="Neutral 2 2 2" xfId="4460" xr:uid="{B2D81E93-62A6-4865-9588-7C26CF82F864}"/>
    <cellStyle name="Neutral 2 2 2 2" xfId="4461" xr:uid="{3DE3A406-678D-4A6B-BD0D-B50E46C003B7}"/>
    <cellStyle name="Neutral 2 2 2 2 2" xfId="4462" xr:uid="{299BC557-64A4-46A6-8CE4-6C615FC6CADF}"/>
    <cellStyle name="Neutral 2 2 2 2 2 2" xfId="4463" xr:uid="{F088281F-E500-453B-A276-1C268080013C}"/>
    <cellStyle name="Neutral 2 2 2 2 2 2 2" xfId="4464" xr:uid="{F6BBA40E-8150-41C5-9EBC-CBD542C78128}"/>
    <cellStyle name="Neutral 2 2 2 2 2 3" xfId="4465" xr:uid="{55B7B946-F947-47A0-B5C0-E401F7D7D9C3}"/>
    <cellStyle name="Neutral 2 2 2 2 3" xfId="4466" xr:uid="{16ACA882-5C85-40BD-8B04-DB89CB68B96A}"/>
    <cellStyle name="Neutral 2 2 2 2 3 2" xfId="4467" xr:uid="{DC892E00-9BEE-4FEF-B4A2-EE2F7B31D7CA}"/>
    <cellStyle name="Neutral 2 2 2 2 4" xfId="4468" xr:uid="{1BAE8BEE-658A-4377-8BC2-3C0F90B56B10}"/>
    <cellStyle name="Neutral 2 2 2 3" xfId="4469" xr:uid="{9D101F1A-C371-43B0-9907-0223220FE9E2}"/>
    <cellStyle name="Neutral 2 2 2 3 2" xfId="4470" xr:uid="{428571C7-F56E-4052-B637-B1B53B1F27B9}"/>
    <cellStyle name="Neutral 2 2 2 3 2 2" xfId="4471" xr:uid="{9C19ECBD-895F-4A9D-9212-706DC36F5FB4}"/>
    <cellStyle name="Neutral 2 2 2 3 3" xfId="4472" xr:uid="{395BD299-C852-4D23-BA50-98C7A05484C2}"/>
    <cellStyle name="Neutral 2 2 2 4" xfId="4473" xr:uid="{ACA7AFF3-56AC-47F7-AE0B-2724B3934E7A}"/>
    <cellStyle name="Neutral 2 2 2 4 2" xfId="4474" xr:uid="{597F107C-BF39-4D9F-B0E4-166995AA3DA2}"/>
    <cellStyle name="Neutral 2 2 2 5" xfId="4475" xr:uid="{2DA51947-5A88-43A7-8000-7C73A77B39B1}"/>
    <cellStyle name="Neutral 2 2 3" xfId="4476" xr:uid="{252EEA5C-C4DD-493F-B18E-3B9460A41B9C}"/>
    <cellStyle name="Neutral 2 2 3 2" xfId="4477" xr:uid="{9CEDBF4F-299B-47D4-89D4-41304FCBF9D2}"/>
    <cellStyle name="Neutral 2 2 3 2 2" xfId="4478" xr:uid="{B40487F3-3712-4A90-B9FD-DBA641A170F8}"/>
    <cellStyle name="Neutral 2 2 3 2 2 2" xfId="4479" xr:uid="{701D469C-9A73-4C29-8CB2-DFFE853945A0}"/>
    <cellStyle name="Neutral 2 2 3 2 3" xfId="4480" xr:uid="{BF130329-2A13-4C18-AA8E-7D5E2E90063B}"/>
    <cellStyle name="Neutral 2 2 3 3" xfId="4481" xr:uid="{859D16EF-4721-4C77-B9F1-53898599E272}"/>
    <cellStyle name="Neutral 2 2 3 3 2" xfId="4482" xr:uid="{7E105296-6C95-4A10-911C-DA1C86DC7581}"/>
    <cellStyle name="Neutral 2 2 3 4" xfId="4483" xr:uid="{1DC14C42-A082-416E-8132-1F6B0B429F56}"/>
    <cellStyle name="Neutral 2 2 4" xfId="4484" xr:uid="{6998345A-4240-4032-A5AE-C293E4C37E9F}"/>
    <cellStyle name="Neutral 2 2 4 2" xfId="4485" xr:uid="{FA05C97A-8A95-4B1F-8262-C1B1E3099816}"/>
    <cellStyle name="Neutral 2 2 4 2 2" xfId="4486" xr:uid="{9099DB1E-37A4-4E71-8A57-0448503BB15F}"/>
    <cellStyle name="Neutral 2 2 4 3" xfId="4487" xr:uid="{F182BBB6-343C-4544-B4DF-AE394293FA5B}"/>
    <cellStyle name="Neutral 2 2 5" xfId="4488" xr:uid="{1DF7FF29-E349-4BB1-851F-0DC5CCE00173}"/>
    <cellStyle name="Neutral 2 2 5 2" xfId="4489" xr:uid="{9F526FCC-1A04-4C7D-A2B7-7356210FE98C}"/>
    <cellStyle name="Neutral 2 2 6" xfId="4490" xr:uid="{59675A09-CF76-45F1-BC75-4E587E233EEA}"/>
    <cellStyle name="Neutral 2 2 7" xfId="4491" xr:uid="{E0020E13-9C03-44B8-9213-C4C0AFB2EFE9}"/>
    <cellStyle name="Neutral 2 3" xfId="4492" xr:uid="{0A154CE7-5AD1-422C-AED2-B3B859AC56CB}"/>
    <cellStyle name="Neutral 2 3 2" xfId="4493" xr:uid="{74A39DCF-F115-4745-884E-F78D1C36198C}"/>
    <cellStyle name="Neutral 2 3 2 2" xfId="4494" xr:uid="{F8960AD0-4B09-4AA5-A008-14EFD7A13CE7}"/>
    <cellStyle name="Neutral 2 3 2 2 2" xfId="4495" xr:uid="{C2152C8B-0C79-4624-831B-174906AED311}"/>
    <cellStyle name="Neutral 2 3 2 2 2 2" xfId="4496" xr:uid="{15A24ACF-B3F1-4C45-B391-6709EB3250C5}"/>
    <cellStyle name="Neutral 2 3 2 2 3" xfId="4497" xr:uid="{96BC0137-3AF2-4D0D-A85F-E7042394BD95}"/>
    <cellStyle name="Neutral 2 3 2 3" xfId="4498" xr:uid="{FC058E28-03FA-4A55-AEB7-6E3C22DC8804}"/>
    <cellStyle name="Neutral 2 3 2 3 2" xfId="4499" xr:uid="{BB57B30A-12F5-4E78-A1C6-19E8CB2661B0}"/>
    <cellStyle name="Neutral 2 3 2 4" xfId="4500" xr:uid="{47CC5A52-09F0-4541-962B-7EE52B568F83}"/>
    <cellStyle name="Neutral 2 3 3" xfId="4501" xr:uid="{0856E2AF-20CB-4433-92AC-60674F4E7007}"/>
    <cellStyle name="Neutral 2 3 3 2" xfId="4502" xr:uid="{0BD4CF53-6002-43BC-8F0C-C6AA9135CFA2}"/>
    <cellStyle name="Neutral 2 3 3 2 2" xfId="4503" xr:uid="{26390FDE-0C94-4B7E-9B8C-15CAF974FE3C}"/>
    <cellStyle name="Neutral 2 3 3 3" xfId="4504" xr:uid="{3777FC14-DA11-4E1D-9E88-4B2891537F21}"/>
    <cellStyle name="Neutral 2 3 4" xfId="4505" xr:uid="{4CD40040-6EB6-4B96-856C-12CA6E529B3F}"/>
    <cellStyle name="Neutral 2 3 4 2" xfId="4506" xr:uid="{DFBC9759-A4A1-453E-979E-1B4A385BE538}"/>
    <cellStyle name="Neutral 2 3 5" xfId="4507" xr:uid="{40AE36E6-A2BE-4D32-BC8C-FC7BC9AFA4A7}"/>
    <cellStyle name="Neutral 2 4" xfId="4508" xr:uid="{D056A610-2254-49E3-BCB4-C5CAF7F3E8D2}"/>
    <cellStyle name="Neutral 2 4 2" xfId="4509" xr:uid="{3CF2A916-9CAE-484D-98FD-5EFA1432747F}"/>
    <cellStyle name="Neutral 2 4 2 2" xfId="4510" xr:uid="{8336F6CF-4A04-477E-B8D5-0A86543EDF0D}"/>
    <cellStyle name="Neutral 2 4 2 2 2" xfId="4511" xr:uid="{E5533426-5439-401A-8EE8-658F1C4F8DF7}"/>
    <cellStyle name="Neutral 2 4 2 3" xfId="4512" xr:uid="{7ED1CC53-BC15-420E-B9D7-DCDA608A20B5}"/>
    <cellStyle name="Neutral 2 4 3" xfId="4513" xr:uid="{18EB675E-DBBA-4B39-8169-2BF3E6505D19}"/>
    <cellStyle name="Neutral 2 4 3 2" xfId="4514" xr:uid="{299B4B70-95DA-43A5-8782-6BFD95988871}"/>
    <cellStyle name="Neutral 2 4 4" xfId="4515" xr:uid="{40C52326-5E9E-44B4-8DA8-9BDB19BB75AE}"/>
    <cellStyle name="Neutral 2 5" xfId="4516" xr:uid="{35F1972C-AB14-470F-A3C0-8FD8948B281B}"/>
    <cellStyle name="Neutral 2 5 2" xfId="4517" xr:uid="{B985998E-9F90-46E0-BBAF-A44808AFDEAD}"/>
    <cellStyle name="Neutral 2 5 2 2" xfId="4518" xr:uid="{A4A532CD-A828-484F-935F-3EFFB8E21E0B}"/>
    <cellStyle name="Neutral 2 5 3" xfId="4519" xr:uid="{70D66316-0CE5-455D-9CFE-ABD7F0D4AE60}"/>
    <cellStyle name="Neutral 2 6" xfId="4520" xr:uid="{11F7E1AC-EFBF-4033-870B-1C072BA62C11}"/>
    <cellStyle name="Neutral 2 6 2" xfId="4521" xr:uid="{B2EF356A-7EB1-4CB1-AAA2-C071EFF85BEA}"/>
    <cellStyle name="Neutral 2 7" xfId="4522" xr:uid="{8EBCAEDC-4611-4A02-A44C-880099D75FC4}"/>
    <cellStyle name="Neutral 2 7 2" xfId="7223" xr:uid="{0407EA9A-99A0-474F-9EDA-A1EB49A3A113}"/>
    <cellStyle name="Neutral 2 8" xfId="4523" xr:uid="{6B4D9726-711B-4850-97F9-5E14EDD94BC1}"/>
    <cellStyle name="Neutral 2 9" xfId="4524" xr:uid="{DFA1DAB5-03F0-4E3B-BCF2-CEAACAC25589}"/>
    <cellStyle name="Neutral 3" xfId="4525" xr:uid="{BA1AD61A-FF78-40AC-B107-F09C61D0662E}"/>
    <cellStyle name="Neutral 3 2" xfId="4526" xr:uid="{9CD251DC-9329-4B28-AA15-D180ED4BB9CE}"/>
    <cellStyle name="Neutral 3 2 2" xfId="4527" xr:uid="{011D21F2-5CA9-46F5-93EC-024126BAC770}"/>
    <cellStyle name="Neutral 3 2 2 2" xfId="4528" xr:uid="{C4F045CF-67A3-437E-8CC7-0B8ECD3C29F1}"/>
    <cellStyle name="Neutral 3 2 2 2 2" xfId="4529" xr:uid="{BC31C920-6081-4B65-A5B9-911C2B1374AC}"/>
    <cellStyle name="Neutral 3 2 2 3" xfId="4530" xr:uid="{CDA20FA3-331D-4603-B296-D9C2816136D7}"/>
    <cellStyle name="Neutral 3 2 3" xfId="4531" xr:uid="{4FE91E04-DA9F-48BD-B752-C7702B56EC11}"/>
    <cellStyle name="Neutral 3 2 3 2" xfId="4532" xr:uid="{3040C0FC-A29B-46C3-8676-64650B5DB6BC}"/>
    <cellStyle name="Neutral 3 2 4" xfId="4533" xr:uid="{61C69106-076D-4448-B410-403B5D072DDA}"/>
    <cellStyle name="Neutral 3 3" xfId="4534" xr:uid="{0DD9E15F-7ECB-4EDB-9108-712DB7E45542}"/>
    <cellStyle name="Neutral 3 3 2" xfId="4535" xr:uid="{FBC5BDF0-5636-4142-A6F1-26BDE04F4F24}"/>
    <cellStyle name="Neutral 3 3 2 2" xfId="4536" xr:uid="{C98B6543-C812-4F29-A899-553CBF5145DC}"/>
    <cellStyle name="Neutral 3 3 3" xfId="4537" xr:uid="{FE9E437D-9CEF-46EE-B434-553E6D901BF7}"/>
    <cellStyle name="Neutral 3 4" xfId="4538" xr:uid="{FF7BBD03-DD40-42BB-9803-808E9580906A}"/>
    <cellStyle name="Neutral 3 4 2" xfId="4539" xr:uid="{AF72F302-7F44-4B36-8FA4-C6417E3432CE}"/>
    <cellStyle name="Neutral 3 5" xfId="4540" xr:uid="{D6760ADA-9689-41FE-ACFC-10278B714307}"/>
    <cellStyle name="Neutral 4" xfId="4541" xr:uid="{E3B799F3-0562-47D5-BAD2-492B3BE24C11}"/>
    <cellStyle name="Neutral 4 2" xfId="4542" xr:uid="{74EB5A01-EC3F-44CE-A01F-F1BC092EF82F}"/>
    <cellStyle name="Neutral 4 2 2" xfId="4543" xr:uid="{1EA37B49-35E9-4BB1-BE58-34FA2B6D160E}"/>
    <cellStyle name="Neutral 4 2 2 2" xfId="4544" xr:uid="{02F26AF5-C09B-41D1-B8DE-1B18B062B698}"/>
    <cellStyle name="Neutral 4 2 3" xfId="4545" xr:uid="{CB27FF6B-A1A5-4637-9A3C-4DBB445113AD}"/>
    <cellStyle name="Neutral 4 3" xfId="4546" xr:uid="{E1B230A9-E9C3-4CDB-9E0D-FF1589C4DA2E}"/>
    <cellStyle name="Neutral 4 3 2" xfId="4547" xr:uid="{C44A2E7C-804B-48E6-A29E-14B10CB997D0}"/>
    <cellStyle name="Neutral 4 4" xfId="4548" xr:uid="{7E9AAF41-B074-4511-837F-8E5ABDAE2EA0}"/>
    <cellStyle name="Neutral 5" xfId="4549" xr:uid="{2CE19704-249D-4A89-85BC-71D67B45E980}"/>
    <cellStyle name="Neutral 5 2" xfId="4550" xr:uid="{40F59693-BF88-49D3-9904-DCB3A8B9FF58}"/>
    <cellStyle name="Neutral 6" xfId="6806" xr:uid="{68DB47A6-C799-4AA9-81AF-22379D781B96}"/>
    <cellStyle name="Normal" xfId="0" builtinId="0"/>
    <cellStyle name="Normal - Style1" xfId="4551" xr:uid="{A818AC5C-2536-4038-A80D-1CBF59F46297}"/>
    <cellStyle name="Normal - Style1 2" xfId="4552" xr:uid="{886F7346-22A6-45DC-9F2A-DA0FDF4F6D12}"/>
    <cellStyle name="Normal - Style1 2 2" xfId="4553" xr:uid="{092F7B0A-5F9C-48D9-B9C7-FA6C1DFC3206}"/>
    <cellStyle name="Normal - Style1 3" xfId="4554" xr:uid="{06F76718-8328-4A6F-8B66-F8585BBA4006}"/>
    <cellStyle name="Normal - Style1 3 2" xfId="4555" xr:uid="{6D96E4A4-09F5-40D0-BA1C-ED24D72BAA49}"/>
    <cellStyle name="Normal - Style1 4" xfId="4556" xr:uid="{45A7710C-725F-4366-8BE4-F5233DD58C3F}"/>
    <cellStyle name="Normal - Style1 4 2" xfId="7224" xr:uid="{8AE88DEB-586D-4517-89B9-A2D51BAEAB4F}"/>
    <cellStyle name="Normal 10" xfId="4557" xr:uid="{0CB43136-0381-408B-9744-FE6E3592F2A1}"/>
    <cellStyle name="Normal 10 10" xfId="10671" xr:uid="{DCAD606D-C978-4377-8B9A-9142E1388D23}"/>
    <cellStyle name="Normal 10 11" xfId="14426" xr:uid="{68DD94E8-8EBD-4679-95F4-786152F273CC}"/>
    <cellStyle name="Normal 10 2" xfId="4558" xr:uid="{5C3D1E9F-97B4-4D36-B4FA-5815283E1F98}"/>
    <cellStyle name="Normal 10 2 2" xfId="4559" xr:uid="{7BFD388B-13D2-4571-BB08-F480684EB8DC}"/>
    <cellStyle name="Normal 10 2 2 2" xfId="4560" xr:uid="{488DFC55-61A4-4039-80AB-88C58AA87F7E}"/>
    <cellStyle name="Normal 10 2 2 2 2" xfId="4561" xr:uid="{1B66DD5A-4FA7-4481-A64E-BD3C81324BCC}"/>
    <cellStyle name="Normal 10 2 2 3" xfId="4562" xr:uid="{2E7795BA-ED3A-4C1A-B745-5BEB4CE70C36}"/>
    <cellStyle name="Normal 10 2 3" xfId="4563" xr:uid="{6BB4AFC4-E39F-4E90-A245-C0004FB51E3F}"/>
    <cellStyle name="Normal 10 2 3 2" xfId="4564" xr:uid="{9493B3FE-208B-4DB1-8967-235C9304704C}"/>
    <cellStyle name="Normal 10 2 4" xfId="4565" xr:uid="{0EE733E0-654C-405C-A117-C29F0CE08E88}"/>
    <cellStyle name="Normal 10 2 4 2" xfId="7111" xr:uid="{6E277368-7D81-4DB7-9454-8068832C9FB3}"/>
    <cellStyle name="Normal 10 2 4 2 2" xfId="8485" xr:uid="{74D186B7-7090-46CA-B5CD-E6A4E41D8F9B}"/>
    <cellStyle name="Normal 10 2 4 2 2 2" xfId="10267" xr:uid="{936021E8-0D61-4076-A4E8-BA600C63EC2C}"/>
    <cellStyle name="Normal 10 2 4 2 2 2 2" xfId="13947" xr:uid="{8F3F4822-11E3-4EC9-85AF-F16E21055315}"/>
    <cellStyle name="Normal 10 2 4 2 2 3" xfId="12168" xr:uid="{89CEACD0-6433-4F8A-86BC-2A29C7F9EC2F}"/>
    <cellStyle name="Normal 10 2 4 2 3" xfId="9385" xr:uid="{3B068CB0-6995-4D62-A0C0-9848BFB9B845}"/>
    <cellStyle name="Normal 10 2 4 2 3 2" xfId="13065" xr:uid="{26AFD8E5-2E1D-4B48-9B28-0885791A7F59}"/>
    <cellStyle name="Normal 10 2 4 2 4" xfId="11286" xr:uid="{FB0020C3-3051-47F5-A9A0-1DCE5577CC9A}"/>
    <cellStyle name="Normal 10 2 4 3" xfId="8103" xr:uid="{6F6CBABD-6980-4419-8EC2-2488FAC6AE01}"/>
    <cellStyle name="Normal 10 2 4 3 2" xfId="9884" xr:uid="{45213C72-2604-4C8E-9463-2B37DBB9F335}"/>
    <cellStyle name="Normal 10 2 4 3 2 2" xfId="13564" xr:uid="{46732CAE-7226-46BF-AEDA-781CEA6DA3A3}"/>
    <cellStyle name="Normal 10 2 4 3 3" xfId="11785" xr:uid="{971A48E9-3243-4D38-88CC-EB71174E70B1}"/>
    <cellStyle name="Normal 10 2 4 4" xfId="9002" xr:uid="{815D8B50-72F2-49B1-A171-05606CAE338F}"/>
    <cellStyle name="Normal 10 2 4 4 2" xfId="12682" xr:uid="{59B6F574-D291-418D-A7C3-788F77EC7AD8}"/>
    <cellStyle name="Normal 10 2 4 5" xfId="10903" xr:uid="{451A926D-6C4A-4A31-8520-0A9CE5E5396A}"/>
    <cellStyle name="Normal 10 2 5" xfId="4566" xr:uid="{C1D8BCF6-8566-4357-B7E5-F05A95CEE5A3}"/>
    <cellStyle name="Normal 10 2 5 2" xfId="8318" xr:uid="{B5A93B88-BE1F-47D2-99A2-DB80D7A67D4E}"/>
    <cellStyle name="Normal 10 2 5 2 2" xfId="10100" xr:uid="{D4B4F707-DAD3-4F9C-BB5D-4C7B66F77311}"/>
    <cellStyle name="Normal 10 2 5 2 2 2" xfId="13780" xr:uid="{0A4548BA-9D71-40E3-A957-F4FAE3142115}"/>
    <cellStyle name="Normal 10 2 5 2 3" xfId="12001" xr:uid="{0DE5939A-1CDD-450E-B05C-DE438A1E69DC}"/>
    <cellStyle name="Normal 10 2 5 3" xfId="9218" xr:uid="{45DD909E-BE9C-4D93-A9E2-D91D5AE2CF23}"/>
    <cellStyle name="Normal 10 2 5 3 2" xfId="12898" xr:uid="{F20208E5-0374-46CF-99A8-1A61111B64D6}"/>
    <cellStyle name="Normal 10 2 5 4" xfId="11119" xr:uid="{C5570802-3BBD-45CC-A54C-FA30E2902C6C}"/>
    <cellStyle name="Normal 10 2 5 5" xfId="7521" xr:uid="{8519BED5-82CD-4961-AF17-BEF4E314612A}"/>
    <cellStyle name="Normal 10 2 6" xfId="7944" xr:uid="{E6E6478C-AD91-4B7D-A6C4-069D9337940B}"/>
    <cellStyle name="Normal 10 2 6 2" xfId="9718" xr:uid="{DD0E7239-5459-4983-9794-3DAB1C95BC97}"/>
    <cellStyle name="Normal 10 2 6 2 2" xfId="13398" xr:uid="{D6073928-B6B8-48AA-804D-86F751EA8B3F}"/>
    <cellStyle name="Normal 10 2 6 3" xfId="11619" xr:uid="{4C4DB092-76E0-48A3-9B9D-0E20252B967C}"/>
    <cellStyle name="Normal 10 2 7" xfId="8833" xr:uid="{C6D252AE-A045-4041-B07C-EFCD56655AFE}"/>
    <cellStyle name="Normal 10 2 7 2" xfId="12515" xr:uid="{A205C41F-849F-4559-B681-3E62127A31D0}"/>
    <cellStyle name="Normal 10 2 8" xfId="10734" xr:uid="{27A83E07-E8FD-4FBD-BD3F-033751CFD97F}"/>
    <cellStyle name="Normal 10 3" xfId="4567" xr:uid="{147D4C81-BEF1-45C4-8020-6991B4181F7E}"/>
    <cellStyle name="Normal 10 3 2" xfId="4568" xr:uid="{9C3ED7BE-D3EF-4552-98C9-047FFD8DACC6}"/>
    <cellStyle name="Normal 10 3 2 2" xfId="4569" xr:uid="{D99F74B4-413A-418E-8D55-FB1EBB8E396D}"/>
    <cellStyle name="Normal 10 3 3" xfId="4570" xr:uid="{1EDD9A2A-1155-46AA-9C2D-02A2BA248EBC}"/>
    <cellStyle name="Normal 10 3 4" xfId="4571" xr:uid="{8A0979A5-3761-41B0-A64B-A7A261A90C21}"/>
    <cellStyle name="Normal 10 4" xfId="4572" xr:uid="{9AF49B51-2A8D-47AC-8671-796AD5FCE59D}"/>
    <cellStyle name="Normal 10 4 2" xfId="4573" xr:uid="{CEDD1039-7B98-4FF1-99A8-508F5F0347F1}"/>
    <cellStyle name="Normal 10 4 2 2" xfId="4574" xr:uid="{808E171A-305C-4B84-9B20-F4B04D974AF9}"/>
    <cellStyle name="Normal 10 4 3" xfId="4575" xr:uid="{63C8697F-7219-45ED-A6E7-F195880A8913}"/>
    <cellStyle name="Normal 10 5" xfId="4576" xr:uid="{E2D39EA9-4948-42CB-96BF-30B673FE4BD8}"/>
    <cellStyle name="Normal 10 5 2" xfId="4577" xr:uid="{5427B1E4-CEDF-47E9-BDE0-A9ABC9DC6421}"/>
    <cellStyle name="Normal 10 6" xfId="4578" xr:uid="{4E15B090-ACE9-4824-AF0D-562570488E6E}"/>
    <cellStyle name="Normal 10 6 2" xfId="7644" xr:uid="{0F102BDE-8500-4C3D-9132-98255DAFBCE6}"/>
    <cellStyle name="Normal 10 6 2 2" xfId="8446" xr:uid="{0924E78A-54B9-4530-8BFB-EB5F16AD01A9}"/>
    <cellStyle name="Normal 10 6 2 2 2" xfId="10228" xr:uid="{3A44E184-208F-4DAE-B60F-FE3F384D2F65}"/>
    <cellStyle name="Normal 10 6 2 2 2 2" xfId="13908" xr:uid="{82DC4D52-1D11-4911-B9C9-C0588D847532}"/>
    <cellStyle name="Normal 10 6 2 2 3" xfId="12129" xr:uid="{A172A0D2-BD4B-43F1-8B56-24156BBC4F84}"/>
    <cellStyle name="Normal 10 6 2 3" xfId="9346" xr:uid="{24D2693C-CFCD-4B34-BF9B-7D25B118FDE2}"/>
    <cellStyle name="Normal 10 6 2 3 2" xfId="13026" xr:uid="{38937513-8103-4085-B0B0-7FD181D62232}"/>
    <cellStyle name="Normal 10 6 2 4" xfId="11247" xr:uid="{9536683F-79A4-4271-B9CB-1FD9EC3F4377}"/>
    <cellStyle name="Normal 10 6 3" xfId="8071" xr:uid="{A28FD611-BBBF-4B62-9ACE-E4B5A5BF1D2D}"/>
    <cellStyle name="Normal 10 6 3 2" xfId="9845" xr:uid="{478725CB-50BB-4AFF-A7F5-29832911DA9E}"/>
    <cellStyle name="Normal 10 6 3 2 2" xfId="13525" xr:uid="{E6358DEB-85CB-4F17-A762-EDF8AF25A837}"/>
    <cellStyle name="Normal 10 6 3 3" xfId="11746" xr:uid="{DDCFB1B9-C75D-4DCF-8EBE-E09956FB6CFA}"/>
    <cellStyle name="Normal 10 6 4" xfId="8963" xr:uid="{B7A8A1C1-0638-4353-8DC2-817C376FF0AE}"/>
    <cellStyle name="Normal 10 6 4 2" xfId="12643" xr:uid="{7ED52AA2-CA0B-4790-BA15-E4E2ED49CBD1}"/>
    <cellStyle name="Normal 10 6 5" xfId="10864" xr:uid="{9C855E7D-04EA-4195-A6F2-FEB22077989C}"/>
    <cellStyle name="Normal 10 7" xfId="4579" xr:uid="{582C9C0C-D923-4909-8D4C-BBE59C9D86A4}"/>
    <cellStyle name="Normal 10 7 2" xfId="8279" xr:uid="{83BFCBE8-8ACD-4A80-B7D9-C598403DADD9}"/>
    <cellStyle name="Normal 10 7 2 2" xfId="10061" xr:uid="{D8573D2A-A194-4473-AA9E-4975C5BB514E}"/>
    <cellStyle name="Normal 10 7 2 2 2" xfId="13741" xr:uid="{E1FD1F73-9A2A-4B49-9E5E-EC3384DA2A63}"/>
    <cellStyle name="Normal 10 7 2 3" xfId="11962" xr:uid="{F5A2E72F-60C0-4B54-9EE6-9B2AC0B582C0}"/>
    <cellStyle name="Normal 10 7 3" xfId="9179" xr:uid="{95444C75-35B1-4ED3-9982-491380D7D663}"/>
    <cellStyle name="Normal 10 7 3 2" xfId="12859" xr:uid="{B5F721A4-8C56-487F-B825-7662D1F295ED}"/>
    <cellStyle name="Normal 10 7 4" xfId="11080" xr:uid="{8E39E436-F9BB-4A35-AE2C-8D2ABB4B3367}"/>
    <cellStyle name="Normal 10 8" xfId="4580" xr:uid="{68CE2BC5-DCB3-40F1-BA9D-2BBC2AAE19F1}"/>
    <cellStyle name="Normal 10 8 2" xfId="9667" xr:uid="{35E16EBF-A9C0-41A9-81F2-AFE8C09FE18D}"/>
    <cellStyle name="Normal 10 8 2 2" xfId="13347" xr:uid="{B5239D7B-E7D7-4F92-A2F1-A9D7A8A98E9A}"/>
    <cellStyle name="Normal 10 8 3" xfId="11568" xr:uid="{6CEC7A94-B7A7-4A3A-BD3F-8D36CECBF599}"/>
    <cellStyle name="Normal 10 8 4" xfId="7894" xr:uid="{3E94066A-645F-48E2-A7FB-2531A0EFF7BE}"/>
    <cellStyle name="Normal 10 9" xfId="6815" xr:uid="{A0858A44-F495-440B-B676-AE08B392D431}"/>
    <cellStyle name="Normal 10 9 2" xfId="12464" xr:uid="{76D4D768-D65E-4DE5-A80B-C45F3F43CA2D}"/>
    <cellStyle name="Normal 10 9 3" xfId="8783" xr:uid="{ED3DF043-C268-40A6-B247-DD71D5AA544D}"/>
    <cellStyle name="Normal 100" xfId="10659" xr:uid="{0B6D0A9E-7027-4C7B-9D7C-638B9FB5E317}"/>
    <cellStyle name="Normal 101" xfId="10672" xr:uid="{0F6729CC-4CEF-4E20-BB3B-F1685DEE3A56}"/>
    <cellStyle name="Normal 102" xfId="14348" xr:uid="{D447C8EF-056F-49CA-A808-8134F4458C6F}"/>
    <cellStyle name="Normal 103" xfId="7394" xr:uid="{8A3D0B0F-3321-4725-AF24-2481B76B78C6}"/>
    <cellStyle name="Normal 104" xfId="14482" xr:uid="{FCE95C53-16F5-4D85-ADD6-E697F07E94BA}"/>
    <cellStyle name="Normal 105" xfId="14496" xr:uid="{55E24E5D-3429-45CF-B15C-75F03B4F6903}"/>
    <cellStyle name="Normal 106" xfId="14508" xr:uid="{47B30B1A-2124-41C6-A625-9195DD1D6D40}"/>
    <cellStyle name="Normal 107" xfId="14513" xr:uid="{F2944EC0-0D9D-402D-8081-583F13F4DA6E}"/>
    <cellStyle name="Normal 108" xfId="14514" xr:uid="{FBC91E83-0AA9-4EC0-A486-7BFCE40EE307}"/>
    <cellStyle name="Normal 109" xfId="14519" xr:uid="{4196B726-6C9B-4992-88E7-0473F1A83519}"/>
    <cellStyle name="Normal 11" xfId="5" xr:uid="{CFAA52DB-965F-4FCB-BC5C-0C0AC0573846}"/>
    <cellStyle name="Normal 11 2" xfId="4581" xr:uid="{379D7648-0FA7-4D9A-871F-186F6F4E500C}"/>
    <cellStyle name="Normal 11 2 2" xfId="4582" xr:uid="{8C7323B4-F2D2-4DCC-AD74-B5439345547F}"/>
    <cellStyle name="Normal 11 2 2 2" xfId="4583" xr:uid="{F0D1A9F7-376F-4162-B83B-B3C0CB8F35CF}"/>
    <cellStyle name="Normal 11 2 3" xfId="4584" xr:uid="{742EE6F2-E0A5-47FA-A0A7-2948D455DDC5}"/>
    <cellStyle name="Normal 11 2 3 2" xfId="4585" xr:uid="{59C484C9-4EC9-4D0E-BA89-70634080BA06}"/>
    <cellStyle name="Normal 11 2 4" xfId="4586" xr:uid="{0C3C0AF2-8FA6-4B7F-80E5-F2A2BDC40DE0}"/>
    <cellStyle name="Normal 11 2 4 2" xfId="7112" xr:uid="{EFBD9184-0BF6-45EA-9AA1-A2DCC9B52545}"/>
    <cellStyle name="Normal 11 2 4 2 2" xfId="8486" xr:uid="{11974C46-66A0-44E0-95A2-502C91740A29}"/>
    <cellStyle name="Normal 11 2 4 2 2 2" xfId="10268" xr:uid="{F81F5A9E-8BFD-4F74-9AF3-3C5B77A01DC7}"/>
    <cellStyle name="Normal 11 2 4 2 2 2 2" xfId="13948" xr:uid="{1346C145-134F-41C0-9B20-B79324B574D6}"/>
    <cellStyle name="Normal 11 2 4 2 2 3" xfId="12169" xr:uid="{1337D248-9225-4730-A419-3B7A3A05346A}"/>
    <cellStyle name="Normal 11 2 4 2 3" xfId="9386" xr:uid="{03F9D28B-659B-47DA-9432-4E26733E90B2}"/>
    <cellStyle name="Normal 11 2 4 2 3 2" xfId="13066" xr:uid="{D27FE243-1C66-46B8-9C52-01D58152BF64}"/>
    <cellStyle name="Normal 11 2 4 2 4" xfId="11287" xr:uid="{558D234C-0637-41E5-9C3A-07ECCBB1ADE5}"/>
    <cellStyle name="Normal 11 2 4 3" xfId="8104" xr:uid="{CDA8697C-02A5-49AE-A724-3D0298A280C7}"/>
    <cellStyle name="Normal 11 2 4 3 2" xfId="9885" xr:uid="{9CBA565B-E5A1-422F-86E0-119480F01444}"/>
    <cellStyle name="Normal 11 2 4 3 2 2" xfId="13565" xr:uid="{C1CB8D1A-34CA-4455-8F7D-818DF2B5A39B}"/>
    <cellStyle name="Normal 11 2 4 3 3" xfId="11786" xr:uid="{63D37FBF-E1FA-4681-AD9A-18C502B553E6}"/>
    <cellStyle name="Normal 11 2 4 4" xfId="9003" xr:uid="{FE569437-0DE2-4300-881C-3185C4946DEC}"/>
    <cellStyle name="Normal 11 2 4 4 2" xfId="12683" xr:uid="{85F81283-D9F2-4D73-A732-3086A9E5F903}"/>
    <cellStyle name="Normal 11 2 4 5" xfId="10904" xr:uid="{8E5DE6A6-E406-4C61-80DB-E06ECF5994E1}"/>
    <cellStyle name="Normal 11 2 5" xfId="4587" xr:uid="{54409741-3CDD-4C47-BF86-CC9E6EAF93FB}"/>
    <cellStyle name="Normal 11 2 5 2" xfId="8319" xr:uid="{EBC4F190-0F11-42D9-BEC5-C101F9981234}"/>
    <cellStyle name="Normal 11 2 5 2 2" xfId="10101" xr:uid="{A2961BF2-FFCC-42D1-A314-5E1AA531B046}"/>
    <cellStyle name="Normal 11 2 5 2 2 2" xfId="13781" xr:uid="{7CB63CF7-E7EE-4900-AC5F-1A0FE669C182}"/>
    <cellStyle name="Normal 11 2 5 2 3" xfId="12002" xr:uid="{E5A88C67-19DF-45F9-8CE0-599CF195BE7A}"/>
    <cellStyle name="Normal 11 2 5 3" xfId="9219" xr:uid="{6B05EB06-CD5A-465F-8F18-5D001DC2C4A9}"/>
    <cellStyle name="Normal 11 2 5 3 2" xfId="12899" xr:uid="{846B2B71-B8C1-4B0A-BEA9-AC331857F0F5}"/>
    <cellStyle name="Normal 11 2 5 4" xfId="11120" xr:uid="{F039277C-2700-4A96-B190-880149EA8097}"/>
    <cellStyle name="Normal 11 2 5 5" xfId="7522" xr:uid="{AB0099D6-F1F0-457C-AC41-2CCC1C3A33CF}"/>
    <cellStyle name="Normal 11 2 6" xfId="7945" xr:uid="{1EA1304B-D18B-4ADD-859D-4BB75376F318}"/>
    <cellStyle name="Normal 11 2 6 2" xfId="9719" xr:uid="{E16B6680-DD86-42ED-BB79-9DFDDD959A69}"/>
    <cellStyle name="Normal 11 2 6 2 2" xfId="13399" xr:uid="{59B27B81-ACD2-4B49-AFFA-5DAC0D9ABF98}"/>
    <cellStyle name="Normal 11 2 6 3" xfId="11620" xr:uid="{55E5F031-7031-4EE8-AE94-4BB4DAED166D}"/>
    <cellStyle name="Normal 11 2 7" xfId="8834" xr:uid="{5E14963C-75FD-441C-A1D0-4A32D15DDD85}"/>
    <cellStyle name="Normal 11 2 7 2" xfId="12516" xr:uid="{7791ADC3-10F9-4029-9DD3-65A2E02C4D0A}"/>
    <cellStyle name="Normal 11 2 8" xfId="10735" xr:uid="{AD5F7135-B620-4F13-B6D1-AE0DBEA3EF48}"/>
    <cellStyle name="Normal 11 3" xfId="4588" xr:uid="{3BB96DFA-28BF-4005-949A-B33432E04FF1}"/>
    <cellStyle name="Normal 11 3 2" xfId="4589" xr:uid="{5DF0ECB0-C178-4E3B-B6FB-1BF8650A0866}"/>
    <cellStyle name="Normal 11 3 2 2" xfId="4590" xr:uid="{AAB066A0-D093-4F15-B9C0-16D1ECD56EBE}"/>
    <cellStyle name="Normal 11 3 3" xfId="4591" xr:uid="{449F59C7-5919-4606-80BD-67C780A1F02A}"/>
    <cellStyle name="Normal 11 3 3 2" xfId="4592" xr:uid="{8D5ACC79-C50B-4D93-A0BD-459C051F4C75}"/>
    <cellStyle name="Normal 11 3 4" xfId="4593" xr:uid="{EA1CDD1E-AA81-42EF-A1AA-0334DB571A93}"/>
    <cellStyle name="Normal 11 4" xfId="4594" xr:uid="{DA6D5996-E335-4947-B41A-ACE9993A491C}"/>
    <cellStyle name="Normal 11 4 2" xfId="4595" xr:uid="{77A7AEC2-6969-43C6-AE94-C3BA50F52BF3}"/>
    <cellStyle name="Normal 11 5" xfId="4596" xr:uid="{A005860F-12F7-4C7B-802B-FBDD114CC344}"/>
    <cellStyle name="Normal 11 5 2" xfId="7151" xr:uid="{6B3240B6-7ECD-41A0-9F5E-94CD3BF75E35}"/>
    <cellStyle name="Normal 11 6" xfId="4597" xr:uid="{69A3DDCB-0912-43B3-9843-822965E9CEB5}"/>
    <cellStyle name="Normal 11 6 2" xfId="7225" xr:uid="{8BF5D408-D62D-4F87-BEB4-7062E3BE90AC}"/>
    <cellStyle name="Normal 110" xfId="14523" xr:uid="{C351CBB8-0A23-4381-8141-E12E7FE1DBF2}"/>
    <cellStyle name="Normal 111" xfId="14544" xr:uid="{BB52A7C2-A076-4E68-9FC4-59C789C642F3}"/>
    <cellStyle name="Normal 112" xfId="14545" xr:uid="{D62B0783-2C99-4ACB-8DE9-1D38622B2799}"/>
    <cellStyle name="Normal 113" xfId="14550" xr:uid="{8FD7F75A-2F0C-44C3-A056-B25DED04D17A}"/>
    <cellStyle name="Normal 114" xfId="14554" xr:uid="{F1F7C871-F15B-4489-9A24-2AD3C3C39662}"/>
    <cellStyle name="Normal 115" xfId="14560" xr:uid="{E45EDF66-90F4-4F38-AA30-5206B0096D17}"/>
    <cellStyle name="Normal 116" xfId="14563" xr:uid="{A45B1917-883D-48E9-A16C-A43408A63D76}"/>
    <cellStyle name="Normal 117" xfId="14585" xr:uid="{273A365E-EEBF-4D7B-B701-874EDC9F98EC}"/>
    <cellStyle name="Normal 118" xfId="14572" xr:uid="{305F281F-5712-4453-BC98-E1FDF1358A87}"/>
    <cellStyle name="Normal 119" xfId="14578" xr:uid="{0A1F74ED-B667-40B7-83F6-911DB2DBFA45}"/>
    <cellStyle name="Normal 12" xfId="4598" xr:uid="{35B0CA62-E085-4713-AC3B-207CACADB370}"/>
    <cellStyle name="Normal 12 2" xfId="4599" xr:uid="{0190070E-D9FE-432E-A254-D92932D17229}"/>
    <cellStyle name="Normal 12 2 2" xfId="4600" xr:uid="{9C682C0A-04F0-4D32-907C-23DBC4F62D55}"/>
    <cellStyle name="Normal 12 2 2 2" xfId="4601" xr:uid="{06869537-6D59-4C9F-B8FB-EBA6B90669A8}"/>
    <cellStyle name="Normal 12 2 3" xfId="4602" xr:uid="{2BBC87BA-6792-4748-998F-F30D451689A4}"/>
    <cellStyle name="Normal 12 2 3 2" xfId="7227" xr:uid="{840BD903-ED79-4CE8-BFDA-C88860AAFC3A}"/>
    <cellStyle name="Normal 12 2 3 2 2" xfId="8487" xr:uid="{3ECBC14A-2156-4D9E-A241-429580DB89BD}"/>
    <cellStyle name="Normal 12 2 3 2 2 2" xfId="10269" xr:uid="{D404BDBA-FE22-40FC-B790-989968848457}"/>
    <cellStyle name="Normal 12 2 3 2 2 2 2" xfId="13949" xr:uid="{B123EFB8-C9FF-4842-80D5-29897AA54287}"/>
    <cellStyle name="Normal 12 2 3 2 2 3" xfId="12170" xr:uid="{C28FEEB7-DE1C-4DA6-B881-14A105CC5BE4}"/>
    <cellStyle name="Normal 12 2 3 2 3" xfId="9387" xr:uid="{98D6B2B0-0B4F-4823-A130-2F7F355F4606}"/>
    <cellStyle name="Normal 12 2 3 2 3 2" xfId="13067" xr:uid="{948188F7-A6E8-43AF-8501-0314A5BFFA1B}"/>
    <cellStyle name="Normal 12 2 3 2 4" xfId="11288" xr:uid="{B7BBA1EB-2DBF-4AED-B1E3-A38E5D02E993}"/>
    <cellStyle name="Normal 12 2 3 3" xfId="8105" xr:uid="{1880514C-65DD-4F3B-AE5F-AE6275EF15C0}"/>
    <cellStyle name="Normal 12 2 3 3 2" xfId="9886" xr:uid="{A29A341B-8842-4F31-9AAB-B656BD54281D}"/>
    <cellStyle name="Normal 12 2 3 3 2 2" xfId="13566" xr:uid="{71080A98-BD5A-4A6E-9082-AA7920B26F3C}"/>
    <cellStyle name="Normal 12 2 3 3 3" xfId="11787" xr:uid="{578EEA0B-8955-4B58-ACF6-1D074DAE2BE9}"/>
    <cellStyle name="Normal 12 2 3 4" xfId="9004" xr:uid="{72DF698B-7E92-4F33-AEEF-85F09E4FFAA0}"/>
    <cellStyle name="Normal 12 2 3 4 2" xfId="12684" xr:uid="{F28BDED4-B54D-4320-BC08-2114DF9D1303}"/>
    <cellStyle name="Normal 12 2 3 5" xfId="10905" xr:uid="{AC94290A-C9E2-4DCD-BD42-448F72B3406F}"/>
    <cellStyle name="Normal 12 2 4" xfId="7523" xr:uid="{783B2FA9-42C1-45DC-B1D3-25FA28A3585C}"/>
    <cellStyle name="Normal 12 2 4 2" xfId="8320" xr:uid="{B7B813E7-6761-4864-A129-46F0A6EF3906}"/>
    <cellStyle name="Normal 12 2 4 2 2" xfId="10102" xr:uid="{DE73F560-7727-4A2F-BD51-6310F737D580}"/>
    <cellStyle name="Normal 12 2 4 2 2 2" xfId="13782" xr:uid="{A05F6C70-2C2E-4FF0-ACF7-C9FDCC8ED8F7}"/>
    <cellStyle name="Normal 12 2 4 2 3" xfId="12003" xr:uid="{60B48504-E911-41C4-97AA-19DBD024AEF9}"/>
    <cellStyle name="Normal 12 2 4 3" xfId="9220" xr:uid="{A1A49B9F-2AEC-4B34-86F7-99C23569FC9F}"/>
    <cellStyle name="Normal 12 2 4 3 2" xfId="12900" xr:uid="{19504D94-1251-4685-8897-D0C6E96DFD2A}"/>
    <cellStyle name="Normal 12 2 4 4" xfId="11121" xr:uid="{B1B53753-00E5-461D-8B5C-6F64BBDB9786}"/>
    <cellStyle name="Normal 12 2 5" xfId="7946" xr:uid="{11368619-FF66-4608-B8B2-20AEA79F6E77}"/>
    <cellStyle name="Normal 12 2 5 2" xfId="9720" xr:uid="{CCF352BD-E328-41CE-8F1A-9E09F3E194CC}"/>
    <cellStyle name="Normal 12 2 5 2 2" xfId="13400" xr:uid="{0EE14E6A-4FA2-4223-9A29-40FE802F472D}"/>
    <cellStyle name="Normal 12 2 5 3" xfId="11621" xr:uid="{23FBF750-2B26-4802-B48C-4D4F782EE6DB}"/>
    <cellStyle name="Normal 12 2 6" xfId="8835" xr:uid="{B191BE02-ACFB-4DC5-81E4-168432847DF1}"/>
    <cellStyle name="Normal 12 2 6 2" xfId="12517" xr:uid="{359C6869-4CA8-471A-860F-ECC985AC2841}"/>
    <cellStyle name="Normal 12 2 7" xfId="10736" xr:uid="{819949B6-6E4D-440B-B65A-91E83B3FCD75}"/>
    <cellStyle name="Normal 12 3" xfId="4603" xr:uid="{BE39DFD5-F7EF-4FDD-8C27-D0281FAF7580}"/>
    <cellStyle name="Normal 12 3 2" xfId="4604" xr:uid="{781A861D-75EA-4ED8-8C3A-53E44E4F71A3}"/>
    <cellStyle name="Normal 12 4" xfId="4605" xr:uid="{59DB687B-DB39-413A-86C3-5F2FDCFE3597}"/>
    <cellStyle name="Normal 12 4 2" xfId="6829" xr:uid="{F0CB0562-AA1E-469A-B372-71FEEB01AEE8}"/>
    <cellStyle name="Normal 12 4 2 2" xfId="8450" xr:uid="{B25DB952-4232-4EC3-BC6E-9B494B4345F4}"/>
    <cellStyle name="Normal 12 4 2 2 2" xfId="10232" xr:uid="{072F2833-58C4-464C-B1F1-4573423A5CF9}"/>
    <cellStyle name="Normal 12 4 2 2 2 2" xfId="13912" xr:uid="{D3BBC76C-731E-4771-A4EA-74D123BCDB3F}"/>
    <cellStyle name="Normal 12 4 2 2 3" xfId="12133" xr:uid="{2113EB8A-5D1C-472C-A337-0B21B1A785D6}"/>
    <cellStyle name="Normal 12 4 2 3" xfId="9350" xr:uid="{A7C0B6AF-D57D-491B-9001-BC31EB483CFE}"/>
    <cellStyle name="Normal 12 4 2 3 2" xfId="13030" xr:uid="{9FEB2D5A-6271-4DED-AD1C-58349B3D31E1}"/>
    <cellStyle name="Normal 12 4 2 4" xfId="11251" xr:uid="{8F6FE82C-6566-4042-B989-EBF4708FDCDC}"/>
    <cellStyle name="Normal 12 4 2 5" xfId="7648" xr:uid="{16800029-EF42-4FDB-A4EA-BF6FAF4FB457}"/>
    <cellStyle name="Normal 12 4 3" xfId="7226" xr:uid="{93A7AE8A-A256-4423-930E-B14EBEED6D4F}"/>
    <cellStyle name="Normal 12 4 3 2" xfId="9849" xr:uid="{437343D6-A75D-4A0A-BACB-FE4E05ACE3DE}"/>
    <cellStyle name="Normal 12 4 3 2 2" xfId="13529" xr:uid="{8E67B000-F397-4994-B60E-6CBA9D4EC12E}"/>
    <cellStyle name="Normal 12 4 3 3" xfId="11750" xr:uid="{8FE80A94-D18C-48D8-8207-4B62E89AF2BE}"/>
    <cellStyle name="Normal 12 4 4" xfId="8967" xr:uid="{A09E0654-091B-4B30-9E8C-E77A32AE376A}"/>
    <cellStyle name="Normal 12 4 4 2" xfId="12647" xr:uid="{C312D9AB-9B4B-4E34-B32F-44B6CC1999B4}"/>
    <cellStyle name="Normal 12 4 5" xfId="10868" xr:uid="{587EF38D-D720-480A-8AD1-A54AC1EFB11B}"/>
    <cellStyle name="Normal 12 5" xfId="4606" xr:uid="{A0BCF2BD-949E-4087-9FC6-4F90D0A23F16}"/>
    <cellStyle name="Normal 12 5 2" xfId="8283" xr:uid="{16D31EC4-E0AE-4496-89FE-D4409616D391}"/>
    <cellStyle name="Normal 12 5 2 2" xfId="10065" xr:uid="{15EFFAB5-46B8-4D22-8564-CE52093845F8}"/>
    <cellStyle name="Normal 12 5 2 2 2" xfId="13745" xr:uid="{2405EDA5-9564-4113-8A3A-BBCFC483F959}"/>
    <cellStyle name="Normal 12 5 2 3" xfId="11966" xr:uid="{41E3B242-99FD-45A4-BEF8-0A0D8D035ED6}"/>
    <cellStyle name="Normal 12 5 3" xfId="9183" xr:uid="{4B50BB96-CA1D-406D-BC6B-0788C67448C5}"/>
    <cellStyle name="Normal 12 5 3 2" xfId="12863" xr:uid="{B47AB59D-C4DB-48AC-A887-F3115B738600}"/>
    <cellStyle name="Normal 12 5 4" xfId="11084" xr:uid="{EA04B678-C295-4195-A6F1-722AF1338291}"/>
    <cellStyle name="Normal 12 6" xfId="4607" xr:uid="{7AECE52D-06EE-4754-802D-EFC84EA2E8CB}"/>
    <cellStyle name="Normal 12 6 2" xfId="9683" xr:uid="{A812E2FC-0627-46D0-93E8-26368D405378}"/>
    <cellStyle name="Normal 12 6 2 2" xfId="13363" xr:uid="{1F7FF781-046A-4E76-85B2-C4781E8254D4}"/>
    <cellStyle name="Normal 12 6 3" xfId="11584" xr:uid="{883028F7-8A65-4525-8251-797841212CAE}"/>
    <cellStyle name="Normal 12 6 4" xfId="7910" xr:uid="{38842F8E-7F5B-415F-B5F1-DC0CF8D9C767}"/>
    <cellStyle name="Normal 12 7" xfId="6804" xr:uid="{2BD96FA5-7697-4CF3-BB9C-3C45385A87E2}"/>
    <cellStyle name="Normal 12 7 2" xfId="12480" xr:uid="{02B3982A-F922-4891-901C-0F0AC3792789}"/>
    <cellStyle name="Normal 12 7 3" xfId="8798" xr:uid="{A4673ED5-C40F-4B45-B46E-2CE4653DCE57}"/>
    <cellStyle name="Normal 12 8" xfId="10578" xr:uid="{90F572F9-66F2-4041-AAE7-329A29253854}"/>
    <cellStyle name="Normal 12 8 2" xfId="14259" xr:uid="{E8FDA4C9-5CDE-46C4-BE83-0EBC1AF1FDE5}"/>
    <cellStyle name="Normal 12 9" xfId="10675" xr:uid="{35866954-BECD-4148-BA28-51AF01F80DE5}"/>
    <cellStyle name="Normal 120" xfId="14582" xr:uid="{284D1780-65F2-44BC-BEDD-ED4A24B72483}"/>
    <cellStyle name="Normal 121" xfId="14570" xr:uid="{0F92B716-CDA8-497E-80FC-CE78CB2819B4}"/>
    <cellStyle name="Normal 122" xfId="14598" xr:uid="{CED54CB3-EC9D-4726-BE75-FF67C5D35D85}"/>
    <cellStyle name="Normal 123" xfId="14566" xr:uid="{12DC9CA1-0320-4FB2-A538-73FF0B369894}"/>
    <cellStyle name="Normal 124" xfId="14599" xr:uid="{766F257B-7F1A-4043-920C-5E47AA1626CE}"/>
    <cellStyle name="Normal 125" xfId="14600" xr:uid="{10585CD6-51CE-451F-A261-0F4433B105EC}"/>
    <cellStyle name="Normal 126" xfId="14603" xr:uid="{0E48DF0E-A6AC-4F62-A611-FB46FF2A3808}"/>
    <cellStyle name="Normal 127" xfId="14609" xr:uid="{23F0399E-73AE-467D-A9B8-C330A04CCBFE}"/>
    <cellStyle name="Normal 128" xfId="14616" xr:uid="{935015D6-2D0F-4F59-84E1-9FCF08BD3ED2}"/>
    <cellStyle name="Normal 129" xfId="14647" xr:uid="{3EB7E908-0897-4CB9-9474-5BE98C7BE399}"/>
    <cellStyle name="Normal 13" xfId="4608" xr:uid="{FE8AF83D-3CD5-43D3-B57F-B999BC7E4D70}"/>
    <cellStyle name="Normal 13 2" xfId="4609" xr:uid="{8594D0D2-BC12-4D4F-BB6A-A8D69ADF6B64}"/>
    <cellStyle name="Normal 13 2 2" xfId="4610" xr:uid="{3AF8FBC4-E66A-4A39-AD25-425FED649427}"/>
    <cellStyle name="Normal 13 2 2 2" xfId="4611" xr:uid="{46AF1969-D81D-4B45-AFE0-308D24C16AF2}"/>
    <cellStyle name="Normal 13 2 3" xfId="4612" xr:uid="{8301A7DE-FCE4-4535-8046-B4BF3AA4E5BF}"/>
    <cellStyle name="Normal 13 2 4" xfId="14591" xr:uid="{52638792-2340-46B4-BF08-2F8577662A62}"/>
    <cellStyle name="Normal 13 2 5" xfId="14605" xr:uid="{7E543D9B-135D-4107-B234-BECCF7B89026}"/>
    <cellStyle name="Normal 13 3" xfId="4613" xr:uid="{AC9A6B61-2094-46ED-9D70-6A3D539BD67D}"/>
    <cellStyle name="Normal 13 3 2" xfId="4614" xr:uid="{CA77E4B0-383B-47B3-A941-FDB05A61A3EF}"/>
    <cellStyle name="Normal 13 3 3" xfId="14587" xr:uid="{A08AF651-0E06-4188-B79A-928BDC573149}"/>
    <cellStyle name="Normal 13 4" xfId="4615" xr:uid="{25339CF5-290B-41C1-B6EF-D1A8403532C2}"/>
    <cellStyle name="Normal 13 4 2" xfId="7228" xr:uid="{DA233EDE-FD7C-4110-852D-BBB0844129F1}"/>
    <cellStyle name="Normal 13 5" xfId="4616" xr:uid="{B5EDF03A-516C-4C97-B83F-05D5301AF135}"/>
    <cellStyle name="Normal 130" xfId="14650" xr:uid="{C69612A1-B7EB-4362-BD56-BC04DCE0BB83}"/>
    <cellStyle name="Normal 131" xfId="14651" xr:uid="{DF53573F-B2C4-4432-AE91-D2961ABF8305}"/>
    <cellStyle name="Normal 14" xfId="4617" xr:uid="{8079665D-904B-4BF2-B11B-7679C5D7D0F8}"/>
    <cellStyle name="Normal 14 2" xfId="4618" xr:uid="{153F7854-8AC3-43B0-813B-0B1798261370}"/>
    <cellStyle name="Normal 14 2 2" xfId="4619" xr:uid="{F3DAD58B-E43D-4E29-8441-84BCDD665C88}"/>
    <cellStyle name="Normal 14 2 2 2" xfId="4620" xr:uid="{EEF0A225-A9B1-47F3-92D3-8F65DA55B9CC}"/>
    <cellStyle name="Normal 14 2 3" xfId="4621" xr:uid="{00DECEA6-66A1-49D4-85B5-57ECBC6194D4}"/>
    <cellStyle name="Normal 14 3" xfId="4622" xr:uid="{74578FE1-0AB9-47C7-9A48-C1679E851701}"/>
    <cellStyle name="Normal 14 3 2" xfId="4623" xr:uid="{B9806A70-9E7F-4596-953C-90A54CDB92A0}"/>
    <cellStyle name="Normal 14 4" xfId="4624" xr:uid="{9ABBD6F9-E645-4B32-AA04-5110D519A61C}"/>
    <cellStyle name="Normal 14 4 2" xfId="6830" xr:uid="{8875E910-8FD8-4722-92ED-EE525EA1D56B}"/>
    <cellStyle name="Normal 14 4 2 2" xfId="8451" xr:uid="{703536F4-6808-4A5A-95DE-2DADE5B493F6}"/>
    <cellStyle name="Normal 14 4 2 2 2" xfId="10233" xr:uid="{1D54B0A9-864A-4ED1-AD31-16380162CB98}"/>
    <cellStyle name="Normal 14 4 2 2 2 2" xfId="13913" xr:uid="{94D798D7-E1E3-4A65-888C-1A8EF71B0380}"/>
    <cellStyle name="Normal 14 4 2 2 3" xfId="12134" xr:uid="{1DD72DF8-E868-457B-ABF4-B963D5955768}"/>
    <cellStyle name="Normal 14 4 2 3" xfId="9351" xr:uid="{64B2847C-278B-49F5-9ACC-D9022C9FFCE5}"/>
    <cellStyle name="Normal 14 4 2 3 2" xfId="13031" xr:uid="{2CF8440F-6CC3-431D-8706-24F305A1888B}"/>
    <cellStyle name="Normal 14 4 2 4" xfId="11252" xr:uid="{DB058D73-7BEA-4DB5-AAF2-74DE682C8B63}"/>
    <cellStyle name="Normal 14 4 2 5" xfId="7649" xr:uid="{BE1617ED-B446-42D6-A6FA-8C03BC5B2A03}"/>
    <cellStyle name="Normal 14 4 3" xfId="7113" xr:uid="{7936C1EE-E94D-43F3-B0FD-3D3E4A0C466E}"/>
    <cellStyle name="Normal 14 4 3 2" xfId="9850" xr:uid="{EF908829-694B-453A-BD80-95789F24695F}"/>
    <cellStyle name="Normal 14 4 3 2 2" xfId="13530" xr:uid="{2BF19D1F-FF2E-4B3F-A118-D26BB0A2823B}"/>
    <cellStyle name="Normal 14 4 3 3" xfId="11751" xr:uid="{90AE1769-9671-4B2E-A2A2-D1416977DAA1}"/>
    <cellStyle name="Normal 14 4 4" xfId="8968" xr:uid="{52B8A102-1EDB-44FF-B264-A320E90D2EA6}"/>
    <cellStyle name="Normal 14 4 4 2" xfId="12648" xr:uid="{E4ED5427-F4F0-4A8E-87C9-58E51965E960}"/>
    <cellStyle name="Normal 14 4 5" xfId="10869" xr:uid="{379428DF-1BC0-4928-87B0-79F72231E60E}"/>
    <cellStyle name="Normal 14 5" xfId="7229" xr:uid="{D77840A8-4CEB-4271-AA6E-65D6E15DA597}"/>
    <cellStyle name="Normal 14 5 2" xfId="8284" xr:uid="{6C7CCCCD-C591-4879-8B38-FD44D1C04985}"/>
    <cellStyle name="Normal 14 5 2 2" xfId="10066" xr:uid="{0B6D8163-2474-4E8B-9C43-6A1ADE5C12BC}"/>
    <cellStyle name="Normal 14 5 2 2 2" xfId="13746" xr:uid="{060F410A-C104-4CEB-8464-F66987400186}"/>
    <cellStyle name="Normal 14 5 2 3" xfId="11967" xr:uid="{93CA8AF1-5317-4ABC-8031-A5B6AC427764}"/>
    <cellStyle name="Normal 14 5 3" xfId="9184" xr:uid="{FA6F2FB2-3613-44CF-B575-789373A3DC5C}"/>
    <cellStyle name="Normal 14 5 3 2" xfId="12864" xr:uid="{C3C009E0-A890-41F6-96FA-56B7AC1E74F0}"/>
    <cellStyle name="Normal 14 5 4" xfId="11085" xr:uid="{B4A2848E-C062-4F95-855B-589793959B0F}"/>
    <cellStyle name="Normal 14 5 5" xfId="7488" xr:uid="{98C6289A-AD1F-4545-9297-5848166DF245}"/>
    <cellStyle name="Normal 14 6" xfId="7911" xr:uid="{805844A5-B2B6-4044-A8A7-7C58DFFB7A77}"/>
    <cellStyle name="Normal 14 6 2" xfId="9684" xr:uid="{6AB4DA0C-E5D6-4492-B1A3-CE61084B43CC}"/>
    <cellStyle name="Normal 14 6 2 2" xfId="13364" xr:uid="{6F6A6731-A594-459F-AF1B-EF8FEFF9B1C8}"/>
    <cellStyle name="Normal 14 6 3" xfId="11585" xr:uid="{BC5B8443-D1C9-48EC-9EC1-8E4C4A5BD46C}"/>
    <cellStyle name="Normal 14 7" xfId="8799" xr:uid="{3B13E5C1-33B0-4FA3-AB51-B1CDD7F28FF5}"/>
    <cellStyle name="Normal 14 7 2" xfId="12481" xr:uid="{39281514-1010-4D39-8279-EDBCF8B21408}"/>
    <cellStyle name="Normal 14 8" xfId="10676" xr:uid="{945A0B1D-81E9-4579-BCD0-4DABB7767E22}"/>
    <cellStyle name="Normal 15" xfId="4625" xr:uid="{7683F345-5AE7-407D-954B-503DCA3C62DE}"/>
    <cellStyle name="Normal 15 2" xfId="4626" xr:uid="{D4C1E7BA-530C-4CED-927E-5056ADB3E481}"/>
    <cellStyle name="Normal 15 2 2" xfId="4627" xr:uid="{F362CDDF-4D0B-43E9-9DC9-E803E1EBF3BC}"/>
    <cellStyle name="Normal 15 2 2 2" xfId="4628" xr:uid="{88F19CC4-719E-4150-892A-6ED123BA223D}"/>
    <cellStyle name="Normal 15 2 3" xfId="4629" xr:uid="{2CF751BD-7D18-4F1A-BD3B-EA9383F30CEE}"/>
    <cellStyle name="Normal 15 2 4" xfId="4630" xr:uid="{C8B8AA99-7EA0-4C3D-ABE4-1D02A241CEC4}"/>
    <cellStyle name="Normal 15 3" xfId="4631" xr:uid="{CB374C4A-15F2-4CB1-A53C-7EFDB6EBCECE}"/>
    <cellStyle name="Normal 15 3 2" xfId="4632" xr:uid="{EB10FFAB-3E10-414E-97B5-FA6ED919FEC9}"/>
    <cellStyle name="Normal 15 4" xfId="4633" xr:uid="{E1C0E8DB-CE65-4D7D-83B1-F9E400F50298}"/>
    <cellStyle name="Normal 15 4 2" xfId="6831" xr:uid="{893381FC-E221-47C4-A47C-AC9DFAF2A16A}"/>
    <cellStyle name="Normal 15 4 2 2" xfId="8452" xr:uid="{3E28782C-A1BF-4240-8BC7-42D02F1BBF8E}"/>
    <cellStyle name="Normal 15 4 2 2 2" xfId="10234" xr:uid="{104CA707-BE62-4221-8BBD-6053C0E5B2A9}"/>
    <cellStyle name="Normal 15 4 2 2 2 2" xfId="13914" xr:uid="{6CB6B2C5-EF12-48A3-8962-28C8CCF22CFE}"/>
    <cellStyle name="Normal 15 4 2 2 3" xfId="12135" xr:uid="{ADAB0FEC-3FE7-431D-9AE6-489361373162}"/>
    <cellStyle name="Normal 15 4 2 3" xfId="9352" xr:uid="{91F57F8E-803A-4101-B157-4A39255825AB}"/>
    <cellStyle name="Normal 15 4 2 3 2" xfId="13032" xr:uid="{0FF3624D-C0D5-433A-992D-DF0AD7B2E8E7}"/>
    <cellStyle name="Normal 15 4 2 4" xfId="11253" xr:uid="{81E3E066-3F77-45C3-8B60-469B66AF46EE}"/>
    <cellStyle name="Normal 15 4 2 5" xfId="7650" xr:uid="{86BD0214-F6D4-4A41-8B53-DA9B723C88C3}"/>
    <cellStyle name="Normal 15 4 3" xfId="6993" xr:uid="{13D38F74-980F-4B24-AAA7-B84B873F61FD}"/>
    <cellStyle name="Normal 15 4 3 2" xfId="9851" xr:uid="{8313D6C7-3A8C-4ECF-A040-EE997842E78A}"/>
    <cellStyle name="Normal 15 4 3 2 2" xfId="13531" xr:uid="{8E7C9479-90FA-44BF-9FFE-08D44C66A85D}"/>
    <cellStyle name="Normal 15 4 3 3" xfId="11752" xr:uid="{351F9D67-5F1B-4AE2-87F6-C9521B3C175E}"/>
    <cellStyle name="Normal 15 4 4" xfId="8969" xr:uid="{94A1B837-4FE4-4063-BA20-A29A7E5254E3}"/>
    <cellStyle name="Normal 15 4 4 2" xfId="12649" xr:uid="{48F55FB2-3B42-49B9-94B7-A7CE90C4E941}"/>
    <cellStyle name="Normal 15 4 5" xfId="10870" xr:uid="{722FD41C-9D3D-4F34-9A4A-009C8F521FE7}"/>
    <cellStyle name="Normal 15 5" xfId="7230" xr:uid="{BBD32F5E-CFC2-4B5A-BCF5-392336CF6BE2}"/>
    <cellStyle name="Normal 15 5 2" xfId="8285" xr:uid="{7D6AFEFF-4824-42FE-AF96-580D5F959D05}"/>
    <cellStyle name="Normal 15 5 2 2" xfId="10067" xr:uid="{C73A64AC-E3E8-4E65-9272-DF758DAABF47}"/>
    <cellStyle name="Normal 15 5 2 2 2" xfId="13747" xr:uid="{8648B312-FC6C-41B8-819A-AAEE67BBE0E5}"/>
    <cellStyle name="Normal 15 5 2 3" xfId="11968" xr:uid="{1046F911-EAEC-4AF3-9B19-B85395659B98}"/>
    <cellStyle name="Normal 15 5 3" xfId="9185" xr:uid="{E9374806-69DC-4463-8777-A5F607A9A01A}"/>
    <cellStyle name="Normal 15 5 3 2" xfId="12865" xr:uid="{F14808A7-0203-4D08-A072-286F605FDC44}"/>
    <cellStyle name="Normal 15 5 4" xfId="11086" xr:uid="{4EEBD4A6-5966-4105-8A42-94DB2B528C9D}"/>
    <cellStyle name="Normal 15 6" xfId="6992" xr:uid="{000142A8-38B5-4881-9B02-835FFE28E766}"/>
    <cellStyle name="Normal 15 6 2" xfId="9685" xr:uid="{399154CF-F011-462D-AD81-AB2C6C79380F}"/>
    <cellStyle name="Normal 15 6 2 2" xfId="13365" xr:uid="{3A2B74B7-B4A1-45F9-89AF-BF00A699AEB1}"/>
    <cellStyle name="Normal 15 6 3" xfId="11586" xr:uid="{32A70BCD-2124-4B62-807D-E4D037B761D6}"/>
    <cellStyle name="Normal 15 7" xfId="8800" xr:uid="{966412F5-C1F7-4A41-B9E9-236364B850D4}"/>
    <cellStyle name="Normal 15 7 2" xfId="12482" xr:uid="{A5BC4D93-254E-47CB-A5C2-802B01D88C3C}"/>
    <cellStyle name="Normal 15 8" xfId="10677" xr:uid="{DCA2780B-83D5-4F2D-801D-FD10143A575D}"/>
    <cellStyle name="Normal 16" xfId="4634" xr:uid="{E41D30C2-11AF-47B7-B874-61C291399A67}"/>
    <cellStyle name="Normal 16 2" xfId="4635" xr:uid="{63A19816-7835-4CA2-8291-E5B55CFD5B5F}"/>
    <cellStyle name="Normal 16 2 2" xfId="4636" xr:uid="{7B265D0B-5784-42D4-9497-16D6BB9C9A33}"/>
    <cellStyle name="Normal 16 2 2 2" xfId="4637" xr:uid="{10E9DA51-99B2-4021-B7BB-A05DD8284266}"/>
    <cellStyle name="Normal 16 2 3" xfId="4638" xr:uid="{A6CA24E7-2AE8-468A-852B-55F3EED30918}"/>
    <cellStyle name="Normal 16 3" xfId="4639" xr:uid="{ABC0BF8C-0DA6-49CA-BD3F-D0B89996A7EC}"/>
    <cellStyle name="Normal 16 3 2" xfId="4640" xr:uid="{6D08DE61-3073-4592-925C-46DEC8C49BD0}"/>
    <cellStyle name="Normal 16 4" xfId="4641" xr:uid="{E6ECB785-BDA8-4ADF-9FE8-7034F81B9CD0}"/>
    <cellStyle name="Normal 16 4 2" xfId="6848" xr:uid="{280D9B1D-0E0A-4F6B-9426-40FB5AE3631D}"/>
    <cellStyle name="Normal 16 4 2 2" xfId="8453" xr:uid="{4EE8D777-565C-46CE-B49F-AD3091C26AA1}"/>
    <cellStyle name="Normal 16 4 2 2 2" xfId="10235" xr:uid="{CE06E14A-2B40-4A93-959E-A8114F83013B}"/>
    <cellStyle name="Normal 16 4 2 2 2 2" xfId="13915" xr:uid="{89DE9F3C-5CDA-4171-8CD1-A8CCCA8AE3D8}"/>
    <cellStyle name="Normal 16 4 2 2 3" xfId="12136" xr:uid="{A47406EB-B648-47EA-9829-541A1F7D5D73}"/>
    <cellStyle name="Normal 16 4 2 3" xfId="9353" xr:uid="{9A5577BF-3254-43AD-B60C-DC99FC963825}"/>
    <cellStyle name="Normal 16 4 2 3 2" xfId="13033" xr:uid="{25D4D7FE-C806-49BB-80FB-54986C07225E}"/>
    <cellStyle name="Normal 16 4 2 4" xfId="11254" xr:uid="{673ABC04-02CF-4C70-9D4C-0B6F7D956927}"/>
    <cellStyle name="Normal 16 4 2 5" xfId="7651" xr:uid="{2983DC87-BF53-4890-AA90-C249DC61ED00}"/>
    <cellStyle name="Normal 16 4 3" xfId="7231" xr:uid="{006C6675-03D5-4CC0-A1A4-1BFF41CCCB9B}"/>
    <cellStyle name="Normal 16 4 3 2" xfId="9852" xr:uid="{6ED75EBE-D256-4933-B60A-46EDFC07607C}"/>
    <cellStyle name="Normal 16 4 3 2 2" xfId="13532" xr:uid="{8B27DD2F-F0CD-4024-B557-2305F21EF463}"/>
    <cellStyle name="Normal 16 4 3 3" xfId="11753" xr:uid="{289A0E5C-FCD2-4C8B-ACD7-AAA14655948A}"/>
    <cellStyle name="Normal 16 4 4" xfId="8970" xr:uid="{D62A6461-1797-4060-A6C3-9315A7D34380}"/>
    <cellStyle name="Normal 16 4 4 2" xfId="12650" xr:uid="{30AD3DCE-CF06-4F04-A00F-26B9BA36A6BE}"/>
    <cellStyle name="Normal 16 4 5" xfId="10871" xr:uid="{1DF24FE6-CD4E-40EE-8811-B23F08D79773}"/>
    <cellStyle name="Normal 16 5" xfId="4642" xr:uid="{CAEF38F6-B2ED-4B5C-9306-465BD159C233}"/>
    <cellStyle name="Normal 16 5 2" xfId="8286" xr:uid="{ACCDA059-7A86-45C8-B810-0114C2E34DA6}"/>
    <cellStyle name="Normal 16 5 2 2" xfId="10068" xr:uid="{1CEB1A4B-C394-400B-9B2F-A69899CB2F8D}"/>
    <cellStyle name="Normal 16 5 2 2 2" xfId="13748" xr:uid="{B21034CE-67AA-46E6-91E2-CAAAB5DEB675}"/>
    <cellStyle name="Normal 16 5 2 3" xfId="11969" xr:uid="{0E72CB77-D548-4756-86F4-3CAFA882295D}"/>
    <cellStyle name="Normal 16 5 3" xfId="9186" xr:uid="{EB990DB8-6B14-4BDF-B73D-52EDDA02CC7E}"/>
    <cellStyle name="Normal 16 5 3 2" xfId="12866" xr:uid="{6C3EAC01-713C-4835-88D2-5EE83F5FE6BF}"/>
    <cellStyle name="Normal 16 5 4" xfId="11087" xr:uid="{C34F7AC8-83CD-4987-A58B-BC9C1F68C000}"/>
    <cellStyle name="Normal 16 5 5" xfId="7489" xr:uid="{08AE2445-CAFC-42F0-AFA7-2790C7597CB5}"/>
    <cellStyle name="Normal 16 6" xfId="7912" xr:uid="{1CA09F47-9C23-46C9-9B3C-BEDFD2C33EC7}"/>
    <cellStyle name="Normal 16 6 2" xfId="9686" xr:uid="{E603E2C0-7D95-4505-BB40-3107BA94D117}"/>
    <cellStyle name="Normal 16 6 2 2" xfId="13366" xr:uid="{9188C07E-1213-42D6-B3EC-5EACEEBE6097}"/>
    <cellStyle name="Normal 16 6 3" xfId="11587" xr:uid="{D6666388-484E-40BE-92DA-06DD016C1E90}"/>
    <cellStyle name="Normal 16 7" xfId="8801" xr:uid="{0186EA85-7215-4FC9-A3D4-5252309725B7}"/>
    <cellStyle name="Normal 16 7 2" xfId="12483" xr:uid="{83955BA2-B9D2-4866-B99B-B713E3EC3817}"/>
    <cellStyle name="Normal 16 8" xfId="10678" xr:uid="{5B75E8CC-03E2-4610-B1B6-59AC9E5A4510}"/>
    <cellStyle name="Normal 17" xfId="4643" xr:uid="{9A7FF548-E7B9-4AEE-9EC1-C243F8E2B00D}"/>
    <cellStyle name="Normal 17 2" xfId="4644" xr:uid="{151EAB14-F3EE-436B-BB54-909CD4634F23}"/>
    <cellStyle name="Normal 17 2 2" xfId="4645" xr:uid="{8752CF75-BC0C-4A15-84DB-0DF11674F919}"/>
    <cellStyle name="Normal 17 2 2 2" xfId="4646" xr:uid="{61C067DE-7012-420E-9DC9-21EC51F65CDC}"/>
    <cellStyle name="Normal 17 2 2 2 2" xfId="14601" xr:uid="{E22FADBF-A106-4EF9-996B-E35B58ADEB9E}"/>
    <cellStyle name="Normal 17 2 3" xfId="4647" xr:uid="{DE033859-B83F-4FE3-9032-1667582BE76D}"/>
    <cellStyle name="Normal 17 3" xfId="4648" xr:uid="{0B4459A5-CAA5-4D58-A9A7-4616ED0F0871}"/>
    <cellStyle name="Normal 17 3 2" xfId="4649" xr:uid="{4A20616E-B978-4D9F-9D4E-88841F9AA545}"/>
    <cellStyle name="Normal 17 4" xfId="4650" xr:uid="{5A3FFD65-5878-455F-AAC8-325F51D7ACD7}"/>
    <cellStyle name="Normal 17 4 2" xfId="6849" xr:uid="{31234817-9F52-4FA1-BD15-FB8CD8B22B13}"/>
    <cellStyle name="Normal 17 4 2 2" xfId="8454" xr:uid="{91985FD2-3E58-4317-8320-30C53298705E}"/>
    <cellStyle name="Normal 17 4 2 2 2" xfId="10236" xr:uid="{81207BCB-AE05-46AF-B752-97C129442B97}"/>
    <cellStyle name="Normal 17 4 2 2 2 2" xfId="13916" xr:uid="{2ED9CC3A-DF6F-476E-B99A-4D0EA1479689}"/>
    <cellStyle name="Normal 17 4 2 2 3" xfId="12137" xr:uid="{55E97D3E-8749-4940-BFA8-D2ED1A605922}"/>
    <cellStyle name="Normal 17 4 2 3" xfId="9354" xr:uid="{22FCA48C-A440-466E-A3E5-0BD1EF615B15}"/>
    <cellStyle name="Normal 17 4 2 3 2" xfId="13034" xr:uid="{35BFD042-4890-479A-B2CA-FAC019D22E40}"/>
    <cellStyle name="Normal 17 4 2 4" xfId="11255" xr:uid="{1AA0AAC3-B49E-49EE-BCB5-7F48B06387AC}"/>
    <cellStyle name="Normal 17 4 2 5" xfId="7652" xr:uid="{9A0286F5-29FF-4A39-9175-55072531DF7C}"/>
    <cellStyle name="Normal 17 4 3" xfId="7232" xr:uid="{0023509D-406F-4685-95A2-DC79D905D733}"/>
    <cellStyle name="Normal 17 4 3 2" xfId="9853" xr:uid="{E5B42A11-C0AA-4BCD-8E7B-AB37E4377EB9}"/>
    <cellStyle name="Normal 17 4 3 2 2" xfId="13533" xr:uid="{AF88BDD8-07F2-430A-85C9-CCF6649E57B0}"/>
    <cellStyle name="Normal 17 4 3 3" xfId="11754" xr:uid="{86805DC1-1AAA-4BF8-ADA7-C6E88C99E849}"/>
    <cellStyle name="Normal 17 4 4" xfId="8971" xr:uid="{860EDD35-1668-40EB-9CE2-B82D1B8FBD74}"/>
    <cellStyle name="Normal 17 4 4 2" xfId="12651" xr:uid="{B6B7CA95-B0DB-41C7-A379-9462AF430CDF}"/>
    <cellStyle name="Normal 17 4 5" xfId="10872" xr:uid="{C65A292E-7B49-420A-9F4C-B5109A0F6F10}"/>
    <cellStyle name="Normal 17 5" xfId="4651" xr:uid="{5E56870B-A04D-4E39-A84B-90177472DF5F}"/>
    <cellStyle name="Normal 17 5 2" xfId="8287" xr:uid="{6A3D38AC-D510-4904-8202-62DF23BBA461}"/>
    <cellStyle name="Normal 17 5 2 2" xfId="10069" xr:uid="{A2D5325F-C721-4C17-94E0-1A087776ADA0}"/>
    <cellStyle name="Normal 17 5 2 2 2" xfId="13749" xr:uid="{C976DF28-2709-44A9-B82D-BB835AEC14B8}"/>
    <cellStyle name="Normal 17 5 2 3" xfId="11970" xr:uid="{69AC8FAA-A4EC-4807-AFDF-68F096F3F2B7}"/>
    <cellStyle name="Normal 17 5 3" xfId="9187" xr:uid="{87FDEA45-681D-463E-95FB-F947D17C7346}"/>
    <cellStyle name="Normal 17 5 3 2" xfId="12867" xr:uid="{4CD62AC4-052E-4A55-A150-26460451F565}"/>
    <cellStyle name="Normal 17 5 4" xfId="11088" xr:uid="{A5A03395-617D-4E4B-BF87-ABD6D88E79AD}"/>
    <cellStyle name="Normal 17 5 5" xfId="7490" xr:uid="{4BF1202E-4B2E-4D08-8FC0-8426992E7837}"/>
    <cellStyle name="Normal 17 6" xfId="7913" xr:uid="{53283777-BD31-40D5-89F8-691737D03568}"/>
    <cellStyle name="Normal 17 6 2" xfId="9687" xr:uid="{09406ED5-C473-4A4D-A860-C3EA3F77FF41}"/>
    <cellStyle name="Normal 17 6 2 2" xfId="13367" xr:uid="{AB05F9BB-99C0-475F-AAA6-19DF48EF96C4}"/>
    <cellStyle name="Normal 17 6 3" xfId="11588" xr:uid="{90A49004-BD3E-4179-ADB8-49A63A268696}"/>
    <cellStyle name="Normal 17 7" xfId="8802" xr:uid="{A1C29B17-A567-4BB7-B3D7-50C0BF852098}"/>
    <cellStyle name="Normal 17 7 2" xfId="12484" xr:uid="{B3E8E9C6-2624-4FF1-9563-67AFCB889ABA}"/>
    <cellStyle name="Normal 17 8" xfId="10679" xr:uid="{81B62037-0055-4541-BB67-FC3A34CA382F}"/>
    <cellStyle name="Normal 18" xfId="4652" xr:uid="{32049A6C-C99E-4B75-B04A-15BB29763881}"/>
    <cellStyle name="Normal 18 2" xfId="4653" xr:uid="{31BE54B6-CAB8-49D4-B5A5-3B6A6C27B21A}"/>
    <cellStyle name="Normal 18 2 2" xfId="4654" xr:uid="{8C0AA4D4-9FA9-4A06-88C9-491C980E02F2}"/>
    <cellStyle name="Normal 18 3" xfId="4655" xr:uid="{94F5E5F6-E293-460E-9D2B-B8A92281F91A}"/>
    <cellStyle name="Normal 18 3 2" xfId="4656" xr:uid="{BEC4288C-1CCB-4EC5-8F78-B5652527A742}"/>
    <cellStyle name="Normal 18 4" xfId="4657" xr:uid="{8BD7C048-64E9-47C8-ACB3-D539900814DA}"/>
    <cellStyle name="Normal 18 4 2" xfId="7233" xr:uid="{1D685754-7FDA-4FF3-A33B-AD641D8329FF}"/>
    <cellStyle name="Normal 19" xfId="4658" xr:uid="{EC3E0FF0-EBB4-45A9-B711-8C1D23383C55}"/>
    <cellStyle name="Normal 19 2" xfId="4659" xr:uid="{ECF30160-1A55-4476-A39D-CAADF6E9D211}"/>
    <cellStyle name="Normal 19 2 2" xfId="4660" xr:uid="{A59D52C5-2B3F-495D-8708-0F03E85D31E4}"/>
    <cellStyle name="Normal 19 3" xfId="4661" xr:uid="{7F3E4DA0-5917-4813-9AA1-308453C6BEA7}"/>
    <cellStyle name="Normal 19 3 2" xfId="4662" xr:uid="{2AF7BC7D-C07C-470B-A487-F540A64D5954}"/>
    <cellStyle name="Normal 19 4" xfId="4663" xr:uid="{CF0F8680-40A5-4065-850C-B05A50282760}"/>
    <cellStyle name="Normal 19 4 2" xfId="7234" xr:uid="{FFFE8829-F8AF-4FBE-A5BC-FAAB3A87DA21}"/>
    <cellStyle name="Normal 2" xfId="4664" xr:uid="{1CDBBE6C-720D-41BC-9B26-66DACF578D3F}"/>
    <cellStyle name="Normal 2 2" xfId="4665" xr:uid="{AB223C5B-52D9-41D8-9946-8A9891E5F052}"/>
    <cellStyle name="Normal 2 2 2" xfId="4666" xr:uid="{12363DE4-CC9F-40DC-BB82-D9473570C57B}"/>
    <cellStyle name="Normal 2 2 2 2" xfId="4667" xr:uid="{8F1596E8-3D41-4C70-BB09-C38C61FFD9D6}"/>
    <cellStyle name="Normal 2 2 2 2 2" xfId="4668" xr:uid="{43A51866-9D99-4C55-A71A-611E7F3B92E6}"/>
    <cellStyle name="Normal 2 2 2 2 3" xfId="14533" xr:uid="{DED7C82C-65EF-4739-8937-B4D69AF3705A}"/>
    <cellStyle name="Normal 2 2 2 3" xfId="4669" xr:uid="{A027EE00-7AA7-4160-918E-E892CB26D705}"/>
    <cellStyle name="Normal 2 2 2 3 2" xfId="10583" xr:uid="{943C5755-64BF-4565-B527-2D2896C9F7E5}"/>
    <cellStyle name="Normal 2 2 2 3 3" xfId="14580" xr:uid="{0A2902A3-2EBF-48B6-BA4A-C57B3561D498}"/>
    <cellStyle name="Normal 2 2 2 4" xfId="4670" xr:uid="{6F28A451-A310-4875-9029-6DA745F7E900}"/>
    <cellStyle name="Normal 2 2 2 5" xfId="14500" xr:uid="{42C8791D-8A2D-44B9-A349-D5C3FA4CF2D6}"/>
    <cellStyle name="Normal 2 2 3" xfId="4671" xr:uid="{C2EBDEED-588E-44B7-BA64-6AB01520C0CD}"/>
    <cellStyle name="Normal 2 2 3 2" xfId="4672" xr:uid="{DA3D4E4F-057E-4699-8C58-0873F99793F2}"/>
    <cellStyle name="Normal 2 2 3 2 2" xfId="4673" xr:uid="{7F9505E3-FA96-4D53-966A-B019F853210D}"/>
    <cellStyle name="Normal 2 2 3 3" xfId="4674" xr:uid="{673C6856-D533-40E9-9B36-209C9AC84C9B}"/>
    <cellStyle name="Normal 2 2 3 4" xfId="14541" xr:uid="{8B08F4FE-E728-4593-B058-21783402D528}"/>
    <cellStyle name="Normal 2 2 3 5" xfId="14593" xr:uid="{FC1AF980-EE23-4AE2-B7FF-6B3D54F5DE33}"/>
    <cellStyle name="Normal 2 2 3 6" xfId="14612" xr:uid="{47666941-A6BD-43EC-A26A-337FC01ED038}"/>
    <cellStyle name="Normal 2 2 4" xfId="4675" xr:uid="{C3DB392F-FCFE-4AC1-B51D-FD4F73915320}"/>
    <cellStyle name="Normal 2 2 4 2" xfId="4676" xr:uid="{88D4929A-02BA-4209-9959-80B23E57310E}"/>
    <cellStyle name="Normal 2 2 5" xfId="4677" xr:uid="{CF40D060-C3DC-4E28-BB32-B73669F6A223}"/>
    <cellStyle name="Normal 2 2 5 2" xfId="7236" xr:uid="{377DB7A0-3982-49B0-B109-A6A4A47D43EE}"/>
    <cellStyle name="Normal 2 2 5 3" xfId="14383" xr:uid="{9BA0DD9D-E2EC-4C13-AFBA-C2E8C9774668}"/>
    <cellStyle name="Normal 2 22 2" xfId="14655" xr:uid="{C0EC9CA7-5465-4793-9074-5019BF2F2211}"/>
    <cellStyle name="Normal 2 3" xfId="4678" xr:uid="{E0EC4CEA-03F7-4098-8A26-8375B612F947}"/>
    <cellStyle name="Normal 2 3 2" xfId="4679" xr:uid="{C9998D44-C2AE-4614-8EB5-5FADCAB787F7}"/>
    <cellStyle name="Normal 2 3 2 2" xfId="4680" xr:uid="{A6E7FF3F-2C12-4F32-BCD4-7A53065C8500}"/>
    <cellStyle name="Normal 2 3 2 2 2" xfId="4681" xr:uid="{CFE6A971-D269-41B3-B71D-BB53D88F1B2B}"/>
    <cellStyle name="Normal 2 3 2 3" xfId="4682" xr:uid="{13C0FD4C-12A8-4DE6-9701-394BEA2CF4BB}"/>
    <cellStyle name="Normal 2 3 2 3 2" xfId="4683" xr:uid="{EBD07070-DC57-42C8-8316-B6E1227B8581}"/>
    <cellStyle name="Normal 2 3 2 4" xfId="4684" xr:uid="{1AE038AA-1761-433E-8C6F-21E0D29DB785}"/>
    <cellStyle name="Normal 2 3 2 5" xfId="14646" xr:uid="{915F87B1-CD28-4029-A22A-1C540D803A50}"/>
    <cellStyle name="Normal 2 3 3" xfId="4685" xr:uid="{44569E78-16BC-413C-8E23-F6980C9836C2}"/>
    <cellStyle name="Normal 2 3 3 2" xfId="4686" xr:uid="{CC88FACC-4695-4F98-A36A-8D4399A5EDAB}"/>
    <cellStyle name="Normal 2 3 3 2 2" xfId="4687" xr:uid="{C6A9363B-5327-49BA-B608-441C22B0D148}"/>
    <cellStyle name="Normal 2 3 3 3" xfId="4688" xr:uid="{A39E1E19-5D74-4CA9-9B43-D93C03CB554C}"/>
    <cellStyle name="Normal 2 3 4" xfId="4689" xr:uid="{D8C0384E-B709-4230-805E-2754586A741B}"/>
    <cellStyle name="Normal 2 3 4 2" xfId="4690" xr:uid="{D94C5BC7-2070-49F7-8D3B-13F31356F076}"/>
    <cellStyle name="Normal 2 3 5" xfId="4691" xr:uid="{41A649D8-6767-4DED-82E5-71A568B64109}"/>
    <cellStyle name="Normal 2 3 5 2" xfId="7237" xr:uid="{5E9E08CA-7103-4793-81E1-1E703A89370A}"/>
    <cellStyle name="Normal 2 3 6" xfId="4692" xr:uid="{852C72E9-0A62-450E-BEB4-0E4FE70CB36E}"/>
    <cellStyle name="Normal 2 3 7" xfId="14506" xr:uid="{C1D7D704-A367-41E8-931A-C20D2905B1FF}"/>
    <cellStyle name="Normal 2 3 8" xfId="14629" xr:uid="{B464D900-98BB-4C4A-ACC8-D99714C9249E}"/>
    <cellStyle name="Normal 2 4" xfId="4693" xr:uid="{F184E17B-4097-4E59-AE60-1E3A83285C8F}"/>
    <cellStyle name="Normal 2 4 2" xfId="4694" xr:uid="{12889394-A673-4A6C-80E4-D9CA5583E85A}"/>
    <cellStyle name="Normal 2 4 2 2" xfId="4695" xr:uid="{5B4A06F1-FF50-40BD-9EC4-6200F0EA1A68}"/>
    <cellStyle name="Normal 2 4 2 2 2" xfId="4696" xr:uid="{2CC232CC-5189-42B5-933D-E5F7F9B0A65E}"/>
    <cellStyle name="Normal 2 4 2 3" xfId="4697" xr:uid="{C9FC08A0-E16D-48EF-9051-7BA293267157}"/>
    <cellStyle name="Normal 2 4 2 3 2" xfId="4698" xr:uid="{8677D90D-1E4A-47DF-90BE-DD541E0E6E00}"/>
    <cellStyle name="Normal 2 4 2 4" xfId="4699" xr:uid="{2C7A0246-2C32-4551-83F0-334DB4398E40}"/>
    <cellStyle name="Normal 2 4 3" xfId="4700" xr:uid="{CDCC194E-720A-43FE-AAD4-70BB75DE458A}"/>
    <cellStyle name="Normal 2 4 3 2" xfId="4701" xr:uid="{21B4280B-90C9-40D0-AD31-66049B72039F}"/>
    <cellStyle name="Normal 2 4 4" xfId="4702" xr:uid="{EA844426-6328-4B5F-BE63-6B4D260C62FB}"/>
    <cellStyle name="Normal 2 4 4 2" xfId="4703" xr:uid="{5D724AC6-9952-4552-8125-6AA066141270}"/>
    <cellStyle name="Normal 2 4 5" xfId="4704" xr:uid="{D6777138-E6F2-41A5-8275-CB1262C511D2}"/>
    <cellStyle name="Normal 2 4 5 2" xfId="7238" xr:uid="{94FF206B-EA97-4E4F-AEF9-79616218E72C}"/>
    <cellStyle name="Normal 2 4 6" xfId="4705" xr:uid="{1804EAA6-09B1-4E67-A2F8-9AA784D30740}"/>
    <cellStyle name="Normal 2 4 7" xfId="14631" xr:uid="{A5F33665-9A15-441D-886A-E664324BCF75}"/>
    <cellStyle name="Normal 2 5" xfId="4706" xr:uid="{DBB25747-304C-46B3-B19A-88B12CC8EE93}"/>
    <cellStyle name="Normal 2 5 2" xfId="4707" xr:uid="{031D3341-F3D1-4099-8C45-C702151506DE}"/>
    <cellStyle name="Normal 2 5 2 2" xfId="4708" xr:uid="{A6F9B58F-E015-4F07-843B-3406C78D70E9}"/>
    <cellStyle name="Normal 2 5 3" xfId="4709" xr:uid="{91A355A1-59DD-4D6B-8445-F72933923B09}"/>
    <cellStyle name="Normal 2 5 3 2" xfId="7239" xr:uid="{913ACD50-11F8-4FDD-B947-29ED74BB6650}"/>
    <cellStyle name="Normal 2 6" xfId="4710" xr:uid="{0221570D-6E7B-496D-982F-DA7DFA83C0DC}"/>
    <cellStyle name="Normal 2 6 2" xfId="4711" xr:uid="{EEFCE975-89E9-4DD6-98CC-307E8F6FF70A}"/>
    <cellStyle name="Normal 2 7" xfId="4712" xr:uid="{F39A04B7-2B9D-4F1B-8CDA-21D61BEF1154}"/>
    <cellStyle name="Normal 2 7 2" xfId="4713" xr:uid="{D2D63659-D856-485A-A646-25153D240D9D}"/>
    <cellStyle name="Normal 2 7 2 2" xfId="7115" xr:uid="{14A3876E-9D80-4C71-AA56-B6F1798529DA}"/>
    <cellStyle name="Normal 2 7 3" xfId="7240" xr:uid="{4BFA13A4-6093-476C-84D8-A84DDCE08ECC}"/>
    <cellStyle name="Normal 2 7 4" xfId="7114" xr:uid="{5A7307C1-37EE-4A38-9105-89045439B8B0}"/>
    <cellStyle name="Normal 2 7 5" xfId="7396" xr:uid="{8D798FEF-3399-447C-A812-92E1D46AFD62}"/>
    <cellStyle name="Normal 2 8" xfId="4714" xr:uid="{69D156C2-3AC1-4775-AD3B-C1B81CA382C0}"/>
    <cellStyle name="Normal 2 8 2" xfId="4715" xr:uid="{578D4626-556A-47C3-AC2C-6E1C24E30C23}"/>
    <cellStyle name="Normal 2 8 3" xfId="6887" xr:uid="{702E3AB5-A3D0-4722-817A-7E8A8E10B048}"/>
    <cellStyle name="Normal 2 9" xfId="4716" xr:uid="{7D9FC12A-B606-4258-9139-B0633ABBD01E}"/>
    <cellStyle name="Normal 2 9 2" xfId="7235" xr:uid="{2FEFC29B-4617-4C91-806F-269F5919FD70}"/>
    <cellStyle name="Normal 2 9 3" xfId="7477" xr:uid="{5D528644-B0B1-4F3F-A850-E459C2F74882}"/>
    <cellStyle name="Normal 2 9 4" xfId="14489" xr:uid="{3C30BFD4-BB29-41A3-BC82-6C69BF855838}"/>
    <cellStyle name="Normal 2_Base Commits" xfId="4717" xr:uid="{22EEF251-D64D-4166-AD21-5361BE2F3E95}"/>
    <cellStyle name="Normal 20" xfId="4718" xr:uid="{9CE59C0A-5E29-40F8-83CC-E16158DFE317}"/>
    <cellStyle name="Normal 20 2" xfId="4719" xr:uid="{091EEB9D-11C0-4643-84E3-B9321237E200}"/>
    <cellStyle name="Normal 20 2 2" xfId="7241" xr:uid="{B9A1E65F-2BA5-422B-AEE8-FA14858FD4EF}"/>
    <cellStyle name="Normal 20 3" xfId="4720" xr:uid="{7D794D93-E904-40D1-972A-B388F0750E9E}"/>
    <cellStyle name="Normal 21" xfId="4721" xr:uid="{B435FDAF-6B3A-457A-8C49-503D9E48DF95}"/>
    <cellStyle name="Normal 21 2" xfId="4722" xr:uid="{C59175B0-36B8-4843-B87C-BAF956059F6A}"/>
    <cellStyle name="Normal 21 2 2" xfId="7242" xr:uid="{B00ED869-4DF4-4CC2-8262-19ED9D875E0B}"/>
    <cellStyle name="Normal 21 3" xfId="4723" xr:uid="{D970AF34-9C4D-41ED-A7C7-3CD483CECA06}"/>
    <cellStyle name="Normal 22" xfId="4724" xr:uid="{F7C90176-3C86-4363-A0F5-8C80C64DCA36}"/>
    <cellStyle name="Normal 22 2" xfId="4725" xr:uid="{2C464B1E-F94E-43E1-A736-BE08FB14ED92}"/>
    <cellStyle name="Normal 22 2 2" xfId="4726" xr:uid="{EA2DEA19-81D7-433A-BD0A-9DF487055A12}"/>
    <cellStyle name="Normal 22 2 2 2" xfId="4727" xr:uid="{1D158CFD-8AFD-4B12-B09D-2D9AEE07B6E7}"/>
    <cellStyle name="Normal 22 2 3" xfId="4728" xr:uid="{F7B28B5A-C2E6-4BDE-B470-86A2C1AAA930}"/>
    <cellStyle name="Normal 22 3" xfId="4729" xr:uid="{88C38613-BB4E-4005-A5AA-05E355763121}"/>
    <cellStyle name="Normal 22 3 2" xfId="4730" xr:uid="{A752BCD2-3A91-4912-B9CE-F4FB7DDF4B81}"/>
    <cellStyle name="Normal 22 4" xfId="4731" xr:uid="{84749795-85B8-4FB0-9611-4E20DE4B5B29}"/>
    <cellStyle name="Normal 22 4 2" xfId="7243" xr:uid="{5B2DD16F-0478-42B0-A08C-346F5A0392F6}"/>
    <cellStyle name="Normal 23" xfId="4732" xr:uid="{513AE4BF-56F7-4095-9DA5-076A16E9B304}"/>
    <cellStyle name="Normal 23 2" xfId="4733" xr:uid="{392B79AD-E2DC-48E3-969F-752A0173ACF4}"/>
    <cellStyle name="Normal 23 2 2" xfId="4734" xr:uid="{FAA2BB13-190C-42CF-AA5A-9A5A48A8EBE2}"/>
    <cellStyle name="Normal 23 2 2 2" xfId="4735" xr:uid="{34210863-B97A-4240-AE5C-7F9EA14845CA}"/>
    <cellStyle name="Normal 23 2 3" xfId="4736" xr:uid="{479AE2A6-87C4-4540-8050-8BE6D6B2475E}"/>
    <cellStyle name="Normal 23 3" xfId="4737" xr:uid="{4ABB3B1C-4EDC-456F-A4B6-FD2347A4A890}"/>
    <cellStyle name="Normal 23 3 2" xfId="4738" xr:uid="{E0C2D25B-FDE4-40C1-9A0C-796EA274DA61}"/>
    <cellStyle name="Normal 23 4" xfId="4739" xr:uid="{F319FB70-5FEB-4235-B272-E072C70102B2}"/>
    <cellStyle name="Normal 23 4 2" xfId="7244" xr:uid="{8DF7B3A9-2678-4B8F-9184-C182B64386FD}"/>
    <cellStyle name="Normal 24" xfId="4740" xr:uid="{3A547750-EFF2-410A-BDB3-2638D30A3AF0}"/>
    <cellStyle name="Normal 24 2" xfId="4741" xr:uid="{03C0D968-E152-4D3E-AE09-6FC1C5868739}"/>
    <cellStyle name="Normal 24 2 2" xfId="4742" xr:uid="{0666CBB4-2B28-4BDD-A759-41A7202F9331}"/>
    <cellStyle name="Normal 24 2 2 2" xfId="4743" xr:uid="{78E58D7F-5097-4B1A-B882-7458E0188D38}"/>
    <cellStyle name="Normal 24 2 3" xfId="4744" xr:uid="{BBAC5D27-CE32-4C3C-9323-4F2E1D376AAE}"/>
    <cellStyle name="Normal 24 3" xfId="4745" xr:uid="{D256BE98-BE18-4974-BFD3-454018D7F94F}"/>
    <cellStyle name="Normal 24 3 2" xfId="4746" xr:uid="{E80AEA40-890F-49C0-A434-7546C6F3B8CA}"/>
    <cellStyle name="Normal 24 4" xfId="4747" xr:uid="{963E2571-44FE-4421-AC0F-54D4FEC0031C}"/>
    <cellStyle name="Normal 24 4 2" xfId="7245" xr:uid="{CD94FD93-B039-43F8-A1CC-0F73197CD621}"/>
    <cellStyle name="Normal 25" xfId="4748" xr:uid="{2BD0A396-DD5D-4417-ACDB-F0650A153038}"/>
    <cellStyle name="Normal 25 2" xfId="4749" xr:uid="{83534A59-BA85-455E-A034-6ACC91FC56D3}"/>
    <cellStyle name="Normal 25 2 2" xfId="4750" xr:uid="{874F8365-DB9D-424A-9CDC-766403657E9B}"/>
    <cellStyle name="Normal 25 2 2 2" xfId="4751" xr:uid="{AE374BA7-0F63-47C4-9D1D-4924C73B2209}"/>
    <cellStyle name="Normal 25 2 3" xfId="4752" xr:uid="{BEB8EAF8-D730-41C9-B0FE-58BD90DC6761}"/>
    <cellStyle name="Normal 25 2 4" xfId="14540" xr:uid="{C5C23D6A-F107-47B2-89EE-89EB6ECF9DFE}"/>
    <cellStyle name="Normal 25 3" xfId="4753" xr:uid="{4E7F5D00-AB61-40BE-BC89-EA89457ADD0A}"/>
    <cellStyle name="Normal 25 3 2" xfId="4754" xr:uid="{0636A581-BC51-4502-B61D-37DFC4923948}"/>
    <cellStyle name="Normal 25 3 3" xfId="14542" xr:uid="{874D1D1C-8423-4F6C-99BC-6A21B35C36FC}"/>
    <cellStyle name="Normal 25 4" xfId="4755" xr:uid="{05A96251-73FC-4765-BE1D-DB8B9AD59207}"/>
    <cellStyle name="Normal 25 4 2" xfId="7246" xr:uid="{3ECB41F5-7DFC-4B2E-9A8D-718C9A4077E4}"/>
    <cellStyle name="Normal 26" xfId="4756" xr:uid="{3D415E9A-F19B-40A7-BEBB-2E7036F22B2B}"/>
    <cellStyle name="Normal 26 2" xfId="4757" xr:uid="{B1C182BA-36BA-44D9-99BD-947A90D4EB08}"/>
    <cellStyle name="Normal 26 2 2" xfId="4758" xr:uid="{5C6E2859-DA96-44E3-B6C1-7A0D74BB3D33}"/>
    <cellStyle name="Normal 26 3" xfId="4759" xr:uid="{5DCFCC4F-D2C2-47DB-AFC6-446F44C5699B}"/>
    <cellStyle name="Normal 26 3 2" xfId="7247" xr:uid="{80C0E24C-1D65-4995-9EA4-9E3ECCFFEF0E}"/>
    <cellStyle name="Normal 27" xfId="4760" xr:uid="{06038B0E-D44D-4948-8170-79DF92E561E2}"/>
    <cellStyle name="Normal 27 2" xfId="4761" xr:uid="{7AD31BA5-31B4-4D3C-9FDB-FDE66E2A47EB}"/>
    <cellStyle name="Normal 27 2 2" xfId="4762" xr:uid="{3660F97B-8578-41A7-B4DC-486FDE15D76A}"/>
    <cellStyle name="Normal 27 3" xfId="4763" xr:uid="{06D7945B-DBCB-4AAC-8B02-CF9C8FEEB12D}"/>
    <cellStyle name="Normal 27 3 2" xfId="7248" xr:uid="{4D5ECB2E-A836-4C4F-8221-71696A998FDD}"/>
    <cellStyle name="Normal 27 4" xfId="14565" xr:uid="{531A78AB-7328-4DB5-81CE-56CCC4CF8102}"/>
    <cellStyle name="Normal 28" xfId="4764" xr:uid="{348B15E8-B904-473F-9FAC-1A7ADA381E01}"/>
    <cellStyle name="Normal 28 2" xfId="4765" xr:uid="{9F28588E-84DC-43AB-8578-FE5D27C54CD9}"/>
    <cellStyle name="Normal 28 2 2" xfId="4766" xr:uid="{C3886C49-214C-42D7-9BAD-A60BD39BABF8}"/>
    <cellStyle name="Normal 28 3" xfId="4767" xr:uid="{C8275391-B90F-4C9B-AD2D-DCE90468A72A}"/>
    <cellStyle name="Normal 28 3 2" xfId="7249" xr:uid="{94602820-A858-40AF-A79D-6CEF76C67607}"/>
    <cellStyle name="Normal 29" xfId="4768" xr:uid="{873DD87F-0812-47ED-AEA8-BCEE0189E5F1}"/>
    <cellStyle name="Normal 29 2" xfId="4769" xr:uid="{2B295B7E-CE80-48E1-BA41-D31A2A82ED2E}"/>
    <cellStyle name="Normal 29 2 2" xfId="7250" xr:uid="{316B6EDD-7687-4196-B119-FCA67029F7A9}"/>
    <cellStyle name="Normal 3" xfId="4770" xr:uid="{BB3D26BF-E64A-4664-B932-8B6D2AED0E31}"/>
    <cellStyle name="Normal 3 10" xfId="4771" xr:uid="{7A99B5C1-4B2A-47E8-9F19-A1533F352321}"/>
    <cellStyle name="Normal 3 11" xfId="14594" xr:uid="{60501E59-BE35-4898-8028-398570530493}"/>
    <cellStyle name="Normal 3 2" xfId="4772" xr:uid="{5812F2DA-A8E1-45B4-8D3D-C9283A1A3EF5}"/>
    <cellStyle name="Normal 3 2 2" xfId="4773" xr:uid="{1EA6CAF0-2A1D-4893-97C4-B22B05981D01}"/>
    <cellStyle name="Normal 3 2 2 2" xfId="4774" xr:uid="{97DD9D15-3960-40F7-9973-66C21B686F90}"/>
    <cellStyle name="Normal 3 2 2 2 2" xfId="4775" xr:uid="{65020810-2579-4BC6-9467-64A5C10E3C89}"/>
    <cellStyle name="Normal 3 2 2 3" xfId="4776" xr:uid="{2316396A-5E20-4FEA-9B2F-886ABA8DF2B5}"/>
    <cellStyle name="Normal 3 2 2 4" xfId="4777" xr:uid="{3CBE46F5-3BC0-4070-88CB-9D9B6F77BD37}"/>
    <cellStyle name="Normal 3 2 2 5" xfId="7305" xr:uid="{AECD5AC4-5B1C-421D-AAC1-47340DBF5162}"/>
    <cellStyle name="Normal 3 2 3" xfId="4778" xr:uid="{4AB40636-B423-4D04-92FC-1DFB45399493}"/>
    <cellStyle name="Normal 3 2 3 2" xfId="7252" xr:uid="{6C4B4952-6698-4C84-83FA-291A96508E82}"/>
    <cellStyle name="Normal 3 2 4" xfId="4779" xr:uid="{56EB0ADC-F7E8-43C4-AED3-CF89720E266B}"/>
    <cellStyle name="Normal 3 2 5" xfId="7154" xr:uid="{02C71003-DD5D-4601-81D1-14A1E4E28083}"/>
    <cellStyle name="Normal 3 3" xfId="4780" xr:uid="{93144519-7C82-4106-BE37-09A5796B1E47}"/>
    <cellStyle name="Normal 3 3 2" xfId="4781" xr:uid="{237B62A2-8259-42ED-9737-89F8C3888EF2}"/>
    <cellStyle name="Normal 3 3 2 2" xfId="4782" xr:uid="{A6EC304C-6A28-43F1-9D02-138FB030A129}"/>
    <cellStyle name="Normal 3 3 2 2 2" xfId="4783" xr:uid="{BE36DE31-28B5-44C8-823E-494549C86A7B}"/>
    <cellStyle name="Normal 3 3 2 3" xfId="4784" xr:uid="{9CB56971-69AB-4909-A981-E01A54A58B4D}"/>
    <cellStyle name="Normal 3 3 3" xfId="4785" xr:uid="{8C394A09-6361-4236-B8FA-AC724B7F722D}"/>
    <cellStyle name="Normal 3 3 3 2" xfId="4786" xr:uid="{6F703A3D-9357-446C-94E0-FD484E2EDEF9}"/>
    <cellStyle name="Normal 3 3 4" xfId="4787" xr:uid="{499D5100-B42E-4FBC-88F1-F99B1C79134C}"/>
    <cellStyle name="Normal 3 3 4 2" xfId="7253" xr:uid="{9829CE9D-125E-42B2-A97F-1C96ECFCE3D8}"/>
    <cellStyle name="Normal 3 3 5" xfId="4788" xr:uid="{B0BA8AFA-217F-4CCB-B8C6-13A558EDF38C}"/>
    <cellStyle name="Normal 3 4" xfId="4789" xr:uid="{694609DF-F95D-4232-B8A7-8A39DD521F0D}"/>
    <cellStyle name="Normal 3 4 2" xfId="4790" xr:uid="{E8298B39-0C42-44F3-BD1B-168EE156B9B4}"/>
    <cellStyle name="Normal 3 4 2 2" xfId="4791" xr:uid="{67EA728A-23DA-4F08-B679-F56DEB936469}"/>
    <cellStyle name="Normal 3 4 2 2 2" xfId="4792" xr:uid="{DA263376-704F-4759-BEE6-13E8A4440609}"/>
    <cellStyle name="Normal 3 4 2 3" xfId="4793" xr:uid="{D7186009-33F9-4CFE-A0A3-1C419A1FB25E}"/>
    <cellStyle name="Normal 3 4 3" xfId="4794" xr:uid="{98A5A055-15F1-4A57-A76D-AA896BEDB898}"/>
    <cellStyle name="Normal 3 4 3 2" xfId="4795" xr:uid="{77CFA21B-3180-4940-A088-7CF41C9A53B6}"/>
    <cellStyle name="Normal 3 4 4" xfId="4796" xr:uid="{31586414-5EA3-453B-B250-096AD28EFD2D}"/>
    <cellStyle name="Normal 3 4 4 2" xfId="7155" xr:uid="{A8D5AA4D-EF8E-4D62-AB1A-D457B14FF10D}"/>
    <cellStyle name="Normal 3 5" xfId="4797" xr:uid="{B4D906A3-7749-4A29-B342-6BFD17075FBD}"/>
    <cellStyle name="Normal 3 5 2" xfId="4798" xr:uid="{5E28E156-634B-49A5-8BF5-16E876D354EA}"/>
    <cellStyle name="Normal 3 5 2 2" xfId="4799" xr:uid="{68004F20-9888-4381-9915-63040B1CDCF7}"/>
    <cellStyle name="Normal 3 5 3" xfId="4800" xr:uid="{B3C36645-DD98-4524-9006-DB76CB00CA05}"/>
    <cellStyle name="Normal 3 5 3 2" xfId="4801" xr:uid="{07B3EF35-CA56-4D9E-AA8C-F7FE354C280B}"/>
    <cellStyle name="Normal 3 5 4" xfId="4802" xr:uid="{682BFF4F-5A7A-4522-8089-CB80E4E7A83E}"/>
    <cellStyle name="Normal 3 5 4 2" xfId="7116" xr:uid="{2FD8E49E-C334-4C7F-A335-F8A6B29AC1CD}"/>
    <cellStyle name="Normal 3 5 4 2 2" xfId="8488" xr:uid="{5F45363B-C997-47EB-A1FC-BA75B4CA43D9}"/>
    <cellStyle name="Normal 3 5 4 2 2 2" xfId="10270" xr:uid="{612FF2FA-2CB9-4FB1-86BF-A57647104F12}"/>
    <cellStyle name="Normal 3 5 4 2 2 2 2" xfId="13950" xr:uid="{59A969B0-1857-4FA2-80A1-F60922FBDB82}"/>
    <cellStyle name="Normal 3 5 4 2 2 3" xfId="12171" xr:uid="{9F059B31-743F-4FC1-9B67-9F32878BF624}"/>
    <cellStyle name="Normal 3 5 4 2 3" xfId="9388" xr:uid="{7B86F22F-0D5E-4DEE-8499-18D913D0C795}"/>
    <cellStyle name="Normal 3 5 4 2 3 2" xfId="13068" xr:uid="{461E3B87-227A-41FD-84CC-154A0A3A9B32}"/>
    <cellStyle name="Normal 3 5 4 2 4" xfId="11289" xr:uid="{06332259-78A8-4F9E-A876-F5C2AA9246DD}"/>
    <cellStyle name="Normal 3 5 4 3" xfId="8106" xr:uid="{BE93BA05-0344-4773-B3B2-26B3EC202A9B}"/>
    <cellStyle name="Normal 3 5 4 3 2" xfId="9887" xr:uid="{E2C16940-55B9-4760-BC6F-8623A53F4DF4}"/>
    <cellStyle name="Normal 3 5 4 3 2 2" xfId="13567" xr:uid="{242AE2FA-A484-4ED1-9CDA-632ED2EDFD8F}"/>
    <cellStyle name="Normal 3 5 4 3 3" xfId="11788" xr:uid="{F3449B84-E10C-4BBA-9D25-A774EF382EAD}"/>
    <cellStyle name="Normal 3 5 4 4" xfId="9005" xr:uid="{F2F18EED-9421-4E0A-99C3-F4C70C4CDEEC}"/>
    <cellStyle name="Normal 3 5 4 4 2" xfId="12685" xr:uid="{4D52E575-6412-4BA6-9679-C88B0DFBC1BA}"/>
    <cellStyle name="Normal 3 5 4 5" xfId="10906" xr:uid="{4EB0E08D-E400-43DA-8522-4E1A382A0C12}"/>
    <cellStyle name="Normal 3 5 5" xfId="7524" xr:uid="{8AB35802-B7CD-4217-B5A5-056584EF2C4F}"/>
    <cellStyle name="Normal 3 5 5 2" xfId="8321" xr:uid="{A9A0B5B9-64C6-4B10-ABA8-244CD3E64C7A}"/>
    <cellStyle name="Normal 3 5 5 2 2" xfId="10103" xr:uid="{04A09984-764A-433F-8C18-AF3C00E527B2}"/>
    <cellStyle name="Normal 3 5 5 2 2 2" xfId="13783" xr:uid="{BA29C485-7241-4C29-B843-C5D290DE0C58}"/>
    <cellStyle name="Normal 3 5 5 2 3" xfId="12004" xr:uid="{FE4D8995-05C5-4541-8CD4-64DA2589BEEE}"/>
    <cellStyle name="Normal 3 5 5 3" xfId="9221" xr:uid="{F7484ADF-BE7D-4D3C-A826-5BA920AC7647}"/>
    <cellStyle name="Normal 3 5 5 3 2" xfId="12901" xr:uid="{07A0D130-93A1-4AA4-AAB4-B576320840B4}"/>
    <cellStyle name="Normal 3 5 5 4" xfId="11122" xr:uid="{EF1552D4-21DC-429A-9B10-6309C9CBAD28}"/>
    <cellStyle name="Normal 3 5 6" xfId="7947" xr:uid="{A8E9F82A-A9A2-4881-AB50-046893E94861}"/>
    <cellStyle name="Normal 3 5 6 2" xfId="9721" xr:uid="{016014EA-0687-4CF8-A6D4-787FCBCC7AA4}"/>
    <cellStyle name="Normal 3 5 6 2 2" xfId="13401" xr:uid="{84850B11-205E-4600-9A60-22CB8DEBB9B7}"/>
    <cellStyle name="Normal 3 5 6 3" xfId="11622" xr:uid="{33A671C7-057D-46E0-88BA-CB030BA80BEF}"/>
    <cellStyle name="Normal 3 5 7" xfId="8836" xr:uid="{3EEF4A05-9D73-4516-8454-396F814A5748}"/>
    <cellStyle name="Normal 3 5 7 2" xfId="12518" xr:uid="{8280B44C-8F48-4B8F-817D-96A52756D61C}"/>
    <cellStyle name="Normal 3 5 8" xfId="10737" xr:uid="{B45736C3-ACF3-4839-AB5C-FFC8B36ACD90}"/>
    <cellStyle name="Normal 3 6" xfId="4803" xr:uid="{6A88D84A-A14D-479D-9423-D876F2926EDF}"/>
    <cellStyle name="Normal 3 6 2" xfId="4804" xr:uid="{9FC5A76F-2A58-4594-8038-76689475B0C8}"/>
    <cellStyle name="Normal 3 7" xfId="4805" xr:uid="{FE161EBE-0E61-4052-8C60-E90861011848}"/>
    <cellStyle name="Normal 3 7 2" xfId="7251" xr:uid="{A5C1E60F-33D1-47DD-A7F4-51057DEE972E}"/>
    <cellStyle name="Normal 3 7 2 2" xfId="14262" xr:uid="{BE959FDB-2B3C-4792-9639-2CA486CBB00A}"/>
    <cellStyle name="Normal 3 7 3" xfId="10582" xr:uid="{C10B043C-1B47-42E8-8A3A-82EF1A9E3515}"/>
    <cellStyle name="Normal 3 8" xfId="4806" xr:uid="{562F0FF0-EA64-4C05-93EF-60BA6CF048BB}"/>
    <cellStyle name="Normal 3 8 2" xfId="14289" xr:uid="{CD2FDC48-DBE4-4B53-ADA4-DCFD66C3B70F}"/>
    <cellStyle name="Normal 3 8 3" xfId="10610" xr:uid="{64BF6059-1ED4-4613-8098-37B04EAEFEC7}"/>
    <cellStyle name="Normal 3 9" xfId="4807" xr:uid="{F7D3D50B-C521-427D-8FDC-53B7D32B9BCC}"/>
    <cellStyle name="Normal 3 9 2" xfId="14377" xr:uid="{E271EA27-48AA-41CC-A89B-ECC5A3532CBE}"/>
    <cellStyle name="Normal 30" xfId="4808" xr:uid="{0E721AD1-0B6F-4B25-86E9-AB169C12A918}"/>
    <cellStyle name="Normal 30 2" xfId="4809" xr:uid="{89C7C9DC-74EE-419C-BA80-EEF78A2FB2F2}"/>
    <cellStyle name="Normal 30 2 2" xfId="7254" xr:uid="{49A2CAF1-E283-46A6-BC11-42532EDA00BE}"/>
    <cellStyle name="Normal 31" xfId="4810" xr:uid="{39DC9FF6-A129-4B32-A7B7-178705800014}"/>
    <cellStyle name="Normal 31 2" xfId="4811" xr:uid="{4EE0873F-BE92-4BC1-B627-B3AE7F7B800A}"/>
    <cellStyle name="Normal 31 2 2" xfId="7255" xr:uid="{DFECAFD1-74F8-481B-91F4-7ABB8ACE32F1}"/>
    <cellStyle name="Normal 32" xfId="4812" xr:uid="{C2F23E2F-253F-4D7A-9487-4BE4D8F855B6}"/>
    <cellStyle name="Normal 32 2" xfId="4813" xr:uid="{B64DD959-3AF0-4054-98B9-D4C2051D3CC3}"/>
    <cellStyle name="Normal 32 2 2" xfId="7256" xr:uid="{C655AA7D-5C11-44F4-B065-546088B3DEF3}"/>
    <cellStyle name="Normal 33" xfId="4814" xr:uid="{550439D5-EE62-48B6-B1AD-FA6111197E6E}"/>
    <cellStyle name="Normal 33 2" xfId="4815" xr:uid="{A5E2B5FB-56AB-45E1-9BCE-B92DC18E2B23}"/>
    <cellStyle name="Normal 33 2 2" xfId="7257" xr:uid="{376BC906-2A59-4F70-9FCB-79D11FBF3970}"/>
    <cellStyle name="Normal 34" xfId="4816" xr:uid="{B5DBEC83-EC07-4576-945B-59915F834827}"/>
    <cellStyle name="Normal 34 2" xfId="4817" xr:uid="{14E8720E-E9FC-4253-BC01-F2E993185990}"/>
    <cellStyle name="Normal 34 2 2" xfId="4818" xr:uid="{E083233F-E217-4931-80CC-1B695E987E3B}"/>
    <cellStyle name="Normal 34 3" xfId="4819" xr:uid="{5CA29C50-A8D0-4BC1-9520-89350D896DD8}"/>
    <cellStyle name="Normal 34 3 2" xfId="7117" xr:uid="{41EFABF5-0E5C-4DB9-865C-6248417A6158}"/>
    <cellStyle name="Normal 34 3 2 2" xfId="8489" xr:uid="{1680E89B-E3F4-45BE-B9AE-57AE63FE71AD}"/>
    <cellStyle name="Normal 34 3 2 2 2" xfId="10271" xr:uid="{E83E86BF-78B4-47FA-B6CD-84DB66F56F36}"/>
    <cellStyle name="Normal 34 3 2 2 2 2" xfId="13951" xr:uid="{68F6C2B4-8FE2-45E8-99E1-650133C5CD26}"/>
    <cellStyle name="Normal 34 3 2 2 3" xfId="12172" xr:uid="{70F7BC8F-29F9-48AE-93C7-19A4EC3FC48F}"/>
    <cellStyle name="Normal 34 3 2 3" xfId="9389" xr:uid="{655923D0-69FE-4118-A84A-BF0F46A2D413}"/>
    <cellStyle name="Normal 34 3 2 3 2" xfId="13069" xr:uid="{F29277A5-7E1C-4BF0-9218-056E67ACAB59}"/>
    <cellStyle name="Normal 34 3 2 4" xfId="11290" xr:uid="{217F247F-34AE-4B70-841F-5B23BEBD7CF8}"/>
    <cellStyle name="Normal 34 3 3" xfId="8107" xr:uid="{C175A28F-492C-4EC3-A119-DE30A9A627A9}"/>
    <cellStyle name="Normal 34 3 3 2" xfId="9888" xr:uid="{B4325D1F-EB60-4F13-AF1F-A4F4DBBCBECD}"/>
    <cellStyle name="Normal 34 3 3 2 2" xfId="13568" xr:uid="{2EAB9C77-B884-46E2-BB19-DDC91304BA28}"/>
    <cellStyle name="Normal 34 3 3 3" xfId="11789" xr:uid="{F2CF9CA6-D2F2-4A3A-9C3E-EDFF3BC2687E}"/>
    <cellStyle name="Normal 34 3 4" xfId="9006" xr:uid="{4BCDB79C-4D67-4DE7-98F0-837BBCD82268}"/>
    <cellStyle name="Normal 34 3 4 2" xfId="12686" xr:uid="{96655467-DA01-4AF5-B493-8405E216DE9A}"/>
    <cellStyle name="Normal 34 3 5" xfId="10907" xr:uid="{5A4E13BD-9BCF-4C87-9BE4-AF4B2D629A6B}"/>
    <cellStyle name="Normal 34 4" xfId="7525" xr:uid="{A52C20AB-2DB5-4819-8F77-5F93B384204B}"/>
    <cellStyle name="Normal 34 4 2" xfId="8322" xr:uid="{16A64D82-074F-4AD3-82FE-F5450B5D19F5}"/>
    <cellStyle name="Normal 34 4 2 2" xfId="10104" xr:uid="{70CF9D0D-7B9B-47BC-9C4E-7BD43D1C26D6}"/>
    <cellStyle name="Normal 34 4 2 2 2" xfId="13784" xr:uid="{382788B5-9E77-42B8-8C27-0626F9DFE2F5}"/>
    <cellStyle name="Normal 34 4 2 3" xfId="12005" xr:uid="{1E6A8B4F-8E8D-48E7-94FC-97F07CBD543E}"/>
    <cellStyle name="Normal 34 4 3" xfId="9222" xr:uid="{146187AB-CBCA-4C90-B590-E1B79DEA4024}"/>
    <cellStyle name="Normal 34 4 3 2" xfId="12902" xr:uid="{05760448-C116-4CE5-AE3A-BFC6B44B202F}"/>
    <cellStyle name="Normal 34 4 4" xfId="11123" xr:uid="{9763CEBA-5789-49C0-9745-9532BF549751}"/>
    <cellStyle name="Normal 34 5" xfId="7948" xr:uid="{F809BC59-4434-40F4-AFD4-19F4D22D657C}"/>
    <cellStyle name="Normal 34 5 2" xfId="9722" xr:uid="{7521BD7A-FFED-4D91-988E-D250950ECAFF}"/>
    <cellStyle name="Normal 34 5 2 2" xfId="13402" xr:uid="{C5F77E1C-7D1E-4D5A-93E3-D0615EDB987C}"/>
    <cellStyle name="Normal 34 5 3" xfId="11623" xr:uid="{68A3BE22-3E46-477D-993D-A0FBF98B137B}"/>
    <cellStyle name="Normal 34 6" xfId="8837" xr:uid="{9D81A847-7A3D-467F-8145-9892DF47F9F1}"/>
    <cellStyle name="Normal 34 6 2" xfId="12519" xr:uid="{B368E5F3-DA63-404E-8DD7-7962BAEF9838}"/>
    <cellStyle name="Normal 34 7" xfId="10738" xr:uid="{79A94EBC-8BA5-40A2-9F06-F5C2EB2E5842}"/>
    <cellStyle name="Normal 35" xfId="4820" xr:uid="{A57D1C5B-AC7A-4FA3-B84F-6E8994CBE673}"/>
    <cellStyle name="Normal 35 2" xfId="4821" xr:uid="{5A15F112-ED28-48FF-9E6D-621470602A4E}"/>
    <cellStyle name="Normal 35 2 2" xfId="7258" xr:uid="{67ECC8E8-1631-4B6C-8E35-C0CC1E73AB4B}"/>
    <cellStyle name="Normal 35 3" xfId="14530" xr:uid="{0075AC18-D90A-40E2-9F0C-B601315A9B25}"/>
    <cellStyle name="Normal 36" xfId="4822" xr:uid="{C98D966D-2B4A-4686-B988-5627C8723EC3}"/>
    <cellStyle name="Normal 36 2" xfId="4823" xr:uid="{E670E593-56EE-450C-9E71-6C41BA1D8D60}"/>
    <cellStyle name="Normal 36 2 2" xfId="7259" xr:uid="{C0CD2BB0-35D1-47BA-AAE4-15DF7838F070}"/>
    <cellStyle name="Normal 37" xfId="4824" xr:uid="{310BBB9C-2045-46F8-B1A6-74FB3EB3F8E2}"/>
    <cellStyle name="Normal 37 2" xfId="4825" xr:uid="{96928F56-E0EB-4547-90C4-91B0BBAC8827}"/>
    <cellStyle name="Normal 37 2 2" xfId="7260" xr:uid="{4E0C9AB3-FE66-4499-B91C-AE0C17FE5C3C}"/>
    <cellStyle name="Normal 38" xfId="4826" xr:uid="{9486A69F-4881-406D-BA00-8EA2BDEE99B2}"/>
    <cellStyle name="Normal 38 2" xfId="4827" xr:uid="{65202E72-E077-4700-99AA-3B9F6B4E65E9}"/>
    <cellStyle name="Normal 38 2 2" xfId="7118" xr:uid="{592ABA0D-D6C0-4595-93B3-DE3D7D023C36}"/>
    <cellStyle name="Normal 38 2 2 2" xfId="8493" xr:uid="{C19A81E2-F966-4B54-A928-9D4397D2A5B3}"/>
    <cellStyle name="Normal 38 2 2 2 2" xfId="10275" xr:uid="{14D3AD8D-820F-4614-ADDC-B830E21F9890}"/>
    <cellStyle name="Normal 38 2 2 2 2 2" xfId="13955" xr:uid="{D92635D8-5CFC-44FF-BF02-8ADEAB4F1A33}"/>
    <cellStyle name="Normal 38 2 2 2 3" xfId="12176" xr:uid="{7972D77B-9B13-4B00-94F6-39FF169E2878}"/>
    <cellStyle name="Normal 38 2 2 3" xfId="9393" xr:uid="{86CBEEC4-8725-4A13-9940-776C64BE25B3}"/>
    <cellStyle name="Normal 38 2 2 3 2" xfId="13073" xr:uid="{38846B3C-CD1A-400E-9288-D9B57A191254}"/>
    <cellStyle name="Normal 38 2 2 4" xfId="11294" xr:uid="{AF9B5BCF-EEB8-4489-80BE-86DB6E59B1B1}"/>
    <cellStyle name="Normal 38 2 2 5" xfId="7654" xr:uid="{A0D32648-0CD1-47A2-BABD-A00ADD420FF1}"/>
    <cellStyle name="Normal 38 2 3" xfId="8111" xr:uid="{A39AC18A-47B7-4956-895C-71C2715F9060}"/>
    <cellStyle name="Normal 38 2 3 2" xfId="9892" xr:uid="{401C2BA2-F133-4BD4-A684-025ECDAFB14C}"/>
    <cellStyle name="Normal 38 2 3 2 2" xfId="13572" xr:uid="{BAAE5326-1ABC-43E5-A491-9A5B282145D9}"/>
    <cellStyle name="Normal 38 2 3 3" xfId="11793" xr:uid="{044DB4FD-7DFF-45C7-AD96-07EDBD18A83B}"/>
    <cellStyle name="Normal 38 2 4" xfId="9010" xr:uid="{3F09D77E-6D64-48D6-9699-26F6D0475BAF}"/>
    <cellStyle name="Normal 38 2 4 2" xfId="12690" xr:uid="{5C35A598-D50D-485D-8BA2-00AE67E52CB9}"/>
    <cellStyle name="Normal 38 2 5" xfId="10911" xr:uid="{A8AC98A0-5752-4727-B6A5-F7A852D4CF23}"/>
    <cellStyle name="Normal 38 2 6" xfId="7400" xr:uid="{513238FB-C794-4059-9CDD-4FB0EF6AD8A5}"/>
    <cellStyle name="Normal 38 3" xfId="7261" xr:uid="{EAD9D262-8E00-48D3-BC0B-F10FE5831ACF}"/>
    <cellStyle name="Normal 38 3 2" xfId="8327" xr:uid="{204EF25B-61AE-4AC3-940E-CCF48F192F6D}"/>
    <cellStyle name="Normal 38 3 2 2" xfId="10109" xr:uid="{46D6BB85-F6A0-42F6-827E-33EC17172C20}"/>
    <cellStyle name="Normal 38 3 2 2 2" xfId="13789" xr:uid="{1364F703-229B-41BD-9652-6F6F2112C7F7}"/>
    <cellStyle name="Normal 38 3 2 3" xfId="12010" xr:uid="{F21A3F3A-446C-485F-BFBC-D6FED4ED3F18}"/>
    <cellStyle name="Normal 38 3 3" xfId="9227" xr:uid="{D1F1E36E-E02B-48B1-89A8-5C4B5203A307}"/>
    <cellStyle name="Normal 38 3 3 2" xfId="12907" xr:uid="{D8A197A7-5AF6-4271-B63C-78A69CAD09BD}"/>
    <cellStyle name="Normal 38 3 4" xfId="11128" xr:uid="{B70CB9B7-C0B7-4039-A2C5-EAB6F0D4CE5E}"/>
    <cellStyle name="Normal 38 4" xfId="7952" xr:uid="{0962B9E9-99AF-4D0D-8528-D9105A508B4E}"/>
    <cellStyle name="Normal 38 4 2" xfId="9726" xr:uid="{32A41474-0316-42A5-9AC3-66E27B47F9F1}"/>
    <cellStyle name="Normal 38 4 2 2" xfId="13406" xr:uid="{21AE212A-B64B-4E47-8962-69E4BFDD33A8}"/>
    <cellStyle name="Normal 38 4 3" xfId="11627" xr:uid="{11C740BD-8557-4B03-8B22-F3CBA6BD850B}"/>
    <cellStyle name="Normal 38 5" xfId="8842" xr:uid="{5BC38138-4C08-4BEA-B4C7-F49B5B2594EB}"/>
    <cellStyle name="Normal 38 5 2" xfId="12524" xr:uid="{97252C93-2B0C-4098-A3A3-FFAC0AF88355}"/>
    <cellStyle name="Normal 38 6" xfId="10743" xr:uid="{E3250F9A-835B-421A-802D-745E0119BC9A}"/>
    <cellStyle name="Normal 39" xfId="4828" xr:uid="{AC378C06-690A-4B28-8BE2-192F214FF554}"/>
    <cellStyle name="Normal 39 2" xfId="4829" xr:uid="{FFAC07BE-2AF7-4293-BFFA-B8BF48F75830}"/>
    <cellStyle name="Normal 39 2 2" xfId="7262" xr:uid="{EED4F4AD-0E2C-47B5-A30E-7C4ABCE945CB}"/>
    <cellStyle name="Normal 39 2 2 2" xfId="8494" xr:uid="{1B17A329-A3AB-41E9-BEF3-68DE7D8ACD34}"/>
    <cellStyle name="Normal 39 2 2 2 2" xfId="10276" xr:uid="{B315F378-2897-47DB-8041-F3F10E0470F0}"/>
    <cellStyle name="Normal 39 2 2 2 2 2" xfId="13956" xr:uid="{9E290023-FDEA-45D7-B15C-DCF8E50B798F}"/>
    <cellStyle name="Normal 39 2 2 2 3" xfId="12177" xr:uid="{D0C2C79A-92C5-4FAB-89F5-F30A16151A68}"/>
    <cellStyle name="Normal 39 2 2 3" xfId="9394" xr:uid="{C8EBE5A6-FC9A-45C7-8107-B6093B3FDF31}"/>
    <cellStyle name="Normal 39 2 2 3 2" xfId="13074" xr:uid="{E8F07B60-446D-421F-9D6E-A23B3BDC8F22}"/>
    <cellStyle name="Normal 39 2 2 4" xfId="11295" xr:uid="{DFEA4641-8F9E-452A-8768-5284A7B9464F}"/>
    <cellStyle name="Normal 39 2 3" xfId="8112" xr:uid="{53095E77-1D1F-49D7-9901-30A50811E536}"/>
    <cellStyle name="Normal 39 2 3 2" xfId="9893" xr:uid="{A5DD8F8A-2CBF-452C-BC32-70568A8245DD}"/>
    <cellStyle name="Normal 39 2 3 2 2" xfId="13573" xr:uid="{FF1BD53B-F2B2-44FA-A849-AA84C30185E3}"/>
    <cellStyle name="Normal 39 2 3 3" xfId="11794" xr:uid="{2D78CA2B-15A7-4765-A6A0-75F047BA4C89}"/>
    <cellStyle name="Normal 39 2 4" xfId="9011" xr:uid="{5D56BB84-C7C8-469B-A5D8-A98170A60E40}"/>
    <cellStyle name="Normal 39 2 4 2" xfId="12691" xr:uid="{E98FB17A-0C01-4C02-9AFB-0376DB20D1B1}"/>
    <cellStyle name="Normal 39 2 5" xfId="10912" xr:uid="{DC8D0BAF-E399-48C8-9580-076E82129DDF}"/>
    <cellStyle name="Normal 39 3" xfId="6822" xr:uid="{B1095B72-B698-482E-A5D4-FDFDFE176564}"/>
    <cellStyle name="Normal 39 3 2" xfId="8328" xr:uid="{31CC3FB5-BB14-481E-B28A-40520111A6CA}"/>
    <cellStyle name="Normal 39 3 2 2" xfId="10110" xr:uid="{5D75E6ED-7A3E-4C3E-902F-C01BAEA95CEB}"/>
    <cellStyle name="Normal 39 3 2 2 2" xfId="13790" xr:uid="{8C31F98D-6FE5-4CF1-BCEA-A5B5E2D4FBD1}"/>
    <cellStyle name="Normal 39 3 2 3" xfId="12011" xr:uid="{288B483B-6D19-4FE3-B1B6-8CDB2666FC49}"/>
    <cellStyle name="Normal 39 3 3" xfId="9228" xr:uid="{710EAD9C-F889-40C3-B067-8CC7E3F81FE5}"/>
    <cellStyle name="Normal 39 3 3 2" xfId="12908" xr:uid="{7D72B1F7-74CA-49B2-B9ED-5D130EBD0C24}"/>
    <cellStyle name="Normal 39 3 4" xfId="11129" xr:uid="{6747AE0B-46E1-48F5-92F1-12B447BF9671}"/>
    <cellStyle name="Normal 39 4" xfId="7953" xr:uid="{38633B71-4596-476B-B33F-191D6CCD273B}"/>
    <cellStyle name="Normal 39 4 2" xfId="9727" xr:uid="{6800EEE8-B492-44C0-A794-DE63FF6A71E8}"/>
    <cellStyle name="Normal 39 4 2 2" xfId="13407" xr:uid="{46F1F9EC-1284-4BAE-91F8-ED2C7F8FD607}"/>
    <cellStyle name="Normal 39 4 3" xfId="11628" xr:uid="{647D31F5-9808-4BD4-9531-ECC94FE3CE2D}"/>
    <cellStyle name="Normal 39 5" xfId="8843" xr:uid="{96483DC6-D49F-474E-B0E1-201B8053A556}"/>
    <cellStyle name="Normal 39 5 2" xfId="12525" xr:uid="{35EFD11E-4E71-482F-B808-032F662D6D1F}"/>
    <cellStyle name="Normal 39 6" xfId="10744" xr:uid="{59759EA4-2964-4CE3-B099-AB5257467DAC}"/>
    <cellStyle name="Normal 4" xfId="4830" xr:uid="{95E437AF-8565-4AE9-BBFA-BF1F8FB30ADE}"/>
    <cellStyle name="Normal 4 2" xfId="4831" xr:uid="{57CE55EC-FC8D-42C6-8D25-0D4F72A95C0D}"/>
    <cellStyle name="Normal 4 2 2" xfId="4832" xr:uid="{FA4CB13D-8300-40A1-A1A2-05972D50C509}"/>
    <cellStyle name="Normal 4 2 2 2" xfId="4833" xr:uid="{99205E2F-99AA-41E6-853D-0740803F03FD}"/>
    <cellStyle name="Normal 4 2 2 2 2" xfId="4834" xr:uid="{2E5DA00F-2E3D-461B-AF81-F0A358B5691F}"/>
    <cellStyle name="Normal 4 2 2 3" xfId="4835" xr:uid="{A9A63284-828B-45BF-B200-43518DDCFF38}"/>
    <cellStyle name="Normal 4 2 2 3 2" xfId="7265" xr:uid="{63798F29-B514-4725-8292-E9C417B35D98}"/>
    <cellStyle name="Normal 4 2 2 4" xfId="4836" xr:uid="{CEAC4CDD-2242-4A1C-991C-987AFA088D6B}"/>
    <cellStyle name="Normal 4 2 3" xfId="4837" xr:uid="{B008A5F5-7722-4F26-8B9B-9BCBC302D2F6}"/>
    <cellStyle name="Normal 4 2 3 2" xfId="4838" xr:uid="{CB3CF01A-9234-4642-A329-050A0884AE0D}"/>
    <cellStyle name="Normal 4 2 3 2 2" xfId="7266" xr:uid="{3001BC4C-61B6-43D7-9B0E-50D913A51B4C}"/>
    <cellStyle name="Normal 4 2 4" xfId="4839" xr:uid="{36064ED7-7E47-4A4E-B0AC-C9D6CB5BB8D8}"/>
    <cellStyle name="Normal 4 2 4 2" xfId="4840" xr:uid="{C6E85CD2-4C31-421C-A621-52F6541D8731}"/>
    <cellStyle name="Normal 4 2 5" xfId="4841" xr:uid="{E6CDFC31-E449-43CD-999D-F99E7E3917AA}"/>
    <cellStyle name="Normal 4 2 5 2" xfId="7264" xr:uid="{2DD23F23-F0B2-4309-86EA-ADC37D336F74}"/>
    <cellStyle name="Normal 4 2 6" xfId="4842" xr:uid="{020408FC-FF79-4E34-8BF5-B270E0D42702}"/>
    <cellStyle name="Normal 4 3" xfId="4843" xr:uid="{7A3362BC-C3A1-4CD6-B29C-24B442122B4C}"/>
    <cellStyle name="Normal 4 3 2" xfId="4844" xr:uid="{9B4F0AB9-D8BC-4218-8314-91BE59B19322}"/>
    <cellStyle name="Normal 4 3 2 2" xfId="4845" xr:uid="{AFCE1E0E-2E1E-496B-B597-9AABD0C865BE}"/>
    <cellStyle name="Normal 4 3 3" xfId="4846" xr:uid="{2D26BE34-7DBC-4477-B8E5-6B53FF733534}"/>
    <cellStyle name="Normal 4 3 4" xfId="4847" xr:uid="{09A09B6C-0947-41D5-9E72-579AE17BFE46}"/>
    <cellStyle name="Normal 4 3 4 2" xfId="7267" xr:uid="{9C38771D-4FBA-4756-AF8E-4211113A9115}"/>
    <cellStyle name="Normal 4 4" xfId="4848" xr:uid="{61D4A9AC-9B25-4919-9092-D9CFD5C03A9C}"/>
    <cellStyle name="Normal 4 4 2" xfId="4849" xr:uid="{11A9E2CF-1A1C-49D4-95A0-83E055D67BAD}"/>
    <cellStyle name="Normal 4 4 2 2" xfId="4850" xr:uid="{686ACDB2-97C4-4421-BDBC-20CC3EF237FE}"/>
    <cellStyle name="Normal 4 4 3" xfId="4851" xr:uid="{82EBCA86-A916-4A40-B94B-1C590617CAB3}"/>
    <cellStyle name="Normal 4 5" xfId="4852" xr:uid="{1D50089A-0549-4A15-A333-A2802A582EFF}"/>
    <cellStyle name="Normal 4 5 2" xfId="6888" xr:uid="{9C7874E1-094F-443A-9B23-BBECD7F7E953}"/>
    <cellStyle name="Normal 4 5 3" xfId="7153" xr:uid="{93F4F9DB-DAEA-4822-BD1E-F37A5ABA0EDB}"/>
    <cellStyle name="Normal 4 6" xfId="4853" xr:uid="{380547AC-9F0E-4ECF-8A59-314676798DF1}"/>
    <cellStyle name="Normal 4 6 2" xfId="7263" xr:uid="{02013830-BC77-454D-BB9A-52970FC5167B}"/>
    <cellStyle name="Normal 4 7" xfId="4854" xr:uid="{17949760-7220-4629-97D2-7783AFD45C1A}"/>
    <cellStyle name="Normal 4 8" xfId="14536" xr:uid="{03C92904-2241-41A8-BBA2-ED33EB6B3F4E}"/>
    <cellStyle name="Normal 4 8 2" xfId="14638" xr:uid="{65EC0350-998C-4D66-81B5-C6EE3EAE78BA}"/>
    <cellStyle name="Normal 4 8 3" xfId="14624" xr:uid="{04147705-539A-4C67-9C18-692F7D57A5CE}"/>
    <cellStyle name="Normal 40" xfId="4855" xr:uid="{EC3714AA-B6EB-4F51-86B7-0120C5F02B2C}"/>
    <cellStyle name="Normal 40 2" xfId="4856" xr:uid="{296F6C8C-8A57-42C5-AE04-E69E85ED1DB8}"/>
    <cellStyle name="Normal 40 2 2" xfId="7147" xr:uid="{6ADE5B50-4E38-499A-A9CB-02361B40F731}"/>
    <cellStyle name="Normal 40 2 2 2" xfId="8508" xr:uid="{EC01159D-CEA0-4F7D-B431-DCDA66605809}"/>
    <cellStyle name="Normal 40 2 2 2 2" xfId="10290" xr:uid="{0F662839-84C6-47C4-937E-6F7201FEE24F}"/>
    <cellStyle name="Normal 40 2 2 2 2 2" xfId="13970" xr:uid="{C438CEEA-457D-472B-9C57-FEF8786D0C1D}"/>
    <cellStyle name="Normal 40 2 2 2 3" xfId="12191" xr:uid="{5B2D07AF-9F74-4ACF-9DC4-9D7F25C242C5}"/>
    <cellStyle name="Normal 40 2 2 3" xfId="9408" xr:uid="{E7B53971-D16D-4FD2-808F-67B3F0EBC114}"/>
    <cellStyle name="Normal 40 2 2 3 2" xfId="13088" xr:uid="{CAD9A781-B98F-4AC1-8118-F79313E0A2DB}"/>
    <cellStyle name="Normal 40 2 2 4" xfId="11309" xr:uid="{D25514FD-7FD2-4025-B41F-5FDACAF49E3F}"/>
    <cellStyle name="Normal 40 2 3" xfId="8126" xr:uid="{7842FAF5-502E-4927-B652-C61A450E8796}"/>
    <cellStyle name="Normal 40 2 3 2" xfId="9907" xr:uid="{C2D5DCC5-9AB1-419A-A930-01E85D15564A}"/>
    <cellStyle name="Normal 40 2 3 2 2" xfId="13587" xr:uid="{D53953FF-4EFD-4085-BDD1-CEFE7CAB51C0}"/>
    <cellStyle name="Normal 40 2 3 3" xfId="11808" xr:uid="{E89D4FAC-A51D-4E1A-A099-6728F5690CD3}"/>
    <cellStyle name="Normal 40 2 4" xfId="9025" xr:uid="{F88DFDC9-AB77-486C-ACCA-017E3CCED295}"/>
    <cellStyle name="Normal 40 2 4 2" xfId="12705" xr:uid="{971E4FFB-CAEB-489E-A0BB-E09CC48B4882}"/>
    <cellStyle name="Normal 40 2 5" xfId="10926" xr:uid="{41BC6782-12D2-4CE7-B802-0349465F0162}"/>
    <cellStyle name="Normal 40 3" xfId="7268" xr:uid="{48021B11-6DB1-4E31-ACF7-051D45B74B04}"/>
    <cellStyle name="Normal 40 3 2" xfId="8342" xr:uid="{04447CA9-3735-4109-B6D6-C3FED33653F2}"/>
    <cellStyle name="Normal 40 3 2 2" xfId="10124" xr:uid="{837BCF9D-50E7-40BC-B7BA-04301236474B}"/>
    <cellStyle name="Normal 40 3 2 2 2" xfId="13804" xr:uid="{FFB605AD-1C68-4142-A028-788FB20E55C0}"/>
    <cellStyle name="Normal 40 3 2 3" xfId="12025" xr:uid="{8A40AFD1-4999-4610-AAD1-8792CE3D8684}"/>
    <cellStyle name="Normal 40 3 3" xfId="9242" xr:uid="{218791D0-40E4-4979-AEC0-30D23FF8BCD1}"/>
    <cellStyle name="Normal 40 3 3 2" xfId="12922" xr:uid="{1951A87B-9657-404C-9898-244FFFDE83C7}"/>
    <cellStyle name="Normal 40 3 4" xfId="11143" xr:uid="{A882F014-103C-4C5D-83B9-B3567D8A8C90}"/>
    <cellStyle name="Normal 40 4" xfId="7967" xr:uid="{CD082B1E-4E9C-45DD-BE05-07293DA46D99}"/>
    <cellStyle name="Normal 40 4 2" xfId="9741" xr:uid="{C2AED07A-0442-44DA-84FD-5C73AF54782C}"/>
    <cellStyle name="Normal 40 4 2 2" xfId="13421" xr:uid="{7942A664-EBE2-4650-A722-77CA6DF0B76D}"/>
    <cellStyle name="Normal 40 4 3" xfId="11642" xr:uid="{D6A75C80-2F7F-4B56-A193-D37235EBF0C9}"/>
    <cellStyle name="Normal 40 5" xfId="8857" xr:uid="{BB917EB0-53F1-4A3E-8FC6-D8C21EDBA507}"/>
    <cellStyle name="Normal 40 5 2" xfId="12539" xr:uid="{FD48432F-AB0F-4120-8518-47C0817B3FDF}"/>
    <cellStyle name="Normal 40 6" xfId="10758" xr:uid="{8EBF4A7C-D1B1-4660-B07C-C946A5B0033A}"/>
    <cellStyle name="Normal 41" xfId="4857" xr:uid="{82BFD5E5-34F2-4E82-A918-720B79C43815}"/>
    <cellStyle name="Normal 41 2" xfId="4858" xr:uid="{4F22315E-621F-4409-B86D-B4711147CD15}"/>
    <cellStyle name="Normal 41 2 2" xfId="7655" xr:uid="{BE4C1792-6643-4224-8BA7-CA6554134057}"/>
    <cellStyle name="Normal 41 2 2 2" xfId="8509" xr:uid="{3CAB9A16-63E5-40E5-B2F4-8FAC4AC40788}"/>
    <cellStyle name="Normal 41 2 2 2 2" xfId="10291" xr:uid="{9FD69D5F-7FA9-4A25-AAAD-844A6DA62BDF}"/>
    <cellStyle name="Normal 41 2 2 2 2 2" xfId="13971" xr:uid="{B523D32A-9E2D-42DE-97D4-845CF4709A6F}"/>
    <cellStyle name="Normal 41 2 2 2 3" xfId="12192" xr:uid="{0D41E93B-6F2D-4C7D-B705-80368C23ADA1}"/>
    <cellStyle name="Normal 41 2 2 3" xfId="9409" xr:uid="{B3F8C420-3FA1-422D-97EC-15F72BEDCFAF}"/>
    <cellStyle name="Normal 41 2 2 3 2" xfId="13089" xr:uid="{354777E1-262F-4DDD-B468-2445BA26617E}"/>
    <cellStyle name="Normal 41 2 2 4" xfId="11310" xr:uid="{6FA277CB-95CE-4830-AE0E-9BC92F5BA08E}"/>
    <cellStyle name="Normal 41 2 3" xfId="8127" xr:uid="{4472E7B6-1A5B-4407-B364-60A855032028}"/>
    <cellStyle name="Normal 41 2 3 2" xfId="9908" xr:uid="{7A9EE8F2-839B-4707-B228-06A7D8817A3B}"/>
    <cellStyle name="Normal 41 2 3 2 2" xfId="13588" xr:uid="{E7848F10-5A2A-4C9A-B1A2-875FC7D61F11}"/>
    <cellStyle name="Normal 41 2 3 3" xfId="11809" xr:uid="{5D611CAB-58FD-4583-8AC6-808CEA0AE9FA}"/>
    <cellStyle name="Normal 41 2 4" xfId="9026" xr:uid="{4BB279E2-D535-4BA3-9C4A-99D8ADBF36A0}"/>
    <cellStyle name="Normal 41 2 4 2" xfId="12706" xr:uid="{10B060B8-6638-45BB-A616-97C9E1047081}"/>
    <cellStyle name="Normal 41 2 5" xfId="10927" xr:uid="{3A8F171F-10E1-4DE8-A7B2-24CB114B1912}"/>
    <cellStyle name="Normal 41 2 6" xfId="7401" xr:uid="{9ED69081-634D-4E54-9B66-183753C8131F}"/>
    <cellStyle name="Normal 41 3" xfId="7542" xr:uid="{D419C08E-E9EA-445A-AB7B-7220ABDEA323}"/>
    <cellStyle name="Normal 41 3 2" xfId="8343" xr:uid="{4E3264FD-3145-4FDF-B4A8-32D94AE61A59}"/>
    <cellStyle name="Normal 41 3 2 2" xfId="10125" xr:uid="{F9953DAD-4C99-48B3-850A-9D999CB1A449}"/>
    <cellStyle name="Normal 41 3 2 2 2" xfId="13805" xr:uid="{22E30421-225A-4E9C-BCB6-5ADEBC7771DC}"/>
    <cellStyle name="Normal 41 3 2 3" xfId="12026" xr:uid="{4042FC2E-B294-446C-AF9B-AED88361372D}"/>
    <cellStyle name="Normal 41 3 3" xfId="9243" xr:uid="{F354B23A-DC78-40D2-A40D-53FE9D35F5CB}"/>
    <cellStyle name="Normal 41 3 3 2" xfId="12923" xr:uid="{0B8ABBAF-3D67-4A89-A537-1A3015AD47F8}"/>
    <cellStyle name="Normal 41 3 4" xfId="11144" xr:uid="{7CA4F151-C9CC-4F17-9281-885ACEF965E0}"/>
    <cellStyle name="Normal 41 4" xfId="7968" xr:uid="{9DA28FB2-5487-4935-A612-F5B8F29C7A6F}"/>
    <cellStyle name="Normal 41 4 2" xfId="9742" xr:uid="{3CEAB662-8A86-4EE1-B510-67130211387C}"/>
    <cellStyle name="Normal 41 4 2 2" xfId="13422" xr:uid="{561EB59E-26FE-41C4-9516-D7527409EC14}"/>
    <cellStyle name="Normal 41 4 3" xfId="11643" xr:uid="{A8AEE6A6-EA62-4BF6-8605-AF62046EAC3A}"/>
    <cellStyle name="Normal 41 5" xfId="8858" xr:uid="{5B98A2B3-CE81-44AB-AB5F-6F9177D75DB6}"/>
    <cellStyle name="Normal 41 5 2" xfId="12540" xr:uid="{3FAD6CD8-D080-4E69-A3CF-D8056F0667F9}"/>
    <cellStyle name="Normal 41 6" xfId="10759" xr:uid="{43551D8A-73C9-43B6-A71B-7A0A5D38737B}"/>
    <cellStyle name="Normal 42" xfId="4859" xr:uid="{4A2DDE88-44F0-4811-8C32-920DFDF44A25}"/>
    <cellStyle name="Normal 42 2" xfId="4860" xr:uid="{7A2F1574-5B06-4453-A187-C00FA5452443}"/>
    <cellStyle name="Normal 42 2 2" xfId="7656" xr:uid="{48DA4A71-7896-48DB-97AF-6DC8E50141F7}"/>
    <cellStyle name="Normal 42 2 2 2" xfId="8510" xr:uid="{80E20811-DBCB-466E-8AFB-DC1954088D35}"/>
    <cellStyle name="Normal 42 2 2 2 2" xfId="10292" xr:uid="{E93522A4-B608-4EB7-8DD2-D5E2152AA11B}"/>
    <cellStyle name="Normal 42 2 2 2 2 2" xfId="13972" xr:uid="{D33004A6-80F5-4A5D-90D6-4492DC31D0E0}"/>
    <cellStyle name="Normal 42 2 2 2 3" xfId="12193" xr:uid="{F3CA4664-733E-4AF3-9491-98FEB56AE243}"/>
    <cellStyle name="Normal 42 2 2 3" xfId="9410" xr:uid="{0F699532-FFC8-4972-B51B-28452E35E4EA}"/>
    <cellStyle name="Normal 42 2 2 3 2" xfId="13090" xr:uid="{74A3658B-404E-4CEE-BC2A-06CBE43BB18C}"/>
    <cellStyle name="Normal 42 2 2 4" xfId="11311" xr:uid="{AEE56C25-F729-42CA-A22E-622E61AC8F96}"/>
    <cellStyle name="Normal 42 2 3" xfId="8128" xr:uid="{C24A815F-BA40-4E91-8C69-B0F302FD2208}"/>
    <cellStyle name="Normal 42 2 3 2" xfId="9909" xr:uid="{FDAE9B04-DC95-4442-8183-5D9ADD93DC3A}"/>
    <cellStyle name="Normal 42 2 3 2 2" xfId="13589" xr:uid="{8D1B32A8-D19B-412D-A72A-9D1386F24882}"/>
    <cellStyle name="Normal 42 2 3 3" xfId="11810" xr:uid="{6DF063B4-DBAC-4459-9815-D83E49D09F59}"/>
    <cellStyle name="Normal 42 2 4" xfId="9027" xr:uid="{0EEF32C9-C6DB-4C2E-8D66-2443B79BB5BA}"/>
    <cellStyle name="Normal 42 2 4 2" xfId="12707" xr:uid="{7B3291F3-BA9F-4724-AE41-5A9EBB8C7A3A}"/>
    <cellStyle name="Normal 42 2 5" xfId="10928" xr:uid="{CD34BA53-CCCD-4A8D-A2F8-8B28A6ACD6AA}"/>
    <cellStyle name="Normal 42 2 6" xfId="7402" xr:uid="{22CD5D4B-867B-4A70-BB6B-B631254AA82C}"/>
    <cellStyle name="Normal 42 3" xfId="6850" xr:uid="{F7A3775D-C4B4-4254-B922-ACFE2549CB57}"/>
    <cellStyle name="Normal 42 3 2" xfId="8344" xr:uid="{5A19D8E7-4867-4579-8C67-4847E4DA721D}"/>
    <cellStyle name="Normal 42 3 2 2" xfId="10126" xr:uid="{88DF5250-FAE2-46F9-BD03-B72C52EE96D9}"/>
    <cellStyle name="Normal 42 3 2 2 2" xfId="13806" xr:uid="{028118E7-6428-4009-81D3-E84D6792B006}"/>
    <cellStyle name="Normal 42 3 2 3" xfId="12027" xr:uid="{E30AFA6C-41D1-437D-80A0-4E1F1B4E32AC}"/>
    <cellStyle name="Normal 42 3 3" xfId="9244" xr:uid="{053A96F7-4959-4336-A1E4-903607455511}"/>
    <cellStyle name="Normal 42 3 3 2" xfId="12924" xr:uid="{506C69D3-30BA-470C-A079-E6B5D65BC423}"/>
    <cellStyle name="Normal 42 3 4" xfId="11145" xr:uid="{A91E514E-1A96-434D-9F39-F216C4830D74}"/>
    <cellStyle name="Normal 42 4" xfId="7969" xr:uid="{76A8C78D-A30A-405B-87AC-BF4A11D9D387}"/>
    <cellStyle name="Normal 42 4 2" xfId="9743" xr:uid="{3AA02FD5-6CBF-4098-894D-576AAFA57820}"/>
    <cellStyle name="Normal 42 4 2 2" xfId="13423" xr:uid="{19DF74B4-3B6A-4970-B443-C5C427986E48}"/>
    <cellStyle name="Normal 42 4 3" xfId="11644" xr:uid="{65E99E81-4FDA-453D-92B1-0834E6A0B6B9}"/>
    <cellStyle name="Normal 42 5" xfId="8859" xr:uid="{0E35EBF3-2761-42EF-990C-263631129639}"/>
    <cellStyle name="Normal 42 5 2" xfId="12541" xr:uid="{C75790FB-D2C1-4A2D-AE37-80DE697DD0DD}"/>
    <cellStyle name="Normal 42 6" xfId="10760" xr:uid="{C479FD2E-4796-46D8-8BB2-DCE91EB204DD}"/>
    <cellStyle name="Normal 43" xfId="4861" xr:uid="{152FA8FD-FF78-4EDD-B0A9-FE0763A2967A}"/>
    <cellStyle name="Normal 43 2" xfId="4862" xr:uid="{AA51D358-7A93-4444-8AFB-0E6BA8366800}"/>
    <cellStyle name="Normal 43 2 2" xfId="7657" xr:uid="{BE0189BF-287C-41B9-885F-FA6372E7E717}"/>
    <cellStyle name="Normal 43 2 2 2" xfId="8511" xr:uid="{BCBBA666-94C8-4494-B3C2-AB392DE2F7AE}"/>
    <cellStyle name="Normal 43 2 2 2 2" xfId="10293" xr:uid="{D97B9D4B-0B8D-464B-9A6E-AF6133CB0E75}"/>
    <cellStyle name="Normal 43 2 2 2 2 2" xfId="13973" xr:uid="{19EEA98E-A776-42D9-A313-7C8192A0E134}"/>
    <cellStyle name="Normal 43 2 2 2 3" xfId="12194" xr:uid="{15E91465-549A-49BF-997A-4F160C9D83B3}"/>
    <cellStyle name="Normal 43 2 2 3" xfId="9411" xr:uid="{2EC501ED-5AE2-4130-A0DE-1F50EC8FCFD9}"/>
    <cellStyle name="Normal 43 2 2 3 2" xfId="13091" xr:uid="{6A93F04F-4681-45C4-A87E-113E6844C2DA}"/>
    <cellStyle name="Normal 43 2 2 4" xfId="11312" xr:uid="{9928A23C-3CDD-4040-B5F9-8A75D990D795}"/>
    <cellStyle name="Normal 43 2 3" xfId="8129" xr:uid="{460504E4-B12E-4755-B3B9-68B27C04CB15}"/>
    <cellStyle name="Normal 43 2 3 2" xfId="9910" xr:uid="{6BFD4CF2-3790-4F38-8EEB-7C7A7F632472}"/>
    <cellStyle name="Normal 43 2 3 2 2" xfId="13590" xr:uid="{A1705FC8-F835-4B3F-A099-5F1F01D45574}"/>
    <cellStyle name="Normal 43 2 3 3" xfId="11811" xr:uid="{395EEAEF-897F-44A9-8DC7-C5B8FED78C04}"/>
    <cellStyle name="Normal 43 2 4" xfId="9028" xr:uid="{BFE4F1E8-F3AA-427C-9C12-8E60CC9EE74B}"/>
    <cellStyle name="Normal 43 2 4 2" xfId="12708" xr:uid="{EE195850-66F1-4DE3-866E-CF8F25151DA3}"/>
    <cellStyle name="Normal 43 2 5" xfId="10929" xr:uid="{40F07B8D-392F-4D6A-9C5A-5EC209A698BA}"/>
    <cellStyle name="Normal 43 2 6" xfId="7403" xr:uid="{756BBE50-C010-4AAC-A8F6-537E513E1947}"/>
    <cellStyle name="Normal 43 3" xfId="6851" xr:uid="{C9192691-9239-4672-97B9-E9C8C7BB53AD}"/>
    <cellStyle name="Normal 43 3 2" xfId="8345" xr:uid="{3C9F4899-5DA0-4EBF-B93A-3C4459609FD2}"/>
    <cellStyle name="Normal 43 3 2 2" xfId="10127" xr:uid="{F09ECAC0-2D74-49B4-8218-95B35163551D}"/>
    <cellStyle name="Normal 43 3 2 2 2" xfId="13807" xr:uid="{9B9B2687-A9BB-4432-8C01-6BECB62B3E5E}"/>
    <cellStyle name="Normal 43 3 2 3" xfId="12028" xr:uid="{2F188853-EA0E-4885-B936-30046AE995A2}"/>
    <cellStyle name="Normal 43 3 3" xfId="9245" xr:uid="{E309B5CB-4759-4946-B31F-D70FEA456E3F}"/>
    <cellStyle name="Normal 43 3 3 2" xfId="12925" xr:uid="{2EA89684-9DB1-44E4-AD8C-5A2CDEFEB959}"/>
    <cellStyle name="Normal 43 3 4" xfId="11146" xr:uid="{61F6A446-4B56-4660-A268-B28C3BF389A4}"/>
    <cellStyle name="Normal 43 3 5" xfId="7543" xr:uid="{ABF029D1-9CD5-42A1-8504-DB97424BFDB1}"/>
    <cellStyle name="Normal 43 4" xfId="7970" xr:uid="{40339E0B-AE2C-4299-B013-5741790DBB36}"/>
    <cellStyle name="Normal 43 4 2" xfId="9744" xr:uid="{DF60E723-A24E-4457-BD38-41B6792E7EAA}"/>
    <cellStyle name="Normal 43 4 2 2" xfId="13424" xr:uid="{788AD7DC-A65A-474A-B482-04E0975D7A84}"/>
    <cellStyle name="Normal 43 4 3" xfId="11645" xr:uid="{71902255-A59A-40BF-836F-0D77105963AD}"/>
    <cellStyle name="Normal 43 5" xfId="8860" xr:uid="{75EDD8BD-245C-49AE-A104-BE835303FE22}"/>
    <cellStyle name="Normal 43 5 2" xfId="12542" xr:uid="{E243F6EB-E501-4B92-AAC7-6286D8169BEE}"/>
    <cellStyle name="Normal 43 6" xfId="10761" xr:uid="{8C9E32C4-21C9-4C21-9B7A-9AF31C399639}"/>
    <cellStyle name="Normal 44" xfId="4863" xr:uid="{F12F35DF-DBB3-4188-BEE1-11680A1756BD}"/>
    <cellStyle name="Normal 44 2" xfId="4864" xr:uid="{C4DB439B-C114-4203-B3EF-82F152D9F30B}"/>
    <cellStyle name="Normal 44 2 2" xfId="7149" xr:uid="{DE2133FD-DC0E-46DD-900C-E2201A568499}"/>
    <cellStyle name="Normal 44 2 2 2" xfId="8512" xr:uid="{D2367972-D07F-4142-98C0-DC17FD1B253B}"/>
    <cellStyle name="Normal 44 2 2 2 2" xfId="10294" xr:uid="{BDBA9DF4-3C7F-4B5D-8CA5-D9B51FC26046}"/>
    <cellStyle name="Normal 44 2 2 2 2 2" xfId="13974" xr:uid="{CFF1B16F-16FD-44A4-86E5-1642EA076C28}"/>
    <cellStyle name="Normal 44 2 2 2 3" xfId="12195" xr:uid="{92314C35-3602-4040-BAD5-E72BA49560F8}"/>
    <cellStyle name="Normal 44 2 2 3" xfId="9412" xr:uid="{FC462CE5-D27F-47E3-8743-AC984E571D40}"/>
    <cellStyle name="Normal 44 2 2 3 2" xfId="13092" xr:uid="{BBC9724D-9E29-4D44-B831-94B8026092D2}"/>
    <cellStyle name="Normal 44 2 2 4" xfId="11313" xr:uid="{C3E9BE6A-0B5F-47A6-B228-C6666EB2CDE9}"/>
    <cellStyle name="Normal 44 2 3" xfId="8130" xr:uid="{1851B44F-C797-40AF-8B7E-41D4F8CA9A8D}"/>
    <cellStyle name="Normal 44 2 3 2" xfId="9911" xr:uid="{605F3592-4CE7-429F-822A-6C52D34F18F6}"/>
    <cellStyle name="Normal 44 2 3 2 2" xfId="13591" xr:uid="{65A24781-B9AB-4FFC-81D1-F47648E49B85}"/>
    <cellStyle name="Normal 44 2 3 3" xfId="11812" xr:uid="{E6831426-C982-4D85-BE69-0E8B2F9EFFD6}"/>
    <cellStyle name="Normal 44 2 4" xfId="9029" xr:uid="{D8F64068-3BCD-49EC-B426-664E72CB7181}"/>
    <cellStyle name="Normal 44 2 4 2" xfId="12709" xr:uid="{E6E9E0E9-94DC-454B-8643-0ED2680F5F3A}"/>
    <cellStyle name="Normal 44 2 5" xfId="10930" xr:uid="{0FAF6C17-64EA-4534-A194-778D54A88999}"/>
    <cellStyle name="Normal 44 3" xfId="6900" xr:uid="{AA91347E-8D49-4D34-86D0-F3BAF9EF562A}"/>
    <cellStyle name="Normal 44 3 2" xfId="8346" xr:uid="{F7627040-32CC-4C8B-A915-FEBD12881D0B}"/>
    <cellStyle name="Normal 44 3 2 2" xfId="10128" xr:uid="{2F26BBA7-3E52-4BEB-B4D1-2CB8B1507021}"/>
    <cellStyle name="Normal 44 3 2 2 2" xfId="13808" xr:uid="{3294ABD0-1AB4-454E-9FE6-7F1630530379}"/>
    <cellStyle name="Normal 44 3 2 3" xfId="12029" xr:uid="{639424BA-ACEF-41F5-9D49-95AA1B5C221B}"/>
    <cellStyle name="Normal 44 3 3" xfId="9246" xr:uid="{FCB5E33B-43B8-45B1-ABC2-57DB5EFF08D8}"/>
    <cellStyle name="Normal 44 3 3 2" xfId="12926" xr:uid="{A102BD20-D70A-44E7-B584-775FB74C5473}"/>
    <cellStyle name="Normal 44 3 4" xfId="11147" xr:uid="{29426B33-B7E3-43E8-B9E7-73D25E6876D6}"/>
    <cellStyle name="Normal 44 3 5" xfId="7544" xr:uid="{3FABDC29-C880-4854-B134-CC14A5CD99AB}"/>
    <cellStyle name="Normal 44 4" xfId="7971" xr:uid="{4D525A04-A114-4507-B367-95B5648E6B7F}"/>
    <cellStyle name="Normal 44 4 2" xfId="9745" xr:uid="{9AB04389-E091-43A9-BEC6-CA526AE4376F}"/>
    <cellStyle name="Normal 44 4 2 2" xfId="13425" xr:uid="{5909FBD7-0370-418E-BF4D-338F65B9DFEE}"/>
    <cellStyle name="Normal 44 4 3" xfId="11646" xr:uid="{F740A59F-69EF-4DEB-B458-384194A66E97}"/>
    <cellStyle name="Normal 44 5" xfId="8861" xr:uid="{D4DDD473-CC98-4046-8D82-3DA92D969FD1}"/>
    <cellStyle name="Normal 44 5 2" xfId="12543" xr:uid="{F73CE264-C7E0-4A39-9CA7-E744104E28FB}"/>
    <cellStyle name="Normal 44 6" xfId="10762" xr:uid="{EEA836B8-3680-47D9-BBA1-FB297FEF49ED}"/>
    <cellStyle name="Normal 45" xfId="4865" xr:uid="{CD6848BF-E4C9-48FF-931E-36B0DDD6A319}"/>
    <cellStyle name="Normal 45 2" xfId="4866" xr:uid="{5BE06FBB-A457-47AD-BE28-3223496DEB05}"/>
    <cellStyle name="Normal 45 2 2" xfId="7658" xr:uid="{E075CEF8-3958-4A99-B3DC-F55D486C6769}"/>
    <cellStyle name="Normal 45 2 2 2" xfId="8513" xr:uid="{EDF4457F-7C10-41DF-90FC-8DFE9062A37A}"/>
    <cellStyle name="Normal 45 2 2 2 2" xfId="10295" xr:uid="{6AFC34BD-6785-4D03-89DC-77989D97EBEA}"/>
    <cellStyle name="Normal 45 2 2 2 2 2" xfId="13975" xr:uid="{9BD4703F-3301-4682-A6F8-2BBBA32D9BFD}"/>
    <cellStyle name="Normal 45 2 2 2 3" xfId="12196" xr:uid="{7F911334-BE0B-45B1-B80F-071F17ADDD6C}"/>
    <cellStyle name="Normal 45 2 2 3" xfId="9413" xr:uid="{AC998159-48F2-498C-A45C-F1BF7E13C93A}"/>
    <cellStyle name="Normal 45 2 2 3 2" xfId="13093" xr:uid="{97384FA8-B398-41B2-9310-26931D0F1195}"/>
    <cellStyle name="Normal 45 2 2 4" xfId="11314" xr:uid="{944AFED3-CF7A-4CB1-81FC-519AB61B6F84}"/>
    <cellStyle name="Normal 45 2 3" xfId="8131" xr:uid="{B1E41A43-957D-4840-A4D3-138196FEE579}"/>
    <cellStyle name="Normal 45 2 3 2" xfId="9912" xr:uid="{9C788120-124D-4828-90B4-BD4BF6536DEF}"/>
    <cellStyle name="Normal 45 2 3 2 2" xfId="13592" xr:uid="{000BB5A9-1F6F-4CF1-8225-B985ADD56554}"/>
    <cellStyle name="Normal 45 2 3 3" xfId="11813" xr:uid="{7ED84953-B611-480E-8317-6411ED08CD82}"/>
    <cellStyle name="Normal 45 2 4" xfId="9030" xr:uid="{9F1E2C23-064B-4510-AAFA-682E7771116D}"/>
    <cellStyle name="Normal 45 2 4 2" xfId="12710" xr:uid="{BA411C9E-B492-403B-8735-6C976ED5954F}"/>
    <cellStyle name="Normal 45 2 5" xfId="10931" xr:uid="{D2A90D2B-C0E6-459A-A3F8-44E65CE7EB48}"/>
    <cellStyle name="Normal 45 2 6" xfId="7404" xr:uid="{EAF3C07A-95A5-4A8D-8461-F679945A4696}"/>
    <cellStyle name="Normal 45 3" xfId="6901" xr:uid="{A9CA4132-63C2-4842-94AA-52E73F2D22DE}"/>
    <cellStyle name="Normal 45 3 2" xfId="8347" xr:uid="{9F42FF9B-46EA-4A77-B44E-40234C8CBA1C}"/>
    <cellStyle name="Normal 45 3 2 2" xfId="10129" xr:uid="{12AEA66A-231E-43D9-B30B-04E67269C39C}"/>
    <cellStyle name="Normal 45 3 2 2 2" xfId="13809" xr:uid="{6BF20DC7-CE98-440C-881B-61DE8221A157}"/>
    <cellStyle name="Normal 45 3 2 3" xfId="12030" xr:uid="{C33B336E-7759-4704-99D9-47CB57070E46}"/>
    <cellStyle name="Normal 45 3 3" xfId="9247" xr:uid="{1152D16A-6033-4C2C-BFC5-88AED2343F9A}"/>
    <cellStyle name="Normal 45 3 3 2" xfId="12927" xr:uid="{8A196FD0-D8E2-4487-B880-0ADB9419C32B}"/>
    <cellStyle name="Normal 45 3 4" xfId="11148" xr:uid="{61B36905-F4EE-461B-A86D-80F3B8393105}"/>
    <cellStyle name="Normal 45 3 5" xfId="7545" xr:uid="{41440396-6BF3-472D-8128-0A30811E0E30}"/>
    <cellStyle name="Normal 45 4" xfId="7844" xr:uid="{FB520C7F-324C-4293-8DC9-1B720917FF8A}"/>
    <cellStyle name="Normal 45 4 2" xfId="8717" xr:uid="{7FF85B75-F3EE-4414-9D52-70F90B6795C3}"/>
    <cellStyle name="Normal 45 4 2 2" xfId="10498" xr:uid="{C710E1F5-E9AA-42D9-A814-E716AAFFA7F8}"/>
    <cellStyle name="Normal 45 4 2 2 2" xfId="14178" xr:uid="{2D5528C2-E6BF-477A-B0F9-1031BD430B3E}"/>
    <cellStyle name="Normal 45 4 2 3" xfId="12399" xr:uid="{06359508-71BC-4118-BBBF-3B66F8433A2D}"/>
    <cellStyle name="Normal 45 4 3" xfId="9615" xr:uid="{371B301C-6CCD-4F05-957D-D86302256704}"/>
    <cellStyle name="Normal 45 4 3 2" xfId="13296" xr:uid="{1CFF9D7B-B279-4416-A779-9C786BBF002D}"/>
    <cellStyle name="Normal 45 4 4" xfId="11517" xr:uid="{D65D3C39-26FB-474A-9895-CFADF3CBE4A9}"/>
    <cellStyle name="Normal 45 5" xfId="7972" xr:uid="{396BAE7C-145B-42E6-B91E-C7F273D2A049}"/>
    <cellStyle name="Normal 45 5 2" xfId="9746" xr:uid="{8CC115BB-4487-41AB-9419-B75442A14229}"/>
    <cellStyle name="Normal 45 5 2 2" xfId="13426" xr:uid="{1DC372F0-1C7F-4875-BDB6-0DADD122364A}"/>
    <cellStyle name="Normal 45 5 3" xfId="11647" xr:uid="{7C1F6BE7-9EBE-40E7-942A-55729A0AC5FB}"/>
    <cellStyle name="Normal 45 6" xfId="8862" xr:uid="{DBB8E5C2-58FB-4BBD-BDDB-F5338CEA0566}"/>
    <cellStyle name="Normal 45 6 2" xfId="12544" xr:uid="{D096B080-75DB-443E-8278-535C207DE6E6}"/>
    <cellStyle name="Normal 45 7" xfId="10763" xr:uid="{EC6F948F-03C5-40A7-BE15-61ED524C92AE}"/>
    <cellStyle name="Normal 46" xfId="4867" xr:uid="{3577FCBC-13FD-4222-A02A-95F0FFB678B9}"/>
    <cellStyle name="Normal 46 2" xfId="4868" xr:uid="{318E3402-C356-4DA6-8679-84498D4D1CB8}"/>
    <cellStyle name="Normal 46 2 2" xfId="7672" xr:uid="{9B51EA6A-86C6-47AC-AFE7-C4532AD897F8}"/>
    <cellStyle name="Normal 46 2 2 2" xfId="8540" xr:uid="{4F55788F-CC3C-4798-9BB6-D86CCEA71F97}"/>
    <cellStyle name="Normal 46 2 2 2 2" xfId="10322" xr:uid="{AE840627-8DB7-47A9-86F4-DC4BAA1582CB}"/>
    <cellStyle name="Normal 46 2 2 2 2 2" xfId="14002" xr:uid="{518D42C4-96C9-4F58-ACEC-F8DE7F5B5201}"/>
    <cellStyle name="Normal 46 2 2 2 3" xfId="12223" xr:uid="{A9E2ECBE-2584-4393-8504-AF5F27E44A9E}"/>
    <cellStyle name="Normal 46 2 2 3" xfId="9440" xr:uid="{7490217A-2490-4300-BA31-65AF93F8EDD2}"/>
    <cellStyle name="Normal 46 2 2 3 2" xfId="13120" xr:uid="{F718D659-F56A-44C8-8FAC-A8AF57032096}"/>
    <cellStyle name="Normal 46 2 2 4" xfId="11341" xr:uid="{F9237C42-772D-48B5-A59E-520E79375D42}"/>
    <cellStyle name="Normal 46 2 3" xfId="8158" xr:uid="{E31BA69D-D0AD-4056-A575-95FAC6E2B0DA}"/>
    <cellStyle name="Normal 46 2 3 2" xfId="9939" xr:uid="{27644E40-BEDB-423D-9603-C98AC8B193A3}"/>
    <cellStyle name="Normal 46 2 3 2 2" xfId="13619" xr:uid="{C01676E3-3DAF-46E2-8C3F-869E027BB787}"/>
    <cellStyle name="Normal 46 2 3 3" xfId="11840" xr:uid="{803676B2-6CA3-4581-8672-B0A8A6ABD4CC}"/>
    <cellStyle name="Normal 46 2 4" xfId="9057" xr:uid="{8E6CB82F-9145-401E-8BD3-C256B5CA56FC}"/>
    <cellStyle name="Normal 46 2 4 2" xfId="12737" xr:uid="{20D3DFE2-690C-4A4C-AEB3-E2836040D4BE}"/>
    <cellStyle name="Normal 46 2 5" xfId="10958" xr:uid="{D1263A9A-79C8-4D26-8125-56B8E95FD20F}"/>
    <cellStyle name="Normal 46 2 6" xfId="7418" xr:uid="{91F743D6-9536-4F14-8F97-54B4CBF78EFB}"/>
    <cellStyle name="Normal 46 3" xfId="7152" xr:uid="{0DA88ED7-6B40-4A77-B9DB-F173B9709B8D}"/>
    <cellStyle name="Normal 46 3 2" xfId="8374" xr:uid="{18FA694C-D7F1-4880-99E2-0DC31D70CAA5}"/>
    <cellStyle name="Normal 46 3 2 2" xfId="10156" xr:uid="{CFDBF32D-CDC4-4438-8E44-D78422DC768C}"/>
    <cellStyle name="Normal 46 3 2 2 2" xfId="13836" xr:uid="{EA13F065-94BD-4556-ABC9-605A8B164792}"/>
    <cellStyle name="Normal 46 3 2 3" xfId="12057" xr:uid="{934F2279-0EA4-4509-A40E-1C0BA824987A}"/>
    <cellStyle name="Normal 46 3 3" xfId="9274" xr:uid="{532777C2-A405-4A5F-B854-D29BE93620A9}"/>
    <cellStyle name="Normal 46 3 3 2" xfId="12954" xr:uid="{83152527-C0D6-4749-8B3F-2C5411CB9C4B}"/>
    <cellStyle name="Normal 46 3 4" xfId="11175" xr:uid="{7B282E86-7F58-4511-92F2-822DB9CF02B6}"/>
    <cellStyle name="Normal 46 3 5" xfId="7572" xr:uid="{FC58F484-E6C7-42EE-92A1-825313F47BEC}"/>
    <cellStyle name="Normal 46 4" xfId="7845" xr:uid="{73F191A1-E831-4C47-887C-5C815C73DA7E}"/>
    <cellStyle name="Normal 46 4 2" xfId="8718" xr:uid="{BAA5D7AA-1358-4403-B527-BCC3B8A8A730}"/>
    <cellStyle name="Normal 46 4 2 2" xfId="10499" xr:uid="{EB42AE85-B826-46C8-A831-D31C73018A4B}"/>
    <cellStyle name="Normal 46 4 2 2 2" xfId="14179" xr:uid="{1D39B9D5-23EC-43A0-9EC6-93B9D419A6D4}"/>
    <cellStyle name="Normal 46 4 2 3" xfId="12400" xr:uid="{739FA7B6-00E0-4D76-B73D-A847930C6CE0}"/>
    <cellStyle name="Normal 46 4 3" xfId="9616" xr:uid="{8FFAEFA3-E05A-44D1-BC06-26FD85DCA3C0}"/>
    <cellStyle name="Normal 46 4 3 2" xfId="13297" xr:uid="{6CEE17F7-05C5-4F4F-8470-CB4AF89F5FB3}"/>
    <cellStyle name="Normal 46 4 4" xfId="11518" xr:uid="{9DF155EB-AEB8-40AD-A466-F4FC1F2ED114}"/>
    <cellStyle name="Normal 46 5" xfId="7999" xr:uid="{4DFB7CE2-33F1-422B-B196-44D661F5858F}"/>
    <cellStyle name="Normal 46 5 2" xfId="9773" xr:uid="{642AFC85-C961-4021-BD95-635EEC964C6E}"/>
    <cellStyle name="Normal 46 5 2 2" xfId="13453" xr:uid="{FDC45512-6340-4863-A1B3-C59FF10D2BEC}"/>
    <cellStyle name="Normal 46 5 3" xfId="11674" xr:uid="{F0B8D300-B526-4949-A101-FA19E5625362}"/>
    <cellStyle name="Normal 46 6" xfId="8889" xr:uid="{628E3E65-2DCF-49EA-9E6A-377E099EDFB9}"/>
    <cellStyle name="Normal 46 6 2" xfId="12571" xr:uid="{54FC1075-504E-4111-9AD5-8BC7DF296968}"/>
    <cellStyle name="Normal 46 7" xfId="10790" xr:uid="{1A9671D1-CB92-4261-A9C1-155E92EBD942}"/>
    <cellStyle name="Normal 47" xfId="4869" xr:uid="{22935FA7-C5A2-4BAC-8A92-9D204436CE23}"/>
    <cellStyle name="Normal 47 2" xfId="4870" xr:uid="{690D0F43-2206-4DAC-836D-ECB19290C529}"/>
    <cellStyle name="Normal 47 2 2" xfId="7674" xr:uid="{335AFD17-B825-4B13-BB8C-7E65A52CE385}"/>
    <cellStyle name="Normal 47 2 2 2" xfId="8541" xr:uid="{34963CDB-02F1-4ACF-8D16-9658ED498AF7}"/>
    <cellStyle name="Normal 47 2 2 2 2" xfId="10323" xr:uid="{71647B2D-76E3-4E49-A91A-1645CF1BB6FB}"/>
    <cellStyle name="Normal 47 2 2 2 2 2" xfId="14003" xr:uid="{46C80473-4CA5-49CC-A78D-549924659534}"/>
    <cellStyle name="Normal 47 2 2 2 3" xfId="12224" xr:uid="{65C41AA2-F82A-47CB-BE26-F610F4FAF533}"/>
    <cellStyle name="Normal 47 2 2 3" xfId="9441" xr:uid="{A1FB7B25-9A18-4FED-89A9-564F8E2F62E2}"/>
    <cellStyle name="Normal 47 2 2 3 2" xfId="13121" xr:uid="{218F8A60-98A5-4666-A027-247D51EA7752}"/>
    <cellStyle name="Normal 47 2 2 4" xfId="11342" xr:uid="{C16C8CBD-F076-4E29-8CBF-0DE66D70A668}"/>
    <cellStyle name="Normal 47 2 3" xfId="8159" xr:uid="{C27A603C-4577-4226-9414-1F30E5EE936C}"/>
    <cellStyle name="Normal 47 2 3 2" xfId="9940" xr:uid="{7661ACBE-64D1-41BA-9DA5-283420BEBDDF}"/>
    <cellStyle name="Normal 47 2 3 2 2" xfId="13620" xr:uid="{D1683598-4E34-4C20-A06C-11C5A1E8CF34}"/>
    <cellStyle name="Normal 47 2 3 3" xfId="11841" xr:uid="{7CA4689C-2819-4586-926B-498B158AEA1E}"/>
    <cellStyle name="Normal 47 2 4" xfId="9058" xr:uid="{47EA1B41-1ACD-4312-8325-4298BE176C3C}"/>
    <cellStyle name="Normal 47 2 4 2" xfId="12738" xr:uid="{AABECAE0-5A29-46FE-B6B6-46AD79FDE866}"/>
    <cellStyle name="Normal 47 2 5" xfId="10959" xr:uid="{3FA6847C-9964-46C2-BDE3-9ECAB0A14DEF}"/>
    <cellStyle name="Normal 47 2 6" xfId="7420" xr:uid="{A33B514D-0DEC-4E58-9303-6CB55A15EEDD}"/>
    <cellStyle name="Normal 47 3" xfId="6903" xr:uid="{7386FC48-950F-42F6-B76F-6D78629CD5B5}"/>
    <cellStyle name="Normal 47 3 2" xfId="8375" xr:uid="{700BA673-A22C-4B3A-85AC-128D9B06B5BC}"/>
    <cellStyle name="Normal 47 3 2 2" xfId="10157" xr:uid="{4BFB8B07-AF1F-49F5-BF2A-5FAB546903E5}"/>
    <cellStyle name="Normal 47 3 2 2 2" xfId="13837" xr:uid="{7CFC80BC-CAC1-4858-A298-853FEBA29CB1}"/>
    <cellStyle name="Normal 47 3 2 3" xfId="12058" xr:uid="{FA1BDF4D-1A75-4ECB-ACED-B26069CCDF7C}"/>
    <cellStyle name="Normal 47 3 3" xfId="9275" xr:uid="{27D2B6C0-88E4-41E9-99DD-A77308EA7107}"/>
    <cellStyle name="Normal 47 3 3 2" xfId="12955" xr:uid="{8B09023B-0A97-4757-81C0-F2D22FA74FA5}"/>
    <cellStyle name="Normal 47 3 4" xfId="11176" xr:uid="{260B4C3B-9C18-4787-B614-2F970B289585}"/>
    <cellStyle name="Normal 47 4" xfId="8000" xr:uid="{EF29A210-EE8B-4CCE-802A-05B5FDE3D1AD}"/>
    <cellStyle name="Normal 47 4 2" xfId="9774" xr:uid="{AFB78C59-E668-4E0F-8840-3A6CFB4F7F20}"/>
    <cellStyle name="Normal 47 4 2 2" xfId="13454" xr:uid="{8F19FE9B-11D4-4BD8-AB10-CE7C689EB100}"/>
    <cellStyle name="Normal 47 4 3" xfId="11675" xr:uid="{86C02D15-EB6E-4644-BF21-425C486AD315}"/>
    <cellStyle name="Normal 47 5" xfId="8891" xr:uid="{56F7DA72-CEFD-4C3B-807A-C1C98A83BC37}"/>
    <cellStyle name="Normal 47 5 2" xfId="12572" xr:uid="{11F42DFD-B25D-4669-9F27-CB4F524685A4}"/>
    <cellStyle name="Normal 47 6" xfId="10792" xr:uid="{B253AAC3-0811-47A8-A6B8-D11C041ECCC7}"/>
    <cellStyle name="Normal 48" xfId="4871" xr:uid="{893B9358-D360-4901-BCDC-6DBA67E3206F}"/>
    <cellStyle name="Normal 48 2" xfId="6906" xr:uid="{B7D2FADA-B65F-4A94-9DDC-0CD9E97A2286}"/>
    <cellStyle name="Normal 48 2 2" xfId="7688" xr:uid="{41AA848B-AFE4-41C5-A055-8E589D67C341}"/>
    <cellStyle name="Normal 48 2 2 2" xfId="8555" xr:uid="{0E2A1705-3FDD-43C8-9E39-BFAECF27A6EC}"/>
    <cellStyle name="Normal 48 2 2 2 2" xfId="10337" xr:uid="{631F765E-533D-4D6F-AA42-8BF4C84ACD4F}"/>
    <cellStyle name="Normal 48 2 2 2 2 2" xfId="14017" xr:uid="{75F5EA3E-DB83-4BEF-BD0B-27AFD1EEC116}"/>
    <cellStyle name="Normal 48 2 2 2 3" xfId="12238" xr:uid="{4F190BC0-62AE-4FBF-A272-8F919666752E}"/>
    <cellStyle name="Normal 48 2 2 3" xfId="9455" xr:uid="{201631F2-045E-4C24-98BE-8B59163114CF}"/>
    <cellStyle name="Normal 48 2 2 3 2" xfId="13135" xr:uid="{C645EFC7-6F2D-4B9A-BA03-1E323060DAB1}"/>
    <cellStyle name="Normal 48 2 2 4" xfId="11356" xr:uid="{370F8F1F-AEEC-4989-95F8-538554F1795F}"/>
    <cellStyle name="Normal 48 2 3" xfId="8173" xr:uid="{F59B12EE-A299-4002-9504-B64E03F253EF}"/>
    <cellStyle name="Normal 48 2 3 2" xfId="9954" xr:uid="{6F3A9083-DF4E-4872-8F9A-D01E48D7F031}"/>
    <cellStyle name="Normal 48 2 3 2 2" xfId="13634" xr:uid="{28FA4B0E-07AC-4562-9BA1-09DA23B3A11A}"/>
    <cellStyle name="Normal 48 2 3 3" xfId="11855" xr:uid="{C33683D0-159A-47EB-905F-A0D6E5F2859B}"/>
    <cellStyle name="Normal 48 2 4" xfId="9072" xr:uid="{8A283483-0AEF-4863-86B9-205B1C6A7112}"/>
    <cellStyle name="Normal 48 2 4 2" xfId="12752" xr:uid="{82ADD4FE-B5AD-43A7-8382-66FD7D2566B0}"/>
    <cellStyle name="Normal 48 2 5" xfId="10973" xr:uid="{A6B03C6C-2BC5-4A93-867F-481A8EA343EE}"/>
    <cellStyle name="Normal 48 3" xfId="7587" xr:uid="{7537F07A-F173-44F5-9AAE-4B61DD5402A0}"/>
    <cellStyle name="Normal 48 3 2" xfId="8389" xr:uid="{7F71D714-85B4-4D47-98D9-E68A77C7E1C3}"/>
    <cellStyle name="Normal 48 3 2 2" xfId="10171" xr:uid="{BF09B069-E0E7-452C-8B80-C1E7CA1E5F8B}"/>
    <cellStyle name="Normal 48 3 2 2 2" xfId="13851" xr:uid="{6B263908-1D0F-4EC3-BAF6-F858ED02BD0C}"/>
    <cellStyle name="Normal 48 3 2 3" xfId="12072" xr:uid="{63808D6A-2ECA-4002-9529-FACB0524E3FB}"/>
    <cellStyle name="Normal 48 3 3" xfId="9289" xr:uid="{80DBD49D-33C4-4542-879E-E93BE43599BE}"/>
    <cellStyle name="Normal 48 3 3 2" xfId="12969" xr:uid="{183F60D2-91D4-47AF-9789-028F48DC17FC}"/>
    <cellStyle name="Normal 48 3 4" xfId="11190" xr:uid="{079806F1-27E7-4993-A9A7-45C6E2FF82D5}"/>
    <cellStyle name="Normal 48 4" xfId="8014" xr:uid="{FA94DF4C-A3D9-4159-A3D1-7EF6E105E1FA}"/>
    <cellStyle name="Normal 48 4 2" xfId="9788" xr:uid="{9D22635A-B91F-4A9C-B85A-0D6A19621A91}"/>
    <cellStyle name="Normal 48 4 2 2" xfId="13468" xr:uid="{C94E1B8E-1CEE-4F28-ADFB-61C960974CDA}"/>
    <cellStyle name="Normal 48 4 3" xfId="11689" xr:uid="{5A2F31ED-12EE-4251-BB36-3832B7A177B0}"/>
    <cellStyle name="Normal 48 5" xfId="8905" xr:uid="{C40999E3-F46E-4D98-AC64-377164330807}"/>
    <cellStyle name="Normal 48 5 2" xfId="12586" xr:uid="{B6802F41-60EE-446F-9714-357864995BAD}"/>
    <cellStyle name="Normal 48 6" xfId="10806" xr:uid="{60E1695D-E7CD-4B2D-A022-8D824DCDA318}"/>
    <cellStyle name="Normal 49" xfId="4872" xr:uid="{792EAB68-E809-42D8-B1F0-982933CE7149}"/>
    <cellStyle name="Normal 49 2" xfId="6905" xr:uid="{9E1156E5-78BC-4D4B-8013-A6BBB95E3D96}"/>
    <cellStyle name="Normal 49 2 2" xfId="7448" xr:uid="{0BA2E44B-3410-46C1-A869-A5827DE11279}"/>
    <cellStyle name="Normal 5" xfId="4873" xr:uid="{916D566C-380D-4515-814B-0EEE46BEA099}"/>
    <cellStyle name="Normal 5 10" xfId="10669" xr:uid="{8364E7D5-7980-4959-9074-8D317394D5BE}"/>
    <cellStyle name="Normal 5 11" xfId="14385" xr:uid="{C7571942-0394-4B46-AEED-D05336D4A3CC}"/>
    <cellStyle name="Normal 5 2" xfId="4874" xr:uid="{82B864F6-BE3A-4961-AE12-7C2E5649EA1B}"/>
    <cellStyle name="Normal 5 2 2" xfId="4875" xr:uid="{B86F8F16-6A6F-4AC7-887B-82EDE40B6E06}"/>
    <cellStyle name="Normal 5 2 2 2" xfId="4876" xr:uid="{FB74D2DA-6882-42DD-8116-55D5539E1FA6}"/>
    <cellStyle name="Normal 5 2 2 2 2" xfId="4877" xr:uid="{A0926357-25F4-417B-96A4-B08B89ABCA81}"/>
    <cellStyle name="Normal 5 2 2 3" xfId="4878" xr:uid="{B3DF3727-7380-4093-AC72-3A50F067DCA2}"/>
    <cellStyle name="Normal 5 2 3" xfId="4879" xr:uid="{A33AB2CC-9243-44F0-88AF-25C90EC22AB9}"/>
    <cellStyle name="Normal 5 2 3 2" xfId="4880" xr:uid="{D2BC9A28-240F-4AF6-8C87-C239DFDE772E}"/>
    <cellStyle name="Normal 5 2 4" xfId="4881" xr:uid="{894E40B7-B88E-49B8-8BFC-76B9D84C2A54}"/>
    <cellStyle name="Normal 5 2 4 2" xfId="7270" xr:uid="{70A87887-F9B9-46EB-A179-ED886187DBED}"/>
    <cellStyle name="Normal 5 2 5" xfId="4882" xr:uid="{6ECE0681-E16A-4A52-84BA-EA09F7733894}"/>
    <cellStyle name="Normal 5 2 6" xfId="14528" xr:uid="{CCA49378-FBF1-4F54-89DC-9F898DF6CF3F}"/>
    <cellStyle name="Normal 5 3" xfId="4883" xr:uid="{A358A9BC-B7F2-4026-BEC7-4359EE93519F}"/>
    <cellStyle name="Normal 5 3 2" xfId="4884" xr:uid="{4D5F9EFD-C694-41E8-94C2-9D88C467ADFD}"/>
    <cellStyle name="Normal 5 3 2 2" xfId="4885" xr:uid="{090CCD3B-9FA6-4C73-8C82-7D32C0960168}"/>
    <cellStyle name="Normal 5 3 2 3" xfId="4886" xr:uid="{9BA96D81-18B1-4F2B-9B59-1564BEF40D79}"/>
    <cellStyle name="Normal 5 3 3" xfId="4887" xr:uid="{565D2148-5DAC-4E4C-BADF-1EC961224C29}"/>
    <cellStyle name="Normal 5 3 3 2" xfId="6899" xr:uid="{91B3EA7C-D74E-41DF-A93F-880491BB4422}"/>
    <cellStyle name="Normal 5 3 3 3" xfId="7271" xr:uid="{FB3F13B5-4381-4ED1-BC8F-96CFE388B79B}"/>
    <cellStyle name="Normal 5 3 4" xfId="4888" xr:uid="{FF449AA3-E42B-404A-882D-EE6BF4FB81D5}"/>
    <cellStyle name="Normal 5 4" xfId="4889" xr:uid="{C82EBDFB-CA20-4F51-9735-DB3F59B6464B}"/>
    <cellStyle name="Normal 5 4 2" xfId="4890" xr:uid="{77DB2223-078F-4CFD-AD54-B5486C3993BD}"/>
    <cellStyle name="Normal 5 5" xfId="4891" xr:uid="{9E280DA5-BE77-49ED-82CD-326F9BC917C8}"/>
    <cellStyle name="Normal 5 5 2" xfId="7146" xr:uid="{65778C4E-4CC3-409C-BA9B-E1E108A87FDA}"/>
    <cellStyle name="Normal 5 5 3" xfId="7272" xr:uid="{F57C8645-E242-4571-894B-014DDEDF20A5}"/>
    <cellStyle name="Normal 5 5 4" xfId="7119" xr:uid="{E295FCDB-6D60-4261-9039-D51A3F3426A5}"/>
    <cellStyle name="Normal 5 6" xfId="4892" xr:uid="{F23F8827-98C9-4EDA-ABFA-A7CEBBAF3D1D}"/>
    <cellStyle name="Normal 5 6 2" xfId="6889" xr:uid="{ABE9B8E3-EA42-4D91-8B62-2ABA416A3C7D}"/>
    <cellStyle name="Normal 5 6 2 2" xfId="8444" xr:uid="{97038E33-788A-4EC0-A9A4-DA06A0D00CA5}"/>
    <cellStyle name="Normal 5 6 2 2 2" xfId="10226" xr:uid="{4C929031-1114-451A-9E14-2F9C2F8A4163}"/>
    <cellStyle name="Normal 5 6 2 2 2 2" xfId="13906" xr:uid="{7B011FAB-BF97-4181-8BD4-83962886C009}"/>
    <cellStyle name="Normal 5 6 2 2 3" xfId="12127" xr:uid="{FCF3E2A4-9F5B-43A8-AE70-F808B6C712F2}"/>
    <cellStyle name="Normal 5 6 2 3" xfId="9344" xr:uid="{2EAF568B-F3C3-4398-9375-6500DD05E1AD}"/>
    <cellStyle name="Normal 5 6 2 3 2" xfId="13024" xr:uid="{5E3D8414-0D03-40D0-9C44-1B3AA5BCC68E}"/>
    <cellStyle name="Normal 5 6 2 4" xfId="11245" xr:uid="{B1CB0D08-8BCD-4236-B51E-0D1DC6A1842C}"/>
    <cellStyle name="Normal 5 6 3" xfId="7120" xr:uid="{6877D242-179B-4C99-AE3F-B4C8E86EE5D5}"/>
    <cellStyle name="Normal 5 6 3 2" xfId="9843" xr:uid="{213FACDA-4A70-470F-B1D9-5F8BC89AC252}"/>
    <cellStyle name="Normal 5 6 3 2 2" xfId="13523" xr:uid="{4B4B27E0-FC6F-4A6E-B782-4363CE90E0E8}"/>
    <cellStyle name="Normal 5 6 3 3" xfId="11744" xr:uid="{91C6452A-62E4-43B0-8B64-28962DFAECB1}"/>
    <cellStyle name="Normal 5 6 3 4" xfId="8069" xr:uid="{4841CE49-696B-4E3E-BA05-19FC2435A6A0}"/>
    <cellStyle name="Normal 5 6 4" xfId="8961" xr:uid="{7387957F-B8F9-48E3-B756-3F060285B8CF}"/>
    <cellStyle name="Normal 5 6 4 2" xfId="12641" xr:uid="{F5375FD9-BC91-4764-B5FF-1BF34E35B766}"/>
    <cellStyle name="Normal 5 6 5" xfId="10862" xr:uid="{B177ADB3-5359-44F9-935F-8AA6EC6B5DE1}"/>
    <cellStyle name="Normal 5 7" xfId="7121" xr:uid="{5EDF9EE4-4C84-4FF5-9A56-E41FB5BA74B1}"/>
    <cellStyle name="Normal 5 7 2" xfId="7148" xr:uid="{51ED170F-DA59-4696-92F6-B89131FFD821}"/>
    <cellStyle name="Normal 5 7 2 2" xfId="10059" xr:uid="{6053F2A5-FD95-44C5-AE96-3369C6891D96}"/>
    <cellStyle name="Normal 5 7 2 2 2" xfId="13739" xr:uid="{A801B69B-E8F6-439D-879E-477E8CAEEE60}"/>
    <cellStyle name="Normal 5 7 2 3" xfId="11960" xr:uid="{23319E64-C442-4B9C-B0F8-7AD49FC2D781}"/>
    <cellStyle name="Normal 5 7 3" xfId="9177" xr:uid="{CC5ED860-3239-439F-A723-257DE0AC92BF}"/>
    <cellStyle name="Normal 5 7 3 2" xfId="12857" xr:uid="{D3CFC4EA-F369-497F-9D76-0002EAE35709}"/>
    <cellStyle name="Normal 5 7 4" xfId="11078" xr:uid="{63BF0D04-02F3-4C76-BD71-32125A036676}"/>
    <cellStyle name="Normal 5 8" xfId="7144" xr:uid="{87FA6766-030E-4FBE-88D3-A3FD4589B109}"/>
    <cellStyle name="Normal 5 8 2" xfId="9665" xr:uid="{B03E85B7-3B68-4923-9FD1-4F3DE67A7C2A}"/>
    <cellStyle name="Normal 5 8 2 2" xfId="13345" xr:uid="{5EE014D6-20AA-4083-BB1C-57DC7644D617}"/>
    <cellStyle name="Normal 5 8 3" xfId="11566" xr:uid="{B0F68D56-C7AF-4DA9-BD52-103C87289C28}"/>
    <cellStyle name="Normal 5 9" xfId="7269" xr:uid="{83ABEE0F-DC12-439C-9966-5E6D23EEA199}"/>
    <cellStyle name="Normal 5 9 2" xfId="12462" xr:uid="{C67CFC58-6E64-4E14-BE59-E219898F80F6}"/>
    <cellStyle name="Normal 5 9 3" xfId="8781" xr:uid="{5CBDD9DC-C184-4BB1-A748-8BB865085C42}"/>
    <cellStyle name="Normal 50" xfId="4893" xr:uid="{92E87127-A9D4-4B72-92FF-40999BABF429}"/>
    <cellStyle name="Normal 50 2" xfId="4894" xr:uid="{0F366F38-ECEA-4713-972A-4EAA0C0A0B2C}"/>
    <cellStyle name="Normal 50 2 2" xfId="7703" xr:uid="{671661D1-3C9D-43AC-8C72-0A350173AFFD}"/>
    <cellStyle name="Normal 50 2 2 2" xfId="8570" xr:uid="{F45CFE7E-E725-48DB-BBE4-992319746BBD}"/>
    <cellStyle name="Normal 50 2 2 2 2" xfId="10352" xr:uid="{9CF0C21A-543C-4134-8744-A71FA5BE9B8E}"/>
    <cellStyle name="Normal 50 2 2 2 2 2" xfId="14032" xr:uid="{222C8997-68C6-4CC6-8527-9B4845104CD3}"/>
    <cellStyle name="Normal 50 2 2 2 3" xfId="12253" xr:uid="{DEB3631C-BC32-4E5D-9AF9-73B3888BDC67}"/>
    <cellStyle name="Normal 50 2 2 3" xfId="9470" xr:uid="{94888BE0-5B71-454A-8581-935D25266AD3}"/>
    <cellStyle name="Normal 50 2 2 3 2" xfId="13150" xr:uid="{B8D535D1-E892-4BEC-AFD5-AEC85FE9BF12}"/>
    <cellStyle name="Normal 50 2 2 4" xfId="11371" xr:uid="{28053CB4-7273-4D5F-A637-860A5D5962B9}"/>
    <cellStyle name="Normal 50 2 3" xfId="8188" xr:uid="{8496A856-D815-413C-95C6-41FC88B1B816}"/>
    <cellStyle name="Normal 50 2 3 2" xfId="9969" xr:uid="{B281B507-D3DB-4D09-98FD-310CEBF32715}"/>
    <cellStyle name="Normal 50 2 3 2 2" xfId="13649" xr:uid="{1903E4E3-3EE5-4BFD-BDA7-A66C36907629}"/>
    <cellStyle name="Normal 50 2 3 3" xfId="11870" xr:uid="{A5DB5F69-EAC2-44E4-961B-4FEC90DCC588}"/>
    <cellStyle name="Normal 50 2 4" xfId="9087" xr:uid="{42CDB18E-6502-447C-803A-DEC3AD867A5D}"/>
    <cellStyle name="Normal 50 2 4 2" xfId="12767" xr:uid="{09CA6AD0-5DAA-4A62-A715-81B0B82DB757}"/>
    <cellStyle name="Normal 50 2 5" xfId="10988" xr:uid="{5E688DC9-1F0F-4447-AE7A-B40D3AD56257}"/>
    <cellStyle name="Normal 50 2 6" xfId="7449" xr:uid="{F95C6494-1D3E-4762-A687-800ADEC7C51D}"/>
    <cellStyle name="Normal 50 3" xfId="7602" xr:uid="{09D35107-20E0-40FB-82DC-ECA555E681BF}"/>
    <cellStyle name="Normal 50 3 2" xfId="8404" xr:uid="{5E0D82F3-C8EE-4E76-82BD-35E6CABB05D7}"/>
    <cellStyle name="Normal 50 3 2 2" xfId="10186" xr:uid="{3A466098-FD1D-4F8A-B0A8-51740B3E104C}"/>
    <cellStyle name="Normal 50 3 2 2 2" xfId="13866" xr:uid="{5114055D-BD74-4234-B386-AE62C0FA2C7F}"/>
    <cellStyle name="Normal 50 3 2 3" xfId="12087" xr:uid="{908B33D7-29E9-4439-A30A-959D8E59E25F}"/>
    <cellStyle name="Normal 50 3 3" xfId="9304" xr:uid="{3CDA76CE-AC77-4510-8293-89327C51D3EA}"/>
    <cellStyle name="Normal 50 3 3 2" xfId="12984" xr:uid="{D0402645-25AD-4804-A3C2-12AF742350AB}"/>
    <cellStyle name="Normal 50 3 4" xfId="11205" xr:uid="{95159D38-01C4-44D8-9088-F0E17FD859E0}"/>
    <cellStyle name="Normal 50 4" xfId="8029" xr:uid="{7FFD16CD-B781-46FA-9038-BF74AF1CBB80}"/>
    <cellStyle name="Normal 50 4 2" xfId="9803" xr:uid="{A8D0D579-9B16-4453-9E74-E1CCBDB1EE39}"/>
    <cellStyle name="Normal 50 4 2 2" xfId="13483" xr:uid="{56A1E672-86AC-4C56-A7CA-6652712CA686}"/>
    <cellStyle name="Normal 50 4 3" xfId="11704" xr:uid="{0513EA17-F89A-4BD8-A38B-D374FD8D9DFC}"/>
    <cellStyle name="Normal 50 5" xfId="8920" xr:uid="{E4DA3814-AEBB-41FE-8F44-7DB8089A5F55}"/>
    <cellStyle name="Normal 50 5 2" xfId="12601" xr:uid="{12B09A7B-4033-49A9-8205-EA39249D6C49}"/>
    <cellStyle name="Normal 50 6" xfId="10821" xr:uid="{801EFC80-A999-4CF5-B9FC-644D3A8DF64A}"/>
    <cellStyle name="Normal 51" xfId="4895" xr:uid="{174B9D64-2964-4526-8CB0-3BF8A20D43B3}"/>
    <cellStyle name="Normal 51 2" xfId="6908" xr:uid="{3860F14E-A644-4A29-AC51-9F91B354E6E6}"/>
    <cellStyle name="Normal 52" xfId="4896" xr:uid="{F4DEC7AB-8534-4227-B98B-3B9DA3BEA8B8}"/>
    <cellStyle name="Normal 52 2" xfId="4897" xr:uid="{9341D907-8687-4D88-B833-92BC5EF532F3}"/>
    <cellStyle name="Normal 52 2 2" xfId="8431" xr:uid="{1FD3B798-51F6-49F0-AE7F-F473763AE20E}"/>
    <cellStyle name="Normal 52 2 2 2" xfId="10213" xr:uid="{47688291-C4EA-414C-BEF1-2BDB52773AE6}"/>
    <cellStyle name="Normal 52 2 2 2 2" xfId="13893" xr:uid="{40A35CFF-28C9-4B63-89C1-E30C12BB145D}"/>
    <cellStyle name="Normal 52 2 2 3" xfId="12114" xr:uid="{30BC4264-AA85-4AB6-A1B4-6EE3F7664C03}"/>
    <cellStyle name="Normal 52 2 3" xfId="9331" xr:uid="{D95FA99C-FB4A-447E-B75E-A308846BFCB0}"/>
    <cellStyle name="Normal 52 2 3 2" xfId="13011" xr:uid="{949760C3-266E-4702-A0C0-421E2C5452A5}"/>
    <cellStyle name="Normal 52 2 4" xfId="11232" xr:uid="{9E3341C6-FB34-4C9D-8B4C-25F1323BAD11}"/>
    <cellStyle name="Normal 52 2 5" xfId="7630" xr:uid="{3307C346-A80E-4045-A1F7-F51D1030BAAB}"/>
    <cellStyle name="Normal 52 3" xfId="8056" xr:uid="{458A3B34-DFEF-4D60-8C95-E0EA19A1E71C}"/>
    <cellStyle name="Normal 52 3 2" xfId="9830" xr:uid="{6B2DB89C-4784-4301-9A65-F894A7D8A497}"/>
    <cellStyle name="Normal 52 3 2 2" xfId="13510" xr:uid="{E2DDDEF5-9555-4298-909B-B2BB3C48216F}"/>
    <cellStyle name="Normal 52 3 3" xfId="11731" xr:uid="{DEC13E26-E294-4408-9D96-89D46045B6E6}"/>
    <cellStyle name="Normal 52 4" xfId="8948" xr:uid="{61B6E07C-7E11-4B72-9B96-26C715E54DDD}"/>
    <cellStyle name="Normal 52 4 2" xfId="12628" xr:uid="{BC41B996-C3CC-4B92-88ED-88750CDC27FE}"/>
    <cellStyle name="Normal 52 5" xfId="10849" xr:uid="{F4418AE9-0C8F-46CD-88C8-93881B805654}"/>
    <cellStyle name="Normal 53" xfId="4898" xr:uid="{4BC03539-A495-4900-9C9A-A7ABE0888DE1}"/>
    <cellStyle name="Normal 53 2" xfId="7730" xr:uid="{A6BEBB53-1DE8-4093-BFEF-06F90D593412}"/>
    <cellStyle name="Normal 53 2 2" xfId="8597" xr:uid="{85DC00A2-3C55-4174-B3B3-C85A7AF6E894}"/>
    <cellStyle name="Normal 53 2 2 2" xfId="10379" xr:uid="{4C68707E-A9E5-4BBC-AD52-AA572C9A14EB}"/>
    <cellStyle name="Normal 53 2 2 2 2" xfId="14059" xr:uid="{D8D7457A-1B58-4A69-ACDE-C3C03DF55F6F}"/>
    <cellStyle name="Normal 53 2 2 3" xfId="12280" xr:uid="{22B4E4F7-2A7D-4C51-BA13-BC157B685432}"/>
    <cellStyle name="Normal 53 2 3" xfId="9497" xr:uid="{3E0A4354-CAF6-4921-B1B5-E2C7F8E779FA}"/>
    <cellStyle name="Normal 53 2 3 2" xfId="13177" xr:uid="{78EB425D-45D5-441D-9093-F3E6044BEFAC}"/>
    <cellStyle name="Normal 53 2 4" xfId="11398" xr:uid="{59FDF190-1C7E-42B5-8BE9-A86117987C2C}"/>
    <cellStyle name="Normal 53 3" xfId="8215" xr:uid="{3537DA13-A9AD-471C-A91F-A56D60D15CA1}"/>
    <cellStyle name="Normal 53 3 2" xfId="9996" xr:uid="{315D134E-7CA5-4F47-9B7F-2F00189F049B}"/>
    <cellStyle name="Normal 53 3 2 2" xfId="13676" xr:uid="{3A7F926D-F6BD-4AB3-BA4E-02A8FFCE666B}"/>
    <cellStyle name="Normal 53 3 3" xfId="11897" xr:uid="{B977D308-BB08-4ED7-A2D6-2FA9EF53B2CE}"/>
    <cellStyle name="Normal 53 4" xfId="9114" xr:uid="{48F33DDC-D7F8-4E9D-984B-79DF144CE533}"/>
    <cellStyle name="Normal 53 4 2" xfId="12794" xr:uid="{FC1CBAEF-6A92-4860-AF3B-C1084B1B84CC}"/>
    <cellStyle name="Normal 53 5" xfId="11015" xr:uid="{B29A8985-4268-4BE6-AC3A-25D8FA54EB8E}"/>
    <cellStyle name="Normal 54" xfId="4899" xr:uid="{0A8CB0D7-B8B8-4EFE-9C64-283CE1962065}"/>
    <cellStyle name="Normal 54 2" xfId="7377" xr:uid="{D31D846D-FC7F-42C5-B434-53543C413F54}"/>
    <cellStyle name="Normal 55" xfId="4900" xr:uid="{3A1C989C-79A7-4481-A6D9-90BCB2AF163F}"/>
    <cellStyle name="Normal 55 2" xfId="7378" xr:uid="{60836A80-2730-415A-AE15-BE9B1DD289EE}"/>
    <cellStyle name="Normal 55 2 2" xfId="8611" xr:uid="{9BBB0BD3-1F5C-4E2B-B5F1-CFDD045F6D36}"/>
    <cellStyle name="Normal 55 2 2 2" xfId="10393" xr:uid="{1AA52928-DFBC-4E3B-AD03-B3D6C35C32A8}"/>
    <cellStyle name="Normal 55 2 2 2 2" xfId="14073" xr:uid="{DBB29265-4D3D-494F-97B2-C290EDA04965}"/>
    <cellStyle name="Normal 55 2 2 3" xfId="12294" xr:uid="{C0382985-14ED-4EA7-964E-9921BB288794}"/>
    <cellStyle name="Normal 55 2 3" xfId="9511" xr:uid="{C9F3835E-CB51-4FE2-95B3-89FA54CD9E42}"/>
    <cellStyle name="Normal 55 2 3 2" xfId="13191" xr:uid="{E43AC717-82BF-4F55-914F-6F123928EF4D}"/>
    <cellStyle name="Normal 55 2 4" xfId="11412" xr:uid="{B590FD59-6765-4D32-8C14-F5C3C217C24B}"/>
    <cellStyle name="Normal 55 2 5" xfId="7744" xr:uid="{9107628D-157F-4904-B164-8BBA381F5987}"/>
    <cellStyle name="Normal 55 3" xfId="8229" xr:uid="{16A1C8BF-EED7-4E70-9814-2A155C5C3555}"/>
    <cellStyle name="Normal 55 3 2" xfId="10010" xr:uid="{DA91CF52-EFF0-4F15-825B-C16E75FF134B}"/>
    <cellStyle name="Normal 55 3 2 2" xfId="13690" xr:uid="{F357F790-5D7B-457F-9A6B-C0931E4DE04D}"/>
    <cellStyle name="Normal 55 3 3" xfId="11911" xr:uid="{3503F7D3-329A-4575-B0DB-A5078E4A61DC}"/>
    <cellStyle name="Normal 55 4" xfId="9128" xr:uid="{5FEA560A-83BA-4B83-BCD5-57D86BE85549}"/>
    <cellStyle name="Normal 55 4 2" xfId="12808" xr:uid="{C1B8DD87-3B61-40FB-B935-34161AEC68BE}"/>
    <cellStyle name="Normal 55 5" xfId="11029" xr:uid="{FF7D09E6-E46B-41CC-9EB6-2085884F5818}"/>
    <cellStyle name="Normal 56" xfId="4901" xr:uid="{88D83B51-7173-45A2-9BA0-B9898DE0282F}"/>
    <cellStyle name="Normal 56 2" xfId="6920" xr:uid="{201A3253-54BC-4682-BC0D-A05728CDAD1A}"/>
    <cellStyle name="Normal 56 2 2" xfId="8612" xr:uid="{E46409EC-90D8-4FAA-9206-E5FAFF27BE8D}"/>
    <cellStyle name="Normal 56 2 2 2" xfId="10394" xr:uid="{FE2EE70A-BC4C-46D4-A9B6-5A54A48BC6FB}"/>
    <cellStyle name="Normal 56 2 2 2 2" xfId="14074" xr:uid="{E7936E11-98EB-463E-A457-1489E5E4CEDF}"/>
    <cellStyle name="Normal 56 2 2 3" xfId="12295" xr:uid="{BA67FD6F-68EF-45C5-9DDF-5B0D1CC0E005}"/>
    <cellStyle name="Normal 56 2 3" xfId="9512" xr:uid="{4F50661D-67B4-4336-A2F5-DCBA622924BB}"/>
    <cellStyle name="Normal 56 2 3 2" xfId="13192" xr:uid="{AE897223-9CF9-49B6-A9B1-E39C7A726305}"/>
    <cellStyle name="Normal 56 2 4" xfId="11413" xr:uid="{1019DAA4-9053-446A-971C-E3EB4FF07092}"/>
    <cellStyle name="Normal 56 3" xfId="8230" xr:uid="{1AAB318C-4BF8-4048-B0B1-0F4E17B16241}"/>
    <cellStyle name="Normal 56 3 2" xfId="10011" xr:uid="{4A2B805E-ECD9-4B2F-AD1E-22CCC5C5FDE2}"/>
    <cellStyle name="Normal 56 3 2 2" xfId="13691" xr:uid="{82ECD67D-480E-45E9-8CAA-CE2C2686E66E}"/>
    <cellStyle name="Normal 56 3 3" xfId="11912" xr:uid="{C762F3F5-86DC-46D2-B128-CC31758A4886}"/>
    <cellStyle name="Normal 56 4" xfId="9129" xr:uid="{4BCD2A21-6378-418B-98B4-1CD38961E7CD}"/>
    <cellStyle name="Normal 56 4 2" xfId="12809" xr:uid="{BDBB169D-A578-4705-AE45-BFCFDA01E266}"/>
    <cellStyle name="Normal 56 5" xfId="11030" xr:uid="{2E327004-6167-439D-AB8C-8A13ECEF7033}"/>
    <cellStyle name="Normal 57" xfId="4902" xr:uid="{17C147CA-D869-4391-AA1C-0609BF358AEA}"/>
    <cellStyle name="Normal 57 2" xfId="6921" xr:uid="{816D381E-A0BD-4C86-8ACD-DCC494B21850}"/>
    <cellStyle name="Normal 57 2 2" xfId="8613" xr:uid="{7461A5AA-DA72-4522-B93B-A70E92E883D6}"/>
    <cellStyle name="Normal 57 2 2 2" xfId="10395" xr:uid="{F9A4DF78-54E9-460A-B7EB-9CADDA0849D4}"/>
    <cellStyle name="Normal 57 2 2 2 2" xfId="14075" xr:uid="{61BE3ED4-DCB7-453E-980C-DF2E3BA033A6}"/>
    <cellStyle name="Normal 57 2 2 3" xfId="12296" xr:uid="{560B0D3C-C536-4C8C-8BB8-53A86830F5DE}"/>
    <cellStyle name="Normal 57 2 3" xfId="9513" xr:uid="{91A92A28-3199-4604-884D-F882E95F857A}"/>
    <cellStyle name="Normal 57 2 3 2" xfId="13193" xr:uid="{83C882F0-077F-4EEF-9010-63C120C19171}"/>
    <cellStyle name="Normal 57 2 4" xfId="11414" xr:uid="{98574CE8-3C69-485C-84C7-137C3F929ECD}"/>
    <cellStyle name="Normal 57 3" xfId="8231" xr:uid="{742E6897-2EA0-4C81-951D-41D59BD797F4}"/>
    <cellStyle name="Normal 57 3 2" xfId="10012" xr:uid="{EE025A46-59D6-4FE3-9F2F-F638EB92CD20}"/>
    <cellStyle name="Normal 57 3 2 2" xfId="13692" xr:uid="{E2B6BAE1-ADEE-4877-8962-D831D3A41C86}"/>
    <cellStyle name="Normal 57 3 3" xfId="11913" xr:uid="{44B37987-7CB4-4165-88A1-44784D4EC2AC}"/>
    <cellStyle name="Normal 57 4" xfId="9130" xr:uid="{55A20FAF-0737-4138-B385-C10DA7080EAA}"/>
    <cellStyle name="Normal 57 4 2" xfId="12810" xr:uid="{E8AFB89F-5BA6-4C3A-AE5A-EB49DE00BC64}"/>
    <cellStyle name="Normal 57 5" xfId="11031" xr:uid="{8A4C2A67-3851-4AAA-A235-7D4995D579D6}"/>
    <cellStyle name="Normal 58" xfId="4903" xr:uid="{F995203F-2180-40ED-A387-7378D134F5EF}"/>
    <cellStyle name="Normal 58 2" xfId="7745" xr:uid="{A49C8717-BBA5-45EE-A32A-7A3374A5F560}"/>
    <cellStyle name="Normal 58 2 2" xfId="8614" xr:uid="{FBEBC42A-B568-4FE7-B85A-42863D3E37DF}"/>
    <cellStyle name="Normal 58 2 2 2" xfId="10396" xr:uid="{87AF05C8-43A0-419D-B146-D104A0D0BE5D}"/>
    <cellStyle name="Normal 58 2 2 2 2" xfId="14076" xr:uid="{7A60C20F-5F4B-44A9-A68D-6D1FA0618898}"/>
    <cellStyle name="Normal 58 2 2 3" xfId="12297" xr:uid="{9A865545-8796-42DE-AD20-5A689B34E378}"/>
    <cellStyle name="Normal 58 2 3" xfId="9514" xr:uid="{2FC6CD27-AE4E-4CD3-A08F-42ADCFAA6B87}"/>
    <cellStyle name="Normal 58 2 3 2" xfId="13194" xr:uid="{A2C5BBC2-989B-4A34-BAC0-EBE8BAB2771C}"/>
    <cellStyle name="Normal 58 2 4" xfId="11415" xr:uid="{C08E8153-A914-4E4F-8A77-E31C0EF6D6E1}"/>
    <cellStyle name="Normal 58 3" xfId="8232" xr:uid="{7CAECF79-7C8E-446D-B301-9DD9600C8D90}"/>
    <cellStyle name="Normal 58 3 2" xfId="10013" xr:uid="{ED5D7DB8-F0F2-478F-98B6-3BFEB640CD42}"/>
    <cellStyle name="Normal 58 3 2 2" xfId="13693" xr:uid="{781A2F51-09F6-414D-9F30-78C339EF5BAE}"/>
    <cellStyle name="Normal 58 3 3" xfId="11914" xr:uid="{39E127FA-ECAB-425F-9E2E-B02B1F860829}"/>
    <cellStyle name="Normal 58 4" xfId="9131" xr:uid="{02916A51-3D6D-41E8-B346-9AFFFDCCC2D6}"/>
    <cellStyle name="Normal 58 4 2" xfId="12811" xr:uid="{D8D425C6-637C-434E-99E7-05C4D15264A9}"/>
    <cellStyle name="Normal 58 5" xfId="11032" xr:uid="{58039A13-22BD-4ACA-9467-5116599555CC}"/>
    <cellStyle name="Normal 59" xfId="4904" xr:uid="{15A11EE6-5217-44CD-88C9-82586BC36103}"/>
    <cellStyle name="Normal 59 2" xfId="6919" xr:uid="{A3056655-C051-42F4-9B46-E6A40A35FE37}"/>
    <cellStyle name="Normal 59 2 2" xfId="8621" xr:uid="{C0FEF4BB-724D-4413-86B3-366813198516}"/>
    <cellStyle name="Normal 59 2 2 2" xfId="10403" xr:uid="{82E16484-0323-48CF-8846-21BEBD9FFE80}"/>
    <cellStyle name="Normal 59 2 2 2 2" xfId="14083" xr:uid="{AF6459E7-DF99-4ECC-A46A-E621890C310B}"/>
    <cellStyle name="Normal 59 2 2 3" xfId="12304" xr:uid="{1AD48145-34A1-45A6-BE1A-80819E077943}"/>
    <cellStyle name="Normal 59 2 3" xfId="9521" xr:uid="{83CB70F9-D80F-44A1-A517-6581AE8154B6}"/>
    <cellStyle name="Normal 59 2 3 2" xfId="13201" xr:uid="{0EA45897-1AC9-47BA-82D5-8F3FF6262AE5}"/>
    <cellStyle name="Normal 59 2 4" xfId="11422" xr:uid="{1E07C908-F75F-4299-BCD7-61B00348537E}"/>
    <cellStyle name="Normal 59 3" xfId="8239" xr:uid="{76AD316D-2212-4067-8924-5D277A7C717C}"/>
    <cellStyle name="Normal 59 3 2" xfId="10020" xr:uid="{8FC0876D-F977-427E-9CAD-EFD4AA4A3808}"/>
    <cellStyle name="Normal 59 3 2 2" xfId="13700" xr:uid="{35F3790D-3BD1-4471-B161-9139BE120011}"/>
    <cellStyle name="Normal 59 3 3" xfId="11921" xr:uid="{DF1653DB-DC66-42CD-B864-7D4075085F87}"/>
    <cellStyle name="Normal 59 4" xfId="9138" xr:uid="{80CFC461-1F1B-4596-B87E-DAB65AA52ECD}"/>
    <cellStyle name="Normal 59 4 2" xfId="12818" xr:uid="{7DECFACD-E9BA-4DA8-A6E8-29345633110F}"/>
    <cellStyle name="Normal 59 5" xfId="11039" xr:uid="{5F2A4B59-2DEC-4769-8665-72DBAEB0217D}"/>
    <cellStyle name="Normal 6" xfId="4905" xr:uid="{E882CC9B-B181-4B76-B938-7713F1001513}"/>
    <cellStyle name="Normal 6 2" xfId="4906" xr:uid="{1069F85F-3982-4943-A07F-EFF953E71DD0}"/>
    <cellStyle name="Normal 6 2 2" xfId="4907" xr:uid="{FDE41098-B983-49D3-850B-197CEC731E11}"/>
    <cellStyle name="Normal 6 2 2 2" xfId="4908" xr:uid="{6B41774F-AA3D-4034-8D99-8C94FC211E44}"/>
    <cellStyle name="Normal 6 2 2 2 2" xfId="4909" xr:uid="{3E45DB6B-41C6-4D22-80EE-18E36FFB8DA3}"/>
    <cellStyle name="Normal 6 2 2 3" xfId="4910" xr:uid="{E382B38D-96B3-4860-9B21-005B7D9C07CC}"/>
    <cellStyle name="Normal 6 2 3" xfId="4911" xr:uid="{63B94F81-21B8-4D1F-ADEF-04434A6FC595}"/>
    <cellStyle name="Normal 6 2 3 2" xfId="4912" xr:uid="{77D98270-8F87-454E-BD4A-A2D24BEE43AA}"/>
    <cellStyle name="Normal 6 2 4" xfId="4913" xr:uid="{30B8DFD2-3008-4979-94A4-19378A0CEE3D}"/>
    <cellStyle name="Normal 6 2 4 2" xfId="7653" xr:uid="{112C0F3F-26EF-438F-B113-F7FD0D6F688C}"/>
    <cellStyle name="Normal 6 2 4 2 2" xfId="8490" xr:uid="{791857A1-924A-4709-99BA-C57F16911CBC}"/>
    <cellStyle name="Normal 6 2 4 2 2 2" xfId="10272" xr:uid="{C6D3779B-A50E-4590-9104-591BE7A37570}"/>
    <cellStyle name="Normal 6 2 4 2 2 2 2" xfId="13952" xr:uid="{CE19AF96-841D-4558-9BB3-10287AFCBA18}"/>
    <cellStyle name="Normal 6 2 4 2 2 3" xfId="12173" xr:uid="{FE165092-73AF-4B3E-AD3C-6A4201F7603D}"/>
    <cellStyle name="Normal 6 2 4 2 3" xfId="9390" xr:uid="{BAC421FA-707C-4D69-840D-2481BB14C0C9}"/>
    <cellStyle name="Normal 6 2 4 2 3 2" xfId="13070" xr:uid="{8A4D519C-C9F1-4EE3-BB1B-3C4BF487231D}"/>
    <cellStyle name="Normal 6 2 4 2 4" xfId="11291" xr:uid="{791F8FCD-0783-4BD1-B3A0-A08E3A8EAF78}"/>
    <cellStyle name="Normal 6 2 4 3" xfId="8108" xr:uid="{288D8128-8D9E-45DD-B2C3-1E108BE9B340}"/>
    <cellStyle name="Normal 6 2 4 3 2" xfId="9889" xr:uid="{A3600531-CE02-4C3E-8A5C-438EFC2B392B}"/>
    <cellStyle name="Normal 6 2 4 3 2 2" xfId="13569" xr:uid="{19C4212E-812A-469D-90C5-A7C329CA9893}"/>
    <cellStyle name="Normal 6 2 4 3 3" xfId="11790" xr:uid="{38F52462-EAE1-4BCF-A829-B34DECC59358}"/>
    <cellStyle name="Normal 6 2 4 4" xfId="9007" xr:uid="{0DEA67F0-5F92-470A-85AF-46A5F12EC9D4}"/>
    <cellStyle name="Normal 6 2 4 4 2" xfId="12687" xr:uid="{CEBEDD1E-BF88-4CE3-BD3C-67737C0DC97B}"/>
    <cellStyle name="Normal 6 2 4 5" xfId="10908" xr:uid="{5267EC6D-5697-40C7-BD87-C92212C1BE42}"/>
    <cellStyle name="Normal 6 2 5" xfId="4914" xr:uid="{DEB9CEE2-FA1E-4BA3-A32D-B38BBA6A7FBB}"/>
    <cellStyle name="Normal 6 2 5 2" xfId="8323" xr:uid="{2AB6DB9D-4ACD-41E0-8A70-9821FFC6F359}"/>
    <cellStyle name="Normal 6 2 5 2 2" xfId="10105" xr:uid="{D696745D-19E7-4985-9716-52A0B5DAA58B}"/>
    <cellStyle name="Normal 6 2 5 2 2 2" xfId="13785" xr:uid="{9E00CB05-E5B7-448C-89C5-B6A674EC040F}"/>
    <cellStyle name="Normal 6 2 5 2 3" xfId="12006" xr:uid="{4E7E5570-EF36-4910-9753-A6440C36AD44}"/>
    <cellStyle name="Normal 6 2 5 3" xfId="9223" xr:uid="{4BCEB4AE-111F-4F63-BAE1-93B48A987068}"/>
    <cellStyle name="Normal 6 2 5 3 2" xfId="12903" xr:uid="{21233A96-EDAE-47B5-B488-F83D960C42C1}"/>
    <cellStyle name="Normal 6 2 5 4" xfId="11124" xr:uid="{6D32BBB5-D5F0-497F-88B1-B6806B1587B8}"/>
    <cellStyle name="Normal 6 2 5 5" xfId="7526" xr:uid="{5BAF4EFA-D4C8-47B2-A8F9-C6687736E119}"/>
    <cellStyle name="Normal 6 2 6" xfId="4915" xr:uid="{9FA16FA4-1EF4-4346-A88E-96CBD82FA110}"/>
    <cellStyle name="Normal 6 2 6 2" xfId="9723" xr:uid="{4BF583FE-D664-40DC-A2CE-BE8066CB86A7}"/>
    <cellStyle name="Normal 6 2 6 2 2" xfId="13403" xr:uid="{3B3242A3-EAD4-4449-8BBA-B2EBC1EC6DB7}"/>
    <cellStyle name="Normal 6 2 6 3" xfId="11624" xr:uid="{28D5DFE7-E259-4C2A-A6BA-DBAFE3252F18}"/>
    <cellStyle name="Normal 6 2 6 4" xfId="7949" xr:uid="{E2D2CBE6-1C6E-49DA-ACCE-004A36C3BEBD}"/>
    <cellStyle name="Normal 6 2 7" xfId="8838" xr:uid="{F503B97E-A78F-4B10-8DB1-5DFCD2DC8717}"/>
    <cellStyle name="Normal 6 2 7 2" xfId="12520" xr:uid="{58F1CA15-EF76-4447-9D50-D5AEE97979D3}"/>
    <cellStyle name="Normal 6 2 8" xfId="10739" xr:uid="{B4DF4862-7A68-4BFB-B4BA-A142F1FE3BEE}"/>
    <cellStyle name="Normal 6 3" xfId="4916" xr:uid="{32276F26-E440-46E8-A3FC-7E11F397EBE3}"/>
    <cellStyle name="Normal 6 3 2" xfId="4917" xr:uid="{7294B1D4-6610-498F-AC28-CAEE03E58CB7}"/>
    <cellStyle name="Normal 6 3 2 2" xfId="4918" xr:uid="{BB2FE16C-2420-44F5-A247-6E3527192CA2}"/>
    <cellStyle name="Normal 6 3 3" xfId="4919" xr:uid="{B44A3DD3-7665-4659-BB1C-87B8B33DF5D8}"/>
    <cellStyle name="Normal 6 4" xfId="4920" xr:uid="{DC494082-973C-4ABD-882C-3195D18EAE62}"/>
    <cellStyle name="Normal 6 4 2" xfId="4921" xr:uid="{732AF805-9AD6-47BC-9B31-BBA171581747}"/>
    <cellStyle name="Normal 6 5" xfId="4922" xr:uid="{6ACF3B0C-B70F-4AC5-9A86-30A80FDD7FF0}"/>
    <cellStyle name="Normal 6 5 2" xfId="4923" xr:uid="{72C29545-E472-4C0D-B5B7-8635D033ADA4}"/>
    <cellStyle name="Normal 6 5 2 2" xfId="10467" xr:uid="{4D650E9A-CD7F-4347-B2AB-B949CAFB78CB}"/>
    <cellStyle name="Normal 6 5 2 2 2" xfId="14147" xr:uid="{B78DFB7C-B9E6-45C4-B8CD-2A433DC2D722}"/>
    <cellStyle name="Normal 6 5 2 3" xfId="12368" xr:uid="{D80BEB9A-DB5E-4F3B-955F-A275C74F6E44}"/>
    <cellStyle name="Normal 6 5 2 4" xfId="8685" xr:uid="{541F9B77-9C29-4791-87B3-FB4AA0FA286F}"/>
    <cellStyle name="Normal 6 5 3" xfId="6890" xr:uid="{56E2A27B-8D37-439B-8319-39CA1E51235B}"/>
    <cellStyle name="Normal 6 5 3 2" xfId="13265" xr:uid="{C9DC107A-0B39-4A5D-A3F7-5A43F880F9DB}"/>
    <cellStyle name="Normal 6 5 4" xfId="11486" xr:uid="{9AFDE9F3-10BC-4727-8428-41E4A5E7D8DC}"/>
    <cellStyle name="Normal 6 6" xfId="4924" xr:uid="{0E44208C-351B-48A7-9046-DBA486B7B62A}"/>
    <cellStyle name="Normal 6 6 2" xfId="7273" xr:uid="{547523CE-96B6-451E-9105-6C1B5FB2933E}"/>
    <cellStyle name="Normal 6 7" xfId="4925" xr:uid="{7CFB8C48-D33B-4842-84C1-542FB5555D90}"/>
    <cellStyle name="Normal 6 8" xfId="4926" xr:uid="{F2C53849-07CC-4161-AD6E-E3894B2DF82C}"/>
    <cellStyle name="Normal 60" xfId="6935" xr:uid="{50DB04B0-AF35-452C-B80B-F1525BACD6A2}"/>
    <cellStyle name="Normal 60 2" xfId="7760" xr:uid="{242EFB1A-8E94-4C67-8062-3BAC3A2C5B90}"/>
    <cellStyle name="Normal 60 3" xfId="7480" xr:uid="{D96750A6-0971-424B-B1FB-1C591E0AFE81}"/>
    <cellStyle name="Normal 61" xfId="6950" xr:uid="{A090A17E-C1CB-4CA9-B940-295E29902890}"/>
    <cellStyle name="Normal 61 2" xfId="7762" xr:uid="{05C4063C-29B0-4E17-8BA3-BD51389A4D12}"/>
    <cellStyle name="Normal 61 3" xfId="7482" xr:uid="{194C1615-C173-40E8-B097-C13BA0C81C0C}"/>
    <cellStyle name="Normal 62" xfId="6965" xr:uid="{C7E55F9E-5736-4B0F-B545-53181E24569D}"/>
    <cellStyle name="Normal 62 2" xfId="7761" xr:uid="{AFF39D79-8E4D-4E20-A07E-296A0DA87BEC}"/>
    <cellStyle name="Normal 62 3" xfId="7481" xr:uid="{84CAF5E3-17A8-461E-A08B-FA5388F89E39}"/>
    <cellStyle name="Normal 63" xfId="6966" xr:uid="{6A0DEFD3-CD55-471E-AAE0-FFBD794B019B}"/>
    <cellStyle name="Normal 63 2" xfId="8262" xr:uid="{1F97B9E1-FE2C-493C-8A3B-77564FEAF589}"/>
    <cellStyle name="Normal 63 2 2" xfId="10043" xr:uid="{EC7CE257-615F-4C37-941C-35C09E5A2441}"/>
    <cellStyle name="Normal 63 2 2 2" xfId="13723" xr:uid="{D5569A01-F49D-4F7E-8860-31F4E0948580}"/>
    <cellStyle name="Normal 63 2 3" xfId="11944" xr:uid="{EFEDAFD1-0004-4DD7-A760-C0FE58532900}"/>
    <cellStyle name="Normal 63 3" xfId="9161" xr:uid="{3F2D86E2-3BBC-483F-9BA8-6A062BFA445E}"/>
    <cellStyle name="Normal 63 3 2" xfId="12841" xr:uid="{3909B2E6-2B74-44A7-BF79-B872A9B0A447}"/>
    <cellStyle name="Normal 63 4" xfId="11062" xr:uid="{540402E3-9F15-40D2-93C7-BCC19A60CE30}"/>
    <cellStyle name="Normal 64" xfId="6969" xr:uid="{C935A4C0-828D-4E43-BC67-2567B723611C}"/>
    <cellStyle name="Normal 64 2" xfId="8276" xr:uid="{5AE8409C-46BA-40D5-810E-FA98F6CD1849}"/>
    <cellStyle name="Normal 64 2 2" xfId="10057" xr:uid="{B452F6C3-1F73-4301-9055-FE19B48B279D}"/>
    <cellStyle name="Normal 64 2 2 2" xfId="13737" xr:uid="{8F04814B-3746-4C50-9DBA-78E40C628303}"/>
    <cellStyle name="Normal 64 2 3" xfId="11958" xr:uid="{C23701ED-2C3C-4591-B45F-AF4DFD67A209}"/>
    <cellStyle name="Normal 64 3" xfId="9175" xr:uid="{88A1D840-93E8-4E25-A889-F5C421E98C48}"/>
    <cellStyle name="Normal 64 3 2" xfId="12855" xr:uid="{72927AD0-6076-4588-B402-09E6A68D478D}"/>
    <cellStyle name="Normal 64 4" xfId="11076" xr:uid="{FD103A62-C4D5-4FF9-9FAD-8C2FE2A174BC}"/>
    <cellStyle name="Normal 65" xfId="6970" xr:uid="{10DC524E-07DC-4649-BDDE-C0AF4CA28D45}"/>
    <cellStyle name="Normal 65 2" xfId="7483" xr:uid="{DA8BDFAA-7328-4C4A-B0BC-5D605981DF46}"/>
    <cellStyle name="Normal 66" xfId="6975" xr:uid="{8CBA1FE5-D6F2-415F-9A6E-94F365EF5C4A}"/>
    <cellStyle name="Normal 66 2" xfId="8275" xr:uid="{6040FF53-FE28-4097-8004-575D0108E585}"/>
    <cellStyle name="Normal 66 2 2" xfId="10056" xr:uid="{0CBC6192-3F18-4294-9052-901FC5DCC303}"/>
    <cellStyle name="Normal 66 2 2 2" xfId="13736" xr:uid="{651312DB-4DE0-4CE8-95C6-A51F8997A511}"/>
    <cellStyle name="Normal 66 2 3" xfId="11957" xr:uid="{438E6687-C6D7-4788-A0A8-72D5BCAB3F75}"/>
    <cellStyle name="Normal 66 3" xfId="9174" xr:uid="{88BEB1D7-1279-49BD-A478-4AA29A556621}"/>
    <cellStyle name="Normal 66 3 2" xfId="12854" xr:uid="{37806DA4-DCD7-4D24-AE7A-820D9E7A5213}"/>
    <cellStyle name="Normal 66 4" xfId="11075" xr:uid="{2B537802-2012-465D-827F-07D74ECE8FAC}"/>
    <cellStyle name="Normal 67" xfId="6986" xr:uid="{DDD62D6E-90D6-42AE-8DBF-85D409E35B33}"/>
    <cellStyle name="Normal 67 2" xfId="8326" xr:uid="{58D849AD-99C1-40EE-ABFC-2F15F29B94D7}"/>
    <cellStyle name="Normal 67 2 2" xfId="10108" xr:uid="{270F811A-3DDC-41B3-BD0C-D2C5B04385C6}"/>
    <cellStyle name="Normal 67 2 2 2" xfId="13788" xr:uid="{D70AFACA-5F9D-4723-BC3D-46BE4737DAF8}"/>
    <cellStyle name="Normal 67 2 3" xfId="12009" xr:uid="{C915943D-E889-4A62-80F7-E07A241D5A0E}"/>
    <cellStyle name="Normal 67 3" xfId="9226" xr:uid="{A104E749-35ED-4D0D-90A0-2CCD68CA4A10}"/>
    <cellStyle name="Normal 67 3 2" xfId="12906" xr:uid="{B97D85C7-F20A-4391-B85F-F4EB2F6B6042}"/>
    <cellStyle name="Normal 67 4" xfId="11127" xr:uid="{A1510743-2672-4617-BFFF-F4282F086D8D}"/>
    <cellStyle name="Normal 68" xfId="6987" xr:uid="{E7D9FA5D-C2A1-4688-98DF-032507F4F0BC}"/>
    <cellStyle name="Normal 68 2" xfId="8644" xr:uid="{64EE6DBA-1FD1-4662-81EB-0FDB5888760A}"/>
    <cellStyle name="Normal 68 2 2" xfId="10426" xr:uid="{E0195EB5-C7CC-45A8-837D-BA7F1A4FB503}"/>
    <cellStyle name="Normal 68 2 2 2" xfId="14106" xr:uid="{F62C861D-7B64-4D2F-9B51-00B901051A3C}"/>
    <cellStyle name="Normal 68 2 3" xfId="12327" xr:uid="{8E64FC17-1B57-4824-AE4C-8A5627B91EED}"/>
    <cellStyle name="Normal 68 3" xfId="9544" xr:uid="{D16209FC-B287-486E-9750-C13B9B2A272F}"/>
    <cellStyle name="Normal 68 3 2" xfId="13224" xr:uid="{E70390A7-1118-4CFF-A78C-A2787145EB9D}"/>
    <cellStyle name="Normal 68 4" xfId="11445" xr:uid="{2397DE72-9DDE-4EF9-94E9-88A3144F6013}"/>
    <cellStyle name="Normal 69" xfId="6988" xr:uid="{F3870717-340D-4B29-8F1D-6F430A4B9F98}"/>
    <cellStyle name="Normal 69 2" xfId="8658" xr:uid="{2B74178D-F4AE-4B03-AE8A-0AD8A7DA841B}"/>
    <cellStyle name="Normal 69 2 2" xfId="10440" xr:uid="{DB25FBD2-6F35-492F-8318-07866EE297EC}"/>
    <cellStyle name="Normal 69 2 2 2" xfId="14120" xr:uid="{9600BA94-39EF-450F-8CE4-B9659CB503CD}"/>
    <cellStyle name="Normal 69 2 3" xfId="12341" xr:uid="{E78AE4B2-ED77-47BD-8367-BE887B67852A}"/>
    <cellStyle name="Normal 69 3" xfId="9558" xr:uid="{7D2ECAD6-551A-4F4E-A713-EB86812A9CD0}"/>
    <cellStyle name="Normal 69 3 2" xfId="13238" xr:uid="{17B09833-A094-4CB6-BA01-5D20C6C086F3}"/>
    <cellStyle name="Normal 69 4" xfId="11459" xr:uid="{3ADF8C5A-42A7-4FB1-B7D1-7BC1B629FD7D}"/>
    <cellStyle name="Normal 7" xfId="4927" xr:uid="{852441D6-8018-4A4E-9B69-D51CB6FF9FC2}"/>
    <cellStyle name="Normal 7 2" xfId="4928" xr:uid="{84B91B34-5AB8-4467-9635-890E17CB6FA8}"/>
    <cellStyle name="Normal 7 2 2" xfId="4929" xr:uid="{E0FDF81C-1CF6-454F-A240-AF7620C2FB23}"/>
    <cellStyle name="Normal 7 2 2 2" xfId="4930" xr:uid="{0F0FFACD-FF6B-4450-AAF8-97FDFD2122AA}"/>
    <cellStyle name="Normal 7 2 3" xfId="4931" xr:uid="{EAF2EB8A-6946-4A4B-8B07-62F13CA0B174}"/>
    <cellStyle name="Normal 7 2 3 2" xfId="7646" xr:uid="{9581113D-59A4-4ED2-A045-6B380D0B1C6B}"/>
    <cellStyle name="Normal 7 2 3 2 2" xfId="8448" xr:uid="{6201FDBB-8E8C-45E0-9B18-E576CEB64016}"/>
    <cellStyle name="Normal 7 2 3 2 2 2" xfId="10230" xr:uid="{F2876671-165E-4B5C-9E92-838202B02771}"/>
    <cellStyle name="Normal 7 2 3 2 2 2 2" xfId="13910" xr:uid="{080D9F16-CE59-4A18-8CC7-065F7E3F2D29}"/>
    <cellStyle name="Normal 7 2 3 2 2 3" xfId="12131" xr:uid="{3F0A7254-8F2C-4859-9F9E-8CE01F08064F}"/>
    <cellStyle name="Normal 7 2 3 2 3" xfId="9348" xr:uid="{2F942D27-5D09-4D8F-96A7-FC4E5F2EA592}"/>
    <cellStyle name="Normal 7 2 3 2 3 2" xfId="13028" xr:uid="{EF4F0E5E-3D1C-458D-AC71-1F9B4F9D9887}"/>
    <cellStyle name="Normal 7 2 3 2 4" xfId="11249" xr:uid="{CC216FC0-0FF5-451F-8F31-572772377F40}"/>
    <cellStyle name="Normal 7 2 3 3" xfId="8072" xr:uid="{7190CEAF-D1DC-49C5-ACA8-92DD9DCD33D6}"/>
    <cellStyle name="Normal 7 2 3 3 2" xfId="9847" xr:uid="{57252E93-3A37-4489-BEB2-EDC2526CFDE9}"/>
    <cellStyle name="Normal 7 2 3 3 2 2" xfId="13527" xr:uid="{85BE43D4-4119-46AD-8AFF-134A7270AA18}"/>
    <cellStyle name="Normal 7 2 3 3 3" xfId="11748" xr:uid="{07A5EFA3-E1F9-4160-9480-5AB8E0901636}"/>
    <cellStyle name="Normal 7 2 3 4" xfId="8965" xr:uid="{83BC95AD-3B5F-4B4B-AEE7-34BFE2F7E98E}"/>
    <cellStyle name="Normal 7 2 3 4 2" xfId="12645" xr:uid="{6048DA92-0D53-4305-AF8F-7D4C64C0759E}"/>
    <cellStyle name="Normal 7 2 3 5" xfId="10866" xr:uid="{2FEEE427-74CA-4E55-97B2-EAA92AF0A6D5}"/>
    <cellStyle name="Normal 7 2 4" xfId="4932" xr:uid="{7414AC1D-6FBB-4D4F-B278-0D6116B45DF7}"/>
    <cellStyle name="Normal 7 2 4 2" xfId="7275" xr:uid="{8200FBF2-D3ED-4234-A161-ABBF8F75EF11}"/>
    <cellStyle name="Normal 7 2 4 2 2" xfId="10063" xr:uid="{0D37AD57-8C06-45D4-B10E-102142A49EA5}"/>
    <cellStyle name="Normal 7 2 4 2 2 2" xfId="13743" xr:uid="{6A28A08C-0277-4722-8D15-9FFC7D4A0550}"/>
    <cellStyle name="Normal 7 2 4 2 3" xfId="11964" xr:uid="{F74EE3B9-0AE6-4B43-AAAB-99215228FE06}"/>
    <cellStyle name="Normal 7 2 4 2 4" xfId="8281" xr:uid="{E85649CD-DF08-41FD-98D8-2E26723DF844}"/>
    <cellStyle name="Normal 7 2 4 3" xfId="9181" xr:uid="{2FD0DA72-EEF3-4D6F-B7EF-AABD4EEF74DF}"/>
    <cellStyle name="Normal 7 2 4 3 2" xfId="12861" xr:uid="{784FAAA5-6413-4F70-A1B8-77D4D6D7E15B}"/>
    <cellStyle name="Normal 7 2 4 4" xfId="11082" xr:uid="{ADEB4051-A44D-42CD-B734-21B5AABEF1C2}"/>
    <cellStyle name="Normal 7 2 4 5" xfId="7486" xr:uid="{3A91CBB1-9D37-4F84-AB0C-37DA59D6142C}"/>
    <cellStyle name="Normal 7 2 5" xfId="7908" xr:uid="{A4AC2BD1-74C3-4B5A-B09B-E374B9C23DCA}"/>
    <cellStyle name="Normal 7 2 5 2" xfId="9681" xr:uid="{E3B8DC10-5806-496C-9EE2-5FA06850A0EB}"/>
    <cellStyle name="Normal 7 2 5 2 2" xfId="13361" xr:uid="{0599A82B-CE38-4D69-8C31-A895094F9270}"/>
    <cellStyle name="Normal 7 2 5 3" xfId="11582" xr:uid="{7EA4CAA9-E2CE-429C-BFE5-D1C65D2A95A0}"/>
    <cellStyle name="Normal 7 2 6" xfId="8797" xr:uid="{192E025A-0313-4935-A1A3-F1D651DE86C4}"/>
    <cellStyle name="Normal 7 2 6 2" xfId="12478" xr:uid="{6ECD7CC3-59E5-4D8A-B041-D1FB542E8453}"/>
    <cellStyle name="Normal 7 2 7" xfId="10673" xr:uid="{A2387836-0981-4190-A70D-AD64AAAA4F12}"/>
    <cellStyle name="Normal 7 3" xfId="4933" xr:uid="{493949A9-438C-4CE7-83A4-ECD3C9F79610}"/>
    <cellStyle name="Normal 7 3 2" xfId="4934" xr:uid="{D17B4D48-F4D2-43F2-BC95-0D2BC34CFA4A}"/>
    <cellStyle name="Normal 7 3 2 2" xfId="4935" xr:uid="{D514563D-E4C7-412D-A17D-491238E153A7}"/>
    <cellStyle name="Normal 7 3 3" xfId="4936" xr:uid="{9A14C067-F561-43A2-9145-187B61F32D91}"/>
    <cellStyle name="Normal 7 4" xfId="4937" xr:uid="{980C5765-FAA1-405C-826D-24D79089FF77}"/>
    <cellStyle name="Normal 7 4 2" xfId="4938" xr:uid="{D044DB15-B57E-4B19-9E5C-8F74D258931D}"/>
    <cellStyle name="Normal 7 5" xfId="4939" xr:uid="{7FA440AB-D27B-4198-8CFA-1EF273BDE55F}"/>
    <cellStyle name="Normal 7 5 2" xfId="4940" xr:uid="{779C823C-F45F-4C3A-97DE-2B607BF01964}"/>
    <cellStyle name="Normal 7 5 3" xfId="6832" xr:uid="{593EE1CA-C37E-4005-A985-E5124C9C2992}"/>
    <cellStyle name="Normal 7 6" xfId="4941" xr:uid="{399492F3-7C5C-4673-93FC-0362A8EADE94}"/>
    <cellStyle name="Normal 7 6 2" xfId="6891" xr:uid="{C95586DE-4BC1-45F1-A22D-6CB05D7D5659}"/>
    <cellStyle name="Normal 7 6 3" xfId="7274" xr:uid="{5FF4CA79-784E-45BC-9E28-F9DA776DB9AB}"/>
    <cellStyle name="Normal 70" xfId="6813" xr:uid="{7EBAB3F7-B6FD-40FE-A9A1-F0539B8405F4}"/>
    <cellStyle name="Normal 70 2" xfId="8672" xr:uid="{E64296A4-DA2B-460E-8680-7139B2AD08DA}"/>
    <cellStyle name="Normal 70 2 2" xfId="10454" xr:uid="{99F2D857-47D6-4D52-8FC6-EE0424364588}"/>
    <cellStyle name="Normal 70 2 2 2" xfId="14134" xr:uid="{9D094252-AEE8-4804-B8F5-AC4C78E4BA90}"/>
    <cellStyle name="Normal 70 2 3" xfId="12355" xr:uid="{FEE20762-4559-4DB5-AC78-12212BD962B2}"/>
    <cellStyle name="Normal 70 3" xfId="9572" xr:uid="{FFDD60B7-8E0E-474C-AB63-B37CDD30C5BC}"/>
    <cellStyle name="Normal 70 3 2" xfId="13252" xr:uid="{4A33DCF8-7A9F-4503-8883-544B4E823120}"/>
    <cellStyle name="Normal 70 4" xfId="11473" xr:uid="{CE8D0CAB-2225-4658-8E1F-8369C21F01D7}"/>
    <cellStyle name="Normal 70 5" xfId="7800" xr:uid="{70FE3151-8432-4839-93C3-B97EBF05F8E4}"/>
    <cellStyle name="Normal 71" xfId="6821" xr:uid="{79CBFCDE-63F7-4982-9DD6-BE19A1AEB215}"/>
    <cellStyle name="Normal 71 2" xfId="7843" xr:uid="{1E1B7078-0D42-4409-80A4-2A9523F8A784}"/>
    <cellStyle name="Normal 71 2 2" xfId="8716" xr:uid="{A3C2D151-3323-4013-AD61-C734964DCFF1}"/>
    <cellStyle name="Normal 71 2 2 2" xfId="10497" xr:uid="{E658FF08-885A-4CC0-83A7-8259C18A2AA0}"/>
    <cellStyle name="Normal 71 2 2 2 2" xfId="14177" xr:uid="{E5F87A2E-4D66-4E3F-9EA8-32988F2CCC9E}"/>
    <cellStyle name="Normal 71 2 2 3" xfId="12398" xr:uid="{461F4658-C175-4249-9687-8A040B1D8DF6}"/>
    <cellStyle name="Normal 71 2 3" xfId="9614" xr:uid="{38178468-9542-495A-81AB-2F7185527E94}"/>
    <cellStyle name="Normal 71 2 3 2" xfId="13295" xr:uid="{E06046C0-7CAC-4D51-ADA1-DA631C8DEFD0}"/>
    <cellStyle name="Normal 71 2 4" xfId="11516" xr:uid="{7AC40FC5-6DDF-42EB-80B9-27931ED6E67F}"/>
    <cellStyle name="Normal 71 3" xfId="8688" xr:uid="{48D7B77B-1534-46A0-889D-24233B861B19}"/>
    <cellStyle name="Normal 71 3 2" xfId="10470" xr:uid="{83571BC3-A224-4674-B964-DCFC3CB99C60}"/>
    <cellStyle name="Normal 71 3 2 2" xfId="14150" xr:uid="{1FD72DBE-6930-4BBC-98F8-6402559A4CA2}"/>
    <cellStyle name="Normal 71 3 3" xfId="12371" xr:uid="{B5DAD3AA-D4DC-4448-9544-598D9228D3BC}"/>
    <cellStyle name="Normal 71 4" xfId="9587" xr:uid="{67266292-C517-4EB0-B77B-FE05F7915CF4}"/>
    <cellStyle name="Normal 71 4 2" xfId="13268" xr:uid="{086AE9D0-2D11-43D5-A797-4BF74EBD0DAC}"/>
    <cellStyle name="Normal 71 5" xfId="11489" xr:uid="{973D90A7-3F02-4BB0-8504-41D228A2F142}"/>
    <cellStyle name="Normal 71 6" xfId="7815" xr:uid="{D50227A1-4D86-4ACE-8B37-DAFCFA5D2752}"/>
    <cellStyle name="Normal 72" xfId="6991" xr:uid="{D9C1281F-53CF-4FA2-85A0-563261E0E6B0}"/>
    <cellStyle name="Normal 72 2" xfId="8702" xr:uid="{103EE1C1-C3C8-4307-835A-7188D1B49812}"/>
    <cellStyle name="Normal 72 3" xfId="14488" xr:uid="{99D2DE0A-6EE1-42E6-9A64-18771E47E6D9}"/>
    <cellStyle name="Normal 73" xfId="7306" xr:uid="{0E52EC91-0AB3-4506-98FD-28E7253AFA4C}"/>
    <cellStyle name="Normal 73 2" xfId="8719" xr:uid="{39DE5EA6-6F41-4640-9310-A65DDBCA5398}"/>
    <cellStyle name="Normal 73 2 2" xfId="10500" xr:uid="{23C75ADE-F1E6-421A-9BBA-EE99D621C265}"/>
    <cellStyle name="Normal 73 2 2 2" xfId="14180" xr:uid="{AD18AD2C-5335-488E-9E90-CEB818650ADB}"/>
    <cellStyle name="Normal 73 2 3" xfId="12401" xr:uid="{23C1F53A-365D-4D6D-B41E-470D3446F4F3}"/>
    <cellStyle name="Normal 73 3" xfId="9617" xr:uid="{6580C2A9-CE65-48F7-993A-AB0DED6D8F5A}"/>
    <cellStyle name="Normal 73 3 2" xfId="13298" xr:uid="{909F5D86-834F-462D-8D49-9A7BC646F9A8}"/>
    <cellStyle name="Normal 73 4" xfId="11519" xr:uid="{5D0A2B52-6275-4EB5-A0E6-56671D71E1CB}"/>
    <cellStyle name="Normal 73 5" xfId="7846" xr:uid="{C36A5C7B-E0BC-457D-9076-6A56B4018738}"/>
    <cellStyle name="Normal 74" xfId="7860" xr:uid="{22CF9031-477A-4327-B887-5087E63C59F8}"/>
    <cellStyle name="Normal 74 2" xfId="8734" xr:uid="{99B257D3-CC6E-4288-8590-7DC1473C6884}"/>
    <cellStyle name="Normal 74 2 2" xfId="10515" xr:uid="{F1378945-475B-47DF-8135-768769C53A53}"/>
    <cellStyle name="Normal 74 2 2 2" xfId="14195" xr:uid="{90CE5441-6EB8-4074-A65B-3223D4EC218D}"/>
    <cellStyle name="Normal 74 2 3" xfId="12416" xr:uid="{10B4D593-ACD6-4DDB-A02C-22B334AA8F42}"/>
    <cellStyle name="Normal 74 3" xfId="9632" xr:uid="{B7544B5E-FD4C-4F52-AB46-334B373463E0}"/>
    <cellStyle name="Normal 74 3 2" xfId="13313" xr:uid="{E4C40516-15F7-4E8D-842E-7F3509D9CC66}"/>
    <cellStyle name="Normal 74 4" xfId="11534" xr:uid="{2401FE33-F5CC-4A27-8D98-E8CCF0ED59B2}"/>
    <cellStyle name="Normal 75" xfId="7879" xr:uid="{9E740F3E-B043-4489-B251-5B532E9373B5}"/>
    <cellStyle name="Normal 75 2" xfId="9651" xr:uid="{894CA1FD-6BFA-4643-84DF-9522FE012273}"/>
    <cellStyle name="Normal 75 2 2" xfId="14634" xr:uid="{4DB56FB1-3398-4591-BF4A-424E31CDC9B1}"/>
    <cellStyle name="Normal 75 3" xfId="14620" xr:uid="{4B0A25CF-19BF-4739-802C-FEF35A0C84D6}"/>
    <cellStyle name="Normal 76" xfId="8780" xr:uid="{044A7D2A-FAC2-44A9-94EF-25F0D3ACC93E}"/>
    <cellStyle name="Normal 76 2" xfId="14636" xr:uid="{8CF81B05-438C-4C41-95FD-EEFEE0556D0A}"/>
    <cellStyle name="Normal 76 3" xfId="14622" xr:uid="{BDC034A5-514F-42C3-8EB5-CECFC8411F0A}"/>
    <cellStyle name="Normal 77" xfId="8766" xr:uid="{08543FC2-28C4-465D-99CE-F271729B2F99}"/>
    <cellStyle name="Normal 77 2" xfId="12448" xr:uid="{9FD25F4D-CBF1-4A95-8C6A-7AFBBBC3BDF0}"/>
    <cellStyle name="Normal 78" xfId="8841" xr:uid="{D1D5B179-E4DE-4623-AD88-2B196BECF32D}"/>
    <cellStyle name="Normal 78 2" xfId="12523" xr:uid="{BC48E0FC-66E9-4E67-A3D8-3F4808E6FF7C}"/>
    <cellStyle name="Normal 78 2 2" xfId="14640" xr:uid="{8A6BDD50-5F45-4E7D-A2D0-A0189B02B98B}"/>
    <cellStyle name="Normal 78 3" xfId="14504" xr:uid="{77647770-27AE-4CA2-9AF3-BA45E9A94145}"/>
    <cellStyle name="Normal 79" xfId="10547" xr:uid="{D867465B-F568-4A65-98F5-80F7510A635F}"/>
    <cellStyle name="Normal 79 2" xfId="14227" xr:uid="{D1838219-F650-4521-96F8-8B4EAE0612F9}"/>
    <cellStyle name="Normal 8" xfId="4942" xr:uid="{AB48CE46-95E0-436F-9109-DA1E3BBB401D}"/>
    <cellStyle name="Normal 8 2" xfId="4943" xr:uid="{382762D0-4E64-4A12-8822-A975D247A843}"/>
    <cellStyle name="Normal 8 2 2" xfId="4944" xr:uid="{5D2B51A6-64E2-490A-905B-3448A9D09B7D}"/>
    <cellStyle name="Normal 8 2 2 2" xfId="4945" xr:uid="{6E958FB8-F650-462A-9FF9-F6940A664AD6}"/>
    <cellStyle name="Normal 8 2 3" xfId="4946" xr:uid="{FFAA7B74-2D3A-476B-AF99-5B3A0AACB0A6}"/>
    <cellStyle name="Normal 8 2 3 2" xfId="7643" xr:uid="{56539D95-04AE-41BC-92B5-873FE5AEE36E}"/>
    <cellStyle name="Normal 8 2 3 2 2" xfId="8445" xr:uid="{2F2F204E-3A3F-40B2-9F65-819B416F81D0}"/>
    <cellStyle name="Normal 8 2 3 2 2 2" xfId="10227" xr:uid="{1238DB2D-AAAE-4B4F-9E75-28FB1169186B}"/>
    <cellStyle name="Normal 8 2 3 2 2 2 2" xfId="13907" xr:uid="{A4D3B989-2A97-44D9-8FA9-D35E5FD3071B}"/>
    <cellStyle name="Normal 8 2 3 2 2 3" xfId="12128" xr:uid="{1D8166C2-D626-46B0-BA08-6052DC87F098}"/>
    <cellStyle name="Normal 8 2 3 2 3" xfId="9345" xr:uid="{1DB45485-58D3-4C3B-8D96-5D833D8086B3}"/>
    <cellStyle name="Normal 8 2 3 2 3 2" xfId="13025" xr:uid="{8D785A84-49B5-4FC6-A810-C4722F766AD3}"/>
    <cellStyle name="Normal 8 2 3 2 4" xfId="11246" xr:uid="{E312484F-302A-4701-B420-47BED1F25271}"/>
    <cellStyle name="Normal 8 2 3 3" xfId="8070" xr:uid="{4DF7A5F2-CB4F-4298-8B71-6E284EF59E28}"/>
    <cellStyle name="Normal 8 2 3 3 2" xfId="9844" xr:uid="{2C6D05BF-FA6B-4CD3-9557-A80B7DA30722}"/>
    <cellStyle name="Normal 8 2 3 3 2 2" xfId="13524" xr:uid="{2582EA95-2624-4A06-877D-7A48A1E1E451}"/>
    <cellStyle name="Normal 8 2 3 3 3" xfId="11745" xr:uid="{7560AC11-A23A-46C5-ADD3-AB4054DF3F7F}"/>
    <cellStyle name="Normal 8 2 3 4" xfId="8962" xr:uid="{22AF5EE6-D6FB-4EFF-9129-546CC7A0D81B}"/>
    <cellStyle name="Normal 8 2 3 4 2" xfId="12642" xr:uid="{C318B84D-C790-47BB-809A-A79C6997C8C0}"/>
    <cellStyle name="Normal 8 2 3 5" xfId="10863" xr:uid="{DA279B07-E09F-462B-9395-AC3ABD4891A7}"/>
    <cellStyle name="Normal 8 2 4" xfId="4947" xr:uid="{4466D514-9BC0-46D0-83FB-8BCE86C94F7D}"/>
    <cellStyle name="Normal 8 2 4 2" xfId="8278" xr:uid="{0D50EC9C-A95A-4CB7-9D86-3BA53DC389E0}"/>
    <cellStyle name="Normal 8 2 4 2 2" xfId="10060" xr:uid="{ED7407D3-3D5A-4183-85D7-C13646058B96}"/>
    <cellStyle name="Normal 8 2 4 2 2 2" xfId="13740" xr:uid="{C048AADE-242E-4FC7-851A-FEDCA8CC4229}"/>
    <cellStyle name="Normal 8 2 4 2 3" xfId="11961" xr:uid="{C6694934-1AEA-4807-8000-A2A56919E42F}"/>
    <cellStyle name="Normal 8 2 4 3" xfId="9178" xr:uid="{E0DC5183-268E-4933-939F-785738E0C234}"/>
    <cellStyle name="Normal 8 2 4 3 2" xfId="12858" xr:uid="{5EC60A5A-4A25-4275-8E52-80D1E34025F9}"/>
    <cellStyle name="Normal 8 2 4 4" xfId="11079" xr:uid="{3B275797-8BD7-4128-97AE-1051429BDDCC}"/>
    <cellStyle name="Normal 8 2 4 5" xfId="7484" xr:uid="{505C6009-3A84-4892-8742-F4DD7ECA0BBE}"/>
    <cellStyle name="Normal 8 2 5" xfId="7893" xr:uid="{0C50EE31-2141-474C-9869-8C3F4D3CB2CB}"/>
    <cellStyle name="Normal 8 2 5 2" xfId="9666" xr:uid="{625CC10A-A488-49F0-846C-C7D7C00EEB3F}"/>
    <cellStyle name="Normal 8 2 5 2 2" xfId="13346" xr:uid="{1212034A-729D-4398-A236-B74F39FE1655}"/>
    <cellStyle name="Normal 8 2 5 3" xfId="11567" xr:uid="{8F7EB996-AF58-48E1-AA8E-F37B277B10B7}"/>
    <cellStyle name="Normal 8 2 6" xfId="8782" xr:uid="{46291540-F930-425D-BFFC-A0D3A54D4F4F}"/>
    <cellStyle name="Normal 8 2 6 2" xfId="12463" xr:uid="{D7AE05B2-ECEA-4896-860A-19CA5E93EC39}"/>
    <cellStyle name="Normal 8 2 7" xfId="10670" xr:uid="{CEC29FB4-5372-40C6-A0AC-86228E86237A}"/>
    <cellStyle name="Normal 8 3" xfId="4948" xr:uid="{161F811F-58DA-44E6-9654-B7ABD6D958F3}"/>
    <cellStyle name="Normal 8 3 2" xfId="4949" xr:uid="{B882CC21-8BBB-47EB-BB17-0CB3C8669EB7}"/>
    <cellStyle name="Normal 8 3 2 2" xfId="4950" xr:uid="{6984C151-5D39-4EAD-8EBC-ECF9E9B15FD6}"/>
    <cellStyle name="Normal 8 3 3" xfId="4951" xr:uid="{C73621C4-A91B-4B9E-9957-EA60304BD14B}"/>
    <cellStyle name="Normal 8 4" xfId="4952" xr:uid="{C5446A86-57A6-4473-BFB8-A5968371FFD2}"/>
    <cellStyle name="Normal 8 4 2" xfId="4953" xr:uid="{C6FB4CE7-731C-4BED-8063-11AA538FDB61}"/>
    <cellStyle name="Normal 8 5" xfId="4954" xr:uid="{5C9F86E0-DD20-4444-AFAA-687CD00F4033}"/>
    <cellStyle name="Normal 8 5 2" xfId="6833" xr:uid="{41EACAB6-B511-450A-AE97-4ED422BC2506}"/>
    <cellStyle name="Normal 8 5 3" xfId="7276" xr:uid="{3F4628AD-AE7C-4A2C-9BFE-719A46276FE7}"/>
    <cellStyle name="Normal 8 6" xfId="4955" xr:uid="{AF71A25B-5C48-420A-B432-89988ADCC535}"/>
    <cellStyle name="Normal 8 6 2" xfId="6892" xr:uid="{D7A144F8-286A-4807-92F6-EEBC844A1C61}"/>
    <cellStyle name="Normal 80" xfId="10548" xr:uid="{F4FF9BF6-8D6F-43D9-ACA5-C292DF83BBF2}"/>
    <cellStyle name="Normal 80 2" xfId="14228" xr:uid="{BD093173-E028-424C-89BE-3E59E46FBC1E}"/>
    <cellStyle name="Normal 81" xfId="10549" xr:uid="{71A9C686-5F47-405E-8A24-F33CA1FF960D}"/>
    <cellStyle name="Normal 81 2" xfId="14229" xr:uid="{A94BB07D-3977-4C6B-93FD-225BFE4E3B24}"/>
    <cellStyle name="Normal 82" xfId="10550" xr:uid="{C6F312A2-7B39-47BC-BF79-32441E026B6F}"/>
    <cellStyle name="Normal 82 2" xfId="14230" xr:uid="{779ECD10-B7C3-464E-90C5-F2993677AFFA}"/>
    <cellStyle name="Normal 83" xfId="10551" xr:uid="{FE0EAF98-5CEB-4AED-8B2E-58AEF880F5EC}"/>
    <cellStyle name="Normal 83 2" xfId="14231" xr:uid="{E3352FEC-B84B-42E6-923E-E6827A73166C}"/>
    <cellStyle name="Normal 84" xfId="10552" xr:uid="{BC46433E-CFFB-410E-B833-25756FA0E9FE}"/>
    <cellStyle name="Normal 84 2" xfId="14232" xr:uid="{CDCD971D-2728-487A-8C7D-1DE90EBD7578}"/>
    <cellStyle name="Normal 85" xfId="10553" xr:uid="{D4DB2291-6A7C-4837-B7BD-E06B45520669}"/>
    <cellStyle name="Normal 85 2" xfId="14233" xr:uid="{836B6145-B108-4305-A9DF-9DDF077F8B3D}"/>
    <cellStyle name="Normal 86" xfId="10554" xr:uid="{EDAA2920-AD25-4F88-B66B-66B1E09B2D1F}"/>
    <cellStyle name="Normal 86 2" xfId="14234" xr:uid="{B4D00746-854D-4948-8670-0FDDED40342F}"/>
    <cellStyle name="Normal 87" xfId="10555" xr:uid="{1D6D31AD-E1FD-4A7B-919D-A8F97DF0D04C}"/>
    <cellStyle name="Normal 87 2" xfId="14235" xr:uid="{D99599D5-31E4-4CEE-B153-036364689DF4}"/>
    <cellStyle name="Normal 88" xfId="10556" xr:uid="{70C95642-FEDF-4794-9EE1-367D6DAF9E47}"/>
    <cellStyle name="Normal 88 2" xfId="14236" xr:uid="{57A580DD-6329-42BC-9B80-4FD22AA65C68}"/>
    <cellStyle name="Normal 89" xfId="10557" xr:uid="{7851FACD-EE4D-423B-A3C3-1C9593AC70B8}"/>
    <cellStyle name="Normal 89 2" xfId="14237" xr:uid="{521B6E1D-A8FF-4D67-987D-9C3CAE7E0434}"/>
    <cellStyle name="Normal 9" xfId="4956" xr:uid="{3C7F3F51-9134-4DE8-8BD7-270B3CA9591B}"/>
    <cellStyle name="Normal 9 2" xfId="4957" xr:uid="{C378C0CB-B70D-4BB8-97A6-A03AEC2FD4B6}"/>
    <cellStyle name="Normal 9 2 2" xfId="4958" xr:uid="{04A9CDA4-95F3-47BB-A461-5D2167D0BBBD}"/>
    <cellStyle name="Normal 9 2 2 2" xfId="4959" xr:uid="{E58FB9EC-8069-4B6A-B62A-70654B300CA0}"/>
    <cellStyle name="Normal 9 2 3" xfId="4960" xr:uid="{5325E828-D5F3-4ED9-A63B-3FC7356ED4EC}"/>
    <cellStyle name="Normal 9 2 3 2" xfId="4961" xr:uid="{0F4C5FA6-4169-4C23-A954-A6A9DAFE7BEF}"/>
    <cellStyle name="Normal 9 2 4" xfId="4962" xr:uid="{E76F33AC-2FF4-49EB-9ABD-754D319297BE}"/>
    <cellStyle name="Normal 9 3" xfId="4963" xr:uid="{9B7BF73B-C876-44D2-83F3-6410D0FB26EA}"/>
    <cellStyle name="Normal 9 3 2" xfId="4964" xr:uid="{2CFF909A-2435-4E88-9EF5-A193724E0E57}"/>
    <cellStyle name="Normal 9 4" xfId="4965" xr:uid="{3C455A51-ABA5-4AFD-BDAA-76D15D70893C}"/>
    <cellStyle name="Normal 9 4 2" xfId="6834" xr:uid="{583BE670-CAA6-4F13-A8A5-A3A6B181FA64}"/>
    <cellStyle name="Normal 9 4 3" xfId="14412" xr:uid="{2ABC8672-E2FD-4E40-8935-C2F4E78884DF}"/>
    <cellStyle name="Normal 9 5" xfId="4966" xr:uid="{DFB4D0D8-7620-4E0D-9F26-C399BBBA27C3}"/>
    <cellStyle name="Normal 9 6" xfId="4967" xr:uid="{024B11E9-2956-4F36-A997-5BDD13A1D8A2}"/>
    <cellStyle name="Normal 90" xfId="10558" xr:uid="{AC521C19-F25D-4B0F-96FC-B65CA3995A68}"/>
    <cellStyle name="Normal 90 2" xfId="14238" xr:uid="{13B057F0-87BB-4054-A82F-3B38E460297B}"/>
    <cellStyle name="Normal 91" xfId="10559" xr:uid="{229C65F4-37E4-46B6-AB27-C032FCA137E0}"/>
    <cellStyle name="Normal 91 2" xfId="14239" xr:uid="{1C27B442-C937-4A57-93E3-0BFA9DFC280B}"/>
    <cellStyle name="Normal 92" xfId="10560" xr:uid="{FAD0ADA7-E706-4C0D-914C-8B1661079CD2}"/>
    <cellStyle name="Normal 92 2" xfId="14240" xr:uid="{3404360A-C253-4ECF-A0A9-08A404B4B960}"/>
    <cellStyle name="Normal 93" xfId="10561" xr:uid="{A4937817-DB4B-46D1-B438-83BD3B9FC4DB}"/>
    <cellStyle name="Normal 93 2" xfId="14241" xr:uid="{595A83CF-8350-4E31-BF58-A3837DBEDE80}"/>
    <cellStyle name="Normal 94" xfId="10562" xr:uid="{F0EF20DC-A716-4E40-8E2B-F760FA028781}"/>
    <cellStyle name="Normal 94 2" xfId="14242" xr:uid="{3E5FA5CE-9456-40D7-B976-108A35F6B11A}"/>
    <cellStyle name="Normal 95" xfId="10563" xr:uid="{38ED1907-CA23-4A80-890D-750D59F4EF5C}"/>
    <cellStyle name="Normal 95 2" xfId="14244" xr:uid="{EB8E9091-F086-4E0A-AF02-7DCC5ABF2B60}"/>
    <cellStyle name="Normal 96" xfId="10564" xr:uid="{533E615C-0937-429E-921B-B3522C3D9C1E}"/>
    <cellStyle name="Normal 96 2" xfId="14245" xr:uid="{410E17E0-7479-421A-91A1-CF7720B3951C}"/>
    <cellStyle name="Normal 97" xfId="10651" xr:uid="{5DF24F4B-152C-4D1C-A7F6-BEB80385DEBC}"/>
    <cellStyle name="Normal 97 2" xfId="14330" xr:uid="{6024BBC6-00ED-4113-8572-DA15A9071787}"/>
    <cellStyle name="Normal 98" xfId="10653" xr:uid="{E14692C0-083E-4515-A256-EA8D46ED6DB0}"/>
    <cellStyle name="Normal 98 2" xfId="14332" xr:uid="{0DA6B8E3-BE48-41E8-AAAA-E22B48DE108B}"/>
    <cellStyle name="Normal 99" xfId="10652" xr:uid="{DB67485A-8983-4F09-B31A-E1733A97B6F2}"/>
    <cellStyle name="Normal 99 2" xfId="14331" xr:uid="{6B08F6E8-39C5-4E1A-B5CB-8DEACEB33AD2}"/>
    <cellStyle name="Normální 2" xfId="7364" xr:uid="{9DA058BC-5154-4FE2-A0D3-19AB85DBE3B8}"/>
    <cellStyle name="normální_!!!Tachometer_100%" xfId="7365" xr:uid="{0EACA8B4-24E6-4220-A803-CE2AE205B0A6}"/>
    <cellStyle name="Note" xfId="18" builtinId="10" customBuiltin="1"/>
    <cellStyle name="Note 10" xfId="4968" xr:uid="{35F85D7B-FFF7-4AA2-BF22-81BE894B8A03}"/>
    <cellStyle name="Note 10 2" xfId="4969" xr:uid="{815E67A5-8B59-4408-8C0C-309AD3EA4A6C}"/>
    <cellStyle name="Note 10 2 2" xfId="4970" xr:uid="{27DCF79F-6128-4833-86AC-DB4805950223}"/>
    <cellStyle name="Note 10 3" xfId="4971" xr:uid="{D86E0E71-A52D-42C5-93F3-060943E6A180}"/>
    <cellStyle name="Note 10 3 2" xfId="14440" xr:uid="{669FABAF-5AE1-4565-86AF-F3A1AF83BD1B}"/>
    <cellStyle name="Note 11" xfId="4972" xr:uid="{178614C8-0A10-4186-A01E-6C987C780407}"/>
    <cellStyle name="Note 11 2" xfId="4973" xr:uid="{264ED939-6472-4377-A5D9-89D110EC4B6D}"/>
    <cellStyle name="Note 11 2 2" xfId="4974" xr:uid="{B8015091-EAA1-49DD-8116-1DD7B541F9A6}"/>
    <cellStyle name="Note 11 3" xfId="4975" xr:uid="{AEC006D7-211A-4B14-8FC7-3308EB47E1B1}"/>
    <cellStyle name="Note 11 3 2" xfId="14453" xr:uid="{DFB53DCD-F973-417E-B5DF-5B1F1DE5D40E}"/>
    <cellStyle name="Note 12" xfId="4976" xr:uid="{B043A91D-5B10-46FF-A954-A458E6818A69}"/>
    <cellStyle name="Note 12 2" xfId="4977" xr:uid="{F07DA12F-4B45-4EF1-8428-F1405E70E3FA}"/>
    <cellStyle name="Note 12 2 2" xfId="8738" xr:uid="{4ED8E333-5616-4F6F-8384-81EB224C4D53}"/>
    <cellStyle name="Note 12 2 2 2" xfId="10519" xr:uid="{31656166-1C51-4C05-B075-3A2F7E66C1AD}"/>
    <cellStyle name="Note 12 2 2 2 2" xfId="14199" xr:uid="{C496D80C-47C0-4F30-A454-C38DD5A67E77}"/>
    <cellStyle name="Note 12 2 2 3" xfId="12420" xr:uid="{A97E1517-8F81-4CBA-A0AF-FC5601D0B77B}"/>
    <cellStyle name="Note 12 2 3" xfId="9636" xr:uid="{4CE6E98D-20CD-46B5-AC61-41E752D524A7}"/>
    <cellStyle name="Note 12 2 3 2" xfId="13317" xr:uid="{EA7B850A-F741-4777-81BE-4EF29B7DA251}"/>
    <cellStyle name="Note 12 2 4" xfId="11538" xr:uid="{62A305B7-7448-4B1D-B453-0044DA55A1C8}"/>
    <cellStyle name="Note 12 2 5" xfId="7864" xr:uid="{52401058-1028-4C15-9D99-4309F52632C2}"/>
    <cellStyle name="Note 12 3" xfId="14466" xr:uid="{A33425C6-4E1B-4852-9A7F-545B3AB2610D}"/>
    <cellStyle name="Note 13" xfId="4978" xr:uid="{8B52C01A-91CC-4ADE-9F74-C606023C3C21}"/>
    <cellStyle name="Note 13 2" xfId="4979" xr:uid="{FB29A7C3-31C9-49C0-8339-4C77EC6C4141}"/>
    <cellStyle name="Note 14" xfId="4980" xr:uid="{39715DAF-3E7E-47E1-8795-99B8CDABD722}"/>
    <cellStyle name="Note 14 2" xfId="4981" xr:uid="{4ECC31E4-517E-4117-BD6E-133F1FECF992}"/>
    <cellStyle name="Note 14 2 2" xfId="7122" xr:uid="{D35E7890-33A9-40B0-80FF-C3558660718F}"/>
    <cellStyle name="Note 14 2 2 2" xfId="8495" xr:uid="{7CFAF477-17AB-41C0-9505-69962CBFA824}"/>
    <cellStyle name="Note 14 2 2 2 2" xfId="10277" xr:uid="{D673FDFA-EC9D-4BB5-BF4B-3C97740B6B20}"/>
    <cellStyle name="Note 14 2 2 2 2 2" xfId="13957" xr:uid="{02F8A488-A15B-4162-BEBD-20E416926F23}"/>
    <cellStyle name="Note 14 2 2 2 3" xfId="12178" xr:uid="{20E206F4-EEBA-482C-8F95-9A61CA2CEFF7}"/>
    <cellStyle name="Note 14 2 2 3" xfId="9395" xr:uid="{D738A0E0-43E7-4D94-B1DE-916E768BBF0A}"/>
    <cellStyle name="Note 14 2 2 3 2" xfId="13075" xr:uid="{E038AD48-1430-49B9-BA5F-C6FA2DC30C94}"/>
    <cellStyle name="Note 14 2 2 4" xfId="11296" xr:uid="{87A67AB8-2937-4954-8C91-2098D05C4E7B}"/>
    <cellStyle name="Note 14 2 3" xfId="8113" xr:uid="{A8DFFE8B-99C2-45C6-A568-32DADAAC0BA6}"/>
    <cellStyle name="Note 14 2 3 2" xfId="9894" xr:uid="{6CC409AF-3AD6-4D96-9CF2-656354D41F26}"/>
    <cellStyle name="Note 14 2 3 2 2" xfId="13574" xr:uid="{2E062DD0-805A-4A54-8AF2-C6FF41D901D7}"/>
    <cellStyle name="Note 14 2 3 3" xfId="11795" xr:uid="{68602454-CAC4-4951-8C24-894194CD652D}"/>
    <cellStyle name="Note 14 2 4" xfId="9012" xr:uid="{52488A35-32FF-4717-AE4A-CA16DE0B0433}"/>
    <cellStyle name="Note 14 2 4 2" xfId="12692" xr:uid="{247B314B-CE9D-4FB7-8AE5-4323A824D2A7}"/>
    <cellStyle name="Note 14 2 5" xfId="10913" xr:uid="{061FAD8F-DA04-440F-BC96-42039B8D09A8}"/>
    <cellStyle name="Note 14 3" xfId="7529" xr:uid="{BCCE658F-4316-4BC4-A8F9-EBDD97EB4249}"/>
    <cellStyle name="Note 14 3 2" xfId="8329" xr:uid="{EEF5437F-58CD-4718-910A-231448F07672}"/>
    <cellStyle name="Note 14 3 2 2" xfId="10111" xr:uid="{4659F456-53D3-4DAE-A5C1-9D1D3B05637C}"/>
    <cellStyle name="Note 14 3 2 2 2" xfId="13791" xr:uid="{780BE20C-0787-4588-B8FF-C1FFF48BC2E2}"/>
    <cellStyle name="Note 14 3 2 3" xfId="12012" xr:uid="{08E2F4DF-41D6-4FB0-BC21-5FCAA84138F2}"/>
    <cellStyle name="Note 14 3 3" xfId="9229" xr:uid="{70CDA145-2248-43F2-B1E8-3DE205B907FF}"/>
    <cellStyle name="Note 14 3 3 2" xfId="12909" xr:uid="{09149D47-25C3-4245-9626-C37A45D4374C}"/>
    <cellStyle name="Note 14 3 4" xfId="11130" xr:uid="{29E2FDFF-85D1-43CD-B8AA-1A13BD115CA2}"/>
    <cellStyle name="Note 14 4" xfId="7954" xr:uid="{548D720E-82E2-4BA5-8B80-C186B23BE4BC}"/>
    <cellStyle name="Note 14 4 2" xfId="9728" xr:uid="{72E53A0F-88D4-43EC-AD4E-31C56E7EE5D6}"/>
    <cellStyle name="Note 14 4 2 2" xfId="13408" xr:uid="{113BA47F-6ED0-4730-B396-D57AE928225E}"/>
    <cellStyle name="Note 14 4 3" xfId="11629" xr:uid="{D4D109A0-14A6-443C-835A-9DB8623F00A2}"/>
    <cellStyle name="Note 14 5" xfId="8844" xr:uid="{9E71AF00-AEA9-4250-9AC9-56CBAB631A93}"/>
    <cellStyle name="Note 14 5 2" xfId="12526" xr:uid="{399FCBA3-80B6-4FDE-B97C-76D6FE574939}"/>
    <cellStyle name="Note 14 6" xfId="10745" xr:uid="{C01597C5-35A6-4B95-8EEE-4A8A90F0251E}"/>
    <cellStyle name="Note 15" xfId="4982" xr:uid="{E1324282-4FD0-4FFD-92E9-BC6BABB23788}"/>
    <cellStyle name="Note 15 2" xfId="4983" xr:uid="{2965C38D-6952-4654-8752-768BF48073E0}"/>
    <cellStyle name="Note 15 2 2" xfId="7123" xr:uid="{E495EEA0-10DE-4970-8F74-311717D67A39}"/>
    <cellStyle name="Note 15 2 2 2" xfId="8514" xr:uid="{93850387-ED8D-44D5-9F77-FA1FBDAC521E}"/>
    <cellStyle name="Note 15 2 2 2 2" xfId="10296" xr:uid="{120E7816-D2B7-4559-AA20-B5122D82D687}"/>
    <cellStyle name="Note 15 2 2 2 2 2" xfId="13976" xr:uid="{066A3EA2-7382-44F7-954E-8C13BE79FFFC}"/>
    <cellStyle name="Note 15 2 2 2 3" xfId="12197" xr:uid="{A6150092-CC74-4F29-B28B-578233FB69B7}"/>
    <cellStyle name="Note 15 2 2 3" xfId="9414" xr:uid="{3D442B27-81F5-4683-915F-6AADD58403EF}"/>
    <cellStyle name="Note 15 2 2 3 2" xfId="13094" xr:uid="{AF58BB84-52F2-44D0-909D-38DCC5D3028F}"/>
    <cellStyle name="Note 15 2 2 4" xfId="11315" xr:uid="{98989AC4-2B9C-4CDD-B15E-12821CEAFAB5}"/>
    <cellStyle name="Note 15 2 3" xfId="8132" xr:uid="{3B017ED2-7F7A-414F-BA17-0F2CC7124D06}"/>
    <cellStyle name="Note 15 2 3 2" xfId="9913" xr:uid="{244974EC-1212-4CDB-BED9-8C834EC96CFC}"/>
    <cellStyle name="Note 15 2 3 2 2" xfId="13593" xr:uid="{BF44E161-A1BF-400B-82AE-B1BAE782D3A8}"/>
    <cellStyle name="Note 15 2 3 3" xfId="11814" xr:uid="{D3A5F755-656E-44B9-83A4-1EC4C61E27BA}"/>
    <cellStyle name="Note 15 2 4" xfId="9031" xr:uid="{1AD210BE-912F-433A-BAC4-E440B24171A5}"/>
    <cellStyle name="Note 15 2 4 2" xfId="12711" xr:uid="{A1F24204-54D9-42CB-B4DB-3FC8B16E56CA}"/>
    <cellStyle name="Note 15 2 5" xfId="10932" xr:uid="{61C47745-E179-4E43-B194-D6C736E8358C}"/>
    <cellStyle name="Note 15 3" xfId="7546" xr:uid="{6D119B72-771F-4C9E-8228-073B9CEEF239}"/>
    <cellStyle name="Note 15 3 2" xfId="8348" xr:uid="{B48178E4-4746-4F20-AD0A-B32BB4D9486A}"/>
    <cellStyle name="Note 15 3 2 2" xfId="10130" xr:uid="{584C55B5-9C3E-4DD8-85B0-329F67F963B3}"/>
    <cellStyle name="Note 15 3 2 2 2" xfId="13810" xr:uid="{E2526FCF-61AC-4263-9152-56D9EF0BEC88}"/>
    <cellStyle name="Note 15 3 2 3" xfId="12031" xr:uid="{9FE5BDFA-4101-4A84-A071-0E59224F384C}"/>
    <cellStyle name="Note 15 3 3" xfId="9248" xr:uid="{6B6120E1-06E2-41BE-A5AF-9912004AD17E}"/>
    <cellStyle name="Note 15 3 3 2" xfId="12928" xr:uid="{F99B8314-25C6-4498-A454-CB23960E9FD9}"/>
    <cellStyle name="Note 15 3 4" xfId="11149" xr:uid="{42326967-3C58-445F-B38A-EC98113FADD5}"/>
    <cellStyle name="Note 15 4" xfId="7973" xr:uid="{700DF8BB-6671-4093-A1DC-82EA29D50EE6}"/>
    <cellStyle name="Note 15 4 2" xfId="9747" xr:uid="{6B4C8A86-D469-4AED-AEB4-3C507F0919D4}"/>
    <cellStyle name="Note 15 4 2 2" xfId="13427" xr:uid="{8B893C22-7413-4D87-8BAF-CA9CA1D36F78}"/>
    <cellStyle name="Note 15 4 3" xfId="11648" xr:uid="{8A528904-7749-4CF7-82FA-65718CEF7353}"/>
    <cellStyle name="Note 15 5" xfId="8863" xr:uid="{F322A1BD-555C-409F-BAA8-E3AAF3FCE360}"/>
    <cellStyle name="Note 15 5 2" xfId="12545" xr:uid="{5F0196FE-716D-4071-B4A5-B9C6B9AAF71C}"/>
    <cellStyle name="Note 15 6" xfId="10764" xr:uid="{931F2035-2A08-4B02-968B-344D6329AC0D}"/>
    <cellStyle name="Note 16" xfId="4984" xr:uid="{70BE2DCC-6F5E-49AF-9353-C2FC4B18A451}"/>
    <cellStyle name="Note 16 2" xfId="7405" xr:uid="{13611960-0169-46BD-A611-E298EA4E7DC7}"/>
    <cellStyle name="Note 16 2 2" xfId="7659" xr:uid="{EB414C8B-C9D2-4876-B77B-206EB2A3CCD3}"/>
    <cellStyle name="Note 16 2 2 2" xfId="8527" xr:uid="{80601EF3-68D3-4E57-A576-0262C231781C}"/>
    <cellStyle name="Note 16 2 2 2 2" xfId="10309" xr:uid="{000A312F-215C-4AF5-857F-97813432EF5C}"/>
    <cellStyle name="Note 16 2 2 2 2 2" xfId="13989" xr:uid="{C2BC5229-A1B9-4974-A2EB-0B56908E5DE4}"/>
    <cellStyle name="Note 16 2 2 2 3" xfId="12210" xr:uid="{E20970CC-8591-491F-A1EF-ABD5BBF8794F}"/>
    <cellStyle name="Note 16 2 2 3" xfId="9427" xr:uid="{990AA93A-4262-44D0-8DF4-F88A7D5E4D81}"/>
    <cellStyle name="Note 16 2 2 3 2" xfId="13107" xr:uid="{213B022C-8418-46B6-9379-CDF3030804DD}"/>
    <cellStyle name="Note 16 2 2 4" xfId="11328" xr:uid="{A98D8817-9402-4062-9530-FB76BDEEA839}"/>
    <cellStyle name="Note 16 2 3" xfId="8145" xr:uid="{38EF4B36-B6DB-4D75-BE09-604E4F219A7D}"/>
    <cellStyle name="Note 16 2 3 2" xfId="9926" xr:uid="{9EB69260-210D-4D7E-B362-DC3D4B6FF196}"/>
    <cellStyle name="Note 16 2 3 2 2" xfId="13606" xr:uid="{1BB7DC6E-7282-4FB9-A266-BF83DC6D4D29}"/>
    <cellStyle name="Note 16 2 3 3" xfId="11827" xr:uid="{9050D7C0-47CF-49F1-9078-0251C70DB937}"/>
    <cellStyle name="Note 16 2 4" xfId="9044" xr:uid="{D06365AA-D1E9-48BB-9A3F-B0A0CC48C64A}"/>
    <cellStyle name="Note 16 2 4 2" xfId="12724" xr:uid="{1E746849-50A1-4FF5-B775-ADBFF24B8A34}"/>
    <cellStyle name="Note 16 2 5" xfId="10945" xr:uid="{21E3FE41-84AF-4D9D-AFCF-A74685C5D73A}"/>
    <cellStyle name="Note 16 3" xfId="7559" xr:uid="{D639FA20-87EF-487E-9DE3-41E223D67A62}"/>
    <cellStyle name="Note 16 3 2" xfId="8361" xr:uid="{D01E26F9-C6CF-4E8D-82F1-B3F97563379E}"/>
    <cellStyle name="Note 16 3 2 2" xfId="10143" xr:uid="{14AEA9E0-8AAA-4420-B918-114A524CB933}"/>
    <cellStyle name="Note 16 3 2 2 2" xfId="13823" xr:uid="{EF87F2DD-C29C-444D-9E82-290435CFDB7F}"/>
    <cellStyle name="Note 16 3 2 3" xfId="12044" xr:uid="{7DD8E1C1-502C-4518-B3A4-92CD106EAEB8}"/>
    <cellStyle name="Note 16 3 3" xfId="9261" xr:uid="{FA77AE1A-6868-4904-8B72-2D0F7DF636C7}"/>
    <cellStyle name="Note 16 3 3 2" xfId="12941" xr:uid="{7EF119FF-52F4-4EF8-9C22-7A140F3C556E}"/>
    <cellStyle name="Note 16 3 4" xfId="11162" xr:uid="{6FA0B888-2760-4400-BA49-3D487123E9BE}"/>
    <cellStyle name="Note 16 4" xfId="7986" xr:uid="{EDB7219F-0FB8-4616-BFAF-92776F242B3D}"/>
    <cellStyle name="Note 16 4 2" xfId="9760" xr:uid="{F284A4FF-02B8-4519-9A11-F1AC5A5AA4AC}"/>
    <cellStyle name="Note 16 4 2 2" xfId="13440" xr:uid="{F598820C-B641-4790-B0A1-EF686951D34F}"/>
    <cellStyle name="Note 16 4 3" xfId="11661" xr:uid="{A400DB2A-1143-4B82-BC14-40017944BE26}"/>
    <cellStyle name="Note 16 5" xfId="8876" xr:uid="{290BBD96-ECAA-4F89-A500-B4BE13C64BC4}"/>
    <cellStyle name="Note 16 5 2" xfId="12558" xr:uid="{1FEE361B-AADA-430A-A66E-60B9A0A2F2A0}"/>
    <cellStyle name="Note 16 6" xfId="10777" xr:uid="{FE838208-4E2F-4476-A3F8-C6542B63028E}"/>
    <cellStyle name="Note 17" xfId="4985" xr:uid="{9ED0D621-0BF6-4103-B86E-EB52EACEAD11}"/>
    <cellStyle name="Note 17 2" xfId="7433" xr:uid="{62F3CEF5-A22B-406E-9524-006642624404}"/>
    <cellStyle name="Note 17 2 2" xfId="7687" xr:uid="{A56035E3-2411-4ECC-A58A-18B0C8720336}"/>
    <cellStyle name="Note 17 2 2 2" xfId="8554" xr:uid="{61159C1F-EF49-4BEC-802F-53825B122C12}"/>
    <cellStyle name="Note 17 2 2 2 2" xfId="10336" xr:uid="{071CB504-BC84-402D-A0BB-C62A2157A308}"/>
    <cellStyle name="Note 17 2 2 2 2 2" xfId="14016" xr:uid="{0BAB0246-AFAF-4366-B1EC-0D6D8A1AF5E0}"/>
    <cellStyle name="Note 17 2 2 2 3" xfId="12237" xr:uid="{CE32B117-BDF9-43DE-B8D7-7F8290C59E79}"/>
    <cellStyle name="Note 17 2 2 3" xfId="9454" xr:uid="{43394C60-A7D4-452A-BC68-D442B40DA74C}"/>
    <cellStyle name="Note 17 2 2 3 2" xfId="13134" xr:uid="{4295F857-D403-460E-85F2-09E72CA592E2}"/>
    <cellStyle name="Note 17 2 2 4" xfId="11355" xr:uid="{D92B8B52-08C6-4D5E-AD61-A4E37F817B56}"/>
    <cellStyle name="Note 17 2 3" xfId="8172" xr:uid="{4B6D77B0-6C69-40EF-AE97-6CB252CE106B}"/>
    <cellStyle name="Note 17 2 3 2" xfId="9953" xr:uid="{07F3B119-F0A8-4EC8-A3DC-77B6538FD2AB}"/>
    <cellStyle name="Note 17 2 3 2 2" xfId="13633" xr:uid="{96D2B145-4E18-4C03-B05E-983D2516F32F}"/>
    <cellStyle name="Note 17 2 3 3" xfId="11854" xr:uid="{542FB6D4-22FB-4FE3-A0B3-A031A2496D7E}"/>
    <cellStyle name="Note 17 2 4" xfId="9071" xr:uid="{E0B0DBC3-C1E4-4E23-9C91-4CF83F6BA5B4}"/>
    <cellStyle name="Note 17 2 4 2" xfId="12751" xr:uid="{38C4BC21-0112-4E25-AA85-5D8028DDFD79}"/>
    <cellStyle name="Note 17 2 5" xfId="10972" xr:uid="{6DBDAC2C-7679-4F61-9DB6-92577B70E29D}"/>
    <cellStyle name="Note 17 3" xfId="7586" xr:uid="{1783E781-1383-4AB1-8ACD-C064D06D2FE6}"/>
    <cellStyle name="Note 17 3 2" xfId="8388" xr:uid="{A51596C4-701A-4FD9-ADA2-76B68F0BFE38}"/>
    <cellStyle name="Note 17 3 2 2" xfId="10170" xr:uid="{F6615A10-4711-446A-A53A-E95A73EB65E3}"/>
    <cellStyle name="Note 17 3 2 2 2" xfId="13850" xr:uid="{2FFC9889-EEC7-49EC-8A1D-ACA229085C52}"/>
    <cellStyle name="Note 17 3 2 3" xfId="12071" xr:uid="{8E1C8C82-F79C-4B78-B2B3-D23843F19B38}"/>
    <cellStyle name="Note 17 3 3" xfId="9288" xr:uid="{25EEBF9C-A359-4697-A64D-D98F5AE480C1}"/>
    <cellStyle name="Note 17 3 3 2" xfId="12968" xr:uid="{302DD414-C0FE-4E75-AAD4-1C10DBF7863C}"/>
    <cellStyle name="Note 17 3 4" xfId="11189" xr:uid="{40E26377-78BC-4110-98C7-4582106055D8}"/>
    <cellStyle name="Note 17 4" xfId="8013" xr:uid="{889606F8-BEE2-4EAD-B7CE-BC7BB779B253}"/>
    <cellStyle name="Note 17 4 2" xfId="9787" xr:uid="{E6D2562A-FD31-49EC-BE17-2150A0088897}"/>
    <cellStyle name="Note 17 4 2 2" xfId="13467" xr:uid="{5523A8F4-AAA2-4C69-81F4-AD761C95E958}"/>
    <cellStyle name="Note 17 4 3" xfId="11688" xr:uid="{AA3A2DC6-F640-49B6-96F4-89DFE17C90A3}"/>
    <cellStyle name="Note 17 5" xfId="8904" xr:uid="{00AE29B2-4CD2-4F51-B17C-B3A71F3402B4}"/>
    <cellStyle name="Note 17 5 2" xfId="12585" xr:uid="{523D402B-3E9F-40C5-BC9C-6D656046A89D}"/>
    <cellStyle name="Note 17 6" xfId="10805" xr:uid="{20CA09E9-7240-4618-A48A-415590AE9241}"/>
    <cellStyle name="Note 18" xfId="4986" xr:uid="{E27D1FA4-FE51-456A-8BC4-064E2F08AE8C}"/>
    <cellStyle name="Note 18 2" xfId="7435" xr:uid="{9F922C6E-739D-4DE5-A43B-F80D9659661E}"/>
    <cellStyle name="Note 18 2 2" xfId="7690" xr:uid="{E22946ED-74CA-4024-A6EA-CAB5F6106C55}"/>
    <cellStyle name="Note 18 2 2 2" xfId="8557" xr:uid="{1FC91270-3D90-4465-8D73-5241D742FDFC}"/>
    <cellStyle name="Note 18 2 2 2 2" xfId="10339" xr:uid="{F80E380F-9617-4351-975E-3CB0B49285BD}"/>
    <cellStyle name="Note 18 2 2 2 2 2" xfId="14019" xr:uid="{67904FDD-254F-4A67-8631-CFDA6D532805}"/>
    <cellStyle name="Note 18 2 2 2 3" xfId="12240" xr:uid="{A4AEEE9A-8015-4A4F-A151-55B97A710ACD}"/>
    <cellStyle name="Note 18 2 2 3" xfId="9457" xr:uid="{D49A3F80-06BD-4941-A116-4FEA1A91839A}"/>
    <cellStyle name="Note 18 2 2 3 2" xfId="13137" xr:uid="{41287507-1028-403F-980E-C283DF75BDB2}"/>
    <cellStyle name="Note 18 2 2 4" xfId="11358" xr:uid="{4E145C29-01D3-4CE8-941A-B24E166B4E64}"/>
    <cellStyle name="Note 18 2 3" xfId="8175" xr:uid="{3E957E47-2D0A-409A-B81D-A2FD166AC9CF}"/>
    <cellStyle name="Note 18 2 3 2" xfId="9956" xr:uid="{FEDFAD37-AA0F-426D-A72D-F993D069100F}"/>
    <cellStyle name="Note 18 2 3 2 2" xfId="13636" xr:uid="{A66772E6-BF4B-4885-A2E0-1756AD4A03A9}"/>
    <cellStyle name="Note 18 2 3 3" xfId="11857" xr:uid="{8F946348-4EF6-4885-B420-CDA712E3D6CB}"/>
    <cellStyle name="Note 18 2 4" xfId="9074" xr:uid="{46964C7E-D744-4702-B96A-34A610E31735}"/>
    <cellStyle name="Note 18 2 4 2" xfId="12754" xr:uid="{D29B1884-46E9-4EF3-9019-062943AE90DE}"/>
    <cellStyle name="Note 18 2 5" xfId="10975" xr:uid="{23F420B6-7DFE-46C3-9F42-0B01C12B3E6D}"/>
    <cellStyle name="Note 18 3" xfId="7589" xr:uid="{1523CFCB-2EFD-4571-965D-C89AAF24124C}"/>
    <cellStyle name="Note 18 3 2" xfId="8391" xr:uid="{00E4770E-F0E9-4419-9583-96301D5B3CD5}"/>
    <cellStyle name="Note 18 3 2 2" xfId="10173" xr:uid="{E9C95B7A-C06E-4FE4-AF7B-30B612A5E461}"/>
    <cellStyle name="Note 18 3 2 2 2" xfId="13853" xr:uid="{4BECC693-1CDB-4565-8C3E-DD4B355A1106}"/>
    <cellStyle name="Note 18 3 2 3" xfId="12074" xr:uid="{B14B3820-82A4-406E-98C7-919B457F345B}"/>
    <cellStyle name="Note 18 3 3" xfId="9291" xr:uid="{00EEADA7-840F-4EC3-8A54-106E5149FB4F}"/>
    <cellStyle name="Note 18 3 3 2" xfId="12971" xr:uid="{330D580F-0143-47C5-AF2F-CD3D9A9C18C8}"/>
    <cellStyle name="Note 18 3 4" xfId="11192" xr:uid="{3444C06C-290E-40F2-9820-B04DDE1B8414}"/>
    <cellStyle name="Note 18 4" xfId="8016" xr:uid="{7F36E64F-BDB7-4F5B-A9CE-732883682EF0}"/>
    <cellStyle name="Note 18 4 2" xfId="9790" xr:uid="{28AF6A48-5E51-4C97-84F4-FE79E5934C7C}"/>
    <cellStyle name="Note 18 4 2 2" xfId="13470" xr:uid="{2D36F312-F87E-4509-A638-C5E01F8F525D}"/>
    <cellStyle name="Note 18 4 3" xfId="11691" xr:uid="{C25158A4-5F56-4D4C-B626-ACD08D4C45A1}"/>
    <cellStyle name="Note 18 5" xfId="8907" xr:uid="{A7439F6E-EB18-4ECF-B967-E2E3415B1103}"/>
    <cellStyle name="Note 18 5 2" xfId="12588" xr:uid="{38A27EE5-BAD8-4FBA-993A-7491A6CA7B3A}"/>
    <cellStyle name="Note 18 6" xfId="10808" xr:uid="{674C46C3-B32D-4EF3-AAC9-839B32894B34}"/>
    <cellStyle name="Note 19" xfId="4987" xr:uid="{1040066B-DDD7-4A81-9FB1-FDE1EEE0D05E}"/>
    <cellStyle name="Note 19 2" xfId="7462" xr:uid="{1732E542-C2A2-4D35-8232-6ADC4F4A923C}"/>
    <cellStyle name="Note 19 2 2" xfId="7716" xr:uid="{6C248181-AC98-472B-AAF4-B24561FE6713}"/>
    <cellStyle name="Note 19 2 2 2" xfId="8583" xr:uid="{7E851AE1-42D2-4AAD-ABB4-52A03F77CA12}"/>
    <cellStyle name="Note 19 2 2 2 2" xfId="10365" xr:uid="{123C968A-9334-40E6-A2B2-45F2FAD0108B}"/>
    <cellStyle name="Note 19 2 2 2 2 2" xfId="14045" xr:uid="{D85B96E1-90B7-4BE2-B53D-434F9E79063A}"/>
    <cellStyle name="Note 19 2 2 2 3" xfId="12266" xr:uid="{AC7740B5-450D-4DD4-AA08-B70F1F27712B}"/>
    <cellStyle name="Note 19 2 2 3" xfId="9483" xr:uid="{12E94228-2B5C-4DEA-B7BC-A1E6685C1817}"/>
    <cellStyle name="Note 19 2 2 3 2" xfId="13163" xr:uid="{1C3E589D-DBC6-4C70-A378-9B4FF70937F3}"/>
    <cellStyle name="Note 19 2 2 4" xfId="11384" xr:uid="{02C89180-AFBC-4DC2-B54F-E66AF7B22569}"/>
    <cellStyle name="Note 19 2 3" xfId="8201" xr:uid="{84B79A36-499F-4151-A8B2-E1FF40027560}"/>
    <cellStyle name="Note 19 2 3 2" xfId="9982" xr:uid="{BD89A878-6EB5-497D-A26E-AE88C225ADBF}"/>
    <cellStyle name="Note 19 2 3 2 2" xfId="13662" xr:uid="{CB59D4F6-A326-4FB1-997E-7C6450AFF210}"/>
    <cellStyle name="Note 19 2 3 3" xfId="11883" xr:uid="{B7D24767-1199-4FCD-8A30-09C541C1260B}"/>
    <cellStyle name="Note 19 2 4" xfId="9100" xr:uid="{DA9A30F4-F028-4527-AD1F-A7B0A6744DE0}"/>
    <cellStyle name="Note 19 2 4 2" xfId="12780" xr:uid="{47A8BD15-E7C1-4ED7-B440-6ADE2B49A912}"/>
    <cellStyle name="Note 19 2 5" xfId="11001" xr:uid="{51EF135C-B12D-47E2-83B3-03783F2F48FF}"/>
    <cellStyle name="Note 19 3" xfId="7615" xr:uid="{F5E49A32-AF8C-45AF-8DB7-B7493D63D76C}"/>
    <cellStyle name="Note 19 3 2" xfId="8417" xr:uid="{149E8DD3-EBF6-4AA5-BC8C-198FB35CEBC9}"/>
    <cellStyle name="Note 19 3 2 2" xfId="10199" xr:uid="{7AF840E9-8FEC-4989-B72F-D3BD41B9921C}"/>
    <cellStyle name="Note 19 3 2 2 2" xfId="13879" xr:uid="{4924F0A1-722F-4F6C-91B4-6E5A645B9FC1}"/>
    <cellStyle name="Note 19 3 2 3" xfId="12100" xr:uid="{FBBB2B5C-010B-499B-8F43-26A6490B851B}"/>
    <cellStyle name="Note 19 3 3" xfId="9317" xr:uid="{865FB30A-CE60-42F0-B350-AC4F3C96BEDB}"/>
    <cellStyle name="Note 19 3 3 2" xfId="12997" xr:uid="{F0BC58BB-B5AA-4B06-8DED-7F13BE21BB88}"/>
    <cellStyle name="Note 19 3 4" xfId="11218" xr:uid="{DB3D106A-7A83-4A3C-BD7C-B2E7E23A9516}"/>
    <cellStyle name="Note 19 4" xfId="8042" xr:uid="{A2EE9822-E74C-4083-84FA-066E9CFD0A50}"/>
    <cellStyle name="Note 19 4 2" xfId="9816" xr:uid="{2FF78834-4D72-4FE2-930E-1EB2277458FD}"/>
    <cellStyle name="Note 19 4 2 2" xfId="13496" xr:uid="{3C490F5D-A483-438C-985F-6A4139C4B6BB}"/>
    <cellStyle name="Note 19 4 3" xfId="11717" xr:uid="{689189B1-373A-4E21-A7C2-0CF079462B39}"/>
    <cellStyle name="Note 19 5" xfId="8933" xr:uid="{70D65C8E-87C6-4545-9D29-87E58AA6F0A6}"/>
    <cellStyle name="Note 19 5 2" xfId="12614" xr:uid="{CE6A266F-8D7E-4231-BFEB-0A2AEDCE9901}"/>
    <cellStyle name="Note 19 6" xfId="10834" xr:uid="{AE992BE1-9B1E-4509-8772-5D8A1C4C932D}"/>
    <cellStyle name="Note 2" xfId="4988" xr:uid="{BB109AA4-6DB4-45A9-BBF9-6448DA027D80}"/>
    <cellStyle name="Note 2 10" xfId="4989" xr:uid="{116E4353-ACE8-4EED-95CD-18A1D36C0206}"/>
    <cellStyle name="Note 2 10 2" xfId="9680" xr:uid="{38041756-2832-42D6-9B76-714DB45845A2}"/>
    <cellStyle name="Note 2 10 2 2" xfId="13360" xr:uid="{0B61AE0B-DA67-449C-A309-DFF3DA8BBF0A}"/>
    <cellStyle name="Note 2 10 3" xfId="11581" xr:uid="{15989DC4-D350-48A3-8E3B-F3977CA7E0CD}"/>
    <cellStyle name="Note 2 10 4" xfId="7907" xr:uid="{82E8FCFD-FBAC-4BBA-8B8F-D64CEB2E6ED7}"/>
    <cellStyle name="Note 2 11" xfId="4990" xr:uid="{C2358333-660A-4A1B-A9F4-949F3E63D0FD}"/>
    <cellStyle name="Note 2 11 2" xfId="12477" xr:uid="{AB0939EC-2E5D-4315-8244-EC4128585114}"/>
    <cellStyle name="Note 2 11 3" xfId="8796" xr:uid="{4ECB5146-26B5-4A75-ADF6-DD2D5FF7F254}"/>
    <cellStyle name="Note 2 12" xfId="6816" xr:uid="{AC29683C-00EB-447F-ADE9-9B21E1496AFC}"/>
    <cellStyle name="Note 2 12 2" xfId="10668" xr:uid="{28F61977-0B82-45E9-8EFC-0FC99D7645DD}"/>
    <cellStyle name="Note 2 13" xfId="14378" xr:uid="{63B6F997-13AF-4E38-85A6-4AA984409B22}"/>
    <cellStyle name="Note 2 2" xfId="4991" xr:uid="{127269F4-0482-456C-8032-8171E5C3E821}"/>
    <cellStyle name="Note 2 2 2" xfId="4992" xr:uid="{FB82CD0C-A099-40FE-9A35-D504C9CD9BE2}"/>
    <cellStyle name="Note 2 2 2 2" xfId="4993" xr:uid="{CC05DE41-E04A-4805-95E4-962CCC7531FA}"/>
    <cellStyle name="Note 2 2 2 2 2" xfId="4994" xr:uid="{AFBA5261-6EF3-4A5D-8E4B-807F0CF02C61}"/>
    <cellStyle name="Note 2 2 2 2 2 2" xfId="4995" xr:uid="{2C781E5E-475C-4469-8D0C-9C3AF6ADC42B}"/>
    <cellStyle name="Note 2 2 2 2 3" xfId="4996" xr:uid="{E66E1111-87EC-4D3E-AB34-1392B521C6D1}"/>
    <cellStyle name="Note 2 2 2 3" xfId="4997" xr:uid="{5C8AF669-3B03-4B26-B9FA-AA0D011247FF}"/>
    <cellStyle name="Note 2 2 2 3 2" xfId="4998" xr:uid="{45299780-1001-4010-A6F2-52F289AFB0DB}"/>
    <cellStyle name="Note 2 2 2 4" xfId="4999" xr:uid="{F873BA29-AEEE-4A52-87C4-72C98C1EF08D}"/>
    <cellStyle name="Note 2 2 2 4 2" xfId="5000" xr:uid="{65367CF3-40E3-48C8-86D4-A83293C5FCDC}"/>
    <cellStyle name="Note 2 2 2 5" xfId="5001" xr:uid="{4AA9784B-C566-43D2-B322-094DF6E389B4}"/>
    <cellStyle name="Note 2 2 3" xfId="5002" xr:uid="{A807F68B-D2C5-42D6-AFBF-8E945C790881}"/>
    <cellStyle name="Note 2 2 3 2" xfId="5003" xr:uid="{9080320F-BF91-4BBC-9C85-2F74369D6B66}"/>
    <cellStyle name="Note 2 2 3 2 2" xfId="5004" xr:uid="{5D08B2BD-A8A1-428F-8E59-B193498609F7}"/>
    <cellStyle name="Note 2 2 3 3" xfId="5005" xr:uid="{8B23D109-28FA-4FE2-A460-8B186B6794F4}"/>
    <cellStyle name="Note 2 2 4" xfId="5006" xr:uid="{A6B30599-29D1-4D62-AEC4-2FB801A624AC}"/>
    <cellStyle name="Note 2 2 4 2" xfId="5007" xr:uid="{7E4E4BA9-B65A-45F3-AF56-3DA8C82319EA}"/>
    <cellStyle name="Note 2 2 5" xfId="5008" xr:uid="{8DEDDA7B-9A49-4D85-B6F2-B0754C77832B}"/>
    <cellStyle name="Note 2 2 5 2" xfId="5009" xr:uid="{F7637444-3839-42C8-BA31-9784BDA479A4}"/>
    <cellStyle name="Note 2 2 6" xfId="5010" xr:uid="{2F96E187-FB01-4719-8C37-ED65DC26812A}"/>
    <cellStyle name="Note 2 2 7" xfId="5011" xr:uid="{C27271A6-92F2-4E63-AE90-7245D26E41E5}"/>
    <cellStyle name="Note 2 3" xfId="5012" xr:uid="{BF7BDC92-AF5E-4FE0-98B3-CB68A6E1330D}"/>
    <cellStyle name="Note 2 3 2" xfId="5013" xr:uid="{F0F97FFA-8ECC-4B51-AF9B-435E6AC1398E}"/>
    <cellStyle name="Note 2 3 2 2" xfId="5014" xr:uid="{1C6296D2-F421-41CC-8398-4A366FA9C303}"/>
    <cellStyle name="Note 2 3 2 2 2" xfId="5015" xr:uid="{72350D0B-7D26-4DFF-95E4-50828A54D1E6}"/>
    <cellStyle name="Note 2 3 2 2 2 2" xfId="5016" xr:uid="{CF895E11-F551-4F84-A468-1CBC90D746DA}"/>
    <cellStyle name="Note 2 3 2 2 3" xfId="5017" xr:uid="{85055138-0D47-485B-BE2A-0383CEFFC389}"/>
    <cellStyle name="Note 2 3 2 3" xfId="5018" xr:uid="{90A2C905-EF46-4D5C-907F-A6BBA6F4EF17}"/>
    <cellStyle name="Note 2 3 2 3 2" xfId="5019" xr:uid="{BF105523-87B6-4068-9A93-AF660142748B}"/>
    <cellStyle name="Note 2 3 2 4" xfId="5020" xr:uid="{59224095-3F51-41A2-B4A2-E89080C87C59}"/>
    <cellStyle name="Note 2 3 3" xfId="5021" xr:uid="{EF26F8D9-2ECB-4402-99AC-FE3F588DC1D3}"/>
    <cellStyle name="Note 2 3 3 2" xfId="5022" xr:uid="{6F2C4DBF-5BB2-473B-BC97-C1FDD3891D31}"/>
    <cellStyle name="Note 2 3 3 2 2" xfId="5023" xr:uid="{A19D6A26-FE95-4282-8BAA-885212E43AC9}"/>
    <cellStyle name="Note 2 3 3 3" xfId="5024" xr:uid="{3A0CDF95-2383-4E60-84DE-AF211179BB53}"/>
    <cellStyle name="Note 2 3 4" xfId="5025" xr:uid="{25AA7D54-3437-42C4-97B0-4A9128AB1DC7}"/>
    <cellStyle name="Note 2 3 4 2" xfId="5026" xr:uid="{FF55DC27-2D7D-4DC5-97F1-FA78FF0010A0}"/>
    <cellStyle name="Note 2 3 5" xfId="5027" xr:uid="{0481129F-B6D9-4C0B-8765-5116BC503E83}"/>
    <cellStyle name="Note 2 3 5 2" xfId="5028" xr:uid="{3702E0F6-7008-4CD7-B4E7-B6D685592851}"/>
    <cellStyle name="Note 2 3 6" xfId="5029" xr:uid="{F12C5BBF-809E-4089-9301-716C9B23E94E}"/>
    <cellStyle name="Note 2 4" xfId="5030" xr:uid="{8D378C38-F859-406C-9075-0A3C688EB193}"/>
    <cellStyle name="Note 2 4 2" xfId="5031" xr:uid="{9B6FB82F-AAA1-4BDC-B07D-2DC6D29E733C}"/>
    <cellStyle name="Note 2 4 2 2" xfId="5032" xr:uid="{FC108751-0A4D-4EED-9CBE-C0731333A9FD}"/>
    <cellStyle name="Note 2 4 2 2 2" xfId="5033" xr:uid="{B1FB9ACC-D591-4642-8691-A5D5904FC0EC}"/>
    <cellStyle name="Note 2 4 2 3" xfId="5034" xr:uid="{6626B2EA-B0A6-4EFD-934B-5D86231073C6}"/>
    <cellStyle name="Note 2 4 3" xfId="5035" xr:uid="{A68CFD9A-1881-4420-B41C-6EF622FB684D}"/>
    <cellStyle name="Note 2 4 3 2" xfId="5036" xr:uid="{668F636D-63F6-440B-A0C2-DD914FF78B81}"/>
    <cellStyle name="Note 2 4 4" xfId="5037" xr:uid="{DA5E3906-96A5-481D-9B07-070DCF2524B0}"/>
    <cellStyle name="Note 2 4 4 2" xfId="5038" xr:uid="{C51AF080-14B4-4136-8FC1-BD1DECD452AD}"/>
    <cellStyle name="Note 2 4 5" xfId="5039" xr:uid="{6B3BBDBB-5AF1-4930-9D99-B4265BE64E99}"/>
    <cellStyle name="Note 2 5" xfId="5040" xr:uid="{1462C34C-C4B7-4F55-AEAF-AF6F04DF3054}"/>
    <cellStyle name="Note 2 5 2" xfId="5041" xr:uid="{8354523E-70BD-478B-ABF6-A29F488D47D8}"/>
    <cellStyle name="Note 2 5 2 2" xfId="5042" xr:uid="{FA8B2DB9-CA81-4B2D-86DF-CCB9922763D1}"/>
    <cellStyle name="Note 2 5 3" xfId="5043" xr:uid="{CD860789-0675-4677-A1A6-98784D642784}"/>
    <cellStyle name="Note 2 6" xfId="5044" xr:uid="{1BE3A3B6-1DD5-4096-A977-F57351E07962}"/>
    <cellStyle name="Note 2 6 2" xfId="5045" xr:uid="{3632BE3D-920E-4AFD-A5EF-959D01A4D9C2}"/>
    <cellStyle name="Note 2 7" xfId="5046" xr:uid="{1D736E61-874A-4E48-A3DB-DC116D5761F0}"/>
    <cellStyle name="Note 2 7 2" xfId="5047" xr:uid="{1112DD1E-B712-4857-B6A5-8C07D36A4C6C}"/>
    <cellStyle name="Note 2 8" xfId="5048" xr:uid="{ADCCBF47-7853-454C-9DC5-128B2C7D5551}"/>
    <cellStyle name="Note 2 8 2" xfId="6835" xr:uid="{36F11ABD-AF43-49B2-A4D2-01D55B76D321}"/>
    <cellStyle name="Note 2 8 2 2" xfId="8447" xr:uid="{2E39923E-A181-41B7-AB01-1DB1E5164AA5}"/>
    <cellStyle name="Note 2 8 2 2 2" xfId="10229" xr:uid="{A9E17A80-F24D-4A80-B251-514534FC10AD}"/>
    <cellStyle name="Note 2 8 2 2 2 2" xfId="13909" xr:uid="{2CF1C468-48B0-4B05-A638-8BD2C2B83007}"/>
    <cellStyle name="Note 2 8 2 2 3" xfId="12130" xr:uid="{4C3D81A2-6D9E-4160-AE77-F879AA2DBE18}"/>
    <cellStyle name="Note 2 8 2 3" xfId="9347" xr:uid="{87F95715-DEF7-46C0-8742-0912A8804A37}"/>
    <cellStyle name="Note 2 8 2 3 2" xfId="13027" xr:uid="{836485BE-8219-4936-B156-792AB446131D}"/>
    <cellStyle name="Note 2 8 2 4" xfId="11248" xr:uid="{7DAF1DD6-447C-4842-B63D-590F0549E326}"/>
    <cellStyle name="Note 2 8 2 5" xfId="7645" xr:uid="{79466183-E2AA-48DF-8B52-3EBC7037D5CA}"/>
    <cellStyle name="Note 2 8 3" xfId="7124" xr:uid="{E2DCA924-7D9E-4015-B889-4258FFBDFB8C}"/>
    <cellStyle name="Note 2 8 3 2" xfId="9846" xr:uid="{C40458C7-897B-4560-8B61-303F8FE681F8}"/>
    <cellStyle name="Note 2 8 3 2 2" xfId="13526" xr:uid="{6F5144A2-E30A-4961-ABF8-73CF0D1BC73B}"/>
    <cellStyle name="Note 2 8 3 3" xfId="11747" xr:uid="{038872A4-BB95-43F5-8859-D9148FCFDD67}"/>
    <cellStyle name="Note 2 8 4" xfId="8964" xr:uid="{6E950239-96BD-46D4-A745-8A77DF698081}"/>
    <cellStyle name="Note 2 8 4 2" xfId="12644" xr:uid="{13F56643-2008-444E-AD11-7D2F26E68992}"/>
    <cellStyle name="Note 2 8 5" xfId="10865" xr:uid="{D540D975-A189-4878-BBCA-16E7EE83D14E}"/>
    <cellStyle name="Note 2 9" xfId="5049" xr:uid="{F705B7DC-A833-4A44-9B5C-D6282C564FD5}"/>
    <cellStyle name="Note 2 9 2" xfId="6893" xr:uid="{68F8EDC2-0881-4C46-96B2-469DF1761A2D}"/>
    <cellStyle name="Note 2 9 2 2" xfId="10062" xr:uid="{FD507C81-111F-482B-96E3-37EF05E4EA91}"/>
    <cellStyle name="Note 2 9 2 2 2" xfId="13742" xr:uid="{7DAB9C1F-9D54-4C93-8114-908F6BCCC22E}"/>
    <cellStyle name="Note 2 9 2 3" xfId="11963" xr:uid="{C1570663-87E4-432A-9538-D52E7AA8DBBD}"/>
    <cellStyle name="Note 2 9 2 4" xfId="8280" xr:uid="{C5ADA5F6-642C-44A6-9226-66277DB9D234}"/>
    <cellStyle name="Note 2 9 3" xfId="7277" xr:uid="{53EA3BE5-260B-4D67-A30A-FCB5D1B8831C}"/>
    <cellStyle name="Note 2 9 3 2" xfId="12860" xr:uid="{A2C91E56-9D81-4E1C-98A3-60BC40B6FA69}"/>
    <cellStyle name="Note 2 9 3 3" xfId="9180" xr:uid="{AFEC1AA1-A0E3-4AA1-83B9-657848F3530A}"/>
    <cellStyle name="Note 2 9 4" xfId="11081" xr:uid="{6A915995-016C-4BC3-8D58-1DE78BD4908D}"/>
    <cellStyle name="Note 2 9 5" xfId="7485" xr:uid="{5C71828D-10A5-4D96-B9C2-E47E6E33ABB2}"/>
    <cellStyle name="Note 20" xfId="5050" xr:uid="{E548570B-7A72-4CCE-9799-8E98DC5ACC61}"/>
    <cellStyle name="Note 20 2" xfId="7463" xr:uid="{771B1731-581B-4AFF-87B4-309297B40509}"/>
    <cellStyle name="Note 20 2 2" xfId="7717" xr:uid="{511D77B8-C593-44AE-9CD5-5C12811F6D95}"/>
    <cellStyle name="Note 20 2 2 2" xfId="8584" xr:uid="{21617724-02AA-470F-BA9E-511A7110F467}"/>
    <cellStyle name="Note 20 2 2 2 2" xfId="10366" xr:uid="{ABD9C732-E46A-4371-82CA-99DF3504DBDA}"/>
    <cellStyle name="Note 20 2 2 2 2 2" xfId="14046" xr:uid="{94CC8311-E500-4494-BB24-75566F35E298}"/>
    <cellStyle name="Note 20 2 2 2 3" xfId="12267" xr:uid="{D23B16DF-117B-4DCE-B2C4-F755E710DFE5}"/>
    <cellStyle name="Note 20 2 2 3" xfId="9484" xr:uid="{15144091-011F-49FF-9A1D-3669B5E9FD6A}"/>
    <cellStyle name="Note 20 2 2 3 2" xfId="13164" xr:uid="{D473D971-A9CC-46C2-8CDE-6938BA08C6DC}"/>
    <cellStyle name="Note 20 2 2 4" xfId="11385" xr:uid="{139969BE-12AC-4E30-978D-E2810C9E2818}"/>
    <cellStyle name="Note 20 2 3" xfId="8202" xr:uid="{F755B6D8-A527-4251-AC47-D1B99C57A0C1}"/>
    <cellStyle name="Note 20 2 3 2" xfId="9983" xr:uid="{B8EC55D9-3453-4159-8A81-AC3DC0E05A8F}"/>
    <cellStyle name="Note 20 2 3 2 2" xfId="13663" xr:uid="{D2132C9F-8A9D-4A1B-BF87-2F3750003DEC}"/>
    <cellStyle name="Note 20 2 3 3" xfId="11884" xr:uid="{A5C70776-CDDD-4F05-B0C4-FF04030BD01E}"/>
    <cellStyle name="Note 20 2 4" xfId="9101" xr:uid="{F9433536-6C7B-49B3-8AF9-DBDE47859455}"/>
    <cellStyle name="Note 20 2 4 2" xfId="12781" xr:uid="{F0A949A6-C1E9-4B0C-9560-AD235A51FFC3}"/>
    <cellStyle name="Note 20 2 5" xfId="11002" xr:uid="{23626568-CB78-48F4-9E75-CAF768D2CDDC}"/>
    <cellStyle name="Note 20 3" xfId="7616" xr:uid="{325B35C5-6DCC-44AA-8C2B-2AED06FDF735}"/>
    <cellStyle name="Note 20 3 2" xfId="8418" xr:uid="{BB12F82E-0647-4254-88CC-7573A42BA948}"/>
    <cellStyle name="Note 20 3 2 2" xfId="10200" xr:uid="{033F68B5-6953-4639-A7CB-E25CE333DFBA}"/>
    <cellStyle name="Note 20 3 2 2 2" xfId="13880" xr:uid="{F7C23C89-9B6F-4FC7-A33E-0F94B9407493}"/>
    <cellStyle name="Note 20 3 2 3" xfId="12101" xr:uid="{D3EBD5BD-F7FD-4C47-94C3-353FAE7874FE}"/>
    <cellStyle name="Note 20 3 3" xfId="9318" xr:uid="{2A67024D-77DE-4CD6-90BB-589EEC1695A6}"/>
    <cellStyle name="Note 20 3 3 2" xfId="12998" xr:uid="{67364CDA-C8D1-4D1D-94E0-9D3A1D6927EE}"/>
    <cellStyle name="Note 20 3 4" xfId="11219" xr:uid="{C21A0E3E-9846-40E5-9E89-F96675022BCD}"/>
    <cellStyle name="Note 20 4" xfId="8043" xr:uid="{4650FB3E-0EEB-46A9-9562-E04EC2618CC2}"/>
    <cellStyle name="Note 20 4 2" xfId="9817" xr:uid="{E34B4B46-0E94-4EEF-80C4-62EDC7117B8C}"/>
    <cellStyle name="Note 20 4 2 2" xfId="13497" xr:uid="{D4A55ACD-0758-4C20-8423-91DD1B239EED}"/>
    <cellStyle name="Note 20 4 3" xfId="11718" xr:uid="{C41568BD-54BF-41EE-9F21-FFCB3B716CF4}"/>
    <cellStyle name="Note 20 5" xfId="8934" xr:uid="{DB5368B4-2454-4CFB-A496-3599839FB5BE}"/>
    <cellStyle name="Note 20 5 2" xfId="12615" xr:uid="{42491DFE-3C34-4B14-A75C-6B32486F433B}"/>
    <cellStyle name="Note 20 6" xfId="10835" xr:uid="{E18CBFE8-951C-4B2A-A8D3-9C7CBFA51C8F}"/>
    <cellStyle name="Note 21" xfId="6937" xr:uid="{2AB4ADE8-E777-4351-B425-F5F8197435E3}"/>
    <cellStyle name="Note 21 2" xfId="7743" xr:uid="{E88975A6-3289-4B57-AEF1-1F4E431EB372}"/>
    <cellStyle name="Note 21 2 2" xfId="8610" xr:uid="{A8A67565-B916-444C-BD4C-53F56769A244}"/>
    <cellStyle name="Note 21 2 2 2" xfId="10392" xr:uid="{4F9F2D77-B51D-45F0-96AB-F796299B0384}"/>
    <cellStyle name="Note 21 2 2 2 2" xfId="14072" xr:uid="{86349480-02CA-4754-8AFE-A78B5E4A9986}"/>
    <cellStyle name="Note 21 2 2 3" xfId="12293" xr:uid="{AF597DB1-C556-4A75-89AD-365958A6653C}"/>
    <cellStyle name="Note 21 2 3" xfId="9510" xr:uid="{BD7F14F0-455E-4F56-8012-BFC011800C31}"/>
    <cellStyle name="Note 21 2 3 2" xfId="13190" xr:uid="{3677FCE7-83E5-4DA8-8002-DFE52E675B8F}"/>
    <cellStyle name="Note 21 2 4" xfId="11411" xr:uid="{8EE71B4A-2BFC-4031-86D0-38212C518E02}"/>
    <cellStyle name="Note 21 3" xfId="8228" xr:uid="{3EEBECB9-D8A6-414A-BFD2-82CFE7BAB9B9}"/>
    <cellStyle name="Note 21 3 2" xfId="10009" xr:uid="{9075CEA9-24D8-45BC-9490-7F616BD922E0}"/>
    <cellStyle name="Note 21 3 2 2" xfId="13689" xr:uid="{18429B0F-604C-406F-BD3E-412FE980FE41}"/>
    <cellStyle name="Note 21 3 3" xfId="11910" xr:uid="{0C413EE0-0834-4110-9086-BCEA965B9727}"/>
    <cellStyle name="Note 21 4" xfId="9127" xr:uid="{D334C642-7BAD-4B32-9A67-FCC0220F5DBB}"/>
    <cellStyle name="Note 21 4 2" xfId="12807" xr:uid="{732672BC-3075-4547-BE02-C592F9515A21}"/>
    <cellStyle name="Note 21 5" xfId="11028" xr:uid="{14FAF278-1ED2-468D-B848-42C8AFAF1574}"/>
    <cellStyle name="Note 22" xfId="6952" xr:uid="{82A0275D-7DC4-4C78-B54B-9088B9886CAF}"/>
    <cellStyle name="Note 22 2" xfId="7747" xr:uid="{4BBEBD0B-F745-4EF0-AB25-42484DBD23E9}"/>
    <cellStyle name="Note 22 2 2" xfId="8616" xr:uid="{37245507-878F-46BA-B142-09695B6C1286}"/>
    <cellStyle name="Note 22 2 2 2" xfId="10398" xr:uid="{A1279CA7-D9CA-43EA-B50E-C924BE51BD9B}"/>
    <cellStyle name="Note 22 2 2 2 2" xfId="14078" xr:uid="{B6ACEB37-34E2-498B-B324-54E2976B9F3D}"/>
    <cellStyle name="Note 22 2 2 3" xfId="12299" xr:uid="{50AEFDA3-9AB5-4383-84F7-5A0FCC681C97}"/>
    <cellStyle name="Note 22 2 3" xfId="9516" xr:uid="{9A332B3B-41A0-4D65-990D-48EB9691A0BD}"/>
    <cellStyle name="Note 22 2 3 2" xfId="13196" xr:uid="{0B3855A1-2D08-49FA-BAA0-1429B1E120AE}"/>
    <cellStyle name="Note 22 2 4" xfId="11417" xr:uid="{CE9A7AC5-90F8-47ED-B8FE-C5DB52BEA0E9}"/>
    <cellStyle name="Note 22 3" xfId="8234" xr:uid="{73CE1139-BB8A-4A44-81F4-218A43CA8F72}"/>
    <cellStyle name="Note 22 3 2" xfId="10015" xr:uid="{BE1BE27F-E1CA-4764-9837-2746287065E2}"/>
    <cellStyle name="Note 22 3 2 2" xfId="13695" xr:uid="{20A1BF61-1743-410D-9B3D-AA970FA58010}"/>
    <cellStyle name="Note 22 3 3" xfId="11916" xr:uid="{87A9424C-458E-4A2E-8900-E336CFA8FB7F}"/>
    <cellStyle name="Note 22 4" xfId="9133" xr:uid="{C088F8C7-1021-4297-9870-6DE7BA07E537}"/>
    <cellStyle name="Note 22 4 2" xfId="12813" xr:uid="{441D8569-A116-4FB2-A5BC-477E985216BA}"/>
    <cellStyle name="Note 22 5" xfId="11034" xr:uid="{3C1CD1EB-836B-49AF-B95E-AA81FF70666E}"/>
    <cellStyle name="Note 23" xfId="6972" xr:uid="{02A22647-E272-4864-BAB7-D2798C13B172}"/>
    <cellStyle name="Note 23 2" xfId="7763" xr:uid="{DC4AB797-7267-4DE4-8BB6-8468B27A810E}"/>
    <cellStyle name="Note 23 2 2" xfId="8631" xr:uid="{DE3AB70D-D1B8-4359-A0F6-419F15F6F603}"/>
    <cellStyle name="Note 23 2 2 2" xfId="10413" xr:uid="{F5B1B2B0-0DCC-4AFF-AF21-8DE2371EA12C}"/>
    <cellStyle name="Note 23 2 2 2 2" xfId="14093" xr:uid="{D9DE3B90-4A4D-420A-88C9-2C80A4C70F08}"/>
    <cellStyle name="Note 23 2 2 3" xfId="12314" xr:uid="{709B4A23-C4C6-4B08-B620-034BBC2755B6}"/>
    <cellStyle name="Note 23 2 3" xfId="9531" xr:uid="{D3AEABB8-A197-492D-BC5C-565F0ED0A22F}"/>
    <cellStyle name="Note 23 2 3 2" xfId="13211" xr:uid="{591FCDFC-238A-4C08-94CE-ABFA9477BBE8}"/>
    <cellStyle name="Note 23 2 4" xfId="11432" xr:uid="{82D0D973-0171-4545-BE60-2F41BE0B987E}"/>
    <cellStyle name="Note 23 3" xfId="8249" xr:uid="{5815CEB1-DDC2-4562-8A1D-E06BABC9C80B}"/>
    <cellStyle name="Note 23 3 2" xfId="10030" xr:uid="{2F53F455-B907-4778-B36F-9436A5DBD624}"/>
    <cellStyle name="Note 23 3 2 2" xfId="13710" xr:uid="{01FEEBC6-1DA1-47C3-AAC2-0B16045DD0B6}"/>
    <cellStyle name="Note 23 3 3" xfId="11931" xr:uid="{AE3B84B8-EBD6-493D-8AC4-6AF3F5127E11}"/>
    <cellStyle name="Note 23 4" xfId="9148" xr:uid="{AA70B3FE-1F31-4D13-A1A1-4865E52D9D19}"/>
    <cellStyle name="Note 23 4 2" xfId="12828" xr:uid="{97810965-876D-40ED-8C8A-ADD855367672}"/>
    <cellStyle name="Note 23 5" xfId="11049" xr:uid="{0D03E61E-86F0-4987-8540-F3AA17872993}"/>
    <cellStyle name="Note 24" xfId="7379" xr:uid="{CDC34DA8-98EC-4D78-976B-ABE6DDB0CE14}"/>
    <cellStyle name="Note 24 2" xfId="8277" xr:uid="{34FE1917-A614-43A6-8D4A-783D452FEEBE}"/>
    <cellStyle name="Note 24 2 2" xfId="10058" xr:uid="{8FAEB860-992A-4082-9D44-06E12B7C96BA}"/>
    <cellStyle name="Note 24 2 2 2" xfId="13738" xr:uid="{145442C0-15A4-444D-98FD-1F36D1827612}"/>
    <cellStyle name="Note 24 2 3" xfId="11959" xr:uid="{3A714817-B453-459F-ACA6-AE1DF74E89A6}"/>
    <cellStyle name="Note 24 3" xfId="9176" xr:uid="{CE0821FD-39D9-47CD-9BF4-63AC5685E54C}"/>
    <cellStyle name="Note 24 3 2" xfId="12856" xr:uid="{467E2D7F-AB3C-4247-92B2-400311B6029B}"/>
    <cellStyle name="Note 24 4" xfId="11077" xr:uid="{60D56234-AC7A-404B-867F-00D1CFD4205D}"/>
    <cellStyle name="Note 25" xfId="7380" xr:uid="{618A221B-3AA8-4598-8FAA-C6517716E37F}"/>
    <cellStyle name="Note 25 2" xfId="8645" xr:uid="{93BA5350-67BD-4B1D-A90E-8708BE364320}"/>
    <cellStyle name="Note 25 2 2" xfId="10427" xr:uid="{80C55406-A9E6-46DE-B457-11CDDEF7BA6A}"/>
    <cellStyle name="Note 25 2 2 2" xfId="14107" xr:uid="{07C2B93F-FF4F-4473-8691-429A415FFE9A}"/>
    <cellStyle name="Note 25 2 3" xfId="12328" xr:uid="{28AC9541-4A21-4E0E-AA32-54267D81B6CA}"/>
    <cellStyle name="Note 25 3" xfId="9545" xr:uid="{56AF4D36-B9E0-4F5B-92A4-1BFA1FCA95B8}"/>
    <cellStyle name="Note 25 3 2" xfId="13225" xr:uid="{E799C428-5E3D-4878-9BDD-5B7AA8FD39C4}"/>
    <cellStyle name="Note 25 4" xfId="11446" xr:uid="{D25542C5-79CE-466E-ACBD-B98F1238B656}"/>
    <cellStyle name="Note 26" xfId="7381" xr:uid="{22CBFBA5-C408-4F59-A4FD-58C6AB41D0AE}"/>
    <cellStyle name="Note 26 2" xfId="8659" xr:uid="{EB1AF817-AD02-42E0-8BF2-C141B159B700}"/>
    <cellStyle name="Note 26 2 2" xfId="10441" xr:uid="{7C965908-2CE0-4619-AA32-778B6D2F7C2B}"/>
    <cellStyle name="Note 26 2 2 2" xfId="14121" xr:uid="{0FD52186-37A0-48BC-9D12-8B1EAD35F504}"/>
    <cellStyle name="Note 26 2 3" xfId="12342" xr:uid="{8643EE89-5B3B-4805-9119-A709D8CFB0FC}"/>
    <cellStyle name="Note 26 3" xfId="9559" xr:uid="{1312DD90-1336-4C70-B559-012D93859EDA}"/>
    <cellStyle name="Note 26 3 2" xfId="13239" xr:uid="{56753463-170E-466A-ACDB-60F4E2F414B6}"/>
    <cellStyle name="Note 26 4" xfId="11460" xr:uid="{80489ED0-846C-4563-8261-E45FCD0E2E0E}"/>
    <cellStyle name="Note 27" xfId="7814" xr:uid="{25E94191-45D0-4582-84FB-5C66049943F7}"/>
    <cellStyle name="Note 27 2" xfId="8686" xr:uid="{F35B0E5D-7E61-4D81-B68C-EA5D1E81A15D}"/>
    <cellStyle name="Note 27 2 2" xfId="10468" xr:uid="{45BD668C-571D-4BB0-A56D-1005CDF3DC9B}"/>
    <cellStyle name="Note 27 2 2 2" xfId="14148" xr:uid="{7C3781F5-0940-46E0-A876-21016EAA4DE3}"/>
    <cellStyle name="Note 27 2 3" xfId="12369" xr:uid="{A350135F-CAD4-45A6-9E7B-AB2E74DA55A0}"/>
    <cellStyle name="Note 27 3" xfId="9585" xr:uid="{07E026A1-F49B-4066-88F8-211240F01798}"/>
    <cellStyle name="Note 27 3 2" xfId="13266" xr:uid="{059B510B-4939-41AF-9266-C62E89FD2E9E}"/>
    <cellStyle name="Note 27 4" xfId="11487" xr:uid="{1BA6D38D-3C93-4D4F-B06D-36F1A444247F}"/>
    <cellStyle name="Note 28" xfId="7829" xr:uid="{4D92D2CD-6021-40E4-97BA-90AE629897F5}"/>
    <cellStyle name="Note 28 2" xfId="8701" xr:uid="{EC6B0B72-BD61-4053-8DEC-5FB7BE245066}"/>
    <cellStyle name="Note 28 2 2" xfId="10483" xr:uid="{1F54EE6C-27CE-4D84-8376-8953A672D9DC}"/>
    <cellStyle name="Note 28 2 2 2" xfId="14163" xr:uid="{A2842106-160C-4B8A-BC7B-233AE4E609DE}"/>
    <cellStyle name="Note 28 2 3" xfId="12384" xr:uid="{2B2EB1AF-DE16-4CB6-B306-79979FFBF29F}"/>
    <cellStyle name="Note 28 3" xfId="9600" xr:uid="{306A6728-FC37-4E09-A12C-438DA6D9BE42}"/>
    <cellStyle name="Note 28 3 2" xfId="13281" xr:uid="{B9EA60C3-420E-4692-997C-277828A929B0}"/>
    <cellStyle name="Note 28 4" xfId="11502" xr:uid="{31A885BE-C818-4F22-B2E4-97D00DE9F4EF}"/>
    <cellStyle name="Note 29" xfId="7830" xr:uid="{FF0FFB25-BCCB-4351-B736-316DF46EB105}"/>
    <cellStyle name="Note 29 2" xfId="8703" xr:uid="{D028DAFE-5579-4859-9735-C8542E972FB7}"/>
    <cellStyle name="Note 29 2 2" xfId="10484" xr:uid="{51D6DAD8-8351-4649-A39F-3D12F7241F02}"/>
    <cellStyle name="Note 29 2 2 2" xfId="14164" xr:uid="{8BDA1CDA-1A92-4129-915D-11B4AC408F20}"/>
    <cellStyle name="Note 29 2 3" xfId="12385" xr:uid="{0BC3C680-BB62-4937-A980-2FADC885C9F5}"/>
    <cellStyle name="Note 29 3" xfId="9601" xr:uid="{654ED27E-4F87-4BBE-B837-15C52B1CE068}"/>
    <cellStyle name="Note 29 3 2" xfId="13282" xr:uid="{979A63D9-133E-4A9A-90FD-473715876845}"/>
    <cellStyle name="Note 29 4" xfId="11503" xr:uid="{4CD27441-7372-4907-9561-B7F578DABE9C}"/>
    <cellStyle name="Note 3" xfId="5051" xr:uid="{4DB35194-1258-47A8-857B-9392F4649D8D}"/>
    <cellStyle name="Note 3 10" xfId="14386" xr:uid="{0BB8C1B2-F000-46C4-9B7B-E01F0DE4C4B2}"/>
    <cellStyle name="Note 3 2" xfId="5052" xr:uid="{9708E71F-6E2E-45AF-A4B3-AD67A44B1017}"/>
    <cellStyle name="Note 3 2 2" xfId="5053" xr:uid="{6FDF37D0-C4B7-4217-9122-1EECC230DC35}"/>
    <cellStyle name="Note 3 2 2 2" xfId="5054" xr:uid="{38CE9F1E-3B5C-4A33-9A42-E4037D04E18B}"/>
    <cellStyle name="Note 3 2 2 2 2" xfId="5055" xr:uid="{8F25DED9-9D21-43D0-834F-DE45A81B7CDF}"/>
    <cellStyle name="Note 3 2 2 2 2 2" xfId="5056" xr:uid="{0F276997-F7B4-40DA-983C-05426C083D20}"/>
    <cellStyle name="Note 3 2 2 2 3" xfId="5057" xr:uid="{B3282DDF-4B3D-42EE-8F40-91B8BBBA92D3}"/>
    <cellStyle name="Note 3 2 2 3" xfId="5058" xr:uid="{55C28475-2837-4BC0-AB2F-55184F19D565}"/>
    <cellStyle name="Note 3 2 2 3 2" xfId="5059" xr:uid="{7C642B9D-4A5E-460E-9B18-FA19AE329FF8}"/>
    <cellStyle name="Note 3 2 2 4" xfId="5060" xr:uid="{4F1E5D1D-680F-42A5-9357-C076B9019CBD}"/>
    <cellStyle name="Note 3 2 3" xfId="5061" xr:uid="{5CDE4CA7-1BA8-404D-BC08-92B4D9A854C3}"/>
    <cellStyle name="Note 3 2 3 2" xfId="5062" xr:uid="{CA56D67E-CFDF-42B3-B803-143AE89E53C3}"/>
    <cellStyle name="Note 3 2 3 2 2" xfId="5063" xr:uid="{52193667-9EF8-4771-860C-76A035E1A3F5}"/>
    <cellStyle name="Note 3 2 3 3" xfId="5064" xr:uid="{ABD5BC15-72E1-4C32-BB4B-1DA0352CB66E}"/>
    <cellStyle name="Note 3 2 4" xfId="5065" xr:uid="{403D64DF-AB99-4AF5-8D47-AAD7AB490EBD}"/>
    <cellStyle name="Note 3 2 4 2" xfId="5066" xr:uid="{6543E445-1AFE-4D1B-9C0E-40D160E38285}"/>
    <cellStyle name="Note 3 2 5" xfId="5067" xr:uid="{93CE01B8-260F-4704-9216-C41258B82AE5}"/>
    <cellStyle name="Note 3 2 5 2" xfId="5068" xr:uid="{2425D6A9-AD41-442E-84E2-8470E6BD6B01}"/>
    <cellStyle name="Note 3 2 6" xfId="5069" xr:uid="{0E714B8C-A292-4308-B112-FE4D0600F14C}"/>
    <cellStyle name="Note 3 2 7" xfId="5070" xr:uid="{0EB3AE9F-08CE-4435-903E-3BAD81C9ED95}"/>
    <cellStyle name="Note 3 3" xfId="5071" xr:uid="{AAC42736-B157-488F-9327-8F67ECC67BFF}"/>
    <cellStyle name="Note 3 3 2" xfId="5072" xr:uid="{82D5ADD1-4605-47C9-855C-CFF0384A48C5}"/>
    <cellStyle name="Note 3 3 2 2" xfId="5073" xr:uid="{ABBD9F6B-BDC6-4A74-A696-C0B76496DB3C}"/>
    <cellStyle name="Note 3 3 2 2 2" xfId="5074" xr:uid="{2527E360-BF74-45A5-B6C8-50074C90B363}"/>
    <cellStyle name="Note 3 3 2 2 2 2" xfId="5075" xr:uid="{D0991300-2EBE-49D9-A6B6-41748775F1ED}"/>
    <cellStyle name="Note 3 3 2 2 3" xfId="5076" xr:uid="{12ED9851-883C-4745-BF36-426083970FCF}"/>
    <cellStyle name="Note 3 3 2 3" xfId="5077" xr:uid="{3E859931-A6EF-4049-8C10-24E27CF74CA4}"/>
    <cellStyle name="Note 3 3 2 3 2" xfId="5078" xr:uid="{D5F12FEB-340A-46AE-9D0B-1D4005E7CC44}"/>
    <cellStyle name="Note 3 3 2 4" xfId="5079" xr:uid="{4ED8ACD1-8A81-40AB-8E74-0A659D23D201}"/>
    <cellStyle name="Note 3 3 3" xfId="5080" xr:uid="{6DBD97DE-0124-4808-88C4-9E7DB5B1F787}"/>
    <cellStyle name="Note 3 3 3 2" xfId="5081" xr:uid="{739301F1-27D8-4773-83EE-7462920590FC}"/>
    <cellStyle name="Note 3 3 3 2 2" xfId="5082" xr:uid="{529F8D68-29D4-4BB8-9BEE-F1F6D93BDDBA}"/>
    <cellStyle name="Note 3 3 3 3" xfId="5083" xr:uid="{190E368A-F8D0-477D-AABA-08B4380F435E}"/>
    <cellStyle name="Note 3 3 4" xfId="5084" xr:uid="{5A878DAB-430A-453C-A03E-10CDA19BC62E}"/>
    <cellStyle name="Note 3 3 4 2" xfId="5085" xr:uid="{973AEECC-87B9-4036-8ADB-324208BCCA69}"/>
    <cellStyle name="Note 3 3 5" xfId="5086" xr:uid="{77D57A64-E608-478C-B007-5B3088ED6E38}"/>
    <cellStyle name="Note 3 4" xfId="5087" xr:uid="{6F00D25F-725F-4212-B4E2-11DB8C674AFB}"/>
    <cellStyle name="Note 3 4 2" xfId="5088" xr:uid="{3408BE36-76C0-4244-B0A1-E9715A943489}"/>
    <cellStyle name="Note 3 4 2 2" xfId="5089" xr:uid="{827BBD9C-7212-42B0-A583-6CC0CB8658F3}"/>
    <cellStyle name="Note 3 4 2 2 2" xfId="5090" xr:uid="{2B53C921-FB02-466A-9D09-D57DB1AF505C}"/>
    <cellStyle name="Note 3 4 2 3" xfId="5091" xr:uid="{7745F9DC-85F9-4FEE-BB53-D7DA02887355}"/>
    <cellStyle name="Note 3 4 3" xfId="5092" xr:uid="{AEEBDC27-82D0-4D95-B38F-8AADA1384DE9}"/>
    <cellStyle name="Note 3 4 3 2" xfId="5093" xr:uid="{19460380-9DA3-466B-993B-BCD9826AD421}"/>
    <cellStyle name="Note 3 4 4" xfId="5094" xr:uid="{8E623AC2-0102-41F7-B0AD-E5D3BE51B8C0}"/>
    <cellStyle name="Note 3 5" xfId="5095" xr:uid="{3E7DC54C-7962-4E0E-A673-83DBD53419D9}"/>
    <cellStyle name="Note 3 5 2" xfId="5096" xr:uid="{ED225C76-7E72-45DA-A53D-055353115416}"/>
    <cellStyle name="Note 3 5 2 2" xfId="5097" xr:uid="{02038025-09A1-49ED-B8E3-814B498ACE08}"/>
    <cellStyle name="Note 3 5 3" xfId="5098" xr:uid="{7C92222C-9184-475E-BA19-35A59A35C19D}"/>
    <cellStyle name="Note 3 6" xfId="5099" xr:uid="{FB9A471D-6C06-484C-98A9-6AC40AFB04DB}"/>
    <cellStyle name="Note 3 6 2" xfId="5100" xr:uid="{C43BE20D-2A3F-418A-B2B8-F460A41FD9C9}"/>
    <cellStyle name="Note 3 7" xfId="5101" xr:uid="{7F3FA526-33E4-41F2-9E44-DEDDCC0B628A}"/>
    <cellStyle name="Note 3 7 2" xfId="5102" xr:uid="{C9477C65-73F7-44D6-8D75-427A104C4C9E}"/>
    <cellStyle name="Note 3 8" xfId="5103" xr:uid="{927006BC-C6C6-4EC2-94B3-58F205022032}"/>
    <cellStyle name="Note 3 9" xfId="5104" xr:uid="{C014EECE-0BD9-4575-97EE-9D198EFCDFE3}"/>
    <cellStyle name="Note 3 9 2" xfId="10740" xr:uid="{B3C7B310-7DF9-4DBB-BE6D-FC258A07FAD4}"/>
    <cellStyle name="Note 30" xfId="7847" xr:uid="{4F9E9D69-34DB-4296-9A2C-9A137F0662AC}"/>
    <cellStyle name="Note 30 2" xfId="8721" xr:uid="{F84C7AA9-69D0-4A83-BC89-20497AFBA9BA}"/>
    <cellStyle name="Note 30 2 2" xfId="10502" xr:uid="{679C37C7-52F3-47C3-A718-FD17B915FE89}"/>
    <cellStyle name="Note 30 2 2 2" xfId="14182" xr:uid="{C64A53C6-4021-405D-9E6E-11904F514002}"/>
    <cellStyle name="Note 30 2 3" xfId="12403" xr:uid="{F07883D3-4E98-4255-863B-E787050B8E3A}"/>
    <cellStyle name="Note 30 3" xfId="9619" xr:uid="{CB8A2232-842B-4EDD-BA88-C5A04F30F3AF}"/>
    <cellStyle name="Note 30 3 2" xfId="13300" xr:uid="{6C971099-678D-41FA-9150-1F76590FBBAF}"/>
    <cellStyle name="Note 30 4" xfId="11521" xr:uid="{694036B6-21BB-418D-8445-CC7C3E6C7781}"/>
    <cellStyle name="Note 31" xfId="7866" xr:uid="{0AF045B5-00BF-4599-AE9F-9A0F746231FD}"/>
    <cellStyle name="Note 31 2" xfId="8740" xr:uid="{5A98F894-5BB9-495A-8E4B-47213147BF72}"/>
    <cellStyle name="Note 31 2 2" xfId="10521" xr:uid="{38702379-DD2F-4FC1-85AC-25DA98F404CE}"/>
    <cellStyle name="Note 31 2 2 2" xfId="14201" xr:uid="{D375F34C-E607-4D3A-ABDD-AF39F8695347}"/>
    <cellStyle name="Note 31 2 3" xfId="12422" xr:uid="{52694B3E-CCC4-4E9A-B2F6-C9A7BFFD212C}"/>
    <cellStyle name="Note 31 3" xfId="9638" xr:uid="{832D2481-C685-45A8-A86C-43565BD74826}"/>
    <cellStyle name="Note 31 3 2" xfId="13319" xr:uid="{1902441C-4708-4975-AC18-2128115291C2}"/>
    <cellStyle name="Note 31 4" xfId="11540" xr:uid="{51FB96F0-ED5B-4DA1-A8D3-4D107D6EFF4A}"/>
    <cellStyle name="Note 32" xfId="7880" xr:uid="{F9517525-C470-4A05-BFF7-AE42BAE68A88}"/>
    <cellStyle name="Note 32 2" xfId="9652" xr:uid="{5A7DFB3F-E910-430B-B519-77E75F77ED15}"/>
    <cellStyle name="Note 32 2 2" xfId="13332" xr:uid="{B1179294-ED15-43C3-92AF-4A558DB43167}"/>
    <cellStyle name="Note 32 3" xfId="11553" xr:uid="{601F0EE7-977A-4F1D-A7F9-F98795090DAC}"/>
    <cellStyle name="Note 33" xfId="8753" xr:uid="{BD2B6F5E-7BA7-4721-8FD9-5C8F6A2DA1B8}"/>
    <cellStyle name="Note 33 2" xfId="10534" xr:uid="{D4CDE47B-2C57-4566-B6A6-E162A4BDC111}"/>
    <cellStyle name="Note 33 2 2" xfId="14214" xr:uid="{3A2A0DEC-5E13-4EDD-8551-FCC74B866EE5}"/>
    <cellStyle name="Note 33 3" xfId="12435" xr:uid="{BE5733C6-B43F-4F21-888F-A40D2C6E0321}"/>
    <cellStyle name="Note 34" xfId="8767" xr:uid="{772FFC0B-3144-4D97-B371-36534B3CA6EF}"/>
    <cellStyle name="Note 34 2" xfId="12449" xr:uid="{6335552E-27AF-44E2-9317-8F8003ECB667}"/>
    <cellStyle name="Note 35" xfId="10565" xr:uid="{46D35742-40D7-4908-A622-3A37428BA728}"/>
    <cellStyle name="Note 35 2" xfId="14246" xr:uid="{6E4AFE9F-B4E3-42C6-BC07-9EB9CDD41393}"/>
    <cellStyle name="Note 36" xfId="10584" xr:uid="{FEFD2837-154C-4DA1-BAEA-4A72CFC52DFE}"/>
    <cellStyle name="Note 36 2" xfId="14263" xr:uid="{1314C159-A646-4E65-ADCF-BF3A6C3F1ED8}"/>
    <cellStyle name="Note 37" xfId="10597" xr:uid="{43DC5707-ACD5-46D1-99D5-315A88002535}"/>
    <cellStyle name="Note 37 2" xfId="14276" xr:uid="{629DC2DE-BD41-487B-A60D-009A5A9D9252}"/>
    <cellStyle name="Note 38" xfId="10611" xr:uid="{81B032A6-5D3E-4D63-BBCB-5E17D9D15E86}"/>
    <cellStyle name="Note 38 2" xfId="14290" xr:uid="{AB433168-6EBB-4D0F-B0FB-EE71678807FA}"/>
    <cellStyle name="Note 39" xfId="10625" xr:uid="{B476FFB4-E2EA-4955-9BD7-D70C6DB8B901}"/>
    <cellStyle name="Note 39 2" xfId="14304" xr:uid="{479EB29D-68ED-4321-93B7-A17A4D7FEA93}"/>
    <cellStyle name="Note 4" xfId="5105" xr:uid="{C015879F-A81E-43A4-8C37-1C067A2CE066}"/>
    <cellStyle name="Note 4 2" xfId="5106" xr:uid="{4324191B-1178-41BB-8A03-D3717BC3517A}"/>
    <cellStyle name="Note 4 2 2" xfId="5107" xr:uid="{0E8DE1A6-4673-437B-916B-C1DC4D283B94}"/>
    <cellStyle name="Note 4 2 2 2" xfId="5108" xr:uid="{4ADC44A5-1D6E-4E06-8CCA-DFA0AC7AAC26}"/>
    <cellStyle name="Note 4 2 2 2 2" xfId="5109" xr:uid="{25951C18-513D-4981-AF92-CD258314C6D9}"/>
    <cellStyle name="Note 4 2 2 3" xfId="5110" xr:uid="{E74F5E40-4C2C-4E94-A03F-254FE80BC79B}"/>
    <cellStyle name="Note 4 2 3" xfId="5111" xr:uid="{F2703ACF-B46D-4796-912E-C7F41B3427F9}"/>
    <cellStyle name="Note 4 2 3 2" xfId="5112" xr:uid="{133DFE36-A568-4A57-AB3E-C7E54A59DA34}"/>
    <cellStyle name="Note 4 2 4" xfId="5113" xr:uid="{068E221C-C8C8-4D84-9F01-87A9F858BBA3}"/>
    <cellStyle name="Note 4 3" xfId="5114" xr:uid="{D54BE437-D7B7-4920-A012-7D69941D7822}"/>
    <cellStyle name="Note 4 3 2" xfId="5115" xr:uid="{0E25B1A2-A7C7-48E4-AF58-201D69F93756}"/>
    <cellStyle name="Note 4 3 2 2" xfId="5116" xr:uid="{8E1814E8-3629-4676-86DC-6AB04A28865F}"/>
    <cellStyle name="Note 4 3 3" xfId="5117" xr:uid="{BDD3B5E0-93D0-41F1-918D-3A8559E9BD70}"/>
    <cellStyle name="Note 4 4" xfId="5118" xr:uid="{B017AAB5-5320-489E-B1B1-3CF7F479B46A}"/>
    <cellStyle name="Note 4 4 2" xfId="5119" xr:uid="{18D7ABFA-0EC1-48EC-AD89-61C803F6DD8E}"/>
    <cellStyle name="Note 4 5" xfId="5120" xr:uid="{B211188D-324E-484D-919A-1A5DB4AFFA9E}"/>
    <cellStyle name="Note 4 5 2" xfId="5121" xr:uid="{8C41CC25-A3B6-47C5-B778-512841D41C07}"/>
    <cellStyle name="Note 4 6" xfId="5122" xr:uid="{EE90C2E7-C46A-4D4E-8445-B1C4463433ED}"/>
    <cellStyle name="Note 4 7" xfId="5123" xr:uid="{E1B16670-47CA-4C66-88FD-783582255F2F}"/>
    <cellStyle name="Note 40" xfId="10638" xr:uid="{13FB3087-193C-4E87-8BBB-CB2C36DDDC3F}"/>
    <cellStyle name="Note 40 2" xfId="14317" xr:uid="{4FFBBACC-F60D-4FF1-BCD4-A2F131E3B1E7}"/>
    <cellStyle name="Note 41" xfId="10654" xr:uid="{92D47D68-D1FD-4008-8E5B-DBED70CFF33C}"/>
    <cellStyle name="Note 42" xfId="14335" xr:uid="{FD015937-D886-4381-91C1-8108DE87E855}"/>
    <cellStyle name="Note 43" xfId="14349" xr:uid="{6544A671-13DF-46DC-AACE-AB4394B94A4C}"/>
    <cellStyle name="Note 5" xfId="5124" xr:uid="{2B1A7DAA-03B4-4F76-A9A1-FB82DD8E3DFA}"/>
    <cellStyle name="Note 5 2" xfId="5125" xr:uid="{E385D47C-EFBA-4C30-A560-3E33FDB20546}"/>
    <cellStyle name="Note 5 2 2" xfId="5126" xr:uid="{D1CA0E9F-7505-4D8E-AA4F-B6C9E01A21FD}"/>
    <cellStyle name="Note 5 2 2 2" xfId="5127" xr:uid="{699E2F55-A559-41A2-90E5-2BD3B62F6798}"/>
    <cellStyle name="Note 5 2 2 2 2" xfId="5128" xr:uid="{62390062-D021-42E2-9AE1-456540CD2998}"/>
    <cellStyle name="Note 5 2 2 3" xfId="5129" xr:uid="{27CD070F-053D-430C-B483-7E6EF6F30D4E}"/>
    <cellStyle name="Note 5 2 3" xfId="5130" xr:uid="{42E62F19-A24D-429E-976C-7BC77B12D0C8}"/>
    <cellStyle name="Note 5 2 3 2" xfId="5131" xr:uid="{7FFC7AB5-ABA2-49D4-88C5-65C1B917B501}"/>
    <cellStyle name="Note 5 2 4" xfId="5132" xr:uid="{A7D8DAA3-4064-4F69-AB2C-70442849F4AA}"/>
    <cellStyle name="Note 5 2 4 2" xfId="5133" xr:uid="{56F8C20B-7120-4F2F-8E07-DDDA75DD2608}"/>
    <cellStyle name="Note 5 2 5" xfId="5134" xr:uid="{580D1797-5F4D-4260-B9CA-E9B7D56C8954}"/>
    <cellStyle name="Note 5 3" xfId="5135" xr:uid="{6BF25903-3817-4888-83B4-D241BBCF60F7}"/>
    <cellStyle name="Note 5 3 2" xfId="5136" xr:uid="{5270A725-8845-4044-A720-59E37B7C4C0C}"/>
    <cellStyle name="Note 5 3 2 2" xfId="5137" xr:uid="{4A7CAEF1-335A-47B6-A5E2-A6FE6E02E556}"/>
    <cellStyle name="Note 5 3 2 2 2" xfId="5138" xr:uid="{4F2333D5-7F4B-4B8E-A39F-8A56385B7113}"/>
    <cellStyle name="Note 5 3 2 3" xfId="5139" xr:uid="{AEE7974C-30F0-4ADF-9EDD-7015EF4BA436}"/>
    <cellStyle name="Note 5 3 3" xfId="5140" xr:uid="{A74E274B-EACA-4D0E-BE44-1A6E7AB0B16D}"/>
    <cellStyle name="Note 5 3 3 2" xfId="5141" xr:uid="{80F6BF72-3CD8-46C7-B23A-AAC6851A8D68}"/>
    <cellStyle name="Note 5 3 4" xfId="5142" xr:uid="{9E51BD57-A1F5-433F-85DA-9B5775F4AC98}"/>
    <cellStyle name="Note 5 4" xfId="5143" xr:uid="{043F0662-C432-4E25-A4E7-5C887D1CEA33}"/>
    <cellStyle name="Note 5 4 2" xfId="5144" xr:uid="{FE81C46B-CD5A-4D92-B794-77BC60777A26}"/>
    <cellStyle name="Note 5 5" xfId="5145" xr:uid="{06497A9D-CF78-4B15-832E-435F805CDA7D}"/>
    <cellStyle name="Note 5 5 2" xfId="5146" xr:uid="{E1AC710A-24F7-4CB0-9F20-EFD0221C2A9A}"/>
    <cellStyle name="Note 5 6" xfId="5147" xr:uid="{553DF7AD-4825-450C-A1DD-A7ABB04F20B5}"/>
    <cellStyle name="Note 5 6 2" xfId="6864" xr:uid="{5907EC3E-FEFF-4BF3-9133-D6F0B04612D3}"/>
    <cellStyle name="Note 5 7" xfId="5148" xr:uid="{02D8894E-1456-413E-BF7E-01F1B6A03EC9}"/>
    <cellStyle name="Note 6" xfId="5149" xr:uid="{58AE1620-9C61-46CA-BF71-0C192A429290}"/>
    <cellStyle name="Note 6 2" xfId="5150" xr:uid="{65D167FF-1ACE-4CA3-BC2D-B569B5907C14}"/>
    <cellStyle name="Note 6 2 2" xfId="5151" xr:uid="{6C034CCF-2DA9-4E22-BD77-AB7AF6CA246D}"/>
    <cellStyle name="Note 6 2 2 2" xfId="5152" xr:uid="{5B53E01B-ADBC-4968-9959-692FFC65338C}"/>
    <cellStyle name="Note 6 2 3" xfId="5153" xr:uid="{4522EFA3-890E-4B5E-AD47-B69F02E6D64D}"/>
    <cellStyle name="Note 6 2 3 2" xfId="5154" xr:uid="{6931C458-DCA2-4AF1-BBB0-7D0B07E3E431}"/>
    <cellStyle name="Note 6 2 4" xfId="5155" xr:uid="{844EB8A8-6373-4AE6-A991-9C419E800EB8}"/>
    <cellStyle name="Note 6 3" xfId="5156" xr:uid="{EE669B4E-E1B5-42E5-800B-18AA621DA4B4}"/>
    <cellStyle name="Note 6 3 2" xfId="5157" xr:uid="{DFF3F243-F775-44CD-B064-7C3F191920FB}"/>
    <cellStyle name="Note 6 4" xfId="5158" xr:uid="{C1B48CCC-4AEA-4CE8-9BA1-318C6DA3AEC4}"/>
    <cellStyle name="Note 6 4 2" xfId="5159" xr:uid="{ED64DFE6-EA31-4E2C-B99A-9C2308848D56}"/>
    <cellStyle name="Note 6 5" xfId="5160" xr:uid="{C0E4F71C-3B3C-4586-9E34-1CE1DFA70C3F}"/>
    <cellStyle name="Note 6 5 2" xfId="7126" xr:uid="{97CD42CF-6170-4ACA-8C61-25B9A75EA0ED}"/>
    <cellStyle name="Note 6 6" xfId="7125" xr:uid="{93E615FB-E797-4199-888C-AD02B99E5FAF}"/>
    <cellStyle name="Note 7" xfId="5161" xr:uid="{B5E749B7-3EF9-4421-80C5-D6E7FA0AACEB}"/>
    <cellStyle name="Note 7 2" xfId="5162" xr:uid="{A0C5F097-0CFD-42AE-B631-D0D6727A0789}"/>
    <cellStyle name="Note 7 2 2" xfId="5163" xr:uid="{B960455F-812D-4751-A3A6-B713E1F1DF26}"/>
    <cellStyle name="Note 7 3" xfId="5164" xr:uid="{7FF07441-195F-4CF5-B4B3-695722EFA52B}"/>
    <cellStyle name="Note 7 3 2" xfId="5165" xr:uid="{5762D2C8-0733-4485-9279-33FF97C92C1E}"/>
    <cellStyle name="Note 7 4" xfId="5166" xr:uid="{6F1C6D8C-1060-4934-A861-AAD3FEE7E3F9}"/>
    <cellStyle name="Note 7 4 2" xfId="7127" xr:uid="{58746AEA-470B-47D5-A67D-839A6061DE78}"/>
    <cellStyle name="Note 7 4 2 2" xfId="8491" xr:uid="{57136EA3-4D55-4FCA-BC1C-976F12AB1F9A}"/>
    <cellStyle name="Note 7 4 2 2 2" xfId="10273" xr:uid="{3844037B-0285-46E8-A2BE-25A62EB1F984}"/>
    <cellStyle name="Note 7 4 2 2 2 2" xfId="13953" xr:uid="{F03A4444-57D4-45B6-8E67-A405DD7AE8DA}"/>
    <cellStyle name="Note 7 4 2 2 3" xfId="12174" xr:uid="{CD7AE6FC-766A-42FC-8C90-3CAEF7B9A3B3}"/>
    <cellStyle name="Note 7 4 2 3" xfId="9391" xr:uid="{DD712533-59CD-4D99-B972-1792D55B6E52}"/>
    <cellStyle name="Note 7 4 2 3 2" xfId="13071" xr:uid="{8DEDD60F-706F-424E-8BE6-64EF7930E710}"/>
    <cellStyle name="Note 7 4 2 4" xfId="11292" xr:uid="{1BE43260-84D8-4C95-909D-AA508B5BF98D}"/>
    <cellStyle name="Note 7 4 3" xfId="8109" xr:uid="{EF0A1C16-0B38-44F1-B26F-719FBEFD2732}"/>
    <cellStyle name="Note 7 4 3 2" xfId="9890" xr:uid="{9DF95A4D-3CB1-474B-8A50-B6BA2B4654BE}"/>
    <cellStyle name="Note 7 4 3 2 2" xfId="13570" xr:uid="{8662ABFC-2C3F-46F1-A103-01C572A5804C}"/>
    <cellStyle name="Note 7 4 3 3" xfId="11791" xr:uid="{B640C6DA-E001-4EC6-91A4-17A0616400AA}"/>
    <cellStyle name="Note 7 4 4" xfId="9008" xr:uid="{C86F4BC3-51EC-47B6-A26A-6ACB54263094}"/>
    <cellStyle name="Note 7 4 4 2" xfId="12688" xr:uid="{AA624279-3248-4EC2-BF22-0F1F194A8124}"/>
    <cellStyle name="Note 7 4 5" xfId="10909" xr:uid="{729896A5-0964-4BA0-A4AF-FC3F96D27DF5}"/>
    <cellStyle name="Note 7 5" xfId="7527" xr:uid="{6DBCC0CA-6FA1-4472-855D-6122914650E3}"/>
    <cellStyle name="Note 7 5 2" xfId="8324" xr:uid="{26C95B56-46A6-47A9-9964-417A14360524}"/>
    <cellStyle name="Note 7 5 2 2" xfId="10106" xr:uid="{03C49C6F-AA3D-40B4-B26A-16D45A6A10AB}"/>
    <cellStyle name="Note 7 5 2 2 2" xfId="13786" xr:uid="{4ACF21CD-7823-4833-A5A6-AAFF14EE99A3}"/>
    <cellStyle name="Note 7 5 2 3" xfId="12007" xr:uid="{EF89DC74-D0D6-4EB7-971C-5AA1631BD8C2}"/>
    <cellStyle name="Note 7 5 3" xfId="9224" xr:uid="{724A0100-1EE8-443F-8DDC-0A089231D315}"/>
    <cellStyle name="Note 7 5 3 2" xfId="12904" xr:uid="{B75957C6-8858-4AD1-8900-24C4150805C6}"/>
    <cellStyle name="Note 7 5 4" xfId="11125" xr:uid="{2DD2797A-ABBC-4204-B775-B402E5B5D9DE}"/>
    <cellStyle name="Note 7 6" xfId="7950" xr:uid="{45894A33-C818-4974-88D1-EDF12328C47F}"/>
    <cellStyle name="Note 7 6 2" xfId="9724" xr:uid="{C0614F00-0C69-4A94-9BB0-9BC5F0D19083}"/>
    <cellStyle name="Note 7 6 2 2" xfId="13404" xr:uid="{CFAD9AA4-4280-4B1C-806E-125D91EEE28C}"/>
    <cellStyle name="Note 7 6 3" xfId="11625" xr:uid="{6533B475-503B-4DFD-9614-E1FF5ED6E003}"/>
    <cellStyle name="Note 7 7" xfId="8839" xr:uid="{95B99966-24E6-459A-8ACF-EE02B916BA62}"/>
    <cellStyle name="Note 7 7 2" xfId="12521" xr:uid="{B93D52C4-E179-45F5-A414-DC8C92EFEF73}"/>
    <cellStyle name="Note 7 8" xfId="10741" xr:uid="{5C64C310-3AC7-435E-9202-B8204C1296A7}"/>
    <cellStyle name="Note 7 9" xfId="14411" xr:uid="{C10D99A1-A021-4292-A082-1DB32C269389}"/>
    <cellStyle name="Note 8" xfId="5167" xr:uid="{F4AA2C34-3432-4D50-B34A-3E95C8F0F01E}"/>
    <cellStyle name="Note 8 2" xfId="5168" xr:uid="{04BB20E6-1362-4336-B6F7-0C840FFB812D}"/>
    <cellStyle name="Note 8 2 2" xfId="5169" xr:uid="{0EA6236C-1CD9-4643-8464-D3942962687E}"/>
    <cellStyle name="Note 8 3" xfId="5170" xr:uid="{EF98FF2D-328A-4BAF-BCD8-0352151D7622}"/>
    <cellStyle name="Note 8 3 2" xfId="14413" xr:uid="{76CA756C-556F-4CA4-939D-BF980687FA94}"/>
    <cellStyle name="Note 9" xfId="5171" xr:uid="{E6C9085D-1FEA-4AC5-BF38-1738463ED845}"/>
    <cellStyle name="Note 9 2" xfId="5172" xr:uid="{10DC92DC-85F2-43DA-B906-98FBF4118EB1}"/>
    <cellStyle name="Note 9 2 2" xfId="8739" xr:uid="{9E0868B7-AEB7-42D2-A114-92118E6B9244}"/>
    <cellStyle name="Note 9 2 2 2" xfId="10520" xr:uid="{79949397-F7CC-4CCD-A804-F362BB5144AA}"/>
    <cellStyle name="Note 9 2 2 2 2" xfId="14200" xr:uid="{1CEBE75F-2DD4-44A1-9674-2992B52A8A21}"/>
    <cellStyle name="Note 9 2 2 3" xfId="12421" xr:uid="{8664500E-FB62-48CF-8A9A-5F338392EBF4}"/>
    <cellStyle name="Note 9 2 3" xfId="9637" xr:uid="{E8B7A76A-123F-4F48-8488-BB1200B6C0E7}"/>
    <cellStyle name="Note 9 2 3 2" xfId="13318" xr:uid="{CE582F4E-D34E-4BE8-BF0F-466CEFB13FCF}"/>
    <cellStyle name="Note 9 2 4" xfId="11539" xr:uid="{488BD5FD-7106-430E-AE20-6B34EBE33B04}"/>
    <cellStyle name="Note 9 2 5" xfId="7865" xr:uid="{16BDC729-9CE0-4D96-A709-67296FB09361}"/>
    <cellStyle name="Note 9 3" xfId="14427" xr:uid="{3489E1A7-BAC3-4DFD-AF5F-96F957876A43}"/>
    <cellStyle name="Nový styl" xfId="7366" xr:uid="{A8F1EA45-1B44-4B2D-837E-9371C0382E95}"/>
    <cellStyle name="Output" xfId="13" builtinId="21" customBuiltin="1"/>
    <cellStyle name="Output 2" xfId="5173" xr:uid="{E80D20E1-C0E0-4611-A370-E343C3D57221}"/>
    <cellStyle name="Output 2 2" xfId="5174" xr:uid="{8C94FEF1-2A89-44B6-8EAE-89762642D919}"/>
    <cellStyle name="Output 2 2 2" xfId="5175" xr:uid="{1EFAB987-4598-4E6F-8160-897663CA9A1B}"/>
    <cellStyle name="Output 2 2 2 2" xfId="5176" xr:uid="{9C7E8CC0-9C70-4233-AA2B-71B264DEE510}"/>
    <cellStyle name="Output 2 2 2 2 2" xfId="5177" xr:uid="{D05C5F88-CA88-42A8-AB51-E7D46B816CBC}"/>
    <cellStyle name="Output 2 2 2 2 2 2" xfId="5178" xr:uid="{2D2B0EA2-6178-4522-A3DB-69E4D2DABD1F}"/>
    <cellStyle name="Output 2 2 2 2 2 2 2" xfId="5179" xr:uid="{955EEFDC-AC42-4D5F-B2D7-A3317BC6ACEF}"/>
    <cellStyle name="Output 2 2 2 2 2 3" xfId="5180" xr:uid="{582DF729-EA27-4C69-BD0E-FAFE15D3D5B7}"/>
    <cellStyle name="Output 2 2 2 2 3" xfId="5181" xr:uid="{8D4EB814-3448-4CA4-A5AE-6CC1D3E7D05D}"/>
    <cellStyle name="Output 2 2 2 2 3 2" xfId="5182" xr:uid="{90AC3422-B50D-4BC1-97FB-0640E082DBB8}"/>
    <cellStyle name="Output 2 2 2 2 4" xfId="5183" xr:uid="{02DBC1F8-32BA-45EF-AF6A-FCF9A6042927}"/>
    <cellStyle name="Output 2 2 2 3" xfId="5184" xr:uid="{DEF063E3-5C5B-432C-BB80-9A28FA529B28}"/>
    <cellStyle name="Output 2 2 2 3 2" xfId="5185" xr:uid="{F08304D1-164D-4543-93D8-8CE92C2F5550}"/>
    <cellStyle name="Output 2 2 2 3 2 2" xfId="5186" xr:uid="{82334FA7-6A9B-4BE2-9C18-2EC36DF5D8B8}"/>
    <cellStyle name="Output 2 2 2 3 3" xfId="5187" xr:uid="{16522B6F-C506-440B-8E8A-45FD94AF06AF}"/>
    <cellStyle name="Output 2 2 2 4" xfId="5188" xr:uid="{54305BF2-0B71-425A-9798-9B38FF6D8F84}"/>
    <cellStyle name="Output 2 2 2 4 2" xfId="5189" xr:uid="{F6514D04-5220-48BB-9F00-19CA933F5E6C}"/>
    <cellStyle name="Output 2 2 2 5" xfId="5190" xr:uid="{384F2610-F6F5-4C15-BB41-D647CA44A85A}"/>
    <cellStyle name="Output 2 2 3" xfId="5191" xr:uid="{574CE367-D0FD-42CF-BA24-68972605DCB7}"/>
    <cellStyle name="Output 2 2 3 2" xfId="5192" xr:uid="{119B8471-EBDD-4CF6-8B01-B9C4C188476D}"/>
    <cellStyle name="Output 2 2 3 2 2" xfId="5193" xr:uid="{CD37DECA-4AEA-405F-B787-13D496974F54}"/>
    <cellStyle name="Output 2 2 3 2 2 2" xfId="5194" xr:uid="{AD610554-5957-4FC1-B720-C92C8C09200F}"/>
    <cellStyle name="Output 2 2 3 2 3" xfId="5195" xr:uid="{FB5E532F-C2C7-4A14-82E9-86B104638289}"/>
    <cellStyle name="Output 2 2 3 3" xfId="5196" xr:uid="{D35A4FFA-0C94-412B-B5A2-1C655299C461}"/>
    <cellStyle name="Output 2 2 3 3 2" xfId="5197" xr:uid="{C4D49EC9-C157-4E2D-A91D-FCF42B35B00E}"/>
    <cellStyle name="Output 2 2 3 4" xfId="5198" xr:uid="{0708AA5F-E0B4-49F1-9E07-39C443695ADA}"/>
    <cellStyle name="Output 2 2 4" xfId="5199" xr:uid="{1225802E-76BC-4BA7-AF19-9DEFB71AB748}"/>
    <cellStyle name="Output 2 2 4 2" xfId="5200" xr:uid="{A6092C4D-BCD6-4C3F-8F19-317081EFB5DF}"/>
    <cellStyle name="Output 2 2 4 2 2" xfId="5201" xr:uid="{96796583-6C93-4B57-8DA2-968FA766BFAB}"/>
    <cellStyle name="Output 2 2 4 3" xfId="5202" xr:uid="{C622B4F7-803C-442D-B016-1B54917F0DC4}"/>
    <cellStyle name="Output 2 2 5" xfId="5203" xr:uid="{12060404-7069-40E1-A672-4DDB84720327}"/>
    <cellStyle name="Output 2 2 5 2" xfId="5204" xr:uid="{0E43C6C6-43BC-43E6-9428-6252F568EB0A}"/>
    <cellStyle name="Output 2 2 6" xfId="5205" xr:uid="{1752B96F-9A73-40F4-B5FC-2F894E20E0DF}"/>
    <cellStyle name="Output 2 2 7" xfId="5206" xr:uid="{015E96C6-96F1-4000-B551-E5CAB9F87813}"/>
    <cellStyle name="Output 2 3" xfId="5207" xr:uid="{A828D7C4-6D41-446E-97E0-90B8A19715FC}"/>
    <cellStyle name="Output 2 3 2" xfId="5208" xr:uid="{A8E687BF-AA3C-4658-BE59-0039D3102F80}"/>
    <cellStyle name="Output 2 3 2 2" xfId="5209" xr:uid="{018BA398-44CF-4C81-9A43-4519972EF012}"/>
    <cellStyle name="Output 2 3 2 2 2" xfId="5210" xr:uid="{C19D8839-8E8A-47C4-A1E6-C047E5F57CB7}"/>
    <cellStyle name="Output 2 3 2 2 2 2" xfId="5211" xr:uid="{BD94C7AD-5C28-4AE5-B77B-9AE9F2A15E9E}"/>
    <cellStyle name="Output 2 3 2 2 3" xfId="5212" xr:uid="{323AAE52-9A30-4355-AF1E-C17CF3FCE1D7}"/>
    <cellStyle name="Output 2 3 2 3" xfId="5213" xr:uid="{6A79723A-F132-4446-9020-19E7133D8267}"/>
    <cellStyle name="Output 2 3 2 3 2" xfId="5214" xr:uid="{8F893580-D5AB-4507-89C7-8E7F69A582DF}"/>
    <cellStyle name="Output 2 3 2 4" xfId="5215" xr:uid="{D3D4EAE8-A76C-42BD-8A2C-B17CFA6911F3}"/>
    <cellStyle name="Output 2 3 3" xfId="5216" xr:uid="{307E5BEA-4869-4E4A-AB93-CE603DC263AD}"/>
    <cellStyle name="Output 2 3 3 2" xfId="5217" xr:uid="{4BC541FB-846A-42AB-8E15-D74316C4C15A}"/>
    <cellStyle name="Output 2 3 3 2 2" xfId="5218" xr:uid="{9866AB94-9CA0-4BF5-884F-DE672D56D222}"/>
    <cellStyle name="Output 2 3 3 3" xfId="5219" xr:uid="{645FEC90-CAF2-416A-8839-355F80759C8B}"/>
    <cellStyle name="Output 2 3 4" xfId="5220" xr:uid="{BDD51DCE-EE67-4E0B-8E57-798D31B47E94}"/>
    <cellStyle name="Output 2 3 4 2" xfId="5221" xr:uid="{3E265F0F-46C7-4FA6-BB79-36C86ED5C484}"/>
    <cellStyle name="Output 2 3 5" xfId="5222" xr:uid="{D1BBF093-39BA-4C85-BA82-4FCC62916778}"/>
    <cellStyle name="Output 2 4" xfId="5223" xr:uid="{6473F11B-DD32-45ED-9552-9C981F805FAA}"/>
    <cellStyle name="Output 2 4 2" xfId="5224" xr:uid="{EE26C147-488F-4D96-A1E1-71B5CDEA939C}"/>
    <cellStyle name="Output 2 4 2 2" xfId="5225" xr:uid="{0D8312DA-3FAD-43D7-A60C-7A90C3652D13}"/>
    <cellStyle name="Output 2 4 2 2 2" xfId="5226" xr:uid="{A2A65434-089A-43B9-9114-762426FC63B8}"/>
    <cellStyle name="Output 2 4 2 3" xfId="5227" xr:uid="{A968B36A-0F94-4A8B-ACE5-712006674EEB}"/>
    <cellStyle name="Output 2 4 3" xfId="5228" xr:uid="{4957A37C-FDB6-4558-9BB7-D9172526E4E1}"/>
    <cellStyle name="Output 2 4 3 2" xfId="5229" xr:uid="{6DC100FA-A450-4B0C-B71D-E424C48B93AF}"/>
    <cellStyle name="Output 2 4 4" xfId="5230" xr:uid="{F58B710D-2ED3-4D94-A599-F5F08727FAC0}"/>
    <cellStyle name="Output 2 5" xfId="5231" xr:uid="{CBD0A7DB-3EF4-4AF8-860A-A0E255972B16}"/>
    <cellStyle name="Output 2 5 2" xfId="5232" xr:uid="{499A6A60-5151-46A3-B20B-C118C15D3365}"/>
    <cellStyle name="Output 2 5 2 2" xfId="5233" xr:uid="{D90CF373-3405-4704-9A68-19026FEAE222}"/>
    <cellStyle name="Output 2 5 3" xfId="5234" xr:uid="{EFB97DE6-2C36-416A-B4EE-CD9C904F86E2}"/>
    <cellStyle name="Output 2 6" xfId="5235" xr:uid="{2DA61BBE-6F9E-442D-B9A4-D400622B7418}"/>
    <cellStyle name="Output 2 6 2" xfId="5236" xr:uid="{2DAC31F1-7E5D-4B6A-983E-8C844F9D99AE}"/>
    <cellStyle name="Output 2 7" xfId="5237" xr:uid="{2A6B41E1-DFD9-42AF-8354-8877BA30683E}"/>
    <cellStyle name="Output 2 7 2" xfId="7278" xr:uid="{0F3549C0-6645-49B9-8290-D0B20DFACAE7}"/>
    <cellStyle name="Output 2 8" xfId="5238" xr:uid="{3EAD9D5F-7791-4BE8-9D32-6E21321BECA8}"/>
    <cellStyle name="Output 2 9" xfId="5239" xr:uid="{2F244805-1C9D-40AA-9C49-BF30B928B450}"/>
    <cellStyle name="Output 3" xfId="5240" xr:uid="{13184C13-3121-41F1-9342-C6DDB3BC2918}"/>
    <cellStyle name="Output 3 2" xfId="5241" xr:uid="{CBCADB21-8A9F-4F53-B4B9-FF0BEBEBF41C}"/>
    <cellStyle name="Output 3 2 2" xfId="5242" xr:uid="{7A5A0D1C-A9EB-49D5-A2DD-5409E98370A2}"/>
    <cellStyle name="Output 3 2 2 2" xfId="5243" xr:uid="{06F56DAC-6395-48A2-940B-92DB1B2DA494}"/>
    <cellStyle name="Output 3 2 2 2 2" xfId="5244" xr:uid="{BE5D0626-8EF9-41A2-939E-08E689CD3708}"/>
    <cellStyle name="Output 3 2 2 3" xfId="5245" xr:uid="{B7A4B207-6686-4FB6-B435-1076ECBDDCE2}"/>
    <cellStyle name="Output 3 2 3" xfId="5246" xr:uid="{963DF0F9-3FAF-4E0A-8C43-1C1932DC7B53}"/>
    <cellStyle name="Output 3 2 3 2" xfId="5247" xr:uid="{479E823F-E1DD-451C-9C4C-08F7C9AE920C}"/>
    <cellStyle name="Output 3 2 4" xfId="5248" xr:uid="{B4CDBA53-7124-4289-A4B0-33335406E1F9}"/>
    <cellStyle name="Output 3 3" xfId="5249" xr:uid="{EA2BACB0-1F1E-4079-B14E-4D601A3096AB}"/>
    <cellStyle name="Output 3 3 2" xfId="5250" xr:uid="{72CEF368-721A-4D44-B959-C9249F49CF91}"/>
    <cellStyle name="Output 3 3 2 2" xfId="5251" xr:uid="{E1FE0950-3BAF-4FD4-A652-A1F771F69912}"/>
    <cellStyle name="Output 3 3 3" xfId="5252" xr:uid="{3F96E7D3-D7D2-4E03-9E94-BB0136672641}"/>
    <cellStyle name="Output 3 4" xfId="5253" xr:uid="{EBEF51BA-EE08-43BD-AC07-20D7AB6480B9}"/>
    <cellStyle name="Output 3 4 2" xfId="5254" xr:uid="{E6B5B23F-4056-43A7-93CC-A9B80D92CD65}"/>
    <cellStyle name="Output 3 5" xfId="5255" xr:uid="{0095987E-6648-426B-80C9-D819523AD2AB}"/>
    <cellStyle name="Output 4" xfId="5256" xr:uid="{15C9CB1C-24E1-4FFD-84B3-9662B62C1DDA}"/>
    <cellStyle name="Output 4 2" xfId="5257" xr:uid="{7E661FC2-9E97-4245-9B6C-A83043CC9238}"/>
    <cellStyle name="Output 4 2 2" xfId="5258" xr:uid="{D82DC6CC-458C-4C24-8404-456C5C18FF6E}"/>
    <cellStyle name="Output 4 2 2 2" xfId="5259" xr:uid="{414092ED-B4CF-4F64-8857-9A7DEDBA9A54}"/>
    <cellStyle name="Output 4 2 3" xfId="5260" xr:uid="{B93DF03D-6430-49D3-8ABA-A2EBAB4C7D73}"/>
    <cellStyle name="Output 4 3" xfId="5261" xr:uid="{E5CBD75A-66B9-4459-BCE6-FB196158EE16}"/>
    <cellStyle name="Output 4 3 2" xfId="5262" xr:uid="{B2654715-0F35-4717-8321-327A8D581271}"/>
    <cellStyle name="Output 4 4" xfId="5263" xr:uid="{F85ABE83-2CD3-4056-8D8F-BB0AE0FA2B83}"/>
    <cellStyle name="Output 5" xfId="5264" xr:uid="{133F4A90-132A-41BC-A7A3-8BB2DE2C6B58}"/>
    <cellStyle name="Output 5 2" xfId="5265" xr:uid="{0E30AA26-DB80-47A4-8140-E4505DFBF15A}"/>
    <cellStyle name="Output 5 2 2" xfId="5266" xr:uid="{BCBD2147-E1ED-4329-89E3-7188E457CE76}"/>
    <cellStyle name="Output 5 3" xfId="5267" xr:uid="{9D34DAF6-E1CC-44D5-A791-EEBEFEF78481}"/>
    <cellStyle name="Output 5 3 2" xfId="5268" xr:uid="{77DF8D34-A5C8-4BF4-8872-9B312AC65BD9}"/>
    <cellStyle name="Output 5 4" xfId="5269" xr:uid="{2CE736A0-321E-4E5A-B1B8-EF4E89513408}"/>
    <cellStyle name="Output 6" xfId="5270" xr:uid="{EB322D2A-85FC-4442-B511-6E7336AD2460}"/>
    <cellStyle name="Output 6 2" xfId="5271" xr:uid="{AC79D9F5-9785-4E48-A5DE-FC660CF17F0A}"/>
    <cellStyle name="Percent" xfId="2" builtinId="5"/>
    <cellStyle name="Percent [2]" xfId="5272" xr:uid="{DFF718FF-5FC5-45D4-A6FA-C297D50525C8}"/>
    <cellStyle name="Percent [2] 2" xfId="5273" xr:uid="{A2D99839-1C17-474F-9304-DD60A505D95D}"/>
    <cellStyle name="Percent [2] 2 2" xfId="5274" xr:uid="{B92A79B3-6E05-4654-97EF-B2CA1A07A400}"/>
    <cellStyle name="Percent [2] 3" xfId="5275" xr:uid="{1896E81F-9F5D-48FB-A41D-3CEE457AA9A9}"/>
    <cellStyle name="Percent [2] 3 2" xfId="6846" xr:uid="{2D1A0B0F-1532-4B81-A4C9-76865A47B66C}"/>
    <cellStyle name="Percent [2] 3 3" xfId="7279" xr:uid="{31814ED7-AD69-4D78-B172-A37F33947F1A}"/>
    <cellStyle name="Percent 10" xfId="5276" xr:uid="{30109622-746E-4E2D-88EC-40F0BA133C59}"/>
    <cellStyle name="Percent 10 2" xfId="5277" xr:uid="{9663A555-1942-4F3A-8598-630CF5FE99BF}"/>
    <cellStyle name="Percent 10 2 2" xfId="5278" xr:uid="{9EAE415E-1A96-41B8-8EA8-4E9097EA2994}"/>
    <cellStyle name="Percent 10 3" xfId="5279" xr:uid="{7DBF89E9-CFD3-4E69-9F05-DED70ACF3841}"/>
    <cellStyle name="Percent 10 3 2" xfId="5280" xr:uid="{946A4024-26D7-4E21-AD32-3CC683E62C1D}"/>
    <cellStyle name="Percent 10 4" xfId="5281" xr:uid="{BD27A7CD-78B0-46F2-B45E-319638A79F76}"/>
    <cellStyle name="Percent 10 4 2" xfId="6836" xr:uid="{AF9042B5-109E-472F-BA45-86A41C587DF5}"/>
    <cellStyle name="Percent 10 4 2 2" xfId="8449" xr:uid="{6BDEEFC4-FE0C-4B80-B3C5-C62722A11C13}"/>
    <cellStyle name="Percent 10 4 2 2 2" xfId="10231" xr:uid="{52E59B95-85C8-4576-BE68-EB2717C70183}"/>
    <cellStyle name="Percent 10 4 2 2 2 2" xfId="13911" xr:uid="{72966865-09A3-4AAA-8DAA-61861824B1BA}"/>
    <cellStyle name="Percent 10 4 2 2 3" xfId="12132" xr:uid="{BD1CD05D-8C3A-4466-B416-D53BC99ED481}"/>
    <cellStyle name="Percent 10 4 2 3" xfId="9349" xr:uid="{4C2F5660-1183-4F94-AA2A-014D532A9C60}"/>
    <cellStyle name="Percent 10 4 2 3 2" xfId="13029" xr:uid="{D839731E-E964-45E7-ADBB-D867A53A966A}"/>
    <cellStyle name="Percent 10 4 2 4" xfId="11250" xr:uid="{7E861FAF-BCAB-43D0-A8F5-66C532EE930D}"/>
    <cellStyle name="Percent 10 4 2 5" xfId="7647" xr:uid="{80333915-8B5C-437E-B33E-F23EF42A0430}"/>
    <cellStyle name="Percent 10 4 3" xfId="7129" xr:uid="{78079311-8ED3-4D14-96DE-07FCFBA219FD}"/>
    <cellStyle name="Percent 10 4 3 2" xfId="9848" xr:uid="{823890A6-C184-4883-9486-E10E1C32DE52}"/>
    <cellStyle name="Percent 10 4 3 2 2" xfId="13528" xr:uid="{9FCEA361-CAED-4B23-955D-754A0FF8830F}"/>
    <cellStyle name="Percent 10 4 3 3" xfId="11749" xr:uid="{A64E21F3-2BCF-419A-BB39-7B98517B1DEA}"/>
    <cellStyle name="Percent 10 4 4" xfId="8966" xr:uid="{E5F231CB-FD94-4090-B24D-778CC7EB6D19}"/>
    <cellStyle name="Percent 10 4 4 2" xfId="12646" xr:uid="{D5D85525-45E2-4274-8DC5-17E877F89BA2}"/>
    <cellStyle name="Percent 10 4 5" xfId="10867" xr:uid="{BF2FB852-20E3-4FED-9CC9-3736F1A30C98}"/>
    <cellStyle name="Percent 10 5" xfId="5282" xr:uid="{D62502EF-CA60-4D83-9929-68F604C6AD57}"/>
    <cellStyle name="Percent 10 5 2" xfId="8282" xr:uid="{2BC88F2B-D5D2-457A-8690-1F52AC357601}"/>
    <cellStyle name="Percent 10 5 2 2" xfId="10064" xr:uid="{BD8A2E44-7C72-41C8-BA6D-536627EAF13E}"/>
    <cellStyle name="Percent 10 5 2 2 2" xfId="13744" xr:uid="{DAEE9E02-AE12-4DE2-BC5E-926950F88B07}"/>
    <cellStyle name="Percent 10 5 2 3" xfId="11965" xr:uid="{6DED457D-899B-4FB3-9AF2-72875D19AE36}"/>
    <cellStyle name="Percent 10 5 3" xfId="9182" xr:uid="{B46DB76D-8D73-40CD-93C3-694A841830BC}"/>
    <cellStyle name="Percent 10 5 3 2" xfId="12862" xr:uid="{EBE21E56-B49A-474F-B87B-A0ACEC32447A}"/>
    <cellStyle name="Percent 10 5 4" xfId="11083" xr:uid="{0FA48AB8-DF14-4C04-AA8E-D24D19ECD24B}"/>
    <cellStyle name="Percent 10 5 5" xfId="7487" xr:uid="{50CCFD43-D0F1-4F5D-BDC0-90F4FCBC69EF}"/>
    <cellStyle name="Percent 10 6" xfId="6818" xr:uid="{F89D6F0F-389A-4681-AD68-C7B5603A4776}"/>
    <cellStyle name="Percent 10 6 2" xfId="9682" xr:uid="{7D2CC909-DB0E-4C50-8254-90CBE2579522}"/>
    <cellStyle name="Percent 10 6 2 2" xfId="13362" xr:uid="{F70DD26A-246F-4D47-9704-9787AAAF042A}"/>
    <cellStyle name="Percent 10 6 3" xfId="11583" xr:uid="{FCF2E3ED-44A5-44A6-8E9C-B9D6D5E410A4}"/>
    <cellStyle name="Percent 10 6 4" xfId="7909" xr:uid="{ACDA36C8-D18E-4A8D-8BE6-1C05A399CF18}"/>
    <cellStyle name="Percent 10 7" xfId="7128" xr:uid="{1498B798-2E81-4FD2-9221-5CC9D31C2481}"/>
    <cellStyle name="Percent 10 7 2" xfId="12479" xr:uid="{7EFC9522-1410-4266-9A5B-5623ECF85BEA}"/>
    <cellStyle name="Percent 10 8" xfId="10674" xr:uid="{20F93E5B-DE9D-428C-A617-CEC708BE6742}"/>
    <cellStyle name="Percent 11" xfId="5283" xr:uid="{162C7E0A-458B-46A9-AD26-A32C259AABB0}"/>
    <cellStyle name="Percent 11 2" xfId="5284" xr:uid="{C338F7F4-42D6-4CFE-A4B8-F75CEA52F907}"/>
    <cellStyle name="Percent 11 2 2" xfId="5285" xr:uid="{2BAF56BD-9E25-445C-8DA7-96C741B84D0A}"/>
    <cellStyle name="Percent 11 2 2 2" xfId="5286" xr:uid="{64876138-7574-4510-A55C-B33D2DF99714}"/>
    <cellStyle name="Percent 11 2 3" xfId="5287" xr:uid="{963A9061-09DA-4994-922A-B80815E2DDBD}"/>
    <cellStyle name="Percent 11 3" xfId="5288" xr:uid="{AF219024-50D8-4343-827F-45624D21927C}"/>
    <cellStyle name="Percent 11 3 2" xfId="5289" xr:uid="{BDD59550-2049-4290-ACCC-A794FF67B0E0}"/>
    <cellStyle name="Percent 11 4" xfId="5290" xr:uid="{36379218-8AC9-48E2-85AB-E8D49D67DFE8}"/>
    <cellStyle name="Percent 11 4 2" xfId="5291" xr:uid="{DA176779-3A04-4816-AAE2-A82F6ED390DE}"/>
    <cellStyle name="Percent 11 5" xfId="5292" xr:uid="{F8B6D2EE-C36B-400D-9267-F03D999A6F26}"/>
    <cellStyle name="Percent 11 6" xfId="14537" xr:uid="{FBF5C5BB-1476-46CD-B88E-5ED2FD16FDCE}"/>
    <cellStyle name="Percent 12" xfId="5293" xr:uid="{42002718-0480-4806-80BF-8F299956C07D}"/>
    <cellStyle name="Percent 12 2" xfId="5294" xr:uid="{C4B1F40C-6318-43D1-8E83-266DCD8014BC}"/>
    <cellStyle name="Percent 12 2 2" xfId="5295" xr:uid="{4D0CF3F3-40AC-436D-B917-2BED4928FA3C}"/>
    <cellStyle name="Percent 12 2 3" xfId="5296" xr:uid="{0EAF9CB8-21BB-4EC9-83AD-F68AE10E03BE}"/>
    <cellStyle name="Percent 12 3" xfId="5297" xr:uid="{BC8E8B5C-7FEB-4C3A-B950-5099E51A6D2B}"/>
    <cellStyle name="Percent 12 3 2" xfId="6837" xr:uid="{8D9B7F96-E527-40D6-93CC-41C67A65A248}"/>
    <cellStyle name="Percent 12 4" xfId="5298" xr:uid="{D44542CF-42BE-4F66-ADD4-7FEEAF1A2C94}"/>
    <cellStyle name="Percent 12 5" xfId="14531" xr:uid="{F2FD93FD-10AB-44E9-ADE9-31D3B0A390DE}"/>
    <cellStyle name="Percent 13" xfId="5299" xr:uid="{F502850A-C144-4379-9433-5759922876E9}"/>
    <cellStyle name="Percent 13 2" xfId="5300" xr:uid="{E1F834B8-1DCB-40D0-81C2-A94D8463012F}"/>
    <cellStyle name="Percent 13 2 2" xfId="5301" xr:uid="{9B7C6E0C-59E3-4426-8907-802CCEFA115B}"/>
    <cellStyle name="Percent 13 2 2 2" xfId="5302" xr:uid="{1BFD957E-91DF-4D00-A9B0-F6A509E3623F}"/>
    <cellStyle name="Percent 13 2 3" xfId="5303" xr:uid="{7F215C5C-CCD6-4119-9507-A082E9163008}"/>
    <cellStyle name="Percent 13 3" xfId="5304" xr:uid="{D9A19C29-B4B5-4545-A563-D7A50D70102A}"/>
    <cellStyle name="Percent 13 3 2" xfId="6838" xr:uid="{D3B8FEE5-3484-438C-AB68-C13297D14C10}"/>
    <cellStyle name="Percent 13 4" xfId="5305" xr:uid="{73455D8C-6C85-4988-B8AE-C752B71FCE03}"/>
    <cellStyle name="Percent 13 5" xfId="5306" xr:uid="{90F307DF-F90E-4ACB-8594-2B86A11FCB17}"/>
    <cellStyle name="Percent 13 6" xfId="14529" xr:uid="{137EAB1E-F240-4A19-8D92-874388C370FB}"/>
    <cellStyle name="Percent 14" xfId="5307" xr:uid="{11670E61-F090-4E84-A9A1-545C9D5C79FD}"/>
    <cellStyle name="Percent 14 2" xfId="5308" xr:uid="{FEA10A23-F184-4BCC-B057-7B220B0A9FE5}"/>
    <cellStyle name="Percent 14 2 2" xfId="6839" xr:uid="{E5836F1A-B585-4ED9-A5D9-2C5321CB747F}"/>
    <cellStyle name="Percent 14 2 3" xfId="7131" xr:uid="{F9E99A39-84FC-4858-832A-B19B93295F8A}"/>
    <cellStyle name="Percent 14 3" xfId="7130" xr:uid="{F682307D-B3F4-4602-BC5A-C2F9F3F5BF12}"/>
    <cellStyle name="Percent 15" xfId="5309" xr:uid="{2E8C2235-43FD-4A9B-8490-10D46C25E62F}"/>
    <cellStyle name="Percent 15 2" xfId="5310" xr:uid="{22A9B7D4-62D6-4294-B218-7FE9B83C6B57}"/>
    <cellStyle name="Percent 15 2 2" xfId="6840" xr:uid="{EAD8BC27-8722-4AFB-A8C1-02BDFF7DCBA7}"/>
    <cellStyle name="Percent 15 2 3" xfId="7133" xr:uid="{108180C5-0268-447D-BA75-83CB7E24D319}"/>
    <cellStyle name="Percent 15 3" xfId="7132" xr:uid="{83A5690C-925C-4B61-9C9E-3DC783CB1F0B}"/>
    <cellStyle name="Percent 16" xfId="5311" xr:uid="{FF93365E-D8B8-4CA8-AA16-A531F0E128FC}"/>
    <cellStyle name="Percent 16 2" xfId="5312" xr:uid="{96826664-9052-4917-B034-692F8DDA4ECB}"/>
    <cellStyle name="Percent 16 2 2" xfId="6824" xr:uid="{9F7FB745-3B1D-409A-A0D3-90CBFDB0EE3C}"/>
    <cellStyle name="Percent 16 2 3" xfId="7135" xr:uid="{22F74E35-4672-457A-8EC9-952B3B99B8FE}"/>
    <cellStyle name="Percent 16 3" xfId="7134" xr:uid="{FA0444C2-80A2-4B84-81E2-D94B5FAA213C}"/>
    <cellStyle name="Percent 17" xfId="5313" xr:uid="{1D6D9AF5-80FF-4F51-9AFE-5060C6F01309}"/>
    <cellStyle name="Percent 17 2" xfId="5314" xr:uid="{2CB1B6D4-6D6A-4152-8F82-842D8F0481AC}"/>
    <cellStyle name="Percent 17 2 2" xfId="7137" xr:uid="{B8197099-401B-417A-BB00-AE7BA7D53D9B}"/>
    <cellStyle name="Percent 17 3" xfId="7136" xr:uid="{10F38B1C-3F71-43E8-9068-810CFB12875A}"/>
    <cellStyle name="Percent 18" xfId="5315" xr:uid="{2D7A4BF3-8184-4DBD-AC9F-6D6EB9D75073}"/>
    <cellStyle name="Percent 18 2" xfId="5316" xr:uid="{81DF5C67-81AC-46FF-AE34-6B77020219E2}"/>
    <cellStyle name="Percent 19" xfId="5317" xr:uid="{D54CFCC2-31D5-4FA3-B87F-E3ED301BB1C6}"/>
    <cellStyle name="Percent 19 2" xfId="5318" xr:uid="{62050C31-3C0E-4E41-8A14-22F39F996F95}"/>
    <cellStyle name="Percent 2" xfId="5319" xr:uid="{B218E81B-1C10-42B2-95F9-36B0FE2DC37A}"/>
    <cellStyle name="Percent 2 2" xfId="5320" xr:uid="{141BA641-9B84-48FE-BD2B-D18C1B2E4FC7}"/>
    <cellStyle name="Percent 2 2 2" xfId="5321" xr:uid="{BB994DA4-2D9F-4E45-B534-839D879EFD2C}"/>
    <cellStyle name="Percent 2 2 2 2" xfId="5322" xr:uid="{8108284C-2468-426F-8FE4-CCCB5B15F619}"/>
    <cellStyle name="Percent 2 2 2 2 2" xfId="5323" xr:uid="{C22ABD83-C593-414A-9BE0-CA04612E7663}"/>
    <cellStyle name="Percent 2 2 2 3" xfId="5324" xr:uid="{DE37105C-4121-467B-AF99-E6A8B324D15C}"/>
    <cellStyle name="Percent 2 2 2 3 2" xfId="7282" xr:uid="{A93659E2-86B6-4A52-934E-6EC12CB4E7FA}"/>
    <cellStyle name="Percent 2 2 3" xfId="5325" xr:uid="{E26D1003-84A4-4F1F-A351-CC477EA8F41E}"/>
    <cellStyle name="Percent 2 2 3 2" xfId="5326" xr:uid="{F92C609E-9620-4BEF-970C-10BE3A662115}"/>
    <cellStyle name="Percent 2 2 4" xfId="5327" xr:uid="{1C665C73-AD65-4868-8110-61C086E75371}"/>
    <cellStyle name="Percent 2 2 4 2" xfId="7281" xr:uid="{C70D9EB9-C287-4AC0-9F1A-B18CC5919375}"/>
    <cellStyle name="Percent 2 2 5" xfId="5328" xr:uid="{D4843EA4-AA8E-47A1-9C36-F5E4FC434D2A}"/>
    <cellStyle name="Percent 2 2 6" xfId="14534" xr:uid="{28E719AC-2B8D-4363-8C0C-5753893C87A3}"/>
    <cellStyle name="Percent 2 3" xfId="5329" xr:uid="{9C214864-B306-4690-A618-9F6DD4A2E0D9}"/>
    <cellStyle name="Percent 2 3 2" xfId="5330" xr:uid="{63573BD0-CA32-4D54-AEFB-13C5245A77BC}"/>
    <cellStyle name="Percent 2 3 2 2" xfId="5331" xr:uid="{4A4CAFCA-DC4C-40B7-921F-26BA7EDEEEDD}"/>
    <cellStyle name="Percent 2 3 2 2 2" xfId="5332" xr:uid="{5304291A-357C-4CE4-A0BA-6B6C96135056}"/>
    <cellStyle name="Percent 2 3 2 3" xfId="5333" xr:uid="{23197460-7DAC-4B44-9AA4-3DB015F84C67}"/>
    <cellStyle name="Percent 2 3 3" xfId="5334" xr:uid="{E1D89D6B-1E34-40D1-B5E4-4FE4CEF94E2C}"/>
    <cellStyle name="Percent 2 3 3 2" xfId="5335" xr:uid="{0AB06BF3-4515-4AB9-8C8E-59E59346DE51}"/>
    <cellStyle name="Percent 2 3 4" xfId="5336" xr:uid="{7F7D13CD-2793-4DA8-82D8-60887F7725FC}"/>
    <cellStyle name="Percent 2 3 4 2" xfId="6841" xr:uid="{AB0FB268-9E22-4C49-BC11-F69DA100E3B3}"/>
    <cellStyle name="Percent 2 4" xfId="5337" xr:uid="{C9ACBD0B-57BC-40D3-BE31-8CE80DA01CFD}"/>
    <cellStyle name="Percent 2 4 2" xfId="5338" xr:uid="{3E560FEB-33C3-494E-9C96-ADD23C322539}"/>
    <cellStyle name="Percent 2 4 2 2" xfId="5339" xr:uid="{DD6BACAE-38E4-430E-9755-BB4A63CC3CAE}"/>
    <cellStyle name="Percent 2 4 3" xfId="5340" xr:uid="{BFA705FD-59F1-4338-ADCF-6660B39F907A}"/>
    <cellStyle name="Percent 2 4 3 2" xfId="5341" xr:uid="{FD69C618-857A-4992-A7F3-906A6ED7B8BE}"/>
    <cellStyle name="Percent 2 4 4" xfId="5342" xr:uid="{A9210156-5618-4BBB-B9C3-24BD7BD9734E}"/>
    <cellStyle name="Percent 2 4 4 2" xfId="7139" xr:uid="{E9C2521E-0014-42D4-B878-1B5D0567AA7E}"/>
    <cellStyle name="Percent 2 4 5" xfId="7138" xr:uid="{9641FEDD-FC1D-4671-927C-B7E426C3C02F}"/>
    <cellStyle name="Percent 2 5" xfId="5343" xr:uid="{67313DDF-2930-471A-8873-B9B1EDD6F903}"/>
    <cellStyle name="Percent 2 5 2" xfId="5344" xr:uid="{0D6101C0-079F-4F6F-809B-97CAA7EAFAA2}"/>
    <cellStyle name="Percent 2 5 3" xfId="14380" xr:uid="{2F4151FF-02DC-413E-95EB-A1EEF1902AE9}"/>
    <cellStyle name="Percent 2 6" xfId="5345" xr:uid="{C58BC612-9159-4906-8A4A-0E4AD6B96073}"/>
    <cellStyle name="Percent 2 6 2" xfId="7280" xr:uid="{D6AA4BC7-0214-4211-873E-C31FB1B67C9F}"/>
    <cellStyle name="Percent 2 7" xfId="5346" xr:uid="{B501F89E-6283-431E-B86E-6592848A8949}"/>
    <cellStyle name="Percent 2 8" xfId="14499" xr:uid="{E52DA6A7-C51B-4640-946B-7905423506A3}"/>
    <cellStyle name="Percent 20" xfId="5347" xr:uid="{02B631CC-B93E-423C-95C0-B950BDB82877}"/>
    <cellStyle name="Percent 20 2" xfId="5348" xr:uid="{DD331510-2805-4F4C-843F-E26EA3D6DC20}"/>
    <cellStyle name="Percent 21" xfId="5349" xr:uid="{D8F79280-21B9-4703-BABE-E119C4F4284A}"/>
    <cellStyle name="Percent 21 2" xfId="5350" xr:uid="{C862F220-A722-48D2-BEC5-8B8F4FD5623C}"/>
    <cellStyle name="Percent 22" xfId="5351" xr:uid="{6E1E7754-A361-4C6C-96CD-112FEDB15103}"/>
    <cellStyle name="Percent 22 2" xfId="5352" xr:uid="{6E8237EF-81CA-4654-B72D-24F3A7B63A72}"/>
    <cellStyle name="Percent 23" xfId="5353" xr:uid="{17B7276F-57E4-48F2-8C15-4417864508A5}"/>
    <cellStyle name="Percent 23 2" xfId="5354" xr:uid="{B99ACE14-0AB0-4445-AE26-9AE6BACA21C2}"/>
    <cellStyle name="Percent 24" xfId="5355" xr:uid="{341E6EB7-AD55-4AD4-871E-31439F7C1773}"/>
    <cellStyle name="Percent 24 2" xfId="5356" xr:uid="{D050358D-B7F6-474C-AA66-388E211CBE16}"/>
    <cellStyle name="Percent 25" xfId="5357" xr:uid="{A2246A4C-CEA2-4838-82E0-61D4186F3F41}"/>
    <cellStyle name="Percent 25 2" xfId="5358" xr:uid="{32128099-91CD-41A8-B32A-B1F04FF2BFF9}"/>
    <cellStyle name="Percent 26" xfId="5359" xr:uid="{D5628662-36D7-4FB4-8C60-886FA21417D7}"/>
    <cellStyle name="Percent 26 2" xfId="5360" xr:uid="{E325AE29-EE3E-4303-8A64-614F3593AC51}"/>
    <cellStyle name="Percent 27" xfId="5361" xr:uid="{D0521A12-2BC8-46D6-B05C-EBCA63F96853}"/>
    <cellStyle name="Percent 27 2" xfId="5362" xr:uid="{09E85E2D-9443-4FBE-909F-EF2DDC24119F}"/>
    <cellStyle name="Percent 28" xfId="5363" xr:uid="{C6A73AE3-934D-4D59-9396-21B79E26ED3B}"/>
    <cellStyle name="Percent 28 2" xfId="5364" xr:uid="{FEB660C3-7048-4F81-8C4E-FCE6D740EE38}"/>
    <cellStyle name="Percent 28 2 2" xfId="6902" xr:uid="{803D4530-F960-4819-A277-84962F4E1AFD}"/>
    <cellStyle name="Percent 28 3" xfId="6823" xr:uid="{1D2E21FD-B0B5-4846-9AE8-E71C58803908}"/>
    <cellStyle name="Percent 28 4" xfId="7140" xr:uid="{CC57D3FA-544D-4BF9-951B-B3862964C66B}"/>
    <cellStyle name="Percent 29" xfId="5365" xr:uid="{18796814-5089-4B53-A810-6AC9769DF4B9}"/>
    <cellStyle name="Percent 29 2" xfId="5366" xr:uid="{5F0CCAA4-BC7F-43AD-BE19-C603EB83C886}"/>
    <cellStyle name="Percent 29 2 2" xfId="7689" xr:uid="{D2086B76-6B5E-464D-8634-1B65CE5EB4C1}"/>
    <cellStyle name="Percent 29 2 2 2" xfId="8556" xr:uid="{97FB0978-C3E4-492D-AC77-7E3FB1E0769F}"/>
    <cellStyle name="Percent 29 2 2 2 2" xfId="10338" xr:uid="{3FC5F8B6-39C4-4965-81D1-8B4187FC6C6E}"/>
    <cellStyle name="Percent 29 2 2 2 2 2" xfId="14018" xr:uid="{08B352E9-0B5C-4540-83B9-E754E07FA27B}"/>
    <cellStyle name="Percent 29 2 2 2 3" xfId="12239" xr:uid="{E8830AB5-B63F-4B25-A261-00188FC00D8F}"/>
    <cellStyle name="Percent 29 2 2 3" xfId="9456" xr:uid="{6958E979-010F-416D-A161-0390C8962AD8}"/>
    <cellStyle name="Percent 29 2 2 3 2" xfId="13136" xr:uid="{6B20868A-96E7-4760-B58A-C9356DB4DD4A}"/>
    <cellStyle name="Percent 29 2 2 4" xfId="11357" xr:uid="{1A03E85C-3B55-42C5-B3DB-8016E3EAB7A5}"/>
    <cellStyle name="Percent 29 2 3" xfId="8174" xr:uid="{7E083A6D-64F6-4B34-A5BD-ACB9ADD0827F}"/>
    <cellStyle name="Percent 29 2 3 2" xfId="9955" xr:uid="{04BAC2D5-B785-49DB-A323-78DE902B58E7}"/>
    <cellStyle name="Percent 29 2 3 2 2" xfId="13635" xr:uid="{17572DC7-4F8E-4F73-8D0A-19EF405D8823}"/>
    <cellStyle name="Percent 29 2 3 3" xfId="11856" xr:uid="{F1DBA8AE-72EE-4A2A-B82C-9A788A927722}"/>
    <cellStyle name="Percent 29 2 4" xfId="9073" xr:uid="{143D3B0C-1B75-4361-9A94-9D3F53DD95D9}"/>
    <cellStyle name="Percent 29 2 4 2" xfId="12753" xr:uid="{058AC61F-415C-4AAA-8E06-4BE3F5A12C33}"/>
    <cellStyle name="Percent 29 2 5" xfId="10974" xr:uid="{3A08EB71-0DF6-4782-9268-5F672BAAD38B}"/>
    <cellStyle name="Percent 29 2 6" xfId="7434" xr:uid="{A6B376A3-6D6B-4EA4-8A86-42499A855106}"/>
    <cellStyle name="Percent 29 3" xfId="7141" xr:uid="{D71C0FC4-D857-47DC-9967-8BB008B0CCD6}"/>
    <cellStyle name="Percent 29 3 2" xfId="8390" xr:uid="{457EF040-4E1A-4D78-90B4-DE879044C6AF}"/>
    <cellStyle name="Percent 29 3 2 2" xfId="10172" xr:uid="{2468B9C5-4AB7-4163-B51F-67DCCBA7CDBA}"/>
    <cellStyle name="Percent 29 3 2 2 2" xfId="13852" xr:uid="{A9229090-4B51-43C5-ABB4-CF930473FF1C}"/>
    <cellStyle name="Percent 29 3 2 3" xfId="12073" xr:uid="{4C678D0B-197E-4D64-A6BA-36D57466D8E7}"/>
    <cellStyle name="Percent 29 3 3" xfId="9290" xr:uid="{F84F1210-D50C-4D96-B96C-EEAA752F6BA3}"/>
    <cellStyle name="Percent 29 3 3 2" xfId="12970" xr:uid="{17EE3DF1-AB0D-482B-B4E5-E21E727BBFED}"/>
    <cellStyle name="Percent 29 3 4" xfId="11191" xr:uid="{A7C9FBDD-B0C8-427D-A363-FC0642760F38}"/>
    <cellStyle name="Percent 29 3 5" xfId="7588" xr:uid="{F34F8DAB-63B8-4FD7-AB86-6181E524BB7D}"/>
    <cellStyle name="Percent 29 4" xfId="8015" xr:uid="{DC25B2EB-7802-4917-8748-A2E89FD59B5F}"/>
    <cellStyle name="Percent 29 4 2" xfId="9789" xr:uid="{DF636243-F038-4A26-A5AC-75E56C7A5457}"/>
    <cellStyle name="Percent 29 4 2 2" xfId="13469" xr:uid="{DBF58CD4-74F8-4E4C-9AF5-C67522877993}"/>
    <cellStyle name="Percent 29 4 3" xfId="11690" xr:uid="{D80FEECE-BB91-4B68-BFA2-980A1FDF969B}"/>
    <cellStyle name="Percent 29 5" xfId="8906" xr:uid="{97DB7D46-453F-4FCF-9AB5-FDC461C25A31}"/>
    <cellStyle name="Percent 29 5 2" xfId="12587" xr:uid="{7CFDF70A-BDEF-4122-9128-C4632D9B6E74}"/>
    <cellStyle name="Percent 29 6" xfId="10807" xr:uid="{54F019B5-9C4A-462B-99DF-47E72023F51F}"/>
    <cellStyle name="Percent 3" xfId="5367" xr:uid="{F7013206-8657-429F-BFCC-0932F7B3F419}"/>
    <cellStyle name="Percent 3 2" xfId="5368" xr:uid="{6ECEFCE8-F018-4A79-9FD9-87F430F7B2BF}"/>
    <cellStyle name="Percent 3 2 2" xfId="5369" xr:uid="{406A9EEB-7AE8-432D-9901-D802FF72D8C6}"/>
    <cellStyle name="Percent 3 2 2 2" xfId="5370" xr:uid="{78F82616-4AE9-4FDE-8718-FFE560BEC6DE}"/>
    <cellStyle name="Percent 3 2 2 2 2" xfId="5371" xr:uid="{3A6347C5-833A-44E4-9866-B08F0CD9BCD8}"/>
    <cellStyle name="Percent 3 2 2 3" xfId="5372" xr:uid="{FAF31DFC-E085-4536-BB0B-6E366DCC2EAE}"/>
    <cellStyle name="Percent 3 2 3" xfId="5373" xr:uid="{C6875BA9-6EE0-49E0-8AD2-8BBB40CA847C}"/>
    <cellStyle name="Percent 3 2 3 2" xfId="5374" xr:uid="{855AA2EE-5919-4450-9117-5D820B65F08F}"/>
    <cellStyle name="Percent 3 2 4" xfId="5375" xr:uid="{47A72EAD-6779-4D59-9289-16C2220D2C89}"/>
    <cellStyle name="Percent 3 2 4 2" xfId="7284" xr:uid="{AA90F3BF-6351-4921-9818-57ADE1B2B4B4}"/>
    <cellStyle name="Percent 3 2 5" xfId="5376" xr:uid="{61DB47F6-0FB9-4AAF-AE2E-E1D236E90496}"/>
    <cellStyle name="Percent 3 2 6" xfId="5377" xr:uid="{EC9B9206-05D5-4262-BC2B-423642F7C776}"/>
    <cellStyle name="Percent 3 3" xfId="5378" xr:uid="{D21B43B5-12D1-4CEE-9425-BA9EAF93A65F}"/>
    <cellStyle name="Percent 3 3 2" xfId="5379" xr:uid="{E0522E6F-94A3-4AFE-A7BC-D94BB2E64CA2}"/>
    <cellStyle name="Percent 3 3 2 2" xfId="5380" xr:uid="{BE47CA8C-04A0-454B-8DF1-C514567C93E8}"/>
    <cellStyle name="Percent 3 3 3" xfId="5381" xr:uid="{E39BC583-1FFE-42AB-8E95-59091E5DA361}"/>
    <cellStyle name="Percent 3 3 3 2" xfId="7285" xr:uid="{3683165B-E4E7-43E7-88F7-23F0826FB61B}"/>
    <cellStyle name="Percent 3 4" xfId="5382" xr:uid="{5AA72457-C955-42F1-97C4-87CF0D66D932}"/>
    <cellStyle name="Percent 3 4 2" xfId="5383" xr:uid="{12580580-41C6-4DC6-9E71-CC3804A02254}"/>
    <cellStyle name="Percent 3 5" xfId="5384" xr:uid="{B2974BF0-37B3-49D6-A267-30F8D37E947E}"/>
    <cellStyle name="Percent 3 5 2" xfId="6894" xr:uid="{E1903323-9B93-4531-A8DE-813AA331D227}"/>
    <cellStyle name="Percent 3 5 3" xfId="7283" xr:uid="{5A420E75-7AA5-4DFE-81CA-B5EF0B9CAFE6}"/>
    <cellStyle name="Percent 3 6" xfId="5385" xr:uid="{D4BC10DA-5526-4D24-AB70-275DFDC0C9E5}"/>
    <cellStyle name="Percent 3 7" xfId="5386" xr:uid="{E360980A-F63E-45FE-8210-B46A444D7B24}"/>
    <cellStyle name="Percent 3 8" xfId="14538" xr:uid="{B4CB67AB-0735-45C1-B204-EF0D506B2E31}"/>
    <cellStyle name="Percent 30" xfId="5387" xr:uid="{10F24209-87AD-4302-BB1C-8A974DCCAA44}"/>
    <cellStyle name="Percent 30 2" xfId="6907" xr:uid="{9FD61605-4AD7-4008-80A2-608FA554A7F3}"/>
    <cellStyle name="Percent 30 3" xfId="7145" xr:uid="{C36A252A-762C-440C-B79B-2DFD0F5EE2A4}"/>
    <cellStyle name="Percent 30 4" xfId="7476" xr:uid="{EBFAB6AE-670F-4D96-9DD7-E546B31F778B}"/>
    <cellStyle name="Percent 31" xfId="5388" xr:uid="{BA070F83-7608-44FF-A352-A2EF4D77B57B}"/>
    <cellStyle name="Percent 31 2" xfId="7479" xr:uid="{DD6D89CF-59B6-478F-A7C7-B3D81B779867}"/>
    <cellStyle name="Percent 32" xfId="5389" xr:uid="{E721B933-A50D-4608-A532-91B9694D4303}"/>
    <cellStyle name="Percent 32 2" xfId="7746" xr:uid="{39826303-F755-4E39-9E91-1D4811844EE6}"/>
    <cellStyle name="Percent 32 2 2" xfId="8615" xr:uid="{B3775C5A-B23B-48BD-AA19-235A760F62C4}"/>
    <cellStyle name="Percent 32 2 2 2" xfId="10397" xr:uid="{3DA844D8-A089-4470-8D84-CFBE9CDCB9C5}"/>
    <cellStyle name="Percent 32 2 2 2 2" xfId="14077" xr:uid="{87B53681-08D6-452F-A9C9-83EB20D271B5}"/>
    <cellStyle name="Percent 32 2 2 3" xfId="12298" xr:uid="{D7C906E6-5E35-4F9B-A209-A20913F65634}"/>
    <cellStyle name="Percent 32 2 3" xfId="9515" xr:uid="{AE948E6C-3CAA-449C-AE10-EF0924A448BC}"/>
    <cellStyle name="Percent 32 2 3 2" xfId="13195" xr:uid="{A9764288-224B-4B24-BC8B-F4C1A67A862A}"/>
    <cellStyle name="Percent 32 2 4" xfId="11416" xr:uid="{3EF49223-AB82-43FB-8433-AE8D33117F7F}"/>
    <cellStyle name="Percent 32 3" xfId="8233" xr:uid="{2823ADC8-387F-4835-BCB5-B05731F9E70C}"/>
    <cellStyle name="Percent 32 3 2" xfId="10014" xr:uid="{E3D1D76A-F97F-46D9-8DB2-FFBB5E402081}"/>
    <cellStyle name="Percent 32 3 2 2" xfId="13694" xr:uid="{F192ED69-64D6-40AC-B025-1435ABD2A13F}"/>
    <cellStyle name="Percent 32 3 3" xfId="11915" xr:uid="{ABC2CF61-2C67-4C30-A0E8-137C23B4AE95}"/>
    <cellStyle name="Percent 32 4" xfId="9132" xr:uid="{5EEAD59E-362D-4E77-A3FD-758F7148FC5D}"/>
    <cellStyle name="Percent 32 4 2" xfId="12812" xr:uid="{D218C9AB-31DF-4EAD-88A7-6C73D01B923A}"/>
    <cellStyle name="Percent 32 5" xfId="11033" xr:uid="{61A7175B-57A9-4C96-A168-315EA64ACA4A}"/>
    <cellStyle name="Percent 33" xfId="5390" xr:uid="{ABF5032B-346D-49D7-A194-7829944BAE6B}"/>
    <cellStyle name="Percent 33 2" xfId="6934" xr:uid="{016C6507-F80F-422F-A7C2-1C8DAA20DC0C}"/>
    <cellStyle name="Percent 33 2 2" xfId="8630" xr:uid="{9046C449-F8B5-4856-8BFE-735416F067D0}"/>
    <cellStyle name="Percent 33 2 2 2" xfId="10412" xr:uid="{119C1498-9C65-4FAE-ADBA-2ECEBB41911E}"/>
    <cellStyle name="Percent 33 2 2 2 2" xfId="14092" xr:uid="{43DAC673-2054-42A3-82BD-0228F846CAE5}"/>
    <cellStyle name="Percent 33 2 2 3" xfId="12313" xr:uid="{3B383EDA-A6FA-4772-AC50-6980AC8B20EF}"/>
    <cellStyle name="Percent 33 2 3" xfId="9530" xr:uid="{47958F18-4AA6-4D8B-9807-0DA99DB29F61}"/>
    <cellStyle name="Percent 33 2 3 2" xfId="13210" xr:uid="{4921A7B3-8D94-49BA-B8D7-174EF98111C6}"/>
    <cellStyle name="Percent 33 2 4" xfId="11431" xr:uid="{17339F42-5732-467C-BCBC-ADA13B2240FB}"/>
    <cellStyle name="Percent 33 3" xfId="8248" xr:uid="{2F3C662D-152F-4C39-A57A-20425BFA1F21}"/>
    <cellStyle name="Percent 33 3 2" xfId="10029" xr:uid="{3741179D-2AF8-476E-A325-35CF7299EF0E}"/>
    <cellStyle name="Percent 33 3 2 2" xfId="13709" xr:uid="{82FF23F4-2AFC-417D-BD3B-856C28D8AD4B}"/>
    <cellStyle name="Percent 33 3 3" xfId="11930" xr:uid="{5500D33E-5416-4F77-8DAF-0753C89F8E0B}"/>
    <cellStyle name="Percent 33 4" xfId="9147" xr:uid="{1F227DAD-A6B0-42E7-8E01-22CE282A138D}"/>
    <cellStyle name="Percent 33 4 2" xfId="12827" xr:uid="{8B2D21F1-2B1F-4D8A-8263-0A642B4132B1}"/>
    <cellStyle name="Percent 33 5" xfId="11048" xr:uid="{30B11469-0D62-49DA-9277-BBE9882F2CFD}"/>
    <cellStyle name="Percent 34" xfId="6803" xr:uid="{36E16929-1275-4033-8E8F-D2698149216D}"/>
    <cellStyle name="Percent 34 2" xfId="6936" xr:uid="{7676044A-532A-4E61-9CCC-DBE3C6CB5A6F}"/>
    <cellStyle name="Percent 34 3" xfId="7629" xr:uid="{1F1D1FBB-2D7D-4AE2-AE53-2CD335F2709F}"/>
    <cellStyle name="Percent 35" xfId="6951" xr:uid="{1273D3C2-EA1D-45F0-A6A0-C150E02DC5BF}"/>
    <cellStyle name="Percent 35 2" xfId="8687" xr:uid="{EA6835AB-60E6-43EF-BFA7-60DEB4980A82}"/>
    <cellStyle name="Percent 35 2 2" xfId="10469" xr:uid="{CBD5AE2B-18DC-4986-9E82-9DAD7515927F}"/>
    <cellStyle name="Percent 35 2 2 2" xfId="14149" xr:uid="{DCE7EDB1-3F84-45A1-8DD9-818CBD2502A0}"/>
    <cellStyle name="Percent 35 2 3" xfId="12370" xr:uid="{389F91C0-029E-4DC8-A02C-1F72E1A85F3C}"/>
    <cellStyle name="Percent 35 3" xfId="9586" xr:uid="{654262A5-11BC-477B-9693-1BF17C5AA9C4}"/>
    <cellStyle name="Percent 35 3 2" xfId="13267" xr:uid="{8F7364F9-8DB9-413A-AA4C-996F0508DC08}"/>
    <cellStyle name="Percent 35 4" xfId="11488" xr:uid="{AC4FA1E7-2F6C-4E8B-A864-C8DF9089457B}"/>
    <cellStyle name="Percent 36" xfId="6967" xr:uid="{FECA9439-7AA2-4C7D-8974-BD10C1FC0A3A}"/>
    <cellStyle name="Percent 36 2" xfId="8720" xr:uid="{F1C9B4A7-1232-4D0B-B052-774D36B8ADFA}"/>
    <cellStyle name="Percent 36 2 2" xfId="10501" xr:uid="{5AD4DD60-1932-482B-A412-C635E6D8D27D}"/>
    <cellStyle name="Percent 36 2 2 2" xfId="14181" xr:uid="{1ED561E5-EF67-4EB6-9795-42863DBF06A2}"/>
    <cellStyle name="Percent 36 2 3" xfId="12402" xr:uid="{6268C598-2C9C-4041-B59E-0C9841D7B141}"/>
    <cellStyle name="Percent 36 3" xfId="9618" xr:uid="{90C8B094-BE72-43B1-8EE4-8E9E2B98AA99}"/>
    <cellStyle name="Percent 36 3 2" xfId="13299" xr:uid="{A192EA6B-8B05-4984-B4FE-7B9832C0F70D}"/>
    <cellStyle name="Percent 36 4" xfId="11520" xr:uid="{D3A62648-783B-40F2-8F51-E2305EC496BC}"/>
    <cellStyle name="Percent 37" xfId="6968" xr:uid="{BB46B327-680C-4EBE-BDE9-9678C0C3A2DD}"/>
    <cellStyle name="Percent 37 2" xfId="8735" xr:uid="{0A2BD5E8-981B-42CD-9A18-71AE4ADB1650}"/>
    <cellStyle name="Percent 37 2 2" xfId="10516" xr:uid="{F350F2E0-E493-4A12-B1A0-CD1866404A5A}"/>
    <cellStyle name="Percent 37 2 2 2" xfId="14196" xr:uid="{D6ABC812-4F8F-46F9-B2FD-B184A7186269}"/>
    <cellStyle name="Percent 37 2 3" xfId="12417" xr:uid="{6CE615C1-9D5C-48B6-BDFE-5A52304B063E}"/>
    <cellStyle name="Percent 37 3" xfId="9633" xr:uid="{82ACF462-4CF1-447F-AE42-1D89EB05CA88}"/>
    <cellStyle name="Percent 37 3 2" xfId="13314" xr:uid="{5960E991-54E4-4F84-BD76-31DC9E3EBD8E}"/>
    <cellStyle name="Percent 37 4" xfId="11535" xr:uid="{8D185143-49FF-49B3-AEDE-F8AC9BED5853}"/>
    <cellStyle name="Percent 38" xfId="6971" xr:uid="{09620104-71DB-4464-A66A-86BD99A3726C}"/>
    <cellStyle name="Percent 38 2" xfId="8947" xr:uid="{1D0E7808-353A-4EF6-AEFD-C5C04E5DF2CC}"/>
    <cellStyle name="Percent 39" xfId="6990" xr:uid="{FA2ECE30-D90C-49CC-906A-E719F9BCF0C3}"/>
    <cellStyle name="Percent 39 2" xfId="14243" xr:uid="{55AE9B25-AE18-4490-807A-95CFCDC3718A}"/>
    <cellStyle name="Percent 4" xfId="5391" xr:uid="{6553F73C-1CAB-47A5-9D62-3C08DE0B2FF3}"/>
    <cellStyle name="Percent 4 2" xfId="5392" xr:uid="{24E03F2A-8D73-413F-A5CB-0D29DFF4C6AD}"/>
    <cellStyle name="Percent 4 2 2" xfId="5393" xr:uid="{306F2162-369D-42DF-BB70-E89BA8A9FC1F}"/>
    <cellStyle name="Percent 4 2 2 2" xfId="5394" xr:uid="{2939D890-4814-4C96-9E4E-0A2670D469FF}"/>
    <cellStyle name="Percent 4 2 2 2 2" xfId="5395" xr:uid="{7210462C-CCC0-4E4E-A0B4-7CC4D903DD2C}"/>
    <cellStyle name="Percent 4 2 2 3" xfId="5396" xr:uid="{86F19475-F485-4203-970D-954D7982B2FB}"/>
    <cellStyle name="Percent 4 2 3" xfId="5397" xr:uid="{CD2C7CE2-3651-4042-835F-01D7F93D4F08}"/>
    <cellStyle name="Percent 4 2 3 2" xfId="5398" xr:uid="{5DC99D3B-FB8E-4037-8D95-61EDB77F5254}"/>
    <cellStyle name="Percent 4 2 4" xfId="5399" xr:uid="{02ED169A-2603-4114-A402-48951003E931}"/>
    <cellStyle name="Percent 4 2 4 2" xfId="5400" xr:uid="{1879B3EE-C4B5-44AA-A1D2-577014E79D38}"/>
    <cellStyle name="Percent 4 2 5" xfId="5401" xr:uid="{6522AF91-B5ED-4133-9A96-7F08C1BEED2E}"/>
    <cellStyle name="Percent 4 2 5 2" xfId="7142" xr:uid="{1D0ACD2A-87EF-4EFB-B276-250EC9EFC81F}"/>
    <cellStyle name="Percent 4 2 5 2 2" xfId="8492" xr:uid="{76EF5A98-EA0D-4677-83E7-2B79735DB9F5}"/>
    <cellStyle name="Percent 4 2 5 2 2 2" xfId="10274" xr:uid="{E3C2270D-C684-48AE-B47A-A7FC66064250}"/>
    <cellStyle name="Percent 4 2 5 2 2 2 2" xfId="13954" xr:uid="{83A6400D-F895-4C2E-A614-12794EC94139}"/>
    <cellStyle name="Percent 4 2 5 2 2 3" xfId="12175" xr:uid="{9D3571BE-6DBA-4361-9A43-175070DA5309}"/>
    <cellStyle name="Percent 4 2 5 2 3" xfId="9392" xr:uid="{02449404-54E7-4DEF-993B-A76B5CD54C40}"/>
    <cellStyle name="Percent 4 2 5 2 3 2" xfId="13072" xr:uid="{DDB036A1-966E-4A25-8CA7-7D86A9B31074}"/>
    <cellStyle name="Percent 4 2 5 2 4" xfId="11293" xr:uid="{39BBE02F-3325-4589-A89C-A8F3D665C8D4}"/>
    <cellStyle name="Percent 4 2 5 3" xfId="8110" xr:uid="{AD288A43-CFB3-4AB7-B3EE-3B1F3B7B8E63}"/>
    <cellStyle name="Percent 4 2 5 3 2" xfId="9891" xr:uid="{8EA6CE70-903C-4945-A4CA-5493E2812F0A}"/>
    <cellStyle name="Percent 4 2 5 3 2 2" xfId="13571" xr:uid="{54389EF2-89CE-4B48-A2D1-187CD2CD05DD}"/>
    <cellStyle name="Percent 4 2 5 3 3" xfId="11792" xr:uid="{F094837D-F423-4725-AB8B-87674471BD7D}"/>
    <cellStyle name="Percent 4 2 5 4" xfId="9009" xr:uid="{0DD9F6D5-21AB-4705-B6C5-09ACACB71FAA}"/>
    <cellStyle name="Percent 4 2 5 4 2" xfId="12689" xr:uid="{BAAF9F37-F372-40FD-841A-207CDE1E6ED7}"/>
    <cellStyle name="Percent 4 2 5 5" xfId="10910" xr:uid="{42DEF399-ED35-4317-95F1-CD45F615E80A}"/>
    <cellStyle name="Percent 4 2 6" xfId="7528" xr:uid="{40F50C3F-7555-4E61-8533-0A7C5A81EBEE}"/>
    <cellStyle name="Percent 4 2 6 2" xfId="8325" xr:uid="{E1F6F745-6882-404D-A2E8-131FC9D9CD0A}"/>
    <cellStyle name="Percent 4 2 6 2 2" xfId="10107" xr:uid="{B6A35C84-22E2-4E4B-BAB3-E1E48F74E560}"/>
    <cellStyle name="Percent 4 2 6 2 2 2" xfId="13787" xr:uid="{A17BEC56-89F7-49E0-A623-65D98DB705CE}"/>
    <cellStyle name="Percent 4 2 6 2 3" xfId="12008" xr:uid="{CA57F04D-CFBC-42E5-9306-52262FBA9CEB}"/>
    <cellStyle name="Percent 4 2 6 3" xfId="9225" xr:uid="{73E6DBBE-BD2D-4D52-B713-8D566F26CB88}"/>
    <cellStyle name="Percent 4 2 6 3 2" xfId="12905" xr:uid="{A5ECF89D-9760-4704-B47D-E9E89714B279}"/>
    <cellStyle name="Percent 4 2 6 4" xfId="11126" xr:uid="{6FA5947E-2F4D-4C62-88D1-BA2B497CD3A1}"/>
    <cellStyle name="Percent 4 2 7" xfId="7951" xr:uid="{89E640B0-B8C5-41F2-94FE-23AE130F7B90}"/>
    <cellStyle name="Percent 4 2 7 2" xfId="9725" xr:uid="{636058FF-670B-4763-9FC8-31A1491ACE19}"/>
    <cellStyle name="Percent 4 2 7 2 2" xfId="13405" xr:uid="{8D7DA7E2-A1B3-4824-9425-0C9E8FB1DE78}"/>
    <cellStyle name="Percent 4 2 7 3" xfId="11626" xr:uid="{7312EC30-B96C-477A-B37D-66F09CA777EE}"/>
    <cellStyle name="Percent 4 2 8" xfId="8840" xr:uid="{A23A57B6-4F2F-4F96-B27C-462B3FB78ECF}"/>
    <cellStyle name="Percent 4 2 8 2" xfId="12522" xr:uid="{700F9554-5950-4F05-BE9D-2C2604F7F546}"/>
    <cellStyle name="Percent 4 2 9" xfId="10742" xr:uid="{233D2C7B-F507-4DC2-9B1E-B38330C6C8A8}"/>
    <cellStyle name="Percent 4 3" xfId="5402" xr:uid="{DC1995D9-0B8F-42B0-985F-C115DC2DB6D8}"/>
    <cellStyle name="Percent 4 3 2" xfId="5403" xr:uid="{760363DC-AC76-461A-B10A-8F740F6910CF}"/>
    <cellStyle name="Percent 4 4" xfId="5404" xr:uid="{A0B5E40E-B52E-48D2-BE4D-845C65F7D0DA}"/>
    <cellStyle name="Percent 4 4 2" xfId="6895" xr:uid="{2112CB15-4917-4E18-885C-F7DA8F90DA5F}"/>
    <cellStyle name="Percent 4 4 3" xfId="7286" xr:uid="{E31B963A-EC58-4906-9A91-8AE1B8B23AE3}"/>
    <cellStyle name="Percent 4 4 4" xfId="14384" xr:uid="{BB0AEAF6-578F-461F-BC02-2FD3E9F80E52}"/>
    <cellStyle name="Percent 4 5" xfId="5405" xr:uid="{EB08B526-363B-4683-9931-68603E20298C}"/>
    <cellStyle name="Percent 4 6" xfId="5406" xr:uid="{BFF3787F-4DB5-4EA5-B139-7F231DB9E7D7}"/>
    <cellStyle name="Percent 40" xfId="6817" xr:uid="{F366505C-EC08-43EC-9173-76B06F05AF2B}"/>
    <cellStyle name="Percent 40 2" xfId="14303" xr:uid="{9D4FC0D5-F3D2-45BA-BC14-675398377E72}"/>
    <cellStyle name="Percent 40 3" xfId="10624" xr:uid="{78E7D052-571D-4B3C-A317-03766F45D23B}"/>
    <cellStyle name="Percent 41" xfId="6820" xr:uid="{9CABC197-AF38-49D9-9FC9-E45D71086AAC}"/>
    <cellStyle name="Percent 41 2" xfId="10848" xr:uid="{87812D77-5C2C-4E5E-B4FE-377C432D2CAA}"/>
    <cellStyle name="Percent 42" xfId="14334" xr:uid="{9A136764-CB12-4FCA-909D-9EDB22CB53DD}"/>
    <cellStyle name="Percent 43" xfId="14379" xr:uid="{96291361-0ED0-4CAF-8EF6-92C110C6417D}"/>
    <cellStyle name="Percent 44" xfId="7398" xr:uid="{407AFFC9-6F0E-4410-B6EF-F16DB6C39823}"/>
    <cellStyle name="Percent 45" xfId="14502" xr:uid="{1EBD6195-FF5C-4AB9-AD54-278576BBC669}"/>
    <cellStyle name="Percent 46" xfId="14522" xr:uid="{D530185F-766A-4D68-8C4E-600E7C32B4C0}"/>
    <cellStyle name="Percent 47" xfId="14553" xr:uid="{906DED6D-C32E-4A47-8707-91629E5850B8}"/>
    <cellStyle name="Percent 48" xfId="14562" xr:uid="{57861F63-E004-4BD3-A5A8-EAA3D588B4AA}"/>
    <cellStyle name="Percent 49" xfId="14606" xr:uid="{892B61D1-736A-4254-9591-D0DB243C9E3B}"/>
    <cellStyle name="Percent 5" xfId="5407" xr:uid="{375E88C0-C812-4FCA-8A56-D2FACAEB3AB4}"/>
    <cellStyle name="Percent 5 2" xfId="5408" xr:uid="{8FE36925-3CCC-4BBF-B703-F03B4EBFC388}"/>
    <cellStyle name="Percent 5 2 2" xfId="5409" xr:uid="{0FFA4A3C-E86B-42EF-825B-1F2EAFAF0F0A}"/>
    <cellStyle name="Percent 5 2 2 2" xfId="5410" xr:uid="{E027F209-0976-48E0-8754-7443DCA74179}"/>
    <cellStyle name="Percent 5 2 2 2 2" xfId="5411" xr:uid="{661DADC2-B594-45EA-97D4-3872B28653C3}"/>
    <cellStyle name="Percent 5 2 2 3" xfId="5412" xr:uid="{544F6A7E-238E-4881-B9CB-A8DD964FC517}"/>
    <cellStyle name="Percent 5 2 3" xfId="5413" xr:uid="{C75F9AAE-CB7C-42D9-BF3A-BE4A0055939A}"/>
    <cellStyle name="Percent 5 2 3 2" xfId="5414" xr:uid="{707B5D39-6314-4EEC-B3B0-1D37D9DA19E3}"/>
    <cellStyle name="Percent 5 2 4" xfId="5415" xr:uid="{05BB694E-9338-4F05-819B-A3A2D9B7423D}"/>
    <cellStyle name="Percent 5 3" xfId="5416" xr:uid="{454A44D5-B4A0-48A0-869F-93725793D882}"/>
    <cellStyle name="Percent 5 3 2" xfId="5417" xr:uid="{D25F46F3-65C2-4702-BF11-75B3BE2231AC}"/>
    <cellStyle name="Percent 5 4" xfId="5418" xr:uid="{3315FE36-297B-45E8-958A-50B781F54131}"/>
    <cellStyle name="Percent 5 4 2" xfId="6842" xr:uid="{567C68E7-2341-4B92-A038-1B08ABE589BB}"/>
    <cellStyle name="Percent 5 4 3" xfId="7287" xr:uid="{5CB21BB5-2063-4DF5-9ED1-53494462EAE5}"/>
    <cellStyle name="Percent 5 5" xfId="5419" xr:uid="{4A9961DB-FECB-42E0-8904-F43B8D2D6517}"/>
    <cellStyle name="Percent 5 5 2" xfId="6896" xr:uid="{806AA1CA-7E95-4E07-BB5C-8D92B52DC1A3}"/>
    <cellStyle name="Percent 5 6" xfId="5420" xr:uid="{B6121255-2B83-49C5-93AD-87E53F726D90}"/>
    <cellStyle name="Percent 50" xfId="14654" xr:uid="{CBAFB873-E9CC-48E7-8D5E-E5D1BD3B96BF}"/>
    <cellStyle name="Percent 6" xfId="5421" xr:uid="{FFF029C7-9444-4FAA-8CCD-A7AF0B915739}"/>
    <cellStyle name="Percent 6 2" xfId="5422" xr:uid="{8806975A-B3F1-4778-A1FB-02DF8B35822D}"/>
    <cellStyle name="Percent 6 2 2" xfId="5423" xr:uid="{4FF492BD-68EC-49E1-963A-80F578D3075B}"/>
    <cellStyle name="Percent 6 3" xfId="5424" xr:uid="{0F982F9D-9B9C-4913-872D-9CDDEC42048B}"/>
    <cellStyle name="Percent 6 3 2" xfId="6843" xr:uid="{29C36731-E1D1-4457-A92F-5BD548CE6C52}"/>
    <cellStyle name="Percent 6 3 3" xfId="7288" xr:uid="{DEDC5AEE-F1A6-4E30-93E1-3B2339EEB6D9}"/>
    <cellStyle name="Percent 6 4" xfId="5425" xr:uid="{0CD1E487-2350-4E3A-8964-23EE531BBC9F}"/>
    <cellStyle name="Percent 6 4 2" xfId="6865" xr:uid="{AA041214-9118-4E5D-9BC1-EF7F0F440F56}"/>
    <cellStyle name="Percent 7" xfId="5426" xr:uid="{283696F3-6977-4B5F-8D9C-E4C87EF7946A}"/>
    <cellStyle name="Percent 7 2" xfId="5427" xr:uid="{1DA9FADA-23DE-4C6D-AD51-4231318CDD93}"/>
    <cellStyle name="Percent 7 2 2" xfId="5428" xr:uid="{72807AAB-1B17-46E4-9779-F94322F80B1A}"/>
    <cellStyle name="Percent 7 3" xfId="5429" xr:uid="{4A5E1588-2BBB-4066-BFF7-DC2CF3FCE13A}"/>
    <cellStyle name="Percent 7 3 2" xfId="6844" xr:uid="{C63F34D4-7F3E-42A1-980E-8F4488B502FE}"/>
    <cellStyle name="Percent 7 4" xfId="5430" xr:uid="{E19C3AA0-4DAB-4F93-868D-8E17508F1B6B}"/>
    <cellStyle name="Percent 7 4 2" xfId="7289" xr:uid="{20AA2082-6A61-4CF5-ACE1-441C52B8C33C}"/>
    <cellStyle name="Percent 7 5" xfId="5431" xr:uid="{CB8CC521-25DD-43B5-8FBD-B2642C665A5D}"/>
    <cellStyle name="Percent 8" xfId="5432" xr:uid="{E979F34D-A9B5-4B14-A8CF-1B5BB0450C3F}"/>
    <cellStyle name="Percent 8 2" xfId="5433" xr:uid="{C9A51663-5478-4E70-A326-9C654F0ABBFA}"/>
    <cellStyle name="Percent 8 2 2" xfId="5434" xr:uid="{B5581AA9-BA9D-41F8-A3A0-7162ABAEBF0B}"/>
    <cellStyle name="Percent 8 3" xfId="5435" xr:uid="{3FA10EF7-8843-4216-849D-AE2EACD29776}"/>
    <cellStyle name="Percent 8 3 2" xfId="6845" xr:uid="{01FCCDC2-7EF4-433A-90B7-42D561C617AA}"/>
    <cellStyle name="Percent 8 3 3" xfId="7290" xr:uid="{937B4924-F8E1-4B55-BAB9-0312A94BAFEA}"/>
    <cellStyle name="Percent 8 4" xfId="5436" xr:uid="{92B007CF-CBD6-4330-B132-23DEE654B8AA}"/>
    <cellStyle name="Percent 9" xfId="5437" xr:uid="{E314052B-277F-410C-B8A3-FFD46E845630}"/>
    <cellStyle name="Percent 9 2" xfId="5438" xr:uid="{1B64C959-33E0-44F4-AECC-CE60997EBC05}"/>
    <cellStyle name="Percent 9 2 2" xfId="5439" xr:uid="{EABC14FB-2E30-4F24-A480-EF01C919E41C}"/>
    <cellStyle name="Percent 9 2 2 2" xfId="5440" xr:uid="{CC13ECBD-AA75-4301-81C8-2E390C1A6B5B}"/>
    <cellStyle name="Percent 9 2 3" xfId="5441" xr:uid="{5D85DBDB-8FF8-4C4F-B7DF-4BC85BFC406F}"/>
    <cellStyle name="Percent 9 3" xfId="5442" xr:uid="{AD46B378-9903-47F1-8E41-05D1502BCCAB}"/>
    <cellStyle name="Percent 9 3 2" xfId="5443" xr:uid="{2090BE41-11BE-4D71-9E95-500BD1DF00B0}"/>
    <cellStyle name="Percent 9 4" xfId="5444" xr:uid="{4A23B3FE-B522-4449-833A-29D76707ADDF}"/>
    <cellStyle name="Percent 9 5" xfId="5445" xr:uid="{BE953FD5-0599-45CB-B078-67953CD8F90D}"/>
    <cellStyle name="Pivot Table Category" xfId="5446" xr:uid="{40EF5EDE-B757-4BB6-8DEB-286E569783F5}"/>
    <cellStyle name="Pivot Table Category 2" xfId="5447" xr:uid="{3980D775-F474-4E45-8585-58FF56D160C4}"/>
    <cellStyle name="Pivot Table Category 2 2" xfId="5448" xr:uid="{51602B8F-149F-43E7-ADD3-7741CEAE55CF}"/>
    <cellStyle name="Pivot Table Category 2 2 2" xfId="5449" xr:uid="{32064F2C-5E79-420E-856F-083861600EE2}"/>
    <cellStyle name="Pivot Table Category 2 2 2 2" xfId="5450" xr:uid="{271F27DE-D3F8-4415-89D9-7D0F15419691}"/>
    <cellStyle name="Pivot Table Category 2 2 3" xfId="5451" xr:uid="{B115DB85-4CCB-4753-9394-2A07A58FE4D7}"/>
    <cellStyle name="Pivot Table Category 2 3" xfId="5452" xr:uid="{F4410886-8612-49BF-A825-58AE4D6EE84E}"/>
    <cellStyle name="Pivot Table Category 2 3 2" xfId="5453" xr:uid="{373EF786-9018-431D-A91A-D5AF215558CD}"/>
    <cellStyle name="Pivot Table Category 2 4" xfId="5454" xr:uid="{4807C2AB-4396-4860-BC2E-EE3B828DF3D5}"/>
    <cellStyle name="Pivot Table Category 3" xfId="5455" xr:uid="{65A1E579-4768-4541-B087-A5BE19933A98}"/>
    <cellStyle name="Pivot Table Category 3 2" xfId="5456" xr:uid="{C9145C3C-317D-45F4-9AD3-878634D3AE5D}"/>
    <cellStyle name="Pivot Table Category 4" xfId="5457" xr:uid="{FB4534D2-4ED5-4039-9E69-0EC82FECA737}"/>
    <cellStyle name="Pivot Table Category 5" xfId="5458" xr:uid="{6A0974F4-3861-4F5F-A58D-D85DC9AEE7AC}"/>
    <cellStyle name="Pivot Table Corner" xfId="5459" xr:uid="{10D63A5A-A6D5-4B6D-87FD-FDAC795A8932}"/>
    <cellStyle name="Pivot Table Corner 2" xfId="5460" xr:uid="{931FF473-60DA-4182-AAE2-A68085CB7AE4}"/>
    <cellStyle name="Pivot Table Field" xfId="5461" xr:uid="{CA5C604A-B171-4420-9EA9-84FA9E865B86}"/>
    <cellStyle name="Pivot Table Field 2" xfId="5462" xr:uid="{586FD1EA-CD37-40DE-9E88-0221647DDCD2}"/>
    <cellStyle name="Pivot Table Result" xfId="5463" xr:uid="{9C0F11F7-4651-48EB-9C8E-2A577293316A}"/>
    <cellStyle name="Pivot Table Result 2" xfId="5464" xr:uid="{5AE0FDFD-6C2C-45A1-A1A8-45DC2565E4F3}"/>
    <cellStyle name="Pivot Table Title" xfId="5465" xr:uid="{ED6F8F17-182B-457F-BEE1-FA3152901966}"/>
    <cellStyle name="Pivot Table Title 2" xfId="5466" xr:uid="{67EC39E1-D18D-4E70-AF6A-B19ED25D678C}"/>
    <cellStyle name="Pivot Table Value" xfId="5467" xr:uid="{3E03C4D9-1134-44C3-9EF2-0DE8CA92DA14}"/>
    <cellStyle name="Pivot Table Value 2" xfId="5468" xr:uid="{A06796E0-5722-4B78-A438-1702A979B7F2}"/>
    <cellStyle name="Procenta 2" xfId="7367" xr:uid="{98146943-DED6-4FC9-939D-319CFFA5727F}"/>
    <cellStyle name="Result" xfId="5469" xr:uid="{E15FF76C-4763-4791-9483-8E665E35C964}"/>
    <cellStyle name="Result 1" xfId="5470" xr:uid="{19310969-D872-4F31-84CA-21818F222704}"/>
    <cellStyle name="Result 1 2" xfId="5471" xr:uid="{30655D3A-9924-4BE5-859F-CCD1A306AC79}"/>
    <cellStyle name="Result 1 2 2" xfId="5472" xr:uid="{FD294F5E-6F07-40D4-A34A-C9503D013459}"/>
    <cellStyle name="Result 1 2 2 2" xfId="5473" xr:uid="{F2EC836B-0203-472D-9F9A-2C4A24151621}"/>
    <cellStyle name="Result 1 2 3" xfId="5474" xr:uid="{FE3E6132-925B-4262-AFBB-A2CC19467946}"/>
    <cellStyle name="Result 1 2 3 2" xfId="7293" xr:uid="{90AFEACE-B897-4162-B2E0-95FE56CC46FC}"/>
    <cellStyle name="Result 1 3" xfId="5475" xr:uid="{AAEE41F5-71D6-4F09-9A5B-A6B1F72BFFE7}"/>
    <cellStyle name="Result 1 3 2" xfId="7292" xr:uid="{C6703436-4B68-473D-AC52-6AA2231B66DD}"/>
    <cellStyle name="Result 1 3 3" xfId="14381" xr:uid="{4B0651F1-2153-478B-A2B9-A8CA0112A82A}"/>
    <cellStyle name="Result 1 4" xfId="5476" xr:uid="{9645CE39-F29F-48DE-A5EC-DBA4A3419242}"/>
    <cellStyle name="Result 1 5" xfId="5477" xr:uid="{A188978E-EBBE-48B1-9E69-E775BE792669}"/>
    <cellStyle name="Result 2" xfId="5478" xr:uid="{B164B69F-0753-4A29-9147-AD619E239D20}"/>
    <cellStyle name="Result 2 2" xfId="5479" xr:uid="{8CBA7761-DB7A-467C-B83F-65F6153D6C47}"/>
    <cellStyle name="Result 2 2 2" xfId="6847" xr:uid="{F22B0514-4EEA-4274-8098-267920794DF9}"/>
    <cellStyle name="Result 2 2 3" xfId="7295" xr:uid="{4B6A93A9-79C1-4454-B5C8-BC8B4A356F33}"/>
    <cellStyle name="Result 2 3" xfId="5480" xr:uid="{82C93A72-1B43-4522-A92A-2D04E048A6AF}"/>
    <cellStyle name="Result 2 3 2" xfId="7294" xr:uid="{47AD050B-AA83-4A40-85DE-F345FE0BAB7B}"/>
    <cellStyle name="Result 2 4" xfId="6819" xr:uid="{1A4D981A-4112-47BB-9806-B8A169952F81}"/>
    <cellStyle name="Result 3" xfId="5481" xr:uid="{4AC643F8-BDD6-448B-824F-DD8E54470351}"/>
    <cellStyle name="Result 3 2" xfId="7291" xr:uid="{4E50DA2A-5485-4265-AE90-66B8D74EE38A}"/>
    <cellStyle name="Result 4" xfId="5482" xr:uid="{FB254D0B-483C-403F-831D-0272E0A970CB}"/>
    <cellStyle name="Result2" xfId="5483" xr:uid="{A1B13749-1A4B-4AA1-BE5C-1760396F20E9}"/>
    <cellStyle name="Result2 1" xfId="5484" xr:uid="{E994A866-1FCE-4A0D-9422-D1CB391AE344}"/>
    <cellStyle name="Result2 1 2" xfId="5485" xr:uid="{1D4692C6-0426-4B79-A87D-F11E194504FF}"/>
    <cellStyle name="Result2 1 2 2" xfId="7298" xr:uid="{BB817817-2E66-4E91-8927-3531042BAE1C}"/>
    <cellStyle name="Result2 1 3" xfId="5486" xr:uid="{D68B9052-9F2F-4019-A1A7-DBA6CECF4595}"/>
    <cellStyle name="Result2 1 3 2" xfId="7297" xr:uid="{8DF104F3-FC51-47D4-A97B-00C294E743B9}"/>
    <cellStyle name="Result2 1 3 3" xfId="14382" xr:uid="{8463FD63-0E62-44CA-A3B4-7F4FBC4C7C88}"/>
    <cellStyle name="Result2 1 4" xfId="5487" xr:uid="{90CEB982-8484-43EE-9D3B-A51908C32248}"/>
    <cellStyle name="Result2 2" xfId="5488" xr:uid="{2D66889F-B63F-4B3E-9F86-5F355F2BC6AC}"/>
    <cellStyle name="Result2 2 2" xfId="5489" xr:uid="{278076BC-2BE7-4C5E-8AA0-986E0368FE21}"/>
    <cellStyle name="Result2 2 2 2" xfId="7300" xr:uid="{BDC45399-ED3C-43C0-A518-D91CEB738CD3}"/>
    <cellStyle name="Result2 2 3" xfId="7299" xr:uid="{ABB833F6-64FD-485C-8C43-1141739951BD}"/>
    <cellStyle name="Result2 3" xfId="5490" xr:uid="{47E76035-AED7-4466-AD22-3B0905A0242E}"/>
    <cellStyle name="Result2 3 2" xfId="7296" xr:uid="{41599B55-F2D0-4C39-B76F-055E32CCDFB0}"/>
    <cellStyle name="Result2 3 3" xfId="7397" xr:uid="{52F3C30A-C076-4E0F-8D64-E4CE320DC445}"/>
    <cellStyle name="Result2 4" xfId="5491" xr:uid="{7639D7F9-D046-4575-99E4-828962D4FD10}"/>
    <cellStyle name="Result2 5" xfId="5492" xr:uid="{DBF1B845-3BCC-44E4-A6EF-50A62BB2235C}"/>
    <cellStyle name="Result2 6" xfId="5493" xr:uid="{2342D967-71D8-4A3E-9EC1-803E92EE276C}"/>
    <cellStyle name="SAPBEXaggData" xfId="5494" xr:uid="{285F9970-322D-4669-8D38-777D8CF98C11}"/>
    <cellStyle name="SAPBEXaggData 2" xfId="5495" xr:uid="{2D2ED548-0C2F-4C6C-9AC8-5BF3EBF3B533}"/>
    <cellStyle name="SAPBEXaggData 2 2" xfId="5496" xr:uid="{4DE48E65-BC47-44B4-9A64-6CA8005EFC69}"/>
    <cellStyle name="SAPBEXaggData 2 2 2" xfId="5497" xr:uid="{D90A3AB1-61EB-4073-A0E4-0496E7C22070}"/>
    <cellStyle name="SAPBEXaggData 2 2 2 2" xfId="5498" xr:uid="{526F97B8-9534-42F1-B370-2067325FB8C2}"/>
    <cellStyle name="SAPBEXaggData 2 2 2 2 2" xfId="5499" xr:uid="{37426AA9-E4E0-4EDB-9BC7-F0FB03A656EF}"/>
    <cellStyle name="SAPBEXaggData 2 2 2 3" xfId="5500" xr:uid="{47A279DD-E7F2-403B-AC3C-992275E831F2}"/>
    <cellStyle name="SAPBEXaggData 2 2 3" xfId="5501" xr:uid="{C786CA3B-26F5-4FAD-9B92-99E6EA99D7A3}"/>
    <cellStyle name="SAPBEXaggData 2 2 3 2" xfId="5502" xr:uid="{E9CC02DE-69D1-406E-9383-7626B1A88569}"/>
    <cellStyle name="SAPBEXaggData 2 2 4" xfId="5503" xr:uid="{E192F61C-1177-4039-88DF-D111981E60CB}"/>
    <cellStyle name="SAPBEXaggData 2 3" xfId="5504" xr:uid="{F942481D-A89E-4827-999E-BF0F1552F00D}"/>
    <cellStyle name="SAPBEXaggData 2 3 2" xfId="5505" xr:uid="{9BA6ADF6-FE7C-4F87-905B-38E77CD5C4D2}"/>
    <cellStyle name="SAPBEXaggData 2 3 2 2" xfId="5506" xr:uid="{C3296DC2-CB1E-4E11-B3F3-7B8EF235A197}"/>
    <cellStyle name="SAPBEXaggData 2 3 3" xfId="5507" xr:uid="{98EC0246-32A6-453C-B1D2-CE9C68588AC0}"/>
    <cellStyle name="SAPBEXaggData 2 4" xfId="5508" xr:uid="{005DFB8F-EA97-4C6C-AF62-FB4F1C652D4F}"/>
    <cellStyle name="SAPBEXaggData 2 4 2" xfId="5509" xr:uid="{3AB01F70-8FD9-4339-91A8-1C072E4BA259}"/>
    <cellStyle name="SAPBEXaggData 2 5" xfId="5510" xr:uid="{3C509AD3-6192-4EDD-AED4-53A8575A1C09}"/>
    <cellStyle name="SAPBEXaggData 3" xfId="5511" xr:uid="{424BE899-0E1B-4547-9CD8-B85B275F3CAB}"/>
    <cellStyle name="SAPBEXaggData 3 2" xfId="5512" xr:uid="{34D5AD2E-EA50-4FB4-A1C2-9D2E14466307}"/>
    <cellStyle name="SAPBEXaggData 3 2 2" xfId="5513" xr:uid="{EF6D28BD-481D-481F-844E-4F87EB18A63E}"/>
    <cellStyle name="SAPBEXaggData 3 2 2 2" xfId="5514" xr:uid="{E5ED32B5-FAA6-41C5-92EF-59F6DA4A4AB7}"/>
    <cellStyle name="SAPBEXaggData 3 2 3" xfId="5515" xr:uid="{187F425E-D476-4DA3-ADC1-031A3F1C1DC4}"/>
    <cellStyle name="SAPBEXaggData 3 3" xfId="5516" xr:uid="{AEEC7753-7CDD-4AA4-8A14-5CEC62658E32}"/>
    <cellStyle name="SAPBEXaggData 3 3 2" xfId="5517" xr:uid="{3068B38B-E431-4129-8AE9-4828E36BDFAC}"/>
    <cellStyle name="SAPBEXaggData 3 4" xfId="5518" xr:uid="{B6607C3C-CE65-48CF-9A37-02635C62FE68}"/>
    <cellStyle name="SAPBEXaggData 4" xfId="5519" xr:uid="{3A92CABD-3E7E-4392-BA32-E186C6B85747}"/>
    <cellStyle name="SAPBEXaggData 4 2" xfId="5520" xr:uid="{2848FB30-D1B8-4008-9A4A-69A709CDF260}"/>
    <cellStyle name="SAPBEXaggData 4 2 2" xfId="5521" xr:uid="{02CDD1E1-54CE-4787-B933-D7B0D22C38C8}"/>
    <cellStyle name="SAPBEXaggData 4 3" xfId="5522" xr:uid="{D30684FA-5683-4463-A889-1E34F2CCF2C4}"/>
    <cellStyle name="SAPBEXaggData 5" xfId="5523" xr:uid="{710060BA-71FF-4D21-875C-2D4D662D53F5}"/>
    <cellStyle name="SAPBEXaggData 5 2" xfId="5524" xr:uid="{0CFAE366-4323-465A-ABA8-54954B5DF00F}"/>
    <cellStyle name="SAPBEXaggData 6" xfId="5525" xr:uid="{65F5F6C3-E839-44AB-9E1A-41847BF3AFF6}"/>
    <cellStyle name="SAPBEXaggData 7" xfId="5526" xr:uid="{3A7C781C-E5BD-4F49-B550-2B02660134B6}"/>
    <cellStyle name="SAPBEXaggDataEmph" xfId="5527" xr:uid="{17697CAB-9760-4ED2-BE96-64E335DF632C}"/>
    <cellStyle name="SAPBEXaggDataEmph 2" xfId="5528" xr:uid="{8F643244-29FE-484E-88E4-928DDF934382}"/>
    <cellStyle name="SAPBEXaggDataEmph 2 2" xfId="5529" xr:uid="{A0343383-6964-41F3-B4EE-BDDE306279FD}"/>
    <cellStyle name="SAPBEXaggDataEmph 2 2 2" xfId="5530" xr:uid="{7D638FF8-F006-47E6-9213-7E28FBFFCA73}"/>
    <cellStyle name="SAPBEXaggDataEmph 2 2 2 2" xfId="5531" xr:uid="{7D2D36DE-C16E-4A5B-A2FA-CC62DD305E23}"/>
    <cellStyle name="SAPBEXaggDataEmph 2 2 2 2 2" xfId="5532" xr:uid="{A017C318-F7A4-431F-963C-5AD584FF669A}"/>
    <cellStyle name="SAPBEXaggDataEmph 2 2 2 3" xfId="5533" xr:uid="{5ECA7F25-BDB4-4C0B-A771-84895A2E13C5}"/>
    <cellStyle name="SAPBEXaggDataEmph 2 2 3" xfId="5534" xr:uid="{EE41754B-2EC1-4C3E-B364-D786D7BE0B3F}"/>
    <cellStyle name="SAPBEXaggDataEmph 2 2 3 2" xfId="5535" xr:uid="{FD6CDE58-1B36-464A-9770-B9741CF71BB8}"/>
    <cellStyle name="SAPBEXaggDataEmph 2 2 4" xfId="5536" xr:uid="{931D2865-1A31-4B88-9E2A-1B356A2471EA}"/>
    <cellStyle name="SAPBEXaggDataEmph 2 3" xfId="5537" xr:uid="{D27A46B3-EE47-4633-A315-B692C1B1E688}"/>
    <cellStyle name="SAPBEXaggDataEmph 2 3 2" xfId="5538" xr:uid="{0A8ADED9-FA1C-496F-9292-7B88A7DF4B20}"/>
    <cellStyle name="SAPBEXaggDataEmph 2 3 2 2" xfId="5539" xr:uid="{E3CD0D46-1FE7-495C-89D2-85AAAC483CA3}"/>
    <cellStyle name="SAPBEXaggDataEmph 2 3 3" xfId="5540" xr:uid="{FDB5E6DC-086C-4D3A-A898-148EB6002E7D}"/>
    <cellStyle name="SAPBEXaggDataEmph 2 4" xfId="5541" xr:uid="{D013B8EB-0C13-458B-914F-EA58075BBDEF}"/>
    <cellStyle name="SAPBEXaggDataEmph 2 4 2" xfId="5542" xr:uid="{9230C8EE-FD57-499A-82E9-13522C4F036B}"/>
    <cellStyle name="SAPBEXaggDataEmph 2 5" xfId="5543" xr:uid="{ED872938-D5DE-41FA-9F17-AA6C80372147}"/>
    <cellStyle name="SAPBEXaggDataEmph 3" xfId="5544" xr:uid="{92A0FCA3-824B-4292-B748-94E218034657}"/>
    <cellStyle name="SAPBEXaggDataEmph 3 2" xfId="5545" xr:uid="{B6F7CE8D-8B1E-4943-ADE6-77D4CF446C3A}"/>
    <cellStyle name="SAPBEXaggDataEmph 3 2 2" xfId="5546" xr:uid="{0D4113F2-E895-40CD-9179-7E4CD761EF6A}"/>
    <cellStyle name="SAPBEXaggDataEmph 3 2 2 2" xfId="5547" xr:uid="{D5267A82-94A2-4501-92B9-10D854B00A41}"/>
    <cellStyle name="SAPBEXaggDataEmph 3 2 3" xfId="5548" xr:uid="{35275930-6D70-4164-AE9B-0F63A4187216}"/>
    <cellStyle name="SAPBEXaggDataEmph 3 3" xfId="5549" xr:uid="{9009011E-223D-416C-ADB2-EC190950AFD3}"/>
    <cellStyle name="SAPBEXaggDataEmph 3 3 2" xfId="5550" xr:uid="{C2B5126E-71A9-4AB3-A49D-1B26B8366B47}"/>
    <cellStyle name="SAPBEXaggDataEmph 3 4" xfId="5551" xr:uid="{B544E0F7-DD98-4D55-AE69-FDD1E52A8D94}"/>
    <cellStyle name="SAPBEXaggDataEmph 4" xfId="5552" xr:uid="{4B51B1FE-1C73-4A24-B883-043C2728FCF2}"/>
    <cellStyle name="SAPBEXaggDataEmph 4 2" xfId="5553" xr:uid="{EEFB3726-A3F1-4734-A4A0-03F88AE8C6EC}"/>
    <cellStyle name="SAPBEXaggDataEmph 4 2 2" xfId="5554" xr:uid="{554CD86B-B8F4-4453-B762-AEBBAAC80E1C}"/>
    <cellStyle name="SAPBEXaggDataEmph 4 3" xfId="5555" xr:uid="{DEEE3029-41B8-4A4F-A07D-41B1E7DB1710}"/>
    <cellStyle name="SAPBEXaggDataEmph 5" xfId="5556" xr:uid="{C781225F-F9FA-4C2A-8249-F8EEEBB8AEA4}"/>
    <cellStyle name="SAPBEXaggDataEmph 5 2" xfId="5557" xr:uid="{71F8735B-5A49-40A2-AA25-D29BD44EF86E}"/>
    <cellStyle name="SAPBEXaggDataEmph 6" xfId="5558" xr:uid="{E862B389-D859-4CF5-9C99-691AF7AFF73F}"/>
    <cellStyle name="SAPBEXaggDataEmph 7" xfId="5559" xr:uid="{B28E243B-F9D3-442B-9886-EC3062AC6C23}"/>
    <cellStyle name="SAPBEXaggItem" xfId="5560" xr:uid="{82AACD81-6AC6-4AC5-848E-5F02DE35C2BC}"/>
    <cellStyle name="SAPBEXaggItem 2" xfId="5561" xr:uid="{A93E92D5-5621-4062-A697-DE22C2F1DAE5}"/>
    <cellStyle name="SAPBEXaggItem 2 2" xfId="5562" xr:uid="{9D361DF0-B2F4-4571-8C1B-C3A77AB57CA4}"/>
    <cellStyle name="SAPBEXaggItem 2 2 2" xfId="5563" xr:uid="{A14DDF2B-AF36-4B0B-9857-1EC20C1EC0AF}"/>
    <cellStyle name="SAPBEXaggItem 2 2 2 2" xfId="5564" xr:uid="{093953D3-EA12-4D77-82AA-7B1E7BFB603A}"/>
    <cellStyle name="SAPBEXaggItem 2 2 2 2 2" xfId="5565" xr:uid="{36391081-10CB-47F4-9A1F-C5D2923EA92D}"/>
    <cellStyle name="SAPBEXaggItem 2 2 2 3" xfId="5566" xr:uid="{3058C09F-3231-4EFE-A278-92E58A2F71F9}"/>
    <cellStyle name="SAPBEXaggItem 2 2 3" xfId="5567" xr:uid="{5CA2F12B-F1A0-4C5F-9CF3-59CAE7C67040}"/>
    <cellStyle name="SAPBEXaggItem 2 2 3 2" xfId="5568" xr:uid="{F5126369-564E-437A-9C9C-B724FFED5F40}"/>
    <cellStyle name="SAPBEXaggItem 2 2 4" xfId="5569" xr:uid="{F1788357-989C-4E20-9675-232A407E9512}"/>
    <cellStyle name="SAPBEXaggItem 2 3" xfId="5570" xr:uid="{230EAEDB-5699-4E66-AF33-9AFF626E8D25}"/>
    <cellStyle name="SAPBEXaggItem 2 3 2" xfId="5571" xr:uid="{AB72430A-9ADF-4A4B-BAE8-9A258CD75105}"/>
    <cellStyle name="SAPBEXaggItem 2 3 2 2" xfId="5572" xr:uid="{AB34DAE0-8301-4ED6-BC3F-B36F8EC69C74}"/>
    <cellStyle name="SAPBEXaggItem 2 3 3" xfId="5573" xr:uid="{80D4C443-1470-42AB-AB9A-D300F548A659}"/>
    <cellStyle name="SAPBEXaggItem 2 4" xfId="5574" xr:uid="{AE43FF13-F8CD-4468-A885-070FDB60FF6E}"/>
    <cellStyle name="SAPBEXaggItem 2 4 2" xfId="5575" xr:uid="{C59DCEA5-B0DE-4967-8C5B-1662A5415823}"/>
    <cellStyle name="SAPBEXaggItem 2 5" xfId="5576" xr:uid="{E5E77438-7032-49B9-952F-59F261D87C2A}"/>
    <cellStyle name="SAPBEXaggItem 3" xfId="5577" xr:uid="{451571EF-D4CF-412E-9689-9AC4EF488BC4}"/>
    <cellStyle name="SAPBEXaggItem 3 2" xfId="5578" xr:uid="{814079D2-EC90-4889-9974-46D4082AA13F}"/>
    <cellStyle name="SAPBEXaggItem 3 2 2" xfId="5579" xr:uid="{883985E4-3CC1-42C1-AA96-5E381836EA1D}"/>
    <cellStyle name="SAPBEXaggItem 3 2 2 2" xfId="5580" xr:uid="{C8DFDFB7-3CBC-4603-8723-C3B92CED70E3}"/>
    <cellStyle name="SAPBEXaggItem 3 2 3" xfId="5581" xr:uid="{404B412C-B5D0-400A-916D-FF46BD1A70E5}"/>
    <cellStyle name="SAPBEXaggItem 3 3" xfId="5582" xr:uid="{D162FFE1-1CBD-40A1-A230-F401FBC2F95E}"/>
    <cellStyle name="SAPBEXaggItem 3 3 2" xfId="5583" xr:uid="{D9528C28-88BA-4503-B5D7-EF805B75E397}"/>
    <cellStyle name="SAPBEXaggItem 3 4" xfId="5584" xr:uid="{22A86CB2-C2AE-48D0-8E85-704FA35E4691}"/>
    <cellStyle name="SAPBEXaggItem 4" xfId="5585" xr:uid="{CD5481D4-C4A4-401B-9E1E-613F66E12FE4}"/>
    <cellStyle name="SAPBEXaggItem 4 2" xfId="5586" xr:uid="{60135D39-7383-4878-8980-A36259DD1D18}"/>
    <cellStyle name="SAPBEXaggItem 4 2 2" xfId="5587" xr:uid="{D3D251D9-889D-4711-9A2B-5644F943D06A}"/>
    <cellStyle name="SAPBEXaggItem 4 3" xfId="5588" xr:uid="{4A4E44E1-6307-4DFA-A65B-AF1545699867}"/>
    <cellStyle name="SAPBEXaggItem 5" xfId="5589" xr:uid="{7AA7A75B-DE2D-4BE1-8AFC-89C216CE4198}"/>
    <cellStyle name="SAPBEXaggItem 5 2" xfId="5590" xr:uid="{D9D08ADA-F38D-41C8-9C3C-FCF3DC32E3EE}"/>
    <cellStyle name="SAPBEXaggItem 6" xfId="5591" xr:uid="{05CD6F13-DF4A-4B73-B5A6-CA83BBBBBCDC}"/>
    <cellStyle name="SAPBEXaggItem 7" xfId="5592" xr:uid="{BDC56A47-A7E0-4565-BD51-B6AABA4C514C}"/>
    <cellStyle name="SAPBEXaggItemX" xfId="5593" xr:uid="{6C679D3D-C866-4DAD-AC93-5AFC152AF165}"/>
    <cellStyle name="SAPBEXaggItemX 2" xfId="5594" xr:uid="{8A9D49DD-AFF0-4409-9DA4-BDAFDABCF3E3}"/>
    <cellStyle name="SAPBEXaggItemX 2 2" xfId="5595" xr:uid="{8CDB705E-1AFD-44C4-976B-2600BCBAAA55}"/>
    <cellStyle name="SAPBEXaggItemX 2 2 2" xfId="5596" xr:uid="{CD7ED033-8848-452E-915F-9D8DF3065495}"/>
    <cellStyle name="SAPBEXaggItemX 2 2 2 2" xfId="5597" xr:uid="{302641D5-3BA8-4FA3-8BF5-97EE417B4666}"/>
    <cellStyle name="SAPBEXaggItemX 2 2 2 2 2" xfId="5598" xr:uid="{08A04E09-4181-4487-8844-1BB2C1219270}"/>
    <cellStyle name="SAPBEXaggItemX 2 2 2 3" xfId="5599" xr:uid="{9346223B-A65D-4DA2-B4D7-5212C2286E5C}"/>
    <cellStyle name="SAPBEXaggItemX 2 2 3" xfId="5600" xr:uid="{7DC3D4A1-FB63-4A04-BE90-1F1E0ED2EDC3}"/>
    <cellStyle name="SAPBEXaggItemX 2 2 3 2" xfId="5601" xr:uid="{5869A6A6-61BC-4505-AF84-2FF19005B2E9}"/>
    <cellStyle name="SAPBEXaggItemX 2 2 4" xfId="5602" xr:uid="{5D46BDED-EB7F-43D6-BD4F-3B0CFD4FBBC8}"/>
    <cellStyle name="SAPBEXaggItemX 2 3" xfId="5603" xr:uid="{1A106672-E8BD-4AE5-B06A-DD0BC2314FEC}"/>
    <cellStyle name="SAPBEXaggItemX 2 3 2" xfId="5604" xr:uid="{736908DB-9140-4136-8C58-90E0AC69836D}"/>
    <cellStyle name="SAPBEXaggItemX 2 3 2 2" xfId="5605" xr:uid="{593476EA-0BA3-42DC-A10A-8B7C397D347A}"/>
    <cellStyle name="SAPBEXaggItemX 2 3 3" xfId="5606" xr:uid="{F095C504-33BB-42AC-AFEE-AF2763526259}"/>
    <cellStyle name="SAPBEXaggItemX 2 4" xfId="5607" xr:uid="{411F5BD5-4A04-4E1B-824E-02B0F6830069}"/>
    <cellStyle name="SAPBEXaggItemX 2 4 2" xfId="5608" xr:uid="{D070C31A-78BA-4367-B567-A2590DBDB37A}"/>
    <cellStyle name="SAPBEXaggItemX 2 5" xfId="5609" xr:uid="{DAFFD7CE-0DC3-4437-9C38-A167B83A186E}"/>
    <cellStyle name="SAPBEXaggItemX 3" xfId="5610" xr:uid="{EE2DF573-BA5A-49E6-BECE-CE917F39DFFC}"/>
    <cellStyle name="SAPBEXaggItemX 3 2" xfId="5611" xr:uid="{FF9D033F-DAC6-4AC4-9644-CBB854B0DF48}"/>
    <cellStyle name="SAPBEXaggItemX 3 2 2" xfId="5612" xr:uid="{5C1FD1C8-3A9B-4CCE-9D94-356C289D876C}"/>
    <cellStyle name="SAPBEXaggItemX 3 2 2 2" xfId="5613" xr:uid="{1AB13ECB-4CE8-46C9-90B8-E0189A9C06DA}"/>
    <cellStyle name="SAPBEXaggItemX 3 2 3" xfId="5614" xr:uid="{067E4C59-FAC5-4EF4-941F-BD0DB0885112}"/>
    <cellStyle name="SAPBEXaggItemX 3 3" xfId="5615" xr:uid="{5B2692F9-1AFE-4F24-9F84-F890C8EFD548}"/>
    <cellStyle name="SAPBEXaggItemX 3 3 2" xfId="5616" xr:uid="{22C24FA3-0735-4013-8C5D-2964753EFA35}"/>
    <cellStyle name="SAPBEXaggItemX 3 4" xfId="5617" xr:uid="{1CECCE13-E242-4FC6-A432-9301737F5788}"/>
    <cellStyle name="SAPBEXaggItemX 4" xfId="5618" xr:uid="{A5ADF3B7-4E41-4817-A134-36EFF304EB7C}"/>
    <cellStyle name="SAPBEXaggItemX 4 2" xfId="5619" xr:uid="{047ADECF-ECE7-4333-95AB-0E09028FF0BA}"/>
    <cellStyle name="SAPBEXaggItemX 4 2 2" xfId="5620" xr:uid="{89727A61-F07F-4DC7-9B1C-CD79B33FC027}"/>
    <cellStyle name="SAPBEXaggItemX 4 3" xfId="5621" xr:uid="{BAF3122F-D00E-4F33-8F56-0118DAE6FCD3}"/>
    <cellStyle name="SAPBEXaggItemX 5" xfId="5622" xr:uid="{42DF367D-7A2C-4A65-AFD8-5AD4ACE6C4EF}"/>
    <cellStyle name="SAPBEXaggItemX 5 2" xfId="5623" xr:uid="{2C94108E-A9D1-447A-AE28-00E5CB5B8966}"/>
    <cellStyle name="SAPBEXaggItemX 6" xfId="5624" xr:uid="{0529B603-0120-470F-BA16-C0BBE44F1776}"/>
    <cellStyle name="SAPBEXaggItemX 7" xfId="5625" xr:uid="{C3C6196E-AA4E-40C9-95C1-2EDE59DBB955}"/>
    <cellStyle name="SAPBEXchaText" xfId="5626" xr:uid="{972D6921-A6FE-4A17-83ED-5C9B907A73D6}"/>
    <cellStyle name="SAPBEXchaText 2" xfId="5627" xr:uid="{C9A1C97C-8320-43C5-BA45-8F7C9ECF3A02}"/>
    <cellStyle name="SAPBEXchaText 2 2" xfId="5628" xr:uid="{62D9C5B8-0A02-4030-AF0D-EDE9B4B9C9F5}"/>
    <cellStyle name="SAPBEXchaText 2 2 2" xfId="5629" xr:uid="{2EFF50D1-95C0-4280-8302-23EDF4373469}"/>
    <cellStyle name="SAPBEXchaText 2 2 2 2" xfId="5630" xr:uid="{772C29CC-D18F-4D21-89F3-BD57D760CC70}"/>
    <cellStyle name="SAPBEXchaText 2 2 2 2 2" xfId="5631" xr:uid="{0BAC8DE8-E6BC-4110-9456-BF849906EC1C}"/>
    <cellStyle name="SAPBEXchaText 2 2 2 3" xfId="5632" xr:uid="{95A2CE4E-F86E-452D-9823-F22B78796694}"/>
    <cellStyle name="SAPBEXchaText 2 2 3" xfId="5633" xr:uid="{E87B850A-21F4-4E7F-BD92-06B3022FC6DE}"/>
    <cellStyle name="SAPBEXchaText 2 2 3 2" xfId="5634" xr:uid="{010A1BB7-7A53-47C3-BF18-2AD7BFAB0EF6}"/>
    <cellStyle name="SAPBEXchaText 2 2 4" xfId="5635" xr:uid="{F7E8AB89-4633-46AE-9AD0-CB58724CDBB5}"/>
    <cellStyle name="SAPBEXchaText 2 3" xfId="5636" xr:uid="{D21EB69D-17D6-43AF-9912-52B12C5326ED}"/>
    <cellStyle name="SAPBEXchaText 2 3 2" xfId="5637" xr:uid="{15F20152-013A-44F2-8B65-C712D21753B5}"/>
    <cellStyle name="SAPBEXchaText 2 3 2 2" xfId="5638" xr:uid="{ACD00875-DFAE-40BF-92DD-C0429716B16B}"/>
    <cellStyle name="SAPBEXchaText 2 3 3" xfId="5639" xr:uid="{B042D9D9-F493-4915-9055-84B4A4B2D703}"/>
    <cellStyle name="SAPBEXchaText 2 4" xfId="5640" xr:uid="{86AC345D-5234-4E9E-BB60-E06C69B769E0}"/>
    <cellStyle name="SAPBEXchaText 2 4 2" xfId="5641" xr:uid="{75A7C3DB-481C-4215-A593-A410F866EF55}"/>
    <cellStyle name="SAPBEXchaText 2 5" xfId="5642" xr:uid="{E30CDB00-448E-4020-B12B-467C3915A6FE}"/>
    <cellStyle name="SAPBEXchaText 3" xfId="5643" xr:uid="{A3BA777A-BAF4-421A-B783-3D370E5DE218}"/>
    <cellStyle name="SAPBEXchaText 3 2" xfId="5644" xr:uid="{68AA6833-B495-4B40-A0FC-DFB53A93A3AD}"/>
    <cellStyle name="SAPBEXchaText 3 2 2" xfId="5645" xr:uid="{D73E0BDA-EB7F-4BB5-9E24-A1B11B739DF1}"/>
    <cellStyle name="SAPBEXchaText 3 2 2 2" xfId="5646" xr:uid="{9F163710-A491-44D3-80CE-E088D055EC9B}"/>
    <cellStyle name="SAPBEXchaText 3 2 3" xfId="5647" xr:uid="{4E24026F-A4D6-46AA-8949-94443A934B78}"/>
    <cellStyle name="SAPBEXchaText 3 3" xfId="5648" xr:uid="{0E15E06A-3FFB-49AB-A929-E0DDCB53A6B5}"/>
    <cellStyle name="SAPBEXchaText 3 3 2" xfId="5649" xr:uid="{C3F12892-516C-4004-B7C0-97CB8D593676}"/>
    <cellStyle name="SAPBEXchaText 3 4" xfId="5650" xr:uid="{866A28A7-FBC0-4C13-8DCA-C94541279FC5}"/>
    <cellStyle name="SAPBEXchaText 4" xfId="5651" xr:uid="{28765D02-0D5E-46FA-B059-4A373FCF565E}"/>
    <cellStyle name="SAPBEXchaText 4 2" xfId="5652" xr:uid="{54C3FFE5-9FBE-486F-88A4-C482BFBBA903}"/>
    <cellStyle name="SAPBEXchaText 4 2 2" xfId="5653" xr:uid="{9541C019-8000-460A-9BB1-E0C7FAED59B7}"/>
    <cellStyle name="SAPBEXchaText 4 3" xfId="5654" xr:uid="{31362964-2E18-47FF-9984-C7BDC36D372D}"/>
    <cellStyle name="SAPBEXchaText 5" xfId="5655" xr:uid="{E4058F27-0C65-4712-865E-2D7BDE728E96}"/>
    <cellStyle name="SAPBEXchaText 5 2" xfId="5656" xr:uid="{F35A7EFB-E052-4273-B3E5-715978426283}"/>
    <cellStyle name="SAPBEXchaText 6" xfId="5657" xr:uid="{751D3AD1-8F8E-42BE-9D47-0E973816F686}"/>
    <cellStyle name="SAPBEXchaText 7" xfId="5658" xr:uid="{0E8AD9F2-B0EA-44A8-9164-0400A59235C7}"/>
    <cellStyle name="SAPBEXexcBad7" xfId="5659" xr:uid="{CD02C7B0-F2C6-4A9C-AF9A-FF0AA19305AD}"/>
    <cellStyle name="SAPBEXexcBad7 2" xfId="5660" xr:uid="{215B3651-97BD-437B-9351-4EDC1C3D1D77}"/>
    <cellStyle name="SAPBEXexcBad7 2 2" xfId="5661" xr:uid="{B12E9A51-8071-4E35-A13F-6DC83094AE29}"/>
    <cellStyle name="SAPBEXexcBad7 2 2 2" xfId="5662" xr:uid="{5271297F-7623-44FA-8AB6-944593E4D41D}"/>
    <cellStyle name="SAPBEXexcBad7 2 2 2 2" xfId="5663" xr:uid="{EF81F9F9-1347-46FA-9466-AF0D459DB8CD}"/>
    <cellStyle name="SAPBEXexcBad7 2 2 2 2 2" xfId="5664" xr:uid="{892CC610-EC69-48E4-AC5D-42C168B6D18E}"/>
    <cellStyle name="SAPBEXexcBad7 2 2 2 3" xfId="5665" xr:uid="{D07407D7-A2B4-4AF9-B760-BFDD57FC5B94}"/>
    <cellStyle name="SAPBEXexcBad7 2 2 3" xfId="5666" xr:uid="{C80BD591-D9F1-43FA-B193-2B5B8C3E40D3}"/>
    <cellStyle name="SAPBEXexcBad7 2 2 3 2" xfId="5667" xr:uid="{4DCC1FBF-A8F8-440F-A09A-7FAC0B049806}"/>
    <cellStyle name="SAPBEXexcBad7 2 2 4" xfId="5668" xr:uid="{B33D89B1-3AC6-4B51-9CD9-7457C648D0B2}"/>
    <cellStyle name="SAPBEXexcBad7 2 3" xfId="5669" xr:uid="{B52D9F3A-1465-48E3-AAD3-659A5ADA82B8}"/>
    <cellStyle name="SAPBEXexcBad7 2 3 2" xfId="5670" xr:uid="{4E92A9F6-8EFB-4623-A271-13BED50DDCF8}"/>
    <cellStyle name="SAPBEXexcBad7 2 3 2 2" xfId="5671" xr:uid="{93B36FA0-8F35-4143-8D4C-493A88C51D06}"/>
    <cellStyle name="SAPBEXexcBad7 2 3 3" xfId="5672" xr:uid="{8758F373-63A6-4CE2-A7E8-120612B7E7C0}"/>
    <cellStyle name="SAPBEXexcBad7 2 4" xfId="5673" xr:uid="{12125FA2-F4AE-46F0-9126-9242D865414C}"/>
    <cellStyle name="SAPBEXexcBad7 2 4 2" xfId="5674" xr:uid="{51004022-3F6E-4BA2-8D0D-5C97CACDF3F1}"/>
    <cellStyle name="SAPBEXexcBad7 2 5" xfId="5675" xr:uid="{1C4F73C7-292A-47EC-AD8B-DD48FBE4F824}"/>
    <cellStyle name="SAPBEXexcBad7 3" xfId="5676" xr:uid="{04E76AF3-992A-45E0-9C52-08F4E90639B3}"/>
    <cellStyle name="SAPBEXexcBad7 3 2" xfId="5677" xr:uid="{8FFAFF91-C730-491D-8CC7-BA82B30D1D86}"/>
    <cellStyle name="SAPBEXexcBad7 3 2 2" xfId="5678" xr:uid="{B4AEE4F0-3AA7-4871-B431-29D1BDF95967}"/>
    <cellStyle name="SAPBEXexcBad7 3 2 2 2" xfId="5679" xr:uid="{A82B15A9-EBD3-48C3-9C01-6647BABEAD2B}"/>
    <cellStyle name="SAPBEXexcBad7 3 2 3" xfId="5680" xr:uid="{C44F3B1F-7383-49D7-B094-7B7789C9FCEF}"/>
    <cellStyle name="SAPBEXexcBad7 3 3" xfId="5681" xr:uid="{47096F58-DB89-42C5-9514-506DCFD866B2}"/>
    <cellStyle name="SAPBEXexcBad7 3 3 2" xfId="5682" xr:uid="{76B8698D-C367-4135-91F9-AC43F055E995}"/>
    <cellStyle name="SAPBEXexcBad7 3 4" xfId="5683" xr:uid="{1E79B9DC-DE7C-4AD6-8B57-D2B2BDB80A63}"/>
    <cellStyle name="SAPBEXexcBad7 4" xfId="5684" xr:uid="{70B7AF1A-194E-4FBF-A2EF-144FBDAA5B8C}"/>
    <cellStyle name="SAPBEXexcBad7 4 2" xfId="5685" xr:uid="{7AD5DCDA-2D40-4231-B518-AAFB8239662C}"/>
    <cellStyle name="SAPBEXexcBad7 4 2 2" xfId="5686" xr:uid="{BA56E26F-1FD7-4757-BA26-612249742EE1}"/>
    <cellStyle name="SAPBEXexcBad7 4 3" xfId="5687" xr:uid="{59120AB1-D1BE-40EC-95D8-B799CDE02BBC}"/>
    <cellStyle name="SAPBEXexcBad7 5" xfId="5688" xr:uid="{335583D4-4138-4C7C-93F4-2207F8D4935A}"/>
    <cellStyle name="SAPBEXexcBad7 5 2" xfId="5689" xr:uid="{0F64701F-4055-489E-99F8-56AFBAECA37B}"/>
    <cellStyle name="SAPBEXexcBad7 6" xfId="5690" xr:uid="{79E2689E-C322-4CD8-907D-CEB0D11F7401}"/>
    <cellStyle name="SAPBEXexcBad7 7" xfId="5691" xr:uid="{F91061F4-7B65-4D67-8643-0A3DA8B3F8C1}"/>
    <cellStyle name="SAPBEXexcBad8" xfId="5692" xr:uid="{8C4844E0-8434-4050-9F83-D6F497155E4A}"/>
    <cellStyle name="SAPBEXexcBad8 2" xfId="5693" xr:uid="{3B6221D0-6BBD-4935-8F57-B72A1223E27A}"/>
    <cellStyle name="SAPBEXexcBad8 2 2" xfId="5694" xr:uid="{3546553F-E4BF-4D7E-9306-A280F500ECB3}"/>
    <cellStyle name="SAPBEXexcBad8 2 2 2" xfId="5695" xr:uid="{C628E104-E5B4-4A25-AC59-146EFE43C154}"/>
    <cellStyle name="SAPBEXexcBad8 2 2 2 2" xfId="5696" xr:uid="{91683C75-C278-4EA4-B341-1940A1D84E75}"/>
    <cellStyle name="SAPBEXexcBad8 2 2 2 2 2" xfId="5697" xr:uid="{088DF746-893C-48B4-9601-3AE28F6EB308}"/>
    <cellStyle name="SAPBEXexcBad8 2 2 2 3" xfId="5698" xr:uid="{93B13726-3637-4094-9E4C-8818D15E786E}"/>
    <cellStyle name="SAPBEXexcBad8 2 2 3" xfId="5699" xr:uid="{F709AA6A-CD91-4959-8F4A-7783DCD63996}"/>
    <cellStyle name="SAPBEXexcBad8 2 2 3 2" xfId="5700" xr:uid="{D904E9A7-E3F8-4FDB-9BA6-BEC0995B9DD3}"/>
    <cellStyle name="SAPBEXexcBad8 2 2 4" xfId="5701" xr:uid="{D9601B80-3429-4B88-A5A2-D0CF7DCFB09C}"/>
    <cellStyle name="SAPBEXexcBad8 2 3" xfId="5702" xr:uid="{259C57E1-48D0-4B93-A962-C70F5B7F900D}"/>
    <cellStyle name="SAPBEXexcBad8 2 3 2" xfId="5703" xr:uid="{0EEB6AEB-EE4F-48A1-B44B-B177C0085AD4}"/>
    <cellStyle name="SAPBEXexcBad8 2 3 2 2" xfId="5704" xr:uid="{8212A4F8-509A-446F-B3B1-866E2017213B}"/>
    <cellStyle name="SAPBEXexcBad8 2 3 3" xfId="5705" xr:uid="{02F11955-F2BE-41B3-953A-8CED49A8E31D}"/>
    <cellStyle name="SAPBEXexcBad8 2 4" xfId="5706" xr:uid="{8DFBCA26-143A-4889-B6AE-5CD6271DBC8C}"/>
    <cellStyle name="SAPBEXexcBad8 2 4 2" xfId="5707" xr:uid="{DEDD9FD8-1E86-41C6-A343-000D3D8F928F}"/>
    <cellStyle name="SAPBEXexcBad8 2 5" xfId="5708" xr:uid="{CCA95188-5C78-49FC-8787-E7200D2FFF6C}"/>
    <cellStyle name="SAPBEXexcBad8 3" xfId="5709" xr:uid="{1A15EF40-EACA-49D4-899D-3F14898644E7}"/>
    <cellStyle name="SAPBEXexcBad8 3 2" xfId="5710" xr:uid="{2BF31F7C-1BBE-4812-9C4B-CD96F15594D3}"/>
    <cellStyle name="SAPBEXexcBad8 3 2 2" xfId="5711" xr:uid="{728D0C43-B331-42D4-BA89-3DF09F2A80BB}"/>
    <cellStyle name="SAPBEXexcBad8 3 2 2 2" xfId="5712" xr:uid="{71927718-9A12-4A0A-8356-600EF218F54B}"/>
    <cellStyle name="SAPBEXexcBad8 3 2 3" xfId="5713" xr:uid="{22FD35DD-7416-4656-8C84-3D7C73C33E59}"/>
    <cellStyle name="SAPBEXexcBad8 3 3" xfId="5714" xr:uid="{33A90A61-4EEC-4A5A-8BF4-05238C89103E}"/>
    <cellStyle name="SAPBEXexcBad8 3 3 2" xfId="5715" xr:uid="{6B04471F-0A2C-4292-AEAB-BE5C33BA27F2}"/>
    <cellStyle name="SAPBEXexcBad8 3 4" xfId="5716" xr:uid="{9098521E-DB74-487E-8796-626AD0A44E8A}"/>
    <cellStyle name="SAPBEXexcBad8 4" xfId="5717" xr:uid="{1D99A3E2-46E9-482D-A186-026D04871988}"/>
    <cellStyle name="SAPBEXexcBad8 4 2" xfId="5718" xr:uid="{F5B44306-CFC4-42E4-BBE7-FC4BA070D857}"/>
    <cellStyle name="SAPBEXexcBad8 4 2 2" xfId="5719" xr:uid="{940BE818-BA68-41FA-A045-9449276F61CB}"/>
    <cellStyle name="SAPBEXexcBad8 4 3" xfId="5720" xr:uid="{1177E18C-7B87-4ACA-B5A0-D1D7E87BB3C1}"/>
    <cellStyle name="SAPBEXexcBad8 5" xfId="5721" xr:uid="{6F64739A-5076-4DE6-8904-4FA31CEDD326}"/>
    <cellStyle name="SAPBEXexcBad8 5 2" xfId="5722" xr:uid="{F787FE15-F281-41CE-9134-0AD5098E493D}"/>
    <cellStyle name="SAPBEXexcBad8 6" xfId="5723" xr:uid="{C9CD453C-39EE-4C45-A117-CE084465EEF8}"/>
    <cellStyle name="SAPBEXexcBad8 7" xfId="5724" xr:uid="{D93121F6-B73B-4A3A-8CA1-62DD431E7259}"/>
    <cellStyle name="SAPBEXexcBad9" xfId="5725" xr:uid="{61E4E00C-1946-4AE8-A9E1-05F9196A1359}"/>
    <cellStyle name="SAPBEXexcBad9 2" xfId="5726" xr:uid="{B6810D09-D10A-4081-9396-DC6560803C6B}"/>
    <cellStyle name="SAPBEXexcBad9 2 2" xfId="5727" xr:uid="{4F8B8EE2-981F-4F07-98D6-F7191A31BBFA}"/>
    <cellStyle name="SAPBEXexcBad9 2 2 2" xfId="5728" xr:uid="{749DBB8B-99A7-4732-9F3E-69097C20FD70}"/>
    <cellStyle name="SAPBEXexcBad9 2 2 2 2" xfId="5729" xr:uid="{2382DE7C-71A4-4AB4-A8C4-B36782F8FEA8}"/>
    <cellStyle name="SAPBEXexcBad9 2 2 2 2 2" xfId="5730" xr:uid="{5D737335-A8C0-46DA-BD19-76F81854E75B}"/>
    <cellStyle name="SAPBEXexcBad9 2 2 2 3" xfId="5731" xr:uid="{25E94B45-2838-4289-B211-3E4B64C78F5F}"/>
    <cellStyle name="SAPBEXexcBad9 2 2 3" xfId="5732" xr:uid="{4BC0C3AF-57B2-4E21-9262-245A2FAAC44D}"/>
    <cellStyle name="SAPBEXexcBad9 2 2 3 2" xfId="5733" xr:uid="{5CF1C0F4-1F85-451D-847A-F5BB57730DB5}"/>
    <cellStyle name="SAPBEXexcBad9 2 2 4" xfId="5734" xr:uid="{7DBF5A3B-22E9-4D4F-B01C-A0893E78FCF7}"/>
    <cellStyle name="SAPBEXexcBad9 2 3" xfId="5735" xr:uid="{B7A4CA5A-768F-43D0-A241-16A7D2EC4B65}"/>
    <cellStyle name="SAPBEXexcBad9 2 3 2" xfId="5736" xr:uid="{9B0677B0-A139-440C-A005-9B599E93AAC5}"/>
    <cellStyle name="SAPBEXexcBad9 2 3 2 2" xfId="5737" xr:uid="{D704E053-6360-4788-B2CE-2D58BB31094B}"/>
    <cellStyle name="SAPBEXexcBad9 2 3 3" xfId="5738" xr:uid="{3EB31DFD-AA98-4BE3-997D-05469ED3EAFD}"/>
    <cellStyle name="SAPBEXexcBad9 2 4" xfId="5739" xr:uid="{7DE200CE-B01C-4863-88FA-F654131D6A93}"/>
    <cellStyle name="SAPBEXexcBad9 2 4 2" xfId="5740" xr:uid="{D3F0B1B9-F717-4D3C-B1B4-C3C4F1741F34}"/>
    <cellStyle name="SAPBEXexcBad9 2 5" xfId="5741" xr:uid="{1C571406-3D90-499B-BA73-92E8B641008B}"/>
    <cellStyle name="SAPBEXexcBad9 3" xfId="5742" xr:uid="{A701F8E3-5D5B-4781-AEC9-EE145CD61E03}"/>
    <cellStyle name="SAPBEXexcBad9 3 2" xfId="5743" xr:uid="{212A0C38-0C4F-4998-830D-D082D6FAB1D3}"/>
    <cellStyle name="SAPBEXexcBad9 3 2 2" xfId="5744" xr:uid="{0B54BD3A-E991-4D9B-8ECD-2E8F4C4B045F}"/>
    <cellStyle name="SAPBEXexcBad9 3 2 2 2" xfId="5745" xr:uid="{3B02DF86-B6E0-410A-B886-3CB83B008097}"/>
    <cellStyle name="SAPBEXexcBad9 3 2 3" xfId="5746" xr:uid="{94EAFF96-9D1F-42B9-B2D8-907B2688F2A8}"/>
    <cellStyle name="SAPBEXexcBad9 3 3" xfId="5747" xr:uid="{03D6F519-D440-466C-B9D0-723219ABE62B}"/>
    <cellStyle name="SAPBEXexcBad9 3 3 2" xfId="5748" xr:uid="{7A03F691-10EB-488B-A5EC-FE5F3FC7E7A1}"/>
    <cellStyle name="SAPBEXexcBad9 3 4" xfId="5749" xr:uid="{1D169C16-E39F-4161-BB9D-A4E11984A54A}"/>
    <cellStyle name="SAPBEXexcBad9 4" xfId="5750" xr:uid="{1E20078E-C3BF-43E3-92DE-02B1F06878D3}"/>
    <cellStyle name="SAPBEXexcBad9 4 2" xfId="5751" xr:uid="{54869C9F-5F31-456C-A438-9F0D9DA42D66}"/>
    <cellStyle name="SAPBEXexcBad9 4 2 2" xfId="5752" xr:uid="{256862F7-CB13-472D-A12A-E0372A325EEF}"/>
    <cellStyle name="SAPBEXexcBad9 4 3" xfId="5753" xr:uid="{179008DE-D4C9-4B62-9CED-4FAB21B11A32}"/>
    <cellStyle name="SAPBEXexcBad9 5" xfId="5754" xr:uid="{7CC5C39B-EB6D-4E63-8058-24A474342602}"/>
    <cellStyle name="SAPBEXexcBad9 5 2" xfId="5755" xr:uid="{638E32CD-5D5B-4FDF-9F72-D739E8F2F106}"/>
    <cellStyle name="SAPBEXexcBad9 6" xfId="5756" xr:uid="{BC85D733-5DAE-4C37-B92C-AE11CFD883E0}"/>
    <cellStyle name="SAPBEXexcBad9 7" xfId="5757" xr:uid="{6B9936E1-A3C8-46F9-BA56-B47EC79DC5AE}"/>
    <cellStyle name="SAPBEXexcCritical4" xfId="5758" xr:uid="{CA025990-740E-41D1-9DA1-5B423F45E3C9}"/>
    <cellStyle name="SAPBEXexcCritical4 2" xfId="5759" xr:uid="{1FD75B95-A871-4504-97B5-1BCD9E1C15B7}"/>
    <cellStyle name="SAPBEXexcCritical4 2 2" xfId="5760" xr:uid="{C84F272D-18C9-4997-8E3C-270636088D41}"/>
    <cellStyle name="SAPBEXexcCritical4 2 2 2" xfId="5761" xr:uid="{FA6D5A13-8B88-40F8-9005-C3EF579495B9}"/>
    <cellStyle name="SAPBEXexcCritical4 2 2 2 2" xfId="5762" xr:uid="{59FCCCD5-FD8A-43D8-92FE-ACE8E87AAFE1}"/>
    <cellStyle name="SAPBEXexcCritical4 2 2 2 2 2" xfId="5763" xr:uid="{6D663BA2-45D3-4109-B059-5FD595185F9E}"/>
    <cellStyle name="SAPBEXexcCritical4 2 2 2 3" xfId="5764" xr:uid="{57F687FA-0C7E-415E-889E-1A38739EF1EE}"/>
    <cellStyle name="SAPBEXexcCritical4 2 2 3" xfId="5765" xr:uid="{5C1D2D70-6BC9-430B-A554-365C8C76261A}"/>
    <cellStyle name="SAPBEXexcCritical4 2 2 3 2" xfId="5766" xr:uid="{75DC223B-3CF5-4246-9B95-292857A5FBFB}"/>
    <cellStyle name="SAPBEXexcCritical4 2 2 4" xfId="5767" xr:uid="{F795A930-9160-4AD4-A66E-E9D220C365FE}"/>
    <cellStyle name="SAPBEXexcCritical4 2 3" xfId="5768" xr:uid="{80B81F47-7F27-4298-8E5D-D1591F279ECE}"/>
    <cellStyle name="SAPBEXexcCritical4 2 3 2" xfId="5769" xr:uid="{22A08C29-A3D1-4064-93AB-A50651C0523C}"/>
    <cellStyle name="SAPBEXexcCritical4 2 3 2 2" xfId="5770" xr:uid="{E6AF3615-6074-4D70-B62F-2A3E0D827AEB}"/>
    <cellStyle name="SAPBEXexcCritical4 2 3 3" xfId="5771" xr:uid="{026159F6-038D-4CDF-A33B-949381DFFA84}"/>
    <cellStyle name="SAPBEXexcCritical4 2 4" xfId="5772" xr:uid="{832F6DAD-DB94-46FE-A6B0-FB3D7580F000}"/>
    <cellStyle name="SAPBEXexcCritical4 2 4 2" xfId="5773" xr:uid="{83DCB8DF-378F-4C7B-A849-72E6CC70DFC6}"/>
    <cellStyle name="SAPBEXexcCritical4 2 5" xfId="5774" xr:uid="{76359186-D908-41CD-B6C3-E1EEA4B7A991}"/>
    <cellStyle name="SAPBEXexcCritical4 3" xfId="5775" xr:uid="{E89A1643-E957-49C9-81BA-A6D2DD5E1B2E}"/>
    <cellStyle name="SAPBEXexcCritical4 3 2" xfId="5776" xr:uid="{5CD61A7E-757C-461A-9ED9-C7EAA63713A5}"/>
    <cellStyle name="SAPBEXexcCritical4 3 2 2" xfId="5777" xr:uid="{65FBBE22-411B-4441-922E-D60C33A0C1E8}"/>
    <cellStyle name="SAPBEXexcCritical4 3 2 2 2" xfId="5778" xr:uid="{D9C57D6B-B5AE-45E6-AC66-3B0FDDFC257F}"/>
    <cellStyle name="SAPBEXexcCritical4 3 2 3" xfId="5779" xr:uid="{B1954250-9A93-4A1B-B9AA-C1978E2CF73C}"/>
    <cellStyle name="SAPBEXexcCritical4 3 3" xfId="5780" xr:uid="{2563B9A0-0396-4B88-A7EF-FF1FFA68F13D}"/>
    <cellStyle name="SAPBEXexcCritical4 3 3 2" xfId="5781" xr:uid="{F62A79E2-EC25-4717-8E6F-0CE742FA1A42}"/>
    <cellStyle name="SAPBEXexcCritical4 3 4" xfId="5782" xr:uid="{922F785D-31D6-41BF-8D76-341D4798DDFD}"/>
    <cellStyle name="SAPBEXexcCritical4 4" xfId="5783" xr:uid="{863A4E87-312B-4275-A2BB-8595E91DECB1}"/>
    <cellStyle name="SAPBEXexcCritical4 4 2" xfId="5784" xr:uid="{9E5634C9-DE37-4F16-98C7-81308347A9BF}"/>
    <cellStyle name="SAPBEXexcCritical4 4 2 2" xfId="5785" xr:uid="{EF532DF6-AAC1-4CB7-B29F-76600B9D4806}"/>
    <cellStyle name="SAPBEXexcCritical4 4 3" xfId="5786" xr:uid="{3361159D-5869-4262-9701-3CE4C6E98798}"/>
    <cellStyle name="SAPBEXexcCritical4 5" xfId="5787" xr:uid="{1805B8D2-403B-45F5-B365-EF26CE7541E9}"/>
    <cellStyle name="SAPBEXexcCritical4 5 2" xfId="5788" xr:uid="{3D33D10B-18BC-4439-9856-9A6C7F587F62}"/>
    <cellStyle name="SAPBEXexcCritical4 6" xfId="5789" xr:uid="{1B9EA61D-A1A0-4F1C-98A0-5D3E94311EF2}"/>
    <cellStyle name="SAPBEXexcCritical4 7" xfId="5790" xr:uid="{7DC161E7-1DF8-4799-999F-00248BC7AB54}"/>
    <cellStyle name="SAPBEXexcCritical5" xfId="5791" xr:uid="{B548F4DB-9338-402D-A2EF-B6EF4E3E057D}"/>
    <cellStyle name="SAPBEXexcCritical5 2" xfId="5792" xr:uid="{1FC167EE-8E5B-48F6-8BFF-0B6D4D3728F1}"/>
    <cellStyle name="SAPBEXexcCritical5 2 2" xfId="5793" xr:uid="{4654BBA8-CD0A-412D-A808-948D9732567D}"/>
    <cellStyle name="SAPBEXexcCritical5 2 2 2" xfId="5794" xr:uid="{9478AEE9-DE29-4CA9-A5E0-B325559E92C8}"/>
    <cellStyle name="SAPBEXexcCritical5 2 2 2 2" xfId="5795" xr:uid="{DD4CE0DB-639B-4A6D-BCC0-01F6B0C326A8}"/>
    <cellStyle name="SAPBEXexcCritical5 2 2 2 2 2" xfId="5796" xr:uid="{F85A38F2-3FA0-421C-8849-519936710982}"/>
    <cellStyle name="SAPBEXexcCritical5 2 2 2 3" xfId="5797" xr:uid="{DF3D5047-E0A0-4E94-B395-36C2BD6A1E95}"/>
    <cellStyle name="SAPBEXexcCritical5 2 2 3" xfId="5798" xr:uid="{9667CA9C-CC74-4C19-848F-AFA672A053EA}"/>
    <cellStyle name="SAPBEXexcCritical5 2 2 3 2" xfId="5799" xr:uid="{9B9F0729-607C-4B76-938A-6D3017F64B7B}"/>
    <cellStyle name="SAPBEXexcCritical5 2 2 4" xfId="5800" xr:uid="{F5C6ACB4-C788-47CA-82F6-6164AD708B01}"/>
    <cellStyle name="SAPBEXexcCritical5 2 3" xfId="5801" xr:uid="{49ED945C-586A-4FB9-8736-FED8C1462DF5}"/>
    <cellStyle name="SAPBEXexcCritical5 2 3 2" xfId="5802" xr:uid="{229BB35B-DE86-44CC-A773-BB3EFA71D690}"/>
    <cellStyle name="SAPBEXexcCritical5 2 3 2 2" xfId="5803" xr:uid="{9D5F2FCA-C0BA-42E2-BBE8-64BD92160AAD}"/>
    <cellStyle name="SAPBEXexcCritical5 2 3 3" xfId="5804" xr:uid="{8C607EE3-7506-4F66-9026-1E399C44176B}"/>
    <cellStyle name="SAPBEXexcCritical5 2 4" xfId="5805" xr:uid="{63B97C72-784A-42F4-8E9B-3935298F4A30}"/>
    <cellStyle name="SAPBEXexcCritical5 2 4 2" xfId="5806" xr:uid="{95C725BB-D62A-40ED-BA0B-186ABC32441A}"/>
    <cellStyle name="SAPBEXexcCritical5 2 5" xfId="5807" xr:uid="{8A433B45-C195-4700-88E7-DF2771B0EFE2}"/>
    <cellStyle name="SAPBEXexcCritical5 3" xfId="5808" xr:uid="{E381B7D7-9EB5-4E2A-8FE9-CAA2BE36DC7F}"/>
    <cellStyle name="SAPBEXexcCritical5 3 2" xfId="5809" xr:uid="{BC563E6A-2CEE-4297-B8AF-6BB4B2E52BAF}"/>
    <cellStyle name="SAPBEXexcCritical5 3 2 2" xfId="5810" xr:uid="{1F791633-346B-4D77-B225-C1DBBE9DCEBE}"/>
    <cellStyle name="SAPBEXexcCritical5 3 2 2 2" xfId="5811" xr:uid="{F9EB052F-9215-4B5A-A4D6-BE770A89A68D}"/>
    <cellStyle name="SAPBEXexcCritical5 3 2 3" xfId="5812" xr:uid="{6E70AAEF-78F7-48B5-A182-6712A73E6116}"/>
    <cellStyle name="SAPBEXexcCritical5 3 3" xfId="5813" xr:uid="{E156F2A9-B7FD-41F8-A804-87572969BB9F}"/>
    <cellStyle name="SAPBEXexcCritical5 3 3 2" xfId="5814" xr:uid="{212455EC-1ADE-40D9-9347-2400825E2272}"/>
    <cellStyle name="SAPBEXexcCritical5 3 4" xfId="5815" xr:uid="{FB72345A-BC42-45A1-9EA8-C9C500480212}"/>
    <cellStyle name="SAPBEXexcCritical5 4" xfId="5816" xr:uid="{B44B33F5-DEDF-4D64-8D8B-38194DC860AE}"/>
    <cellStyle name="SAPBEXexcCritical5 4 2" xfId="5817" xr:uid="{00164786-16B1-4C6F-B63E-12FF6BC15211}"/>
    <cellStyle name="SAPBEXexcCritical5 4 2 2" xfId="5818" xr:uid="{7F145E63-665C-4DD4-BB20-79A91176AB50}"/>
    <cellStyle name="SAPBEXexcCritical5 4 3" xfId="5819" xr:uid="{7C171EC4-5163-41B3-BBB2-52CFAB1B1232}"/>
    <cellStyle name="SAPBEXexcCritical5 5" xfId="5820" xr:uid="{1F2F01DA-4549-43C4-9A27-DD730BE6D65C}"/>
    <cellStyle name="SAPBEXexcCritical5 5 2" xfId="5821" xr:uid="{EFFC4213-106A-4F49-9C0E-5279BF910120}"/>
    <cellStyle name="SAPBEXexcCritical5 6" xfId="5822" xr:uid="{C22E3D9A-BF78-4062-845C-E05D3DE8BA8C}"/>
    <cellStyle name="SAPBEXexcCritical5 7" xfId="5823" xr:uid="{C8FC0809-18E6-49B0-890B-7A03E34FC808}"/>
    <cellStyle name="SAPBEXexcCritical6" xfId="5824" xr:uid="{9F936EEE-9D36-456E-ABBB-ED8B19A0B56E}"/>
    <cellStyle name="SAPBEXexcCritical6 2" xfId="5825" xr:uid="{243CEA6E-A08D-47C1-B827-9EBABDB35770}"/>
    <cellStyle name="SAPBEXexcCritical6 2 2" xfId="5826" xr:uid="{3EDEDFDF-98D3-4775-BFAB-1290F441C6E0}"/>
    <cellStyle name="SAPBEXexcCritical6 2 2 2" xfId="5827" xr:uid="{229BBA52-105D-494F-A1F9-F2E8246F153D}"/>
    <cellStyle name="SAPBEXexcCritical6 2 2 2 2" xfId="5828" xr:uid="{13FCB6C6-C009-4AC6-9774-C571C8824710}"/>
    <cellStyle name="SAPBEXexcCritical6 2 2 2 2 2" xfId="5829" xr:uid="{2F36879B-9039-414D-9E90-B5EA29EE310D}"/>
    <cellStyle name="SAPBEXexcCritical6 2 2 2 3" xfId="5830" xr:uid="{B48F5744-3CBF-49DC-8676-8C8CB3012D04}"/>
    <cellStyle name="SAPBEXexcCritical6 2 2 3" xfId="5831" xr:uid="{52111E8A-9661-4708-BA82-8CA1B4FDF4D5}"/>
    <cellStyle name="SAPBEXexcCritical6 2 2 3 2" xfId="5832" xr:uid="{FD06D67D-F563-4D98-A217-2DCFE850C8E1}"/>
    <cellStyle name="SAPBEXexcCritical6 2 2 4" xfId="5833" xr:uid="{689DEAEA-4454-42C6-A7BC-5E5E015CF0AC}"/>
    <cellStyle name="SAPBEXexcCritical6 2 3" xfId="5834" xr:uid="{696D935D-0F1C-429E-BC47-E162DEBB6826}"/>
    <cellStyle name="SAPBEXexcCritical6 2 3 2" xfId="5835" xr:uid="{2F81CD9A-399F-487D-9B48-966A907481E9}"/>
    <cellStyle name="SAPBEXexcCritical6 2 3 2 2" xfId="5836" xr:uid="{0E19188E-6BAF-4C7D-AF9C-BE0194AFC392}"/>
    <cellStyle name="SAPBEXexcCritical6 2 3 3" xfId="5837" xr:uid="{18E57F44-FEE3-4722-BDB6-C0EF101A0877}"/>
    <cellStyle name="SAPBEXexcCritical6 2 4" xfId="5838" xr:uid="{FF4CE2E2-4F8B-4F2F-8E67-B99D56238771}"/>
    <cellStyle name="SAPBEXexcCritical6 2 4 2" xfId="5839" xr:uid="{5F493964-377D-4C02-B991-6053E021155A}"/>
    <cellStyle name="SAPBEXexcCritical6 2 5" xfId="5840" xr:uid="{92795C80-9A7B-44C2-9EC2-3177EAA975E6}"/>
    <cellStyle name="SAPBEXexcCritical6 3" xfId="5841" xr:uid="{CDB8543F-DC3F-49A8-917A-340C49C0432E}"/>
    <cellStyle name="SAPBEXexcCritical6 3 2" xfId="5842" xr:uid="{C8E34DEC-C1EF-4C94-BEDD-C57B91C3B043}"/>
    <cellStyle name="SAPBEXexcCritical6 3 2 2" xfId="5843" xr:uid="{C7ED376C-0307-4BD5-A622-97ED4A687483}"/>
    <cellStyle name="SAPBEXexcCritical6 3 2 2 2" xfId="5844" xr:uid="{1269B7B9-C5FA-4C81-B549-1F7032D1D7BA}"/>
    <cellStyle name="SAPBEXexcCritical6 3 2 3" xfId="5845" xr:uid="{058C450A-AC64-4D6A-A984-08868D3DFCC7}"/>
    <cellStyle name="SAPBEXexcCritical6 3 3" xfId="5846" xr:uid="{0193D9B5-9D32-494E-8C83-F297C1C98BCE}"/>
    <cellStyle name="SAPBEXexcCritical6 3 3 2" xfId="5847" xr:uid="{ADBB0453-D715-43B5-9528-48383E7D10DE}"/>
    <cellStyle name="SAPBEXexcCritical6 3 4" xfId="5848" xr:uid="{A9F2A414-A8B8-49DD-9C66-76DF6E014F29}"/>
    <cellStyle name="SAPBEXexcCritical6 4" xfId="5849" xr:uid="{D0B6368B-0FF0-4863-BB5F-263B63B09254}"/>
    <cellStyle name="SAPBEXexcCritical6 4 2" xfId="5850" xr:uid="{11712653-159A-4F1F-B5F2-575F2CE5995A}"/>
    <cellStyle name="SAPBEXexcCritical6 4 2 2" xfId="5851" xr:uid="{87699FA0-8500-4323-A730-03EE349A301F}"/>
    <cellStyle name="SAPBEXexcCritical6 4 3" xfId="5852" xr:uid="{B0DB2C73-173B-494E-9A61-28C642F1EA36}"/>
    <cellStyle name="SAPBEXexcCritical6 5" xfId="5853" xr:uid="{748F845E-60C6-469B-9B65-FB45C2630E90}"/>
    <cellStyle name="SAPBEXexcCritical6 5 2" xfId="5854" xr:uid="{35CCACA5-7230-47E2-A9A9-421C2FBEA343}"/>
    <cellStyle name="SAPBEXexcCritical6 6" xfId="5855" xr:uid="{C7CBDFD8-4F9A-47F6-8C69-156D12BB446C}"/>
    <cellStyle name="SAPBEXexcCritical6 7" xfId="5856" xr:uid="{F06300AF-743E-428F-833E-18721F3FC114}"/>
    <cellStyle name="SAPBEXexcGood1" xfId="5857" xr:uid="{D68A2FB0-BBDF-4CDD-8C15-22AFC032F3EF}"/>
    <cellStyle name="SAPBEXexcGood1 2" xfId="5858" xr:uid="{AAED444C-2BCB-4F0C-AB83-6A0DB0174E96}"/>
    <cellStyle name="SAPBEXexcGood1 2 2" xfId="5859" xr:uid="{38A8E3CE-5CCE-4449-A77F-4FC09B41BEBE}"/>
    <cellStyle name="SAPBEXexcGood1 2 2 2" xfId="5860" xr:uid="{7E37DEBD-30EA-4AF0-A742-E62873E42A00}"/>
    <cellStyle name="SAPBEXexcGood1 2 2 2 2" xfId="5861" xr:uid="{1E5CD7A1-9B23-44EF-B6B6-FA46E145A199}"/>
    <cellStyle name="SAPBEXexcGood1 2 2 2 2 2" xfId="5862" xr:uid="{10FB4958-AA3C-4F00-8FD5-CB3883829BD9}"/>
    <cellStyle name="SAPBEXexcGood1 2 2 2 3" xfId="5863" xr:uid="{FC6BF4C7-22DE-4109-A3FB-9A4FFD448CFE}"/>
    <cellStyle name="SAPBEXexcGood1 2 2 3" xfId="5864" xr:uid="{F93CF58D-F87B-49A1-A218-157BFC8173FE}"/>
    <cellStyle name="SAPBEXexcGood1 2 2 3 2" xfId="5865" xr:uid="{517ABF32-9B46-4A51-A6EA-3207C7039CFB}"/>
    <cellStyle name="SAPBEXexcGood1 2 2 4" xfId="5866" xr:uid="{6C453B27-77DD-428A-9449-B0E68EC5466C}"/>
    <cellStyle name="SAPBEXexcGood1 2 3" xfId="5867" xr:uid="{0F3B7524-3F61-4602-BF24-F32A38E90AD0}"/>
    <cellStyle name="SAPBEXexcGood1 2 3 2" xfId="5868" xr:uid="{9E21D32E-C9E3-4B2A-9F7B-B752CD9E6397}"/>
    <cellStyle name="SAPBEXexcGood1 2 3 2 2" xfId="5869" xr:uid="{DCB6ADF3-D2BA-4C63-969D-1E177EDA7A25}"/>
    <cellStyle name="SAPBEXexcGood1 2 3 3" xfId="5870" xr:uid="{F1615991-3B8E-4D07-8FD4-A8C04F6D0AC3}"/>
    <cellStyle name="SAPBEXexcGood1 2 4" xfId="5871" xr:uid="{B7D75044-3640-4DCB-A199-9C23824B7F12}"/>
    <cellStyle name="SAPBEXexcGood1 2 4 2" xfId="5872" xr:uid="{8B02E026-32F1-4C55-82D1-1CBD4CB166E2}"/>
    <cellStyle name="SAPBEXexcGood1 2 5" xfId="5873" xr:uid="{38B380CE-B65C-4D0C-B019-7F00E0B95F83}"/>
    <cellStyle name="SAPBEXexcGood1 3" xfId="5874" xr:uid="{024F814E-60A4-49FD-8AC7-F4431EB7CE6F}"/>
    <cellStyle name="SAPBEXexcGood1 3 2" xfId="5875" xr:uid="{EF2053B0-18A9-414E-812E-AA6B5B2DE0FB}"/>
    <cellStyle name="SAPBEXexcGood1 3 2 2" xfId="5876" xr:uid="{BD265D87-F828-43B4-81F6-7A74B504C165}"/>
    <cellStyle name="SAPBEXexcGood1 3 2 2 2" xfId="5877" xr:uid="{285E2D77-39BD-449A-A8BA-AF9818675F50}"/>
    <cellStyle name="SAPBEXexcGood1 3 2 3" xfId="5878" xr:uid="{87B519B7-8402-4C34-B1AF-63E86DAC3A94}"/>
    <cellStyle name="SAPBEXexcGood1 3 3" xfId="5879" xr:uid="{BA0B593E-3BFF-4ADA-A724-4EEE426AF07D}"/>
    <cellStyle name="SAPBEXexcGood1 3 3 2" xfId="5880" xr:uid="{447FBD71-1771-488B-B47E-E9B869A94CE8}"/>
    <cellStyle name="SAPBEXexcGood1 3 4" xfId="5881" xr:uid="{FD321E7C-1418-4184-BB59-8B63257A254C}"/>
    <cellStyle name="SAPBEXexcGood1 4" xfId="5882" xr:uid="{416A3790-BFF6-46B9-BF9F-C5544AAA572A}"/>
    <cellStyle name="SAPBEXexcGood1 4 2" xfId="5883" xr:uid="{E344D2B9-0363-4672-B358-71C4F74526DC}"/>
    <cellStyle name="SAPBEXexcGood1 4 2 2" xfId="5884" xr:uid="{F67991FB-82DD-4772-9324-1C4C748B714F}"/>
    <cellStyle name="SAPBEXexcGood1 4 3" xfId="5885" xr:uid="{130009ED-3F62-44FF-9509-594F9FB69901}"/>
    <cellStyle name="SAPBEXexcGood1 5" xfId="5886" xr:uid="{0780F6A6-3689-4FF1-B2B1-3302620A9202}"/>
    <cellStyle name="SAPBEXexcGood1 5 2" xfId="5887" xr:uid="{6476D4B3-67BE-4238-A806-A7455D436DA2}"/>
    <cellStyle name="SAPBEXexcGood1 6" xfId="5888" xr:uid="{2FFE6433-F706-4EC7-931B-71D371F1719C}"/>
    <cellStyle name="SAPBEXexcGood1 7" xfId="5889" xr:uid="{C98D45E7-0C77-4AE0-9847-015ABD010F8F}"/>
    <cellStyle name="SAPBEXexcGood2" xfId="5890" xr:uid="{EAC102A2-C96C-44E0-BDDD-78D6BCEB6099}"/>
    <cellStyle name="SAPBEXexcGood2 2" xfId="5891" xr:uid="{0BEAB995-F5C5-492A-9CE9-4DA65EEE1677}"/>
    <cellStyle name="SAPBEXexcGood2 2 2" xfId="5892" xr:uid="{F9FCF2F0-40E1-4A73-97C5-9CC5B31F972F}"/>
    <cellStyle name="SAPBEXexcGood2 2 2 2" xfId="5893" xr:uid="{FD8C070D-4A1E-4F4D-B75E-A8F0BA414807}"/>
    <cellStyle name="SAPBEXexcGood2 2 2 2 2" xfId="5894" xr:uid="{2FD417A4-4EFC-4409-976A-A64715EEFFF5}"/>
    <cellStyle name="SAPBEXexcGood2 2 2 2 2 2" xfId="5895" xr:uid="{3D42682B-4651-473F-99C2-D0CF1B0B1AA7}"/>
    <cellStyle name="SAPBEXexcGood2 2 2 2 3" xfId="5896" xr:uid="{870D417A-B577-413D-9E5C-B1CD35F58E65}"/>
    <cellStyle name="SAPBEXexcGood2 2 2 3" xfId="5897" xr:uid="{63B722DB-CDF4-425E-B04C-37034E73A772}"/>
    <cellStyle name="SAPBEXexcGood2 2 2 3 2" xfId="5898" xr:uid="{77985864-6419-401B-B569-8AB7E3B9170E}"/>
    <cellStyle name="SAPBEXexcGood2 2 2 4" xfId="5899" xr:uid="{342C6939-D7E5-4A7E-9A4B-690AEAE70500}"/>
    <cellStyle name="SAPBEXexcGood2 2 3" xfId="5900" xr:uid="{C2113953-E6E9-48EC-990D-EE48030B5633}"/>
    <cellStyle name="SAPBEXexcGood2 2 3 2" xfId="5901" xr:uid="{955995B5-6925-4DAF-B4CE-2130EB3FBC64}"/>
    <cellStyle name="SAPBEXexcGood2 2 3 2 2" xfId="5902" xr:uid="{D9BA6D38-F1BB-4EFA-8753-4AEC92A78BE4}"/>
    <cellStyle name="SAPBEXexcGood2 2 3 3" xfId="5903" xr:uid="{7F278811-767B-49B2-9CD0-888B29958B3D}"/>
    <cellStyle name="SAPBEXexcGood2 2 4" xfId="5904" xr:uid="{BD564319-C257-43C9-9BF5-64572593E1DC}"/>
    <cellStyle name="SAPBEXexcGood2 2 4 2" xfId="5905" xr:uid="{0CE990A1-6BA8-42F5-9D94-E3D6502F5A8D}"/>
    <cellStyle name="SAPBEXexcGood2 2 5" xfId="5906" xr:uid="{23B89D22-3BFE-4EFE-8A4C-FBEAC2BC9288}"/>
    <cellStyle name="SAPBEXexcGood2 3" xfId="5907" xr:uid="{323404DD-4F88-4CC3-82FA-A514944123D8}"/>
    <cellStyle name="SAPBEXexcGood2 3 2" xfId="5908" xr:uid="{F0FC48EF-B80B-403E-B76E-0AD330B492C1}"/>
    <cellStyle name="SAPBEXexcGood2 3 2 2" xfId="5909" xr:uid="{755FE61C-12FD-470F-91D0-0B81857F6522}"/>
    <cellStyle name="SAPBEXexcGood2 3 2 2 2" xfId="5910" xr:uid="{02702605-9F8D-449D-BE52-093C1946ED88}"/>
    <cellStyle name="SAPBEXexcGood2 3 2 3" xfId="5911" xr:uid="{56D12DC0-5BC6-4F41-94A0-74A8F8169990}"/>
    <cellStyle name="SAPBEXexcGood2 3 3" xfId="5912" xr:uid="{8D6D7231-6B58-4F52-973C-FCAADFA4DC5D}"/>
    <cellStyle name="SAPBEXexcGood2 3 3 2" xfId="5913" xr:uid="{13372105-F7DF-45AD-ABCA-C0AD15B8E96B}"/>
    <cellStyle name="SAPBEXexcGood2 3 4" xfId="5914" xr:uid="{4C1580EE-5E7F-4EB2-B7A0-D143F5FED8FE}"/>
    <cellStyle name="SAPBEXexcGood2 4" xfId="5915" xr:uid="{09328979-1AEE-4C0D-8F78-DB2FFE31CADB}"/>
    <cellStyle name="SAPBEXexcGood2 4 2" xfId="5916" xr:uid="{12F63786-5594-4A77-A3CE-3BC7EA440360}"/>
    <cellStyle name="SAPBEXexcGood2 4 2 2" xfId="5917" xr:uid="{DBF36E09-BE05-4BE6-B8E8-5F9D11E0E7F8}"/>
    <cellStyle name="SAPBEXexcGood2 4 3" xfId="5918" xr:uid="{098D74D5-742B-4CF2-AC1E-432A0F927990}"/>
    <cellStyle name="SAPBEXexcGood2 5" xfId="5919" xr:uid="{22A609D7-123A-4E13-813A-EC36F2A92894}"/>
    <cellStyle name="SAPBEXexcGood2 5 2" xfId="5920" xr:uid="{37147D98-750E-45A6-9208-6B0395E04D43}"/>
    <cellStyle name="SAPBEXexcGood2 6" xfId="5921" xr:uid="{80790BF0-BF8B-429A-9834-B7EA0A0A8172}"/>
    <cellStyle name="SAPBEXexcGood2 7" xfId="5922" xr:uid="{24683024-D6B5-4984-9139-A48ED938A806}"/>
    <cellStyle name="SAPBEXexcGood3" xfId="5923" xr:uid="{99B4C0AF-AD27-431E-B37F-D058E51CE515}"/>
    <cellStyle name="SAPBEXexcGood3 2" xfId="5924" xr:uid="{D95AD645-F395-4E41-8607-E8AF6CCE8780}"/>
    <cellStyle name="SAPBEXexcGood3 2 2" xfId="5925" xr:uid="{BC013A27-B778-433C-A764-C9054AD208AC}"/>
    <cellStyle name="SAPBEXexcGood3 2 2 2" xfId="5926" xr:uid="{03FCA3F9-BD2D-4E51-87A1-2E0BD9A22D37}"/>
    <cellStyle name="SAPBEXexcGood3 2 2 2 2" xfId="5927" xr:uid="{A1D0F4C7-BC69-4201-93D1-D3B937834C46}"/>
    <cellStyle name="SAPBEXexcGood3 2 2 2 2 2" xfId="5928" xr:uid="{CE5DA7C3-1B17-4DE2-B01A-26CA5928F511}"/>
    <cellStyle name="SAPBEXexcGood3 2 2 2 3" xfId="5929" xr:uid="{4E60E491-9CE3-4196-814E-78CF4D8AD3A8}"/>
    <cellStyle name="SAPBEXexcGood3 2 2 3" xfId="5930" xr:uid="{65E4683B-27C5-4326-BB26-7F0D7750CADF}"/>
    <cellStyle name="SAPBEXexcGood3 2 2 3 2" xfId="5931" xr:uid="{496DFD03-867F-4265-9AF2-44C74E0DF1B2}"/>
    <cellStyle name="SAPBEXexcGood3 2 2 4" xfId="5932" xr:uid="{A2EAE6A3-C640-4C60-A67A-AC02F314892C}"/>
    <cellStyle name="SAPBEXexcGood3 2 3" xfId="5933" xr:uid="{11C220A5-2BDF-4695-B0DA-3D1B8FED1BD6}"/>
    <cellStyle name="SAPBEXexcGood3 2 3 2" xfId="5934" xr:uid="{DBB3FA3B-B7F3-4477-B775-B074CAD93A2F}"/>
    <cellStyle name="SAPBEXexcGood3 2 4" xfId="5935" xr:uid="{282BEE4F-AE48-4252-8369-A4A57FD20A01}"/>
    <cellStyle name="SAPBEXexcGood3 3" xfId="5936" xr:uid="{D11EE06E-FB5D-47A3-AB16-730B54FEBDAE}"/>
    <cellStyle name="SAPBEXexcGood3 3 2" xfId="5937" xr:uid="{0BD535E7-D8F7-4D65-8A0D-BA76699CBB8B}"/>
    <cellStyle name="SAPBEXexcGood3 3 2 2" xfId="5938" xr:uid="{37537190-8381-41E6-8B05-F965F1566F82}"/>
    <cellStyle name="SAPBEXexcGood3 3 2 2 2" xfId="5939" xr:uid="{5B9470BA-890A-439F-A495-819F99AF411C}"/>
    <cellStyle name="SAPBEXexcGood3 3 2 3" xfId="5940" xr:uid="{537CE8CB-4C61-4845-8D63-1645F7FCCC21}"/>
    <cellStyle name="SAPBEXexcGood3 3 3" xfId="5941" xr:uid="{1BF00A86-FA1C-494A-BC25-DEA2D548E81A}"/>
    <cellStyle name="SAPBEXexcGood3 3 3 2" xfId="5942" xr:uid="{E9328A90-81B7-40D3-8CA1-2DBF3DCF5C69}"/>
    <cellStyle name="SAPBEXexcGood3 3 4" xfId="5943" xr:uid="{159CCD66-2673-4939-BBC0-E94B52E185F2}"/>
    <cellStyle name="SAPBEXexcGood3 4" xfId="5944" xr:uid="{7DBE41E6-F76A-4B11-A17C-01CB4068A320}"/>
    <cellStyle name="SAPBEXexcGood3 4 2" xfId="5945" xr:uid="{D1ACE5E8-A7F2-4479-AF2A-8A61439E3944}"/>
    <cellStyle name="SAPBEXexcGood3 5" xfId="5946" xr:uid="{8DC15277-D811-45FC-AAC6-F7B909F058A1}"/>
    <cellStyle name="SAPBEXexcGood3 6" xfId="5947" xr:uid="{A638D442-BF38-4D9C-9D8B-A9E7B10D3E63}"/>
    <cellStyle name="SAPBEXfilterDrill" xfId="5948" xr:uid="{4ED79D76-29D3-48F6-A209-4AFF35BFDF0B}"/>
    <cellStyle name="SAPBEXfilterDrill 2" xfId="5949" xr:uid="{3735F95D-61BF-446A-9AEC-F14E70879D5F}"/>
    <cellStyle name="SAPBEXfilterDrill 2 2" xfId="5950" xr:uid="{DD290560-8748-47FF-B024-55A2B44E15D5}"/>
    <cellStyle name="SAPBEXfilterDrill 2 2 2" xfId="5951" xr:uid="{362851E5-A74F-472D-8462-099C6C6BB019}"/>
    <cellStyle name="SAPBEXfilterDrill 2 2 2 2" xfId="5952" xr:uid="{02D5EB4E-CAB7-414D-8B7F-567AE407AE2A}"/>
    <cellStyle name="SAPBEXfilterDrill 2 2 2 2 2" xfId="5953" xr:uid="{AB47C399-C088-4523-9E7C-08489C4165AA}"/>
    <cellStyle name="SAPBEXfilterDrill 2 2 2 3" xfId="5954" xr:uid="{2601AC30-8FB1-4B3D-9436-0C247C22453A}"/>
    <cellStyle name="SAPBEXfilterDrill 2 2 3" xfId="5955" xr:uid="{0869A28D-4E38-48CD-9E8D-D9EAD17CAFA8}"/>
    <cellStyle name="SAPBEXfilterDrill 2 2 3 2" xfId="5956" xr:uid="{7CBC1D84-5693-4D3A-9616-022D343544D7}"/>
    <cellStyle name="SAPBEXfilterDrill 2 2 4" xfId="5957" xr:uid="{5879FF62-A52E-43F3-994F-776C7A59DC5D}"/>
    <cellStyle name="SAPBEXfilterDrill 2 3" xfId="5958" xr:uid="{287A6448-EF0C-407F-9D7E-E74CC30B4130}"/>
    <cellStyle name="SAPBEXfilterDrill 2 3 2" xfId="5959" xr:uid="{F0BBF0EF-BEDE-45FD-8F63-E31BC9805AE8}"/>
    <cellStyle name="SAPBEXfilterDrill 2 4" xfId="5960" xr:uid="{1174A667-D870-4A98-B1BA-11C49C7C14C6}"/>
    <cellStyle name="SAPBEXfilterDrill 3" xfId="5961" xr:uid="{6CA080CB-8E8E-4794-B875-FCA89AD86C7F}"/>
    <cellStyle name="SAPBEXfilterDrill 3 2" xfId="5962" xr:uid="{BDCEB242-A9D1-48AF-BB8F-8748A8BA204F}"/>
    <cellStyle name="SAPBEXfilterDrill 3 2 2" xfId="5963" xr:uid="{FF3BB0E0-DEF0-49A4-9CE6-EA13153A003C}"/>
    <cellStyle name="SAPBEXfilterDrill 3 2 2 2" xfId="5964" xr:uid="{1D8AD6F1-2D56-4AEC-A08B-EE76C21FAC71}"/>
    <cellStyle name="SAPBEXfilterDrill 3 2 3" xfId="5965" xr:uid="{862BB5A8-D9B2-4791-A476-168595BF96A5}"/>
    <cellStyle name="SAPBEXfilterDrill 3 3" xfId="5966" xr:uid="{348B1993-5397-4ED0-BFA6-349DA8A08645}"/>
    <cellStyle name="SAPBEXfilterDrill 3 3 2" xfId="5967" xr:uid="{3803590F-4CD4-4DD1-9E62-0F163FA5B22F}"/>
    <cellStyle name="SAPBEXfilterDrill 3 4" xfId="5968" xr:uid="{5631F6F1-81B3-4D64-8604-0EDDB530A9D9}"/>
    <cellStyle name="SAPBEXfilterDrill 4" xfId="5969" xr:uid="{AABB23BE-A74A-4C57-AE5F-B1B20201EC40}"/>
    <cellStyle name="SAPBEXfilterDrill 4 2" xfId="5970" xr:uid="{F2FE4782-D546-4C2F-A1DA-4FE50DB52A5E}"/>
    <cellStyle name="SAPBEXfilterDrill 4 2 2" xfId="5971" xr:uid="{7D75A6C8-4B82-42BE-9F9A-A680DB772277}"/>
    <cellStyle name="SAPBEXfilterDrill 4 3" xfId="5972" xr:uid="{6DA48DFF-D462-4229-91DE-33DE67C8E350}"/>
    <cellStyle name="SAPBEXfilterDrill 5" xfId="5973" xr:uid="{52AD5034-450D-4295-8B24-1991603FDD76}"/>
    <cellStyle name="SAPBEXfilterDrill 5 2" xfId="5974" xr:uid="{16F6C414-5BDE-4477-A36C-DB048D5484CD}"/>
    <cellStyle name="SAPBEXfilterDrill 6" xfId="5975" xr:uid="{114595C3-1C1D-466D-BEBB-6F297CA0A0B1}"/>
    <cellStyle name="SAPBEXfilterDrill 7" xfId="5976" xr:uid="{15B1E203-9A6F-4BF2-98C0-5E86BD4C4642}"/>
    <cellStyle name="SAPBEXfilterItem" xfId="5977" xr:uid="{BAD6DC92-2288-4A6F-8B62-F40119AE0626}"/>
    <cellStyle name="SAPBEXfilterItem 2" xfId="5978" xr:uid="{521BC528-5727-4DCB-BDFA-501607DFF153}"/>
    <cellStyle name="SAPBEXfilterItem 2 2" xfId="5979" xr:uid="{ADE482D1-46A9-4E5A-899E-241677B385BF}"/>
    <cellStyle name="SAPBEXfilterItem 2 2 2" xfId="5980" xr:uid="{7F9734F1-688B-418C-A591-4CC23C5E070F}"/>
    <cellStyle name="SAPBEXfilterItem 2 2 2 2" xfId="5981" xr:uid="{AD93400B-7384-46D8-8ECC-579E60C8CB4B}"/>
    <cellStyle name="SAPBEXfilterItem 2 2 2 2 2" xfId="5982" xr:uid="{0EC08224-8B93-4E9B-9138-5D5E06C3E768}"/>
    <cellStyle name="SAPBEXfilterItem 2 2 2 3" xfId="5983" xr:uid="{C883859A-AAA9-4184-A7A0-D8F33C09AA37}"/>
    <cellStyle name="SAPBEXfilterItem 2 2 3" xfId="5984" xr:uid="{9E81CC4A-F93A-421E-99BD-3618EA0DE85F}"/>
    <cellStyle name="SAPBEXfilterItem 2 2 3 2" xfId="5985" xr:uid="{CAACE849-9AF6-45BC-9059-3F1B94710775}"/>
    <cellStyle name="SAPBEXfilterItem 2 2 4" xfId="5986" xr:uid="{7BDF80A1-0BD6-415D-A0FE-A634820D39FC}"/>
    <cellStyle name="SAPBEXfilterItem 2 3" xfId="5987" xr:uid="{72FCC13A-6CD4-42C7-834E-129B525905FF}"/>
    <cellStyle name="SAPBEXfilterItem 2 3 2" xfId="5988" xr:uid="{7F77E12B-CA90-444B-AB10-854B2BE5E96A}"/>
    <cellStyle name="SAPBEXfilterItem 2 4" xfId="5989" xr:uid="{98B3329E-00B0-418F-9336-DF793DAF19A5}"/>
    <cellStyle name="SAPBEXfilterItem 3" xfId="5990" xr:uid="{B5B24C3F-35FF-4C0C-B271-EBA61B8D6F06}"/>
    <cellStyle name="SAPBEXfilterItem 3 2" xfId="5991" xr:uid="{75F3431F-070C-4675-85DF-032041A98F0C}"/>
    <cellStyle name="SAPBEXfilterItem 3 2 2" xfId="5992" xr:uid="{140C8C4D-B5F2-41D8-9D98-265EFD482A2C}"/>
    <cellStyle name="SAPBEXfilterItem 3 2 2 2" xfId="5993" xr:uid="{44F01898-9D30-4EFE-B415-29AFDC7EF459}"/>
    <cellStyle name="SAPBEXfilterItem 3 2 3" xfId="5994" xr:uid="{D1528DBD-4BB5-4BFE-9A85-03D5DEADB287}"/>
    <cellStyle name="SAPBEXfilterItem 3 3" xfId="5995" xr:uid="{2A4AFC00-4147-45E6-8E6B-DFE411A28F35}"/>
    <cellStyle name="SAPBEXfilterItem 3 3 2" xfId="5996" xr:uid="{8C5A4A76-03E4-4D4D-A9F5-303ABB03C345}"/>
    <cellStyle name="SAPBEXfilterItem 3 4" xfId="5997" xr:uid="{D8F2EE98-DE81-4C0C-810E-E906E9068453}"/>
    <cellStyle name="SAPBEXfilterItem 4" xfId="5998" xr:uid="{EB21225F-4AE3-474A-B12A-B13FDFCB9CAE}"/>
    <cellStyle name="SAPBEXfilterItem 4 2" xfId="5999" xr:uid="{3C5BDB1C-2C1F-4558-A51D-CF40C9BCAD3A}"/>
    <cellStyle name="SAPBEXfilterItem 5" xfId="6000" xr:uid="{24F41E6A-C56E-4273-849E-59AEDFB6177B}"/>
    <cellStyle name="SAPBEXfilterItem 6" xfId="6001" xr:uid="{9DAEC1C8-99F9-42C9-BC84-CBDDF0E094A7}"/>
    <cellStyle name="SAPBEXfilterText" xfId="6002" xr:uid="{B8B127AD-002B-4C7E-9BBB-0682000B9266}"/>
    <cellStyle name="SAPBEXfilterText 2" xfId="6003" xr:uid="{E8375D0A-780D-4C7C-B578-694AFF0E2E35}"/>
    <cellStyle name="SAPBEXfilterText 2 2" xfId="6004" xr:uid="{568E4F8B-5A94-44EF-9B37-2D31B4585CF4}"/>
    <cellStyle name="SAPBEXfilterText 2 2 2" xfId="6005" xr:uid="{F77A8129-C675-4670-B464-C030C8FDF0A2}"/>
    <cellStyle name="SAPBEXfilterText 2 2 2 2" xfId="6006" xr:uid="{D70C777F-8EBE-4FAA-81D3-12926B28C0E6}"/>
    <cellStyle name="SAPBEXfilterText 2 2 3" xfId="6007" xr:uid="{9113F871-F750-4AE5-9E9A-58F09E77B38E}"/>
    <cellStyle name="SAPBEXfilterText 2 3" xfId="6008" xr:uid="{FFD955C0-CD70-4F2E-97B2-75E505DEB118}"/>
    <cellStyle name="SAPBEXfilterText 2 3 2" xfId="6009" xr:uid="{3DAE3C64-EBFB-41A8-8C77-DFD75E4AAAE7}"/>
    <cellStyle name="SAPBEXfilterText 2 4" xfId="6010" xr:uid="{774ACF07-BB6B-4246-A90E-D5D830A3B0F3}"/>
    <cellStyle name="SAPBEXfilterText 3" xfId="6011" xr:uid="{A5333D0E-F81B-47A5-8105-0DF8176B5757}"/>
    <cellStyle name="SAPBEXfilterText 3 2" xfId="6012" xr:uid="{74714FD8-26D4-4FF4-885E-8341D6EC8191}"/>
    <cellStyle name="SAPBEXfilterText 3 2 2" xfId="6013" xr:uid="{DAFF5355-721F-4B58-A6F1-B218776EEF4A}"/>
    <cellStyle name="SAPBEXfilterText 3 3" xfId="6014" xr:uid="{627C0087-AD26-4423-A269-72DEBB910695}"/>
    <cellStyle name="SAPBEXfilterText 4" xfId="6015" xr:uid="{6C93CEC5-FF7E-4F02-9BE9-4454C58103E1}"/>
    <cellStyle name="SAPBEXfilterText 4 2" xfId="6016" xr:uid="{0300A78A-ED2C-41B9-9054-61A1121C2D37}"/>
    <cellStyle name="SAPBEXfilterText 5" xfId="6017" xr:uid="{2D00896F-DC28-486D-8795-A68AE407425C}"/>
    <cellStyle name="SAPBEXfilterText 6" xfId="6018" xr:uid="{2787849B-6BAF-4010-9DDF-795913045911}"/>
    <cellStyle name="SAPBEXformats" xfId="6019" xr:uid="{1AE2B561-B2BB-408B-9DEE-56324598D1C6}"/>
    <cellStyle name="SAPBEXformats 2" xfId="6020" xr:uid="{15C5BC2E-CFCE-4F14-B159-0FF2D3301F53}"/>
    <cellStyle name="SAPBEXformats 2 2" xfId="6021" xr:uid="{2D522DBB-33A5-42FF-9080-30B434D215F1}"/>
    <cellStyle name="SAPBEXformats 2 2 2" xfId="6022" xr:uid="{0C7048EF-719C-48C0-808E-B2877353ABC8}"/>
    <cellStyle name="SAPBEXformats 2 2 2 2" xfId="6023" xr:uid="{94992FC2-D878-4BAC-B069-269900753338}"/>
    <cellStyle name="SAPBEXformats 2 2 2 2 2" xfId="6024" xr:uid="{95AD03B7-81B5-40FF-B402-7F294364DF79}"/>
    <cellStyle name="SAPBEXformats 2 2 2 3" xfId="6025" xr:uid="{9CC43152-007E-4DDE-BE65-BF54D72519CC}"/>
    <cellStyle name="SAPBEXformats 2 2 3" xfId="6026" xr:uid="{F4184F85-79E6-4A01-9BAF-7CFB5725194E}"/>
    <cellStyle name="SAPBEXformats 2 2 3 2" xfId="6027" xr:uid="{02FCEB9E-4A31-497C-A261-5F8BDC090E93}"/>
    <cellStyle name="SAPBEXformats 2 2 4" xfId="6028" xr:uid="{253D5FB5-CD26-48D0-BB8B-F92A56F12B0C}"/>
    <cellStyle name="SAPBEXformats 2 3" xfId="6029" xr:uid="{C25B5659-C23B-46F9-8D3C-C1124027C398}"/>
    <cellStyle name="SAPBEXformats 2 3 2" xfId="6030" xr:uid="{92DF7DDF-7E9F-4A26-81A6-8F52AF852263}"/>
    <cellStyle name="SAPBEXformats 2 3 2 2" xfId="6031" xr:uid="{81EB0F6B-9665-4120-9A21-9293AC9C7CD7}"/>
    <cellStyle name="SAPBEXformats 2 3 3" xfId="6032" xr:uid="{356DA675-710D-4ECF-B2DC-5D985DC0A261}"/>
    <cellStyle name="SAPBEXformats 2 4" xfId="6033" xr:uid="{68F513CD-865B-44E4-B96B-00FF8EAF1327}"/>
    <cellStyle name="SAPBEXformats 2 4 2" xfId="6034" xr:uid="{157C3298-3039-4486-9AB3-892E9CAEB715}"/>
    <cellStyle name="SAPBEXformats 2 5" xfId="6035" xr:uid="{3AA077C3-23B0-434A-BCCF-56D218E81ED7}"/>
    <cellStyle name="SAPBEXformats 3" xfId="6036" xr:uid="{1464F499-B32A-4F11-9CF8-8D93CABD188F}"/>
    <cellStyle name="SAPBEXformats 3 2" xfId="6037" xr:uid="{3EAEF7ED-C831-4A22-AFF3-F0893A9F7C62}"/>
    <cellStyle name="SAPBEXformats 3 2 2" xfId="6038" xr:uid="{632B2548-12EC-4C19-BC02-D3AD170A703E}"/>
    <cellStyle name="SAPBEXformats 3 2 2 2" xfId="6039" xr:uid="{B94A4835-3E26-418F-9C1F-621E63F8BEDA}"/>
    <cellStyle name="SAPBEXformats 3 2 3" xfId="6040" xr:uid="{48A86EB8-DD39-4B89-B8C8-7F0579483D00}"/>
    <cellStyle name="SAPBEXformats 3 3" xfId="6041" xr:uid="{0EEC92EF-4374-49B2-B4F9-9ABD324974DC}"/>
    <cellStyle name="SAPBEXformats 3 3 2" xfId="6042" xr:uid="{A9BB68F1-8D3D-4C92-8128-B5D6FF7112B0}"/>
    <cellStyle name="SAPBEXformats 3 4" xfId="6043" xr:uid="{4EDC834F-2123-4947-A9A3-D67442DF872B}"/>
    <cellStyle name="SAPBEXformats 4" xfId="6044" xr:uid="{A63DE337-8801-411C-8C50-150E36D797D4}"/>
    <cellStyle name="SAPBEXformats 4 2" xfId="6045" xr:uid="{898B5996-FD84-44D8-AA30-292CCCA7CA57}"/>
    <cellStyle name="SAPBEXformats 4 2 2" xfId="6046" xr:uid="{9B83D2A4-F248-49C1-80D3-DBE98DD44E43}"/>
    <cellStyle name="SAPBEXformats 4 3" xfId="6047" xr:uid="{3520803A-1592-4E4A-B602-36296A55CF3C}"/>
    <cellStyle name="SAPBEXformats 5" xfId="6048" xr:uid="{5E34F6D9-B331-4C47-8158-274C6DE42287}"/>
    <cellStyle name="SAPBEXformats 5 2" xfId="6049" xr:uid="{C4F7D26A-DA24-4333-A364-F3263597D03F}"/>
    <cellStyle name="SAPBEXformats 6" xfId="6050" xr:uid="{7CAED59F-A258-4397-ABBC-D4EE36A4BA8A}"/>
    <cellStyle name="SAPBEXformats 7" xfId="6051" xr:uid="{8ACF9619-8D6C-43DF-95DB-B468F573ED88}"/>
    <cellStyle name="SAPBEXheaderItem" xfId="6052" xr:uid="{E0335EA9-8356-4F5B-8661-6134ADE861A0}"/>
    <cellStyle name="SAPBEXheaderItem 2" xfId="6053" xr:uid="{3EE4A121-6DAC-4086-9A5C-8B4722080519}"/>
    <cellStyle name="SAPBEXheaderItem 2 2" xfId="6054" xr:uid="{18A5949C-4E08-42E3-924B-C087BA266449}"/>
    <cellStyle name="SAPBEXheaderItem 2 2 2" xfId="6055" xr:uid="{666A4152-10DA-46E1-A1F3-379F7928C9A2}"/>
    <cellStyle name="SAPBEXheaderItem 2 2 2 2" xfId="6056" xr:uid="{8B240B77-08AC-44FC-8EDF-2BFB9843D4D7}"/>
    <cellStyle name="SAPBEXheaderItem 2 2 2 2 2" xfId="6057" xr:uid="{38E50503-C03A-4C7E-A331-4D1DE2A2E685}"/>
    <cellStyle name="SAPBEXheaderItem 2 2 2 3" xfId="6058" xr:uid="{9198799C-1937-41BE-9DB0-C5F64EC7E9CA}"/>
    <cellStyle name="SAPBEXheaderItem 2 2 3" xfId="6059" xr:uid="{E89D847F-1954-4541-A755-22028A35345A}"/>
    <cellStyle name="SAPBEXheaderItem 2 2 3 2" xfId="6060" xr:uid="{CEA91B1A-335C-47FE-8A24-CF9F9F55DF5C}"/>
    <cellStyle name="SAPBEXheaderItem 2 2 4" xfId="6061" xr:uid="{88F2269E-D706-4078-A199-9A1AD99167CB}"/>
    <cellStyle name="SAPBEXheaderItem 2 3" xfId="6062" xr:uid="{4AF1BFE9-BC86-4075-BF16-2E5793166654}"/>
    <cellStyle name="SAPBEXheaderItem 2 3 2" xfId="6063" xr:uid="{C16EE5E6-4AE1-4D8E-8F46-7562557F1938}"/>
    <cellStyle name="SAPBEXheaderItem 2 4" xfId="6064" xr:uid="{ECD32929-1B3C-4BCE-842B-177CAF607C9D}"/>
    <cellStyle name="SAPBEXheaderItem 3" xfId="6065" xr:uid="{B14DD755-DDAC-4314-B68E-25A0A1D1BFA6}"/>
    <cellStyle name="SAPBEXheaderItem 3 2" xfId="6066" xr:uid="{B3A83FA9-158E-4A8C-B689-76CE2CAE9CD4}"/>
    <cellStyle name="SAPBEXheaderItem 3 2 2" xfId="6067" xr:uid="{48FD7530-6FA0-49C8-B04B-9069D06EC667}"/>
    <cellStyle name="SAPBEXheaderItem 3 2 2 2" xfId="6068" xr:uid="{D9B65C22-92E9-426B-8E77-C42C27CF610B}"/>
    <cellStyle name="SAPBEXheaderItem 3 2 3" xfId="6069" xr:uid="{DB5A7D97-5558-4EB5-92DE-9E7B9D57EE4E}"/>
    <cellStyle name="SAPBEXheaderItem 3 3" xfId="6070" xr:uid="{0EE16653-0D72-4416-9E81-BB6D7A4A3697}"/>
    <cellStyle name="SAPBEXheaderItem 3 3 2" xfId="6071" xr:uid="{D028D87F-3E1A-462C-9621-B0C75010EBBF}"/>
    <cellStyle name="SAPBEXheaderItem 3 4" xfId="6072" xr:uid="{45E09178-D18B-442C-950C-38F2E1FF15A2}"/>
    <cellStyle name="SAPBEXheaderItem 4" xfId="6073" xr:uid="{83359F0A-193B-485E-B24C-DD1644476532}"/>
    <cellStyle name="SAPBEXheaderItem 4 2" xfId="6074" xr:uid="{CC1BB17D-0385-42C7-8DCB-52E3E39078F9}"/>
    <cellStyle name="SAPBEXheaderItem 5" xfId="6075" xr:uid="{C950D6B2-86F6-4741-A9E9-DED48C885655}"/>
    <cellStyle name="SAPBEXheaderItem 6" xfId="6076" xr:uid="{685274B0-CFA2-418D-AD01-482A85B670FC}"/>
    <cellStyle name="SAPBEXheaderText" xfId="6077" xr:uid="{CB852BCD-B33B-4D56-8959-B93D851DE913}"/>
    <cellStyle name="SAPBEXheaderText 2" xfId="6078" xr:uid="{736D7D16-1F6B-4825-AEB0-305D4ED66F92}"/>
    <cellStyle name="SAPBEXheaderText 2 2" xfId="6079" xr:uid="{02639AC1-D198-4067-B132-4E05AD62B7D5}"/>
    <cellStyle name="SAPBEXheaderText 2 2 2" xfId="6080" xr:uid="{E76EB9AA-3E22-4D5C-952E-57D5C49D8E0C}"/>
    <cellStyle name="SAPBEXheaderText 2 2 2 2" xfId="6081" xr:uid="{2FFAA0F1-DACE-469D-8C30-32052E7BE838}"/>
    <cellStyle name="SAPBEXheaderText 2 2 2 2 2" xfId="6082" xr:uid="{6DC4C205-A515-40A8-8841-B29DE85F7FAB}"/>
    <cellStyle name="SAPBEXheaderText 2 2 2 3" xfId="6083" xr:uid="{3ECAFF77-A955-4415-B9E7-DE27B95D07E7}"/>
    <cellStyle name="SAPBEXheaderText 2 2 3" xfId="6084" xr:uid="{F447E253-7812-4B9E-990D-E29F828DAD56}"/>
    <cellStyle name="SAPBEXheaderText 2 2 3 2" xfId="6085" xr:uid="{C2D0F385-B3B2-41E4-8BFF-FE7A0F8434CD}"/>
    <cellStyle name="SAPBEXheaderText 2 2 4" xfId="6086" xr:uid="{A9C9EFB2-A145-4B67-92E7-31FAA1A63DE1}"/>
    <cellStyle name="SAPBEXheaderText 2 3" xfId="6087" xr:uid="{13C3F7D5-C5B0-48C3-9136-097143E85C64}"/>
    <cellStyle name="SAPBEXheaderText 2 3 2" xfId="6088" xr:uid="{89F738BE-4BE9-47FF-8E0C-E837CE96C770}"/>
    <cellStyle name="SAPBEXheaderText 2 3 2 2" xfId="6089" xr:uid="{2A9B2906-D71D-43B2-9EDC-863C7415A013}"/>
    <cellStyle name="SAPBEXheaderText 2 3 3" xfId="6090" xr:uid="{EC24B7A9-5FA8-417B-88C5-01B2F1770D5B}"/>
    <cellStyle name="SAPBEXheaderText 2 4" xfId="6091" xr:uid="{72618C09-5038-4C6D-BE09-80349E1C3112}"/>
    <cellStyle name="SAPBEXheaderText 2 4 2" xfId="6092" xr:uid="{764BE27C-36B6-4B35-9165-1C5240C5E8D6}"/>
    <cellStyle name="SAPBEXheaderText 2 5" xfId="6093" xr:uid="{164AA6B1-EFB2-4B78-BFD9-2633B25D1B3C}"/>
    <cellStyle name="SAPBEXheaderText 3" xfId="6094" xr:uid="{B9ADEA80-A9AB-4D46-B7EA-CE0F41043396}"/>
    <cellStyle name="SAPBEXheaderText 3 2" xfId="6095" xr:uid="{6D8A2F84-2CE4-400C-81C6-B2CF87D3A2EE}"/>
    <cellStyle name="SAPBEXheaderText 3 2 2" xfId="6096" xr:uid="{62187527-A6B9-4308-A08A-2264CE246F41}"/>
    <cellStyle name="SAPBEXheaderText 3 2 2 2" xfId="6097" xr:uid="{666C3E03-E4F0-4FAD-9ABE-952D9F5CCD02}"/>
    <cellStyle name="SAPBEXheaderText 3 2 3" xfId="6098" xr:uid="{011E82F0-43F2-458F-8F33-AA0B7F88C3CE}"/>
    <cellStyle name="SAPBEXheaderText 3 3" xfId="6099" xr:uid="{9B5C703E-034F-449C-8D7C-4E96B237430F}"/>
    <cellStyle name="SAPBEXheaderText 3 3 2" xfId="6100" xr:uid="{F578F069-93FE-4F5F-BF7E-EB26224B0125}"/>
    <cellStyle name="SAPBEXheaderText 3 4" xfId="6101" xr:uid="{A39DD1F2-33E5-4400-B861-8DB4CF413978}"/>
    <cellStyle name="SAPBEXheaderText 4" xfId="6102" xr:uid="{3B21A922-8580-4702-BC03-38F4EA90FBA7}"/>
    <cellStyle name="SAPBEXheaderText 4 2" xfId="6103" xr:uid="{EEFA7F14-2916-4721-A803-9D84A3C20596}"/>
    <cellStyle name="SAPBEXheaderText 4 2 2" xfId="6104" xr:uid="{D8318E23-ADFA-4D47-94F7-EC235995BAF7}"/>
    <cellStyle name="SAPBEXheaderText 4 3" xfId="6105" xr:uid="{203F809D-C56A-4E50-9F42-EC4657C25276}"/>
    <cellStyle name="SAPBEXheaderText 5" xfId="6106" xr:uid="{76CCAF4C-3B5A-45C6-8E91-90F6D01A5AFA}"/>
    <cellStyle name="SAPBEXheaderText 5 2" xfId="6107" xr:uid="{1716EA3C-196E-4111-8E39-98A460853B93}"/>
    <cellStyle name="SAPBEXheaderText 6" xfId="6108" xr:uid="{4828216F-1060-4184-AAF3-D1A98189D052}"/>
    <cellStyle name="SAPBEXheaderText 7" xfId="6109" xr:uid="{B8B11BCF-3B51-4BAC-8FA2-1A634384C347}"/>
    <cellStyle name="SAPBEXHLevel0" xfId="6110" xr:uid="{0EE7ED72-39DA-41A7-9E29-88A72556180F}"/>
    <cellStyle name="SAPBEXHLevel0 2" xfId="6111" xr:uid="{2A5D9E9F-AD87-4A46-940E-7F62AE4EBA44}"/>
    <cellStyle name="SAPBEXHLevel0 2 2" xfId="6112" xr:uid="{5BAF8EFE-8D0F-4DC5-9222-699EB2E7829B}"/>
    <cellStyle name="SAPBEXHLevel0 2 2 2" xfId="6113" xr:uid="{8879F8E9-8A50-453E-B904-6652C5C06CEB}"/>
    <cellStyle name="SAPBEXHLevel0 2 2 2 2" xfId="6114" xr:uid="{1F6DF808-4873-46A5-9ED2-C39B111B6ACF}"/>
    <cellStyle name="SAPBEXHLevel0 2 2 2 2 2" xfId="6115" xr:uid="{7AAC84AA-0DF2-4622-9439-C0DBAE037BB7}"/>
    <cellStyle name="SAPBEXHLevel0 2 2 2 3" xfId="6116" xr:uid="{B68879AE-A15F-4E01-99DD-D51121CEAAA3}"/>
    <cellStyle name="SAPBEXHLevel0 2 2 3" xfId="6117" xr:uid="{DA20F9C9-129E-43A8-879B-0EAA6BC4879F}"/>
    <cellStyle name="SAPBEXHLevel0 2 2 3 2" xfId="6118" xr:uid="{35BC0045-02F9-4AD9-8BA5-2C8EA837BCE4}"/>
    <cellStyle name="SAPBEXHLevel0 2 2 4" xfId="6119" xr:uid="{3E99728C-5B86-48A5-9C4D-843218A1DAA0}"/>
    <cellStyle name="SAPBEXHLevel0 2 3" xfId="6120" xr:uid="{0EB4B606-C0DF-4E87-A367-E4ED87321559}"/>
    <cellStyle name="SAPBEXHLevel0 2 3 2" xfId="6121" xr:uid="{3883F899-C778-4809-8B93-BE7492F057DB}"/>
    <cellStyle name="SAPBEXHLevel0 2 3 2 2" xfId="6122" xr:uid="{908D9BD4-7DD4-42F8-B1FD-A0E6ECBAA4F0}"/>
    <cellStyle name="SAPBEXHLevel0 2 3 3" xfId="6123" xr:uid="{55DFF90E-502F-43D7-885A-5C75CB6D5DC7}"/>
    <cellStyle name="SAPBEXHLevel0 2 4" xfId="6124" xr:uid="{FCA49C97-FAE4-450D-8FE2-45FC79865FB6}"/>
    <cellStyle name="SAPBEXHLevel0 2 4 2" xfId="6125" xr:uid="{9265BA47-4857-4C39-B2CE-15B19707DEC5}"/>
    <cellStyle name="SAPBEXHLevel0 2 5" xfId="6126" xr:uid="{F9FC8E05-7582-4083-8293-8B62B46E99DE}"/>
    <cellStyle name="SAPBEXHLevel0 3" xfId="6127" xr:uid="{CCBE4BC6-79B7-4F72-BA13-8754ED2F25DE}"/>
    <cellStyle name="SAPBEXHLevel0 3 2" xfId="6128" xr:uid="{5A82A317-C61C-4C3D-A999-15C3874CD1E7}"/>
    <cellStyle name="SAPBEXHLevel0 3 2 2" xfId="6129" xr:uid="{529E5F03-A8DC-462C-BA66-2DE55B2E9AB2}"/>
    <cellStyle name="SAPBEXHLevel0 3 2 2 2" xfId="6130" xr:uid="{CBE689E1-4DF0-4EFD-A5B5-609B531B47D7}"/>
    <cellStyle name="SAPBEXHLevel0 3 2 3" xfId="6131" xr:uid="{F5E1446D-2B3B-4AB5-BBE1-047444E93986}"/>
    <cellStyle name="SAPBEXHLevel0 3 3" xfId="6132" xr:uid="{199BB796-A634-4EDD-8A9A-762223E21BDC}"/>
    <cellStyle name="SAPBEXHLevel0 3 3 2" xfId="6133" xr:uid="{74FCDBDE-4F20-4C89-A5D8-585F74AE3E80}"/>
    <cellStyle name="SAPBEXHLevel0 3 4" xfId="6134" xr:uid="{B20F7EF3-518F-4456-8DDC-DDD9A73A23A2}"/>
    <cellStyle name="SAPBEXHLevel0 4" xfId="6135" xr:uid="{636769D8-EAED-4B1B-A936-E34EFB732610}"/>
    <cellStyle name="SAPBEXHLevel0 4 2" xfId="6136" xr:uid="{80246B14-D9DB-486E-9489-4FA01096501B}"/>
    <cellStyle name="SAPBEXHLevel0 4 2 2" xfId="6137" xr:uid="{19415FE4-0F82-48CA-AD74-2A80853618D5}"/>
    <cellStyle name="SAPBEXHLevel0 4 3" xfId="6138" xr:uid="{FF25230E-96BB-4ACA-8AB8-A82CC2C500DD}"/>
    <cellStyle name="SAPBEXHLevel0 5" xfId="6139" xr:uid="{181B4F4D-B9D8-4C45-AA3D-D27C4EBB3A03}"/>
    <cellStyle name="SAPBEXHLevel0 5 2" xfId="6140" xr:uid="{B9ADAE93-0587-4B7B-BE5F-BD20CBCFFF71}"/>
    <cellStyle name="SAPBEXHLevel0 6" xfId="6141" xr:uid="{D47B71E9-84F8-4CC8-8238-CCF195D0BDA5}"/>
    <cellStyle name="SAPBEXHLevel0 7" xfId="6142" xr:uid="{C5AF360A-8C5D-4B36-A016-77039CC7B6C0}"/>
    <cellStyle name="SAPBEXHLevel0X" xfId="6143" xr:uid="{E000668C-65BB-47F3-B37E-54AAB7939C79}"/>
    <cellStyle name="SAPBEXHLevel0X 2" xfId="6144" xr:uid="{2E2D7429-3691-4D34-9F33-F4F7F6E30737}"/>
    <cellStyle name="SAPBEXHLevel0X 2 2" xfId="6145" xr:uid="{1F41EBC5-7DBE-4B3D-BE60-2A748BD1CAB9}"/>
    <cellStyle name="SAPBEXHLevel0X 2 2 2" xfId="6146" xr:uid="{D85AAE21-4FDA-4B7F-ADF7-4200ACBF1F87}"/>
    <cellStyle name="SAPBEXHLevel0X 2 2 2 2" xfId="6147" xr:uid="{5D4F0BCC-2CDB-4BAE-B4B7-10117B483593}"/>
    <cellStyle name="SAPBEXHLevel0X 2 2 2 2 2" xfId="6148" xr:uid="{E9B9ED70-D70A-4827-BA22-FB4A1F2D42C1}"/>
    <cellStyle name="SAPBEXHLevel0X 2 2 2 3" xfId="6149" xr:uid="{442643CF-8FE6-4330-91DE-F51700B4CE69}"/>
    <cellStyle name="SAPBEXHLevel0X 2 2 3" xfId="6150" xr:uid="{D89C1C47-F065-4FB7-A1AF-4C747DFBB098}"/>
    <cellStyle name="SAPBEXHLevel0X 2 2 3 2" xfId="6151" xr:uid="{A82C6982-7246-492C-9760-5D115BE658CD}"/>
    <cellStyle name="SAPBEXHLevel0X 2 2 4" xfId="6152" xr:uid="{B4C11ACC-4EBB-47CF-A3D7-ED474E6075A1}"/>
    <cellStyle name="SAPBEXHLevel0X 2 3" xfId="6153" xr:uid="{E37C4A18-E11F-42FD-B18B-5525F6D258EC}"/>
    <cellStyle name="SAPBEXHLevel0X 2 3 2" xfId="6154" xr:uid="{650608F5-BF84-48D7-8C31-42103FF53559}"/>
    <cellStyle name="SAPBEXHLevel0X 2 3 2 2" xfId="6155" xr:uid="{BA3DEECA-849F-4795-BAFF-87C7FB267780}"/>
    <cellStyle name="SAPBEXHLevel0X 2 3 3" xfId="6156" xr:uid="{F9E43B68-8391-4A56-BB82-F39611DF9AF6}"/>
    <cellStyle name="SAPBEXHLevel0X 2 4" xfId="6157" xr:uid="{568F7BBC-A70D-4869-8D5D-57BF7BC6BB50}"/>
    <cellStyle name="SAPBEXHLevel0X 2 4 2" xfId="6158" xr:uid="{1A948E94-F59B-49D2-A372-308BBE89BA77}"/>
    <cellStyle name="SAPBEXHLevel0X 2 5" xfId="6159" xr:uid="{99D18BFE-8BCB-4070-8C7B-87577FEBEA55}"/>
    <cellStyle name="SAPBEXHLevel0X 3" xfId="6160" xr:uid="{A0F2CEC1-5EEE-4A6C-85C0-3EDFFA7CA16D}"/>
    <cellStyle name="SAPBEXHLevel0X 3 2" xfId="6161" xr:uid="{FC9ED957-C577-4247-A61F-EC3BFA8EB327}"/>
    <cellStyle name="SAPBEXHLevel0X 3 2 2" xfId="6162" xr:uid="{C6A56CC0-79FC-4B62-B2B4-E1B0EEDCC79A}"/>
    <cellStyle name="SAPBEXHLevel0X 3 2 2 2" xfId="6163" xr:uid="{FB244441-48FC-49C1-9AB5-66CF1C1CAC5D}"/>
    <cellStyle name="SAPBEXHLevel0X 3 2 3" xfId="6164" xr:uid="{B0AB9237-D778-41F9-9825-9453C791B33B}"/>
    <cellStyle name="SAPBEXHLevel0X 3 3" xfId="6165" xr:uid="{D56D815F-0C16-4983-B691-D9BA0A9F839F}"/>
    <cellStyle name="SAPBEXHLevel0X 3 3 2" xfId="6166" xr:uid="{1CE35C34-DD60-4F64-A3D5-2B667EAC4820}"/>
    <cellStyle name="SAPBEXHLevel0X 3 4" xfId="6167" xr:uid="{78AB4657-D5D9-4EF6-8245-F4A417CC658B}"/>
    <cellStyle name="SAPBEXHLevel0X 4" xfId="6168" xr:uid="{19C38323-E856-401F-BA84-22B565849345}"/>
    <cellStyle name="SAPBEXHLevel0X 4 2" xfId="6169" xr:uid="{2FBEBD87-721B-48B8-85F5-923D7474CEDF}"/>
    <cellStyle name="SAPBEXHLevel0X 4 2 2" xfId="6170" xr:uid="{D0FD96DC-B407-44E5-B59F-7FA458474C9D}"/>
    <cellStyle name="SAPBEXHLevel0X 4 3" xfId="6171" xr:uid="{5F0AAF61-B93F-4CB3-BD7F-624FC018BA0F}"/>
    <cellStyle name="SAPBEXHLevel0X 5" xfId="6172" xr:uid="{1ACE344D-4596-4071-8C30-79E9CA91386F}"/>
    <cellStyle name="SAPBEXHLevel0X 5 2" xfId="6173" xr:uid="{9B292E8B-2181-47F7-815C-56252B1FEBD7}"/>
    <cellStyle name="SAPBEXHLevel0X 6" xfId="6174" xr:uid="{8CA57FA7-3F0B-47DC-8873-9DB8EF93A697}"/>
    <cellStyle name="SAPBEXHLevel0X 7" xfId="6175" xr:uid="{81EE6F25-DE5D-4FD1-9961-2F624A569875}"/>
    <cellStyle name="SAPBEXHLevel1" xfId="6176" xr:uid="{6254E4FC-F336-47B1-B009-8660FF11C33C}"/>
    <cellStyle name="SAPBEXHLevel1 2" xfId="6177" xr:uid="{491371D7-3FEE-4D5E-A158-50AA3E5866CF}"/>
    <cellStyle name="SAPBEXHLevel1 2 2" xfId="6178" xr:uid="{2593F599-1172-453B-87AB-884B268C7C56}"/>
    <cellStyle name="SAPBEXHLevel1 2 2 2" xfId="6179" xr:uid="{22E46DFD-FD4C-4543-8CD8-11983F05103E}"/>
    <cellStyle name="SAPBEXHLevel1 2 2 2 2" xfId="6180" xr:uid="{7FC24772-F996-470E-B9E0-10EF864E9316}"/>
    <cellStyle name="SAPBEXHLevel1 2 2 2 2 2" xfId="6181" xr:uid="{1C833F0E-AB36-45FE-B2C6-C1F7CB102559}"/>
    <cellStyle name="SAPBEXHLevel1 2 2 2 3" xfId="6182" xr:uid="{6FADEC61-8379-4EE7-BBEB-8C7FDCF06BDD}"/>
    <cellStyle name="SAPBEXHLevel1 2 2 3" xfId="6183" xr:uid="{A7D8DC46-FB01-4756-8228-DC6224430628}"/>
    <cellStyle name="SAPBEXHLevel1 2 2 3 2" xfId="6184" xr:uid="{4950ACD9-7FAB-4646-820A-7C63B5E5519C}"/>
    <cellStyle name="SAPBEXHLevel1 2 2 4" xfId="6185" xr:uid="{3CAE5AC4-1B28-4C43-8059-A287DE3A3D4F}"/>
    <cellStyle name="SAPBEXHLevel1 2 3" xfId="6186" xr:uid="{0AB1E72A-6026-469C-B607-1EF4F80692CF}"/>
    <cellStyle name="SAPBEXHLevel1 2 3 2" xfId="6187" xr:uid="{0237B225-A867-4C14-B038-353B086BCDF8}"/>
    <cellStyle name="SAPBEXHLevel1 2 3 2 2" xfId="6188" xr:uid="{3232BB13-8246-4272-882B-2260B5B31540}"/>
    <cellStyle name="SAPBEXHLevel1 2 3 3" xfId="6189" xr:uid="{D83D96EE-B542-4F60-A0BE-9CE5DC6B2F3F}"/>
    <cellStyle name="SAPBEXHLevel1 2 4" xfId="6190" xr:uid="{8EA3B0B3-3EE7-4DB2-A341-118D1F7AB558}"/>
    <cellStyle name="SAPBEXHLevel1 2 4 2" xfId="6191" xr:uid="{3A3216F2-5A20-4343-819F-635DA9201087}"/>
    <cellStyle name="SAPBEXHLevel1 2 5" xfId="6192" xr:uid="{3C8CD52C-A3AE-4F0A-BF70-D72D32915561}"/>
    <cellStyle name="SAPBEXHLevel1 3" xfId="6193" xr:uid="{A94158FA-674B-435C-B399-B1611AF6D7CA}"/>
    <cellStyle name="SAPBEXHLevel1 3 2" xfId="6194" xr:uid="{0AC3948A-4A1F-4886-A558-5A93F0DA8DB9}"/>
    <cellStyle name="SAPBEXHLevel1 3 2 2" xfId="6195" xr:uid="{48F492E1-D980-490F-BCFC-74955381F4E3}"/>
    <cellStyle name="SAPBEXHLevel1 3 2 2 2" xfId="6196" xr:uid="{3E26D932-093E-42BE-BA76-2D3D32FDE358}"/>
    <cellStyle name="SAPBEXHLevel1 3 2 3" xfId="6197" xr:uid="{A6D97E43-127C-42B3-9389-9B994EB8572A}"/>
    <cellStyle name="SAPBEXHLevel1 3 3" xfId="6198" xr:uid="{01E8DF31-8413-4D17-BD08-FAD168907C3A}"/>
    <cellStyle name="SAPBEXHLevel1 3 3 2" xfId="6199" xr:uid="{FF924518-3557-4601-8E4C-9E72486E90B0}"/>
    <cellStyle name="SAPBEXHLevel1 3 4" xfId="6200" xr:uid="{33A6CDC6-64AC-48F5-A9FE-140BAC315AAD}"/>
    <cellStyle name="SAPBEXHLevel1 4" xfId="6201" xr:uid="{CF10F8A5-246C-4DB2-A811-9E0866B98897}"/>
    <cellStyle name="SAPBEXHLevel1 4 2" xfId="6202" xr:uid="{7A2BDB98-2745-4909-94D9-3A23B924AC3A}"/>
    <cellStyle name="SAPBEXHLevel1 4 2 2" xfId="6203" xr:uid="{31261D33-C1A0-42FE-B84E-8F5129677104}"/>
    <cellStyle name="SAPBEXHLevel1 4 3" xfId="6204" xr:uid="{88EA08A8-7E2E-4696-BF5A-C04CA854ECB3}"/>
    <cellStyle name="SAPBEXHLevel1 5" xfId="6205" xr:uid="{25E02CA6-1CF1-4B09-855E-70D8D1371607}"/>
    <cellStyle name="SAPBEXHLevel1 5 2" xfId="6206" xr:uid="{E8444804-CAFB-439C-A6A9-9CEBDA9699DC}"/>
    <cellStyle name="SAPBEXHLevel1 6" xfId="6207" xr:uid="{50617A4A-1FCC-45CD-8AA2-5B237BF9A859}"/>
    <cellStyle name="SAPBEXHLevel1 7" xfId="6208" xr:uid="{1195D0CC-DA09-435D-BA7F-7A71AF2CB935}"/>
    <cellStyle name="SAPBEXHLevel1X" xfId="6209" xr:uid="{DB7B8A34-A7A8-4CC7-BFF2-7E6EE40AE7A6}"/>
    <cellStyle name="SAPBEXHLevel1X 2" xfId="6210" xr:uid="{274047DB-EAAE-4262-B689-A634847AA5D8}"/>
    <cellStyle name="SAPBEXHLevel1X 2 2" xfId="6211" xr:uid="{D55D0A5C-D8DF-4668-85CF-038DFA07BB2E}"/>
    <cellStyle name="SAPBEXHLevel1X 2 2 2" xfId="6212" xr:uid="{A097D67C-A125-4B18-80AB-E88A6926740D}"/>
    <cellStyle name="SAPBEXHLevel1X 2 2 2 2" xfId="6213" xr:uid="{1CD0ABBE-D567-417D-8047-1AFFA082490E}"/>
    <cellStyle name="SAPBEXHLevel1X 2 2 2 2 2" xfId="6214" xr:uid="{13DC4B4C-FB78-462D-B78F-AAAC17C1B0C3}"/>
    <cellStyle name="SAPBEXHLevel1X 2 2 2 3" xfId="6215" xr:uid="{D5D42EF9-0B9C-4BD8-A804-029468722F42}"/>
    <cellStyle name="SAPBEXHLevel1X 2 2 3" xfId="6216" xr:uid="{FBDC7371-01EC-4C5A-98BA-F1897A0168D0}"/>
    <cellStyle name="SAPBEXHLevel1X 2 2 3 2" xfId="6217" xr:uid="{471F6A30-CB07-437A-B250-52D3844EE086}"/>
    <cellStyle name="SAPBEXHLevel1X 2 2 4" xfId="6218" xr:uid="{77393BA4-75CA-4553-818F-3053C39645F3}"/>
    <cellStyle name="SAPBEXHLevel1X 2 3" xfId="6219" xr:uid="{D58D6CE0-F04A-4986-884B-151028CEB046}"/>
    <cellStyle name="SAPBEXHLevel1X 2 3 2" xfId="6220" xr:uid="{732A7391-BBD4-485A-8E8B-C7AA68F642F6}"/>
    <cellStyle name="SAPBEXHLevel1X 2 3 2 2" xfId="6221" xr:uid="{39B43CA2-9542-460C-8301-EF1E433B87B5}"/>
    <cellStyle name="SAPBEXHLevel1X 2 3 3" xfId="6222" xr:uid="{1D25B284-B625-4F63-978A-A535107D971D}"/>
    <cellStyle name="SAPBEXHLevel1X 2 4" xfId="6223" xr:uid="{D40F3077-061A-458C-986B-779DCF0C1729}"/>
    <cellStyle name="SAPBEXHLevel1X 2 4 2" xfId="6224" xr:uid="{C1DDC359-4DA2-40F2-B2CA-EEE8E62E23C3}"/>
    <cellStyle name="SAPBEXHLevel1X 2 5" xfId="6225" xr:uid="{A16DCDC1-1457-4366-828D-7F1AB194A3C3}"/>
    <cellStyle name="SAPBEXHLevel1X 3" xfId="6226" xr:uid="{FC2E0F4A-6232-4E6F-8860-D36EB6553196}"/>
    <cellStyle name="SAPBEXHLevel1X 3 2" xfId="6227" xr:uid="{A5280989-934D-43C0-A345-40205E97AEE7}"/>
    <cellStyle name="SAPBEXHLevel1X 3 2 2" xfId="6228" xr:uid="{ED1EBEDB-7D53-4FFF-B3F8-E0EFB5AD66C4}"/>
    <cellStyle name="SAPBEXHLevel1X 3 2 2 2" xfId="6229" xr:uid="{D2054C90-AF58-4086-A37D-D23E81DAEB25}"/>
    <cellStyle name="SAPBEXHLevel1X 3 2 3" xfId="6230" xr:uid="{7B9B3D0C-33E8-4419-B35D-948A07B260A1}"/>
    <cellStyle name="SAPBEXHLevel1X 3 3" xfId="6231" xr:uid="{482D5F7F-FADB-43CC-84F5-8E48A413864E}"/>
    <cellStyle name="SAPBEXHLevel1X 3 3 2" xfId="6232" xr:uid="{3CB0C4A9-0E50-47C9-BC26-D4C109EBCF65}"/>
    <cellStyle name="SAPBEXHLevel1X 3 4" xfId="6233" xr:uid="{37598D2E-1DD7-4FCB-A628-6A11DCCF44FD}"/>
    <cellStyle name="SAPBEXHLevel1X 4" xfId="6234" xr:uid="{99A64164-A2BF-406F-8D48-21804F310B18}"/>
    <cellStyle name="SAPBEXHLevel1X 4 2" xfId="6235" xr:uid="{EC1513F0-8911-49A7-B083-11879BD7EA22}"/>
    <cellStyle name="SAPBEXHLevel1X 4 2 2" xfId="6236" xr:uid="{2E05D267-3617-4F1F-A66F-E6D9365DD7DF}"/>
    <cellStyle name="SAPBEXHLevel1X 4 3" xfId="6237" xr:uid="{35ABE499-6168-4AA7-A5CF-CACE6FBD2EE5}"/>
    <cellStyle name="SAPBEXHLevel1X 5" xfId="6238" xr:uid="{AA4C7073-9062-46C1-9E2E-ABE3E073BAA7}"/>
    <cellStyle name="SAPBEXHLevel1X 5 2" xfId="6239" xr:uid="{A56E90D3-4886-4033-A357-5A4FEFA0D44D}"/>
    <cellStyle name="SAPBEXHLevel1X 6" xfId="6240" xr:uid="{46D45525-2284-4FCF-AB2B-6FFEF4287CC7}"/>
    <cellStyle name="SAPBEXHLevel1X 7" xfId="6241" xr:uid="{5C171A52-797F-4676-B3F5-B58B09C20F62}"/>
    <cellStyle name="SAPBEXHLevel2" xfId="6242" xr:uid="{8C6558B8-7DAF-4322-9067-FBF99995FFCA}"/>
    <cellStyle name="SAPBEXHLevel2 2" xfId="6243" xr:uid="{3C08DD64-3C9A-4127-9E73-F13634F48A30}"/>
    <cellStyle name="SAPBEXHLevel2 2 2" xfId="6244" xr:uid="{B9D9112D-D5B1-4370-900E-70C9007C6531}"/>
    <cellStyle name="SAPBEXHLevel2 2 2 2" xfId="6245" xr:uid="{A907A889-DC66-457D-8A43-9A513F866921}"/>
    <cellStyle name="SAPBEXHLevel2 2 2 2 2" xfId="6246" xr:uid="{EDA32AFE-4DD0-4EB9-A137-185F393305FE}"/>
    <cellStyle name="SAPBEXHLevel2 2 2 2 2 2" xfId="6247" xr:uid="{4B842CC9-AD96-4951-B717-170B61151109}"/>
    <cellStyle name="SAPBEXHLevel2 2 2 2 3" xfId="6248" xr:uid="{B3B2B545-CBE4-48D3-BCF1-E9026204B8B0}"/>
    <cellStyle name="SAPBEXHLevel2 2 2 3" xfId="6249" xr:uid="{3F7A709A-8FA3-44D2-A3E0-D70BA343D03B}"/>
    <cellStyle name="SAPBEXHLevel2 2 2 3 2" xfId="6250" xr:uid="{9BC9225A-2952-4C13-BC58-A8C105F25E35}"/>
    <cellStyle name="SAPBEXHLevel2 2 2 4" xfId="6251" xr:uid="{3D977CA4-E069-433E-A9C2-C9B6218606BF}"/>
    <cellStyle name="SAPBEXHLevel2 2 3" xfId="6252" xr:uid="{51FA331B-8122-4090-B8F5-AD2B6FCB0C84}"/>
    <cellStyle name="SAPBEXHLevel2 2 3 2" xfId="6253" xr:uid="{3F962071-9C57-43D0-8864-5BDF6C87DD66}"/>
    <cellStyle name="SAPBEXHLevel2 2 3 2 2" xfId="6254" xr:uid="{03E1A553-5707-4ED2-8C3A-92F1D65532E5}"/>
    <cellStyle name="SAPBEXHLevel2 2 3 3" xfId="6255" xr:uid="{042A5ADE-49C7-455D-97A8-158E059E6571}"/>
    <cellStyle name="SAPBEXHLevel2 2 4" xfId="6256" xr:uid="{A36F5EEC-E9AA-488F-9A27-CC2DBD444475}"/>
    <cellStyle name="SAPBEXHLevel2 2 4 2" xfId="6257" xr:uid="{4B7CD2A8-036F-4C72-B3C4-C7B98A7C6510}"/>
    <cellStyle name="SAPBEXHLevel2 2 5" xfId="6258" xr:uid="{6BD5FB3E-7C28-4C98-B658-394D5BBE3BBE}"/>
    <cellStyle name="SAPBEXHLevel2 3" xfId="6259" xr:uid="{E000F20A-54F3-4541-ACAF-17686A5F96D0}"/>
    <cellStyle name="SAPBEXHLevel2 3 2" xfId="6260" xr:uid="{E960737D-A589-47B9-B617-99CE904A0147}"/>
    <cellStyle name="SAPBEXHLevel2 3 2 2" xfId="6261" xr:uid="{FC385529-AAF5-48A6-AF82-7A4A09454070}"/>
    <cellStyle name="SAPBEXHLevel2 3 2 2 2" xfId="6262" xr:uid="{A839AAE8-3672-43A1-B296-8C01C5463890}"/>
    <cellStyle name="SAPBEXHLevel2 3 2 3" xfId="6263" xr:uid="{CD243533-AE5E-4DA6-84F3-A48B4670328D}"/>
    <cellStyle name="SAPBEXHLevel2 3 3" xfId="6264" xr:uid="{BD426B77-37DE-47AE-B344-3B3D020559B4}"/>
    <cellStyle name="SAPBEXHLevel2 3 3 2" xfId="6265" xr:uid="{7AC154B6-8722-40B3-A016-3A536E3C2CAC}"/>
    <cellStyle name="SAPBEXHLevel2 3 4" xfId="6266" xr:uid="{BD874286-5829-4BB6-A56C-D9373314F429}"/>
    <cellStyle name="SAPBEXHLevel2 4" xfId="6267" xr:uid="{D0F5F1C1-A067-4BD9-A6D3-B43B61CE7194}"/>
    <cellStyle name="SAPBEXHLevel2 4 2" xfId="6268" xr:uid="{3B5FB649-9516-4590-AFCE-1A4FAC7FA417}"/>
    <cellStyle name="SAPBEXHLevel2 4 2 2" xfId="6269" xr:uid="{269F21EF-6182-4FDD-AD77-3F3B7F1BCBDC}"/>
    <cellStyle name="SAPBEXHLevel2 4 3" xfId="6270" xr:uid="{29AF9B44-1B4A-4FC5-9CF9-17631DD62846}"/>
    <cellStyle name="SAPBEXHLevel2 5" xfId="6271" xr:uid="{7842BD6F-60B0-4574-B6B8-23847260EEF5}"/>
    <cellStyle name="SAPBEXHLevel2 5 2" xfId="6272" xr:uid="{C7661E1F-CC7D-4751-A249-AC6A1F86FE8E}"/>
    <cellStyle name="SAPBEXHLevel2 6" xfId="6273" xr:uid="{733A40D3-8612-4CE2-90AF-9C688F223801}"/>
    <cellStyle name="SAPBEXHLevel2 7" xfId="6274" xr:uid="{B7D78D90-46F0-4FF7-B366-684B49B9989B}"/>
    <cellStyle name="SAPBEXHLevel2X" xfId="6275" xr:uid="{D154647D-2C33-4AC4-A639-A8D47271D325}"/>
    <cellStyle name="SAPBEXHLevel2X 2" xfId="6276" xr:uid="{D839C0D5-5D7B-4AC0-8AF6-E26BC64F3A87}"/>
    <cellStyle name="SAPBEXHLevel2X 2 2" xfId="6277" xr:uid="{2F921342-041A-4DB2-BDBA-6D46F0D2FCD4}"/>
    <cellStyle name="SAPBEXHLevel2X 2 2 2" xfId="6278" xr:uid="{1BBBF034-6DF3-49B0-BFAE-C73E5F00E026}"/>
    <cellStyle name="SAPBEXHLevel2X 2 2 2 2" xfId="6279" xr:uid="{A24DA60D-FF88-4576-9790-305F526DDB43}"/>
    <cellStyle name="SAPBEXHLevel2X 2 2 2 2 2" xfId="6280" xr:uid="{9EB6A7F5-D7F7-41BC-B589-766D117EC7C8}"/>
    <cellStyle name="SAPBEXHLevel2X 2 2 2 3" xfId="6281" xr:uid="{0E587B14-398A-4CF2-9FB1-A8DE8CC62AB9}"/>
    <cellStyle name="SAPBEXHLevel2X 2 2 3" xfId="6282" xr:uid="{FAFD74E6-581A-4AB6-877C-26544E1AF118}"/>
    <cellStyle name="SAPBEXHLevel2X 2 2 3 2" xfId="6283" xr:uid="{35F2F696-7656-4279-AC57-2A4A7D10E6FD}"/>
    <cellStyle name="SAPBEXHLevel2X 2 2 4" xfId="6284" xr:uid="{74F26FE9-3CFA-4D0F-8975-8262BB3F43FE}"/>
    <cellStyle name="SAPBEXHLevel2X 2 3" xfId="6285" xr:uid="{0DBC85C0-1192-4A3F-AAD5-75E650316BA5}"/>
    <cellStyle name="SAPBEXHLevel2X 2 3 2" xfId="6286" xr:uid="{B1FA3533-A2DA-4935-97E2-801E754E6A77}"/>
    <cellStyle name="SAPBEXHLevel2X 2 3 2 2" xfId="6287" xr:uid="{75569CF2-7FD4-4129-816C-5FC14FFFF110}"/>
    <cellStyle name="SAPBEXHLevel2X 2 3 3" xfId="6288" xr:uid="{597C01C3-A737-46BB-A580-C5149BF85FE8}"/>
    <cellStyle name="SAPBEXHLevel2X 2 4" xfId="6289" xr:uid="{21600405-1A90-4041-AF93-02B05AA8EA8E}"/>
    <cellStyle name="SAPBEXHLevel2X 2 4 2" xfId="6290" xr:uid="{BFFF7E43-07DD-4D84-841B-0A62BF8093C4}"/>
    <cellStyle name="SAPBEXHLevel2X 2 5" xfId="6291" xr:uid="{C229D606-A684-4891-B4AA-50AD72AC88F8}"/>
    <cellStyle name="SAPBEXHLevel2X 3" xfId="6292" xr:uid="{9F6B36D9-5593-4809-94CF-DB80B89B76BF}"/>
    <cellStyle name="SAPBEXHLevel2X 3 2" xfId="6293" xr:uid="{2EB5E104-0445-4F74-A419-289463351D0E}"/>
    <cellStyle name="SAPBEXHLevel2X 3 2 2" xfId="6294" xr:uid="{F657B046-1F8E-454C-ABB7-01D7DD417860}"/>
    <cellStyle name="SAPBEXHLevel2X 3 2 2 2" xfId="6295" xr:uid="{BA823D73-EB9C-4FA4-A576-153B9061510A}"/>
    <cellStyle name="SAPBEXHLevel2X 3 2 3" xfId="6296" xr:uid="{CFE1EA05-150F-4016-9594-409ABC0E77A7}"/>
    <cellStyle name="SAPBEXHLevel2X 3 3" xfId="6297" xr:uid="{D423E856-054E-421C-9984-D14E842D14E0}"/>
    <cellStyle name="SAPBEXHLevel2X 3 3 2" xfId="6298" xr:uid="{0D7BEF4F-19FE-4CEE-9D19-5810766C16D4}"/>
    <cellStyle name="SAPBEXHLevel2X 3 4" xfId="6299" xr:uid="{DE4C5938-9701-4CFF-9477-BEE1079E6103}"/>
    <cellStyle name="SAPBEXHLevel2X 4" xfId="6300" xr:uid="{0F4F6D22-C1D2-42B8-A920-7BBBC8E0AA4B}"/>
    <cellStyle name="SAPBEXHLevel2X 4 2" xfId="6301" xr:uid="{AB90D88D-8637-4C47-9BA9-55124F4276D7}"/>
    <cellStyle name="SAPBEXHLevel2X 4 2 2" xfId="6302" xr:uid="{768E79F3-8AA1-4E39-9296-6A47A9723BFD}"/>
    <cellStyle name="SAPBEXHLevel2X 4 3" xfId="6303" xr:uid="{210F78E1-B794-43DC-AB6B-32A9E2149FBF}"/>
    <cellStyle name="SAPBEXHLevel2X 5" xfId="6304" xr:uid="{8210809A-B963-40C9-A4E3-13C4007928CF}"/>
    <cellStyle name="SAPBEXHLevel2X 5 2" xfId="6305" xr:uid="{9819F72A-8837-4E80-95E5-51479BDD4008}"/>
    <cellStyle name="SAPBEXHLevel2X 6" xfId="6306" xr:uid="{CC7FCBC5-CF16-4B55-8E8C-6AAACB87448E}"/>
    <cellStyle name="SAPBEXHLevel2X 7" xfId="6307" xr:uid="{2A3919B0-BFE7-49F4-97BE-FF223C9DFCE2}"/>
    <cellStyle name="SAPBEXHLevel3" xfId="6308" xr:uid="{0D982CAF-7064-4166-9F32-F5BABD54F413}"/>
    <cellStyle name="SAPBEXHLevel3 2" xfId="6309" xr:uid="{EC615246-56F4-4576-B5F4-4F41E8569DF7}"/>
    <cellStyle name="SAPBEXHLevel3 2 2" xfId="6310" xr:uid="{B661091C-A3CC-4107-942F-A03A2C86544B}"/>
    <cellStyle name="SAPBEXHLevel3 2 2 2" xfId="6311" xr:uid="{148487EE-770D-4F7A-83AB-99276F8AAF25}"/>
    <cellStyle name="SAPBEXHLevel3 2 2 2 2" xfId="6312" xr:uid="{894E9B95-5DBE-46C5-A99D-6319E1C574F3}"/>
    <cellStyle name="SAPBEXHLevel3 2 2 2 2 2" xfId="6313" xr:uid="{27D23149-0D6F-4C89-8A50-1843479ED893}"/>
    <cellStyle name="SAPBEXHLevel3 2 2 2 3" xfId="6314" xr:uid="{A8679BED-0C87-4205-A1B4-6FB8F3AC3D22}"/>
    <cellStyle name="SAPBEXHLevel3 2 2 3" xfId="6315" xr:uid="{21EB1873-C04D-498E-837A-C8FE6DABE126}"/>
    <cellStyle name="SAPBEXHLevel3 2 2 3 2" xfId="6316" xr:uid="{E321C6CB-5121-455D-9A3C-3BEEDED25A8A}"/>
    <cellStyle name="SAPBEXHLevel3 2 2 4" xfId="6317" xr:uid="{294376E3-C7C6-407E-8370-CE38E0923A1B}"/>
    <cellStyle name="SAPBEXHLevel3 2 3" xfId="6318" xr:uid="{93980C67-FC86-4808-85E6-C16FFE270EA6}"/>
    <cellStyle name="SAPBEXHLevel3 2 3 2" xfId="6319" xr:uid="{C060032A-C9E0-439E-8318-DD8C9F8E87FF}"/>
    <cellStyle name="SAPBEXHLevel3 2 3 2 2" xfId="6320" xr:uid="{F69513D1-C412-47B9-880A-316107B33246}"/>
    <cellStyle name="SAPBEXHLevel3 2 3 3" xfId="6321" xr:uid="{D2BD29C7-152C-4922-8F91-A1EE8DB4541C}"/>
    <cellStyle name="SAPBEXHLevel3 2 4" xfId="6322" xr:uid="{CDA72A94-2F93-4F0C-8125-24D6C0FD2566}"/>
    <cellStyle name="SAPBEXHLevel3 2 4 2" xfId="6323" xr:uid="{8166A5C9-26BE-4D12-A895-0FA1CB094462}"/>
    <cellStyle name="SAPBEXHLevel3 2 5" xfId="6324" xr:uid="{104DC9E2-027B-47B8-AFEF-E73EFF6C575A}"/>
    <cellStyle name="SAPBEXHLevel3 3" xfId="6325" xr:uid="{80B7F8E6-D0B6-4052-8551-CDC9BACCA2D5}"/>
    <cellStyle name="SAPBEXHLevel3 3 2" xfId="6326" xr:uid="{A1700922-6D19-4E19-82AF-FFDA14F06EF6}"/>
    <cellStyle name="SAPBEXHLevel3 3 2 2" xfId="6327" xr:uid="{27097E6E-6172-4462-9A5E-775B71209049}"/>
    <cellStyle name="SAPBEXHLevel3 3 2 2 2" xfId="6328" xr:uid="{BFC38D2E-4F74-4940-AE71-C5D307CA20CB}"/>
    <cellStyle name="SAPBEXHLevel3 3 2 3" xfId="6329" xr:uid="{1780C75C-EF6C-454B-8345-A84E0AC07BFD}"/>
    <cellStyle name="SAPBEXHLevel3 3 3" xfId="6330" xr:uid="{934ACE47-0CD4-4919-A94D-70620F53102F}"/>
    <cellStyle name="SAPBEXHLevel3 3 3 2" xfId="6331" xr:uid="{3D537DDE-8967-482D-82A6-87D7B123266B}"/>
    <cellStyle name="SAPBEXHLevel3 3 4" xfId="6332" xr:uid="{09CDF041-A3E0-4F74-A092-BB0F9B4CB269}"/>
    <cellStyle name="SAPBEXHLevel3 4" xfId="6333" xr:uid="{435654B8-8983-452E-BDBC-27EF47DAD864}"/>
    <cellStyle name="SAPBEXHLevel3 4 2" xfId="6334" xr:uid="{8B62A782-6408-4424-9684-EB47E6E4FCBE}"/>
    <cellStyle name="SAPBEXHLevel3 4 2 2" xfId="6335" xr:uid="{810CB21E-F379-415F-829C-5DE57B4B564A}"/>
    <cellStyle name="SAPBEXHLevel3 4 3" xfId="6336" xr:uid="{E85082AE-CFA6-47F0-818E-6B51637692A0}"/>
    <cellStyle name="SAPBEXHLevel3 5" xfId="6337" xr:uid="{5DB4E410-525C-4E87-87AE-7EE5EF2370BF}"/>
    <cellStyle name="SAPBEXHLevel3 5 2" xfId="6338" xr:uid="{D9E8D0F0-8148-4CAE-B97B-15DB95F8DC7C}"/>
    <cellStyle name="SAPBEXHLevel3 6" xfId="6339" xr:uid="{845D1ED8-FEAB-4764-A568-65BF5B6198E3}"/>
    <cellStyle name="SAPBEXHLevel3 7" xfId="6340" xr:uid="{5FBCDC4A-5C62-4BB7-AC25-68F478A994B1}"/>
    <cellStyle name="SAPBEXHLevel3X" xfId="6341" xr:uid="{1A92D1CB-93C9-492C-9887-FF88C11855B6}"/>
    <cellStyle name="SAPBEXHLevel3X 2" xfId="6342" xr:uid="{B4E1EDC2-6866-463C-9024-E83BA1E9AB29}"/>
    <cellStyle name="SAPBEXHLevel3X 2 2" xfId="6343" xr:uid="{135E92AE-D3C7-4829-A5E5-FBF339D06564}"/>
    <cellStyle name="SAPBEXHLevel3X 2 2 2" xfId="6344" xr:uid="{DAAF1256-BBBD-4FAA-B168-3A3EC130F3C4}"/>
    <cellStyle name="SAPBEXHLevel3X 2 2 2 2" xfId="6345" xr:uid="{A3959E1A-E0C7-4120-98F3-E60D8D2C6E80}"/>
    <cellStyle name="SAPBEXHLevel3X 2 2 2 2 2" xfId="6346" xr:uid="{25606E4D-5AC4-49E4-ACD6-29CBA308FD7B}"/>
    <cellStyle name="SAPBEXHLevel3X 2 2 2 3" xfId="6347" xr:uid="{35D96918-A584-45B6-8A44-7F4734836442}"/>
    <cellStyle name="SAPBEXHLevel3X 2 2 3" xfId="6348" xr:uid="{BA24329D-5C8C-4608-8558-C6270829D0A1}"/>
    <cellStyle name="SAPBEXHLevel3X 2 2 3 2" xfId="6349" xr:uid="{6B1DFF2B-2DB9-43B8-ACAA-6B0537E64DA9}"/>
    <cellStyle name="SAPBEXHLevel3X 2 2 4" xfId="6350" xr:uid="{77528C90-FE65-47B0-84DD-F8A404281149}"/>
    <cellStyle name="SAPBEXHLevel3X 2 3" xfId="6351" xr:uid="{D41D1CFD-1A32-470F-8FB2-50A04E10365B}"/>
    <cellStyle name="SAPBEXHLevel3X 2 3 2" xfId="6352" xr:uid="{C6CA411D-625B-46DF-996E-975E18D5DEDE}"/>
    <cellStyle name="SAPBEXHLevel3X 2 3 2 2" xfId="6353" xr:uid="{805A34D5-E95D-4A4A-849F-6E631465CF66}"/>
    <cellStyle name="SAPBEXHLevel3X 2 3 3" xfId="6354" xr:uid="{5B69F7BE-D03E-49DA-B9F3-2E443E240FB9}"/>
    <cellStyle name="SAPBEXHLevel3X 2 4" xfId="6355" xr:uid="{A3B2CA31-36A6-45F5-A196-9A9F51BF1C6B}"/>
    <cellStyle name="SAPBEXHLevel3X 2 4 2" xfId="6356" xr:uid="{FB77F6FB-C48A-4403-9B82-88406F5E15F3}"/>
    <cellStyle name="SAPBEXHLevel3X 2 5" xfId="6357" xr:uid="{BE7CD21F-A786-4566-8108-43E3F2C50042}"/>
    <cellStyle name="SAPBEXHLevel3X 3" xfId="6358" xr:uid="{999EB09A-1A7A-4093-8705-10D216F9ED86}"/>
    <cellStyle name="SAPBEXHLevel3X 3 2" xfId="6359" xr:uid="{D3BF2C02-6CFE-4068-8318-7E4F00456BAA}"/>
    <cellStyle name="SAPBEXHLevel3X 3 2 2" xfId="6360" xr:uid="{95EA826E-E9C8-40AC-B64B-DDCDE0E7C143}"/>
    <cellStyle name="SAPBEXHLevel3X 3 2 2 2" xfId="6361" xr:uid="{93C32A1B-2A0E-44D5-93D0-EB1684964FA3}"/>
    <cellStyle name="SAPBEXHLevel3X 3 2 3" xfId="6362" xr:uid="{E7F24141-3047-4474-9905-DB6557999D55}"/>
    <cellStyle name="SAPBEXHLevel3X 3 3" xfId="6363" xr:uid="{C3B5CB5C-1579-4EB7-99C9-76A454FB3619}"/>
    <cellStyle name="SAPBEXHLevel3X 3 3 2" xfId="6364" xr:uid="{005EBAD1-F88A-43DF-87D2-DC8D628ABFC7}"/>
    <cellStyle name="SAPBEXHLevel3X 3 4" xfId="6365" xr:uid="{B633208B-5E75-487F-8B5D-6522C731AC09}"/>
    <cellStyle name="SAPBEXHLevel3X 4" xfId="6366" xr:uid="{D0E1F314-C077-44A9-BE97-7CC19E088404}"/>
    <cellStyle name="SAPBEXHLevel3X 4 2" xfId="6367" xr:uid="{51D88462-5D5A-45EF-BAE9-C54A0CAAC7B4}"/>
    <cellStyle name="SAPBEXHLevel3X 4 2 2" xfId="6368" xr:uid="{B4E2F10C-F257-4548-99BF-D0C58BAFC0A4}"/>
    <cellStyle name="SAPBEXHLevel3X 4 3" xfId="6369" xr:uid="{646291EB-3004-4A22-BA0E-679E8D65226B}"/>
    <cellStyle name="SAPBEXHLevel3X 5" xfId="6370" xr:uid="{C18C6EB9-884E-45EA-AA43-0FB1FF155870}"/>
    <cellStyle name="SAPBEXHLevel3X 5 2" xfId="6371" xr:uid="{49847572-7C92-482E-9BBF-5E710B1F54A5}"/>
    <cellStyle name="SAPBEXHLevel3X 6" xfId="6372" xr:uid="{2F0866D7-4DD8-436C-B395-6C08D2B68AE2}"/>
    <cellStyle name="SAPBEXHLevel3X 7" xfId="6373" xr:uid="{36C38F36-C833-4FB4-BB43-76CE956ACF1C}"/>
    <cellStyle name="SAPBEXresData" xfId="6374" xr:uid="{51356497-9841-40C8-8255-32935B081847}"/>
    <cellStyle name="SAPBEXresData 2" xfId="6375" xr:uid="{63EADB47-348A-4DE8-AFD9-56DDC5C9CAF2}"/>
    <cellStyle name="SAPBEXresData 2 2" xfId="6376" xr:uid="{95B97AE2-B408-46A1-982B-BD3BB7A65541}"/>
    <cellStyle name="SAPBEXresData 2 2 2" xfId="6377" xr:uid="{5AB2FFB1-54BF-4DFF-AD86-84ACB45CEA64}"/>
    <cellStyle name="SAPBEXresData 2 2 2 2" xfId="6378" xr:uid="{DFAA7501-58C3-49A5-B5EF-EF5622066B68}"/>
    <cellStyle name="SAPBEXresData 2 2 2 2 2" xfId="6379" xr:uid="{E5F91CDA-A072-472D-BBD5-6497244889E4}"/>
    <cellStyle name="SAPBEXresData 2 2 2 3" xfId="6380" xr:uid="{3DBD2BC6-3EED-46BF-A740-3D91942F72CE}"/>
    <cellStyle name="SAPBEXresData 2 2 3" xfId="6381" xr:uid="{8447D851-B3DB-4C1E-8D6A-1205A5E0FEA4}"/>
    <cellStyle name="SAPBEXresData 2 2 3 2" xfId="6382" xr:uid="{4258C690-1917-4043-AC9F-8B6692C47A98}"/>
    <cellStyle name="SAPBEXresData 2 2 4" xfId="6383" xr:uid="{D65D0012-98E0-4CAE-9C73-3BBC251C7E66}"/>
    <cellStyle name="SAPBEXresData 2 3" xfId="6384" xr:uid="{CDB51F34-A025-44AC-8E53-8DEA4E98E5AA}"/>
    <cellStyle name="SAPBEXresData 2 3 2" xfId="6385" xr:uid="{F7C22C45-ECAF-40F1-8016-C28C78E55F74}"/>
    <cellStyle name="SAPBEXresData 2 4" xfId="6386" xr:uid="{E9C62660-27FB-48B1-BF8E-9CB3A60B1C52}"/>
    <cellStyle name="SAPBEXresData 3" xfId="6387" xr:uid="{E41E56F2-9E69-4AE3-A6B5-2A46674C27A2}"/>
    <cellStyle name="SAPBEXresData 3 2" xfId="6388" xr:uid="{BA0D3786-63B7-4EFE-8468-AED6AB825AA6}"/>
    <cellStyle name="SAPBEXresData 3 2 2" xfId="6389" xr:uid="{68B1C816-89F2-4C0F-9204-AF55813CAF14}"/>
    <cellStyle name="SAPBEXresData 3 2 2 2" xfId="6390" xr:uid="{C1021A0E-CD41-4BB7-A2BF-93CAB56FD1B3}"/>
    <cellStyle name="SAPBEXresData 3 2 3" xfId="6391" xr:uid="{D7298979-F521-4667-854E-1481E3A8D648}"/>
    <cellStyle name="SAPBEXresData 3 3" xfId="6392" xr:uid="{F15F08A3-1B24-4BD0-879D-76A6AB219FE0}"/>
    <cellStyle name="SAPBEXresData 3 3 2" xfId="6393" xr:uid="{4909E1E7-D4B5-4F5F-A9B0-930116BAA5F8}"/>
    <cellStyle name="SAPBEXresData 3 4" xfId="6394" xr:uid="{0B3F7631-D301-4F73-9D47-00B4FC501762}"/>
    <cellStyle name="SAPBEXresData 4" xfId="6395" xr:uid="{86FDE2BD-6F8D-4DAC-8268-CB6EBDC200ED}"/>
    <cellStyle name="SAPBEXresData 4 2" xfId="6396" xr:uid="{4CE18022-CD4F-4AA7-A2DC-B74F137500AA}"/>
    <cellStyle name="SAPBEXresData 5" xfId="6397" xr:uid="{C1EB883A-A3DC-4772-92AE-20A4EF40F790}"/>
    <cellStyle name="SAPBEXresData 6" xfId="6398" xr:uid="{5F149A64-A6B6-4678-AC1C-04B0CB9BE4C5}"/>
    <cellStyle name="SAPBEXresDataEmph" xfId="6399" xr:uid="{B7009A2F-7E1F-453E-9E7B-C1A7B1FB5DEF}"/>
    <cellStyle name="SAPBEXresDataEmph 2" xfId="6400" xr:uid="{0A502F0A-9E71-4C95-86CE-2EDD9B9E3D3E}"/>
    <cellStyle name="SAPBEXresDataEmph 2 2" xfId="6401" xr:uid="{EAC5DCDC-9E06-4114-A6D5-E527C524FEED}"/>
    <cellStyle name="SAPBEXresDataEmph 2 2 2" xfId="6402" xr:uid="{0B99C1F6-8255-4B7A-B556-67FF009B9C72}"/>
    <cellStyle name="SAPBEXresDataEmph 2 2 2 2" xfId="6403" xr:uid="{EC21D2A0-3CAA-4C6A-A8DB-FEA340A67D44}"/>
    <cellStyle name="SAPBEXresDataEmph 2 2 2 2 2" xfId="6404" xr:uid="{1D284FA2-1D16-487B-A169-BD27E3853919}"/>
    <cellStyle name="SAPBEXresDataEmph 2 2 2 3" xfId="6405" xr:uid="{8BB29AD0-B967-406E-B709-7791A77EE570}"/>
    <cellStyle name="SAPBEXresDataEmph 2 2 3" xfId="6406" xr:uid="{69416132-8088-47B8-9A03-1A20641D0994}"/>
    <cellStyle name="SAPBEXresDataEmph 2 2 3 2" xfId="6407" xr:uid="{9049A0F1-7BC7-4F9E-98B9-7D70E9FC6F3C}"/>
    <cellStyle name="SAPBEXresDataEmph 2 2 4" xfId="6408" xr:uid="{EED7A03B-99FC-4936-93D6-01D69AE59512}"/>
    <cellStyle name="SAPBEXresDataEmph 2 3" xfId="6409" xr:uid="{7EA8F159-93F0-44C5-868A-7AB56213D9AE}"/>
    <cellStyle name="SAPBEXresDataEmph 2 3 2" xfId="6410" xr:uid="{53CDC139-8E19-4557-8C65-014CA74038C4}"/>
    <cellStyle name="SAPBEXresDataEmph 2 4" xfId="6411" xr:uid="{B5C90B97-19AC-432C-AA68-3E218D3F6361}"/>
    <cellStyle name="SAPBEXresDataEmph 3" xfId="6412" xr:uid="{944B9B2B-51D1-4D91-84BC-20A6E50A1B9D}"/>
    <cellStyle name="SAPBEXresDataEmph 3 2" xfId="6413" xr:uid="{29BB5F6B-F95D-4380-A2FE-E9B11CDAD8DC}"/>
    <cellStyle name="SAPBEXresDataEmph 3 2 2" xfId="6414" xr:uid="{89A6BCC8-4C2F-4765-83C0-4BAEA774E675}"/>
    <cellStyle name="SAPBEXresDataEmph 3 2 2 2" xfId="6415" xr:uid="{413A9491-D15E-4356-9E16-8938FD851FA0}"/>
    <cellStyle name="SAPBEXresDataEmph 3 2 3" xfId="6416" xr:uid="{7B0E44D4-F809-4503-9E93-58B0CD3B3451}"/>
    <cellStyle name="SAPBEXresDataEmph 3 3" xfId="6417" xr:uid="{0EFCA15F-E159-49F9-993B-6473E115E63F}"/>
    <cellStyle name="SAPBEXresDataEmph 3 3 2" xfId="6418" xr:uid="{A7ACFBBF-3A62-4330-B6F2-BAB37C5D9D63}"/>
    <cellStyle name="SAPBEXresDataEmph 3 4" xfId="6419" xr:uid="{616F94EE-4BCB-4C27-9F43-13E003F5A565}"/>
    <cellStyle name="SAPBEXresDataEmph 4" xfId="6420" xr:uid="{6A1FCFC7-769D-42F2-A73A-6B2079638CF5}"/>
    <cellStyle name="SAPBEXresDataEmph 4 2" xfId="6421" xr:uid="{54A27DC5-1FF2-4D24-AFAA-0406D1F4502D}"/>
    <cellStyle name="SAPBEXresDataEmph 5" xfId="6422" xr:uid="{075883DB-C84B-47A0-A5A4-E33321BD71C9}"/>
    <cellStyle name="SAPBEXresDataEmph 6" xfId="6423" xr:uid="{83C2BF3F-E944-4E53-82B8-446552C1BC2C}"/>
    <cellStyle name="SAPBEXresItem" xfId="6424" xr:uid="{F0C098C0-26E1-4A4C-BFC6-7BD23E9B5F39}"/>
    <cellStyle name="SAPBEXresItem 2" xfId="6425" xr:uid="{B70D6991-2963-49C1-A795-1567617CB3F5}"/>
    <cellStyle name="SAPBEXresItem 2 2" xfId="6426" xr:uid="{563F9C50-AC0B-4933-BADC-E993C44AA56B}"/>
    <cellStyle name="SAPBEXresItem 2 2 2" xfId="6427" xr:uid="{80611A4E-953E-4D17-AEC4-D9506CE9AF7B}"/>
    <cellStyle name="SAPBEXresItem 2 2 2 2" xfId="6428" xr:uid="{3B0EE45D-C559-4F44-94D7-2045CCA7F8B4}"/>
    <cellStyle name="SAPBEXresItem 2 2 2 2 2" xfId="6429" xr:uid="{648B10AB-FD57-4237-9713-66A12FCE95AC}"/>
    <cellStyle name="SAPBEXresItem 2 2 2 3" xfId="6430" xr:uid="{CCCF76BB-CBDD-415E-A587-8E2A2E5F6DA8}"/>
    <cellStyle name="SAPBEXresItem 2 2 3" xfId="6431" xr:uid="{5BCD94E1-56A7-4C4B-A4D5-4BB322A76732}"/>
    <cellStyle name="SAPBEXresItem 2 2 3 2" xfId="6432" xr:uid="{C57864E9-39C4-4EB3-8933-BFD13C32731A}"/>
    <cellStyle name="SAPBEXresItem 2 2 4" xfId="6433" xr:uid="{5A04BE12-73DD-4150-930A-B4DE1E78CBF2}"/>
    <cellStyle name="SAPBEXresItem 2 3" xfId="6434" xr:uid="{D86F0B72-17B0-4805-9300-97EB635FEA08}"/>
    <cellStyle name="SAPBEXresItem 2 3 2" xfId="6435" xr:uid="{CC43204D-AEF1-4B21-A891-AD1F81260DBE}"/>
    <cellStyle name="SAPBEXresItem 2 4" xfId="6436" xr:uid="{641EFEA3-C95F-438D-BA4D-0B4A178AF3D1}"/>
    <cellStyle name="SAPBEXresItem 3" xfId="6437" xr:uid="{D0E68826-4040-49A6-9F3D-8390A16AFEB6}"/>
    <cellStyle name="SAPBEXresItem 3 2" xfId="6438" xr:uid="{C2D0B2DE-4983-4C31-94DC-2F4AE6284485}"/>
    <cellStyle name="SAPBEXresItem 3 2 2" xfId="6439" xr:uid="{50428AD3-3BDA-482B-9F48-843D154A5727}"/>
    <cellStyle name="SAPBEXresItem 3 2 2 2" xfId="6440" xr:uid="{D1576B3F-12EB-43A4-AD82-8C944EF98953}"/>
    <cellStyle name="SAPBEXresItem 3 2 3" xfId="6441" xr:uid="{7086F7F6-2C93-4187-975A-2079FAC37165}"/>
    <cellStyle name="SAPBEXresItem 3 3" xfId="6442" xr:uid="{B35574B0-F0C1-4A45-91E5-468BA235974E}"/>
    <cellStyle name="SAPBEXresItem 3 3 2" xfId="6443" xr:uid="{D7E401AC-87F1-4880-A596-FDC3874E536C}"/>
    <cellStyle name="SAPBEXresItem 3 4" xfId="6444" xr:uid="{BF917A3C-FCCE-4440-B43B-E38E45C94913}"/>
    <cellStyle name="SAPBEXresItem 4" xfId="6445" xr:uid="{1B19284F-D4B4-4212-94A4-D2E2A5F5F2DA}"/>
    <cellStyle name="SAPBEXresItem 4 2" xfId="6446" xr:uid="{9328490A-0048-4E0E-819B-2C2C7CB898D5}"/>
    <cellStyle name="SAPBEXresItem 5" xfId="6447" xr:uid="{5D3BD6C1-33B6-434D-99AE-BCBBD376EDFC}"/>
    <cellStyle name="SAPBEXresItem 6" xfId="6448" xr:uid="{BB2D2379-2EB3-4157-8273-9646296F81C0}"/>
    <cellStyle name="SAPBEXresItemX" xfId="6449" xr:uid="{252B600C-25A8-4ED5-96F8-FD07EEAE1C2B}"/>
    <cellStyle name="SAPBEXresItemX 2" xfId="6450" xr:uid="{728C7A44-484D-4B65-B154-BDC54A30B70D}"/>
    <cellStyle name="SAPBEXresItemX 2 2" xfId="6451" xr:uid="{7ADFFD62-B0AF-45C2-A444-7A444CB9077E}"/>
    <cellStyle name="SAPBEXresItemX 2 2 2" xfId="6452" xr:uid="{B1C534A1-3AD6-405B-B9B8-7FD9C02CB3D1}"/>
    <cellStyle name="SAPBEXresItemX 2 2 2 2" xfId="6453" xr:uid="{D8D9E11C-D3F3-4734-8C91-F847277F85FB}"/>
    <cellStyle name="SAPBEXresItemX 2 2 2 2 2" xfId="6454" xr:uid="{884FDD34-B3EE-49D0-9981-251F2D7CBFA9}"/>
    <cellStyle name="SAPBEXresItemX 2 2 2 3" xfId="6455" xr:uid="{A9BE6100-D0F8-4CBF-A763-397AF810E1CC}"/>
    <cellStyle name="SAPBEXresItemX 2 2 3" xfId="6456" xr:uid="{A0A2D54A-2E1C-4D9F-A676-9F33529E6028}"/>
    <cellStyle name="SAPBEXresItemX 2 2 3 2" xfId="6457" xr:uid="{219E4639-5EE4-4314-935B-284135795A06}"/>
    <cellStyle name="SAPBEXresItemX 2 2 4" xfId="6458" xr:uid="{1F475222-721A-4374-9C0C-E32479798291}"/>
    <cellStyle name="SAPBEXresItemX 2 3" xfId="6459" xr:uid="{237AB553-EB64-46BF-A7F4-4B6442B85B1F}"/>
    <cellStyle name="SAPBEXresItemX 2 3 2" xfId="6460" xr:uid="{DBC2CAA0-73B8-46AE-B587-03A783E9E1F5}"/>
    <cellStyle name="SAPBEXresItemX 2 4" xfId="6461" xr:uid="{A101F82E-9EBB-4C95-A3DD-DB1F14C90BEE}"/>
    <cellStyle name="SAPBEXresItemX 3" xfId="6462" xr:uid="{0A8A3EC4-97AA-4217-B567-3B8F9A8F2F9E}"/>
    <cellStyle name="SAPBEXresItemX 3 2" xfId="6463" xr:uid="{91DD7BCB-3F8C-47B7-BB61-BD69812DEAD2}"/>
    <cellStyle name="SAPBEXresItemX 3 2 2" xfId="6464" xr:uid="{83CAFC3F-6F07-4295-B078-D12D4D74EF01}"/>
    <cellStyle name="SAPBEXresItemX 3 2 2 2" xfId="6465" xr:uid="{8354E2F9-03E9-404B-B742-E740A92CE743}"/>
    <cellStyle name="SAPBEXresItemX 3 2 3" xfId="6466" xr:uid="{2A78F29E-04E2-4850-AF12-52C7DCDC1560}"/>
    <cellStyle name="SAPBEXresItemX 3 3" xfId="6467" xr:uid="{5C2BB61B-9987-48EE-905B-8E058FB65D8D}"/>
    <cellStyle name="SAPBEXresItemX 3 3 2" xfId="6468" xr:uid="{6AFD93CD-3531-4C9F-BF49-1DBDD6C8508B}"/>
    <cellStyle name="SAPBEXresItemX 3 4" xfId="6469" xr:uid="{D98B2EED-0398-419C-86B9-6E9A9C30B986}"/>
    <cellStyle name="SAPBEXresItemX 4" xfId="6470" xr:uid="{58D1A42E-A0BA-4539-BE04-298B76BAB8B5}"/>
    <cellStyle name="SAPBEXresItemX 4 2" xfId="6471" xr:uid="{79374D04-BFC5-4FDD-9F70-3421DBFDBE7E}"/>
    <cellStyle name="SAPBEXresItemX 5" xfId="6472" xr:uid="{21CA7B1E-59C6-4B84-A9F3-0BCAF7B48BA5}"/>
    <cellStyle name="SAPBEXresItemX 6" xfId="6473" xr:uid="{1597EED1-AFE1-424C-A506-A10C9A4460C6}"/>
    <cellStyle name="SAPBEXstdData" xfId="6474" xr:uid="{A42A43A7-021A-42EC-A435-EB95B0C7B7B5}"/>
    <cellStyle name="SAPBEXstdData 2" xfId="6475" xr:uid="{614DEF23-7528-4371-A224-56B9459D6C93}"/>
    <cellStyle name="SAPBEXstdData 2 2" xfId="6476" xr:uid="{266F18D7-2AAD-4214-9352-1FEAF6E4244F}"/>
    <cellStyle name="SAPBEXstdData 2 2 2" xfId="6477" xr:uid="{312147E5-BB61-4AC3-874B-52FE15FA79BA}"/>
    <cellStyle name="SAPBEXstdData 2 2 2 2" xfId="6478" xr:uid="{8B479A52-8D9F-4372-A6B8-44D8F3626A55}"/>
    <cellStyle name="SAPBEXstdData 2 2 2 2 2" xfId="6479" xr:uid="{72C4770D-46B9-4F0B-9240-B24B73A28871}"/>
    <cellStyle name="SAPBEXstdData 2 2 2 3" xfId="6480" xr:uid="{694C4F49-E25D-46C3-8467-30D4D73E6B02}"/>
    <cellStyle name="SAPBEXstdData 2 2 3" xfId="6481" xr:uid="{A86E4570-49CC-40FE-9390-3702D35C4650}"/>
    <cellStyle name="SAPBEXstdData 2 2 3 2" xfId="6482" xr:uid="{B1996446-06C8-4696-800B-05A1A352FD5C}"/>
    <cellStyle name="SAPBEXstdData 2 2 4" xfId="6483" xr:uid="{55B17200-5480-45CE-8B32-D8205B82BA11}"/>
    <cellStyle name="SAPBEXstdData 2 3" xfId="6484" xr:uid="{10CF0060-4E7D-4828-9BFA-8B4872CBE5E7}"/>
    <cellStyle name="SAPBEXstdData 2 3 2" xfId="6485" xr:uid="{2BB45041-BEEC-4F9D-AF5D-2D03A9E2966E}"/>
    <cellStyle name="SAPBEXstdData 2 4" xfId="6486" xr:uid="{EEB5D518-B705-4D1A-9EA9-82DF3EF89F7C}"/>
    <cellStyle name="SAPBEXstdData 3" xfId="6487" xr:uid="{410807C0-9BC7-4742-AE99-C457927D8A7D}"/>
    <cellStyle name="SAPBEXstdData 3 2" xfId="6488" xr:uid="{C7E1A312-4BD4-47FF-8324-811F54DD8760}"/>
    <cellStyle name="SAPBEXstdData 3 2 2" xfId="6489" xr:uid="{36CF081E-069C-42D9-BAA5-A6166CDB56EC}"/>
    <cellStyle name="SAPBEXstdData 3 2 2 2" xfId="6490" xr:uid="{BEB1F5AB-EDEA-4F46-A371-FCC3DB31BADA}"/>
    <cellStyle name="SAPBEXstdData 3 2 3" xfId="6491" xr:uid="{0D968DCA-AAD4-414E-BEA4-DAF065C62E88}"/>
    <cellStyle name="SAPBEXstdData 3 3" xfId="6492" xr:uid="{B4B2E105-E6B3-4FCD-8A76-77705F6C63CF}"/>
    <cellStyle name="SAPBEXstdData 3 3 2" xfId="6493" xr:uid="{D72C6A8B-3203-4D39-98CB-CEFBCABB04D5}"/>
    <cellStyle name="SAPBEXstdData 3 4" xfId="6494" xr:uid="{E035B468-EAFA-4FE3-AB98-91C9048885CB}"/>
    <cellStyle name="SAPBEXstdData 4" xfId="6495" xr:uid="{5867EF25-DD25-4017-AE8D-A967BDAAD46A}"/>
    <cellStyle name="SAPBEXstdData 4 2" xfId="6496" xr:uid="{F5274882-6A61-4C84-8FA9-3AD5AA90418D}"/>
    <cellStyle name="SAPBEXstdData 5" xfId="6497" xr:uid="{87A389BB-0105-42BB-993E-E4A362713AE2}"/>
    <cellStyle name="SAPBEXstdData 6" xfId="6498" xr:uid="{C29ED45D-E171-4351-A8D7-C76D38EB6CF6}"/>
    <cellStyle name="SAPBEXstdDataEmph" xfId="6499" xr:uid="{97F78389-EECB-4EC9-B8B7-28155FA1660E}"/>
    <cellStyle name="SAPBEXstdDataEmph 2" xfId="6500" xr:uid="{53C64B63-235C-49E0-8FC1-EC638F37CAF1}"/>
    <cellStyle name="SAPBEXstdDataEmph 2 2" xfId="6501" xr:uid="{269122EE-B4C4-4F24-A28E-7C0A4AB7034D}"/>
    <cellStyle name="SAPBEXstdDataEmph 2 2 2" xfId="6502" xr:uid="{2B609FCD-9A6E-41F2-97B1-F6CA36F3F8FA}"/>
    <cellStyle name="SAPBEXstdDataEmph 2 2 2 2" xfId="6503" xr:uid="{C212BB60-1E26-4B39-A662-F1A5A8C9B617}"/>
    <cellStyle name="SAPBEXstdDataEmph 2 2 2 2 2" xfId="6504" xr:uid="{483CA630-75B4-4E2E-AEE2-356DC1293D28}"/>
    <cellStyle name="SAPBEXstdDataEmph 2 2 2 3" xfId="6505" xr:uid="{2F2BB961-C55A-4F2E-BDD0-205837809292}"/>
    <cellStyle name="SAPBEXstdDataEmph 2 2 3" xfId="6506" xr:uid="{EA0248E0-F323-48D0-866C-187F1A60EC9E}"/>
    <cellStyle name="SAPBEXstdDataEmph 2 2 3 2" xfId="6507" xr:uid="{39C0E896-198E-4A43-A413-CCD6391D1A95}"/>
    <cellStyle name="SAPBEXstdDataEmph 2 2 4" xfId="6508" xr:uid="{36079870-02B0-4587-B65D-15D14C534052}"/>
    <cellStyle name="SAPBEXstdDataEmph 2 3" xfId="6509" xr:uid="{13D82AFA-19D9-46D8-97FF-52AEA3BF61DE}"/>
    <cellStyle name="SAPBEXstdDataEmph 2 3 2" xfId="6510" xr:uid="{4FF0F104-F018-434B-9601-76F5357C7A4C}"/>
    <cellStyle name="SAPBEXstdDataEmph 2 4" xfId="6511" xr:uid="{D71250D5-CCEA-4336-B16D-E9D8360412ED}"/>
    <cellStyle name="SAPBEXstdDataEmph 3" xfId="6512" xr:uid="{4BFA532D-8D7C-445B-B712-62DD5DCCC5A9}"/>
    <cellStyle name="SAPBEXstdDataEmph 3 2" xfId="6513" xr:uid="{D063C886-07EB-43AD-8150-6E00BE556C87}"/>
    <cellStyle name="SAPBEXstdDataEmph 3 2 2" xfId="6514" xr:uid="{4C9A6D3B-D2FD-499C-91E4-897B5A5130A3}"/>
    <cellStyle name="SAPBEXstdDataEmph 3 2 2 2" xfId="6515" xr:uid="{3C953B8E-56DF-4A7B-91D1-9EB47A6904D5}"/>
    <cellStyle name="SAPBEXstdDataEmph 3 2 3" xfId="6516" xr:uid="{C909C735-265B-4A40-8247-F14DAC6C5936}"/>
    <cellStyle name="SAPBEXstdDataEmph 3 3" xfId="6517" xr:uid="{B9CE23BE-B38F-4979-9499-44103DEBF1E0}"/>
    <cellStyle name="SAPBEXstdDataEmph 3 3 2" xfId="6518" xr:uid="{F9BC0264-0F0A-4E97-874C-C274B5FC851A}"/>
    <cellStyle name="SAPBEXstdDataEmph 3 4" xfId="6519" xr:uid="{03039586-1F7C-435B-B9F9-1C15A5EDB200}"/>
    <cellStyle name="SAPBEXstdDataEmph 4" xfId="6520" xr:uid="{45B64895-09FE-427F-A4EB-AFD761103B9E}"/>
    <cellStyle name="SAPBEXstdDataEmph 4 2" xfId="6521" xr:uid="{F105C334-12A5-477E-91B5-5BAA55D927CA}"/>
    <cellStyle name="SAPBEXstdDataEmph 5" xfId="6522" xr:uid="{0487181A-8B76-4DC9-BCD2-033533CF9573}"/>
    <cellStyle name="SAPBEXstdDataEmph 6" xfId="6523" xr:uid="{368FA9BC-2344-4558-AED8-B160B9E092FE}"/>
    <cellStyle name="SAPBEXstdItem" xfId="6524" xr:uid="{7A4F7CE8-5000-4CC1-8BCC-0270D69DC6A1}"/>
    <cellStyle name="SAPBEXstdItem 2" xfId="6525" xr:uid="{DD4E5FF9-4147-4583-847E-75899983D8D6}"/>
    <cellStyle name="SAPBEXstdItem 2 2" xfId="6526" xr:uid="{DD144F41-926C-41F2-A85A-5B9DBE678FDE}"/>
    <cellStyle name="SAPBEXstdItem 2 2 2" xfId="6527" xr:uid="{78A530B4-E9BE-44E0-AE48-369561533716}"/>
    <cellStyle name="SAPBEXstdItem 2 2 2 2" xfId="6528" xr:uid="{34DE2CC1-D3B4-4011-84A7-84BD6C2036C1}"/>
    <cellStyle name="SAPBEXstdItem 2 2 2 2 2" xfId="6529" xr:uid="{93CB4E31-69E9-4284-84D6-5FCD212DD532}"/>
    <cellStyle name="SAPBEXstdItem 2 2 2 3" xfId="6530" xr:uid="{6DFF9FF8-6835-454C-90FE-B56CB0FEB4CD}"/>
    <cellStyle name="SAPBEXstdItem 2 2 3" xfId="6531" xr:uid="{230908D5-BCCE-4B05-A645-9D326CF45AA1}"/>
    <cellStyle name="SAPBEXstdItem 2 2 3 2" xfId="6532" xr:uid="{4DA9638B-80DC-4CEA-94EC-D9812736AA63}"/>
    <cellStyle name="SAPBEXstdItem 2 2 4" xfId="6533" xr:uid="{FED14932-D62A-4FE1-8322-8DCBF07BF1E5}"/>
    <cellStyle name="SAPBEXstdItem 2 3" xfId="6534" xr:uid="{F6CF2A66-FEA5-4898-9C5E-B08964C0B670}"/>
    <cellStyle name="SAPBEXstdItem 2 3 2" xfId="6535" xr:uid="{C692751C-DC0F-40DF-8AFF-EAFE5387268B}"/>
    <cellStyle name="SAPBEXstdItem 2 3 2 2" xfId="6536" xr:uid="{FBE1C2FC-0BCB-4E20-B06D-17F176E445F8}"/>
    <cellStyle name="SAPBEXstdItem 2 3 3" xfId="6537" xr:uid="{9DADC993-DEC7-40DA-8FB2-4E5A28D051D1}"/>
    <cellStyle name="SAPBEXstdItem 2 4" xfId="6538" xr:uid="{C5104251-F605-4A1B-B3FD-4E882C6DE6AF}"/>
    <cellStyle name="SAPBEXstdItem 2 4 2" xfId="6539" xr:uid="{5F780284-146F-46FB-B102-BCDC883D3800}"/>
    <cellStyle name="SAPBEXstdItem 2 5" xfId="6540" xr:uid="{21374E44-B366-4B58-B04D-8B8384AA8AD8}"/>
    <cellStyle name="SAPBEXstdItem 3" xfId="6541" xr:uid="{5B8AAE60-FD7D-4BFE-8F02-3B2E092AD62F}"/>
    <cellStyle name="SAPBEXstdItem 3 2" xfId="6542" xr:uid="{B51104E9-2265-471E-B080-CD7CE2DE87BA}"/>
    <cellStyle name="SAPBEXstdItem 3 2 2" xfId="6543" xr:uid="{BA5EB030-3651-4CD9-A424-1DE171452F27}"/>
    <cellStyle name="SAPBEXstdItem 3 2 2 2" xfId="6544" xr:uid="{76819792-451A-4F30-A9ED-59C1641EB78D}"/>
    <cellStyle name="SAPBEXstdItem 3 2 3" xfId="6545" xr:uid="{ED8B2481-A0B1-4049-A4E1-81BCCDF60716}"/>
    <cellStyle name="SAPBEXstdItem 3 3" xfId="6546" xr:uid="{55550AFC-40E8-4B0F-9280-D4C3459011F1}"/>
    <cellStyle name="SAPBEXstdItem 3 3 2" xfId="6547" xr:uid="{81CFAEA3-D056-42D3-87BE-3C09169943B5}"/>
    <cellStyle name="SAPBEXstdItem 3 4" xfId="6548" xr:uid="{A0E827CD-A248-4CC0-A29D-3AEB1E3FAE66}"/>
    <cellStyle name="SAPBEXstdItem 4" xfId="6549" xr:uid="{2FE6E178-7F79-4C88-92EA-7AB5367CBAEB}"/>
    <cellStyle name="SAPBEXstdItem 4 2" xfId="6550" xr:uid="{86D11ACC-D783-42B3-A2CB-1DAF39094B80}"/>
    <cellStyle name="SAPBEXstdItem 4 2 2" xfId="6551" xr:uid="{D418E2E0-9654-43E3-A3BE-7998910DC237}"/>
    <cellStyle name="SAPBEXstdItem 4 3" xfId="6552" xr:uid="{C3033401-DC28-4422-91B8-DD5306E3E9BF}"/>
    <cellStyle name="SAPBEXstdItem 5" xfId="6553" xr:uid="{4F1FC3D2-87C3-476F-9AF8-F91321F65AD9}"/>
    <cellStyle name="SAPBEXstdItem 5 2" xfId="6554" xr:uid="{0879C7CB-5479-4EDA-87C4-7EAC95D486BA}"/>
    <cellStyle name="SAPBEXstdItem 6" xfId="6555" xr:uid="{75EA840F-26BA-480F-AFED-B5B60656379B}"/>
    <cellStyle name="SAPBEXstdItem 7" xfId="6556" xr:uid="{24BA7F6A-98AA-4D7B-B8E5-998F23E14983}"/>
    <cellStyle name="SAPBEXstdItemX" xfId="6557" xr:uid="{10788CF3-1CAB-484F-8C09-750ED074A86C}"/>
    <cellStyle name="SAPBEXstdItemX 2" xfId="6558" xr:uid="{C93CFAD6-B3DE-4D28-9F09-6A46CFED9EDF}"/>
    <cellStyle name="SAPBEXstdItemX 2 2" xfId="6559" xr:uid="{015AB87E-D54B-45EF-85ED-15AA95386D3B}"/>
    <cellStyle name="SAPBEXstdItemX 2 2 2" xfId="6560" xr:uid="{E4780B34-6CAE-49D9-AC8B-B963F356A9E2}"/>
    <cellStyle name="SAPBEXstdItemX 2 2 2 2" xfId="6561" xr:uid="{4B036A0C-6B63-4B88-86BF-7FF011F9029B}"/>
    <cellStyle name="SAPBEXstdItemX 2 2 2 2 2" xfId="6562" xr:uid="{32CB5693-F0A8-4460-861A-D36D9C31FDF5}"/>
    <cellStyle name="SAPBEXstdItemX 2 2 2 3" xfId="6563" xr:uid="{79F50798-33DC-435C-B54A-E6DA6C7A7617}"/>
    <cellStyle name="SAPBEXstdItemX 2 2 3" xfId="6564" xr:uid="{6C42E396-CC02-4D03-A4FA-6108455C93BF}"/>
    <cellStyle name="SAPBEXstdItemX 2 2 3 2" xfId="6565" xr:uid="{3EDBC9C7-222A-4EFB-945C-BE521A84DC0E}"/>
    <cellStyle name="SAPBEXstdItemX 2 2 4" xfId="6566" xr:uid="{0EBBB665-25D3-4621-8220-3A22DC740A2D}"/>
    <cellStyle name="SAPBEXstdItemX 2 3" xfId="6567" xr:uid="{13F523C0-4B44-47F3-B4E0-E52EC1BB9835}"/>
    <cellStyle name="SAPBEXstdItemX 2 3 2" xfId="6568" xr:uid="{CC9705AE-E485-4074-95AF-79771FDAB8AB}"/>
    <cellStyle name="SAPBEXstdItemX 2 3 2 2" xfId="6569" xr:uid="{D31B5D51-CD28-4D6C-8C84-4702613F934F}"/>
    <cellStyle name="SAPBEXstdItemX 2 3 3" xfId="6570" xr:uid="{975F1B56-9D55-4637-9F29-56E53C4B9E54}"/>
    <cellStyle name="SAPBEXstdItemX 2 4" xfId="6571" xr:uid="{C7AC585D-2B5B-4DDB-9350-617B8600EDFA}"/>
    <cellStyle name="SAPBEXstdItemX 2 4 2" xfId="6572" xr:uid="{58EF49D3-9FE1-4A6A-A0F8-05CD35530873}"/>
    <cellStyle name="SAPBEXstdItemX 2 5" xfId="6573" xr:uid="{62664089-E25B-4FC8-8FD0-0138493B6536}"/>
    <cellStyle name="SAPBEXstdItemX 3" xfId="6574" xr:uid="{F4492588-8AF3-40E0-8EC6-67C7A77C89D6}"/>
    <cellStyle name="SAPBEXstdItemX 3 2" xfId="6575" xr:uid="{7E8191DF-56E0-4289-867C-7401BA4CEAFB}"/>
    <cellStyle name="SAPBEXstdItemX 3 2 2" xfId="6576" xr:uid="{868F5BCF-ED5F-4915-A35B-15317E60723C}"/>
    <cellStyle name="SAPBEXstdItemX 3 2 2 2" xfId="6577" xr:uid="{F83213C3-81BD-4941-A3CF-30FF752A3C1E}"/>
    <cellStyle name="SAPBEXstdItemX 3 2 3" xfId="6578" xr:uid="{F0D9C378-8FFE-48AA-81F5-5B770440EBFE}"/>
    <cellStyle name="SAPBEXstdItemX 3 3" xfId="6579" xr:uid="{78004FFE-A5F4-4609-8508-B82BC3EE2DCD}"/>
    <cellStyle name="SAPBEXstdItemX 3 3 2" xfId="6580" xr:uid="{9BB94A2E-6157-49EA-B897-1E4D6BF36E11}"/>
    <cellStyle name="SAPBEXstdItemX 3 4" xfId="6581" xr:uid="{7640CD4C-9A6B-471A-9F17-284A6C78B9E3}"/>
    <cellStyle name="SAPBEXstdItemX 4" xfId="6582" xr:uid="{0A413734-6FA8-4D81-8350-2279935BEE8D}"/>
    <cellStyle name="SAPBEXstdItemX 4 2" xfId="6583" xr:uid="{C340EC0D-68A6-4F7C-982E-A7A830FCC817}"/>
    <cellStyle name="SAPBEXstdItemX 4 2 2" xfId="6584" xr:uid="{52B4AFD6-179C-47A6-BF87-A96BF455A15B}"/>
    <cellStyle name="SAPBEXstdItemX 4 3" xfId="6585" xr:uid="{70487253-EB7D-44D5-9EE4-6C2C15673914}"/>
    <cellStyle name="SAPBEXstdItemX 5" xfId="6586" xr:uid="{AA8E870D-A2F4-4B67-ABE8-3716D7764AB1}"/>
    <cellStyle name="SAPBEXstdItemX 5 2" xfId="6587" xr:uid="{838F25B3-DD81-465A-83F1-DDA8A21EA924}"/>
    <cellStyle name="SAPBEXstdItemX 6" xfId="6588" xr:uid="{8492CE53-DEA4-421C-B339-177B3FB6802B}"/>
    <cellStyle name="SAPBEXstdItemX 7" xfId="6589" xr:uid="{9DCF020A-2124-4835-B6CA-1A94F23F1383}"/>
    <cellStyle name="SAPBEXtitle" xfId="6590" xr:uid="{7B5A9DBC-F324-4961-B598-01146F654D81}"/>
    <cellStyle name="SAPBEXtitle 2" xfId="6591" xr:uid="{E98D0F5A-7EFF-42A1-959A-8DDA8006E0F0}"/>
    <cellStyle name="SAPBEXtitle 2 2" xfId="6592" xr:uid="{7FD8C797-2097-41CB-B33D-5FC5963CC66C}"/>
    <cellStyle name="SAPBEXtitle 3" xfId="6593" xr:uid="{385A959D-63BF-4E82-A74B-E51CF03A52A3}"/>
    <cellStyle name="SAPBEXtitle 4" xfId="6594" xr:uid="{D3EB6D52-2026-4E74-A919-B0AFED801562}"/>
    <cellStyle name="SAPBEXundefined" xfId="6595" xr:uid="{4AC0201F-8EEB-42AC-8047-588488E6ED84}"/>
    <cellStyle name="SAPBEXundefined 2" xfId="6596" xr:uid="{C340DBC1-8ACE-44E0-9B04-8EB39914CDCB}"/>
    <cellStyle name="SAPBEXundefined 2 2" xfId="6597" xr:uid="{DDD4DA52-B2CD-43B9-8EA8-10F25EE83651}"/>
    <cellStyle name="SAPBEXundefined 2 2 2" xfId="6598" xr:uid="{82F997CF-7D98-4C7B-A689-1A46E8B7368E}"/>
    <cellStyle name="SAPBEXundefined 2 2 2 2" xfId="6599" xr:uid="{7608074A-302B-4A91-8517-735FF3E4B3F9}"/>
    <cellStyle name="SAPBEXundefined 2 2 2 2 2" xfId="6600" xr:uid="{F03A341A-4333-4C44-B5BD-B1899D68E291}"/>
    <cellStyle name="SAPBEXundefined 2 2 2 3" xfId="6601" xr:uid="{C9529D5F-C7D1-435E-9A5A-C9E6C9123BCD}"/>
    <cellStyle name="SAPBEXundefined 2 2 3" xfId="6602" xr:uid="{B83CAD08-07F8-4675-A918-7A16624A8222}"/>
    <cellStyle name="SAPBEXundefined 2 2 3 2" xfId="6603" xr:uid="{C553C7AA-E6BF-42EE-9476-F8C162E28938}"/>
    <cellStyle name="SAPBEXundefined 2 2 4" xfId="6604" xr:uid="{73C8B05B-4362-45BC-B84E-E2A1725EC538}"/>
    <cellStyle name="SAPBEXundefined 2 3" xfId="6605" xr:uid="{A21CFA4C-17E2-4344-B29B-B421064D5014}"/>
    <cellStyle name="SAPBEXundefined 2 3 2" xfId="6606" xr:uid="{FC448413-3F5B-41E5-88EF-54EFB270A630}"/>
    <cellStyle name="SAPBEXundefined 2 4" xfId="6607" xr:uid="{436CEC44-A51D-45AC-B749-AE8ADA266987}"/>
    <cellStyle name="SAPBEXundefined 3" xfId="6608" xr:uid="{13826891-E79F-4892-B958-01D48B358888}"/>
    <cellStyle name="SAPBEXundefined 3 2" xfId="6609" xr:uid="{3AA1E70A-6D1C-4A2E-90BA-BE425E2CA122}"/>
    <cellStyle name="SAPBEXundefined 3 2 2" xfId="6610" xr:uid="{A489B916-EA0A-4D25-9636-2965EDD62809}"/>
    <cellStyle name="SAPBEXundefined 3 2 2 2" xfId="6611" xr:uid="{65204AB8-72AE-48CE-A28D-FCC296B7E65F}"/>
    <cellStyle name="SAPBEXundefined 3 2 3" xfId="6612" xr:uid="{B5101C0B-0E03-47D9-B40E-FCB812447220}"/>
    <cellStyle name="SAPBEXundefined 3 3" xfId="6613" xr:uid="{19E9C5D0-55A2-468B-BC96-C67331827AF9}"/>
    <cellStyle name="SAPBEXundefined 3 3 2" xfId="6614" xr:uid="{6A0AF042-444C-4B8E-A95A-9D8F2DAD0BA3}"/>
    <cellStyle name="SAPBEXundefined 3 4" xfId="6615" xr:uid="{8217D53A-2CCC-4290-94AF-980A7437F082}"/>
    <cellStyle name="SAPBEXundefined 4" xfId="6616" xr:uid="{3C1F89B8-C835-44BD-92EA-1930CB46C2C9}"/>
    <cellStyle name="SAPBEXundefined 4 2" xfId="6617" xr:uid="{39A79B3E-3F3D-41E9-84D5-52C6BBCC41E5}"/>
    <cellStyle name="SAPBEXundefined 5" xfId="6618" xr:uid="{E18419BB-B86D-45F2-88EF-C6E11D05E130}"/>
    <cellStyle name="SAPBEXundefined 6" xfId="6619" xr:uid="{E8190658-80CC-44EC-8809-336A12E429EB}"/>
    <cellStyle name="SideText0" xfId="7368" xr:uid="{10D88C20-EB52-4DF5-B1D1-10D3B3905441}"/>
    <cellStyle name="SideText0 2" xfId="7369" xr:uid="{19CAF37D-EA8E-4F59-953E-9EA9B4713FA2}"/>
    <cellStyle name="SideText1" xfId="7370" xr:uid="{9DDB96DA-C1D4-428B-B9F8-7A9EB8B7119A}"/>
    <cellStyle name="SideText1 2" xfId="7371" xr:uid="{126B0366-80BC-489B-9410-6E3D9C562216}"/>
    <cellStyle name="SideText2" xfId="7372" xr:uid="{0D369FA0-7E69-4B17-A53F-5F6834897328}"/>
    <cellStyle name="SideText2 2" xfId="7373" xr:uid="{E6BE396B-D2D2-4ADC-86EA-A787FA222BB1}"/>
    <cellStyle name="SideText3" xfId="7374" xr:uid="{E4EAE63B-7C39-4B56-8DA8-F317F9A7D236}"/>
    <cellStyle name="SideText3 2" xfId="7375" xr:uid="{4B6A5900-CE71-4CBD-A620-AB9FB9939CEB}"/>
    <cellStyle name="Style 1" xfId="6620" xr:uid="{75B2C074-948D-4AE9-8D3A-C0EF32CB7779}"/>
    <cellStyle name="Style 1 2" xfId="6621" xr:uid="{FE4EEBA8-4AC7-4007-939E-7D2F10635476}"/>
    <cellStyle name="Style 1 2 2" xfId="6622" xr:uid="{21B0B211-D05B-4179-9F20-D4DE6226817F}"/>
    <cellStyle name="Style 1 2 2 2" xfId="6623" xr:uid="{C793BE07-C25C-4C59-AC2D-0BCBD3FFEF99}"/>
    <cellStyle name="Style 1 2 3" xfId="6624" xr:uid="{C3F0174D-88D0-4A6E-B27B-FA711F6AFD11}"/>
    <cellStyle name="Style 1 2 3 2" xfId="6625" xr:uid="{53BFCE67-E711-40D0-9803-5F4DDA4D363A}"/>
    <cellStyle name="Style 1 2 4" xfId="6626" xr:uid="{B392C167-7D11-4D0A-A4F0-CDB2C6ADD093}"/>
    <cellStyle name="Style 1 2 5" xfId="6627" xr:uid="{79E8FD6A-1576-46ED-869C-8B6EBE97D302}"/>
    <cellStyle name="Style 1 3" xfId="6628" xr:uid="{6FB09C2E-FB6E-4A6B-A63D-82F986195145}"/>
    <cellStyle name="Style 1 3 2" xfId="6629" xr:uid="{A74E446F-2AD3-4508-BCC9-753C5C3B7516}"/>
    <cellStyle name="Style 1 3 2 2" xfId="6630" xr:uid="{25253AD6-4811-4364-8E92-A0D8DE0695B0}"/>
    <cellStyle name="Style 1 3 3" xfId="6631" xr:uid="{A9A7312A-0CD9-420B-81A8-137B3D20DD96}"/>
    <cellStyle name="Style 1 3 3 2" xfId="6632" xr:uid="{3E465F20-A0E0-4988-A3BB-E041712D0E1D}"/>
    <cellStyle name="Style 1 3 4" xfId="6633" xr:uid="{1368D025-D69B-4669-A55D-A8CB4F89081E}"/>
    <cellStyle name="Style 1 4" xfId="6634" xr:uid="{7C09F0A1-ED17-41EE-B25B-B7A3F529EA05}"/>
    <cellStyle name="Style 1 4 2" xfId="6635" xr:uid="{CB150FE7-8FF3-4080-97BF-FC4D9E5BFA00}"/>
    <cellStyle name="Style 1 4 2 2" xfId="6636" xr:uid="{C3EE29DF-7576-4CBF-A456-D3FECFB8B33E}"/>
    <cellStyle name="Style 1 4 3" xfId="6637" xr:uid="{79A03B62-C63A-4143-B3A3-847535B3BF1F}"/>
    <cellStyle name="Style 1 5" xfId="6638" xr:uid="{741AFC77-3FDD-4990-BC27-2F2F48B25686}"/>
    <cellStyle name="Style 1 5 2" xfId="6639" xr:uid="{AF86A45A-1AB0-4E55-8872-F188F70FD48B}"/>
    <cellStyle name="Style 1 6" xfId="6640" xr:uid="{9780DBFC-13CD-45D1-AD2C-B8B30398D98F}"/>
    <cellStyle name="Style 1 6 2" xfId="7301" xr:uid="{0D4079CA-9F81-4919-88C7-11E922A5AAA0}"/>
    <cellStyle name="Style 1 7" xfId="6641" xr:uid="{0EDC899E-059A-4842-ACD5-8AD72B627124}"/>
    <cellStyle name="Title 2" xfId="6642" xr:uid="{10A484C5-9C6F-433F-899A-D381B9081E4B}"/>
    <cellStyle name="Title 2 2" xfId="6643" xr:uid="{92BCCC98-FEC2-423F-8EED-8859D4A6B4D7}"/>
    <cellStyle name="Title 2 2 2" xfId="6644" xr:uid="{A19205A5-8A34-4855-8F40-61242E5CF847}"/>
    <cellStyle name="Title 2 2 2 2" xfId="6645" xr:uid="{A03EF6A1-82DE-446C-8CDD-C2063257F783}"/>
    <cellStyle name="Title 2 2 2 2 2" xfId="6646" xr:uid="{8E669AD8-1B36-496B-8025-F232453FB761}"/>
    <cellStyle name="Title 2 2 2 2 2 2" xfId="6647" xr:uid="{62A42194-0B2F-498F-8C62-2D7815D101BA}"/>
    <cellStyle name="Title 2 2 2 2 3" xfId="6648" xr:uid="{B1258E46-4947-4E35-BF5F-D3EA73C828CE}"/>
    <cellStyle name="Title 2 2 2 3" xfId="6649" xr:uid="{15B98A8F-C14D-423C-96A6-AC7659A5247E}"/>
    <cellStyle name="Title 2 2 2 3 2" xfId="6650" xr:uid="{FC2B914F-FFC7-4D09-9746-F560E91FFCE0}"/>
    <cellStyle name="Title 2 2 2 4" xfId="6651" xr:uid="{9D201588-1D24-4CDA-BB8F-A932F75EBBEA}"/>
    <cellStyle name="Title 2 2 3" xfId="6652" xr:uid="{09388D6B-DA90-453B-B671-96082FEA3BB2}"/>
    <cellStyle name="Title 2 2 3 2" xfId="6653" xr:uid="{AEE9F08B-5275-4731-B68F-3CD982DC7BEA}"/>
    <cellStyle name="Title 2 2 3 2 2" xfId="6654" xr:uid="{8C719C67-FF8D-4327-A9ED-07AF62966D7F}"/>
    <cellStyle name="Title 2 2 3 3" xfId="6655" xr:uid="{E630FEF9-7F43-44E5-9491-3B8A120010D8}"/>
    <cellStyle name="Title 2 2 4" xfId="6656" xr:uid="{782A6F8A-BF91-4C70-A43B-B8ACFAC92DA2}"/>
    <cellStyle name="Title 2 2 4 2" xfId="6657" xr:uid="{A4D1A76D-24CD-41CF-BA11-8DC625C4E59D}"/>
    <cellStyle name="Title 2 2 5" xfId="6658" xr:uid="{09BB863F-B74A-433E-BA72-E150A080ED61}"/>
    <cellStyle name="Title 2 3" xfId="6659" xr:uid="{AF1A79EC-CFAA-4F21-A2D6-73AF1B064789}"/>
    <cellStyle name="Title 2 3 2" xfId="6660" xr:uid="{28E593F7-64E7-4740-9588-E7F9492208F7}"/>
    <cellStyle name="Title 2 3 2 2" xfId="6661" xr:uid="{735B83B9-1768-4408-B7E6-8A6A8F6A215B}"/>
    <cellStyle name="Title 2 3 2 2 2" xfId="6662" xr:uid="{869B3B67-A330-4E8C-9AA0-27A6DD70E2AD}"/>
    <cellStyle name="Title 2 3 2 3" xfId="6663" xr:uid="{64AD4558-E2BC-4A28-A257-8E8C869F0C6F}"/>
    <cellStyle name="Title 2 3 3" xfId="6664" xr:uid="{AA91DB4E-F229-48A8-837E-86E30BDFDB48}"/>
    <cellStyle name="Title 2 3 3 2" xfId="6665" xr:uid="{E5D88541-29AD-452F-B190-1BA6AFEFFD18}"/>
    <cellStyle name="Title 2 3 4" xfId="6666" xr:uid="{9A5B796E-6658-4DD6-A068-DC431632A078}"/>
    <cellStyle name="Title 2 4" xfId="6667" xr:uid="{8337F2A6-6ACD-47A9-9E5E-63B71918C124}"/>
    <cellStyle name="Title 2 4 2" xfId="6668" xr:uid="{5F50664B-7632-423A-BC06-600803E2FA29}"/>
    <cellStyle name="Title 2 5" xfId="6669" xr:uid="{36AD4B32-4527-4163-933F-FD198CF14A4F}"/>
    <cellStyle name="Title 2 5 2" xfId="7302" xr:uid="{F0E9FC5A-E170-4F3F-8581-AD894561A179}"/>
    <cellStyle name="Title 2 6" xfId="6670" xr:uid="{2BB406F3-12C7-440C-ADAA-305B5A6D2CD5}"/>
    <cellStyle name="Title 3" xfId="6671" xr:uid="{44B8EDEE-A437-4865-881B-FBDAEFE28651}"/>
    <cellStyle name="Title 3 2" xfId="6672" xr:uid="{EB7CA29D-631E-4568-AA11-5A66DFB830B2}"/>
    <cellStyle name="Title 3 2 2" xfId="6673" xr:uid="{6638F8DB-D5AD-4804-9DC6-5EEAFEC2F962}"/>
    <cellStyle name="Title 3 2 2 2" xfId="6674" xr:uid="{72290DA8-BBAE-4126-8EE3-47E17ABAEEBC}"/>
    <cellStyle name="Title 3 2 2 2 2" xfId="6675" xr:uid="{76769178-A151-4062-9E56-DDDCA24E0CB0}"/>
    <cellStyle name="Title 3 2 2 3" xfId="6676" xr:uid="{8F67119B-9772-4EE6-863F-31A32E589AA8}"/>
    <cellStyle name="Title 3 2 3" xfId="6677" xr:uid="{47451E46-2B1E-4E3D-9E6C-4DE4908C7068}"/>
    <cellStyle name="Title 3 2 3 2" xfId="6678" xr:uid="{8EE10EAF-3068-4FA5-A9CB-4AB99F28DABB}"/>
    <cellStyle name="Title 3 2 4" xfId="6679" xr:uid="{7B68502F-8952-4495-91AA-8033D08187AE}"/>
    <cellStyle name="Title 3 3" xfId="6680" xr:uid="{E16E21A7-1240-4E09-AE46-D72E8DDF70FA}"/>
    <cellStyle name="Title 3 3 2" xfId="6681" xr:uid="{6F3AE29D-29F1-4984-A0A8-2065DA3B8520}"/>
    <cellStyle name="Title 3 4" xfId="6682" xr:uid="{28FDD0B4-5C3F-4BD4-8894-271A3A649F10}"/>
    <cellStyle name="Title 4" xfId="6683" xr:uid="{62D703D8-1D55-4865-91C8-187EFF4DB507}"/>
    <cellStyle name="Title 4 2" xfId="6684" xr:uid="{224EF431-2242-4D81-BE70-27322551F9C6}"/>
    <cellStyle name="Title 4 2 2" xfId="6685" xr:uid="{442C7902-D17A-4B71-A565-1E1E770B0271}"/>
    <cellStyle name="Title 4 2 2 2" xfId="6686" xr:uid="{11F3B7D7-4822-4020-9087-B402514C11B2}"/>
    <cellStyle name="Title 4 2 3" xfId="6687" xr:uid="{948226F9-9A3A-4EA2-B82B-D6829521AF6A}"/>
    <cellStyle name="Title 4 3" xfId="6688" xr:uid="{35054BB5-E2E4-4525-8E04-6F16D1B24566}"/>
    <cellStyle name="Title 4 3 2" xfId="6689" xr:uid="{6237939C-B7AD-4EEF-9B7B-41215760A85F}"/>
    <cellStyle name="Title 4 4" xfId="6690" xr:uid="{185E8130-8DB7-440A-80A9-8F87116AFEFB}"/>
    <cellStyle name="Title 5" xfId="6691" xr:uid="{F72B3E87-0A1B-4704-9F27-A3FF2826C5EF}"/>
    <cellStyle name="Title 5 2" xfId="6692" xr:uid="{BB539145-37B8-4A70-8C4A-C6B86127A13C}"/>
    <cellStyle name="Title 5 2 2" xfId="6693" xr:uid="{2BC0883D-DF3F-40ED-B345-3216F9D9F935}"/>
    <cellStyle name="Title 5 2 2 2" xfId="6694" xr:uid="{CE2FD051-607A-4543-9327-48C9754F377B}"/>
    <cellStyle name="Title 5 2 3" xfId="6695" xr:uid="{4E35DD4E-0086-44A6-A489-C6BFCC8F0552}"/>
    <cellStyle name="Title 5 3" xfId="6696" xr:uid="{487D7E68-11F7-4A26-816A-E361BC604A71}"/>
    <cellStyle name="Title 5 3 2" xfId="6697" xr:uid="{C8E453C6-7285-405F-A39D-A00A4048EEDF}"/>
    <cellStyle name="Title 5 4" xfId="6698" xr:uid="{AA50AB08-4E93-4EA7-9EE5-1730CA779694}"/>
    <cellStyle name="Title 6" xfId="6699" xr:uid="{FDC1E85B-B2C9-4F31-8CDB-5DFB175AD6AD}"/>
    <cellStyle name="Title 6 2" xfId="6700" xr:uid="{E7A245F3-D496-4C3F-B0E0-F7598017AB01}"/>
    <cellStyle name="Title 7" xfId="6805" xr:uid="{8AF96C89-0958-4B6F-9DA9-6D996EA86158}"/>
    <cellStyle name="Total" xfId="20" builtinId="25" customBuiltin="1"/>
    <cellStyle name="Total 2" xfId="6701" xr:uid="{F7891FE3-21F7-4318-BE59-13976512BEEF}"/>
    <cellStyle name="Total 2 2" xfId="6702" xr:uid="{0BC0643C-C51D-4322-AEAD-1C6DE4F026B0}"/>
    <cellStyle name="Total 2 2 2" xfId="6703" xr:uid="{3CFE78C1-2FBB-48AC-A69E-56A946093A2A}"/>
    <cellStyle name="Total 2 2 2 2" xfId="6704" xr:uid="{E508D6D8-E897-4485-9B0A-45E20C08FE7D}"/>
    <cellStyle name="Total 2 2 2 2 2" xfId="6705" xr:uid="{7705E825-AC85-417E-968F-711DCF071530}"/>
    <cellStyle name="Total 2 2 2 2 2 2" xfId="6706" xr:uid="{DD574B86-801F-422B-87C7-A8B6C2694ACC}"/>
    <cellStyle name="Total 2 2 2 2 3" xfId="6707" xr:uid="{7056663E-A9E8-44BD-A337-D5459AD420F4}"/>
    <cellStyle name="Total 2 2 2 3" xfId="6708" xr:uid="{A81C7459-CD4C-44AC-A486-795B9672D0FD}"/>
    <cellStyle name="Total 2 2 2 3 2" xfId="6709" xr:uid="{CCBC4A33-5748-4120-B44D-EF2F519E4ABA}"/>
    <cellStyle name="Total 2 2 2 4" xfId="6710" xr:uid="{BF169390-5A7B-441D-AEC9-0DFC02E6694F}"/>
    <cellStyle name="Total 2 2 3" xfId="6711" xr:uid="{49152583-25AD-4A55-A79F-A7496C8B9043}"/>
    <cellStyle name="Total 2 2 3 2" xfId="6712" xr:uid="{64DEE63D-E200-4414-ABA0-999D04E27A86}"/>
    <cellStyle name="Total 2 2 3 2 2" xfId="6713" xr:uid="{F5D6A948-96AF-459E-9D98-0312671D492F}"/>
    <cellStyle name="Total 2 2 3 3" xfId="6714" xr:uid="{777C3527-4430-4BAD-9AB1-6EF99AF377C6}"/>
    <cellStyle name="Total 2 2 4" xfId="6715" xr:uid="{1D3EC17F-F14B-4F0F-8937-BBC673EAC844}"/>
    <cellStyle name="Total 2 2 4 2" xfId="6716" xr:uid="{D1F0F332-DA1C-44D1-9D8B-A32D4D823B3E}"/>
    <cellStyle name="Total 2 2 4 2 2" xfId="6717" xr:uid="{B0A0E0C8-0673-49A6-9021-7872909067BC}"/>
    <cellStyle name="Total 2 2 4 3" xfId="6718" xr:uid="{D2724608-6CB1-4334-8657-A426B9421C7C}"/>
    <cellStyle name="Total 2 2 5" xfId="6719" xr:uid="{E70535DA-48BA-423F-B099-D269E23EA935}"/>
    <cellStyle name="Total 2 2 5 2" xfId="6720" xr:uid="{F4E5BAA0-EADD-4C5D-B372-E608A913A10C}"/>
    <cellStyle name="Total 2 2 6" xfId="6721" xr:uid="{B2AD9916-1468-4E5C-A16A-B928C361B434}"/>
    <cellStyle name="Total 2 2 7" xfId="6722" xr:uid="{0BBA620A-C67B-4CCF-B45F-575DB14F84B3}"/>
    <cellStyle name="Total 2 3" xfId="6723" xr:uid="{14F47C47-F565-4814-A263-7DE27FFD736B}"/>
    <cellStyle name="Total 2 3 2" xfId="6724" xr:uid="{F8610811-2106-484C-81CB-C0CB233221C8}"/>
    <cellStyle name="Total 2 3 2 2" xfId="6725" xr:uid="{2C0E145B-9B5C-4C95-B1DC-B1995AD3B763}"/>
    <cellStyle name="Total 2 3 2 2 2" xfId="6726" xr:uid="{8FB2B0EC-ABF0-4384-8382-6FB112672EE9}"/>
    <cellStyle name="Total 2 3 2 3" xfId="6727" xr:uid="{617114CF-0DDD-4502-AF16-6CC19DE31E7D}"/>
    <cellStyle name="Total 2 3 3" xfId="6728" xr:uid="{58C9C799-0E2C-45C5-9397-4718B02F765D}"/>
    <cellStyle name="Total 2 3 3 2" xfId="6729" xr:uid="{5F55841A-C73D-4E26-B1A6-31584CB40492}"/>
    <cellStyle name="Total 2 3 4" xfId="6730" xr:uid="{8AE173AC-5B74-45FF-A8B0-B6BE881F8FD6}"/>
    <cellStyle name="Total 2 4" xfId="6731" xr:uid="{86B5297C-1518-4CB0-B515-B0E2A72051B6}"/>
    <cellStyle name="Total 2 4 2" xfId="6732" xr:uid="{4824DCA0-C8D8-4F7C-9334-58121D611520}"/>
    <cellStyle name="Total 2 4 2 2" xfId="6733" xr:uid="{E6D4C226-D990-49C9-B186-8060CBB6E7BE}"/>
    <cellStyle name="Total 2 4 3" xfId="6734" xr:uid="{9041E948-3518-49B7-9377-7C8F0316300F}"/>
    <cellStyle name="Total 2 5" xfId="6735" xr:uid="{46ACA38A-6FC0-48D1-A368-38565B86686C}"/>
    <cellStyle name="Total 2 5 2" xfId="6736" xr:uid="{C8A70DA2-70EC-4ECF-A7AF-16C492D2F5DF}"/>
    <cellStyle name="Total 2 5 2 2" xfId="6737" xr:uid="{AC6CFDAA-EE74-47CA-AA6D-E3911BC9DA96}"/>
    <cellStyle name="Total 2 5 3" xfId="6738" xr:uid="{380EE901-881A-4553-BF65-5684551D6788}"/>
    <cellStyle name="Total 2 6" xfId="6739" xr:uid="{C2C012CE-D762-4CF7-AB8E-55399408FA67}"/>
    <cellStyle name="Total 2 6 2" xfId="6740" xr:uid="{3DD431F3-0C1E-4A55-BCC4-D8604076A21A}"/>
    <cellStyle name="Total 2 7" xfId="6741" xr:uid="{3AAEFC4A-CAFB-41A0-BD5B-D708AE328FE1}"/>
    <cellStyle name="Total 2 7 2" xfId="7303" xr:uid="{162FD281-C702-4F04-B59E-6F0E40C84373}"/>
    <cellStyle name="Total 2 8" xfId="6742" xr:uid="{966BF5A7-0374-4BBC-A0C2-13F1F9D589D3}"/>
    <cellStyle name="Total 2 9" xfId="6743" xr:uid="{D5AB133A-250C-451F-81DC-B086804F8543}"/>
    <cellStyle name="Total 3" xfId="6744" xr:uid="{53040CC2-56B1-4808-AF7C-95639B12646C}"/>
    <cellStyle name="Total 3 2" xfId="6745" xr:uid="{0C7206BE-6A4B-4AD1-9AA7-D74E051DFB26}"/>
    <cellStyle name="Total 3 2 2" xfId="6746" xr:uid="{05D145B5-7D39-4135-A1DD-D56A0D76D85C}"/>
    <cellStyle name="Total 3 2 2 2" xfId="6747" xr:uid="{3BB2B344-7283-4B10-B662-8BF4A7DAB89C}"/>
    <cellStyle name="Total 3 2 3" xfId="6748" xr:uid="{7E48C46F-0714-4BF8-B93D-99E800089AAF}"/>
    <cellStyle name="Total 3 3" xfId="6749" xr:uid="{B07647FB-A070-4ED4-8C6B-23CEB379EAA4}"/>
    <cellStyle name="Total 3 3 2" xfId="6750" xr:uid="{C348E9BC-76E5-43AA-B341-D5140D321C47}"/>
    <cellStyle name="Total 3 3 2 2" xfId="6751" xr:uid="{ADDA86E4-D72A-4DF6-A5BC-7678FC52E18D}"/>
    <cellStyle name="Total 3 3 3" xfId="6752" xr:uid="{14E77083-A7C4-4425-A12E-AFDD6C27A52F}"/>
    <cellStyle name="Total 3 4" xfId="6753" xr:uid="{54762713-67B1-4383-846C-4C0C8BD92B1F}"/>
    <cellStyle name="Total 3 4 2" xfId="6754" xr:uid="{05B5CFD4-9A38-4896-BC4F-316BFAC3CD85}"/>
    <cellStyle name="Total 3 5" xfId="6755" xr:uid="{C6C43E93-1121-4742-A296-6AD8C6AA7B50}"/>
    <cellStyle name="Total 4" xfId="6756" xr:uid="{8502FF70-CF2D-4272-BC59-AEB43D262108}"/>
    <cellStyle name="Total 4 2" xfId="6757" xr:uid="{EA32E25C-6AAC-4DF4-9364-349AAC8A61EA}"/>
    <cellStyle name="Total 4 2 2" xfId="6758" xr:uid="{3C6025AA-F8B4-4741-B36F-3F77B5FFF092}"/>
    <cellStyle name="Total 4 2 2 2" xfId="6759" xr:uid="{76397C3F-E4CB-401C-ABC8-B44A09F8ADFB}"/>
    <cellStyle name="Total 4 2 3" xfId="6760" xr:uid="{32AC1F07-E06F-4A76-9E14-8CEE2CD68425}"/>
    <cellStyle name="Total 4 3" xfId="6761" xr:uid="{7A123CC2-AFBA-4E76-9208-8F85370A1BF4}"/>
    <cellStyle name="Total 4 3 2" xfId="6762" xr:uid="{A0178554-9CA7-4CBD-9CD9-657A16FFC618}"/>
    <cellStyle name="Total 4 4" xfId="6763" xr:uid="{DED6EA06-CD82-4593-8215-28DAE155BC02}"/>
    <cellStyle name="Total 5" xfId="6764" xr:uid="{D31C8E24-E80C-4D97-B804-0FA7CA407793}"/>
    <cellStyle name="Total 5 2" xfId="6765" xr:uid="{BE3C0D45-D5D5-4BC9-932B-6B9D1D6D8AEC}"/>
    <cellStyle name="Total 5 2 2" xfId="6766" xr:uid="{C867535D-1124-46D0-9252-C022A0EE597E}"/>
    <cellStyle name="Total 5 2 2 2" xfId="6767" xr:uid="{F7EFCC63-A216-49A1-85BA-360EF6A69928}"/>
    <cellStyle name="Total 5 2 3" xfId="6768" xr:uid="{A92B0038-91E1-4D7A-94D5-9A7A9FE2FEA0}"/>
    <cellStyle name="Total 5 3" xfId="6769" xr:uid="{24C577D0-2B59-4DE7-BC6F-14F5322789FD}"/>
    <cellStyle name="Total 5 3 2" xfId="6770" xr:uid="{A74591E5-34F7-414D-BDC4-C4C89E3EF321}"/>
    <cellStyle name="Total 5 4" xfId="6771" xr:uid="{7FB57708-F912-4AC3-847C-C4CB2C24B0AA}"/>
    <cellStyle name="Total 6" xfId="6772" xr:uid="{6A7DCBF5-502F-4A3F-B70E-EAF16F57BC3A}"/>
    <cellStyle name="Total 6 2" xfId="6773" xr:uid="{848708F4-5549-4E3A-AFB6-516C17D07008}"/>
    <cellStyle name="Total 6 2 2" xfId="6774" xr:uid="{C8CE1ECF-BE34-4371-9950-68F5AFBEAE8F}"/>
    <cellStyle name="Total 6 3" xfId="6775" xr:uid="{B7E2E15B-692F-4CE2-A0B3-8481CEC80E66}"/>
    <cellStyle name="Total 7" xfId="6776" xr:uid="{8015A4EF-B129-47D7-8B5D-7AEDB6FCC683}"/>
    <cellStyle name="Total 7 2" xfId="6777" xr:uid="{45080C0E-27BF-473F-AD1B-80A982E88D67}"/>
    <cellStyle name="Total 8" xfId="6778" xr:uid="{6AF4F5C6-3786-4052-8E01-E8836B1E9C9B}"/>
    <cellStyle name="Total 8 2" xfId="6779" xr:uid="{2452DD39-B648-40FD-8BA1-610D1DFFC299}"/>
    <cellStyle name="Total 9" xfId="6780" xr:uid="{B41B4A86-5E8A-4D9B-95DF-8D41B0EF4162}"/>
    <cellStyle name="Total 9 2" xfId="6781" xr:uid="{F4A48F31-6AAD-4E11-B969-04E027D45309}"/>
    <cellStyle name="Warning Text" xfId="17" builtinId="11" customBuiltin="1"/>
    <cellStyle name="Warning Text 2" xfId="6782" xr:uid="{934FBE3F-6F6E-4C74-9B61-3A0990FE5C11}"/>
    <cellStyle name="Warning Text 2 2" xfId="6783" xr:uid="{FFCE8935-EF6F-4CE0-9CD3-754D860A7101}"/>
    <cellStyle name="Warning Text 2 2 2" xfId="6784" xr:uid="{17947ADB-5923-4136-9077-5B201811378E}"/>
    <cellStyle name="Warning Text 2 2 2 2" xfId="6785" xr:uid="{7664E1F2-9BF8-4AFD-A058-F65FB025BDE0}"/>
    <cellStyle name="Warning Text 2 2 2 2 2" xfId="6786" xr:uid="{10788755-543D-4770-97B9-0AB5B9A1BA35}"/>
    <cellStyle name="Warning Text 2 2 2 3" xfId="6787" xr:uid="{93D3B587-39B9-4968-A581-0D24149175FF}"/>
    <cellStyle name="Warning Text 2 2 3" xfId="6788" xr:uid="{298A7B36-36D6-4933-B2CD-F39DBF279390}"/>
    <cellStyle name="Warning Text 2 2 3 2" xfId="6789" xr:uid="{A3A1CE2D-F27B-4399-9EE1-9DCA8E6AF128}"/>
    <cellStyle name="Warning Text 2 2 4" xfId="6790" xr:uid="{D29954C4-1E13-4E4D-A794-D661B6740C74}"/>
    <cellStyle name="Warning Text 2 2 5" xfId="6791" xr:uid="{3821F8EF-D435-496C-A93C-869313D33ED6}"/>
    <cellStyle name="Warning Text 2 3" xfId="6792" xr:uid="{D7580713-562E-48E4-ABB8-92EB9AFBEE99}"/>
    <cellStyle name="Warning Text 2 3 2" xfId="6793" xr:uid="{83B868A8-B739-4D1B-81FC-A8366B22AF9D}"/>
    <cellStyle name="Warning Text 2 3 2 2" xfId="6794" xr:uid="{E77934A9-2D89-49BF-9889-56795B2A5A17}"/>
    <cellStyle name="Warning Text 2 3 3" xfId="6795" xr:uid="{E541406A-1630-49C7-8E85-46C1FAF5E90B}"/>
    <cellStyle name="Warning Text 2 4" xfId="6796" xr:uid="{DFC6A144-E8BF-438B-8163-AC10C3F424FD}"/>
    <cellStyle name="Warning Text 2 4 2" xfId="6797" xr:uid="{9391A5AC-4719-4B9F-93AD-A994AB8937A8}"/>
    <cellStyle name="Warning Text 2 5" xfId="6798" xr:uid="{EB237BE8-9CCD-4BAA-B769-51E39C973929}"/>
    <cellStyle name="Warning Text 2 5 2" xfId="7304" xr:uid="{33855FE6-7A4C-4178-961E-293AC4A90085}"/>
    <cellStyle name="Warning Text 2 6" xfId="6799" xr:uid="{7885D6EB-7CF5-43C1-85CF-F7D4C103D2FB}"/>
    <cellStyle name="Warning Text 2 7" xfId="6800" xr:uid="{CF59945C-790C-423C-A0EF-FC4DD20E819B}"/>
    <cellStyle name="Warning Text 3" xfId="6801" xr:uid="{8E02E8B3-C857-4284-BB0B-D3E36C8BFE7F}"/>
    <cellStyle name="Warning Text 3 2" xfId="6802" xr:uid="{6F1237E6-974E-4EBC-99BF-13EAD5E1C9A0}"/>
    <cellStyle name="zobrazit tisíce 1" xfId="7376" xr:uid="{0ABA8A5D-0CAE-4C35-8701-C7D7506FEEEC}"/>
    <cellStyle name="標準 2" xfId="10581" xr:uid="{58E93FB4-BE8F-4D5C-A647-9FADA6D02576}"/>
  </cellStyles>
  <dxfs count="303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theme="1"/>
      </font>
      <numFmt numFmtId="2" formatCode="0.00"/>
      <fill>
        <patternFill>
          <bgColor rgb="FF92D050"/>
        </patternFill>
      </fill>
    </dxf>
    <dxf>
      <font>
        <b/>
        <i val="0"/>
        <color theme="1"/>
      </font>
      <numFmt numFmtId="2" formatCode="0.00"/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2" formatCode="0.00"/>
    </dxf>
    <dxf>
      <alignment horizontal="center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</dxfs>
  <tableStyles count="0" defaultTableStyle="TableStyleMedium2" defaultPivotStyle="PivotStyleLight16"/>
  <colors>
    <mruColors>
      <color rgb="FFC814C8"/>
      <color rgb="FF009193"/>
      <color rgb="FFC81EBE"/>
      <color rgb="FFC80ABE"/>
      <color rgb="FFBE0AC8"/>
      <color rgb="FFBE0ABE"/>
      <color rgb="FFC814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externalLink" Target="externalLinks/externalLink4.xml"/><Relationship Id="rId63" Type="http://schemas.openxmlformats.org/officeDocument/2006/relationships/pivotCacheDefinition" Target="pivotCache/pivotCacheDefinition1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externalLink" Target="externalLinks/externalLink2.xml"/><Relationship Id="rId58" Type="http://schemas.openxmlformats.org/officeDocument/2006/relationships/externalLink" Target="externalLinks/externalLink7.xml"/><Relationship Id="rId66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externalLink" Target="externalLinks/externalLink6.xml"/><Relationship Id="rId61" Type="http://schemas.openxmlformats.org/officeDocument/2006/relationships/externalLink" Target="externalLinks/externalLink10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1.xml"/><Relationship Id="rId60" Type="http://schemas.openxmlformats.org/officeDocument/2006/relationships/externalLink" Target="externalLinks/externalLink9.xml"/><Relationship Id="rId6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externalLink" Target="externalLinks/externalLink5.xml"/><Relationship Id="rId64" Type="http://schemas.openxmlformats.org/officeDocument/2006/relationships/theme" Target="theme/theme1.xml"/><Relationship Id="rId69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8.xml"/><Relationship Id="rId67" Type="http://schemas.microsoft.com/office/2022/11/relationships/FeaturePropertyBag" Target="featurePropertyBag/featurePropertyBag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3.xml"/><Relationship Id="rId62" Type="http://schemas.openxmlformats.org/officeDocument/2006/relationships/externalLink" Target="externalLinks/externalLink11.xml"/><Relationship Id="rId70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'Summary 2023'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'Summary 2023'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'Summary 2024'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'Summary 2023'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'Summary 2024'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'Summary 2023'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'Summary 2024'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'Summary 2023'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'Summary 2023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'Summary 2023'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'Summary 2023'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'Summary 2023'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'Summary 2024'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'Summary 2024'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'Summary 2024'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'Summary 2024'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'Summary 2024'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'Summary 2024'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'Summary 2024'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'Summary 2024'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'Summary 2024'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'Summary 2024'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'Summary 2024'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'Summary 2024'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'Summary 2024'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'Summary 2024'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'Summary 2024'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'Summary 2024'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'Summary 2024'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'Summary 2024'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'Summary 2024'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'Summary 2024'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'Summary 2024'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'Summary 2024'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'Summary 2024'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'Summary 2024'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'Summary 2024'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'Summary 2024'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'Summary 2024'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'Summary 2024'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'Summary 2024'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'Summary 2024'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'Summary 2024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</xdr:colOff>
      <xdr:row>0</xdr:row>
      <xdr:rowOff>0</xdr:rowOff>
    </xdr:from>
    <xdr:to>
      <xdr:col>7</xdr:col>
      <xdr:colOff>281940</xdr:colOff>
      <xdr:row>4</xdr:row>
      <xdr:rowOff>129540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6680" y="0"/>
          <a:ext cx="5798820" cy="830580"/>
        </a:xfrm>
        <a:prstGeom prst="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/>
            <a:t>1. Values in Orange are references</a:t>
          </a:r>
          <a:r>
            <a:rPr lang="en-IN" sz="1100" baseline="0"/>
            <a:t> to plants/locations</a:t>
          </a:r>
        </a:p>
        <a:p>
          <a:r>
            <a:rPr lang="en-IN" sz="1100" baseline="0"/>
            <a:t>2. Values in Blue are retrieved using Vlookup from Plant Data</a:t>
          </a:r>
        </a:p>
        <a:p>
          <a:r>
            <a:rPr lang="en-IN" sz="1100" baseline="0"/>
            <a:t>3. Ensure Year number in row 6 (Column E to P) are showing correct year</a:t>
          </a:r>
        </a:p>
        <a:p>
          <a:r>
            <a:rPr lang="en-IN" sz="1100" baseline="0"/>
            <a:t>4. Click 'Macro for Power BI'</a:t>
          </a:r>
        </a:p>
        <a:p>
          <a:endParaRPr lang="en-I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563880</xdr:colOff>
          <xdr:row>0</xdr:row>
          <xdr:rowOff>0</xdr:rowOff>
        </xdr:from>
        <xdr:to>
          <xdr:col>25</xdr:col>
          <xdr:colOff>426720</xdr:colOff>
          <xdr:row>3</xdr:row>
          <xdr:rowOff>30480</xdr:rowOff>
        </xdr:to>
        <xdr:sp macro="" textlink="">
          <xdr:nvSpPr>
            <xdr:cNvPr id="158721" name="Button 1" hidden="1">
              <a:extLst>
                <a:ext uri="{63B3BB69-23CF-44E3-9099-C40C66FF867C}">
                  <a14:compatExt spid="_x0000_s158721"/>
                </a:ext>
                <a:ext uri="{FF2B5EF4-FFF2-40B4-BE49-F238E27FC236}">
                  <a16:creationId xmlns:a16="http://schemas.microsoft.com/office/drawing/2014/main" id="{00000000-0008-0000-0000-000001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Macro for PowerBI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392906</xdr:colOff>
      <xdr:row>0</xdr:row>
      <xdr:rowOff>83344</xdr:rowOff>
    </xdr:from>
    <xdr:to>
      <xdr:col>2</xdr:col>
      <xdr:colOff>1083468</xdr:colOff>
      <xdr:row>0</xdr:row>
      <xdr:rowOff>261937</xdr:rowOff>
    </xdr:to>
    <xdr:sp macro="" textlink="">
      <xdr:nvSpPr>
        <xdr:cNvPr id="2" name="Arrow: Lef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78719" y="83344"/>
          <a:ext cx="690562" cy="178593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464343</xdr:colOff>
      <xdr:row>0</xdr:row>
      <xdr:rowOff>59531</xdr:rowOff>
    </xdr:from>
    <xdr:to>
      <xdr:col>2</xdr:col>
      <xdr:colOff>1154905</xdr:colOff>
      <xdr:row>0</xdr:row>
      <xdr:rowOff>238124</xdr:rowOff>
    </xdr:to>
    <xdr:sp macro="" textlink="">
      <xdr:nvSpPr>
        <xdr:cNvPr id="2" name="Arrow: Lef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381124" y="59531"/>
          <a:ext cx="690562" cy="178593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428625</xdr:colOff>
      <xdr:row>0</xdr:row>
      <xdr:rowOff>95250</xdr:rowOff>
    </xdr:from>
    <xdr:to>
      <xdr:col>2</xdr:col>
      <xdr:colOff>1119187</xdr:colOff>
      <xdr:row>0</xdr:row>
      <xdr:rowOff>273843</xdr:rowOff>
    </xdr:to>
    <xdr:sp macro="" textlink="">
      <xdr:nvSpPr>
        <xdr:cNvPr id="2" name="Arrow: Lef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1345406" y="95250"/>
          <a:ext cx="690562" cy="178593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333375</xdr:colOff>
      <xdr:row>0</xdr:row>
      <xdr:rowOff>71438</xdr:rowOff>
    </xdr:from>
    <xdr:to>
      <xdr:col>2</xdr:col>
      <xdr:colOff>1023937</xdr:colOff>
      <xdr:row>0</xdr:row>
      <xdr:rowOff>250031</xdr:rowOff>
    </xdr:to>
    <xdr:sp macro="" textlink="">
      <xdr:nvSpPr>
        <xdr:cNvPr id="2" name="Arrow: Lef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1250156" y="71438"/>
          <a:ext cx="690562" cy="178593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595313</xdr:colOff>
      <xdr:row>0</xdr:row>
      <xdr:rowOff>59532</xdr:rowOff>
    </xdr:from>
    <xdr:to>
      <xdr:col>2</xdr:col>
      <xdr:colOff>1285875</xdr:colOff>
      <xdr:row>0</xdr:row>
      <xdr:rowOff>238125</xdr:rowOff>
    </xdr:to>
    <xdr:sp macro="" textlink="">
      <xdr:nvSpPr>
        <xdr:cNvPr id="2" name="Arrow: Lef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1512094" y="59532"/>
          <a:ext cx="690562" cy="178593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595313</xdr:colOff>
      <xdr:row>0</xdr:row>
      <xdr:rowOff>59532</xdr:rowOff>
    </xdr:from>
    <xdr:to>
      <xdr:col>2</xdr:col>
      <xdr:colOff>1285875</xdr:colOff>
      <xdr:row>0</xdr:row>
      <xdr:rowOff>238125</xdr:rowOff>
    </xdr:to>
    <xdr:sp macro="" textlink="">
      <xdr:nvSpPr>
        <xdr:cNvPr id="2" name="Arrow: Lef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1519238" y="59532"/>
          <a:ext cx="690562" cy="178593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595313</xdr:colOff>
      <xdr:row>0</xdr:row>
      <xdr:rowOff>59532</xdr:rowOff>
    </xdr:from>
    <xdr:to>
      <xdr:col>2</xdr:col>
      <xdr:colOff>1285875</xdr:colOff>
      <xdr:row>0</xdr:row>
      <xdr:rowOff>238125</xdr:rowOff>
    </xdr:to>
    <xdr:sp macro="" textlink="">
      <xdr:nvSpPr>
        <xdr:cNvPr id="2" name="Arrow: Lef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519238" y="59532"/>
          <a:ext cx="690562" cy="178593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595313</xdr:colOff>
      <xdr:row>0</xdr:row>
      <xdr:rowOff>59532</xdr:rowOff>
    </xdr:from>
    <xdr:to>
      <xdr:col>2</xdr:col>
      <xdr:colOff>1285875</xdr:colOff>
      <xdr:row>0</xdr:row>
      <xdr:rowOff>238125</xdr:rowOff>
    </xdr:to>
    <xdr:sp macro="" textlink="">
      <xdr:nvSpPr>
        <xdr:cNvPr id="2" name="Arrow: Lef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1519238" y="59532"/>
          <a:ext cx="690562" cy="178593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595313</xdr:colOff>
      <xdr:row>0</xdr:row>
      <xdr:rowOff>59532</xdr:rowOff>
    </xdr:from>
    <xdr:to>
      <xdr:col>2</xdr:col>
      <xdr:colOff>1285875</xdr:colOff>
      <xdr:row>0</xdr:row>
      <xdr:rowOff>238125</xdr:rowOff>
    </xdr:to>
    <xdr:sp macro="" textlink="">
      <xdr:nvSpPr>
        <xdr:cNvPr id="2" name="Arrow: Lef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1519238" y="59532"/>
          <a:ext cx="690562" cy="178593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595313</xdr:colOff>
      <xdr:row>0</xdr:row>
      <xdr:rowOff>59532</xdr:rowOff>
    </xdr:from>
    <xdr:to>
      <xdr:col>2</xdr:col>
      <xdr:colOff>1285875</xdr:colOff>
      <xdr:row>0</xdr:row>
      <xdr:rowOff>238125</xdr:rowOff>
    </xdr:to>
    <xdr:sp macro="" textlink="">
      <xdr:nvSpPr>
        <xdr:cNvPr id="2" name="Arrow: Lef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519238" y="59532"/>
          <a:ext cx="690562" cy="178593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595313</xdr:colOff>
      <xdr:row>0</xdr:row>
      <xdr:rowOff>59532</xdr:rowOff>
    </xdr:from>
    <xdr:to>
      <xdr:col>2</xdr:col>
      <xdr:colOff>1285875</xdr:colOff>
      <xdr:row>0</xdr:row>
      <xdr:rowOff>238125</xdr:rowOff>
    </xdr:to>
    <xdr:sp macro="" textlink="">
      <xdr:nvSpPr>
        <xdr:cNvPr id="2" name="Arrow: Lef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519238" y="59532"/>
          <a:ext cx="690562" cy="178593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595313</xdr:colOff>
      <xdr:row>0</xdr:row>
      <xdr:rowOff>59532</xdr:rowOff>
    </xdr:from>
    <xdr:to>
      <xdr:col>2</xdr:col>
      <xdr:colOff>1285875</xdr:colOff>
      <xdr:row>0</xdr:row>
      <xdr:rowOff>238125</xdr:rowOff>
    </xdr:to>
    <xdr:sp macro="" textlink="">
      <xdr:nvSpPr>
        <xdr:cNvPr id="2" name="Arrow: Lef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1519238" y="59532"/>
          <a:ext cx="690562" cy="178593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0</xdr:row>
      <xdr:rowOff>28575</xdr:rowOff>
    </xdr:from>
    <xdr:to>
      <xdr:col>2</xdr:col>
      <xdr:colOff>342900</xdr:colOff>
      <xdr:row>0</xdr:row>
      <xdr:rowOff>171450</xdr:rowOff>
    </xdr:to>
    <xdr:sp macro="" textlink="">
      <xdr:nvSpPr>
        <xdr:cNvPr id="2" name="Arrow: Lef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733425" y="28575"/>
          <a:ext cx="304800" cy="1428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0</xdr:row>
      <xdr:rowOff>19050</xdr:rowOff>
    </xdr:from>
    <xdr:to>
      <xdr:col>2</xdr:col>
      <xdr:colOff>504825</xdr:colOff>
      <xdr:row>0</xdr:row>
      <xdr:rowOff>161925</xdr:rowOff>
    </xdr:to>
    <xdr:sp macro="" textlink="">
      <xdr:nvSpPr>
        <xdr:cNvPr id="3" name="Arrow: Left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895350" y="19050"/>
          <a:ext cx="304800" cy="1428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457200</xdr:colOff>
      <xdr:row>0</xdr:row>
      <xdr:rowOff>38100</xdr:rowOff>
    </xdr:from>
    <xdr:to>
      <xdr:col>2</xdr:col>
      <xdr:colOff>762000</xdr:colOff>
      <xdr:row>0</xdr:row>
      <xdr:rowOff>180975</xdr:rowOff>
    </xdr:to>
    <xdr:sp macro="" textlink="">
      <xdr:nvSpPr>
        <xdr:cNvPr id="3" name="Arrow: Left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1152525" y="38100"/>
          <a:ext cx="304800" cy="1428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247650</xdr:colOff>
      <xdr:row>0</xdr:row>
      <xdr:rowOff>28575</xdr:rowOff>
    </xdr:from>
    <xdr:to>
      <xdr:col>2</xdr:col>
      <xdr:colOff>552450</xdr:colOff>
      <xdr:row>0</xdr:row>
      <xdr:rowOff>171450</xdr:rowOff>
    </xdr:to>
    <xdr:sp macro="" textlink="">
      <xdr:nvSpPr>
        <xdr:cNvPr id="3" name="Arrow: Left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942975" y="28575"/>
          <a:ext cx="304800" cy="1428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0</xdr:row>
      <xdr:rowOff>38100</xdr:rowOff>
    </xdr:from>
    <xdr:to>
      <xdr:col>2</xdr:col>
      <xdr:colOff>571500</xdr:colOff>
      <xdr:row>0</xdr:row>
      <xdr:rowOff>180975</xdr:rowOff>
    </xdr:to>
    <xdr:sp macro="" textlink="">
      <xdr:nvSpPr>
        <xdr:cNvPr id="3" name="Arrow: Left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962025" y="38100"/>
          <a:ext cx="304800" cy="1428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123825</xdr:colOff>
      <xdr:row>0</xdr:row>
      <xdr:rowOff>19050</xdr:rowOff>
    </xdr:from>
    <xdr:to>
      <xdr:col>2</xdr:col>
      <xdr:colOff>428625</xdr:colOff>
      <xdr:row>0</xdr:row>
      <xdr:rowOff>161925</xdr:rowOff>
    </xdr:to>
    <xdr:sp macro="" textlink="">
      <xdr:nvSpPr>
        <xdr:cNvPr id="3" name="Arrow: Left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/>
      </xdr:nvSpPr>
      <xdr:spPr>
        <a:xfrm>
          <a:off x="819150" y="19050"/>
          <a:ext cx="304800" cy="1428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123825</xdr:colOff>
      <xdr:row>0</xdr:row>
      <xdr:rowOff>0</xdr:rowOff>
    </xdr:from>
    <xdr:to>
      <xdr:col>2</xdr:col>
      <xdr:colOff>428625</xdr:colOff>
      <xdr:row>0</xdr:row>
      <xdr:rowOff>142875</xdr:rowOff>
    </xdr:to>
    <xdr:sp macro="" textlink="">
      <xdr:nvSpPr>
        <xdr:cNvPr id="3" name="Arrow: Left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819150" y="0"/>
          <a:ext cx="304800" cy="1428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0</xdr:row>
      <xdr:rowOff>0</xdr:rowOff>
    </xdr:from>
    <xdr:to>
      <xdr:col>2</xdr:col>
      <xdr:colOff>514350</xdr:colOff>
      <xdr:row>0</xdr:row>
      <xdr:rowOff>142875</xdr:rowOff>
    </xdr:to>
    <xdr:sp macro="" textlink="">
      <xdr:nvSpPr>
        <xdr:cNvPr id="3" name="Arrow: Left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/>
      </xdr:nvSpPr>
      <xdr:spPr>
        <a:xfrm>
          <a:off x="904875" y="0"/>
          <a:ext cx="304800" cy="1428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161925</xdr:colOff>
      <xdr:row>0</xdr:row>
      <xdr:rowOff>19050</xdr:rowOff>
    </xdr:from>
    <xdr:to>
      <xdr:col>2</xdr:col>
      <xdr:colOff>466725</xdr:colOff>
      <xdr:row>0</xdr:row>
      <xdr:rowOff>161925</xdr:rowOff>
    </xdr:to>
    <xdr:sp macro="" textlink="">
      <xdr:nvSpPr>
        <xdr:cNvPr id="3" name="Arrow: Left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857250" y="19050"/>
          <a:ext cx="304800" cy="1428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0</xdr:row>
      <xdr:rowOff>19050</xdr:rowOff>
    </xdr:from>
    <xdr:to>
      <xdr:col>2</xdr:col>
      <xdr:colOff>571500</xdr:colOff>
      <xdr:row>0</xdr:row>
      <xdr:rowOff>161925</xdr:rowOff>
    </xdr:to>
    <xdr:sp macro="" textlink="">
      <xdr:nvSpPr>
        <xdr:cNvPr id="3" name="Arrow: Left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/>
      </xdr:nvSpPr>
      <xdr:spPr>
        <a:xfrm>
          <a:off x="962025" y="19050"/>
          <a:ext cx="304800" cy="1428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0</xdr:row>
      <xdr:rowOff>19050</xdr:rowOff>
    </xdr:from>
    <xdr:to>
      <xdr:col>2</xdr:col>
      <xdr:colOff>504825</xdr:colOff>
      <xdr:row>0</xdr:row>
      <xdr:rowOff>161925</xdr:rowOff>
    </xdr:to>
    <xdr:sp macro="" textlink="">
      <xdr:nvSpPr>
        <xdr:cNvPr id="3" name="Arrow: Left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895350" y="19050"/>
          <a:ext cx="304800" cy="1428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238125</xdr:colOff>
      <xdr:row>0</xdr:row>
      <xdr:rowOff>28575</xdr:rowOff>
    </xdr:from>
    <xdr:to>
      <xdr:col>2</xdr:col>
      <xdr:colOff>542925</xdr:colOff>
      <xdr:row>0</xdr:row>
      <xdr:rowOff>171450</xdr:rowOff>
    </xdr:to>
    <xdr:sp macro="" textlink="">
      <xdr:nvSpPr>
        <xdr:cNvPr id="3" name="Arrow: Left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933450" y="28575"/>
          <a:ext cx="304800" cy="1428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257175</xdr:colOff>
      <xdr:row>0</xdr:row>
      <xdr:rowOff>19050</xdr:rowOff>
    </xdr:from>
    <xdr:to>
      <xdr:col>2</xdr:col>
      <xdr:colOff>561975</xdr:colOff>
      <xdr:row>0</xdr:row>
      <xdr:rowOff>161925</xdr:rowOff>
    </xdr:to>
    <xdr:sp macro="" textlink="">
      <xdr:nvSpPr>
        <xdr:cNvPr id="3" name="Arrow: Left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952500" y="19050"/>
          <a:ext cx="304800" cy="1428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0</xdr:row>
      <xdr:rowOff>28575</xdr:rowOff>
    </xdr:from>
    <xdr:to>
      <xdr:col>2</xdr:col>
      <xdr:colOff>447675</xdr:colOff>
      <xdr:row>0</xdr:row>
      <xdr:rowOff>171450</xdr:rowOff>
    </xdr:to>
    <xdr:sp macro="" textlink="">
      <xdr:nvSpPr>
        <xdr:cNvPr id="3" name="Arrow: Left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838200" y="28575"/>
          <a:ext cx="304800" cy="1428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628650</xdr:colOff>
      <xdr:row>0</xdr:row>
      <xdr:rowOff>38100</xdr:rowOff>
    </xdr:from>
    <xdr:to>
      <xdr:col>2</xdr:col>
      <xdr:colOff>933450</xdr:colOff>
      <xdr:row>0</xdr:row>
      <xdr:rowOff>180975</xdr:rowOff>
    </xdr:to>
    <xdr:sp macro="" textlink="">
      <xdr:nvSpPr>
        <xdr:cNvPr id="3" name="Arrow: Left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SpPr/>
      </xdr:nvSpPr>
      <xdr:spPr>
        <a:xfrm>
          <a:off x="1323975" y="38100"/>
          <a:ext cx="304800" cy="1428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0</xdr:row>
      <xdr:rowOff>19050</xdr:rowOff>
    </xdr:from>
    <xdr:to>
      <xdr:col>2</xdr:col>
      <xdr:colOff>514350</xdr:colOff>
      <xdr:row>0</xdr:row>
      <xdr:rowOff>161925</xdr:rowOff>
    </xdr:to>
    <xdr:sp macro="" textlink="">
      <xdr:nvSpPr>
        <xdr:cNvPr id="3" name="Arrow: Left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SpPr/>
      </xdr:nvSpPr>
      <xdr:spPr>
        <a:xfrm>
          <a:off x="904875" y="19050"/>
          <a:ext cx="304800" cy="1428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161925</xdr:colOff>
      <xdr:row>0</xdr:row>
      <xdr:rowOff>28575</xdr:rowOff>
    </xdr:from>
    <xdr:to>
      <xdr:col>2</xdr:col>
      <xdr:colOff>466725</xdr:colOff>
      <xdr:row>0</xdr:row>
      <xdr:rowOff>171450</xdr:rowOff>
    </xdr:to>
    <xdr:sp macro="" textlink="">
      <xdr:nvSpPr>
        <xdr:cNvPr id="3" name="Arrow: Left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SpPr/>
      </xdr:nvSpPr>
      <xdr:spPr>
        <a:xfrm>
          <a:off x="857250" y="28575"/>
          <a:ext cx="304800" cy="1428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0</xdr:row>
      <xdr:rowOff>9525</xdr:rowOff>
    </xdr:from>
    <xdr:to>
      <xdr:col>2</xdr:col>
      <xdr:colOff>390525</xdr:colOff>
      <xdr:row>0</xdr:row>
      <xdr:rowOff>152400</xdr:rowOff>
    </xdr:to>
    <xdr:sp macro="" textlink="">
      <xdr:nvSpPr>
        <xdr:cNvPr id="3" name="Arrow: Left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SpPr/>
      </xdr:nvSpPr>
      <xdr:spPr>
        <a:xfrm>
          <a:off x="781050" y="9525"/>
          <a:ext cx="304800" cy="1428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171450</xdr:colOff>
      <xdr:row>0</xdr:row>
      <xdr:rowOff>19050</xdr:rowOff>
    </xdr:from>
    <xdr:to>
      <xdr:col>2</xdr:col>
      <xdr:colOff>476250</xdr:colOff>
      <xdr:row>0</xdr:row>
      <xdr:rowOff>161925</xdr:rowOff>
    </xdr:to>
    <xdr:sp macro="" textlink="">
      <xdr:nvSpPr>
        <xdr:cNvPr id="3" name="Arrow: Left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SpPr/>
      </xdr:nvSpPr>
      <xdr:spPr>
        <a:xfrm>
          <a:off x="1133475" y="19050"/>
          <a:ext cx="304800" cy="1428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19050</xdr:rowOff>
    </xdr:from>
    <xdr:to>
      <xdr:col>2</xdr:col>
      <xdr:colOff>485775</xdr:colOff>
      <xdr:row>0</xdr:row>
      <xdr:rowOff>161925</xdr:rowOff>
    </xdr:to>
    <xdr:sp macro="" textlink="">
      <xdr:nvSpPr>
        <xdr:cNvPr id="3" name="Arrow: Left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SpPr/>
      </xdr:nvSpPr>
      <xdr:spPr>
        <a:xfrm>
          <a:off x="876300" y="19050"/>
          <a:ext cx="304800" cy="1428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0</xdr:row>
      <xdr:rowOff>0</xdr:rowOff>
    </xdr:from>
    <xdr:to>
      <xdr:col>2</xdr:col>
      <xdr:colOff>381000</xdr:colOff>
      <xdr:row>0</xdr:row>
      <xdr:rowOff>142875</xdr:rowOff>
    </xdr:to>
    <xdr:sp macro="" textlink="">
      <xdr:nvSpPr>
        <xdr:cNvPr id="3" name="Arrow: Left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SpPr/>
      </xdr:nvSpPr>
      <xdr:spPr>
        <a:xfrm>
          <a:off x="771525" y="0"/>
          <a:ext cx="304800" cy="1428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161925</xdr:colOff>
      <xdr:row>0</xdr:row>
      <xdr:rowOff>0</xdr:rowOff>
    </xdr:from>
    <xdr:to>
      <xdr:col>2</xdr:col>
      <xdr:colOff>466725</xdr:colOff>
      <xdr:row>0</xdr:row>
      <xdr:rowOff>142875</xdr:rowOff>
    </xdr:to>
    <xdr:sp macro="" textlink="">
      <xdr:nvSpPr>
        <xdr:cNvPr id="3" name="Arrow: Left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SpPr/>
      </xdr:nvSpPr>
      <xdr:spPr>
        <a:xfrm>
          <a:off x="857250" y="0"/>
          <a:ext cx="304800" cy="1428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66675</xdr:colOff>
      <xdr:row>0</xdr:row>
      <xdr:rowOff>19050</xdr:rowOff>
    </xdr:from>
    <xdr:to>
      <xdr:col>2</xdr:col>
      <xdr:colOff>371475</xdr:colOff>
      <xdr:row>0</xdr:row>
      <xdr:rowOff>161925</xdr:rowOff>
    </xdr:to>
    <xdr:sp macro="" textlink="">
      <xdr:nvSpPr>
        <xdr:cNvPr id="3" name="Arrow: Left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SpPr/>
      </xdr:nvSpPr>
      <xdr:spPr>
        <a:xfrm>
          <a:off x="762000" y="19050"/>
          <a:ext cx="304800" cy="1428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0</xdr:row>
      <xdr:rowOff>38100</xdr:rowOff>
    </xdr:from>
    <xdr:to>
      <xdr:col>2</xdr:col>
      <xdr:colOff>390525</xdr:colOff>
      <xdr:row>0</xdr:row>
      <xdr:rowOff>180975</xdr:rowOff>
    </xdr:to>
    <xdr:sp macro="" textlink="">
      <xdr:nvSpPr>
        <xdr:cNvPr id="3" name="Arrow: Left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SpPr/>
      </xdr:nvSpPr>
      <xdr:spPr>
        <a:xfrm>
          <a:off x="781050" y="38100"/>
          <a:ext cx="304800" cy="1428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114300</xdr:colOff>
      <xdr:row>0</xdr:row>
      <xdr:rowOff>28575</xdr:rowOff>
    </xdr:from>
    <xdr:to>
      <xdr:col>2</xdr:col>
      <xdr:colOff>419100</xdr:colOff>
      <xdr:row>0</xdr:row>
      <xdr:rowOff>171450</xdr:rowOff>
    </xdr:to>
    <xdr:sp macro="" textlink="">
      <xdr:nvSpPr>
        <xdr:cNvPr id="3" name="Arrow: Left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SpPr/>
      </xdr:nvSpPr>
      <xdr:spPr>
        <a:xfrm>
          <a:off x="809625" y="28575"/>
          <a:ext cx="304800" cy="1428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0</xdr:row>
      <xdr:rowOff>19050</xdr:rowOff>
    </xdr:from>
    <xdr:to>
      <xdr:col>2</xdr:col>
      <xdr:colOff>381000</xdr:colOff>
      <xdr:row>0</xdr:row>
      <xdr:rowOff>161925</xdr:rowOff>
    </xdr:to>
    <xdr:sp macro="" textlink="">
      <xdr:nvSpPr>
        <xdr:cNvPr id="3" name="Arrow: Left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SpPr/>
      </xdr:nvSpPr>
      <xdr:spPr>
        <a:xfrm>
          <a:off x="771525" y="19050"/>
          <a:ext cx="304800" cy="1428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152400</xdr:colOff>
      <xdr:row>0</xdr:row>
      <xdr:rowOff>28575</xdr:rowOff>
    </xdr:from>
    <xdr:to>
      <xdr:col>2</xdr:col>
      <xdr:colOff>457200</xdr:colOff>
      <xdr:row>0</xdr:row>
      <xdr:rowOff>171450</xdr:rowOff>
    </xdr:to>
    <xdr:sp macro="" textlink="">
      <xdr:nvSpPr>
        <xdr:cNvPr id="3" name="Arrow: Left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SpPr/>
      </xdr:nvSpPr>
      <xdr:spPr>
        <a:xfrm>
          <a:off x="847725" y="28575"/>
          <a:ext cx="304800" cy="1428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171450</xdr:colOff>
      <xdr:row>0</xdr:row>
      <xdr:rowOff>28575</xdr:rowOff>
    </xdr:from>
    <xdr:to>
      <xdr:col>2</xdr:col>
      <xdr:colOff>476250</xdr:colOff>
      <xdr:row>0</xdr:row>
      <xdr:rowOff>171450</xdr:rowOff>
    </xdr:to>
    <xdr:sp macro="" textlink="">
      <xdr:nvSpPr>
        <xdr:cNvPr id="3" name="Arrow: Left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SpPr/>
      </xdr:nvSpPr>
      <xdr:spPr>
        <a:xfrm>
          <a:off x="866775" y="28575"/>
          <a:ext cx="304800" cy="1428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95250</xdr:colOff>
      <xdr:row>0</xdr:row>
      <xdr:rowOff>9525</xdr:rowOff>
    </xdr:from>
    <xdr:to>
      <xdr:col>2</xdr:col>
      <xdr:colOff>400050</xdr:colOff>
      <xdr:row>0</xdr:row>
      <xdr:rowOff>152400</xdr:rowOff>
    </xdr:to>
    <xdr:sp macro="" textlink="">
      <xdr:nvSpPr>
        <xdr:cNvPr id="3" name="Arrow: Left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SpPr/>
      </xdr:nvSpPr>
      <xdr:spPr>
        <a:xfrm>
          <a:off x="790575" y="9525"/>
          <a:ext cx="304800" cy="1428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0</xdr:row>
      <xdr:rowOff>28575</xdr:rowOff>
    </xdr:from>
    <xdr:to>
      <xdr:col>2</xdr:col>
      <xdr:colOff>342900</xdr:colOff>
      <xdr:row>0</xdr:row>
      <xdr:rowOff>171450</xdr:rowOff>
    </xdr:to>
    <xdr:sp macro="" textlink="">
      <xdr:nvSpPr>
        <xdr:cNvPr id="2" name="Arrow: Lef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SpPr/>
      </xdr:nvSpPr>
      <xdr:spPr>
        <a:xfrm>
          <a:off x="733425" y="28575"/>
          <a:ext cx="304800" cy="1428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0</xdr:row>
      <xdr:rowOff>28575</xdr:rowOff>
    </xdr:from>
    <xdr:to>
      <xdr:col>2</xdr:col>
      <xdr:colOff>342900</xdr:colOff>
      <xdr:row>0</xdr:row>
      <xdr:rowOff>171450</xdr:rowOff>
    </xdr:to>
    <xdr:sp macro="" textlink="">
      <xdr:nvSpPr>
        <xdr:cNvPr id="2" name="Arrow: Lef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SpPr/>
      </xdr:nvSpPr>
      <xdr:spPr>
        <a:xfrm>
          <a:off x="733425" y="28575"/>
          <a:ext cx="304800" cy="1428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anjay%20Khatri\Capex\Capital%20Projects%20-%202017-18-SAP-010417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Slide2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sgaap_jignesh\d$\SAP%202007\Asset%20Master%20Data%20Upload\Assets%20Schedule%20Details\AA%20BDC%20Files\B.%20Leasehold%20Land%20-%20AA%20BDC%20-%20150607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ukeshj.Singh\AppData\Local\Microsoft\Windows\INetCache\Content.Outlook\UBNHWBHD\150517%20Updated%20Sponsor%20Analysis%201%201%200%20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spl13-my.sharepoint.com/Users/Mukeshj.Singh/AppData/Local/Microsoft/Windows/INetCache/Content.Outlook/UBNHWBHD/150517%20Updated%20Sponsor%20Analysis%201%201%200%20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Gunpad\OFFER\UE%20Sys\RIL-Vadodara\RIL-Report\Air%20Leak%20Table-GOP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Excel%20templates\box-plot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4.16.149\APQR\APR\Simvastatin%20Tablets\USA\2015-16\Simvastatin%20Tablets%205%20mg\Simvastatin%20Tablets%20USP%205%20mg%20(IP)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Patel.R.Akshay\AppData\Local\Microsoft\Windows\INetCache\Content.Outlook\8OLL0IUB\SLIM%20Savings%202023%20-%20Function%20Wise%20-%20Dec'23%20(05-Jan-24)%20-%20v2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33.%202023%20Estimate\SLIM%20Estimate\3.%20SLIM%20Estimate%202023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2.%20SLIM\12.%20SLIM%20Savings\8.%20Dec-22\SLIM%20YTD%20Dec-22%20v0.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thers"/>
      <sheetName val="OthersSAP"/>
      <sheetName val="OthersCAR"/>
      <sheetName val="OthersIT"/>
      <sheetName val="Worli"/>
      <sheetName val="WorliSAP"/>
      <sheetName val="Magnet"/>
      <sheetName val="Ank1"/>
      <sheetName val="Ank1SAP"/>
      <sheetName val="Ank1CQA"/>
      <sheetName val="Ank2"/>
      <sheetName val="Ank2SAP"/>
      <sheetName val="Ank2CQA"/>
      <sheetName val="Dabhasa"/>
      <sheetName val="DabhasaSAP"/>
      <sheetName val="DabhasaCQA"/>
      <sheetName val="Zyfine"/>
      <sheetName val="ZyfineSAP"/>
      <sheetName val="ZyfineCQA"/>
      <sheetName val="Biologics"/>
      <sheetName val="BiologicsSAP"/>
      <sheetName val="BiologicsCQA"/>
      <sheetName val="Ekalbara"/>
      <sheetName val="APIFerm"/>
      <sheetName val="APIFermSAP"/>
      <sheetName val="Moraiya"/>
      <sheetName val="MoraiyaSAP"/>
      <sheetName val="MoraiyaCQA"/>
      <sheetName val="Baddi"/>
      <sheetName val="BaddiSAP"/>
      <sheetName val="BaddiCQA"/>
      <sheetName val="Goa"/>
      <sheetName val="GoaSAP"/>
      <sheetName val="GoaCQA"/>
      <sheetName val="VaccineMfg"/>
      <sheetName val="VaccineMfgSAP"/>
      <sheetName val="DPTHIB"/>
      <sheetName val="OncoSEZMfg"/>
      <sheetName val="OncoSEZMfgSAP"/>
      <sheetName val="GenOSD"/>
      <sheetName val="GenOSDSAP"/>
      <sheetName val="GenOSDCQA"/>
      <sheetName val="Topical"/>
      <sheetName val="TopicalSAP"/>
      <sheetName val="TopicalCQA"/>
      <sheetName val="Vatva"/>
      <sheetName val="VatvaCQA"/>
      <sheetName val="BiologicsFnF"/>
      <sheetName val="BiologicsFnFSAP"/>
      <sheetName val="BiologicsFnFCQA"/>
      <sheetName val="ZD"/>
      <sheetName val="ZDSAP"/>
      <sheetName val="LucknowHub"/>
      <sheetName val="RimiDist"/>
      <sheetName val="ZRC"/>
      <sheetName val="ZRCSAP"/>
      <sheetName val="APIAhmRnD"/>
      <sheetName val="PTCThane"/>
      <sheetName val="CRO"/>
      <sheetName val="PTCMoraiya"/>
      <sheetName val="PTCMoraiyaSAP"/>
      <sheetName val="APIAnkRnD"/>
      <sheetName val="APIDabhasaRnD"/>
      <sheetName val="PilotPlant"/>
      <sheetName val="VTC"/>
      <sheetName val="VTCSAP"/>
      <sheetName val="VTCCQA"/>
      <sheetName val="XylopiaRnD"/>
      <sheetName val="OncoSEZ"/>
      <sheetName val="PilotPlantTabSEZ"/>
      <sheetName val="PTCAhm"/>
      <sheetName val="PTCAhmSAP"/>
      <sheetName val="RestechSAP"/>
      <sheetName val="WellnessCPD"/>
      <sheetName val="WellnessKolOff"/>
      <sheetName val="WellnessBangOff"/>
      <sheetName val="WellnessDelOff"/>
      <sheetName val="WellnessNut"/>
      <sheetName val="WellnessCPDSAP"/>
      <sheetName val="WellnessNutSAP"/>
      <sheetName val="ZTL"/>
      <sheetName val="ZTLSAP"/>
      <sheetName val="LivaVadodara"/>
      <sheetName val="ZHSikkim"/>
      <sheetName val="ZHSikkimSAP"/>
      <sheetName val="ZHSikkimCQA"/>
      <sheetName val="ZHCorp"/>
      <sheetName val="ZHCorpSAP"/>
      <sheetName val="ZHCorpWalia"/>
      <sheetName val="WorliZHL"/>
      <sheetName val="MagnetZHL"/>
      <sheetName val="Daman1"/>
      <sheetName val="Daman2"/>
      <sheetName val="VatvaZHL"/>
      <sheetName val="VatvaZHLCQA"/>
      <sheetName val="Siliguri"/>
      <sheetName val="Howra"/>
      <sheetName val="LLDeepPharma"/>
      <sheetName val="LLAhlcon"/>
      <sheetName val="PTCAhmZHL"/>
      <sheetName val="WellnessSikkim"/>
      <sheetName val="WellnessSikkimCorp"/>
      <sheetName val="ZWSBangalore"/>
      <sheetName val="ZWSDelhi"/>
      <sheetName val="ZWSKolkata"/>
      <sheetName val="WellnessSikkimSAP"/>
      <sheetName val="France"/>
      <sheetName val="Liva"/>
      <sheetName val="AHCorp"/>
      <sheetName val="AHCorpSAP"/>
      <sheetName val="AHHaridwar"/>
      <sheetName val="AHHaridwarCQA"/>
      <sheetName val="Alidac"/>
      <sheetName val="Nesher"/>
      <sheetName val="OtherEntity"/>
      <sheetName val="OverseasOperation"/>
      <sheetName val="Project"/>
      <sheetName val="Rejected"/>
      <sheetName val="Summary"/>
      <sheetName val="Plant &amp; PC"/>
      <sheetName val="TCode list"/>
      <sheetName val="Biologics Project Structure"/>
      <sheetName val="CJ88 Screen Shot"/>
      <sheetName val="Relevant Proj GLs"/>
      <sheetName val="Checklist for PR &amp; PO"/>
      <sheetName val="Capex Materials"/>
      <sheetName val="Sample Capex Project"/>
      <sheetName val="List of Tax Codes"/>
      <sheetName val="Matrls with Val Class 7018"/>
      <sheetName val="Valuation Types"/>
      <sheetName val="List of New Tax Codes"/>
      <sheetName val="Transaction Flow"/>
      <sheetName val="New Cost Centres"/>
      <sheetName val="BudgetReleas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 refreshError="1"/>
      <sheetData sheetId="75" refreshError="1"/>
      <sheetData sheetId="76" refreshError="1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 refreshError="1"/>
      <sheetData sheetId="103" refreshError="1"/>
      <sheetData sheetId="104" refreshError="1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lide2"/>
      <sheetName val="Sheet1"/>
    </sheetNames>
    <sheetDataSet>
      <sheetData sheetId="0" refreshError="1"/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A BDC (Auto)"/>
      <sheetName val="Guidelines Old"/>
      <sheetName val="Guidelines"/>
      <sheetName val="Pivot SBU"/>
      <sheetName val="LSMW Heads"/>
      <sheetName val="Pivot PC"/>
      <sheetName val="Summary PC"/>
      <sheetName val="Database"/>
      <sheetName val="Masters1"/>
      <sheetName val="Masters2"/>
      <sheetName val="Masters3"/>
      <sheetName val="Masters4"/>
      <sheetName val="Depreciation key"/>
      <sheetName val="Depr Rates"/>
      <sheetName val="US GAAP Master"/>
      <sheetName val="LINK GAP"/>
      <sheetName val="Dabhasa"/>
      <sheetName val="patal"/>
      <sheetName val="Ank"/>
      <sheetName val="LLC"/>
      <sheetName val="Nslcog"/>
      <sheetName val="HExp"/>
      <sheetName val="baddi"/>
      <sheetName val="gcm"/>
      <sheetName val="Moraiya"/>
      <sheetName val="Sikkim"/>
      <sheetName val="CMCQTYP"/>
      <sheetName val="PNL"/>
      <sheetName val="sheet1"/>
      <sheetName val="Sheet1 "/>
      <sheetName val="原価表"/>
      <sheetName val="dbh"/>
      <sheetName val="Exp"/>
      <sheetName val="Master Fields"/>
      <sheetName val="Summary"/>
      <sheetName val="Balance Sheet"/>
      <sheetName val="Fruit - Year 2006"/>
      <sheetName val="GL ACCTS"/>
      <sheetName val="AA_BDC_(Auto)"/>
      <sheetName val="Guidelines_Old"/>
      <sheetName val="Pivot_SBU"/>
      <sheetName val="LSMW_Heads"/>
      <sheetName val="Pivot_PC"/>
      <sheetName val="Summary_PC"/>
      <sheetName val="Depreciation_key"/>
      <sheetName val="Depr_Rates"/>
      <sheetName val="US_GAAP_Master"/>
      <sheetName val="LINK_GAP"/>
      <sheetName val="Sheet1_"/>
      <sheetName val="AA_BDC_(Auto)1"/>
      <sheetName val="Guidelines_Old1"/>
      <sheetName val="Pivot_SBU1"/>
      <sheetName val="LSMW_Heads1"/>
      <sheetName val="Pivot_PC1"/>
      <sheetName val="Summary_PC1"/>
      <sheetName val="Depreciation_key1"/>
      <sheetName val="Depr_Rates1"/>
      <sheetName val="US_GAAP_Master1"/>
      <sheetName val="LINK_GAP1"/>
      <sheetName val="Sheet1_1"/>
      <sheetName val="AA_BDC_(Auto)2"/>
      <sheetName val="Guidelines_Old2"/>
      <sheetName val="Pivot_SBU2"/>
      <sheetName val="LSMW_Heads2"/>
      <sheetName val="Pivot_PC2"/>
      <sheetName val="Summary_PC2"/>
      <sheetName val="Depreciation_key2"/>
      <sheetName val="Depr_Rates2"/>
      <sheetName val="US_GAAP_Master2"/>
      <sheetName val="LINK_GAP2"/>
      <sheetName val="Sheet1_2"/>
      <sheetName val="AA_BDC_(Auto)3"/>
      <sheetName val="Guidelines_Old3"/>
      <sheetName val="Pivot_SBU3"/>
      <sheetName val="LSMW_Heads3"/>
      <sheetName val="Pivot_PC3"/>
      <sheetName val="Summary_PC3"/>
      <sheetName val="Depreciation_key3"/>
      <sheetName val="Depr_Rates3"/>
      <sheetName val="US_GAAP_Master3"/>
      <sheetName val="LINK_GAP3"/>
      <sheetName val="Sheet1_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/>
      <sheetData sheetId="11"/>
      <sheetData sheetId="12"/>
      <sheetData sheetId="13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e dump report"/>
      <sheetName val="FInal approved in June'14"/>
      <sheetName val="Ideas Logged in June'14"/>
      <sheetName val="Ideas Q2"/>
      <sheetName val="Sheet6"/>
      <sheetName val="Sheet2"/>
      <sheetName val="Sheet4"/>
      <sheetName val="Slide1"/>
      <sheetName val="2017 Actual Saving"/>
    </sheetNames>
    <sheetDataSet>
      <sheetData sheetId="0">
        <row r="1">
          <cell r="G1" t="str">
            <v>Net Savings</v>
          </cell>
        </row>
      </sheetData>
      <sheetData sheetId="1" refreshError="1"/>
      <sheetData sheetId="2" refreshError="1"/>
      <sheetData sheetId="3" refreshError="1"/>
      <sheetData sheetId="4">
        <row r="1">
          <cell r="J1" t="str">
            <v>Dept 1 Aerosol (CHLM)</v>
          </cell>
          <cell r="M1">
            <v>42736</v>
          </cell>
        </row>
        <row r="2">
          <cell r="J2" t="str">
            <v>Dept 2 Vaccine (CHLM)</v>
          </cell>
          <cell r="M2">
            <v>42767</v>
          </cell>
        </row>
        <row r="3">
          <cell r="J3" t="str">
            <v>Plant 1 (CHLM)</v>
          </cell>
          <cell r="M3">
            <v>42795</v>
          </cell>
        </row>
        <row r="4">
          <cell r="J4" t="str">
            <v>Plant 2 (CHLM)</v>
          </cell>
          <cell r="M4">
            <v>42826</v>
          </cell>
        </row>
        <row r="5">
          <cell r="J5" t="str">
            <v>Plant 3 (CHLM)</v>
          </cell>
          <cell r="M5">
            <v>42856</v>
          </cell>
        </row>
        <row r="6">
          <cell r="J6" t="str">
            <v>Plant 4 (CHLM)</v>
          </cell>
          <cell r="M6">
            <v>42887</v>
          </cell>
        </row>
        <row r="7">
          <cell r="J7" t="str">
            <v>Plant 5 (CHLM)</v>
          </cell>
          <cell r="M7">
            <v>42917</v>
          </cell>
        </row>
        <row r="8">
          <cell r="J8" t="str">
            <v>SF 1 Engineering (CHLM)</v>
          </cell>
          <cell r="M8">
            <v>42948</v>
          </cell>
        </row>
        <row r="9">
          <cell r="J9" t="str">
            <v>SF 2 Warehouse (CHLM)</v>
          </cell>
          <cell r="M9">
            <v>42979</v>
          </cell>
        </row>
        <row r="10">
          <cell r="J10" t="str">
            <v>SF 3 QC (CHLM)</v>
          </cell>
          <cell r="M10">
            <v>43009</v>
          </cell>
        </row>
        <row r="11">
          <cell r="J11" t="str">
            <v>SF 4 QA (CHLM)</v>
          </cell>
          <cell r="M11">
            <v>43040</v>
          </cell>
        </row>
        <row r="12">
          <cell r="J12" t="str">
            <v>SF 5 Admin (CHLM)</v>
          </cell>
          <cell r="M12">
            <v>43070</v>
          </cell>
        </row>
        <row r="13">
          <cell r="J13" t="str">
            <v>SF 5 HR (CHLM)</v>
          </cell>
        </row>
        <row r="14">
          <cell r="J14" t="str">
            <v>SF 6 EHS (CHLM)</v>
          </cell>
        </row>
      </sheetData>
      <sheetData sheetId="5" refreshError="1"/>
      <sheetData sheetId="6" refreshError="1"/>
      <sheetData sheetId="7">
        <row r="2">
          <cell r="R2" t="str">
            <v xml:space="preserve">Cum. Target </v>
          </cell>
        </row>
      </sheetData>
      <sheetData sheetId="8">
        <row r="2">
          <cell r="C2" t="str">
            <v>Dept 1 Aerosol (CHLM)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e dump report"/>
      <sheetName val="FInal approved in June'14"/>
      <sheetName val="Ideas Logged in June'14"/>
      <sheetName val="Ideas Q2"/>
      <sheetName val="Sheet6"/>
      <sheetName val="Sheet2"/>
      <sheetName val="Sheet4"/>
      <sheetName val="Slide1"/>
      <sheetName val="2017 Actual Saving"/>
    </sheetNames>
    <sheetDataSet>
      <sheetData sheetId="0">
        <row r="1">
          <cell r="G1" t="str">
            <v>Net Savings</v>
          </cell>
        </row>
      </sheetData>
      <sheetData sheetId="1" refreshError="1"/>
      <sheetData sheetId="2" refreshError="1"/>
      <sheetData sheetId="3" refreshError="1"/>
      <sheetData sheetId="4">
        <row r="1">
          <cell r="J1" t="str">
            <v>Dept 1 Aerosol (CHLM)</v>
          </cell>
          <cell r="M1">
            <v>42736</v>
          </cell>
        </row>
        <row r="2">
          <cell r="J2" t="str">
            <v>Dept 2 Vaccine (CHLM)</v>
          </cell>
          <cell r="M2">
            <v>42767</v>
          </cell>
        </row>
        <row r="3">
          <cell r="J3" t="str">
            <v>Plant 1 (CHLM)</v>
          </cell>
          <cell r="M3">
            <v>42795</v>
          </cell>
        </row>
        <row r="4">
          <cell r="J4" t="str">
            <v>Plant 2 (CHLM)</v>
          </cell>
          <cell r="M4">
            <v>42826</v>
          </cell>
        </row>
        <row r="5">
          <cell r="J5" t="str">
            <v>Plant 3 (CHLM)</v>
          </cell>
          <cell r="M5">
            <v>42856</v>
          </cell>
        </row>
        <row r="6">
          <cell r="J6" t="str">
            <v>Plant 4 (CHLM)</v>
          </cell>
          <cell r="M6">
            <v>42887</v>
          </cell>
        </row>
        <row r="7">
          <cell r="J7" t="str">
            <v>Plant 5 (CHLM)</v>
          </cell>
          <cell r="M7">
            <v>42917</v>
          </cell>
        </row>
        <row r="8">
          <cell r="J8" t="str">
            <v>SF 1 Engineering (CHLM)</v>
          </cell>
          <cell r="M8">
            <v>42948</v>
          </cell>
        </row>
        <row r="9">
          <cell r="J9" t="str">
            <v>SF 2 Warehouse (CHLM)</v>
          </cell>
          <cell r="M9">
            <v>42979</v>
          </cell>
        </row>
        <row r="10">
          <cell r="J10" t="str">
            <v>SF 3 QC (CHLM)</v>
          </cell>
          <cell r="M10">
            <v>43009</v>
          </cell>
        </row>
        <row r="11">
          <cell r="J11" t="str">
            <v>SF 4 QA (CHLM)</v>
          </cell>
          <cell r="M11">
            <v>43040</v>
          </cell>
        </row>
        <row r="12">
          <cell r="J12" t="str">
            <v>SF 5 Admin (CHLM)</v>
          </cell>
          <cell r="M12">
            <v>43070</v>
          </cell>
        </row>
        <row r="13">
          <cell r="J13" t="str">
            <v>SF 5 HR (CHLM)</v>
          </cell>
        </row>
        <row r="14">
          <cell r="J14" t="str">
            <v>SF 6 EHS (CHLM)</v>
          </cell>
        </row>
      </sheetData>
      <sheetData sheetId="5" refreshError="1"/>
      <sheetData sheetId="6" refreshError="1"/>
      <sheetData sheetId="7">
        <row r="2">
          <cell r="R2" t="str">
            <v xml:space="preserve">Cum. Target </v>
          </cell>
        </row>
      </sheetData>
      <sheetData sheetId="8">
        <row r="2">
          <cell r="C2" t="str">
            <v>Dept 1 Aerosol (CHLM)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st"/>
      <sheetName val="Report"/>
      <sheetName val="June 2015"/>
      <sheetName val="MASTER"/>
      <sheetName val="Flow Rate Table"/>
      <sheetName val="Coefficient Table"/>
      <sheetName val="Sheet1"/>
    </sheetNames>
    <sheetDataSet>
      <sheetData sheetId="0">
        <row r="11">
          <cell r="B11" t="str">
            <v>Nitrogen</v>
          </cell>
        </row>
      </sheetData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oxPlot"/>
      <sheetName val="BoxPlot2"/>
      <sheetName val="BoxPlot_Shifted"/>
      <sheetName val="Data_Shifted"/>
      <sheetName val="Data"/>
      <sheetName val="©"/>
    </sheetNames>
    <sheetDataSet>
      <sheetData sheetId="0">
        <row r="26">
          <cell r="B26" t="str">
            <v>Sample 1</v>
          </cell>
        </row>
      </sheetData>
      <sheetData sheetId="1" refreshError="1"/>
      <sheetData sheetId="2" refreshError="1"/>
      <sheetData sheetId="3">
        <row r="1">
          <cell r="I1">
            <v>140</v>
          </cell>
        </row>
      </sheetData>
      <sheetData sheetId="4" refreshError="1"/>
      <sheetData sheetId="5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P &amp; Trends"/>
      <sheetName val="IP Data"/>
      <sheetName val="Equipments"/>
      <sheetName val="BMR - BPR"/>
      <sheetName val="Attributes."/>
      <sheetName val="Rejected batches"/>
      <sheetName val="LOD"/>
      <sheetName val="Blend Assay"/>
      <sheetName val="Gr. Yield"/>
      <sheetName val="Thicknes"/>
      <sheetName val="Hardness"/>
      <sheetName val="Friability"/>
      <sheetName val="Average Weight"/>
      <sheetName val="DT"/>
      <sheetName val="Sheet7"/>
      <sheetName val="PnL"/>
    </sheetNames>
    <sheetDataSet>
      <sheetData sheetId="0" refreshError="1"/>
      <sheetData sheetId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rget 2024"/>
      <sheetName val="Target 2023"/>
      <sheetName val="CIT FIT Status "/>
      <sheetName val="Summary 2023"/>
      <sheetName val="HYCRM 2023"/>
      <sheetName val="CIT FIT Status"/>
      <sheetName val="Summary"/>
      <sheetName val="2023 M Target"/>
      <sheetName val="Jan'23 Actual"/>
      <sheetName val="Feb'23 Actual"/>
      <sheetName val="Mar'23 Actual"/>
      <sheetName val="Mar'23 Lacs"/>
      <sheetName val="Feb'23 Lacs"/>
      <sheetName val="Jan'23 Lacs"/>
      <sheetName val="Apr'23 Lacs"/>
      <sheetName val="Apr'23 Actual"/>
      <sheetName val="May'23 Actual"/>
      <sheetName val="May'23 Lacs"/>
      <sheetName val="Jun'23 Lacs"/>
      <sheetName val="Jun'23 Actual"/>
      <sheetName val="July'23 Lacs"/>
      <sheetName val="July'23 Actual"/>
      <sheetName val="Aug'23 Actual"/>
      <sheetName val="Sep'23 Actual"/>
      <sheetName val="Sep'23 Lacs"/>
      <sheetName val="Oct'23 Lacs"/>
      <sheetName val="Oct'23 Actual"/>
      <sheetName val="Nov'23 Lacs"/>
      <sheetName val="Nov'23 Actual"/>
      <sheetName val="Aug'23 Lacs"/>
      <sheetName val="Dec'23 Lacs"/>
      <sheetName val="Dec'23 Actual"/>
      <sheetName val="1. Projects"/>
      <sheetName val="2. COE"/>
      <sheetName val="3. Mfg. Finance"/>
      <sheetName val="4. Transdermal"/>
      <sheetName val="5. Moraiya"/>
      <sheetName val="6. SEZ 1"/>
      <sheetName val="7. Animal Healthcare"/>
      <sheetName val="8. Topical"/>
      <sheetName val="9. Baddi"/>
      <sheetName val="10. Goa"/>
      <sheetName val="11. Myanmar"/>
      <sheetName val="12. Daman"/>
      <sheetName val="13. GRPPL"/>
      <sheetName val="14. Sikkim-1"/>
      <sheetName val="15. Sikkim-2"/>
      <sheetName val="16. EMO"/>
      <sheetName val="17. Jarod"/>
      <sheetName val="18. Vatva"/>
      <sheetName val="19. Biologics Unit 9"/>
      <sheetName val="20. Alidac"/>
      <sheetName val="21. VTC"/>
      <sheetName val="22. Biologics Unit 1-2"/>
      <sheetName val="23. Agiolax"/>
      <sheetName val="24. Zydus Pfizer"/>
      <sheetName val="25. Wellness Sikkim"/>
      <sheetName val="26. Wellness Ahmedabad"/>
      <sheetName val="27. Wellness Aligarh"/>
      <sheetName val="28. Moraiya Vaccine"/>
      <sheetName val="29. SEZ 2"/>
    </sheetNames>
    <sheetDataSet>
      <sheetData sheetId="0"/>
      <sheetData sheetId="1">
        <row r="4">
          <cell r="D4" t="str">
            <v>Projects</v>
          </cell>
          <cell r="E4" t="str">
            <v>Ajay Joshi</v>
          </cell>
          <cell r="F4" t="str">
            <v>Brij Bhushan</v>
          </cell>
          <cell r="G4" t="str">
            <v>Rakesh Thakkar</v>
          </cell>
          <cell r="H4">
            <v>5</v>
          </cell>
          <cell r="I4">
            <v>5.3896999999999995</v>
          </cell>
          <cell r="J4">
            <v>5.4</v>
          </cell>
          <cell r="K4">
            <v>5.4</v>
          </cell>
        </row>
        <row r="5">
          <cell r="D5" t="str">
            <v>COE</v>
          </cell>
          <cell r="E5" t="str">
            <v>Smrita Rathi</v>
          </cell>
          <cell r="F5" t="str">
            <v>Jehul Khamar</v>
          </cell>
          <cell r="G5" t="str">
            <v>Kirit Patel</v>
          </cell>
          <cell r="H5">
            <v>0.75</v>
          </cell>
          <cell r="I5">
            <v>0.52289999999999992</v>
          </cell>
          <cell r="J5">
            <v>0.55000000000000004</v>
          </cell>
          <cell r="K5">
            <v>0.55000000000000004</v>
          </cell>
        </row>
        <row r="6">
          <cell r="D6" t="str">
            <v>Mfg. Finance</v>
          </cell>
          <cell r="E6" t="str">
            <v>CP Patel</v>
          </cell>
          <cell r="F6" t="str">
            <v>Akshay Patel</v>
          </cell>
          <cell r="G6" t="str">
            <v>Vaibhav Thakkar</v>
          </cell>
          <cell r="H6">
            <v>2.5</v>
          </cell>
          <cell r="I6">
            <v>4.3677999999999999</v>
          </cell>
          <cell r="J6">
            <v>2.5</v>
          </cell>
          <cell r="K6">
            <v>2.5</v>
          </cell>
        </row>
        <row r="7">
          <cell r="D7" t="str">
            <v>Moraiya Vaccine</v>
          </cell>
          <cell r="E7" t="str">
            <v>Ketan Sheth</v>
          </cell>
          <cell r="F7" t="str">
            <v>Jehul Khamar</v>
          </cell>
          <cell r="G7" t="str">
            <v>Prahalad Nagla</v>
          </cell>
          <cell r="H7">
            <v>0</v>
          </cell>
          <cell r="I7">
            <v>0</v>
          </cell>
          <cell r="J7">
            <v>1</v>
          </cell>
          <cell r="K7">
            <v>1</v>
          </cell>
        </row>
        <row r="8">
          <cell r="D8" t="str">
            <v>Biologics unit 1-2</v>
          </cell>
          <cell r="E8" t="str">
            <v>Vibhor Saraswat</v>
          </cell>
          <cell r="F8" t="str">
            <v>Brij Bhushan</v>
          </cell>
          <cell r="G8" t="str">
            <v>Vaibhav Pandey</v>
          </cell>
          <cell r="H8">
            <v>1</v>
          </cell>
          <cell r="I8">
            <v>8.3117000000000001</v>
          </cell>
          <cell r="J8">
            <v>6.2187464575</v>
          </cell>
          <cell r="K8">
            <v>6.2187464575</v>
          </cell>
        </row>
        <row r="9">
          <cell r="D9" t="str">
            <v>Agiolax</v>
          </cell>
          <cell r="E9" t="str">
            <v>Varsha Havaldar</v>
          </cell>
          <cell r="F9" t="str">
            <v>Jehul Khamar</v>
          </cell>
          <cell r="G9" t="str">
            <v>Chetan Kenkre</v>
          </cell>
          <cell r="H9">
            <v>0.25</v>
          </cell>
          <cell r="I9">
            <v>0.27430000000000004</v>
          </cell>
          <cell r="J9">
            <v>0.3</v>
          </cell>
          <cell r="K9">
            <v>0.3</v>
          </cell>
        </row>
        <row r="10">
          <cell r="D10" t="str">
            <v>Zydus Pfizer</v>
          </cell>
          <cell r="E10" t="str">
            <v>Rashmin Shah</v>
          </cell>
          <cell r="F10" t="str">
            <v>Brij Bhushan</v>
          </cell>
          <cell r="G10" t="str">
            <v>Vivek Rajpara</v>
          </cell>
          <cell r="H10">
            <v>4.5</v>
          </cell>
          <cell r="I10">
            <v>4.7649999999999997</v>
          </cell>
          <cell r="J10">
            <v>5.5</v>
          </cell>
          <cell r="K10">
            <v>5.5</v>
          </cell>
        </row>
        <row r="11">
          <cell r="D11" t="str">
            <v>Wellness - Sikkim</v>
          </cell>
          <cell r="E11" t="str">
            <v>Kapilkumar Jha</v>
          </cell>
          <cell r="F11" t="str">
            <v>Akshay Patel</v>
          </cell>
          <cell r="G11" t="str">
            <v xml:space="preserve">Pankaj Chanjhotra </v>
          </cell>
          <cell r="H11">
            <v>2.5</v>
          </cell>
          <cell r="I11">
            <v>3.5437999999999996</v>
          </cell>
          <cell r="J11">
            <v>3.5437999999999996</v>
          </cell>
          <cell r="K11">
            <v>3.5437999999999996</v>
          </cell>
        </row>
        <row r="12">
          <cell r="D12" t="str">
            <v>Wellness - Ahmedabad</v>
          </cell>
          <cell r="E12" t="str">
            <v>Hetal Rathod</v>
          </cell>
          <cell r="F12" t="str">
            <v>Akshay Patel</v>
          </cell>
          <cell r="G12" t="str">
            <v>Umashanker Gupta</v>
          </cell>
          <cell r="H12">
            <v>1.25</v>
          </cell>
          <cell r="I12">
            <v>1.9970500000000002</v>
          </cell>
          <cell r="J12">
            <v>1.9970500000000002</v>
          </cell>
          <cell r="K12">
            <v>1.9970500000000002</v>
          </cell>
        </row>
        <row r="13">
          <cell r="D13" t="str">
            <v>Wellness - Aligarh</v>
          </cell>
          <cell r="E13" t="str">
            <v>Naveen R Gupta</v>
          </cell>
          <cell r="F13" t="str">
            <v>Jehul Khamar</v>
          </cell>
          <cell r="G13" t="str">
            <v>Gaurav Sharma</v>
          </cell>
          <cell r="H13">
            <v>3.5</v>
          </cell>
          <cell r="I13">
            <v>10.043800000000001</v>
          </cell>
          <cell r="J13">
            <v>10.043800000000001</v>
          </cell>
          <cell r="K13">
            <v>10.043800000000001</v>
          </cell>
        </row>
        <row r="14">
          <cell r="D14" t="str">
            <v>VTC</v>
          </cell>
          <cell r="E14" t="str">
            <v>M N Elaiyaraja, BB Baluni, Kumaran Ramiah</v>
          </cell>
          <cell r="F14" t="str">
            <v>Jehul Khamar</v>
          </cell>
          <cell r="G14" t="str">
            <v xml:space="preserve">Prahalad Nagla
</v>
          </cell>
          <cell r="H14">
            <v>1.5</v>
          </cell>
          <cell r="I14">
            <v>3.0696000000000003</v>
          </cell>
          <cell r="J14">
            <v>2.56</v>
          </cell>
          <cell r="K14">
            <v>2.56</v>
          </cell>
        </row>
        <row r="15">
          <cell r="D15" t="str">
            <v>Transdermal</v>
          </cell>
          <cell r="E15" t="str">
            <v>Vishal Shah</v>
          </cell>
          <cell r="F15" t="str">
            <v>Brij Bhushan</v>
          </cell>
          <cell r="G15" t="str">
            <v>Rajnikant Prajapati</v>
          </cell>
          <cell r="H15">
            <v>1.3</v>
          </cell>
          <cell r="I15">
            <v>2.0939000000000001</v>
          </cell>
          <cell r="J15">
            <v>1.3</v>
          </cell>
          <cell r="K15">
            <v>2</v>
          </cell>
        </row>
        <row r="16">
          <cell r="D16" t="str">
            <v>Moraiya</v>
          </cell>
          <cell r="E16" t="str">
            <v>Ganpat Pote</v>
          </cell>
          <cell r="F16" t="str">
            <v>Jehul Khamar</v>
          </cell>
          <cell r="G16" t="str">
            <v>Jehul Khamar</v>
          </cell>
          <cell r="H16">
            <v>10.9</v>
          </cell>
          <cell r="I16">
            <v>14.414360040577582</v>
          </cell>
          <cell r="J16">
            <v>16</v>
          </cell>
          <cell r="K16">
            <v>15</v>
          </cell>
        </row>
        <row r="17">
          <cell r="D17" t="str">
            <v>SEZ 2</v>
          </cell>
          <cell r="E17" t="str">
            <v>Vishal Shah</v>
          </cell>
          <cell r="F17" t="str">
            <v>Jehul Khamar</v>
          </cell>
          <cell r="G17" t="str">
            <v>Niloy Majumdar</v>
          </cell>
          <cell r="H17">
            <v>0</v>
          </cell>
          <cell r="I17">
            <v>0</v>
          </cell>
          <cell r="J17">
            <v>0.2</v>
          </cell>
          <cell r="K17">
            <v>0.2</v>
          </cell>
        </row>
        <row r="18">
          <cell r="D18" t="str">
            <v>SEZ 1</v>
          </cell>
          <cell r="E18" t="str">
            <v>Saugata Ghosh</v>
          </cell>
          <cell r="F18" t="str">
            <v>Brij Bhushan</v>
          </cell>
          <cell r="G18" t="str">
            <v>Amit Tiwari</v>
          </cell>
          <cell r="H18">
            <v>7.27</v>
          </cell>
          <cell r="I18">
            <v>8.2963000000000005</v>
          </cell>
          <cell r="J18">
            <v>8.1999999999999993</v>
          </cell>
          <cell r="K18">
            <v>8.3000000000000007</v>
          </cell>
        </row>
        <row r="19">
          <cell r="D19" t="str">
            <v>Topical</v>
          </cell>
          <cell r="E19" t="str">
            <v>Aby Babu</v>
          </cell>
          <cell r="F19" t="str">
            <v>Brij Bhushan</v>
          </cell>
          <cell r="G19" t="str">
            <v>Apalkumar Patel</v>
          </cell>
          <cell r="H19">
            <v>1.5</v>
          </cell>
          <cell r="I19">
            <v>2.2361000000000004</v>
          </cell>
          <cell r="J19">
            <v>1.7</v>
          </cell>
          <cell r="K19">
            <v>2.08</v>
          </cell>
        </row>
        <row r="20">
          <cell r="D20" t="str">
            <v>Animal Healthcare</v>
          </cell>
          <cell r="E20" t="str">
            <v>Saugata Ghosh</v>
          </cell>
          <cell r="F20" t="str">
            <v>Brij Bhushan</v>
          </cell>
          <cell r="G20" t="str">
            <v>Ranvijay Singh</v>
          </cell>
          <cell r="H20">
            <v>0.8</v>
          </cell>
          <cell r="I20">
            <v>0.54609999999999992</v>
          </cell>
          <cell r="J20">
            <v>0.3</v>
          </cell>
          <cell r="K20">
            <v>0.3</v>
          </cell>
        </row>
        <row r="21">
          <cell r="D21" t="str">
            <v>Baddi</v>
          </cell>
          <cell r="E21" t="str">
            <v>Dipak Patil</v>
          </cell>
          <cell r="F21" t="str">
            <v>Akshay Patel</v>
          </cell>
          <cell r="G21" t="str">
            <v>Mukul Bansal</v>
          </cell>
          <cell r="H21">
            <v>7.5</v>
          </cell>
          <cell r="I21">
            <v>7.859</v>
          </cell>
          <cell r="J21">
            <v>7</v>
          </cell>
          <cell r="K21">
            <v>7.86</v>
          </cell>
        </row>
        <row r="22">
          <cell r="D22" t="str">
            <v>Goa</v>
          </cell>
          <cell r="E22" t="str">
            <v>Sumeet Salunkhe</v>
          </cell>
          <cell r="F22" t="str">
            <v>Jehul Khamar</v>
          </cell>
          <cell r="G22" t="str">
            <v>Manohar Desai</v>
          </cell>
          <cell r="H22">
            <v>7</v>
          </cell>
          <cell r="I22">
            <v>7.2929000000000013</v>
          </cell>
          <cell r="J22">
            <v>7</v>
          </cell>
          <cell r="K22">
            <v>7.3</v>
          </cell>
        </row>
        <row r="23">
          <cell r="D23" t="str">
            <v>Myanmar</v>
          </cell>
          <cell r="E23" t="str">
            <v>Ajay Kumaria</v>
          </cell>
          <cell r="F23" t="str">
            <v>Brij Bhushan</v>
          </cell>
          <cell r="G23" t="str">
            <v>Jayaram Reddy</v>
          </cell>
          <cell r="H23">
            <v>1.9</v>
          </cell>
          <cell r="I23">
            <v>2.1069999999999998</v>
          </cell>
          <cell r="J23">
            <v>1.9</v>
          </cell>
          <cell r="K23">
            <v>1.9</v>
          </cell>
        </row>
        <row r="24">
          <cell r="D24" t="str">
            <v>Daman</v>
          </cell>
          <cell r="E24" t="str">
            <v>Adamsufi Sultan</v>
          </cell>
          <cell r="F24" t="str">
            <v>Jehul Khamar</v>
          </cell>
          <cell r="G24" t="str">
            <v>Jignesh Patel</v>
          </cell>
          <cell r="H24">
            <v>1.75</v>
          </cell>
          <cell r="I24">
            <v>1.84965</v>
          </cell>
          <cell r="J24">
            <v>1.8</v>
          </cell>
          <cell r="K24">
            <v>1.85</v>
          </cell>
        </row>
        <row r="25">
          <cell r="D25" t="str">
            <v>GRPPL</v>
          </cell>
          <cell r="E25" t="str">
            <v>Sudhir Gupta</v>
          </cell>
          <cell r="F25" t="str">
            <v>Brij Bhushan</v>
          </cell>
          <cell r="G25" t="str">
            <v>Chirag Patel</v>
          </cell>
          <cell r="H25">
            <v>2</v>
          </cell>
          <cell r="I25">
            <v>2.0202999999999998</v>
          </cell>
          <cell r="J25">
            <v>2</v>
          </cell>
          <cell r="K25">
            <v>2.1</v>
          </cell>
        </row>
        <row r="26">
          <cell r="D26" t="str">
            <v>Sikkim 1</v>
          </cell>
          <cell r="E26" t="str">
            <v>Suman Bag</v>
          </cell>
          <cell r="F26" t="str">
            <v>Akshay Patel</v>
          </cell>
          <cell r="G26" t="str">
            <v>Udai Mishra</v>
          </cell>
          <cell r="H26">
            <v>2</v>
          </cell>
          <cell r="I26">
            <v>2.6107</v>
          </cell>
          <cell r="J26">
            <v>2.6</v>
          </cell>
          <cell r="K26">
            <v>3.1</v>
          </cell>
        </row>
        <row r="27">
          <cell r="D27" t="str">
            <v>Sikkim 2</v>
          </cell>
          <cell r="E27" t="str">
            <v>Suman Bag</v>
          </cell>
          <cell r="F27" t="str">
            <v>Akshay Patel</v>
          </cell>
          <cell r="G27" t="str">
            <v>Nirmal Mishra</v>
          </cell>
          <cell r="H27">
            <v>8</v>
          </cell>
          <cell r="I27">
            <v>8.2630999999999997</v>
          </cell>
          <cell r="J27">
            <v>8.3000000000000007</v>
          </cell>
          <cell r="K27">
            <v>10</v>
          </cell>
        </row>
        <row r="28">
          <cell r="D28" t="str">
            <v>EMO</v>
          </cell>
          <cell r="E28" t="str">
            <v>Arindam Sen</v>
          </cell>
          <cell r="F28" t="str">
            <v>Brij Bhushan</v>
          </cell>
          <cell r="G28" t="str">
            <v>Prashant Nanavati</v>
          </cell>
          <cell r="H28">
            <v>2</v>
          </cell>
          <cell r="I28">
            <v>2.0929700000000002</v>
          </cell>
          <cell r="J28">
            <v>2.1</v>
          </cell>
          <cell r="K28">
            <v>2.1</v>
          </cell>
        </row>
        <row r="29">
          <cell r="D29" t="str">
            <v>Jarod</v>
          </cell>
          <cell r="E29" t="str">
            <v>Rajesh Desai</v>
          </cell>
          <cell r="F29" t="str">
            <v>Brij Bhushan</v>
          </cell>
          <cell r="G29" t="str">
            <v>Darpit Gandhi</v>
          </cell>
          <cell r="H29">
            <v>4.5</v>
          </cell>
          <cell r="I29">
            <v>4.7519999999999998</v>
          </cell>
          <cell r="J29">
            <v>4.5</v>
          </cell>
          <cell r="K29">
            <v>4.5</v>
          </cell>
        </row>
        <row r="30">
          <cell r="D30" t="str">
            <v>Vatva</v>
          </cell>
          <cell r="E30" t="str">
            <v>Sanjay Ekhande</v>
          </cell>
          <cell r="F30" t="str">
            <v>Brij Bhushan</v>
          </cell>
          <cell r="G30" t="str">
            <v>Devesh Sharma</v>
          </cell>
          <cell r="H30">
            <v>1.3</v>
          </cell>
          <cell r="I30">
            <v>1.3215999999999999</v>
          </cell>
          <cell r="J30">
            <v>0.8</v>
          </cell>
          <cell r="K30">
            <v>1.3</v>
          </cell>
        </row>
        <row r="31">
          <cell r="D31" t="str">
            <v>Biologics unit-9</v>
          </cell>
          <cell r="E31" t="str">
            <v>Kamalkishor K</v>
          </cell>
          <cell r="F31" t="str">
            <v>Brij Bhushan</v>
          </cell>
          <cell r="G31" t="str">
            <v>Vrushank Patel</v>
          </cell>
          <cell r="H31">
            <v>1.5</v>
          </cell>
          <cell r="I31">
            <v>1.0129000000000001</v>
          </cell>
          <cell r="J31">
            <v>1</v>
          </cell>
          <cell r="K31">
            <v>0.8</v>
          </cell>
        </row>
        <row r="32">
          <cell r="D32" t="str">
            <v>Alidac</v>
          </cell>
          <cell r="E32" t="str">
            <v>Satyanarayan Sathe</v>
          </cell>
          <cell r="F32" t="str">
            <v>Brij Bhushan</v>
          </cell>
          <cell r="G32" t="str">
            <v>Praneet Kulkarni</v>
          </cell>
          <cell r="H32">
            <v>2.5</v>
          </cell>
          <cell r="I32">
            <v>2.5026999999999999</v>
          </cell>
          <cell r="J32">
            <v>1.5</v>
          </cell>
          <cell r="K32">
            <v>2.44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2023"/>
    </sheetNames>
    <sheetDataSet>
      <sheetData sheetId="0" refreshError="1"/>
      <sheetData sheetId="1" refreshError="1">
        <row r="3">
          <cell r="E3" t="str">
            <v>Projects</v>
          </cell>
          <cell r="I3">
            <v>5</v>
          </cell>
        </row>
        <row r="4">
          <cell r="E4" t="str">
            <v>COE</v>
          </cell>
          <cell r="I4">
            <v>0.75</v>
          </cell>
        </row>
        <row r="5">
          <cell r="E5" t="str">
            <v>Mfg. Finance</v>
          </cell>
          <cell r="I5">
            <v>2.5</v>
          </cell>
        </row>
        <row r="6">
          <cell r="E6" t="str">
            <v>SEZ 1</v>
          </cell>
          <cell r="F6">
            <v>54.75</v>
          </cell>
          <cell r="G6">
            <v>19.559999999999999</v>
          </cell>
          <cell r="H6">
            <v>86.44</v>
          </cell>
          <cell r="I6">
            <v>7.27</v>
          </cell>
        </row>
        <row r="7">
          <cell r="E7" t="str">
            <v>Topical</v>
          </cell>
          <cell r="F7">
            <v>5.03</v>
          </cell>
          <cell r="G7">
            <v>2.2400000000000002</v>
          </cell>
          <cell r="H7">
            <v>17.190000000000001</v>
          </cell>
          <cell r="I7">
            <v>1.5</v>
          </cell>
        </row>
        <row r="8">
          <cell r="E8" t="str">
            <v>Transdermal</v>
          </cell>
          <cell r="F8">
            <v>6.83</v>
          </cell>
          <cell r="G8">
            <v>1.21</v>
          </cell>
          <cell r="H8">
            <v>10.7</v>
          </cell>
          <cell r="I8">
            <v>1.3</v>
          </cell>
        </row>
        <row r="9">
          <cell r="E9" t="str">
            <v>Animal Healthcare</v>
          </cell>
          <cell r="F9">
            <v>3.6</v>
          </cell>
          <cell r="G9">
            <v>0.96</v>
          </cell>
          <cell r="H9">
            <v>3.71</v>
          </cell>
          <cell r="I9">
            <v>0.8</v>
          </cell>
        </row>
        <row r="10">
          <cell r="E10" t="str">
            <v>Moraiya</v>
          </cell>
          <cell r="F10">
            <v>74.37</v>
          </cell>
          <cell r="G10">
            <v>25.23</v>
          </cell>
          <cell r="H10">
            <v>190</v>
          </cell>
          <cell r="I10">
            <v>10.9</v>
          </cell>
        </row>
        <row r="11">
          <cell r="E11" t="str">
            <v>Moraiya Vaccine</v>
          </cell>
          <cell r="F11">
            <v>7.41</v>
          </cell>
          <cell r="G11">
            <v>4.37</v>
          </cell>
          <cell r="H11">
            <v>5.36</v>
          </cell>
          <cell r="I11">
            <v>0</v>
          </cell>
        </row>
        <row r="12">
          <cell r="E12" t="str">
            <v>SEZ 2</v>
          </cell>
          <cell r="F12">
            <v>10.72</v>
          </cell>
          <cell r="G12">
            <v>1.52</v>
          </cell>
          <cell r="H12">
            <v>8.5</v>
          </cell>
          <cell r="I12">
            <v>0</v>
          </cell>
        </row>
        <row r="13">
          <cell r="E13" t="str">
            <v>API (Dabhasa, Ank-1 &amp; Ank-2)</v>
          </cell>
          <cell r="I13">
            <v>0</v>
          </cell>
        </row>
        <row r="14">
          <cell r="E14" t="str">
            <v>Goa</v>
          </cell>
          <cell r="F14">
            <v>27.58</v>
          </cell>
          <cell r="G14">
            <v>5.66</v>
          </cell>
          <cell r="H14">
            <v>58.84</v>
          </cell>
          <cell r="I14">
            <v>7</v>
          </cell>
        </row>
        <row r="15">
          <cell r="E15" t="str">
            <v>Myanmar</v>
          </cell>
          <cell r="F15">
            <v>9.31</v>
          </cell>
          <cell r="G15">
            <v>3.72</v>
          </cell>
          <cell r="H15">
            <v>8.98</v>
          </cell>
          <cell r="I15">
            <v>1.9</v>
          </cell>
        </row>
        <row r="16">
          <cell r="E16" t="str">
            <v>Baddi</v>
          </cell>
          <cell r="F16">
            <v>18.739999999999998</v>
          </cell>
          <cell r="G16">
            <v>6.26</v>
          </cell>
          <cell r="H16">
            <v>53.47</v>
          </cell>
          <cell r="I16">
            <v>7.5</v>
          </cell>
        </row>
        <row r="17">
          <cell r="E17" t="str">
            <v>Daman</v>
          </cell>
          <cell r="F17">
            <v>8.93</v>
          </cell>
          <cell r="G17">
            <v>1.59</v>
          </cell>
          <cell r="H17">
            <v>14.23</v>
          </cell>
          <cell r="I17">
            <v>1.75</v>
          </cell>
        </row>
        <row r="18">
          <cell r="E18" t="str">
            <v>GRPPL</v>
          </cell>
          <cell r="F18">
            <v>15.32</v>
          </cell>
          <cell r="G18">
            <v>2.42</v>
          </cell>
          <cell r="H18">
            <v>14.35</v>
          </cell>
          <cell r="I18">
            <v>2</v>
          </cell>
        </row>
        <row r="19">
          <cell r="E19" t="str">
            <v>Sikkim 1</v>
          </cell>
          <cell r="F19">
            <v>10.91</v>
          </cell>
          <cell r="G19">
            <v>1.82</v>
          </cell>
          <cell r="H19">
            <v>19.41</v>
          </cell>
          <cell r="I19">
            <v>2</v>
          </cell>
        </row>
        <row r="20">
          <cell r="E20" t="str">
            <v>Sikkim 2</v>
          </cell>
          <cell r="F20">
            <v>23.66</v>
          </cell>
          <cell r="G20">
            <v>4.72</v>
          </cell>
          <cell r="H20">
            <v>42.43</v>
          </cell>
          <cell r="I20">
            <v>8</v>
          </cell>
        </row>
        <row r="21">
          <cell r="E21" t="str">
            <v>EMO</v>
          </cell>
          <cell r="F21">
            <v>92.42</v>
          </cell>
          <cell r="G21">
            <v>0.94</v>
          </cell>
          <cell r="H21">
            <v>7.16</v>
          </cell>
          <cell r="I21">
            <v>2</v>
          </cell>
        </row>
        <row r="22">
          <cell r="E22" t="str">
            <v>Jarod</v>
          </cell>
          <cell r="F22">
            <v>22.18</v>
          </cell>
          <cell r="G22">
            <v>6.77</v>
          </cell>
          <cell r="H22">
            <v>33.81</v>
          </cell>
          <cell r="I22">
            <v>4.5</v>
          </cell>
        </row>
        <row r="23">
          <cell r="E23" t="str">
            <v>Biologics VTC</v>
          </cell>
          <cell r="F23">
            <v>7.41</v>
          </cell>
          <cell r="G23">
            <v>4.37</v>
          </cell>
          <cell r="H23">
            <v>5.36</v>
          </cell>
          <cell r="I23">
            <v>1.5</v>
          </cell>
        </row>
        <row r="24">
          <cell r="E24" t="str">
            <v>Vatva</v>
          </cell>
          <cell r="F24">
            <v>7.46</v>
          </cell>
          <cell r="G24">
            <v>1.45</v>
          </cell>
          <cell r="H24">
            <v>7.65</v>
          </cell>
          <cell r="I24">
            <v>1.3</v>
          </cell>
        </row>
        <row r="25">
          <cell r="E25" t="str">
            <v>Biologics unit 1-2</v>
          </cell>
          <cell r="I25">
            <v>1</v>
          </cell>
        </row>
        <row r="26">
          <cell r="E26" t="str">
            <v>Biologics unit-9</v>
          </cell>
          <cell r="F26">
            <v>13.94</v>
          </cell>
          <cell r="G26">
            <v>2.93</v>
          </cell>
          <cell r="H26">
            <v>14.5</v>
          </cell>
          <cell r="I26">
            <v>1.5</v>
          </cell>
        </row>
        <row r="27">
          <cell r="E27" t="str">
            <v>Alidac</v>
          </cell>
          <cell r="F27">
            <v>16.95</v>
          </cell>
          <cell r="G27">
            <v>6.48</v>
          </cell>
          <cell r="H27">
            <v>20.7</v>
          </cell>
          <cell r="I27">
            <v>2.5</v>
          </cell>
        </row>
        <row r="28">
          <cell r="E28" t="str">
            <v>Agiolax</v>
          </cell>
          <cell r="F28">
            <v>9.27</v>
          </cell>
          <cell r="G28">
            <v>0.11</v>
          </cell>
          <cell r="H28">
            <v>11.03</v>
          </cell>
          <cell r="I28">
            <v>0.25</v>
          </cell>
        </row>
        <row r="29">
          <cell r="E29" t="str">
            <v>Zydus Pfizer</v>
          </cell>
          <cell r="F29">
            <v>6.12</v>
          </cell>
          <cell r="H29">
            <v>3.05</v>
          </cell>
          <cell r="I29">
            <v>4.5</v>
          </cell>
        </row>
        <row r="30">
          <cell r="E30" t="str">
            <v>Wellness - Sikkim</v>
          </cell>
          <cell r="F30">
            <v>18.7</v>
          </cell>
          <cell r="I30">
            <v>2.5</v>
          </cell>
        </row>
        <row r="31">
          <cell r="E31" t="str">
            <v>Wellness - Ahmedabad</v>
          </cell>
          <cell r="F31">
            <v>9</v>
          </cell>
          <cell r="I31">
            <v>1.25</v>
          </cell>
        </row>
        <row r="32">
          <cell r="E32" t="str">
            <v>Wellness - Aligarh</v>
          </cell>
          <cell r="F32">
            <v>24.96</v>
          </cell>
          <cell r="I32">
            <v>3.5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avings (version 1)"/>
      <sheetName val="Variance July"/>
      <sheetName val="2022"/>
      <sheetName val="Target"/>
      <sheetName val="Actual"/>
      <sheetName val="SLIM Dump Jan22-Oct22- FA"/>
      <sheetName val="June"/>
      <sheetName val="Top-Bottom June"/>
      <sheetName val="Location"/>
    </sheetNames>
    <sheetDataSet>
      <sheetData sheetId="0"/>
      <sheetData sheetId="1"/>
      <sheetData sheetId="2">
        <row r="4">
          <cell r="E4" t="str">
            <v>Projects</v>
          </cell>
          <cell r="F4" t="str">
            <v>-</v>
          </cell>
          <cell r="G4" t="str">
            <v>Sunil Desale</v>
          </cell>
          <cell r="H4" t="str">
            <v>Rakesh Thakkar</v>
          </cell>
          <cell r="I4">
            <v>5</v>
          </cell>
          <cell r="J4">
            <v>5.3896999999999995</v>
          </cell>
        </row>
        <row r="5">
          <cell r="E5" t="str">
            <v>COE</v>
          </cell>
          <cell r="F5" t="str">
            <v>-</v>
          </cell>
          <cell r="G5" t="str">
            <v>Smrita Rathi</v>
          </cell>
          <cell r="H5" t="str">
            <v>Kirit Patel</v>
          </cell>
          <cell r="I5">
            <v>0.75</v>
          </cell>
          <cell r="J5">
            <v>0.52289999999999992</v>
          </cell>
        </row>
        <row r="6">
          <cell r="E6" t="str">
            <v>Mfg. Finance</v>
          </cell>
          <cell r="F6" t="str">
            <v>-</v>
          </cell>
          <cell r="G6" t="str">
            <v>CP Patel</v>
          </cell>
          <cell r="H6" t="str">
            <v>Vaibhav Thakkar</v>
          </cell>
          <cell r="I6">
            <v>2.5</v>
          </cell>
          <cell r="J6">
            <v>4.3677999999999999</v>
          </cell>
        </row>
        <row r="7">
          <cell r="E7" t="str">
            <v>Transdermal</v>
          </cell>
          <cell r="F7" t="str">
            <v>ANT - Transdermal</v>
          </cell>
          <cell r="G7" t="str">
            <v>Vishal Shah</v>
          </cell>
          <cell r="H7" t="str">
            <v>Rajnikant Prajapati</v>
          </cell>
          <cell r="I7">
            <v>1.3</v>
          </cell>
          <cell r="J7">
            <v>2.0939000000000001</v>
          </cell>
        </row>
        <row r="8">
          <cell r="E8" t="str">
            <v>Moraiya</v>
          </cell>
          <cell r="F8" t="str">
            <v>OSD &amp; ANT</v>
          </cell>
          <cell r="G8" t="str">
            <v>Ganpat Pote</v>
          </cell>
          <cell r="H8" t="str">
            <v>Jehul Khamar</v>
          </cell>
          <cell r="I8">
            <v>10.9</v>
          </cell>
          <cell r="J8">
            <v>14.414360040577582</v>
          </cell>
        </row>
        <row r="9">
          <cell r="E9" t="str">
            <v>SEZ 1</v>
          </cell>
          <cell r="F9" t="str">
            <v>OSD</v>
          </cell>
          <cell r="G9" t="str">
            <v>Saugata Ghosh</v>
          </cell>
          <cell r="H9" t="str">
            <v>Bishwajeet Kumar</v>
          </cell>
          <cell r="I9">
            <v>7.3</v>
          </cell>
          <cell r="J9">
            <v>8.2963000000000005</v>
          </cell>
        </row>
        <row r="10">
          <cell r="E10" t="str">
            <v>Animal Healthcare</v>
          </cell>
          <cell r="F10" t="str">
            <v>Animal Healthcare</v>
          </cell>
          <cell r="G10" t="str">
            <v>Gourisankar Jena</v>
          </cell>
          <cell r="H10" t="str">
            <v>Shwetabh Singh</v>
          </cell>
          <cell r="I10">
            <v>0.8</v>
          </cell>
          <cell r="J10">
            <v>0.54609999999999992</v>
          </cell>
        </row>
        <row r="11">
          <cell r="E11" t="str">
            <v>Topical</v>
          </cell>
          <cell r="F11" t="str">
            <v>Topical - Ointment</v>
          </cell>
          <cell r="G11" t="str">
            <v>Aby Babu</v>
          </cell>
          <cell r="H11" t="str">
            <v>Apalkumar Patel</v>
          </cell>
          <cell r="I11">
            <v>1.5</v>
          </cell>
          <cell r="J11">
            <v>2.2361000000000004</v>
          </cell>
        </row>
        <row r="12">
          <cell r="E12" t="str">
            <v>Baddi</v>
          </cell>
          <cell r="F12" t="str">
            <v>OSD</v>
          </cell>
          <cell r="G12" t="str">
            <v>Dipak Patil</v>
          </cell>
          <cell r="H12" t="str">
            <v>Mukul Bansal</v>
          </cell>
          <cell r="I12">
            <v>7.5</v>
          </cell>
          <cell r="J12">
            <v>7.859</v>
          </cell>
        </row>
        <row r="13">
          <cell r="E13" t="str">
            <v>Goa</v>
          </cell>
          <cell r="F13" t="str">
            <v>OSD</v>
          </cell>
          <cell r="G13" t="str">
            <v>Sumeet Salunkhe</v>
          </cell>
          <cell r="H13" t="str">
            <v>Manohar Desai</v>
          </cell>
          <cell r="I13">
            <v>7</v>
          </cell>
          <cell r="J13">
            <v>7.2929000000000013</v>
          </cell>
        </row>
        <row r="14">
          <cell r="E14" t="str">
            <v>Myanmar</v>
          </cell>
          <cell r="F14" t="str">
            <v>OSD</v>
          </cell>
          <cell r="G14" t="str">
            <v>Ajay Kumaria</v>
          </cell>
          <cell r="H14" t="str">
            <v>Jayaram Reddy</v>
          </cell>
          <cell r="I14">
            <v>1.9</v>
          </cell>
          <cell r="J14">
            <v>2.1069999999999998</v>
          </cell>
        </row>
        <row r="15">
          <cell r="E15" t="str">
            <v>Daman</v>
          </cell>
          <cell r="F15" t="str">
            <v>OSD &amp; Injectables</v>
          </cell>
          <cell r="G15" t="str">
            <v>Adamsufi Sultan</v>
          </cell>
          <cell r="H15" t="str">
            <v>Jignesh Patel</v>
          </cell>
          <cell r="I15">
            <v>1.75</v>
          </cell>
          <cell r="J15">
            <v>1.84965</v>
          </cell>
        </row>
        <row r="16">
          <cell r="E16" t="str">
            <v>GRPPL</v>
          </cell>
          <cell r="F16" t="str">
            <v>Injectables</v>
          </cell>
          <cell r="G16" t="str">
            <v>Sudhir Gupta</v>
          </cell>
          <cell r="H16" t="str">
            <v>Chirag Patel</v>
          </cell>
          <cell r="I16">
            <v>2</v>
          </cell>
          <cell r="J16">
            <v>2.0202999999999998</v>
          </cell>
        </row>
        <row r="17">
          <cell r="E17" t="str">
            <v>Sikkim 1</v>
          </cell>
          <cell r="F17" t="str">
            <v>OSD</v>
          </cell>
          <cell r="G17" t="str">
            <v>Suman Bag</v>
          </cell>
          <cell r="H17" t="str">
            <v>Udai Mishra</v>
          </cell>
          <cell r="I17">
            <v>2</v>
          </cell>
          <cell r="J17">
            <v>2.6107</v>
          </cell>
        </row>
        <row r="18">
          <cell r="E18" t="str">
            <v>Sikkim 2</v>
          </cell>
          <cell r="F18" t="str">
            <v>OSD</v>
          </cell>
          <cell r="G18" t="str">
            <v>Suman Bag</v>
          </cell>
          <cell r="H18" t="str">
            <v>Nirmal Mishra</v>
          </cell>
          <cell r="I18">
            <v>8</v>
          </cell>
          <cell r="J18">
            <v>8.2630999999999997</v>
          </cell>
        </row>
        <row r="19">
          <cell r="E19" t="str">
            <v>EMO</v>
          </cell>
          <cell r="F19" t="str">
            <v>-</v>
          </cell>
          <cell r="G19" t="str">
            <v>Arindam Sen</v>
          </cell>
          <cell r="H19" t="str">
            <v>Prashant Nanavati</v>
          </cell>
          <cell r="I19">
            <v>2</v>
          </cell>
          <cell r="J19">
            <v>2.0929700000000002</v>
          </cell>
        </row>
        <row r="20">
          <cell r="E20" t="str">
            <v>Jarod</v>
          </cell>
          <cell r="F20" t="str">
            <v>Injectables</v>
          </cell>
          <cell r="G20" t="str">
            <v>Laxmikant D Tiwari</v>
          </cell>
          <cell r="H20" t="str">
            <v>Aakash Rathi</v>
          </cell>
          <cell r="I20">
            <v>4.5</v>
          </cell>
          <cell r="J20">
            <v>4.7519999999999998</v>
          </cell>
        </row>
        <row r="21">
          <cell r="E21" t="str">
            <v>Vatva</v>
          </cell>
          <cell r="F21" t="str">
            <v>Injectables</v>
          </cell>
          <cell r="G21" t="str">
            <v>Sanjay Ekhande</v>
          </cell>
          <cell r="H21" t="str">
            <v>Devesh Sharma</v>
          </cell>
          <cell r="I21">
            <v>1.3</v>
          </cell>
          <cell r="J21">
            <v>1.3215999999999999</v>
          </cell>
        </row>
        <row r="22">
          <cell r="E22" t="str">
            <v>Biologics unit-9</v>
          </cell>
          <cell r="F22" t="str">
            <v>Vaccine &amp; Injectables</v>
          </cell>
          <cell r="G22" t="str">
            <v>Kamalkishor K</v>
          </cell>
          <cell r="H22" t="str">
            <v>Vrushank Patel</v>
          </cell>
          <cell r="I22">
            <v>1.5</v>
          </cell>
          <cell r="J22">
            <v>1.0129000000000001</v>
          </cell>
        </row>
        <row r="23">
          <cell r="E23" t="str">
            <v>Alidac</v>
          </cell>
          <cell r="F23" t="str">
            <v>Injectables</v>
          </cell>
          <cell r="G23" t="str">
            <v>Satyanarayan Sathe</v>
          </cell>
          <cell r="H23" t="str">
            <v>Praneet Kulkarni</v>
          </cell>
          <cell r="I23">
            <v>2.5</v>
          </cell>
          <cell r="J23">
            <v>2.5026999999999999</v>
          </cell>
        </row>
        <row r="24">
          <cell r="E24" t="str">
            <v>VTC</v>
          </cell>
          <cell r="F24" t="str">
            <v>Vaccine</v>
          </cell>
          <cell r="G24" t="str">
            <v>M N Elaiyaraja, BB Baluni, Kumaran Ramiah</v>
          </cell>
          <cell r="H24" t="str">
            <v>Prahalad Nagla
Harish Chandra</v>
          </cell>
          <cell r="I24">
            <v>1.5</v>
          </cell>
          <cell r="J24">
            <v>3.0696000000000003</v>
          </cell>
        </row>
        <row r="25">
          <cell r="E25" t="str">
            <v>Biologics unit 1-2</v>
          </cell>
          <cell r="F25" t="str">
            <v>Vaccine &amp; Injectables</v>
          </cell>
          <cell r="G25" t="str">
            <v>Vibhor S</v>
          </cell>
          <cell r="H25" t="str">
            <v>Vaibhav P</v>
          </cell>
          <cell r="I25">
            <v>1</v>
          </cell>
          <cell r="J25">
            <v>8.3117000000000001</v>
          </cell>
        </row>
        <row r="26">
          <cell r="E26" t="str">
            <v>Agiolax</v>
          </cell>
          <cell r="F26" t="str">
            <v>OSD</v>
          </cell>
          <cell r="G26" t="str">
            <v>Varsha Havaldar</v>
          </cell>
          <cell r="H26" t="str">
            <v>Akhil Naik</v>
          </cell>
          <cell r="I26">
            <v>0.25</v>
          </cell>
          <cell r="J26">
            <v>0.27430000000000004</v>
          </cell>
        </row>
        <row r="27">
          <cell r="E27" t="str">
            <v>Zydus Pfizer</v>
          </cell>
          <cell r="F27" t="str">
            <v>Injectables</v>
          </cell>
          <cell r="G27" t="str">
            <v>Arvind Sharma</v>
          </cell>
          <cell r="H27" t="str">
            <v>Vivek Rajpara</v>
          </cell>
          <cell r="I27">
            <v>4.5</v>
          </cell>
          <cell r="J27">
            <v>4.7649999999999997</v>
          </cell>
        </row>
        <row r="28">
          <cell r="E28" t="str">
            <v>Wellness - Sikkim</v>
          </cell>
          <cell r="F28" t="str">
            <v>Wellness - Cosmetics</v>
          </cell>
          <cell r="G28" t="str">
            <v>Kapilkumar Jha</v>
          </cell>
          <cell r="H28" t="str">
            <v>Siddhrajsinh Zala</v>
          </cell>
          <cell r="I28">
            <v>2.5</v>
          </cell>
          <cell r="J28">
            <v>3.5437999999999996</v>
          </cell>
        </row>
        <row r="29">
          <cell r="E29" t="str">
            <v>Wellness - Ahmedabad</v>
          </cell>
          <cell r="F29" t="str">
            <v>Wellness - Cosmetics</v>
          </cell>
          <cell r="G29" t="str">
            <v>Hetal Rathod</v>
          </cell>
          <cell r="H29" t="str">
            <v>Umashanker Gupta</v>
          </cell>
          <cell r="I29">
            <v>1.25</v>
          </cell>
          <cell r="J29">
            <v>1.9970500000000002</v>
          </cell>
        </row>
        <row r="30">
          <cell r="E30" t="str">
            <v>Wellness - Aligarh</v>
          </cell>
          <cell r="F30" t="str">
            <v>Wellness - Cosmetics</v>
          </cell>
          <cell r="G30" t="str">
            <v>Naveen R Gupta</v>
          </cell>
          <cell r="H30" t="str">
            <v>Rahul Jaglan</v>
          </cell>
          <cell r="I30">
            <v>3.5</v>
          </cell>
          <cell r="J30">
            <v>10.043800000000001</v>
          </cell>
        </row>
        <row r="31">
          <cell r="E31" t="str">
            <v>Wellness - Sitarganj</v>
          </cell>
          <cell r="F31" t="str">
            <v>Wellness - Cosmetics</v>
          </cell>
          <cell r="G31" t="str">
            <v>Raman Sharma</v>
          </cell>
          <cell r="H31" t="str">
            <v>Sonu Dhiman</v>
          </cell>
          <cell r="I31">
            <v>3</v>
          </cell>
          <cell r="J31">
            <v>2.0410000000000004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atel.R.Akshay\AppData\Local\Microsoft\Windows\INetCache\Content.Outlook\8OLL0IUB\SLIM%20Savings%202023%20-%20Function%20Wise%20-%20Dec'23%20(05-Jan-24)%20-%20v2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5322.400652314813" createdVersion="7" refreshedVersion="7" minRefreshableVersion="3" recordCount="29" xr:uid="{A6B1E94A-D59F-4BF1-A604-23C914E5CEA1}">
  <cacheSource type="worksheet">
    <worksheetSource ref="B2:I31" sheet="Target 2024" r:id="rId2"/>
  </cacheSource>
  <cacheFields count="8">
    <cacheField name="#" numFmtId="0">
      <sharedItems containsSemiMixedTypes="0" containsString="0" containsNumber="1" containsInteger="1" minValue="1" maxValue="29"/>
    </cacheField>
    <cacheField name="Location " numFmtId="0">
      <sharedItems/>
    </cacheField>
    <cacheField name="TS, BU, Non-BU" numFmtId="0">
      <sharedItems/>
    </cacheField>
    <cacheField name="Category" numFmtId="0">
      <sharedItems/>
    </cacheField>
    <cacheField name="Corp. Slim Facilitator" numFmtId="2">
      <sharedItems count="3">
        <s v="Brij Bhushan"/>
        <s v="Jehul Khamar"/>
        <s v="Akshay Patel"/>
      </sharedItems>
    </cacheField>
    <cacheField name="Target 2023" numFmtId="2">
      <sharedItems containsSemiMixedTypes="0" containsString="0" containsNumber="1" minValue="0.2" maxValue="15"/>
    </cacheField>
    <cacheField name="Actual 2023" numFmtId="2">
      <sharedItems containsSemiMixedTypes="0" containsString="0" containsNumber="1" minValue="0.26" maxValue="19.230104787528077"/>
    </cacheField>
    <cacheField name="2024 Target" numFmtId="2">
      <sharedItems containsSemiMixedTypes="0" containsString="0" containsNumber="1" minValue="0.3" maxValue="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">
  <r>
    <n v="1"/>
    <s v="Ahmedabad"/>
    <s v="BU"/>
    <s v="Projects"/>
    <x v="0"/>
    <n v="5.4"/>
    <n v="7.6156000000000006"/>
    <n v="8"/>
  </r>
  <r>
    <n v="2"/>
    <s v="Ahmedabad"/>
    <s v="BU"/>
    <s v="COE"/>
    <x v="1"/>
    <n v="0.55000000000000004"/>
    <n v="0.47349240000000004"/>
    <n v="0.5"/>
  </r>
  <r>
    <n v="3"/>
    <s v="Ahmedabad"/>
    <s v="BU"/>
    <s v="Mfg. Finance"/>
    <x v="2"/>
    <n v="2.5"/>
    <n v="2.930729364384959"/>
    <n v="2.5"/>
  </r>
  <r>
    <n v="4"/>
    <s v="Ahmedabad"/>
    <s v="TS-1"/>
    <s v="Transdermal"/>
    <x v="0"/>
    <n v="2"/>
    <n v="1.6985412499999999"/>
    <n v="1.7"/>
  </r>
  <r>
    <n v="5"/>
    <s v="Ahmedabad"/>
    <s v="TS-1"/>
    <s v="Moraiya"/>
    <x v="1"/>
    <n v="15"/>
    <n v="19.230104787528077"/>
    <n v="20"/>
  </r>
  <r>
    <n v="6"/>
    <s v="Ahmedabad"/>
    <s v="TS-2"/>
    <s v="SEZ 1"/>
    <x v="0"/>
    <n v="8.3000000000000007"/>
    <n v="9.4392808282763205"/>
    <n v="9.4"/>
  </r>
  <r>
    <n v="7"/>
    <s v="Ahmedabad"/>
    <s v="TS-2"/>
    <s v="Animal Healthcare"/>
    <x v="0"/>
    <n v="0.3"/>
    <n v="0.32032607845000005"/>
    <n v="0.4"/>
  </r>
  <r>
    <n v="8"/>
    <s v="Ahmedabad"/>
    <s v="TS-2"/>
    <s v="Topical"/>
    <x v="0"/>
    <n v="2.08"/>
    <n v="2.6348450000000003"/>
    <n v="2.5"/>
  </r>
  <r>
    <n v="9"/>
    <s v="Baddi"/>
    <s v="TS-2"/>
    <s v="Baddi"/>
    <x v="2"/>
    <n v="7.86"/>
    <n v="8.239324220813355"/>
    <n v="8.25"/>
  </r>
  <r>
    <n v="10"/>
    <s v="Goa"/>
    <s v="TS-3"/>
    <s v="Goa"/>
    <x v="1"/>
    <n v="7.3"/>
    <n v="7.171465242171764"/>
    <n v="7.3"/>
  </r>
  <r>
    <n v="11"/>
    <s v="Myanmar"/>
    <s v="TS-3"/>
    <s v="Myanmar"/>
    <x v="0"/>
    <n v="1.9"/>
    <n v="1.9434708000000001"/>
    <n v="2"/>
  </r>
  <r>
    <n v="12"/>
    <s v="Daman"/>
    <s v="TS-3"/>
    <s v="Daman"/>
    <x v="1"/>
    <n v="1.85"/>
    <n v="1.8519422189523094"/>
    <n v="1.85"/>
  </r>
  <r>
    <n v="13"/>
    <s v="Ahmedabad"/>
    <s v="TS-3"/>
    <s v="GRPPL"/>
    <x v="0"/>
    <n v="2.1"/>
    <n v="2.0993565339654374"/>
    <n v="2.1"/>
  </r>
  <r>
    <n v="14"/>
    <s v="Sikkim"/>
    <s v="TS-3"/>
    <s v="Sikkim 1"/>
    <x v="2"/>
    <n v="3.1"/>
    <n v="6.0762205368902009"/>
    <n v="4"/>
  </r>
  <r>
    <n v="15"/>
    <s v="Sikkim"/>
    <s v="TS-3"/>
    <s v="Sikkim 2"/>
    <x v="2"/>
    <n v="10"/>
    <n v="10.205875552866948"/>
    <n v="10"/>
  </r>
  <r>
    <n v="16"/>
    <s v="Ahmedabad"/>
    <s v="TS-3"/>
    <s v="EMO"/>
    <x v="0"/>
    <n v="2.1"/>
    <n v="2.1335863399999999"/>
    <n v="2.13"/>
  </r>
  <r>
    <n v="17"/>
    <s v="Baroda"/>
    <s v="TS-4"/>
    <s v="Jarod"/>
    <x v="0"/>
    <n v="4.5"/>
    <n v="4.5061234138636834"/>
    <n v="6"/>
  </r>
  <r>
    <n v="18"/>
    <s v="Ahmedabad"/>
    <s v="TS-4"/>
    <s v="Vatva"/>
    <x v="0"/>
    <n v="1.3"/>
    <n v="1.4520028655400001"/>
    <n v="1.5"/>
  </r>
  <r>
    <n v="19"/>
    <s v="Ahmedabad"/>
    <s v="TS-4"/>
    <s v="Biologics unit-9"/>
    <x v="0"/>
    <n v="0.8"/>
    <n v="1.6132742165888807"/>
    <n v="1.75"/>
  </r>
  <r>
    <n v="20"/>
    <s v="Ahmedabad"/>
    <s v="TS-4"/>
    <s v="Alidac"/>
    <x v="0"/>
    <n v="2.44"/>
    <n v="2.00062720985943"/>
    <n v="2"/>
  </r>
  <r>
    <n v="21"/>
    <s v="Ahmedabad"/>
    <s v="Non BU"/>
    <s v="VTC"/>
    <x v="1"/>
    <n v="2.56"/>
    <n v="5.4046373255000004"/>
    <n v="5"/>
  </r>
  <r>
    <n v="22"/>
    <s v="Ahmedabad"/>
    <s v="Non BU"/>
    <s v="Biologics unit 1-2"/>
    <x v="0"/>
    <n v="6.2187464575"/>
    <n v="5.5846598751113721"/>
    <n v="5.6"/>
  </r>
  <r>
    <n v="23"/>
    <s v="Goa"/>
    <s v="Non BU"/>
    <s v="Agiolax"/>
    <x v="1"/>
    <n v="0.3"/>
    <n v="0.46254000000000001"/>
    <n v="0.3"/>
  </r>
  <r>
    <n v="24"/>
    <s v="Ahmedabad"/>
    <s v="Non BU"/>
    <s v="Zydus Pfizer"/>
    <x v="0"/>
    <n v="5.5"/>
    <n v="6.5165869906666662"/>
    <n v="8"/>
  </r>
  <r>
    <n v="25"/>
    <s v="Sikkim"/>
    <s v="Non BU"/>
    <s v="Wellness - Sikkim"/>
    <x v="2"/>
    <n v="3.5437999999999996"/>
    <n v="6.0328483345810371"/>
    <n v="6"/>
  </r>
  <r>
    <n v="26"/>
    <s v="Ahmedabad"/>
    <s v="Non BU"/>
    <s v="Wellness - Ahmedabad"/>
    <x v="2"/>
    <n v="1.9970500000000002"/>
    <n v="1.0775753000000001"/>
    <n v="1"/>
  </r>
  <r>
    <n v="27"/>
    <s v="Aligarh"/>
    <s v="Non BU"/>
    <s v="Wellness - Aligarh"/>
    <x v="1"/>
    <n v="10.043800000000001"/>
    <n v="18.857533203999999"/>
    <n v="20"/>
  </r>
  <r>
    <n v="28"/>
    <s v="Ahmedabad"/>
    <s v="Non BU"/>
    <s v="Moraiya Vaccine"/>
    <x v="1"/>
    <n v="1"/>
    <n v="2.5826313115396275"/>
    <n v="2.6"/>
  </r>
  <r>
    <n v="29"/>
    <s v="Ahmedabad"/>
    <s v="TS-1"/>
    <s v="SEZ 2"/>
    <x v="1"/>
    <n v="0.2"/>
    <n v="0.26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3431BD-80D4-42C5-9390-67462FA939DF}" name="PivotTable1" cacheId="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W2:Y6" firstHeaderRow="0" firstDataRow="1" firstDataCol="1"/>
  <pivotFields count="8">
    <pivotField showAll="0"/>
    <pivotField showAll="0"/>
    <pivotField showAll="0"/>
    <pivotField showAll="0"/>
    <pivotField axis="axisRow" showAll="0">
      <items count="4">
        <item x="2"/>
        <item x="0"/>
        <item x="1"/>
        <item t="default"/>
      </items>
    </pivotField>
    <pivotField numFmtId="2" showAll="0"/>
    <pivotField dataField="1" numFmtId="2" showAll="0"/>
    <pivotField dataField="1" numFmtId="2"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Actual 2023" fld="6" baseField="0" baseItem="0"/>
    <dataField name="Sum of 2024 Target" fld="7" baseField="0" baseItem="0"/>
  </dataFields>
  <formats count="13">
    <format dxfId="302">
      <pivotArea type="all" dataOnly="0" outline="0" fieldPosition="0"/>
    </format>
    <format dxfId="301">
      <pivotArea field="4" type="button" dataOnly="0" labelOnly="1" outline="0" axis="axisRow" fieldPosition="0"/>
    </format>
    <format dxfId="300">
      <pivotArea dataOnly="0" labelOnly="1" fieldPosition="0">
        <references count="1">
          <reference field="4" count="0"/>
        </references>
      </pivotArea>
    </format>
    <format dxfId="299">
      <pivotArea dataOnly="0" labelOnly="1" grandRow="1" outline="0" fieldPosition="0"/>
    </format>
    <format dxfId="29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97">
      <pivotArea outline="0" collapsedLevelsAreSubtotals="1" fieldPosition="0"/>
    </format>
    <format dxfId="296">
      <pivotArea outline="0" collapsedLevelsAreSubtotals="1" fieldPosition="0"/>
    </format>
    <format dxfId="295">
      <pivotArea type="all" dataOnly="0" outline="0" fieldPosition="0"/>
    </format>
    <format dxfId="294">
      <pivotArea outline="0" collapsedLevelsAreSubtotals="1" fieldPosition="0"/>
    </format>
    <format dxfId="293">
      <pivotArea field="4" type="button" dataOnly="0" labelOnly="1" outline="0" axis="axisRow" fieldPosition="0"/>
    </format>
    <format dxfId="292">
      <pivotArea dataOnly="0" labelOnly="1" fieldPosition="0">
        <references count="1">
          <reference field="4" count="0"/>
        </references>
      </pivotArea>
    </format>
    <format dxfId="291">
      <pivotArea dataOnly="0" labelOnly="1" grandRow="1" outline="0" fieldPosition="0"/>
    </format>
    <format dxfId="29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1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23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24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25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0CE11-66A0-43ED-B03B-80A3E917ED07}">
  <sheetPr codeName="Sheet1">
    <tabColor rgb="FF009193"/>
  </sheetPr>
  <dimension ref="A1:AQ344"/>
  <sheetViews>
    <sheetView tabSelected="1" topLeftCell="T1" workbookViewId="0">
      <pane ySplit="6" topLeftCell="A7" activePane="bottomLeft" state="frozen"/>
      <selection activeCell="K15" sqref="K15"/>
      <selection pane="bottomLeft" activeCell="AA4" sqref="AA4"/>
    </sheetView>
  </sheetViews>
  <sheetFormatPr defaultColWidth="8.88671875" defaultRowHeight="13.8"/>
  <cols>
    <col min="1" max="1" width="4.109375" style="367" bestFit="1" customWidth="1"/>
    <col min="2" max="2" width="22" style="367" bestFit="1" customWidth="1"/>
    <col min="3" max="3" width="21.6640625" style="367" bestFit="1" customWidth="1"/>
    <col min="4" max="4" width="14.5546875" style="367" hidden="1" customWidth="1"/>
    <col min="5" max="5" width="8.33203125" style="367" bestFit="1" customWidth="1"/>
    <col min="6" max="6" width="6.44140625" style="367" bestFit="1" customWidth="1"/>
    <col min="7" max="7" width="8.33203125" style="367" bestFit="1" customWidth="1"/>
    <col min="8" max="8" width="8.6640625" style="367" bestFit="1" customWidth="1"/>
    <col min="9" max="9" width="9" style="367" bestFit="1" customWidth="1"/>
    <col min="10" max="10" width="8.5546875" style="367" bestFit="1" customWidth="1"/>
    <col min="11" max="11" width="9.33203125" style="367" bestFit="1" customWidth="1"/>
    <col min="12" max="12" width="8.44140625" style="367" bestFit="1" customWidth="1"/>
    <col min="13" max="13" width="7.88671875" style="367" bestFit="1" customWidth="1"/>
    <col min="14" max="15" width="8.6640625" style="367" bestFit="1" customWidth="1"/>
    <col min="16" max="16" width="8.5546875" style="367" bestFit="1" customWidth="1"/>
    <col min="17" max="17" width="8.88671875" style="367" bestFit="1" customWidth="1"/>
    <col min="18" max="18" width="8.6640625" style="367" bestFit="1" customWidth="1"/>
    <col min="19" max="19" width="10.33203125" style="367" bestFit="1" customWidth="1"/>
    <col min="20" max="20" width="15.6640625" style="367" bestFit="1" customWidth="1"/>
    <col min="21" max="21" width="19.33203125" style="367" bestFit="1" customWidth="1"/>
    <col min="22" max="22" width="35" style="367" bestFit="1" customWidth="1"/>
    <col min="23" max="23" width="19.6640625" style="367" bestFit="1" customWidth="1"/>
    <col min="24" max="24" width="16.109375" style="367" bestFit="1" customWidth="1"/>
    <col min="25" max="26" width="8.88671875" style="367"/>
    <col min="27" max="27" width="21.6640625" style="367" bestFit="1" customWidth="1"/>
    <col min="28" max="32" width="8.88671875" style="367"/>
    <col min="33" max="33" width="7.33203125" style="367" bestFit="1" customWidth="1"/>
    <col min="34" max="41" width="8.88671875" style="367"/>
    <col min="42" max="42" width="18.33203125" style="367" bestFit="1" customWidth="1"/>
    <col min="43" max="43" width="14.5546875" style="367" bestFit="1" customWidth="1"/>
    <col min="44" max="16384" width="8.88671875" style="367"/>
  </cols>
  <sheetData>
    <row r="1" spans="1:43">
      <c r="B1" s="368"/>
    </row>
    <row r="5" spans="1:43" ht="15.6">
      <c r="G5" s="369"/>
      <c r="AD5" s="400">
        <f>'Target 2024'!$H46</f>
        <v>3.4872367136281217E-2</v>
      </c>
      <c r="AE5" s="400">
        <f>'Target 2024'!$H47</f>
        <v>8.2577765378713919E-2</v>
      </c>
      <c r="AF5" s="400">
        <f>'Target 2024'!H48</f>
        <v>8.2577765378713919E-2</v>
      </c>
      <c r="AG5" s="400">
        <f>'Target 2024'!H49</f>
        <v>8.3333333333333329E-2</v>
      </c>
      <c r="AH5" s="400">
        <f>'Target 2024'!H50</f>
        <v>8.3333333333333329E-2</v>
      </c>
      <c r="AI5" s="400">
        <f>'Target 2024'!H51</f>
        <v>8.3333333333333329E-2</v>
      </c>
      <c r="AJ5" s="400">
        <f>'Target 2024'!H52</f>
        <v>8.3333333333333329E-2</v>
      </c>
      <c r="AK5" s="400">
        <f>'Target 2024'!H53</f>
        <v>8.3333333333333329E-2</v>
      </c>
      <c r="AL5" s="400">
        <f>'Target 2024'!H54</f>
        <v>8.3333333333333329E-2</v>
      </c>
      <c r="AM5" s="400">
        <f>'Target 2024'!H55</f>
        <v>9.9999999999999992E-2</v>
      </c>
      <c r="AN5" s="400">
        <f>'Target 2024'!H56</f>
        <v>9.9999999999999992E-2</v>
      </c>
      <c r="AO5" s="400">
        <f>'Target 2024'!H57</f>
        <v>9.9999999999999992E-2</v>
      </c>
    </row>
    <row r="6" spans="1:43">
      <c r="A6" s="370" t="s">
        <v>32</v>
      </c>
      <c r="B6" s="370" t="s">
        <v>348</v>
      </c>
      <c r="C6" s="370" t="s">
        <v>1</v>
      </c>
      <c r="D6" s="370" t="s">
        <v>19</v>
      </c>
      <c r="E6" s="371" t="s">
        <v>39</v>
      </c>
      <c r="F6" s="371" t="s">
        <v>245</v>
      </c>
      <c r="G6" s="372">
        <v>45292</v>
      </c>
      <c r="H6" s="372">
        <v>45323</v>
      </c>
      <c r="I6" s="372">
        <v>45352</v>
      </c>
      <c r="J6" s="372">
        <v>45383</v>
      </c>
      <c r="K6" s="372">
        <v>45413</v>
      </c>
      <c r="L6" s="372">
        <v>45444</v>
      </c>
      <c r="M6" s="372">
        <v>45474</v>
      </c>
      <c r="N6" s="372">
        <v>45505</v>
      </c>
      <c r="O6" s="372">
        <v>45536</v>
      </c>
      <c r="P6" s="372">
        <v>45566</v>
      </c>
      <c r="Q6" s="372">
        <v>45597</v>
      </c>
      <c r="R6" s="372">
        <v>45627</v>
      </c>
      <c r="S6" s="373" t="s">
        <v>33</v>
      </c>
      <c r="T6" s="373" t="s">
        <v>187</v>
      </c>
      <c r="U6" s="373" t="s">
        <v>35</v>
      </c>
      <c r="V6" s="373" t="s">
        <v>36</v>
      </c>
      <c r="W6" s="373" t="s">
        <v>349</v>
      </c>
      <c r="X6" s="373" t="s">
        <v>350</v>
      </c>
      <c r="AA6" s="370" t="s">
        <v>1</v>
      </c>
      <c r="AB6" s="371" t="s">
        <v>39</v>
      </c>
      <c r="AC6" s="371" t="s">
        <v>245</v>
      </c>
      <c r="AD6" s="372">
        <v>45292</v>
      </c>
      <c r="AE6" s="372">
        <v>45323</v>
      </c>
      <c r="AF6" s="372">
        <v>45352</v>
      </c>
      <c r="AG6" s="372">
        <v>45383</v>
      </c>
      <c r="AH6" s="372">
        <v>45413</v>
      </c>
      <c r="AI6" s="372">
        <v>45444</v>
      </c>
      <c r="AJ6" s="372">
        <v>45474</v>
      </c>
      <c r="AK6" s="372">
        <v>45505</v>
      </c>
      <c r="AL6" s="372">
        <v>45536</v>
      </c>
      <c r="AM6" s="372">
        <v>45566</v>
      </c>
      <c r="AN6" s="372">
        <v>45597</v>
      </c>
      <c r="AO6" s="372">
        <v>45627</v>
      </c>
      <c r="AP6" s="370" t="s">
        <v>348</v>
      </c>
      <c r="AQ6" s="370" t="s">
        <v>19</v>
      </c>
    </row>
    <row r="7" spans="1:43">
      <c r="A7" s="367">
        <v>1</v>
      </c>
      <c r="B7" s="367" t="s">
        <v>57</v>
      </c>
      <c r="C7" s="367" t="s">
        <v>7</v>
      </c>
      <c r="D7" s="376" t="s">
        <v>150</v>
      </c>
      <c r="E7" s="374">
        <f>'5. Moraiya'!E4</f>
        <v>45</v>
      </c>
      <c r="F7" s="375">
        <f>'5. Moraiya'!G4</f>
        <v>206.93057191825221</v>
      </c>
      <c r="G7" s="375">
        <f>'5. Moraiya'!H4</f>
        <v>0.95</v>
      </c>
      <c r="H7" s="375">
        <f>'5. Moraiya'!I4</f>
        <v>1.478175</v>
      </c>
      <c r="I7" s="375">
        <f>'5. Moraiya'!J4</f>
        <v>0.19</v>
      </c>
      <c r="J7" s="375">
        <f>'5. Moraiya'!K4</f>
        <v>3.3626</v>
      </c>
      <c r="K7" s="375">
        <f>'5. Moraiya'!L4</f>
        <v>4.2</v>
      </c>
      <c r="L7" s="375">
        <f>'5. Moraiya'!M4</f>
        <v>0</v>
      </c>
      <c r="M7" s="375">
        <f>'5. Moraiya'!N4</f>
        <v>0</v>
      </c>
      <c r="N7" s="375">
        <f>'5. Moraiya'!O4</f>
        <v>0</v>
      </c>
      <c r="O7" s="375">
        <f>'5. Moraiya'!P4</f>
        <v>11.53</v>
      </c>
      <c r="P7" s="375">
        <f>'5. Moraiya'!Q4</f>
        <v>185.21979691825223</v>
      </c>
      <c r="Q7" s="375">
        <f>'5. Moraiya'!R4</f>
        <v>0</v>
      </c>
      <c r="R7" s="375">
        <f>'5. Moraiya'!S4</f>
        <v>0</v>
      </c>
      <c r="S7" s="377" t="str">
        <f>VLOOKUP(B7,'Plant Data'!B:H,2,0)</f>
        <v>Ahmedabad</v>
      </c>
      <c r="T7" s="377" t="str">
        <f>VLOOKUP(B7,'Plant Data'!B:H,3,0)</f>
        <v>TS-1</v>
      </c>
      <c r="U7" s="377" t="str">
        <f>VLOOKUP(B7,'Plant Data'!B:H,4,0)</f>
        <v>OSD &amp; ANT</v>
      </c>
      <c r="V7" s="377" t="str">
        <f>VLOOKUP(B7,'Plant Data'!B:H,5,0)</f>
        <v>Ganpat Pote</v>
      </c>
      <c r="W7" s="377" t="str">
        <f>VLOOKUP(B7,'Plant Data'!B:H,6,0)</f>
        <v>Jehul Khamar</v>
      </c>
      <c r="X7" s="377" t="str">
        <f>VLOOKUP(B7,'Plant Data'!B:H,7,0)</f>
        <v>Hiten Patel</v>
      </c>
      <c r="AA7" s="367" t="s">
        <v>7</v>
      </c>
      <c r="AB7" s="374">
        <v>45</v>
      </c>
      <c r="AD7" s="401">
        <f>$AB7*AD$5</f>
        <v>1.5692565211326548</v>
      </c>
      <c r="AE7" s="401">
        <f>$AB7*AE$5</f>
        <v>3.7159994420421265</v>
      </c>
      <c r="AF7" s="401">
        <f>AB7*$AF$5</f>
        <v>3.7159994420421265</v>
      </c>
      <c r="AG7" s="401">
        <f>AB7*$AG$5</f>
        <v>3.75</v>
      </c>
      <c r="AH7" s="401">
        <f>AB7*$AH$5</f>
        <v>3.75</v>
      </c>
      <c r="AI7" s="401">
        <f>AB7*$AI$5</f>
        <v>3.75</v>
      </c>
      <c r="AJ7" s="401">
        <f>AB7*$AJ$5</f>
        <v>3.75</v>
      </c>
      <c r="AK7" s="401">
        <f>AB7*$AK$5</f>
        <v>3.75</v>
      </c>
      <c r="AL7" s="401"/>
      <c r="AM7" s="401"/>
      <c r="AN7" s="401"/>
      <c r="AO7" s="401"/>
      <c r="AP7" s="367" t="s">
        <v>57</v>
      </c>
      <c r="AQ7" s="376" t="s">
        <v>150</v>
      </c>
    </row>
    <row r="8" spans="1:43">
      <c r="A8" s="367">
        <v>1</v>
      </c>
      <c r="B8" s="367" t="s">
        <v>57</v>
      </c>
      <c r="C8" s="367" t="s">
        <v>7</v>
      </c>
      <c r="D8" s="376" t="s">
        <v>20</v>
      </c>
      <c r="E8" s="374">
        <f>'5. Moraiya'!E5</f>
        <v>230</v>
      </c>
      <c r="F8" s="375">
        <f>'5. Moraiya'!G5</f>
        <v>48.055200414074633</v>
      </c>
      <c r="G8" s="375">
        <f>'5. Moraiya'!H5</f>
        <v>3.58</v>
      </c>
      <c r="H8" s="375">
        <f>'5. Moraiya'!I5</f>
        <v>3.4230499999999999</v>
      </c>
      <c r="I8" s="375">
        <f>'5. Moraiya'!J5</f>
        <v>3.82</v>
      </c>
      <c r="J8" s="375">
        <f>'5. Moraiya'!K5</f>
        <v>2.282</v>
      </c>
      <c r="K8" s="375">
        <f>'5. Moraiya'!L5</f>
        <v>0</v>
      </c>
      <c r="L8" s="375">
        <f>'5. Moraiya'!M5</f>
        <v>6.1158662330856242</v>
      </c>
      <c r="M8" s="375">
        <f>'5. Moraiya'!N5</f>
        <v>0</v>
      </c>
      <c r="N8" s="375">
        <f>'5. Moraiya'!O5</f>
        <v>10.275028900000001</v>
      </c>
      <c r="O8" s="375">
        <f>'5. Moraiya'!P5</f>
        <v>2.3121659999999999</v>
      </c>
      <c r="P8" s="375">
        <f>'5. Moraiya'!Q5</f>
        <v>16.247089280989009</v>
      </c>
      <c r="Q8" s="375">
        <f>'5. Moraiya'!R5</f>
        <v>0</v>
      </c>
      <c r="R8" s="375">
        <f>'5. Moraiya'!S5</f>
        <v>0</v>
      </c>
      <c r="S8" s="377" t="str">
        <f>VLOOKUP(B8,'Plant Data'!B:H,2,0)</f>
        <v>Ahmedabad</v>
      </c>
      <c r="T8" s="377" t="str">
        <f>VLOOKUP(B8,'Plant Data'!B:H,3,0)</f>
        <v>TS-1</v>
      </c>
      <c r="U8" s="377" t="str">
        <f>VLOOKUP(B8,'Plant Data'!B:H,4,0)</f>
        <v>OSD &amp; ANT</v>
      </c>
      <c r="V8" s="377" t="str">
        <f>VLOOKUP(B8,'Plant Data'!B:H,5,0)</f>
        <v>Ganpat Pote</v>
      </c>
      <c r="W8" s="377" t="str">
        <f>VLOOKUP(B8,'Plant Data'!B:H,6,0)</f>
        <v>Jehul Khamar</v>
      </c>
      <c r="X8" s="377" t="str">
        <f>VLOOKUP(B8,'Plant Data'!B:H,7,0)</f>
        <v>Hiten Patel</v>
      </c>
      <c r="AA8" s="367" t="s">
        <v>7</v>
      </c>
      <c r="AB8" s="374">
        <v>230</v>
      </c>
      <c r="AD8" s="401">
        <f>$AB8*AD$5</f>
        <v>8.0206444413446807</v>
      </c>
      <c r="AE8" s="401">
        <f>$AB8*AE$5</f>
        <v>18.992886037104203</v>
      </c>
      <c r="AF8" s="401">
        <f t="shared" ref="AF8:AF71" si="0">AB8*$AF$5</f>
        <v>18.992886037104203</v>
      </c>
      <c r="AG8" s="401">
        <f t="shared" ref="AG8:AG71" si="1">AB8*$AG$5</f>
        <v>19.166666666666664</v>
      </c>
      <c r="AH8" s="401">
        <f t="shared" ref="AH8:AH71" si="2">AB8*$AH$5</f>
        <v>19.166666666666664</v>
      </c>
      <c r="AI8" s="401">
        <f t="shared" ref="AI8:AI71" si="3">AB8*$AI$5</f>
        <v>19.166666666666664</v>
      </c>
      <c r="AJ8" s="401">
        <f t="shared" ref="AJ8:AJ71" si="4">AB8*$AJ$5</f>
        <v>19.166666666666664</v>
      </c>
      <c r="AK8" s="401">
        <f t="shared" ref="AK8:AK71" si="5">AB8*$AK$5</f>
        <v>19.166666666666664</v>
      </c>
      <c r="AL8" s="401"/>
      <c r="AM8" s="401"/>
      <c r="AN8" s="401"/>
      <c r="AO8" s="401"/>
      <c r="AP8" s="367" t="s">
        <v>57</v>
      </c>
      <c r="AQ8" s="376" t="s">
        <v>20</v>
      </c>
    </row>
    <row r="9" spans="1:43">
      <c r="A9" s="367">
        <v>1</v>
      </c>
      <c r="B9" s="367" t="s">
        <v>57</v>
      </c>
      <c r="C9" s="367" t="s">
        <v>7</v>
      </c>
      <c r="D9" s="376" t="s">
        <v>21</v>
      </c>
      <c r="E9" s="374">
        <f>'5. Moraiya'!E6</f>
        <v>230</v>
      </c>
      <c r="F9" s="375">
        <f>'5. Moraiya'!G6</f>
        <v>107.28217525641026</v>
      </c>
      <c r="G9" s="375">
        <f>'5. Moraiya'!H6</f>
        <v>0</v>
      </c>
      <c r="H9" s="375">
        <f>'5. Moraiya'!I6</f>
        <v>0</v>
      </c>
      <c r="I9" s="375">
        <f>'5. Moraiya'!J6</f>
        <v>0</v>
      </c>
      <c r="J9" s="375">
        <f>'5. Moraiya'!K6</f>
        <v>0</v>
      </c>
      <c r="K9" s="375">
        <f>'5. Moraiya'!L6</f>
        <v>41.700499999999998</v>
      </c>
      <c r="L9" s="375">
        <f>'5. Moraiya'!M6</f>
        <v>22.720600000000001</v>
      </c>
      <c r="M9" s="375">
        <f>'5. Moraiya'!N6</f>
        <v>9.4435000000000002</v>
      </c>
      <c r="N9" s="375">
        <f>'5. Moraiya'!O6</f>
        <v>11.466883641025641</v>
      </c>
      <c r="O9" s="375">
        <f>'5. Moraiya'!P6</f>
        <v>13.382619999999999</v>
      </c>
      <c r="P9" s="375">
        <f>'5. Moraiya'!Q6</f>
        <v>8.5680716153846141</v>
      </c>
      <c r="Q9" s="375">
        <f>'5. Moraiya'!R6</f>
        <v>0</v>
      </c>
      <c r="R9" s="375">
        <f>'5. Moraiya'!S6</f>
        <v>0</v>
      </c>
      <c r="S9" s="377" t="str">
        <f>VLOOKUP(B9,'Plant Data'!B:H,2,0)</f>
        <v>Ahmedabad</v>
      </c>
      <c r="T9" s="377" t="str">
        <f>VLOOKUP(B9,'Plant Data'!B:H,3,0)</f>
        <v>TS-1</v>
      </c>
      <c r="U9" s="377" t="str">
        <f>VLOOKUP(B9,'Plant Data'!B:H,4,0)</f>
        <v>OSD &amp; ANT</v>
      </c>
      <c r="V9" s="377" t="str">
        <f>VLOOKUP(B9,'Plant Data'!B:H,5,0)</f>
        <v>Ganpat Pote</v>
      </c>
      <c r="W9" s="377" t="str">
        <f>VLOOKUP(B9,'Plant Data'!B:H,6,0)</f>
        <v>Jehul Khamar</v>
      </c>
      <c r="X9" s="377" t="str">
        <f>VLOOKUP(B9,'Plant Data'!B:H,7,0)</f>
        <v>Hiten Patel</v>
      </c>
      <c r="AA9" s="367" t="s">
        <v>7</v>
      </c>
      <c r="AB9" s="374">
        <v>230</v>
      </c>
      <c r="AD9" s="401">
        <f t="shared" ref="AD9:AD71" si="6">$AB9*AD$5</f>
        <v>8.0206444413446807</v>
      </c>
      <c r="AE9" s="401">
        <f t="shared" ref="AE9:AE23" si="7">$AB9*AE$5</f>
        <v>18.992886037104203</v>
      </c>
      <c r="AF9" s="401">
        <f t="shared" si="0"/>
        <v>18.992886037104203</v>
      </c>
      <c r="AG9" s="401">
        <f t="shared" si="1"/>
        <v>19.166666666666664</v>
      </c>
      <c r="AH9" s="401">
        <f t="shared" si="2"/>
        <v>19.166666666666664</v>
      </c>
      <c r="AI9" s="401">
        <f t="shared" si="3"/>
        <v>19.166666666666664</v>
      </c>
      <c r="AJ9" s="401">
        <f t="shared" si="4"/>
        <v>19.166666666666664</v>
      </c>
      <c r="AK9" s="401">
        <f t="shared" si="5"/>
        <v>19.166666666666664</v>
      </c>
      <c r="AL9" s="401"/>
      <c r="AM9" s="401"/>
      <c r="AN9" s="401"/>
      <c r="AO9" s="401"/>
      <c r="AP9" s="367" t="s">
        <v>57</v>
      </c>
      <c r="AQ9" s="376" t="s">
        <v>21</v>
      </c>
    </row>
    <row r="10" spans="1:43">
      <c r="A10" s="367">
        <v>1</v>
      </c>
      <c r="B10" s="367" t="s">
        <v>57</v>
      </c>
      <c r="C10" s="367" t="s">
        <v>7</v>
      </c>
      <c r="D10" s="378" t="s">
        <v>22</v>
      </c>
      <c r="E10" s="374">
        <f>'5. Moraiya'!E7</f>
        <v>230</v>
      </c>
      <c r="F10" s="375">
        <f>'5. Moraiya'!G7</f>
        <v>148.69222769999999</v>
      </c>
      <c r="G10" s="375">
        <f>'5. Moraiya'!H7</f>
        <v>14.82</v>
      </c>
      <c r="H10" s="375">
        <f>'5. Moraiya'!I7</f>
        <v>5.6117400000000002</v>
      </c>
      <c r="I10" s="375">
        <f>'5. Moraiya'!J7</f>
        <v>4.88</v>
      </c>
      <c r="J10" s="375">
        <f>'5. Moraiya'!K7</f>
        <v>43.289400000000001</v>
      </c>
      <c r="K10" s="375">
        <f>'5. Moraiya'!L7</f>
        <v>17.9693</v>
      </c>
      <c r="L10" s="375">
        <f>'5. Moraiya'!M7</f>
        <v>15.93681585</v>
      </c>
      <c r="M10" s="375">
        <f>'5. Moraiya'!N7</f>
        <v>15.838100000000001</v>
      </c>
      <c r="N10" s="375">
        <f>'5. Moraiya'!O7</f>
        <v>8.0349038000000004</v>
      </c>
      <c r="O10" s="375">
        <f>'5. Moraiya'!P7</f>
        <v>11.622955000000001</v>
      </c>
      <c r="P10" s="375">
        <f>'5. Moraiya'!Q7</f>
        <v>10.68901305</v>
      </c>
      <c r="Q10" s="375">
        <f>'5. Moraiya'!R7</f>
        <v>0</v>
      </c>
      <c r="R10" s="375">
        <f>'5. Moraiya'!S7</f>
        <v>0</v>
      </c>
      <c r="S10" s="377" t="str">
        <f>VLOOKUP(B10,'Plant Data'!B:H,2,0)</f>
        <v>Ahmedabad</v>
      </c>
      <c r="T10" s="377" t="str">
        <f>VLOOKUP(B10,'Plant Data'!B:H,3,0)</f>
        <v>TS-1</v>
      </c>
      <c r="U10" s="377" t="str">
        <f>VLOOKUP(B10,'Plant Data'!B:H,4,0)</f>
        <v>OSD &amp; ANT</v>
      </c>
      <c r="V10" s="377" t="str">
        <f>VLOOKUP(B10,'Plant Data'!B:H,5,0)</f>
        <v>Ganpat Pote</v>
      </c>
      <c r="W10" s="377" t="str">
        <f>VLOOKUP(B10,'Plant Data'!B:H,6,0)</f>
        <v>Jehul Khamar</v>
      </c>
      <c r="X10" s="377" t="str">
        <f>VLOOKUP(B10,'Plant Data'!B:H,7,0)</f>
        <v>Hiten Patel</v>
      </c>
      <c r="AA10" s="367" t="s">
        <v>7</v>
      </c>
      <c r="AB10" s="374">
        <v>230</v>
      </c>
      <c r="AD10" s="401">
        <f t="shared" si="6"/>
        <v>8.0206444413446807</v>
      </c>
      <c r="AE10" s="401">
        <f t="shared" si="7"/>
        <v>18.992886037104203</v>
      </c>
      <c r="AF10" s="401">
        <f t="shared" si="0"/>
        <v>18.992886037104203</v>
      </c>
      <c r="AG10" s="401">
        <f t="shared" si="1"/>
        <v>19.166666666666664</v>
      </c>
      <c r="AH10" s="401">
        <f t="shared" si="2"/>
        <v>19.166666666666664</v>
      </c>
      <c r="AI10" s="401">
        <f t="shared" si="3"/>
        <v>19.166666666666664</v>
      </c>
      <c r="AJ10" s="401">
        <f t="shared" si="4"/>
        <v>19.166666666666664</v>
      </c>
      <c r="AK10" s="401">
        <f t="shared" si="5"/>
        <v>19.166666666666664</v>
      </c>
      <c r="AL10" s="401"/>
      <c r="AM10" s="401"/>
      <c r="AN10" s="401"/>
      <c r="AO10" s="401"/>
      <c r="AP10" s="367" t="s">
        <v>57</v>
      </c>
      <c r="AQ10" s="378" t="s">
        <v>22</v>
      </c>
    </row>
    <row r="11" spans="1:43">
      <c r="A11" s="367">
        <v>1</v>
      </c>
      <c r="B11" s="367" t="s">
        <v>57</v>
      </c>
      <c r="C11" s="367" t="s">
        <v>7</v>
      </c>
      <c r="D11" s="376" t="s">
        <v>23</v>
      </c>
      <c r="E11" s="374">
        <f>'5. Moraiya'!E8</f>
        <v>230</v>
      </c>
      <c r="F11" s="375">
        <f>'5. Moraiya'!G8</f>
        <v>179.05370420833333</v>
      </c>
      <c r="G11" s="375">
        <f>'5. Moraiya'!H8</f>
        <v>20.79</v>
      </c>
      <c r="H11" s="375">
        <f>'5. Moraiya'!I8</f>
        <v>0</v>
      </c>
      <c r="I11" s="375">
        <f>'5. Moraiya'!J8</f>
        <v>0</v>
      </c>
      <c r="J11" s="375">
        <f>'5. Moraiya'!K8</f>
        <v>0</v>
      </c>
      <c r="K11" s="375">
        <f>'5. Moraiya'!L8</f>
        <v>1.3556999999999999</v>
      </c>
      <c r="L11" s="375">
        <f>'5. Moraiya'!M8</f>
        <v>41.697017933333328</v>
      </c>
      <c r="M11" s="375">
        <f>'5. Moraiya'!N8</f>
        <v>5.3535000000000004</v>
      </c>
      <c r="N11" s="375">
        <f>'5. Moraiya'!O8</f>
        <v>10.8110803</v>
      </c>
      <c r="O11" s="375">
        <f>'5. Moraiya'!P8</f>
        <v>22.711805975000001</v>
      </c>
      <c r="P11" s="375">
        <f>'5. Moraiya'!Q8</f>
        <v>76.334599999999995</v>
      </c>
      <c r="Q11" s="375">
        <f>'5. Moraiya'!R8</f>
        <v>0</v>
      </c>
      <c r="R11" s="375">
        <f>'5. Moraiya'!S8</f>
        <v>0</v>
      </c>
      <c r="S11" s="377" t="str">
        <f>VLOOKUP(B11,'Plant Data'!B:H,2,0)</f>
        <v>Ahmedabad</v>
      </c>
      <c r="T11" s="377" t="str">
        <f>VLOOKUP(B11,'Plant Data'!B:H,3,0)</f>
        <v>TS-1</v>
      </c>
      <c r="U11" s="377" t="str">
        <f>VLOOKUP(B11,'Plant Data'!B:H,4,0)</f>
        <v>OSD &amp; ANT</v>
      </c>
      <c r="V11" s="377" t="str">
        <f>VLOOKUP(B11,'Plant Data'!B:H,5,0)</f>
        <v>Ganpat Pote</v>
      </c>
      <c r="W11" s="377" t="str">
        <f>VLOOKUP(B11,'Plant Data'!B:H,6,0)</f>
        <v>Jehul Khamar</v>
      </c>
      <c r="X11" s="377" t="str">
        <f>VLOOKUP(B11,'Plant Data'!B:H,7,0)</f>
        <v>Hiten Patel</v>
      </c>
      <c r="AA11" s="367" t="s">
        <v>7</v>
      </c>
      <c r="AB11" s="374">
        <v>230</v>
      </c>
      <c r="AD11" s="401">
        <f t="shared" si="6"/>
        <v>8.0206444413446807</v>
      </c>
      <c r="AE11" s="401">
        <f t="shared" si="7"/>
        <v>18.992886037104203</v>
      </c>
      <c r="AF11" s="401">
        <f t="shared" si="0"/>
        <v>18.992886037104203</v>
      </c>
      <c r="AG11" s="401">
        <f t="shared" si="1"/>
        <v>19.166666666666664</v>
      </c>
      <c r="AH11" s="401">
        <f t="shared" si="2"/>
        <v>19.166666666666664</v>
      </c>
      <c r="AI11" s="401">
        <f t="shared" si="3"/>
        <v>19.166666666666664</v>
      </c>
      <c r="AJ11" s="401">
        <f t="shared" si="4"/>
        <v>19.166666666666664</v>
      </c>
      <c r="AK11" s="401">
        <f t="shared" si="5"/>
        <v>19.166666666666664</v>
      </c>
      <c r="AL11" s="401"/>
      <c r="AM11" s="401"/>
      <c r="AN11" s="401"/>
      <c r="AO11" s="401"/>
      <c r="AP11" s="367" t="s">
        <v>57</v>
      </c>
      <c r="AQ11" s="376" t="s">
        <v>23</v>
      </c>
    </row>
    <row r="12" spans="1:43">
      <c r="A12" s="367">
        <v>2</v>
      </c>
      <c r="B12" s="367" t="s">
        <v>57</v>
      </c>
      <c r="C12" s="376" t="s">
        <v>8</v>
      </c>
      <c r="D12" s="376" t="s">
        <v>8</v>
      </c>
      <c r="E12" s="374">
        <f>'5. Moraiya'!E9</f>
        <v>230</v>
      </c>
      <c r="F12" s="375">
        <f>'5. Moraiya'!G9</f>
        <v>30.177669087731356</v>
      </c>
      <c r="G12" s="375">
        <f>'5. Moraiya'!H9</f>
        <v>4.28</v>
      </c>
      <c r="H12" s="375">
        <f>'5. Moraiya'!I9</f>
        <v>0.37900281342132663</v>
      </c>
      <c r="I12" s="375">
        <f>'5. Moraiya'!J9</f>
        <v>4.22</v>
      </c>
      <c r="J12" s="375">
        <f>'5. Moraiya'!K9</f>
        <v>0.34139999999999998</v>
      </c>
      <c r="K12" s="375">
        <f>'5. Moraiya'!L9</f>
        <v>1.2998000000000001</v>
      </c>
      <c r="L12" s="375">
        <f>'5. Moraiya'!M9</f>
        <v>0.72354079999999998</v>
      </c>
      <c r="M12" s="375">
        <f>'5. Moraiya'!N9</f>
        <v>0</v>
      </c>
      <c r="N12" s="375">
        <f>'5. Moraiya'!O9</f>
        <v>11.354230000000001</v>
      </c>
      <c r="O12" s="375">
        <f>'5. Moraiya'!P9</f>
        <v>3.7150411950521978</v>
      </c>
      <c r="P12" s="375">
        <f>'5. Moraiya'!Q9</f>
        <v>3.86465427925783</v>
      </c>
      <c r="Q12" s="375">
        <f>'5. Moraiya'!R9</f>
        <v>0</v>
      </c>
      <c r="R12" s="375">
        <f>'5. Moraiya'!S9</f>
        <v>0</v>
      </c>
      <c r="S12" s="377" t="str">
        <f>VLOOKUP(B12,'Plant Data'!B:H,2,0)</f>
        <v>Ahmedabad</v>
      </c>
      <c r="T12" s="377" t="str">
        <f>VLOOKUP(B12,'Plant Data'!B:H,3,0)</f>
        <v>TS-1</v>
      </c>
      <c r="U12" s="377" t="str">
        <f>VLOOKUP(B12,'Plant Data'!B:H,4,0)</f>
        <v>OSD &amp; ANT</v>
      </c>
      <c r="V12" s="377" t="str">
        <f>VLOOKUP(B12,'Plant Data'!B:H,5,0)</f>
        <v>Ganpat Pote</v>
      </c>
      <c r="W12" s="377" t="str">
        <f>VLOOKUP(B12,'Plant Data'!B:H,6,0)</f>
        <v>Jehul Khamar</v>
      </c>
      <c r="X12" s="377" t="str">
        <f>VLOOKUP(B12,'Plant Data'!B:H,7,0)</f>
        <v>Hiten Patel</v>
      </c>
      <c r="AA12" s="376" t="s">
        <v>8</v>
      </c>
      <c r="AB12" s="374">
        <v>230</v>
      </c>
      <c r="AD12" s="401">
        <f t="shared" si="6"/>
        <v>8.0206444413446807</v>
      </c>
      <c r="AE12" s="401">
        <f t="shared" si="7"/>
        <v>18.992886037104203</v>
      </c>
      <c r="AF12" s="401">
        <f t="shared" si="0"/>
        <v>18.992886037104203</v>
      </c>
      <c r="AG12" s="401">
        <f t="shared" si="1"/>
        <v>19.166666666666664</v>
      </c>
      <c r="AH12" s="401">
        <f t="shared" si="2"/>
        <v>19.166666666666664</v>
      </c>
      <c r="AI12" s="401">
        <f t="shared" si="3"/>
        <v>19.166666666666664</v>
      </c>
      <c r="AJ12" s="401">
        <f t="shared" si="4"/>
        <v>19.166666666666664</v>
      </c>
      <c r="AK12" s="401">
        <f t="shared" si="5"/>
        <v>19.166666666666664</v>
      </c>
      <c r="AL12" s="401"/>
      <c r="AM12" s="401"/>
      <c r="AN12" s="401"/>
      <c r="AO12" s="401"/>
      <c r="AP12" s="367" t="s">
        <v>57</v>
      </c>
      <c r="AQ12" s="376" t="s">
        <v>8</v>
      </c>
    </row>
    <row r="13" spans="1:43">
      <c r="A13" s="367">
        <v>3</v>
      </c>
      <c r="B13" s="367" t="s">
        <v>57</v>
      </c>
      <c r="C13" s="376" t="s">
        <v>9</v>
      </c>
      <c r="D13" s="376" t="s">
        <v>9</v>
      </c>
      <c r="E13" s="374">
        <f>'5. Moraiya'!E10</f>
        <v>50</v>
      </c>
      <c r="F13" s="375">
        <f>'5. Moraiya'!G10</f>
        <v>72.341999999999985</v>
      </c>
      <c r="G13" s="375">
        <f>'5. Moraiya'!H10</f>
        <v>1.8</v>
      </c>
      <c r="H13" s="375">
        <f>'5. Moraiya'!I10</f>
        <v>11.087</v>
      </c>
      <c r="I13" s="375">
        <f>'5. Moraiya'!J10</f>
        <v>3.22</v>
      </c>
      <c r="J13" s="375">
        <f>'5. Moraiya'!K10</f>
        <v>1.1060000000000001</v>
      </c>
      <c r="K13" s="375">
        <f>'5. Moraiya'!L10</f>
        <v>17.585999999999999</v>
      </c>
      <c r="L13" s="375">
        <f>'5. Moraiya'!M10</f>
        <v>0.12</v>
      </c>
      <c r="M13" s="375">
        <f>'5. Moraiya'!N10</f>
        <v>4.26</v>
      </c>
      <c r="N13" s="375">
        <f>'5. Moraiya'!O10</f>
        <v>7.0830000000000002</v>
      </c>
      <c r="O13" s="375">
        <f>'5. Moraiya'!P10</f>
        <v>15.33</v>
      </c>
      <c r="P13" s="375">
        <f>'5. Moraiya'!Q10</f>
        <v>10.75</v>
      </c>
      <c r="Q13" s="375">
        <f>'5. Moraiya'!R10</f>
        <v>0</v>
      </c>
      <c r="R13" s="375">
        <f>'5. Moraiya'!S10</f>
        <v>0</v>
      </c>
      <c r="S13" s="377" t="str">
        <f>VLOOKUP(B13,'Plant Data'!B:H,2,0)</f>
        <v>Ahmedabad</v>
      </c>
      <c r="T13" s="377" t="str">
        <f>VLOOKUP(B13,'Plant Data'!B:H,3,0)</f>
        <v>TS-1</v>
      </c>
      <c r="U13" s="377" t="str">
        <f>VLOOKUP(B13,'Plant Data'!B:H,4,0)</f>
        <v>OSD &amp; ANT</v>
      </c>
      <c r="V13" s="377" t="str">
        <f>VLOOKUP(B13,'Plant Data'!B:H,5,0)</f>
        <v>Ganpat Pote</v>
      </c>
      <c r="W13" s="377" t="str">
        <f>VLOOKUP(B13,'Plant Data'!B:H,6,0)</f>
        <v>Jehul Khamar</v>
      </c>
      <c r="X13" s="377" t="str">
        <f>VLOOKUP(B13,'Plant Data'!B:H,7,0)</f>
        <v>Hiten Patel</v>
      </c>
      <c r="AA13" s="376" t="s">
        <v>9</v>
      </c>
      <c r="AB13" s="374">
        <v>50</v>
      </c>
      <c r="AD13" s="401">
        <f t="shared" si="6"/>
        <v>1.7436183568140609</v>
      </c>
      <c r="AE13" s="401">
        <f t="shared" si="7"/>
        <v>4.1288882689356958</v>
      </c>
      <c r="AF13" s="401">
        <f t="shared" si="0"/>
        <v>4.1288882689356958</v>
      </c>
      <c r="AG13" s="401">
        <f t="shared" si="1"/>
        <v>4.1666666666666661</v>
      </c>
      <c r="AH13" s="401">
        <f t="shared" si="2"/>
        <v>4.1666666666666661</v>
      </c>
      <c r="AI13" s="401">
        <f t="shared" si="3"/>
        <v>4.1666666666666661</v>
      </c>
      <c r="AJ13" s="401">
        <f t="shared" si="4"/>
        <v>4.1666666666666661</v>
      </c>
      <c r="AK13" s="401">
        <f t="shared" si="5"/>
        <v>4.1666666666666661</v>
      </c>
      <c r="AL13" s="401"/>
      <c r="AM13" s="401"/>
      <c r="AN13" s="401"/>
      <c r="AO13" s="401"/>
      <c r="AP13" s="367" t="s">
        <v>57</v>
      </c>
      <c r="AQ13" s="376" t="s">
        <v>9</v>
      </c>
    </row>
    <row r="14" spans="1:43">
      <c r="A14" s="367">
        <v>4</v>
      </c>
      <c r="B14" s="367" t="s">
        <v>57</v>
      </c>
      <c r="C14" s="376" t="s">
        <v>10</v>
      </c>
      <c r="D14" s="376" t="s">
        <v>10</v>
      </c>
      <c r="E14" s="374">
        <f>'5. Moraiya'!E11</f>
        <v>50</v>
      </c>
      <c r="F14" s="375">
        <f>'5. Moraiya'!G11</f>
        <v>46.028492208737475</v>
      </c>
      <c r="G14" s="375">
        <f>'5. Moraiya'!H11</f>
        <v>0</v>
      </c>
      <c r="H14" s="375">
        <f>'5. Moraiya'!I11</f>
        <v>0</v>
      </c>
      <c r="I14" s="375">
        <f>'5. Moraiya'!J11</f>
        <v>0</v>
      </c>
      <c r="J14" s="375">
        <f>'5. Moraiya'!K11</f>
        <v>3.4198</v>
      </c>
      <c r="K14" s="375">
        <f>'5. Moraiya'!L11</f>
        <v>1.6806000000000001</v>
      </c>
      <c r="L14" s="375">
        <f>'5. Moraiya'!M11</f>
        <v>21.967634700000001</v>
      </c>
      <c r="M14" s="375">
        <f>'5. Moraiya'!N11</f>
        <v>0.56020999999999999</v>
      </c>
      <c r="N14" s="375">
        <f>'5. Moraiya'!O11</f>
        <v>1.1599999999999999</v>
      </c>
      <c r="O14" s="375">
        <f>'5. Moraiya'!P11</f>
        <v>12.062620840617472</v>
      </c>
      <c r="P14" s="375">
        <f>'5. Moraiya'!Q11</f>
        <v>5.1776266681200003</v>
      </c>
      <c r="Q14" s="375">
        <f>'5. Moraiya'!R11</f>
        <v>0</v>
      </c>
      <c r="R14" s="375">
        <f>'5. Moraiya'!S11</f>
        <v>0</v>
      </c>
      <c r="S14" s="377" t="str">
        <f>VLOOKUP(B14,'Plant Data'!B:H,2,0)</f>
        <v>Ahmedabad</v>
      </c>
      <c r="T14" s="377" t="str">
        <f>VLOOKUP(B14,'Plant Data'!B:H,3,0)</f>
        <v>TS-1</v>
      </c>
      <c r="U14" s="377" t="str">
        <f>VLOOKUP(B14,'Plant Data'!B:H,4,0)</f>
        <v>OSD &amp; ANT</v>
      </c>
      <c r="V14" s="377" t="str">
        <f>VLOOKUP(B14,'Plant Data'!B:H,5,0)</f>
        <v>Ganpat Pote</v>
      </c>
      <c r="W14" s="377" t="str">
        <f>VLOOKUP(B14,'Plant Data'!B:H,6,0)</f>
        <v>Jehul Khamar</v>
      </c>
      <c r="X14" s="377" t="str">
        <f>VLOOKUP(B14,'Plant Data'!B:H,7,0)</f>
        <v>Hiten Patel</v>
      </c>
      <c r="AA14" s="376" t="s">
        <v>10</v>
      </c>
      <c r="AB14" s="374">
        <v>50</v>
      </c>
      <c r="AD14" s="401">
        <f t="shared" si="6"/>
        <v>1.7436183568140609</v>
      </c>
      <c r="AE14" s="401">
        <f t="shared" si="7"/>
        <v>4.1288882689356958</v>
      </c>
      <c r="AF14" s="401">
        <f t="shared" si="0"/>
        <v>4.1288882689356958</v>
      </c>
      <c r="AG14" s="401">
        <f t="shared" si="1"/>
        <v>4.1666666666666661</v>
      </c>
      <c r="AH14" s="401">
        <f t="shared" si="2"/>
        <v>4.1666666666666661</v>
      </c>
      <c r="AI14" s="401">
        <f t="shared" si="3"/>
        <v>4.1666666666666661</v>
      </c>
      <c r="AJ14" s="401">
        <f t="shared" si="4"/>
        <v>4.1666666666666661</v>
      </c>
      <c r="AK14" s="401">
        <f t="shared" si="5"/>
        <v>4.1666666666666661</v>
      </c>
      <c r="AL14" s="401"/>
      <c r="AM14" s="401"/>
      <c r="AN14" s="401"/>
      <c r="AO14" s="401"/>
      <c r="AP14" s="367" t="s">
        <v>57</v>
      </c>
      <c r="AQ14" s="376" t="s">
        <v>10</v>
      </c>
    </row>
    <row r="15" spans="1:43">
      <c r="A15" s="367">
        <v>5</v>
      </c>
      <c r="B15" s="367" t="s">
        <v>57</v>
      </c>
      <c r="C15" s="376" t="s">
        <v>26</v>
      </c>
      <c r="D15" s="376" t="s">
        <v>26</v>
      </c>
      <c r="E15" s="374">
        <f>'5. Moraiya'!E12</f>
        <v>125</v>
      </c>
      <c r="F15" s="375">
        <f>'5. Moraiya'!G12</f>
        <v>99.666139000000001</v>
      </c>
      <c r="G15" s="375">
        <f>'5. Moraiya'!H12</f>
        <v>0</v>
      </c>
      <c r="H15" s="375">
        <f>'5. Moraiya'!I12</f>
        <v>36.544060000000002</v>
      </c>
      <c r="I15" s="375">
        <f>'5. Moraiya'!J12</f>
        <v>16.645859999999999</v>
      </c>
      <c r="J15" s="375">
        <f>'5. Moraiya'!K12</f>
        <v>14.84399</v>
      </c>
      <c r="K15" s="375">
        <f>'5. Moraiya'!L12</f>
        <v>11.500120000000001</v>
      </c>
      <c r="L15" s="375">
        <f>'5. Moraiya'!M12</f>
        <v>6.4631599</v>
      </c>
      <c r="M15" s="375">
        <f>'5. Moraiya'!N12</f>
        <v>0</v>
      </c>
      <c r="N15" s="375">
        <f>'5. Moraiya'!O12</f>
        <v>10.991540000000001</v>
      </c>
      <c r="O15" s="375">
        <f>'5. Moraiya'!P12</f>
        <v>2.6774091000000002</v>
      </c>
      <c r="P15" s="375">
        <f>'5. Moraiya'!Q12</f>
        <v>0</v>
      </c>
      <c r="Q15" s="375">
        <f>'5. Moraiya'!R12</f>
        <v>0</v>
      </c>
      <c r="R15" s="375">
        <f>'5. Moraiya'!S12</f>
        <v>0</v>
      </c>
      <c r="S15" s="377" t="str">
        <f>VLOOKUP(B15,'Plant Data'!B:H,2,0)</f>
        <v>Ahmedabad</v>
      </c>
      <c r="T15" s="377" t="str">
        <f>VLOOKUP(B15,'Plant Data'!B:H,3,0)</f>
        <v>TS-1</v>
      </c>
      <c r="U15" s="377" t="str">
        <f>VLOOKUP(B15,'Plant Data'!B:H,4,0)</f>
        <v>OSD &amp; ANT</v>
      </c>
      <c r="V15" s="377" t="str">
        <f>VLOOKUP(B15,'Plant Data'!B:H,5,0)</f>
        <v>Ganpat Pote</v>
      </c>
      <c r="W15" s="377" t="str">
        <f>VLOOKUP(B15,'Plant Data'!B:H,6,0)</f>
        <v>Jehul Khamar</v>
      </c>
      <c r="X15" s="377" t="str">
        <f>VLOOKUP(B15,'Plant Data'!B:H,7,0)</f>
        <v>Hiten Patel</v>
      </c>
      <c r="AA15" s="376" t="s">
        <v>26</v>
      </c>
      <c r="AB15" s="374">
        <v>125</v>
      </c>
      <c r="AD15" s="401">
        <f>$AB15*AD$5</f>
        <v>4.3590458920351525</v>
      </c>
      <c r="AE15" s="401">
        <f t="shared" si="7"/>
        <v>10.32222067233924</v>
      </c>
      <c r="AF15" s="401">
        <f t="shared" si="0"/>
        <v>10.32222067233924</v>
      </c>
      <c r="AG15" s="401">
        <f t="shared" si="1"/>
        <v>10.416666666666666</v>
      </c>
      <c r="AH15" s="401">
        <f t="shared" si="2"/>
        <v>10.416666666666666</v>
      </c>
      <c r="AI15" s="401">
        <f t="shared" si="3"/>
        <v>10.416666666666666</v>
      </c>
      <c r="AJ15" s="401">
        <f t="shared" si="4"/>
        <v>10.416666666666666</v>
      </c>
      <c r="AK15" s="401">
        <f t="shared" si="5"/>
        <v>10.416666666666666</v>
      </c>
      <c r="AL15" s="401"/>
      <c r="AM15" s="401"/>
      <c r="AN15" s="401"/>
      <c r="AO15" s="401"/>
      <c r="AP15" s="367" t="s">
        <v>57</v>
      </c>
      <c r="AQ15" s="376" t="s">
        <v>26</v>
      </c>
    </row>
    <row r="16" spans="1:43">
      <c r="A16" s="367">
        <v>6</v>
      </c>
      <c r="B16" s="367" t="s">
        <v>57</v>
      </c>
      <c r="C16" s="376" t="s">
        <v>27</v>
      </c>
      <c r="D16" s="376" t="s">
        <v>27</v>
      </c>
      <c r="E16" s="374">
        <f>'5. Moraiya'!E13</f>
        <v>35</v>
      </c>
      <c r="F16" s="375">
        <f>'5. Moraiya'!G13</f>
        <v>0</v>
      </c>
      <c r="G16" s="375">
        <f>'5. Moraiya'!H13</f>
        <v>0</v>
      </c>
      <c r="H16" s="375">
        <f>'5. Moraiya'!I13</f>
        <v>0</v>
      </c>
      <c r="I16" s="375">
        <f>'5. Moraiya'!J13</f>
        <v>0</v>
      </c>
      <c r="J16" s="375">
        <f>'5. Moraiya'!K13</f>
        <v>0</v>
      </c>
      <c r="K16" s="375">
        <f>'5. Moraiya'!L13</f>
        <v>0</v>
      </c>
      <c r="L16" s="375">
        <f>'5. Moraiya'!M13</f>
        <v>0</v>
      </c>
      <c r="M16" s="375">
        <f>'5. Moraiya'!N13</f>
        <v>0</v>
      </c>
      <c r="N16" s="375">
        <f>'5. Moraiya'!O13</f>
        <v>0</v>
      </c>
      <c r="O16" s="375">
        <f>'5. Moraiya'!P13</f>
        <v>0</v>
      </c>
      <c r="P16" s="375">
        <f>'5. Moraiya'!Q13</f>
        <v>0</v>
      </c>
      <c r="Q16" s="375">
        <f>'5. Moraiya'!R13</f>
        <v>0</v>
      </c>
      <c r="R16" s="375">
        <f>'5. Moraiya'!S13</f>
        <v>0</v>
      </c>
      <c r="S16" s="377" t="str">
        <f>VLOOKUP(B16,'Plant Data'!B:H,2,0)</f>
        <v>Ahmedabad</v>
      </c>
      <c r="T16" s="377" t="str">
        <f>VLOOKUP(B16,'Plant Data'!B:H,3,0)</f>
        <v>TS-1</v>
      </c>
      <c r="U16" s="377" t="str">
        <f>VLOOKUP(B16,'Plant Data'!B:H,4,0)</f>
        <v>OSD &amp; ANT</v>
      </c>
      <c r="V16" s="377" t="str">
        <f>VLOOKUP(B16,'Plant Data'!B:H,5,0)</f>
        <v>Ganpat Pote</v>
      </c>
      <c r="W16" s="377" t="str">
        <f>VLOOKUP(B16,'Plant Data'!B:H,6,0)</f>
        <v>Jehul Khamar</v>
      </c>
      <c r="X16" s="377" t="str">
        <f>VLOOKUP(B16,'Plant Data'!B:H,7,0)</f>
        <v>Hiten Patel</v>
      </c>
      <c r="AA16" s="376" t="s">
        <v>27</v>
      </c>
      <c r="AB16" s="374">
        <v>35</v>
      </c>
      <c r="AD16" s="401">
        <f t="shared" si="6"/>
        <v>1.2205328497698427</v>
      </c>
      <c r="AE16" s="401">
        <f t="shared" si="7"/>
        <v>2.890221788254987</v>
      </c>
      <c r="AF16" s="401">
        <f t="shared" si="0"/>
        <v>2.890221788254987</v>
      </c>
      <c r="AG16" s="401">
        <f t="shared" si="1"/>
        <v>2.9166666666666665</v>
      </c>
      <c r="AH16" s="401">
        <f t="shared" si="2"/>
        <v>2.9166666666666665</v>
      </c>
      <c r="AI16" s="401">
        <f t="shared" si="3"/>
        <v>2.9166666666666665</v>
      </c>
      <c r="AJ16" s="401">
        <f t="shared" si="4"/>
        <v>2.9166666666666665</v>
      </c>
      <c r="AK16" s="401">
        <f t="shared" si="5"/>
        <v>2.9166666666666665</v>
      </c>
      <c r="AL16" s="401"/>
      <c r="AM16" s="401"/>
      <c r="AN16" s="401"/>
      <c r="AO16" s="401"/>
      <c r="AP16" s="367" t="s">
        <v>57</v>
      </c>
      <c r="AQ16" s="376" t="s">
        <v>27</v>
      </c>
    </row>
    <row r="17" spans="1:43">
      <c r="A17" s="367">
        <v>7</v>
      </c>
      <c r="B17" s="367" t="s">
        <v>57</v>
      </c>
      <c r="C17" s="376" t="s">
        <v>11</v>
      </c>
      <c r="D17" s="376" t="s">
        <v>24</v>
      </c>
      <c r="E17" s="374">
        <f>'5. Moraiya'!E14</f>
        <v>300</v>
      </c>
      <c r="F17" s="375">
        <f>'5. Moraiya'!G14</f>
        <v>418.17146987995676</v>
      </c>
      <c r="G17" s="375">
        <f>'5. Moraiya'!H14</f>
        <v>9.32</v>
      </c>
      <c r="H17" s="375">
        <f>'5. Moraiya'!I14</f>
        <v>20.015841543410517</v>
      </c>
      <c r="I17" s="375">
        <f>'5. Moraiya'!J14</f>
        <v>8.82</v>
      </c>
      <c r="J17" s="375">
        <f>'5. Moraiya'!K14</f>
        <v>7.5891000000000002</v>
      </c>
      <c r="K17" s="375">
        <f>'5. Moraiya'!L14</f>
        <v>1.758</v>
      </c>
      <c r="L17" s="375">
        <f>'5. Moraiya'!M14</f>
        <v>101.59740000000001</v>
      </c>
      <c r="M17" s="375">
        <f>'5. Moraiya'!N14</f>
        <v>0</v>
      </c>
      <c r="N17" s="375">
        <f>'5. Moraiya'!O14</f>
        <v>119.6609056718099</v>
      </c>
      <c r="O17" s="375">
        <f>'5. Moraiya'!P14</f>
        <v>144.60211858768056</v>
      </c>
      <c r="P17" s="375">
        <f>'5. Moraiya'!Q14</f>
        <v>4.8081040770557131</v>
      </c>
      <c r="Q17" s="375">
        <f>'5. Moraiya'!R14</f>
        <v>0</v>
      </c>
      <c r="R17" s="375">
        <f>'5. Moraiya'!S14</f>
        <v>0</v>
      </c>
      <c r="S17" s="377" t="str">
        <f>VLOOKUP(B17,'Plant Data'!B:H,2,0)</f>
        <v>Ahmedabad</v>
      </c>
      <c r="T17" s="377" t="str">
        <f>VLOOKUP(B17,'Plant Data'!B:H,3,0)</f>
        <v>TS-1</v>
      </c>
      <c r="U17" s="377" t="str">
        <f>VLOOKUP(B17,'Plant Data'!B:H,4,0)</f>
        <v>OSD &amp; ANT</v>
      </c>
      <c r="V17" s="377" t="str">
        <f>VLOOKUP(B17,'Plant Data'!B:H,5,0)</f>
        <v>Ganpat Pote</v>
      </c>
      <c r="W17" s="377" t="str">
        <f>VLOOKUP(B17,'Plant Data'!B:H,6,0)</f>
        <v>Jehul Khamar</v>
      </c>
      <c r="X17" s="377" t="str">
        <f>VLOOKUP(B17,'Plant Data'!B:H,7,0)</f>
        <v>Hiten Patel</v>
      </c>
      <c r="AA17" s="376" t="s">
        <v>11</v>
      </c>
      <c r="AB17" s="374">
        <v>300</v>
      </c>
      <c r="AD17" s="401">
        <f t="shared" si="6"/>
        <v>10.461710140884366</v>
      </c>
      <c r="AE17" s="401">
        <f t="shared" si="7"/>
        <v>24.773329613614177</v>
      </c>
      <c r="AF17" s="401">
        <f t="shared" si="0"/>
        <v>24.773329613614177</v>
      </c>
      <c r="AG17" s="401">
        <f t="shared" si="1"/>
        <v>25</v>
      </c>
      <c r="AH17" s="401">
        <f t="shared" si="2"/>
        <v>25</v>
      </c>
      <c r="AI17" s="401">
        <f t="shared" si="3"/>
        <v>25</v>
      </c>
      <c r="AJ17" s="401">
        <f t="shared" si="4"/>
        <v>25</v>
      </c>
      <c r="AK17" s="401">
        <f t="shared" si="5"/>
        <v>25</v>
      </c>
      <c r="AL17" s="401"/>
      <c r="AM17" s="401"/>
      <c r="AN17" s="401"/>
      <c r="AO17" s="401"/>
      <c r="AP17" s="367" t="s">
        <v>57</v>
      </c>
      <c r="AQ17" s="376" t="s">
        <v>24</v>
      </c>
    </row>
    <row r="18" spans="1:43">
      <c r="A18" s="367">
        <v>8</v>
      </c>
      <c r="B18" s="367" t="s">
        <v>57</v>
      </c>
      <c r="C18" s="376" t="s">
        <v>12</v>
      </c>
      <c r="D18" s="376" t="s">
        <v>25</v>
      </c>
      <c r="E18" s="374">
        <f>'5. Moraiya'!E15</f>
        <v>200</v>
      </c>
      <c r="F18" s="375">
        <f>'5. Moraiya'!G15</f>
        <v>190.47690855218647</v>
      </c>
      <c r="G18" s="375">
        <f>'5. Moraiya'!H15</f>
        <v>0</v>
      </c>
      <c r="H18" s="375">
        <f>'5. Moraiya'!I15</f>
        <v>0</v>
      </c>
      <c r="I18" s="375">
        <f>'5. Moraiya'!J15</f>
        <v>0</v>
      </c>
      <c r="J18" s="375">
        <f>'5. Moraiya'!K15</f>
        <v>0</v>
      </c>
      <c r="K18" s="375">
        <f>'5. Moraiya'!L15</f>
        <v>2.9897</v>
      </c>
      <c r="L18" s="375">
        <f>'5. Moraiya'!M15</f>
        <v>23.068552985000004</v>
      </c>
      <c r="M18" s="375">
        <f>'5. Moraiya'!N15</f>
        <v>0.62870000000000004</v>
      </c>
      <c r="N18" s="375">
        <f>'5. Moraiya'!O15</f>
        <v>76.139700000000005</v>
      </c>
      <c r="O18" s="375">
        <f>'5. Moraiya'!P15</f>
        <v>25.407100406000001</v>
      </c>
      <c r="P18" s="375">
        <f>'5. Moraiya'!Q15</f>
        <v>62.243155161186444</v>
      </c>
      <c r="Q18" s="375">
        <f>'5. Moraiya'!R15</f>
        <v>0</v>
      </c>
      <c r="R18" s="375">
        <f>'5. Moraiya'!S15</f>
        <v>0</v>
      </c>
      <c r="S18" s="377" t="str">
        <f>VLOOKUP(B18,'Plant Data'!B:H,2,0)</f>
        <v>Ahmedabad</v>
      </c>
      <c r="T18" s="377" t="str">
        <f>VLOOKUP(B18,'Plant Data'!B:H,3,0)</f>
        <v>TS-1</v>
      </c>
      <c r="U18" s="377" t="str">
        <f>VLOOKUP(B18,'Plant Data'!B:H,4,0)</f>
        <v>OSD &amp; ANT</v>
      </c>
      <c r="V18" s="377" t="str">
        <f>VLOOKUP(B18,'Plant Data'!B:H,5,0)</f>
        <v>Ganpat Pote</v>
      </c>
      <c r="W18" s="377" t="str">
        <f>VLOOKUP(B18,'Plant Data'!B:H,6,0)</f>
        <v>Jehul Khamar</v>
      </c>
      <c r="X18" s="377" t="str">
        <f>VLOOKUP(B18,'Plant Data'!B:H,7,0)</f>
        <v>Hiten Patel</v>
      </c>
      <c r="AA18" s="376" t="s">
        <v>12</v>
      </c>
      <c r="AB18" s="374">
        <v>200</v>
      </c>
      <c r="AD18" s="401">
        <f t="shared" si="6"/>
        <v>6.9744734272562434</v>
      </c>
      <c r="AE18" s="401">
        <f t="shared" si="7"/>
        <v>16.515553075742783</v>
      </c>
      <c r="AF18" s="401">
        <f t="shared" si="0"/>
        <v>16.515553075742783</v>
      </c>
      <c r="AG18" s="401">
        <f t="shared" si="1"/>
        <v>16.666666666666664</v>
      </c>
      <c r="AH18" s="401">
        <f t="shared" si="2"/>
        <v>16.666666666666664</v>
      </c>
      <c r="AI18" s="401">
        <f t="shared" si="3"/>
        <v>16.666666666666664</v>
      </c>
      <c r="AJ18" s="401">
        <f t="shared" si="4"/>
        <v>16.666666666666664</v>
      </c>
      <c r="AK18" s="401">
        <f t="shared" si="5"/>
        <v>16.666666666666664</v>
      </c>
      <c r="AL18" s="401"/>
      <c r="AM18" s="401"/>
      <c r="AN18" s="401"/>
      <c r="AO18" s="401"/>
      <c r="AP18" s="367" t="s">
        <v>57</v>
      </c>
      <c r="AQ18" s="376" t="s">
        <v>25</v>
      </c>
    </row>
    <row r="19" spans="1:43">
      <c r="A19" s="367">
        <v>9</v>
      </c>
      <c r="B19" s="367" t="s">
        <v>57</v>
      </c>
      <c r="C19" s="376" t="s">
        <v>15</v>
      </c>
      <c r="D19" s="376" t="s">
        <v>28</v>
      </c>
      <c r="E19" s="374">
        <f>'5. Moraiya'!E16</f>
        <v>25</v>
      </c>
      <c r="F19" s="375">
        <f>'5. Moraiya'!G16</f>
        <v>19.8519808</v>
      </c>
      <c r="G19" s="375">
        <f>'5. Moraiya'!H16</f>
        <v>0</v>
      </c>
      <c r="H19" s="375">
        <f>'5. Moraiya'!I16</f>
        <v>0</v>
      </c>
      <c r="I19" s="375">
        <f>'5. Moraiya'!J16</f>
        <v>1.69</v>
      </c>
      <c r="J19" s="375">
        <f>'5. Moraiya'!K16</f>
        <v>0.54079999999999995</v>
      </c>
      <c r="K19" s="375">
        <f>'5. Moraiya'!L16</f>
        <v>0.2747</v>
      </c>
      <c r="L19" s="375">
        <f>'5. Moraiya'!M16</f>
        <v>1.51274</v>
      </c>
      <c r="M19" s="375">
        <f>'5. Moraiya'!N16</f>
        <v>0.40539999999999998</v>
      </c>
      <c r="N19" s="375">
        <f>'5. Moraiya'!O16</f>
        <v>9.859278999999999</v>
      </c>
      <c r="O19" s="375">
        <f>'5. Moraiya'!P16</f>
        <v>4.8913000000000002</v>
      </c>
      <c r="P19" s="375">
        <f>'5. Moraiya'!Q16</f>
        <v>0.67776179999999975</v>
      </c>
      <c r="Q19" s="375">
        <f>'5. Moraiya'!R16</f>
        <v>0</v>
      </c>
      <c r="R19" s="375">
        <f>'5. Moraiya'!S16</f>
        <v>0</v>
      </c>
      <c r="S19" s="377" t="str">
        <f>VLOOKUP(B19,'Plant Data'!B:H,2,0)</f>
        <v>Ahmedabad</v>
      </c>
      <c r="T19" s="377" t="str">
        <f>VLOOKUP(B19,'Plant Data'!B:H,3,0)</f>
        <v>TS-1</v>
      </c>
      <c r="U19" s="377" t="str">
        <f>VLOOKUP(B19,'Plant Data'!B:H,4,0)</f>
        <v>OSD &amp; ANT</v>
      </c>
      <c r="V19" s="377" t="str">
        <f>VLOOKUP(B19,'Plant Data'!B:H,5,0)</f>
        <v>Ganpat Pote</v>
      </c>
      <c r="W19" s="377" t="str">
        <f>VLOOKUP(B19,'Plant Data'!B:H,6,0)</f>
        <v>Jehul Khamar</v>
      </c>
      <c r="X19" s="377" t="str">
        <f>VLOOKUP(B19,'Plant Data'!B:H,7,0)</f>
        <v>Hiten Patel</v>
      </c>
      <c r="AA19" s="376" t="s">
        <v>15</v>
      </c>
      <c r="AB19" s="374">
        <v>25</v>
      </c>
      <c r="AD19" s="401">
        <f t="shared" si="6"/>
        <v>0.87180917840703043</v>
      </c>
      <c r="AE19" s="401">
        <f t="shared" si="7"/>
        <v>2.0644441344678479</v>
      </c>
      <c r="AF19" s="401">
        <f t="shared" si="0"/>
        <v>2.0644441344678479</v>
      </c>
      <c r="AG19" s="401">
        <f t="shared" si="1"/>
        <v>2.083333333333333</v>
      </c>
      <c r="AH19" s="401">
        <f t="shared" si="2"/>
        <v>2.083333333333333</v>
      </c>
      <c r="AI19" s="401">
        <f t="shared" si="3"/>
        <v>2.083333333333333</v>
      </c>
      <c r="AJ19" s="401">
        <f t="shared" si="4"/>
        <v>2.083333333333333</v>
      </c>
      <c r="AK19" s="401">
        <f t="shared" si="5"/>
        <v>2.083333333333333</v>
      </c>
      <c r="AL19" s="401"/>
      <c r="AM19" s="401"/>
      <c r="AN19" s="401"/>
      <c r="AO19" s="401"/>
      <c r="AP19" s="367" t="s">
        <v>57</v>
      </c>
      <c r="AQ19" s="376" t="s">
        <v>28</v>
      </c>
    </row>
    <row r="20" spans="1:43">
      <c r="A20" s="367">
        <v>10</v>
      </c>
      <c r="B20" s="367" t="s">
        <v>57</v>
      </c>
      <c r="C20" s="376" t="s">
        <v>16</v>
      </c>
      <c r="D20" s="376" t="s">
        <v>16</v>
      </c>
      <c r="E20" s="374">
        <f>'5. Moraiya'!E17</f>
        <v>0</v>
      </c>
      <c r="F20" s="375">
        <f>'5. Moraiya'!G17</f>
        <v>0</v>
      </c>
      <c r="G20" s="375">
        <f>'5. Moraiya'!H17</f>
        <v>0</v>
      </c>
      <c r="H20" s="375">
        <f>'5. Moraiya'!I17</f>
        <v>0</v>
      </c>
      <c r="I20" s="375">
        <f>'5. Moraiya'!J17</f>
        <v>0</v>
      </c>
      <c r="J20" s="375">
        <f>'5. Moraiya'!K17</f>
        <v>0</v>
      </c>
      <c r="K20" s="375">
        <f>'5. Moraiya'!L17</f>
        <v>0</v>
      </c>
      <c r="L20" s="375">
        <f>'5. Moraiya'!M17</f>
        <v>0</v>
      </c>
      <c r="M20" s="375">
        <f>'5. Moraiya'!N17</f>
        <v>0</v>
      </c>
      <c r="N20" s="375">
        <f>'5. Moraiya'!O17</f>
        <v>0</v>
      </c>
      <c r="O20" s="375">
        <f>'5. Moraiya'!P17</f>
        <v>0</v>
      </c>
      <c r="P20" s="375">
        <f>'5. Moraiya'!Q17</f>
        <v>0</v>
      </c>
      <c r="Q20" s="375">
        <f>'5. Moraiya'!R17</f>
        <v>0</v>
      </c>
      <c r="R20" s="375">
        <f>'5. Moraiya'!S17</f>
        <v>0</v>
      </c>
      <c r="S20" s="377" t="str">
        <f>VLOOKUP(B20,'Plant Data'!B:H,2,0)</f>
        <v>Ahmedabad</v>
      </c>
      <c r="T20" s="377" t="str">
        <f>VLOOKUP(B20,'Plant Data'!B:H,3,0)</f>
        <v>TS-1</v>
      </c>
      <c r="U20" s="377" t="str">
        <f>VLOOKUP(B20,'Plant Data'!B:H,4,0)</f>
        <v>OSD &amp; ANT</v>
      </c>
      <c r="V20" s="377" t="str">
        <f>VLOOKUP(B20,'Plant Data'!B:H,5,0)</f>
        <v>Ganpat Pote</v>
      </c>
      <c r="W20" s="377" t="str">
        <f>VLOOKUP(B20,'Plant Data'!B:H,6,0)</f>
        <v>Jehul Khamar</v>
      </c>
      <c r="X20" s="377" t="str">
        <f>VLOOKUP(B20,'Plant Data'!B:H,7,0)</f>
        <v>Hiten Patel</v>
      </c>
      <c r="AA20" s="376" t="s">
        <v>16</v>
      </c>
      <c r="AB20" s="374">
        <v>0</v>
      </c>
      <c r="AD20" s="401">
        <f t="shared" si="6"/>
        <v>0</v>
      </c>
      <c r="AE20" s="401">
        <f t="shared" si="7"/>
        <v>0</v>
      </c>
      <c r="AF20" s="401">
        <f t="shared" si="0"/>
        <v>0</v>
      </c>
      <c r="AG20" s="401">
        <f t="shared" si="1"/>
        <v>0</v>
      </c>
      <c r="AH20" s="401">
        <f t="shared" si="2"/>
        <v>0</v>
      </c>
      <c r="AI20" s="401">
        <f t="shared" si="3"/>
        <v>0</v>
      </c>
      <c r="AJ20" s="401">
        <f t="shared" si="4"/>
        <v>0</v>
      </c>
      <c r="AK20" s="401">
        <f t="shared" si="5"/>
        <v>0</v>
      </c>
      <c r="AL20" s="401"/>
      <c r="AM20" s="401"/>
      <c r="AN20" s="401"/>
      <c r="AO20" s="401"/>
      <c r="AP20" s="367" t="s">
        <v>57</v>
      </c>
      <c r="AQ20" s="376" t="s">
        <v>16</v>
      </c>
    </row>
    <row r="21" spans="1:43">
      <c r="A21" s="367">
        <v>11</v>
      </c>
      <c r="B21" s="367" t="s">
        <v>57</v>
      </c>
      <c r="C21" s="376" t="s">
        <v>17</v>
      </c>
      <c r="D21" s="376" t="s">
        <v>17</v>
      </c>
      <c r="E21" s="374">
        <f>'5. Moraiya'!E18</f>
        <v>0</v>
      </c>
      <c r="F21" s="375">
        <f>'5. Moraiya'!G18</f>
        <v>0</v>
      </c>
      <c r="G21" s="375">
        <f>'5. Moraiya'!H18</f>
        <v>0</v>
      </c>
      <c r="H21" s="375">
        <f>'5. Moraiya'!I18</f>
        <v>0</v>
      </c>
      <c r="I21" s="375">
        <f>'5. Moraiya'!J18</f>
        <v>0</v>
      </c>
      <c r="J21" s="375">
        <f>'5. Moraiya'!K18</f>
        <v>0</v>
      </c>
      <c r="K21" s="375">
        <f>'5. Moraiya'!L18</f>
        <v>0</v>
      </c>
      <c r="L21" s="375">
        <f>'5. Moraiya'!M18</f>
        <v>0</v>
      </c>
      <c r="M21" s="375">
        <f>'5. Moraiya'!N18</f>
        <v>0</v>
      </c>
      <c r="N21" s="375">
        <f>'5. Moraiya'!O18</f>
        <v>0</v>
      </c>
      <c r="O21" s="375">
        <f>'5. Moraiya'!P18</f>
        <v>0</v>
      </c>
      <c r="P21" s="375">
        <f>'5. Moraiya'!Q18</f>
        <v>0</v>
      </c>
      <c r="Q21" s="375">
        <f>'5. Moraiya'!R18</f>
        <v>0</v>
      </c>
      <c r="R21" s="375">
        <f>'5. Moraiya'!S18</f>
        <v>0</v>
      </c>
      <c r="S21" s="377" t="str">
        <f>VLOOKUP(B21,'Plant Data'!B:H,2,0)</f>
        <v>Ahmedabad</v>
      </c>
      <c r="T21" s="377" t="str">
        <f>VLOOKUP(B21,'Plant Data'!B:H,3,0)</f>
        <v>TS-1</v>
      </c>
      <c r="U21" s="377" t="str">
        <f>VLOOKUP(B21,'Plant Data'!B:H,4,0)</f>
        <v>OSD &amp; ANT</v>
      </c>
      <c r="V21" s="377" t="str">
        <f>VLOOKUP(B21,'Plant Data'!B:H,5,0)</f>
        <v>Ganpat Pote</v>
      </c>
      <c r="W21" s="377" t="str">
        <f>VLOOKUP(B21,'Plant Data'!B:H,6,0)</f>
        <v>Jehul Khamar</v>
      </c>
      <c r="X21" s="377" t="str">
        <f>VLOOKUP(B21,'Plant Data'!B:H,7,0)</f>
        <v>Hiten Patel</v>
      </c>
      <c r="AA21" s="376" t="s">
        <v>17</v>
      </c>
      <c r="AB21" s="374">
        <v>0</v>
      </c>
      <c r="AD21" s="401">
        <f t="shared" si="6"/>
        <v>0</v>
      </c>
      <c r="AE21" s="401">
        <f t="shared" si="7"/>
        <v>0</v>
      </c>
      <c r="AF21" s="401">
        <f t="shared" si="0"/>
        <v>0</v>
      </c>
      <c r="AG21" s="401">
        <f t="shared" si="1"/>
        <v>0</v>
      </c>
      <c r="AH21" s="401">
        <f t="shared" si="2"/>
        <v>0</v>
      </c>
      <c r="AI21" s="401">
        <f t="shared" si="3"/>
        <v>0</v>
      </c>
      <c r="AJ21" s="401">
        <f t="shared" si="4"/>
        <v>0</v>
      </c>
      <c r="AK21" s="401">
        <f t="shared" si="5"/>
        <v>0</v>
      </c>
      <c r="AL21" s="401"/>
      <c r="AM21" s="401"/>
      <c r="AN21" s="401"/>
      <c r="AO21" s="401"/>
      <c r="AP21" s="367" t="s">
        <v>57</v>
      </c>
      <c r="AQ21" s="376" t="s">
        <v>17</v>
      </c>
    </row>
    <row r="22" spans="1:43">
      <c r="A22" s="367">
        <v>12</v>
      </c>
      <c r="B22" s="367" t="s">
        <v>57</v>
      </c>
      <c r="C22" s="376" t="s">
        <v>129</v>
      </c>
      <c r="D22" s="376" t="s">
        <v>129</v>
      </c>
      <c r="E22" s="374">
        <f>'5. Moraiya'!E19</f>
        <v>20</v>
      </c>
      <c r="F22" s="375">
        <f>'5. Moraiya'!G19</f>
        <v>264.50374213763308</v>
      </c>
      <c r="G22" s="375">
        <f>'5. Moraiya'!H19</f>
        <v>21.98</v>
      </c>
      <c r="H22" s="375">
        <f>'5. Moraiya'!I19</f>
        <v>0</v>
      </c>
      <c r="I22" s="375">
        <f>'5. Moraiya'!J19</f>
        <v>0</v>
      </c>
      <c r="J22" s="375">
        <f>'5. Moraiya'!K19</f>
        <v>0</v>
      </c>
      <c r="K22" s="375">
        <f>'5. Moraiya'!L19</f>
        <v>0</v>
      </c>
      <c r="L22" s="375">
        <f>'5. Moraiya'!M19</f>
        <v>6.6709613522317328</v>
      </c>
      <c r="M22" s="375">
        <f>'5. Moraiya'!N19</f>
        <v>4.6074000000000002</v>
      </c>
      <c r="N22" s="375">
        <f>'5. Moraiya'!O19</f>
        <v>8.2883860157005564</v>
      </c>
      <c r="O22" s="375">
        <f>'5. Moraiya'!P19</f>
        <v>85.818123490239458</v>
      </c>
      <c r="P22" s="375">
        <f>'5. Moraiya'!Q19</f>
        <v>137.13887127946134</v>
      </c>
      <c r="Q22" s="375">
        <f>'5. Moraiya'!R19</f>
        <v>0</v>
      </c>
      <c r="R22" s="375">
        <f>'5. Moraiya'!S19</f>
        <v>0</v>
      </c>
      <c r="S22" s="377" t="str">
        <f>VLOOKUP(B22,'Plant Data'!B:H,2,0)</f>
        <v>Ahmedabad</v>
      </c>
      <c r="T22" s="377" t="str">
        <f>VLOOKUP(B22,'Plant Data'!B:H,3,0)</f>
        <v>TS-1</v>
      </c>
      <c r="U22" s="377" t="str">
        <f>VLOOKUP(B22,'Plant Data'!B:H,4,0)</f>
        <v>OSD &amp; ANT</v>
      </c>
      <c r="V22" s="377" t="str">
        <f>VLOOKUP(B22,'Plant Data'!B:H,5,0)</f>
        <v>Ganpat Pote</v>
      </c>
      <c r="W22" s="377" t="str">
        <f>VLOOKUP(B22,'Plant Data'!B:H,6,0)</f>
        <v>Jehul Khamar</v>
      </c>
      <c r="X22" s="377" t="str">
        <f>VLOOKUP(B22,'Plant Data'!B:H,7,0)</f>
        <v>Hiten Patel</v>
      </c>
      <c r="AA22" s="376" t="s">
        <v>129</v>
      </c>
      <c r="AB22" s="374">
        <v>20</v>
      </c>
      <c r="AD22" s="401">
        <f t="shared" si="6"/>
        <v>0.69744734272562436</v>
      </c>
      <c r="AE22" s="401">
        <f t="shared" si="7"/>
        <v>1.6515553075742784</v>
      </c>
      <c r="AF22" s="401">
        <f t="shared" si="0"/>
        <v>1.6515553075742784</v>
      </c>
      <c r="AG22" s="401">
        <f t="shared" si="1"/>
        <v>1.6666666666666665</v>
      </c>
      <c r="AH22" s="401">
        <f t="shared" si="2"/>
        <v>1.6666666666666665</v>
      </c>
      <c r="AI22" s="401">
        <f t="shared" si="3"/>
        <v>1.6666666666666665</v>
      </c>
      <c r="AJ22" s="401">
        <f t="shared" si="4"/>
        <v>1.6666666666666665</v>
      </c>
      <c r="AK22" s="401">
        <f t="shared" si="5"/>
        <v>1.6666666666666665</v>
      </c>
      <c r="AL22" s="401"/>
      <c r="AM22" s="401"/>
      <c r="AN22" s="401"/>
      <c r="AO22" s="401"/>
      <c r="AP22" s="367" t="s">
        <v>57</v>
      </c>
      <c r="AQ22" s="376" t="s">
        <v>129</v>
      </c>
    </row>
    <row r="23" spans="1:43" ht="27.6">
      <c r="A23" s="367">
        <v>13</v>
      </c>
      <c r="B23" s="367" t="s">
        <v>57</v>
      </c>
      <c r="C23" s="379" t="s">
        <v>13</v>
      </c>
      <c r="D23" s="379" t="s">
        <v>13</v>
      </c>
      <c r="E23" s="374">
        <f>'5. Moraiya'!E20</f>
        <v>0</v>
      </c>
      <c r="F23" s="375">
        <f>'5. Moraiya'!G20</f>
        <v>0</v>
      </c>
      <c r="G23" s="375">
        <f>'5. Moraiya'!H20</f>
        <v>0</v>
      </c>
      <c r="H23" s="375">
        <f>'5. Moraiya'!I20</f>
        <v>0</v>
      </c>
      <c r="I23" s="375">
        <f>'5. Moraiya'!J20</f>
        <v>0</v>
      </c>
      <c r="J23" s="375">
        <f>'5. Moraiya'!K20</f>
        <v>0</v>
      </c>
      <c r="K23" s="375">
        <f>'5. Moraiya'!L20</f>
        <v>0</v>
      </c>
      <c r="L23" s="375">
        <f>'5. Moraiya'!M20</f>
        <v>0</v>
      </c>
      <c r="M23" s="375">
        <f>'5. Moraiya'!N20</f>
        <v>0</v>
      </c>
      <c r="N23" s="375">
        <f>'5. Moraiya'!O20</f>
        <v>0</v>
      </c>
      <c r="O23" s="375">
        <f>'5. Moraiya'!P20</f>
        <v>0</v>
      </c>
      <c r="P23" s="375">
        <f>'5. Moraiya'!Q20</f>
        <v>0</v>
      </c>
      <c r="Q23" s="375">
        <f>'5. Moraiya'!R20</f>
        <v>0</v>
      </c>
      <c r="R23" s="375">
        <f>'5. Moraiya'!S20</f>
        <v>0</v>
      </c>
      <c r="S23" s="377" t="str">
        <f>VLOOKUP(B23,'Plant Data'!B:H,2,0)</f>
        <v>Ahmedabad</v>
      </c>
      <c r="T23" s="377" t="str">
        <f>VLOOKUP(B23,'Plant Data'!B:H,3,0)</f>
        <v>TS-1</v>
      </c>
      <c r="U23" s="377" t="str">
        <f>VLOOKUP(B23,'Plant Data'!B:H,4,0)</f>
        <v>OSD &amp; ANT</v>
      </c>
      <c r="V23" s="377" t="str">
        <f>VLOOKUP(B23,'Plant Data'!B:H,5,0)</f>
        <v>Ganpat Pote</v>
      </c>
      <c r="W23" s="377" t="str">
        <f>VLOOKUP(B23,'Plant Data'!B:H,6,0)</f>
        <v>Jehul Khamar</v>
      </c>
      <c r="X23" s="377" t="str">
        <f>VLOOKUP(B23,'Plant Data'!B:H,7,0)</f>
        <v>Hiten Patel</v>
      </c>
      <c r="AA23" s="379" t="s">
        <v>13</v>
      </c>
      <c r="AB23" s="374">
        <v>0</v>
      </c>
      <c r="AD23" s="401">
        <f t="shared" si="6"/>
        <v>0</v>
      </c>
      <c r="AE23" s="401">
        <f t="shared" si="7"/>
        <v>0</v>
      </c>
      <c r="AF23" s="401">
        <f t="shared" si="0"/>
        <v>0</v>
      </c>
      <c r="AG23" s="401">
        <f t="shared" si="1"/>
        <v>0</v>
      </c>
      <c r="AH23" s="401">
        <f t="shared" si="2"/>
        <v>0</v>
      </c>
      <c r="AI23" s="401">
        <f t="shared" si="3"/>
        <v>0</v>
      </c>
      <c r="AJ23" s="401">
        <f t="shared" si="4"/>
        <v>0</v>
      </c>
      <c r="AK23" s="401">
        <f t="shared" si="5"/>
        <v>0</v>
      </c>
      <c r="AL23" s="401"/>
      <c r="AM23" s="401"/>
      <c r="AN23" s="401"/>
      <c r="AO23" s="401"/>
      <c r="AP23" s="367" t="s">
        <v>57</v>
      </c>
      <c r="AQ23" s="379" t="s">
        <v>13</v>
      </c>
    </row>
    <row r="24" spans="1:43" ht="27.6">
      <c r="A24" s="367">
        <v>14</v>
      </c>
      <c r="B24" s="367" t="s">
        <v>57</v>
      </c>
      <c r="C24" s="380" t="s">
        <v>14</v>
      </c>
      <c r="D24" s="380" t="s">
        <v>14</v>
      </c>
      <c r="E24" s="374">
        <f>'5. Moraiya'!E21</f>
        <v>0</v>
      </c>
      <c r="F24" s="375">
        <f>'5. Moraiya'!G21</f>
        <v>0</v>
      </c>
      <c r="G24" s="375">
        <f>'5. Moraiya'!H21</f>
        <v>0</v>
      </c>
      <c r="H24" s="375">
        <f>'5. Moraiya'!I21</f>
        <v>0</v>
      </c>
      <c r="I24" s="375">
        <f>'5. Moraiya'!J21</f>
        <v>0</v>
      </c>
      <c r="J24" s="375">
        <f>'5. Moraiya'!K21</f>
        <v>0</v>
      </c>
      <c r="K24" s="375">
        <f>'5. Moraiya'!L21</f>
        <v>0</v>
      </c>
      <c r="L24" s="375">
        <f>'5. Moraiya'!M21</f>
        <v>0</v>
      </c>
      <c r="M24" s="375">
        <f>'5. Moraiya'!N21</f>
        <v>0</v>
      </c>
      <c r="N24" s="375">
        <f>'5. Moraiya'!O21</f>
        <v>0</v>
      </c>
      <c r="O24" s="375">
        <f>'5. Moraiya'!P21</f>
        <v>0</v>
      </c>
      <c r="P24" s="375">
        <f>'5. Moraiya'!Q21</f>
        <v>0</v>
      </c>
      <c r="Q24" s="375">
        <f>'5. Moraiya'!R21</f>
        <v>0</v>
      </c>
      <c r="R24" s="375">
        <f>'5. Moraiya'!S21</f>
        <v>0</v>
      </c>
      <c r="S24" s="377" t="str">
        <f>VLOOKUP(B24,'Plant Data'!B:H,2,0)</f>
        <v>Ahmedabad</v>
      </c>
      <c r="T24" s="377" t="str">
        <f>VLOOKUP(B24,'Plant Data'!B:H,3,0)</f>
        <v>TS-1</v>
      </c>
      <c r="U24" s="377" t="str">
        <f>VLOOKUP(B24,'Plant Data'!B:H,4,0)</f>
        <v>OSD &amp; ANT</v>
      </c>
      <c r="V24" s="377" t="str">
        <f>VLOOKUP(B24,'Plant Data'!B:H,5,0)</f>
        <v>Ganpat Pote</v>
      </c>
      <c r="W24" s="377" t="str">
        <f>VLOOKUP(B24,'Plant Data'!B:H,6,0)</f>
        <v>Jehul Khamar</v>
      </c>
      <c r="X24" s="377" t="str">
        <f>VLOOKUP(B24,'Plant Data'!B:H,7,0)</f>
        <v>Hiten Patel</v>
      </c>
      <c r="AA24" s="380" t="s">
        <v>14</v>
      </c>
      <c r="AB24" s="374">
        <v>0</v>
      </c>
      <c r="AD24" s="401">
        <f t="shared" si="6"/>
        <v>0</v>
      </c>
      <c r="AE24" s="401">
        <f t="shared" ref="AE24:AE71" si="8">$AB24*AE$5</f>
        <v>0</v>
      </c>
      <c r="AF24" s="401">
        <f t="shared" si="0"/>
        <v>0</v>
      </c>
      <c r="AG24" s="401">
        <f t="shared" si="1"/>
        <v>0</v>
      </c>
      <c r="AH24" s="401">
        <f t="shared" si="2"/>
        <v>0</v>
      </c>
      <c r="AI24" s="401">
        <f t="shared" si="3"/>
        <v>0</v>
      </c>
      <c r="AJ24" s="401">
        <f t="shared" si="4"/>
        <v>0</v>
      </c>
      <c r="AK24" s="401">
        <f t="shared" si="5"/>
        <v>0</v>
      </c>
      <c r="AL24" s="401"/>
      <c r="AM24" s="401"/>
      <c r="AN24" s="401"/>
      <c r="AO24" s="401"/>
      <c r="AP24" s="367" t="s">
        <v>57</v>
      </c>
      <c r="AQ24" s="380" t="s">
        <v>14</v>
      </c>
    </row>
    <row r="25" spans="1:43">
      <c r="A25" s="367">
        <v>1</v>
      </c>
      <c r="B25" s="367" t="s">
        <v>43</v>
      </c>
      <c r="C25" s="367" t="s">
        <v>18</v>
      </c>
      <c r="E25" s="375">
        <f>'1. Projects'!D4</f>
        <v>800</v>
      </c>
      <c r="F25" s="375">
        <f>'1. Projects'!F4</f>
        <v>743.59447898646602</v>
      </c>
      <c r="G25" s="375">
        <f>'1. Projects'!G4</f>
        <v>0</v>
      </c>
      <c r="H25" s="375">
        <f>'1. Projects'!H4</f>
        <v>86</v>
      </c>
      <c r="I25" s="375">
        <f>'1. Projects'!I4</f>
        <v>0</v>
      </c>
      <c r="J25" s="375">
        <f>'1. Projects'!J4</f>
        <v>85</v>
      </c>
      <c r="K25" s="375">
        <f>'1. Projects'!K4</f>
        <v>0</v>
      </c>
      <c r="L25" s="375">
        <f>'1. Projects'!L4</f>
        <v>104</v>
      </c>
      <c r="M25" s="375">
        <f>'1. Projects'!M4</f>
        <v>121.25</v>
      </c>
      <c r="N25" s="375">
        <f>'1. Projects'!N4</f>
        <v>234.5</v>
      </c>
      <c r="O25" s="375">
        <f>'1. Projects'!O4</f>
        <v>111.167636824208</v>
      </c>
      <c r="P25" s="375">
        <f>'1. Projects'!P4</f>
        <v>1.6768421622580645</v>
      </c>
      <c r="Q25" s="375">
        <f>'1. Projects'!Q4</f>
        <v>0</v>
      </c>
      <c r="R25" s="375">
        <f>'1. Projects'!R4</f>
        <v>0</v>
      </c>
      <c r="S25" s="377" t="str">
        <f>VLOOKUP(B25,'Plant Data'!B:H,2,0)</f>
        <v>Ahmedabad</v>
      </c>
      <c r="T25" s="377" t="str">
        <f>VLOOKUP(B25,'Plant Data'!B:H,3,0)</f>
        <v>BU</v>
      </c>
      <c r="U25" s="377" t="str">
        <f>VLOOKUP(B25,'Plant Data'!B:H,4,0)</f>
        <v>-</v>
      </c>
      <c r="V25" s="377" t="str">
        <f>VLOOKUP(B25,'Plant Data'!B:H,5,0)</f>
        <v>Ajay Joshi</v>
      </c>
      <c r="W25" s="377" t="str">
        <f>VLOOKUP(B25,'Plant Data'!B:H,6,0)</f>
        <v>Brij Bhushan</v>
      </c>
      <c r="X25" s="377" t="str">
        <f>VLOOKUP(B25,'Plant Data'!B:H,7,0)</f>
        <v>Rakesh Thakkar</v>
      </c>
      <c r="AA25" s="367" t="s">
        <v>18</v>
      </c>
      <c r="AB25" s="375">
        <v>800</v>
      </c>
      <c r="AD25" s="401">
        <f t="shared" si="6"/>
        <v>27.897893709024974</v>
      </c>
      <c r="AE25" s="401">
        <f t="shared" si="8"/>
        <v>66.062212302971133</v>
      </c>
      <c r="AF25" s="401">
        <f t="shared" si="0"/>
        <v>66.062212302971133</v>
      </c>
      <c r="AG25" s="401">
        <f t="shared" si="1"/>
        <v>66.666666666666657</v>
      </c>
      <c r="AH25" s="401">
        <f t="shared" si="2"/>
        <v>66.666666666666657</v>
      </c>
      <c r="AI25" s="401">
        <f t="shared" si="3"/>
        <v>66.666666666666657</v>
      </c>
      <c r="AJ25" s="401">
        <f t="shared" si="4"/>
        <v>66.666666666666657</v>
      </c>
      <c r="AK25" s="401">
        <f t="shared" si="5"/>
        <v>66.666666666666657</v>
      </c>
      <c r="AL25" s="401"/>
      <c r="AM25" s="401"/>
      <c r="AN25" s="401"/>
      <c r="AO25" s="401"/>
      <c r="AP25" s="367" t="s">
        <v>43</v>
      </c>
    </row>
    <row r="26" spans="1:43">
      <c r="A26" s="367">
        <v>1</v>
      </c>
      <c r="B26" s="367" t="s">
        <v>47</v>
      </c>
      <c r="C26" s="367" t="s">
        <v>47</v>
      </c>
      <c r="E26" s="375">
        <f>'2. COE'!D4</f>
        <v>50</v>
      </c>
      <c r="F26" s="375">
        <f>'2. COE'!F4</f>
        <v>50.019846078215991</v>
      </c>
      <c r="G26" s="375">
        <f>'2. COE'!G4</f>
        <v>12.944929999999999</v>
      </c>
      <c r="H26" s="375">
        <f>'2. COE'!H4</f>
        <v>8.4429099999999995</v>
      </c>
      <c r="I26" s="375">
        <f>'2. COE'!I4</f>
        <v>1.28</v>
      </c>
      <c r="J26" s="375">
        <f>'2. COE'!J4</f>
        <v>2.7176886248959997</v>
      </c>
      <c r="K26" s="375">
        <f>'2. COE'!K4</f>
        <v>2.49444</v>
      </c>
      <c r="L26" s="375">
        <f>'2. COE'!L4</f>
        <v>0</v>
      </c>
      <c r="M26" s="375">
        <f>'2. COE'!M4</f>
        <v>0</v>
      </c>
      <c r="N26" s="375">
        <f>'2. COE'!N4</f>
        <v>4.5374799999999995</v>
      </c>
      <c r="O26" s="375">
        <f>'2. COE'!O4</f>
        <v>10.01</v>
      </c>
      <c r="P26" s="375">
        <f>'2. COE'!P4</f>
        <v>7.5923974533199994</v>
      </c>
      <c r="Q26" s="375">
        <f>'2. COE'!Q4</f>
        <v>0</v>
      </c>
      <c r="R26" s="375">
        <f>'2. COE'!R4</f>
        <v>0</v>
      </c>
      <c r="S26" s="377" t="str">
        <f>VLOOKUP(B26,'Plant Data'!B:H,2,0)</f>
        <v>Ahmedabad</v>
      </c>
      <c r="T26" s="377" t="str">
        <f>VLOOKUP(B26,'Plant Data'!B:H,3,0)</f>
        <v>BU</v>
      </c>
      <c r="U26" s="377" t="str">
        <f>VLOOKUP(B26,'Plant Data'!B:H,4,0)</f>
        <v>-</v>
      </c>
      <c r="V26" s="377" t="str">
        <f>VLOOKUP(B26,'Plant Data'!B:H,5,0)</f>
        <v>Smrita Rathi</v>
      </c>
      <c r="W26" s="377" t="str">
        <f>VLOOKUP(B26,'Plant Data'!B:H,6,0)</f>
        <v>Jehul Khamar</v>
      </c>
      <c r="X26" s="377" t="str">
        <f>VLOOKUP(B26,'Plant Data'!B:H,7,0)</f>
        <v>Kirit Patel</v>
      </c>
      <c r="AA26" s="367" t="s">
        <v>47</v>
      </c>
      <c r="AB26" s="375">
        <v>50</v>
      </c>
      <c r="AD26" s="401">
        <f t="shared" si="6"/>
        <v>1.7436183568140609</v>
      </c>
      <c r="AE26" s="401">
        <f t="shared" si="8"/>
        <v>4.1288882689356958</v>
      </c>
      <c r="AF26" s="401">
        <f t="shared" si="0"/>
        <v>4.1288882689356958</v>
      </c>
      <c r="AG26" s="401">
        <f t="shared" si="1"/>
        <v>4.1666666666666661</v>
      </c>
      <c r="AH26" s="401">
        <f t="shared" si="2"/>
        <v>4.1666666666666661</v>
      </c>
      <c r="AI26" s="401">
        <f t="shared" si="3"/>
        <v>4.1666666666666661</v>
      </c>
      <c r="AJ26" s="401">
        <f t="shared" si="4"/>
        <v>4.1666666666666661</v>
      </c>
      <c r="AK26" s="401">
        <f t="shared" si="5"/>
        <v>4.1666666666666661</v>
      </c>
      <c r="AL26" s="401"/>
      <c r="AM26" s="401"/>
      <c r="AN26" s="401"/>
      <c r="AO26" s="401"/>
      <c r="AP26" s="367" t="s">
        <v>47</v>
      </c>
    </row>
    <row r="27" spans="1:43">
      <c r="A27" s="367">
        <v>1</v>
      </c>
      <c r="B27" s="367" t="s">
        <v>50</v>
      </c>
      <c r="C27" s="367" t="s">
        <v>50</v>
      </c>
      <c r="E27" s="375">
        <f>'3. Mfg. Finance'!D4</f>
        <v>250</v>
      </c>
      <c r="F27" s="375">
        <f>'3. Mfg. Finance'!F4</f>
        <v>541.97088376592467</v>
      </c>
      <c r="G27" s="375">
        <f>'3. Mfg. Finance'!G4</f>
        <v>154.66999999999999</v>
      </c>
      <c r="H27" s="375">
        <f>'3. Mfg. Finance'!H4</f>
        <v>14.598000000000001</v>
      </c>
      <c r="I27" s="375">
        <f>'3. Mfg. Finance'!I4</f>
        <v>12.030463420273975</v>
      </c>
      <c r="J27" s="375">
        <f>'3. Mfg. Finance'!J4</f>
        <v>39.214746304499997</v>
      </c>
      <c r="K27" s="375">
        <f>'3. Mfg. Finance'!K4</f>
        <v>5.6770793382000004</v>
      </c>
      <c r="L27" s="375">
        <f>'3. Mfg. Finance'!L4</f>
        <v>281.85418313445069</v>
      </c>
      <c r="M27" s="375">
        <f>'3. Mfg. Finance'!M4</f>
        <v>27.585996568499997</v>
      </c>
      <c r="N27" s="375">
        <f>'3. Mfg. Finance'!N4</f>
        <v>6.3404150000000001</v>
      </c>
      <c r="O27" s="375">
        <f>'3. Mfg. Finance'!O4</f>
        <v>0</v>
      </c>
      <c r="P27" s="375">
        <f>'3. Mfg. Finance'!P4</f>
        <v>0</v>
      </c>
      <c r="Q27" s="375">
        <f>'3. Mfg. Finance'!Q4</f>
        <v>0</v>
      </c>
      <c r="R27" s="375">
        <f>'3. Mfg. Finance'!R4</f>
        <v>0</v>
      </c>
      <c r="S27" s="377" t="str">
        <f>VLOOKUP(B27,'Plant Data'!B:H,2,0)</f>
        <v>Ahmedabad</v>
      </c>
      <c r="T27" s="377" t="str">
        <f>VLOOKUP(B27,'Plant Data'!B:H,3,0)</f>
        <v>BU</v>
      </c>
      <c r="U27" s="377" t="str">
        <f>VLOOKUP(B27,'Plant Data'!B:H,4,0)</f>
        <v>-</v>
      </c>
      <c r="V27" s="377" t="str">
        <f>VLOOKUP(B27,'Plant Data'!B:H,5,0)</f>
        <v>Srinivasulu Peduru</v>
      </c>
      <c r="W27" s="377" t="str">
        <f>VLOOKUP(B27,'Plant Data'!B:H,6,0)</f>
        <v>Akshay Patel</v>
      </c>
      <c r="X27" s="377" t="str">
        <f>VLOOKUP(B27,'Plant Data'!B:H,7,0)</f>
        <v>Vaibhav Thakkar</v>
      </c>
      <c r="AA27" s="367" t="s">
        <v>50</v>
      </c>
      <c r="AB27" s="375">
        <v>250</v>
      </c>
      <c r="AD27" s="401">
        <f t="shared" si="6"/>
        <v>8.7180917840703049</v>
      </c>
      <c r="AE27" s="401">
        <f t="shared" si="8"/>
        <v>20.64444134467848</v>
      </c>
      <c r="AF27" s="401">
        <f t="shared" si="0"/>
        <v>20.64444134467848</v>
      </c>
      <c r="AG27" s="401">
        <f t="shared" si="1"/>
        <v>20.833333333333332</v>
      </c>
      <c r="AH27" s="401">
        <f t="shared" si="2"/>
        <v>20.833333333333332</v>
      </c>
      <c r="AI27" s="401">
        <f t="shared" si="3"/>
        <v>20.833333333333332</v>
      </c>
      <c r="AJ27" s="401">
        <f t="shared" si="4"/>
        <v>20.833333333333332</v>
      </c>
      <c r="AK27" s="401">
        <f t="shared" si="5"/>
        <v>20.833333333333332</v>
      </c>
      <c r="AL27" s="401"/>
      <c r="AM27" s="401"/>
      <c r="AN27" s="401"/>
      <c r="AO27" s="401"/>
      <c r="AP27" s="367" t="s">
        <v>50</v>
      </c>
    </row>
    <row r="28" spans="1:43">
      <c r="A28" s="367">
        <v>1</v>
      </c>
      <c r="B28" s="367" t="s">
        <v>304</v>
      </c>
      <c r="C28" s="379" t="s">
        <v>7</v>
      </c>
      <c r="E28" s="381">
        <f>'4. ZTL'!D4</f>
        <v>39</v>
      </c>
      <c r="F28" s="381">
        <f>'4. ZTL'!F4</f>
        <v>332.60999999999996</v>
      </c>
      <c r="G28" s="381">
        <f>'4. ZTL'!G4</f>
        <v>0</v>
      </c>
      <c r="H28" s="381">
        <f>'4. ZTL'!H4</f>
        <v>0.4</v>
      </c>
      <c r="I28" s="381">
        <f>'4. ZTL'!I4</f>
        <v>0</v>
      </c>
      <c r="J28" s="381">
        <f>'4. ZTL'!J4</f>
        <v>332.21</v>
      </c>
      <c r="K28" s="381">
        <f>'4. ZTL'!K4</f>
        <v>0</v>
      </c>
      <c r="L28" s="381">
        <f>'4. ZTL'!L4</f>
        <v>0</v>
      </c>
      <c r="M28" s="381">
        <f>'4. ZTL'!M4</f>
        <v>0</v>
      </c>
      <c r="N28" s="381">
        <f>'4. ZTL'!N4</f>
        <v>0</v>
      </c>
      <c r="O28" s="381">
        <f>'4. ZTL'!O4</f>
        <v>0</v>
      </c>
      <c r="P28" s="381">
        <f>'4. ZTL'!P4</f>
        <v>0</v>
      </c>
      <c r="Q28" s="381">
        <f>'4. ZTL'!Q4</f>
        <v>0</v>
      </c>
      <c r="R28" s="381">
        <f>'4. ZTL'!R4</f>
        <v>0</v>
      </c>
      <c r="S28" s="377" t="str">
        <f>VLOOKUP(B28,'Plant Data'!B:H,2,0)</f>
        <v>Ahmedabad</v>
      </c>
      <c r="T28" s="377" t="str">
        <f>VLOOKUP(B28,'Plant Data'!B:H,3,0)</f>
        <v>TS-1</v>
      </c>
      <c r="U28" s="377" t="str">
        <f>VLOOKUP(B28,'Plant Data'!B:H,4,0)</f>
        <v>ANT - Transdermal</v>
      </c>
      <c r="V28" s="377" t="str">
        <f>VLOOKUP(B28,'Plant Data'!B:H,5,0)</f>
        <v>Vishal Shah</v>
      </c>
      <c r="W28" s="377" t="str">
        <f>VLOOKUP(B28,'Plant Data'!B:H,6,0)</f>
        <v>Brij Bhushan</v>
      </c>
      <c r="X28" s="377" t="str">
        <f>VLOOKUP(B28,'Plant Data'!B:H,7,0)</f>
        <v>Rajnikant Prajapati</v>
      </c>
      <c r="AA28" s="379" t="s">
        <v>7</v>
      </c>
      <c r="AB28" s="381">
        <v>39</v>
      </c>
      <c r="AD28" s="401">
        <f t="shared" si="6"/>
        <v>1.3600223183149676</v>
      </c>
      <c r="AE28" s="401">
        <f t="shared" si="8"/>
        <v>3.2205328497698429</v>
      </c>
      <c r="AF28" s="401">
        <f t="shared" si="0"/>
        <v>3.2205328497698429</v>
      </c>
      <c r="AG28" s="401">
        <f t="shared" si="1"/>
        <v>3.25</v>
      </c>
      <c r="AH28" s="401">
        <f t="shared" si="2"/>
        <v>3.25</v>
      </c>
      <c r="AI28" s="401">
        <f t="shared" si="3"/>
        <v>3.25</v>
      </c>
      <c r="AJ28" s="401">
        <f t="shared" si="4"/>
        <v>3.25</v>
      </c>
      <c r="AK28" s="401">
        <f t="shared" si="5"/>
        <v>3.25</v>
      </c>
      <c r="AL28" s="401"/>
      <c r="AM28" s="401"/>
      <c r="AN28" s="401"/>
      <c r="AO28" s="401"/>
      <c r="AP28" s="367" t="s">
        <v>304</v>
      </c>
    </row>
    <row r="29" spans="1:43">
      <c r="A29" s="367">
        <v>2</v>
      </c>
      <c r="B29" s="367" t="s">
        <v>304</v>
      </c>
      <c r="C29" s="379" t="s">
        <v>8</v>
      </c>
      <c r="E29" s="381">
        <f>'4. ZTL'!D5</f>
        <v>0</v>
      </c>
      <c r="F29" s="381">
        <f>'4. ZTL'!F5</f>
        <v>0</v>
      </c>
      <c r="G29" s="381">
        <f>'4. ZTL'!G5</f>
        <v>0</v>
      </c>
      <c r="H29" s="381">
        <f>'4. ZTL'!H5</f>
        <v>0</v>
      </c>
      <c r="I29" s="381">
        <f>'4. ZTL'!I5</f>
        <v>0</v>
      </c>
      <c r="J29" s="381">
        <f>'4. ZTL'!J5</f>
        <v>0</v>
      </c>
      <c r="K29" s="381">
        <f>'4. ZTL'!K5</f>
        <v>0</v>
      </c>
      <c r="L29" s="381">
        <f>'4. ZTL'!L5</f>
        <v>0</v>
      </c>
      <c r="M29" s="381">
        <f>'4. ZTL'!M5</f>
        <v>0</v>
      </c>
      <c r="N29" s="381">
        <f>'4. ZTL'!N5</f>
        <v>0</v>
      </c>
      <c r="O29" s="381">
        <f>'4. ZTL'!O5</f>
        <v>0</v>
      </c>
      <c r="P29" s="381">
        <f>'4. ZTL'!P5</f>
        <v>0</v>
      </c>
      <c r="Q29" s="381">
        <f>'4. ZTL'!Q5</f>
        <v>0</v>
      </c>
      <c r="R29" s="381">
        <f>'4. ZTL'!R5</f>
        <v>0</v>
      </c>
      <c r="S29" s="377" t="str">
        <f>VLOOKUP(B29,'Plant Data'!B:H,2,0)</f>
        <v>Ahmedabad</v>
      </c>
      <c r="T29" s="377" t="str">
        <f>VLOOKUP(B29,'Plant Data'!B:H,3,0)</f>
        <v>TS-1</v>
      </c>
      <c r="U29" s="377" t="str">
        <f>VLOOKUP(B29,'Plant Data'!B:H,4,0)</f>
        <v>ANT - Transdermal</v>
      </c>
      <c r="V29" s="377" t="str">
        <f>VLOOKUP(B29,'Plant Data'!B:H,5,0)</f>
        <v>Vishal Shah</v>
      </c>
      <c r="W29" s="377" t="str">
        <f>VLOOKUP(B29,'Plant Data'!B:H,6,0)</f>
        <v>Brij Bhushan</v>
      </c>
      <c r="X29" s="377" t="str">
        <f>VLOOKUP(B29,'Plant Data'!B:H,7,0)</f>
        <v>Rajnikant Prajapati</v>
      </c>
      <c r="AA29" s="379" t="s">
        <v>8</v>
      </c>
      <c r="AB29" s="381">
        <v>0</v>
      </c>
      <c r="AD29" s="401">
        <f t="shared" si="6"/>
        <v>0</v>
      </c>
      <c r="AE29" s="401">
        <f t="shared" si="8"/>
        <v>0</v>
      </c>
      <c r="AF29" s="401">
        <f t="shared" si="0"/>
        <v>0</v>
      </c>
      <c r="AG29" s="401">
        <f t="shared" si="1"/>
        <v>0</v>
      </c>
      <c r="AH29" s="401">
        <f t="shared" si="2"/>
        <v>0</v>
      </c>
      <c r="AI29" s="401">
        <f t="shared" si="3"/>
        <v>0</v>
      </c>
      <c r="AJ29" s="401">
        <f t="shared" si="4"/>
        <v>0</v>
      </c>
      <c r="AK29" s="401">
        <f t="shared" si="5"/>
        <v>0</v>
      </c>
      <c r="AL29" s="401"/>
      <c r="AM29" s="401"/>
      <c r="AN29" s="401"/>
      <c r="AO29" s="401"/>
      <c r="AP29" s="367" t="s">
        <v>304</v>
      </c>
    </row>
    <row r="30" spans="1:43">
      <c r="A30" s="367">
        <v>3</v>
      </c>
      <c r="B30" s="367" t="s">
        <v>304</v>
      </c>
      <c r="C30" s="379" t="s">
        <v>9</v>
      </c>
      <c r="E30" s="381">
        <f>'4. ZTL'!D6</f>
        <v>13</v>
      </c>
      <c r="F30" s="381">
        <f>'4. ZTL'!F6</f>
        <v>0</v>
      </c>
      <c r="G30" s="381">
        <f>'4. ZTL'!G6</f>
        <v>0</v>
      </c>
      <c r="H30" s="381">
        <f>'4. ZTL'!H6</f>
        <v>0</v>
      </c>
      <c r="I30" s="381">
        <f>'4. ZTL'!I6</f>
        <v>0</v>
      </c>
      <c r="J30" s="381">
        <f>'4. ZTL'!J6</f>
        <v>0</v>
      </c>
      <c r="K30" s="381">
        <f>'4. ZTL'!K6</f>
        <v>0</v>
      </c>
      <c r="L30" s="381">
        <f>'4. ZTL'!L6</f>
        <v>0</v>
      </c>
      <c r="M30" s="381">
        <f>'4. ZTL'!M6</f>
        <v>0</v>
      </c>
      <c r="N30" s="381">
        <f>'4. ZTL'!N6</f>
        <v>0</v>
      </c>
      <c r="O30" s="381">
        <f>'4. ZTL'!O6</f>
        <v>0</v>
      </c>
      <c r="P30" s="381">
        <f>'4. ZTL'!P6</f>
        <v>0</v>
      </c>
      <c r="Q30" s="381">
        <f>'4. ZTL'!Q6</f>
        <v>0</v>
      </c>
      <c r="R30" s="381">
        <f>'4. ZTL'!R6</f>
        <v>0</v>
      </c>
      <c r="S30" s="377" t="str">
        <f>VLOOKUP(B30,'Plant Data'!B:H,2,0)</f>
        <v>Ahmedabad</v>
      </c>
      <c r="T30" s="377" t="str">
        <f>VLOOKUP(B30,'Plant Data'!B:H,3,0)</f>
        <v>TS-1</v>
      </c>
      <c r="U30" s="377" t="str">
        <f>VLOOKUP(B30,'Plant Data'!B:H,4,0)</f>
        <v>ANT - Transdermal</v>
      </c>
      <c r="V30" s="377" t="str">
        <f>VLOOKUP(B30,'Plant Data'!B:H,5,0)</f>
        <v>Vishal Shah</v>
      </c>
      <c r="W30" s="377" t="str">
        <f>VLOOKUP(B30,'Plant Data'!B:H,6,0)</f>
        <v>Brij Bhushan</v>
      </c>
      <c r="X30" s="377" t="str">
        <f>VLOOKUP(B30,'Plant Data'!B:H,7,0)</f>
        <v>Rajnikant Prajapati</v>
      </c>
      <c r="AA30" s="379" t="s">
        <v>9</v>
      </c>
      <c r="AB30" s="381">
        <v>13</v>
      </c>
      <c r="AD30" s="401">
        <f t="shared" si="6"/>
        <v>0.4533407727716558</v>
      </c>
      <c r="AE30" s="401">
        <f t="shared" si="8"/>
        <v>1.0735109499232809</v>
      </c>
      <c r="AF30" s="401">
        <f t="shared" si="0"/>
        <v>1.0735109499232809</v>
      </c>
      <c r="AG30" s="401">
        <f t="shared" si="1"/>
        <v>1.0833333333333333</v>
      </c>
      <c r="AH30" s="401">
        <f t="shared" si="2"/>
        <v>1.0833333333333333</v>
      </c>
      <c r="AI30" s="401">
        <f t="shared" si="3"/>
        <v>1.0833333333333333</v>
      </c>
      <c r="AJ30" s="401">
        <f t="shared" si="4"/>
        <v>1.0833333333333333</v>
      </c>
      <c r="AK30" s="401">
        <f t="shared" si="5"/>
        <v>1.0833333333333333</v>
      </c>
      <c r="AL30" s="401"/>
      <c r="AM30" s="401"/>
      <c r="AN30" s="401"/>
      <c r="AO30" s="401"/>
      <c r="AP30" s="367" t="s">
        <v>304</v>
      </c>
    </row>
    <row r="31" spans="1:43">
      <c r="A31" s="367">
        <v>4</v>
      </c>
      <c r="B31" s="367" t="s">
        <v>304</v>
      </c>
      <c r="C31" s="379" t="s">
        <v>10</v>
      </c>
      <c r="E31" s="381">
        <f>'4. ZTL'!D7</f>
        <v>13</v>
      </c>
      <c r="F31" s="381">
        <f>'4. ZTL'!F7</f>
        <v>0</v>
      </c>
      <c r="G31" s="381">
        <f>'4. ZTL'!G7</f>
        <v>0</v>
      </c>
      <c r="H31" s="381">
        <f>'4. ZTL'!H7</f>
        <v>0</v>
      </c>
      <c r="I31" s="381">
        <f>'4. ZTL'!I7</f>
        <v>0</v>
      </c>
      <c r="J31" s="381">
        <f>'4. ZTL'!J7</f>
        <v>0</v>
      </c>
      <c r="K31" s="381">
        <f>'4. ZTL'!K7</f>
        <v>0</v>
      </c>
      <c r="L31" s="381">
        <f>'4. ZTL'!L7</f>
        <v>0</v>
      </c>
      <c r="M31" s="381">
        <f>'4. ZTL'!M7</f>
        <v>0</v>
      </c>
      <c r="N31" s="381">
        <f>'4. ZTL'!N7</f>
        <v>0</v>
      </c>
      <c r="O31" s="381">
        <f>'4. ZTL'!O7</f>
        <v>0</v>
      </c>
      <c r="P31" s="381">
        <f>'4. ZTL'!P7</f>
        <v>0</v>
      </c>
      <c r="Q31" s="381">
        <f>'4. ZTL'!Q7</f>
        <v>0</v>
      </c>
      <c r="R31" s="381">
        <f>'4. ZTL'!R7</f>
        <v>0</v>
      </c>
      <c r="S31" s="377" t="str">
        <f>VLOOKUP(B31,'Plant Data'!B:H,2,0)</f>
        <v>Ahmedabad</v>
      </c>
      <c r="T31" s="377" t="str">
        <f>VLOOKUP(B31,'Plant Data'!B:H,3,0)</f>
        <v>TS-1</v>
      </c>
      <c r="U31" s="377" t="str">
        <f>VLOOKUP(B31,'Plant Data'!B:H,4,0)</f>
        <v>ANT - Transdermal</v>
      </c>
      <c r="V31" s="377" t="str">
        <f>VLOOKUP(B31,'Plant Data'!B:H,5,0)</f>
        <v>Vishal Shah</v>
      </c>
      <c r="W31" s="377" t="str">
        <f>VLOOKUP(B31,'Plant Data'!B:H,6,0)</f>
        <v>Brij Bhushan</v>
      </c>
      <c r="X31" s="377" t="str">
        <f>VLOOKUP(B31,'Plant Data'!B:H,7,0)</f>
        <v>Rajnikant Prajapati</v>
      </c>
      <c r="AA31" s="379" t="s">
        <v>10</v>
      </c>
      <c r="AB31" s="381">
        <v>13</v>
      </c>
      <c r="AD31" s="401">
        <f t="shared" si="6"/>
        <v>0.4533407727716558</v>
      </c>
      <c r="AE31" s="401">
        <f t="shared" si="8"/>
        <v>1.0735109499232809</v>
      </c>
      <c r="AF31" s="401">
        <f t="shared" si="0"/>
        <v>1.0735109499232809</v>
      </c>
      <c r="AG31" s="401">
        <f t="shared" si="1"/>
        <v>1.0833333333333333</v>
      </c>
      <c r="AH31" s="401">
        <f t="shared" si="2"/>
        <v>1.0833333333333333</v>
      </c>
      <c r="AI31" s="401">
        <f t="shared" si="3"/>
        <v>1.0833333333333333</v>
      </c>
      <c r="AJ31" s="401">
        <f t="shared" si="4"/>
        <v>1.0833333333333333</v>
      </c>
      <c r="AK31" s="401">
        <f t="shared" si="5"/>
        <v>1.0833333333333333</v>
      </c>
      <c r="AL31" s="401"/>
      <c r="AM31" s="401"/>
      <c r="AN31" s="401"/>
      <c r="AO31" s="401"/>
      <c r="AP31" s="367" t="s">
        <v>304</v>
      </c>
    </row>
    <row r="32" spans="1:43">
      <c r="A32" s="367">
        <v>5</v>
      </c>
      <c r="B32" s="367" t="s">
        <v>304</v>
      </c>
      <c r="C32" s="379" t="s">
        <v>5</v>
      </c>
      <c r="E32" s="381">
        <f>'4. ZTL'!D8</f>
        <v>13</v>
      </c>
      <c r="F32" s="381">
        <f>'4. ZTL'!F8</f>
        <v>0</v>
      </c>
      <c r="G32" s="381">
        <f>'4. ZTL'!G8</f>
        <v>0</v>
      </c>
      <c r="H32" s="381">
        <f>'4. ZTL'!H8</f>
        <v>0</v>
      </c>
      <c r="I32" s="381">
        <f>'4. ZTL'!I8</f>
        <v>0</v>
      </c>
      <c r="J32" s="381">
        <f>'4. ZTL'!J8</f>
        <v>0</v>
      </c>
      <c r="K32" s="381">
        <f>'4. ZTL'!K8</f>
        <v>0</v>
      </c>
      <c r="L32" s="381">
        <f>'4. ZTL'!L8</f>
        <v>0</v>
      </c>
      <c r="M32" s="381">
        <f>'4. ZTL'!M8</f>
        <v>0</v>
      </c>
      <c r="N32" s="381">
        <f>'4. ZTL'!N8</f>
        <v>0</v>
      </c>
      <c r="O32" s="381">
        <f>'4. ZTL'!O8</f>
        <v>0</v>
      </c>
      <c r="P32" s="381">
        <f>'4. ZTL'!P8</f>
        <v>0</v>
      </c>
      <c r="Q32" s="381">
        <f>'4. ZTL'!Q8</f>
        <v>0</v>
      </c>
      <c r="R32" s="381">
        <f>'4. ZTL'!R8</f>
        <v>0</v>
      </c>
      <c r="S32" s="377" t="str">
        <f>VLOOKUP(B32,'Plant Data'!B:H,2,0)</f>
        <v>Ahmedabad</v>
      </c>
      <c r="T32" s="377" t="str">
        <f>VLOOKUP(B32,'Plant Data'!B:H,3,0)</f>
        <v>TS-1</v>
      </c>
      <c r="U32" s="377" t="str">
        <f>VLOOKUP(B32,'Plant Data'!B:H,4,0)</f>
        <v>ANT - Transdermal</v>
      </c>
      <c r="V32" s="377" t="str">
        <f>VLOOKUP(B32,'Plant Data'!B:H,5,0)</f>
        <v>Vishal Shah</v>
      </c>
      <c r="W32" s="377" t="str">
        <f>VLOOKUP(B32,'Plant Data'!B:H,6,0)</f>
        <v>Brij Bhushan</v>
      </c>
      <c r="X32" s="377" t="str">
        <f>VLOOKUP(B32,'Plant Data'!B:H,7,0)</f>
        <v>Rajnikant Prajapati</v>
      </c>
      <c r="AA32" s="379" t="s">
        <v>5</v>
      </c>
      <c r="AB32" s="381">
        <v>13</v>
      </c>
      <c r="AD32" s="401">
        <f t="shared" si="6"/>
        <v>0.4533407727716558</v>
      </c>
      <c r="AE32" s="401">
        <f t="shared" si="8"/>
        <v>1.0735109499232809</v>
      </c>
      <c r="AF32" s="401">
        <f t="shared" si="0"/>
        <v>1.0735109499232809</v>
      </c>
      <c r="AG32" s="401">
        <f t="shared" si="1"/>
        <v>1.0833333333333333</v>
      </c>
      <c r="AH32" s="401">
        <f t="shared" si="2"/>
        <v>1.0833333333333333</v>
      </c>
      <c r="AI32" s="401">
        <f t="shared" si="3"/>
        <v>1.0833333333333333</v>
      </c>
      <c r="AJ32" s="401">
        <f t="shared" si="4"/>
        <v>1.0833333333333333</v>
      </c>
      <c r="AK32" s="401">
        <f t="shared" si="5"/>
        <v>1.0833333333333333</v>
      </c>
      <c r="AL32" s="401"/>
      <c r="AM32" s="401"/>
      <c r="AN32" s="401"/>
      <c r="AO32" s="401"/>
      <c r="AP32" s="367" t="s">
        <v>304</v>
      </c>
    </row>
    <row r="33" spans="1:42">
      <c r="A33" s="367">
        <v>6</v>
      </c>
      <c r="B33" s="367" t="s">
        <v>304</v>
      </c>
      <c r="C33" s="379" t="s">
        <v>11</v>
      </c>
      <c r="E33" s="381">
        <f>'4. ZTL'!D9</f>
        <v>39</v>
      </c>
      <c r="F33" s="381">
        <f>'4. ZTL'!F9</f>
        <v>8.3290256000000014</v>
      </c>
      <c r="G33" s="381">
        <f>'4. ZTL'!G9</f>
        <v>0.57999999999999996</v>
      </c>
      <c r="H33" s="381">
        <f>'4. ZTL'!H9</f>
        <v>0</v>
      </c>
      <c r="I33" s="381">
        <f>'4. ZTL'!I9</f>
        <v>0</v>
      </c>
      <c r="J33" s="381">
        <f>'4. ZTL'!J9</f>
        <v>0</v>
      </c>
      <c r="K33" s="381">
        <f>'4. ZTL'!K9</f>
        <v>1.9025600000000004E-2</v>
      </c>
      <c r="L33" s="381">
        <f>'4. ZTL'!L9</f>
        <v>0</v>
      </c>
      <c r="M33" s="381">
        <f>'4. ZTL'!M9</f>
        <v>0</v>
      </c>
      <c r="N33" s="381">
        <f>'4. ZTL'!N9</f>
        <v>0</v>
      </c>
      <c r="O33" s="381">
        <f>'4. ZTL'!O9</f>
        <v>6.44</v>
      </c>
      <c r="P33" s="381">
        <f>'4. ZTL'!P9</f>
        <v>1.29</v>
      </c>
      <c r="Q33" s="381">
        <f>'4. ZTL'!Q9</f>
        <v>0</v>
      </c>
      <c r="R33" s="381">
        <f>'4. ZTL'!R9</f>
        <v>0</v>
      </c>
      <c r="S33" s="377" t="str">
        <f>VLOOKUP(B33,'Plant Data'!B:H,2,0)</f>
        <v>Ahmedabad</v>
      </c>
      <c r="T33" s="377" t="str">
        <f>VLOOKUP(B33,'Plant Data'!B:H,3,0)</f>
        <v>TS-1</v>
      </c>
      <c r="U33" s="377" t="str">
        <f>VLOOKUP(B33,'Plant Data'!B:H,4,0)</f>
        <v>ANT - Transdermal</v>
      </c>
      <c r="V33" s="377" t="str">
        <f>VLOOKUP(B33,'Plant Data'!B:H,5,0)</f>
        <v>Vishal Shah</v>
      </c>
      <c r="W33" s="377" t="str">
        <f>VLOOKUP(B33,'Plant Data'!B:H,6,0)</f>
        <v>Brij Bhushan</v>
      </c>
      <c r="X33" s="377" t="str">
        <f>VLOOKUP(B33,'Plant Data'!B:H,7,0)</f>
        <v>Rajnikant Prajapati</v>
      </c>
      <c r="AA33" s="379" t="s">
        <v>11</v>
      </c>
      <c r="AB33" s="381">
        <v>39</v>
      </c>
      <c r="AD33" s="401">
        <f t="shared" si="6"/>
        <v>1.3600223183149676</v>
      </c>
      <c r="AE33" s="401">
        <f t="shared" si="8"/>
        <v>3.2205328497698429</v>
      </c>
      <c r="AF33" s="401">
        <f t="shared" si="0"/>
        <v>3.2205328497698429</v>
      </c>
      <c r="AG33" s="401">
        <f t="shared" si="1"/>
        <v>3.25</v>
      </c>
      <c r="AH33" s="401">
        <f t="shared" si="2"/>
        <v>3.25</v>
      </c>
      <c r="AI33" s="401">
        <f t="shared" si="3"/>
        <v>3.25</v>
      </c>
      <c r="AJ33" s="401">
        <f t="shared" si="4"/>
        <v>3.25</v>
      </c>
      <c r="AK33" s="401">
        <f t="shared" si="5"/>
        <v>3.25</v>
      </c>
      <c r="AL33" s="401"/>
      <c r="AM33" s="401"/>
      <c r="AN33" s="401"/>
      <c r="AO33" s="401"/>
      <c r="AP33" s="367" t="s">
        <v>304</v>
      </c>
    </row>
    <row r="34" spans="1:42">
      <c r="A34" s="367">
        <v>7</v>
      </c>
      <c r="B34" s="367" t="s">
        <v>304</v>
      </c>
      <c r="C34" s="379" t="s">
        <v>12</v>
      </c>
      <c r="E34" s="381">
        <f>'4. ZTL'!D10</f>
        <v>13</v>
      </c>
      <c r="F34" s="381">
        <f>'4. ZTL'!F10</f>
        <v>1.2965889969000002</v>
      </c>
      <c r="G34" s="381">
        <f>'4. ZTL'!G10</f>
        <v>0</v>
      </c>
      <c r="H34" s="381">
        <f>'4. ZTL'!H10</f>
        <v>0</v>
      </c>
      <c r="I34" s="381">
        <f>'4. ZTL'!I10</f>
        <v>0</v>
      </c>
      <c r="J34" s="381">
        <f>'4. ZTL'!J10</f>
        <v>0</v>
      </c>
      <c r="K34" s="381">
        <f>'4. ZTL'!K10</f>
        <v>0</v>
      </c>
      <c r="L34" s="381">
        <f>'4. ZTL'!L10</f>
        <v>0.102319929</v>
      </c>
      <c r="M34" s="381">
        <f>'4. ZTL'!M10</f>
        <v>1.1879993061</v>
      </c>
      <c r="N34" s="381">
        <f>'4. ZTL'!N10</f>
        <v>6.2697618000000007E-3</v>
      </c>
      <c r="O34" s="381">
        <f>'4. ZTL'!O10</f>
        <v>0</v>
      </c>
      <c r="P34" s="381">
        <f>'4. ZTL'!P10</f>
        <v>0</v>
      </c>
      <c r="Q34" s="381">
        <f>'4. ZTL'!Q10</f>
        <v>0</v>
      </c>
      <c r="R34" s="381">
        <f>'4. ZTL'!R10</f>
        <v>0</v>
      </c>
      <c r="S34" s="377" t="str">
        <f>VLOOKUP(B34,'Plant Data'!B:H,2,0)</f>
        <v>Ahmedabad</v>
      </c>
      <c r="T34" s="377" t="str">
        <f>VLOOKUP(B34,'Plant Data'!B:H,3,0)</f>
        <v>TS-1</v>
      </c>
      <c r="U34" s="377" t="str">
        <f>VLOOKUP(B34,'Plant Data'!B:H,4,0)</f>
        <v>ANT - Transdermal</v>
      </c>
      <c r="V34" s="377" t="str">
        <f>VLOOKUP(B34,'Plant Data'!B:H,5,0)</f>
        <v>Vishal Shah</v>
      </c>
      <c r="W34" s="377" t="str">
        <f>VLOOKUP(B34,'Plant Data'!B:H,6,0)</f>
        <v>Brij Bhushan</v>
      </c>
      <c r="X34" s="377" t="str">
        <f>VLOOKUP(B34,'Plant Data'!B:H,7,0)</f>
        <v>Rajnikant Prajapati</v>
      </c>
      <c r="AA34" s="379" t="s">
        <v>12</v>
      </c>
      <c r="AB34" s="381">
        <v>13</v>
      </c>
      <c r="AD34" s="401">
        <f t="shared" si="6"/>
        <v>0.4533407727716558</v>
      </c>
      <c r="AE34" s="401">
        <f t="shared" si="8"/>
        <v>1.0735109499232809</v>
      </c>
      <c r="AF34" s="401">
        <f t="shared" si="0"/>
        <v>1.0735109499232809</v>
      </c>
      <c r="AG34" s="401">
        <f t="shared" si="1"/>
        <v>1.0833333333333333</v>
      </c>
      <c r="AH34" s="401">
        <f t="shared" si="2"/>
        <v>1.0833333333333333</v>
      </c>
      <c r="AI34" s="401">
        <f t="shared" si="3"/>
        <v>1.0833333333333333</v>
      </c>
      <c r="AJ34" s="401">
        <f t="shared" si="4"/>
        <v>1.0833333333333333</v>
      </c>
      <c r="AK34" s="401">
        <f t="shared" si="5"/>
        <v>1.0833333333333333</v>
      </c>
      <c r="AL34" s="401"/>
      <c r="AM34" s="401"/>
      <c r="AN34" s="401"/>
      <c r="AO34" s="401"/>
      <c r="AP34" s="367" t="s">
        <v>304</v>
      </c>
    </row>
    <row r="35" spans="1:42">
      <c r="A35" s="367">
        <v>8</v>
      </c>
      <c r="B35" s="367" t="s">
        <v>304</v>
      </c>
      <c r="C35" s="380" t="s">
        <v>15</v>
      </c>
      <c r="E35" s="381">
        <f>'4. ZTL'!D11</f>
        <v>0</v>
      </c>
      <c r="F35" s="381">
        <f>'4. ZTL'!F11</f>
        <v>0.28000000000000003</v>
      </c>
      <c r="G35" s="381">
        <f>'4. ZTL'!G11</f>
        <v>0</v>
      </c>
      <c r="H35" s="381">
        <f>'4. ZTL'!H11</f>
        <v>0</v>
      </c>
      <c r="I35" s="381">
        <f>'4. ZTL'!I11</f>
        <v>0</v>
      </c>
      <c r="J35" s="381">
        <f>'4. ZTL'!J11</f>
        <v>0</v>
      </c>
      <c r="K35" s="381">
        <f>'4. ZTL'!K11</f>
        <v>0</v>
      </c>
      <c r="L35" s="381">
        <f>'4. ZTL'!L11</f>
        <v>0</v>
      </c>
      <c r="M35" s="381">
        <f>'4. ZTL'!M11</f>
        <v>0</v>
      </c>
      <c r="N35" s="381">
        <f>'4. ZTL'!N11</f>
        <v>0</v>
      </c>
      <c r="O35" s="381">
        <f>'4. ZTL'!O11</f>
        <v>0.28000000000000003</v>
      </c>
      <c r="P35" s="381">
        <f>'4. ZTL'!P11</f>
        <v>0</v>
      </c>
      <c r="Q35" s="381">
        <f>'4. ZTL'!Q11</f>
        <v>0</v>
      </c>
      <c r="R35" s="381">
        <f>'4. ZTL'!R11</f>
        <v>0</v>
      </c>
      <c r="S35" s="377" t="str">
        <f>VLOOKUP(B35,'Plant Data'!B:H,2,0)</f>
        <v>Ahmedabad</v>
      </c>
      <c r="T35" s="377" t="str">
        <f>VLOOKUP(B35,'Plant Data'!B:H,3,0)</f>
        <v>TS-1</v>
      </c>
      <c r="U35" s="377" t="str">
        <f>VLOOKUP(B35,'Plant Data'!B:H,4,0)</f>
        <v>ANT - Transdermal</v>
      </c>
      <c r="V35" s="377" t="str">
        <f>VLOOKUP(B35,'Plant Data'!B:H,5,0)</f>
        <v>Vishal Shah</v>
      </c>
      <c r="W35" s="377" t="str">
        <f>VLOOKUP(B35,'Plant Data'!B:H,6,0)</f>
        <v>Brij Bhushan</v>
      </c>
      <c r="X35" s="377" t="str">
        <f>VLOOKUP(B35,'Plant Data'!B:H,7,0)</f>
        <v>Rajnikant Prajapati</v>
      </c>
      <c r="AA35" s="380" t="s">
        <v>15</v>
      </c>
      <c r="AB35" s="381">
        <v>0</v>
      </c>
      <c r="AD35" s="401">
        <f t="shared" si="6"/>
        <v>0</v>
      </c>
      <c r="AE35" s="401">
        <f t="shared" si="8"/>
        <v>0</v>
      </c>
      <c r="AF35" s="401">
        <f t="shared" si="0"/>
        <v>0</v>
      </c>
      <c r="AG35" s="401">
        <f t="shared" si="1"/>
        <v>0</v>
      </c>
      <c r="AH35" s="401">
        <f t="shared" si="2"/>
        <v>0</v>
      </c>
      <c r="AI35" s="401">
        <f t="shared" si="3"/>
        <v>0</v>
      </c>
      <c r="AJ35" s="401">
        <f t="shared" si="4"/>
        <v>0</v>
      </c>
      <c r="AK35" s="401">
        <f t="shared" si="5"/>
        <v>0</v>
      </c>
      <c r="AL35" s="401"/>
      <c r="AM35" s="401"/>
      <c r="AN35" s="401"/>
      <c r="AO35" s="401"/>
      <c r="AP35" s="367" t="s">
        <v>304</v>
      </c>
    </row>
    <row r="36" spans="1:42">
      <c r="A36" s="367">
        <v>9</v>
      </c>
      <c r="B36" s="367" t="s">
        <v>304</v>
      </c>
      <c r="C36" s="380" t="s">
        <v>16</v>
      </c>
      <c r="E36" s="381">
        <f>'4. ZTL'!D12</f>
        <v>0</v>
      </c>
      <c r="F36" s="381">
        <f>'4. ZTL'!F12</f>
        <v>0.1</v>
      </c>
      <c r="G36" s="381">
        <f>'4. ZTL'!G12</f>
        <v>0</v>
      </c>
      <c r="H36" s="381">
        <f>'4. ZTL'!H12</f>
        <v>0</v>
      </c>
      <c r="I36" s="381">
        <f>'4. ZTL'!I12</f>
        <v>0</v>
      </c>
      <c r="J36" s="381">
        <f>'4. ZTL'!J12</f>
        <v>0</v>
      </c>
      <c r="K36" s="381">
        <f>'4. ZTL'!K12</f>
        <v>0</v>
      </c>
      <c r="L36" s="381">
        <f>'4. ZTL'!L12</f>
        <v>0</v>
      </c>
      <c r="M36" s="381">
        <f>'4. ZTL'!M12</f>
        <v>0</v>
      </c>
      <c r="N36" s="381">
        <f>'4. ZTL'!N12</f>
        <v>0</v>
      </c>
      <c r="O36" s="381">
        <f>'4. ZTL'!O12</f>
        <v>0.1</v>
      </c>
      <c r="P36" s="381">
        <f>'4. ZTL'!P12</f>
        <v>0</v>
      </c>
      <c r="Q36" s="381">
        <f>'4. ZTL'!Q12</f>
        <v>0</v>
      </c>
      <c r="R36" s="381">
        <f>'4. ZTL'!R12</f>
        <v>0</v>
      </c>
      <c r="S36" s="377" t="str">
        <f>VLOOKUP(B36,'Plant Data'!B:H,2,0)</f>
        <v>Ahmedabad</v>
      </c>
      <c r="T36" s="377" t="str">
        <f>VLOOKUP(B36,'Plant Data'!B:H,3,0)</f>
        <v>TS-1</v>
      </c>
      <c r="U36" s="377" t="str">
        <f>VLOOKUP(B36,'Plant Data'!B:H,4,0)</f>
        <v>ANT - Transdermal</v>
      </c>
      <c r="V36" s="377" t="str">
        <f>VLOOKUP(B36,'Plant Data'!B:H,5,0)</f>
        <v>Vishal Shah</v>
      </c>
      <c r="W36" s="377" t="str">
        <f>VLOOKUP(B36,'Plant Data'!B:H,6,0)</f>
        <v>Brij Bhushan</v>
      </c>
      <c r="X36" s="377" t="str">
        <f>VLOOKUP(B36,'Plant Data'!B:H,7,0)</f>
        <v>Rajnikant Prajapati</v>
      </c>
      <c r="AA36" s="380" t="s">
        <v>16</v>
      </c>
      <c r="AB36" s="381">
        <v>0</v>
      </c>
      <c r="AD36" s="401">
        <f t="shared" si="6"/>
        <v>0</v>
      </c>
      <c r="AE36" s="401">
        <f t="shared" si="8"/>
        <v>0</v>
      </c>
      <c r="AF36" s="401">
        <f t="shared" si="0"/>
        <v>0</v>
      </c>
      <c r="AG36" s="401">
        <f t="shared" si="1"/>
        <v>0</v>
      </c>
      <c r="AH36" s="401">
        <f t="shared" si="2"/>
        <v>0</v>
      </c>
      <c r="AI36" s="401">
        <f t="shared" si="3"/>
        <v>0</v>
      </c>
      <c r="AJ36" s="401">
        <f t="shared" si="4"/>
        <v>0</v>
      </c>
      <c r="AK36" s="401">
        <f t="shared" si="5"/>
        <v>0</v>
      </c>
      <c r="AL36" s="401"/>
      <c r="AM36" s="401"/>
      <c r="AN36" s="401"/>
      <c r="AO36" s="401"/>
      <c r="AP36" s="367" t="s">
        <v>304</v>
      </c>
    </row>
    <row r="37" spans="1:42">
      <c r="A37" s="367">
        <v>10</v>
      </c>
      <c r="B37" s="367" t="s">
        <v>304</v>
      </c>
      <c r="C37" s="380" t="s">
        <v>17</v>
      </c>
      <c r="E37" s="381">
        <f>'4. ZTL'!D13</f>
        <v>0</v>
      </c>
      <c r="F37" s="381">
        <f>'4. ZTL'!F13</f>
        <v>0</v>
      </c>
      <c r="G37" s="381">
        <f>'4. ZTL'!G13</f>
        <v>0</v>
      </c>
      <c r="H37" s="381">
        <f>'4. ZTL'!H13</f>
        <v>0</v>
      </c>
      <c r="I37" s="381">
        <f>'4. ZTL'!I13</f>
        <v>0</v>
      </c>
      <c r="J37" s="381">
        <f>'4. ZTL'!J13</f>
        <v>0</v>
      </c>
      <c r="K37" s="381">
        <f>'4. ZTL'!K13</f>
        <v>0</v>
      </c>
      <c r="L37" s="381">
        <f>'4. ZTL'!L13</f>
        <v>0</v>
      </c>
      <c r="M37" s="381">
        <f>'4. ZTL'!M13</f>
        <v>0</v>
      </c>
      <c r="N37" s="381">
        <f>'4. ZTL'!N13</f>
        <v>0</v>
      </c>
      <c r="O37" s="381">
        <f>'4. ZTL'!O13</f>
        <v>0</v>
      </c>
      <c r="P37" s="381">
        <f>'4. ZTL'!P13</f>
        <v>0</v>
      </c>
      <c r="Q37" s="381">
        <f>'4. ZTL'!Q13</f>
        <v>0</v>
      </c>
      <c r="R37" s="381">
        <f>'4. ZTL'!R13</f>
        <v>0</v>
      </c>
      <c r="S37" s="377" t="str">
        <f>VLOOKUP(B37,'Plant Data'!B:H,2,0)</f>
        <v>Ahmedabad</v>
      </c>
      <c r="T37" s="377" t="str">
        <f>VLOOKUP(B37,'Plant Data'!B:H,3,0)</f>
        <v>TS-1</v>
      </c>
      <c r="U37" s="377" t="str">
        <f>VLOOKUP(B37,'Plant Data'!B:H,4,0)</f>
        <v>ANT - Transdermal</v>
      </c>
      <c r="V37" s="377" t="str">
        <f>VLOOKUP(B37,'Plant Data'!B:H,5,0)</f>
        <v>Vishal Shah</v>
      </c>
      <c r="W37" s="377" t="str">
        <f>VLOOKUP(B37,'Plant Data'!B:H,6,0)</f>
        <v>Brij Bhushan</v>
      </c>
      <c r="X37" s="377" t="str">
        <f>VLOOKUP(B37,'Plant Data'!B:H,7,0)</f>
        <v>Rajnikant Prajapati</v>
      </c>
      <c r="AA37" s="380" t="s">
        <v>17</v>
      </c>
      <c r="AB37" s="381">
        <v>0</v>
      </c>
      <c r="AD37" s="401">
        <f t="shared" si="6"/>
        <v>0</v>
      </c>
      <c r="AE37" s="401">
        <f t="shared" si="8"/>
        <v>0</v>
      </c>
      <c r="AF37" s="401">
        <f t="shared" si="0"/>
        <v>0</v>
      </c>
      <c r="AG37" s="401">
        <f t="shared" si="1"/>
        <v>0</v>
      </c>
      <c r="AH37" s="401">
        <f t="shared" si="2"/>
        <v>0</v>
      </c>
      <c r="AI37" s="401">
        <f t="shared" si="3"/>
        <v>0</v>
      </c>
      <c r="AJ37" s="401">
        <f t="shared" si="4"/>
        <v>0</v>
      </c>
      <c r="AK37" s="401">
        <f t="shared" si="5"/>
        <v>0</v>
      </c>
      <c r="AL37" s="401"/>
      <c r="AM37" s="401"/>
      <c r="AN37" s="401"/>
      <c r="AO37" s="401"/>
      <c r="AP37" s="367" t="s">
        <v>304</v>
      </c>
    </row>
    <row r="38" spans="1:42">
      <c r="A38" s="367">
        <v>11</v>
      </c>
      <c r="B38" s="367" t="s">
        <v>304</v>
      </c>
      <c r="C38" s="379" t="s">
        <v>132</v>
      </c>
      <c r="E38" s="381">
        <f>'4. ZTL'!D14</f>
        <v>0</v>
      </c>
      <c r="F38" s="381">
        <f>'4. ZTL'!F14</f>
        <v>0</v>
      </c>
      <c r="G38" s="381">
        <f>'4. ZTL'!G14</f>
        <v>0</v>
      </c>
      <c r="H38" s="381">
        <f>'4. ZTL'!H14</f>
        <v>0</v>
      </c>
      <c r="I38" s="381">
        <f>'4. ZTL'!I14</f>
        <v>0</v>
      </c>
      <c r="J38" s="381">
        <f>'4. ZTL'!J14</f>
        <v>0</v>
      </c>
      <c r="K38" s="381">
        <f>'4. ZTL'!K14</f>
        <v>0</v>
      </c>
      <c r="L38" s="381">
        <f>'4. ZTL'!L14</f>
        <v>0</v>
      </c>
      <c r="M38" s="381">
        <f>'4. ZTL'!M14</f>
        <v>0</v>
      </c>
      <c r="N38" s="381">
        <f>'4. ZTL'!N14</f>
        <v>0</v>
      </c>
      <c r="O38" s="381">
        <f>'4. ZTL'!O14</f>
        <v>0</v>
      </c>
      <c r="P38" s="381">
        <f>'4. ZTL'!P14</f>
        <v>0</v>
      </c>
      <c r="Q38" s="381">
        <f>'4. ZTL'!Q14</f>
        <v>0</v>
      </c>
      <c r="R38" s="381">
        <f>'4. ZTL'!R14</f>
        <v>0</v>
      </c>
      <c r="S38" s="377" t="str">
        <f>VLOOKUP(B38,'Plant Data'!B:H,2,0)</f>
        <v>Ahmedabad</v>
      </c>
      <c r="T38" s="377" t="str">
        <f>VLOOKUP(B38,'Plant Data'!B:H,3,0)</f>
        <v>TS-1</v>
      </c>
      <c r="U38" s="377" t="str">
        <f>VLOOKUP(B38,'Plant Data'!B:H,4,0)</f>
        <v>ANT - Transdermal</v>
      </c>
      <c r="V38" s="377" t="str">
        <f>VLOOKUP(B38,'Plant Data'!B:H,5,0)</f>
        <v>Vishal Shah</v>
      </c>
      <c r="W38" s="377" t="str">
        <f>VLOOKUP(B38,'Plant Data'!B:H,6,0)</f>
        <v>Brij Bhushan</v>
      </c>
      <c r="X38" s="377" t="str">
        <f>VLOOKUP(B38,'Plant Data'!B:H,7,0)</f>
        <v>Rajnikant Prajapati</v>
      </c>
      <c r="AA38" s="379" t="s">
        <v>132</v>
      </c>
      <c r="AB38" s="381">
        <v>0</v>
      </c>
      <c r="AD38" s="401">
        <f t="shared" si="6"/>
        <v>0</v>
      </c>
      <c r="AE38" s="401">
        <f t="shared" si="8"/>
        <v>0</v>
      </c>
      <c r="AF38" s="401">
        <f t="shared" si="0"/>
        <v>0</v>
      </c>
      <c r="AG38" s="401">
        <f t="shared" si="1"/>
        <v>0</v>
      </c>
      <c r="AH38" s="401">
        <f t="shared" si="2"/>
        <v>0</v>
      </c>
      <c r="AI38" s="401">
        <f t="shared" si="3"/>
        <v>0</v>
      </c>
      <c r="AJ38" s="401">
        <f t="shared" si="4"/>
        <v>0</v>
      </c>
      <c r="AK38" s="401">
        <f t="shared" si="5"/>
        <v>0</v>
      </c>
      <c r="AL38" s="401"/>
      <c r="AM38" s="401"/>
      <c r="AN38" s="401"/>
      <c r="AO38" s="401"/>
      <c r="AP38" s="367" t="s">
        <v>304</v>
      </c>
    </row>
    <row r="39" spans="1:42">
      <c r="A39" s="367">
        <v>12</v>
      </c>
      <c r="B39" s="367" t="s">
        <v>304</v>
      </c>
      <c r="C39" s="379" t="s">
        <v>13</v>
      </c>
      <c r="E39" s="381">
        <f>'4. ZTL'!D15</f>
        <v>20</v>
      </c>
      <c r="F39" s="381">
        <f>'4. ZTL'!F15</f>
        <v>0</v>
      </c>
      <c r="G39" s="381">
        <f>'4. ZTL'!G15</f>
        <v>0</v>
      </c>
      <c r="H39" s="381">
        <f>'4. ZTL'!H15</f>
        <v>0</v>
      </c>
      <c r="I39" s="381">
        <f>'4. ZTL'!I15</f>
        <v>0</v>
      </c>
      <c r="J39" s="381">
        <f>'4. ZTL'!J15</f>
        <v>0</v>
      </c>
      <c r="K39" s="381">
        <f>'4. ZTL'!K15</f>
        <v>0</v>
      </c>
      <c r="L39" s="381">
        <f>'4. ZTL'!L15</f>
        <v>0</v>
      </c>
      <c r="M39" s="381">
        <f>'4. ZTL'!M15</f>
        <v>0</v>
      </c>
      <c r="N39" s="381">
        <f>'4. ZTL'!N15</f>
        <v>0</v>
      </c>
      <c r="O39" s="381">
        <f>'4. ZTL'!O15</f>
        <v>0</v>
      </c>
      <c r="P39" s="381">
        <f>'4. ZTL'!P15</f>
        <v>0</v>
      </c>
      <c r="Q39" s="381">
        <f>'4. ZTL'!Q15</f>
        <v>0</v>
      </c>
      <c r="R39" s="381">
        <f>'4. ZTL'!R15</f>
        <v>0</v>
      </c>
      <c r="S39" s="377" t="str">
        <f>VLOOKUP(B39,'Plant Data'!B:H,2,0)</f>
        <v>Ahmedabad</v>
      </c>
      <c r="T39" s="377" t="str">
        <f>VLOOKUP(B39,'Plant Data'!B:H,3,0)</f>
        <v>TS-1</v>
      </c>
      <c r="U39" s="377" t="str">
        <f>VLOOKUP(B39,'Plant Data'!B:H,4,0)</f>
        <v>ANT - Transdermal</v>
      </c>
      <c r="V39" s="377" t="str">
        <f>VLOOKUP(B39,'Plant Data'!B:H,5,0)</f>
        <v>Vishal Shah</v>
      </c>
      <c r="W39" s="377" t="str">
        <f>VLOOKUP(B39,'Plant Data'!B:H,6,0)</f>
        <v>Brij Bhushan</v>
      </c>
      <c r="X39" s="377" t="str">
        <f>VLOOKUP(B39,'Plant Data'!B:H,7,0)</f>
        <v>Rajnikant Prajapati</v>
      </c>
      <c r="AA39" s="379" t="s">
        <v>13</v>
      </c>
      <c r="AB39" s="381">
        <v>20</v>
      </c>
      <c r="AD39" s="401">
        <f t="shared" si="6"/>
        <v>0.69744734272562436</v>
      </c>
      <c r="AE39" s="401">
        <f t="shared" si="8"/>
        <v>1.6515553075742784</v>
      </c>
      <c r="AF39" s="401">
        <f t="shared" si="0"/>
        <v>1.6515553075742784</v>
      </c>
      <c r="AG39" s="401">
        <f t="shared" si="1"/>
        <v>1.6666666666666665</v>
      </c>
      <c r="AH39" s="401">
        <f t="shared" si="2"/>
        <v>1.6666666666666665</v>
      </c>
      <c r="AI39" s="401">
        <f t="shared" si="3"/>
        <v>1.6666666666666665</v>
      </c>
      <c r="AJ39" s="401">
        <f t="shared" si="4"/>
        <v>1.6666666666666665</v>
      </c>
      <c r="AK39" s="401">
        <f t="shared" si="5"/>
        <v>1.6666666666666665</v>
      </c>
      <c r="AL39" s="401"/>
      <c r="AM39" s="401"/>
      <c r="AN39" s="401"/>
      <c r="AO39" s="401"/>
      <c r="AP39" s="367" t="s">
        <v>304</v>
      </c>
    </row>
    <row r="40" spans="1:42">
      <c r="A40" s="367">
        <v>13</v>
      </c>
      <c r="B40" s="367" t="s">
        <v>304</v>
      </c>
      <c r="C40" s="380" t="s">
        <v>14</v>
      </c>
      <c r="E40" s="381">
        <f>'4. ZTL'!D16</f>
        <v>20</v>
      </c>
      <c r="F40" s="381">
        <f>'4. ZTL'!F16</f>
        <v>0</v>
      </c>
      <c r="G40" s="381">
        <f>'4. ZTL'!G16</f>
        <v>0</v>
      </c>
      <c r="H40" s="381">
        <f>'4. ZTL'!H16</f>
        <v>0</v>
      </c>
      <c r="I40" s="381">
        <f>'4. ZTL'!I16</f>
        <v>0</v>
      </c>
      <c r="J40" s="381">
        <f>'4. ZTL'!J16</f>
        <v>0</v>
      </c>
      <c r="K40" s="381">
        <f>'4. ZTL'!K16</f>
        <v>0</v>
      </c>
      <c r="L40" s="381">
        <f>'4. ZTL'!L16</f>
        <v>0</v>
      </c>
      <c r="M40" s="381">
        <f>'4. ZTL'!M16</f>
        <v>0</v>
      </c>
      <c r="N40" s="381">
        <f>'4. ZTL'!N16</f>
        <v>0</v>
      </c>
      <c r="O40" s="381">
        <f>'4. ZTL'!O16</f>
        <v>0</v>
      </c>
      <c r="P40" s="381">
        <f>'4. ZTL'!P16</f>
        <v>0</v>
      </c>
      <c r="Q40" s="381">
        <f>'4. ZTL'!Q16</f>
        <v>0</v>
      </c>
      <c r="R40" s="381">
        <f>'4. ZTL'!R16</f>
        <v>0</v>
      </c>
      <c r="S40" s="377" t="str">
        <f>VLOOKUP(B40,'Plant Data'!B:H,2,0)</f>
        <v>Ahmedabad</v>
      </c>
      <c r="T40" s="377" t="str">
        <f>VLOOKUP(B40,'Plant Data'!B:H,3,0)</f>
        <v>TS-1</v>
      </c>
      <c r="U40" s="377" t="str">
        <f>VLOOKUP(B40,'Plant Data'!B:H,4,0)</f>
        <v>ANT - Transdermal</v>
      </c>
      <c r="V40" s="377" t="str">
        <f>VLOOKUP(B40,'Plant Data'!B:H,5,0)</f>
        <v>Vishal Shah</v>
      </c>
      <c r="W40" s="377" t="str">
        <f>VLOOKUP(B40,'Plant Data'!B:H,6,0)</f>
        <v>Brij Bhushan</v>
      </c>
      <c r="X40" s="377" t="str">
        <f>VLOOKUP(B40,'Plant Data'!B:H,7,0)</f>
        <v>Rajnikant Prajapati</v>
      </c>
      <c r="AA40" s="380" t="s">
        <v>14</v>
      </c>
      <c r="AB40" s="381">
        <v>20</v>
      </c>
      <c r="AD40" s="401">
        <f t="shared" si="6"/>
        <v>0.69744734272562436</v>
      </c>
      <c r="AE40" s="401">
        <f t="shared" si="8"/>
        <v>1.6515553075742784</v>
      </c>
      <c r="AF40" s="401">
        <f t="shared" si="0"/>
        <v>1.6515553075742784</v>
      </c>
      <c r="AG40" s="401">
        <f t="shared" si="1"/>
        <v>1.6666666666666665</v>
      </c>
      <c r="AH40" s="401">
        <f t="shared" si="2"/>
        <v>1.6666666666666665</v>
      </c>
      <c r="AI40" s="401">
        <f t="shared" si="3"/>
        <v>1.6666666666666665</v>
      </c>
      <c r="AJ40" s="401">
        <f t="shared" si="4"/>
        <v>1.6666666666666665</v>
      </c>
      <c r="AK40" s="401">
        <f t="shared" si="5"/>
        <v>1.6666666666666665</v>
      </c>
      <c r="AL40" s="401"/>
      <c r="AM40" s="401"/>
      <c r="AN40" s="401"/>
      <c r="AO40" s="401"/>
      <c r="AP40" s="367" t="s">
        <v>304</v>
      </c>
    </row>
    <row r="41" spans="1:42">
      <c r="A41" s="367">
        <v>1</v>
      </c>
      <c r="B41" s="367" t="s">
        <v>61</v>
      </c>
      <c r="C41" s="379" t="s">
        <v>7</v>
      </c>
      <c r="E41" s="381">
        <f>'7. SEZ 1'!D4</f>
        <v>250</v>
      </c>
      <c r="F41" s="381">
        <f>'7. SEZ 1'!F4</f>
        <v>463.91110803978552</v>
      </c>
      <c r="G41" s="381">
        <f>'7. SEZ 1'!G4</f>
        <v>6.1454000000000004</v>
      </c>
      <c r="H41" s="381">
        <f>'7. SEZ 1'!H4</f>
        <v>5.1552241669107213</v>
      </c>
      <c r="I41" s="381">
        <f>'7. SEZ 1'!I4</f>
        <v>34.095683190000003</v>
      </c>
      <c r="J41" s="381">
        <f>'7. SEZ 1'!J4</f>
        <v>29.570866522910961</v>
      </c>
      <c r="K41" s="381">
        <f>'7. SEZ 1'!K4</f>
        <v>29.255427478508636</v>
      </c>
      <c r="L41" s="381">
        <f>'7. SEZ 1'!L4</f>
        <v>8.5130426311387115</v>
      </c>
      <c r="M41" s="381">
        <f>'7. SEZ 1'!M4</f>
        <v>51.663975047351251</v>
      </c>
      <c r="N41" s="381">
        <f>'7. SEZ 1'!N4</f>
        <v>122.78928260173609</v>
      </c>
      <c r="O41" s="381">
        <f>'7. SEZ 1'!O4</f>
        <v>109.64321239503401</v>
      </c>
      <c r="P41" s="381">
        <f>'7. SEZ 1'!P4</f>
        <v>67.078994006195131</v>
      </c>
      <c r="Q41" s="381">
        <f>'7. SEZ 1'!Q4</f>
        <v>0</v>
      </c>
      <c r="R41" s="381">
        <f>'7. SEZ 1'!R4</f>
        <v>0</v>
      </c>
      <c r="S41" s="377" t="str">
        <f>VLOOKUP(B41,'Plant Data'!B:H,2,0)</f>
        <v>Ahmedabad</v>
      </c>
      <c r="T41" s="377" t="str">
        <f>VLOOKUP(B41,'Plant Data'!B:H,3,0)</f>
        <v>TS-2</v>
      </c>
      <c r="U41" s="377" t="str">
        <f>VLOOKUP(B41,'Plant Data'!B:H,4,0)</f>
        <v>OSD</v>
      </c>
      <c r="V41" s="377" t="str">
        <f>VLOOKUP(B41,'Plant Data'!B:H,5,0)</f>
        <v>Saugata Ghosh</v>
      </c>
      <c r="W41" s="377" t="str">
        <f>VLOOKUP(B41,'Plant Data'!B:H,6,0)</f>
        <v>Brij Bhushan</v>
      </c>
      <c r="X41" s="377" t="str">
        <f>VLOOKUP(B41,'Plant Data'!B:H,7,0)</f>
        <v>Amit Tiwari</v>
      </c>
      <c r="AA41" s="379" t="s">
        <v>7</v>
      </c>
      <c r="AB41" s="381">
        <v>250</v>
      </c>
      <c r="AD41" s="401">
        <f t="shared" si="6"/>
        <v>8.7180917840703049</v>
      </c>
      <c r="AE41" s="401">
        <f t="shared" si="8"/>
        <v>20.64444134467848</v>
      </c>
      <c r="AF41" s="401">
        <f t="shared" si="0"/>
        <v>20.64444134467848</v>
      </c>
      <c r="AG41" s="401">
        <f t="shared" si="1"/>
        <v>20.833333333333332</v>
      </c>
      <c r="AH41" s="401">
        <f t="shared" si="2"/>
        <v>20.833333333333332</v>
      </c>
      <c r="AI41" s="401">
        <f t="shared" si="3"/>
        <v>20.833333333333332</v>
      </c>
      <c r="AJ41" s="401">
        <f t="shared" si="4"/>
        <v>20.833333333333332</v>
      </c>
      <c r="AK41" s="401">
        <f t="shared" si="5"/>
        <v>20.833333333333332</v>
      </c>
      <c r="AL41" s="401"/>
      <c r="AM41" s="401"/>
      <c r="AN41" s="401"/>
      <c r="AO41" s="401"/>
      <c r="AP41" s="367" t="s">
        <v>61</v>
      </c>
    </row>
    <row r="42" spans="1:42">
      <c r="A42" s="367">
        <v>2</v>
      </c>
      <c r="B42" s="367" t="s">
        <v>61</v>
      </c>
      <c r="C42" s="379" t="s">
        <v>8</v>
      </c>
      <c r="E42" s="381">
        <f>'7. SEZ 1'!D5</f>
        <v>85</v>
      </c>
      <c r="F42" s="381">
        <f>'7. SEZ 1'!F5</f>
        <v>60.422710856139332</v>
      </c>
      <c r="G42" s="381">
        <f>'7. SEZ 1'!G5</f>
        <v>6.5124000000000004</v>
      </c>
      <c r="H42" s="381">
        <f>'7. SEZ 1'!H5</f>
        <v>2.6971442475976755</v>
      </c>
      <c r="I42" s="381">
        <f>'7. SEZ 1'!I5</f>
        <v>3.4767492070000001</v>
      </c>
      <c r="J42" s="381">
        <f>'7. SEZ 1'!J5</f>
        <v>4.0088972493333301</v>
      </c>
      <c r="K42" s="381">
        <f>'7. SEZ 1'!K5</f>
        <v>2.0062857909166625</v>
      </c>
      <c r="L42" s="381">
        <f>'7. SEZ 1'!L5</f>
        <v>18.173245561291662</v>
      </c>
      <c r="M42" s="381">
        <f>'7. SEZ 1'!M5</f>
        <v>2.7904355999999995</v>
      </c>
      <c r="N42" s="381">
        <f>'7. SEZ 1'!N5</f>
        <v>5.5452835999999985</v>
      </c>
      <c r="O42" s="381">
        <f>'7. SEZ 1'!O5</f>
        <v>7.4778071999999982</v>
      </c>
      <c r="P42" s="381">
        <f>'7. SEZ 1'!P5</f>
        <v>7.7344623999999991</v>
      </c>
      <c r="Q42" s="381">
        <f>'7. SEZ 1'!Q5</f>
        <v>0</v>
      </c>
      <c r="R42" s="381">
        <f>'7. SEZ 1'!R5</f>
        <v>0</v>
      </c>
      <c r="S42" s="377" t="str">
        <f>VLOOKUP(B42,'Plant Data'!B:H,2,0)</f>
        <v>Ahmedabad</v>
      </c>
      <c r="T42" s="377" t="str">
        <f>VLOOKUP(B42,'Plant Data'!B:H,3,0)</f>
        <v>TS-2</v>
      </c>
      <c r="U42" s="377" t="str">
        <f>VLOOKUP(B42,'Plant Data'!B:H,4,0)</f>
        <v>OSD</v>
      </c>
      <c r="V42" s="377" t="str">
        <f>VLOOKUP(B42,'Plant Data'!B:H,5,0)</f>
        <v>Saugata Ghosh</v>
      </c>
      <c r="W42" s="377" t="str">
        <f>VLOOKUP(B42,'Plant Data'!B:H,6,0)</f>
        <v>Brij Bhushan</v>
      </c>
      <c r="X42" s="377" t="str">
        <f>VLOOKUP(B42,'Plant Data'!B:H,7,0)</f>
        <v>Amit Tiwari</v>
      </c>
      <c r="AA42" s="379" t="s">
        <v>8</v>
      </c>
      <c r="AB42" s="381">
        <v>85</v>
      </c>
      <c r="AD42" s="401">
        <f t="shared" si="6"/>
        <v>2.9641512065839035</v>
      </c>
      <c r="AE42" s="401">
        <f t="shared" si="8"/>
        <v>7.0191100571906828</v>
      </c>
      <c r="AF42" s="401">
        <f t="shared" si="0"/>
        <v>7.0191100571906828</v>
      </c>
      <c r="AG42" s="401">
        <f t="shared" si="1"/>
        <v>7.083333333333333</v>
      </c>
      <c r="AH42" s="401">
        <f t="shared" si="2"/>
        <v>7.083333333333333</v>
      </c>
      <c r="AI42" s="401">
        <f t="shared" si="3"/>
        <v>7.083333333333333</v>
      </c>
      <c r="AJ42" s="401">
        <f t="shared" si="4"/>
        <v>7.083333333333333</v>
      </c>
      <c r="AK42" s="401">
        <f t="shared" si="5"/>
        <v>7.083333333333333</v>
      </c>
      <c r="AL42" s="401"/>
      <c r="AM42" s="401"/>
      <c r="AN42" s="401"/>
      <c r="AO42" s="401"/>
      <c r="AP42" s="367" t="s">
        <v>61</v>
      </c>
    </row>
    <row r="43" spans="1:42">
      <c r="A43" s="367">
        <v>3</v>
      </c>
      <c r="B43" s="367" t="s">
        <v>61</v>
      </c>
      <c r="C43" s="379" t="s">
        <v>9</v>
      </c>
      <c r="E43" s="381">
        <f>'7. SEZ 1'!D6</f>
        <v>210</v>
      </c>
      <c r="F43" s="381">
        <f>'7. SEZ 1'!F6</f>
        <v>19.477890099750006</v>
      </c>
      <c r="G43" s="381">
        <f>'7. SEZ 1'!G6</f>
        <v>0</v>
      </c>
      <c r="H43" s="381">
        <f>'7. SEZ 1'!H6</f>
        <v>0</v>
      </c>
      <c r="I43" s="381">
        <f>'7. SEZ 1'!I6</f>
        <v>0</v>
      </c>
      <c r="J43" s="381">
        <f>'7. SEZ 1'!J6</f>
        <v>0</v>
      </c>
      <c r="K43" s="381">
        <f>'7. SEZ 1'!K6</f>
        <v>0</v>
      </c>
      <c r="L43" s="381">
        <f>'7. SEZ 1'!L6</f>
        <v>0</v>
      </c>
      <c r="M43" s="381">
        <f>'7. SEZ 1'!M6</f>
        <v>9.4031193585000032</v>
      </c>
      <c r="N43" s="381">
        <f>'7. SEZ 1'!N6</f>
        <v>4.0299082965000004</v>
      </c>
      <c r="O43" s="381">
        <f>'7. SEZ 1'!O6</f>
        <v>3.3582569137500005</v>
      </c>
      <c r="P43" s="381">
        <f>'7. SEZ 1'!P6</f>
        <v>2.6866055310000014</v>
      </c>
      <c r="Q43" s="381">
        <f>'7. SEZ 1'!Q6</f>
        <v>0</v>
      </c>
      <c r="R43" s="381">
        <f>'7. SEZ 1'!R6</f>
        <v>0</v>
      </c>
      <c r="S43" s="377" t="str">
        <f>VLOOKUP(B43,'Plant Data'!B:H,2,0)</f>
        <v>Ahmedabad</v>
      </c>
      <c r="T43" s="377" t="str">
        <f>VLOOKUP(B43,'Plant Data'!B:H,3,0)</f>
        <v>TS-2</v>
      </c>
      <c r="U43" s="377" t="str">
        <f>VLOOKUP(B43,'Plant Data'!B:H,4,0)</f>
        <v>OSD</v>
      </c>
      <c r="V43" s="377" t="str">
        <f>VLOOKUP(B43,'Plant Data'!B:H,5,0)</f>
        <v>Saugata Ghosh</v>
      </c>
      <c r="W43" s="377" t="str">
        <f>VLOOKUP(B43,'Plant Data'!B:H,6,0)</f>
        <v>Brij Bhushan</v>
      </c>
      <c r="X43" s="377" t="str">
        <f>VLOOKUP(B43,'Plant Data'!B:H,7,0)</f>
        <v>Amit Tiwari</v>
      </c>
      <c r="AA43" s="379" t="s">
        <v>9</v>
      </c>
      <c r="AB43" s="381">
        <v>210</v>
      </c>
      <c r="AD43" s="401">
        <f t="shared" si="6"/>
        <v>7.3231970986190555</v>
      </c>
      <c r="AE43" s="401">
        <f t="shared" si="8"/>
        <v>17.341330729529922</v>
      </c>
      <c r="AF43" s="401">
        <f t="shared" si="0"/>
        <v>17.341330729529922</v>
      </c>
      <c r="AG43" s="401">
        <f t="shared" si="1"/>
        <v>17.5</v>
      </c>
      <c r="AH43" s="401">
        <f t="shared" si="2"/>
        <v>17.5</v>
      </c>
      <c r="AI43" s="401">
        <f t="shared" si="3"/>
        <v>17.5</v>
      </c>
      <c r="AJ43" s="401">
        <f t="shared" si="4"/>
        <v>17.5</v>
      </c>
      <c r="AK43" s="401">
        <f t="shared" si="5"/>
        <v>17.5</v>
      </c>
      <c r="AL43" s="401"/>
      <c r="AM43" s="401"/>
      <c r="AN43" s="401"/>
      <c r="AO43" s="401"/>
      <c r="AP43" s="367" t="s">
        <v>61</v>
      </c>
    </row>
    <row r="44" spans="1:42">
      <c r="A44" s="367">
        <v>4</v>
      </c>
      <c r="B44" s="367" t="s">
        <v>61</v>
      </c>
      <c r="C44" s="379" t="s">
        <v>10</v>
      </c>
      <c r="E44" s="381">
        <f>'7. SEZ 1'!D7</f>
        <v>10</v>
      </c>
      <c r="F44" s="381">
        <f>'7. SEZ 1'!F7</f>
        <v>22.78842042817914</v>
      </c>
      <c r="G44" s="381">
        <f>'7. SEZ 1'!G7</f>
        <v>0</v>
      </c>
      <c r="H44" s="381">
        <f>'7. SEZ 1'!H7</f>
        <v>0</v>
      </c>
      <c r="I44" s="381">
        <f>'7. SEZ 1'!I7</f>
        <v>0</v>
      </c>
      <c r="J44" s="381">
        <f>'7. SEZ 1'!J7</f>
        <v>0</v>
      </c>
      <c r="K44" s="381">
        <f>'7. SEZ 1'!K7</f>
        <v>0</v>
      </c>
      <c r="L44" s="381">
        <f>'7. SEZ 1'!L7</f>
        <v>0</v>
      </c>
      <c r="M44" s="381">
        <f>'7. SEZ 1'!M7</f>
        <v>13.175770499999985</v>
      </c>
      <c r="N44" s="381">
        <f>'7. SEZ 1'!N7</f>
        <v>7.8271609634905515</v>
      </c>
      <c r="O44" s="381">
        <f>'7. SEZ 1'!O7</f>
        <v>0.9896394627325702</v>
      </c>
      <c r="P44" s="381">
        <f>'7. SEZ 1'!P7</f>
        <v>0.79584950195603332</v>
      </c>
      <c r="Q44" s="381">
        <f>'7. SEZ 1'!Q7</f>
        <v>0</v>
      </c>
      <c r="R44" s="381">
        <f>'7. SEZ 1'!R7</f>
        <v>0</v>
      </c>
      <c r="S44" s="377" t="str">
        <f>VLOOKUP(B44,'Plant Data'!B:H,2,0)</f>
        <v>Ahmedabad</v>
      </c>
      <c r="T44" s="377" t="str">
        <f>VLOOKUP(B44,'Plant Data'!B:H,3,0)</f>
        <v>TS-2</v>
      </c>
      <c r="U44" s="377" t="str">
        <f>VLOOKUP(B44,'Plant Data'!B:H,4,0)</f>
        <v>OSD</v>
      </c>
      <c r="V44" s="377" t="str">
        <f>VLOOKUP(B44,'Plant Data'!B:H,5,0)</f>
        <v>Saugata Ghosh</v>
      </c>
      <c r="W44" s="377" t="str">
        <f>VLOOKUP(B44,'Plant Data'!B:H,6,0)</f>
        <v>Brij Bhushan</v>
      </c>
      <c r="X44" s="377" t="str">
        <f>VLOOKUP(B44,'Plant Data'!B:H,7,0)</f>
        <v>Amit Tiwari</v>
      </c>
      <c r="AA44" s="379" t="s">
        <v>10</v>
      </c>
      <c r="AB44" s="381">
        <v>10</v>
      </c>
      <c r="AD44" s="401">
        <f t="shared" si="6"/>
        <v>0.34872367136281218</v>
      </c>
      <c r="AE44" s="401">
        <f t="shared" si="8"/>
        <v>0.82577765378713919</v>
      </c>
      <c r="AF44" s="401">
        <f t="shared" si="0"/>
        <v>0.82577765378713919</v>
      </c>
      <c r="AG44" s="401">
        <f t="shared" si="1"/>
        <v>0.83333333333333326</v>
      </c>
      <c r="AH44" s="401">
        <f t="shared" si="2"/>
        <v>0.83333333333333326</v>
      </c>
      <c r="AI44" s="401">
        <f t="shared" si="3"/>
        <v>0.83333333333333326</v>
      </c>
      <c r="AJ44" s="401">
        <f t="shared" si="4"/>
        <v>0.83333333333333326</v>
      </c>
      <c r="AK44" s="401">
        <f t="shared" si="5"/>
        <v>0.83333333333333326</v>
      </c>
      <c r="AL44" s="401"/>
      <c r="AM44" s="401"/>
      <c r="AN44" s="401"/>
      <c r="AO44" s="401"/>
      <c r="AP44" s="367" t="s">
        <v>61</v>
      </c>
    </row>
    <row r="45" spans="1:42">
      <c r="A45" s="367">
        <v>5</v>
      </c>
      <c r="B45" s="367" t="s">
        <v>61</v>
      </c>
      <c r="C45" s="379" t="s">
        <v>5</v>
      </c>
      <c r="E45" s="381">
        <f>'7. SEZ 1'!D8</f>
        <v>50</v>
      </c>
      <c r="F45" s="381">
        <f>'7. SEZ 1'!F8</f>
        <v>0</v>
      </c>
      <c r="G45" s="381">
        <f>'7. SEZ 1'!G8</f>
        <v>0</v>
      </c>
      <c r="H45" s="381">
        <f>'7. SEZ 1'!H8</f>
        <v>0</v>
      </c>
      <c r="I45" s="381">
        <f>'7. SEZ 1'!I8</f>
        <v>0</v>
      </c>
      <c r="J45" s="381">
        <f>'7. SEZ 1'!J8</f>
        <v>0</v>
      </c>
      <c r="K45" s="381">
        <f>'7. SEZ 1'!K8</f>
        <v>0</v>
      </c>
      <c r="L45" s="381">
        <f>'7. SEZ 1'!L8</f>
        <v>0</v>
      </c>
      <c r="M45" s="381">
        <f>'7. SEZ 1'!M8</f>
        <v>0</v>
      </c>
      <c r="N45" s="381">
        <f>'7. SEZ 1'!N8</f>
        <v>0</v>
      </c>
      <c r="O45" s="381">
        <f>'7. SEZ 1'!O8</f>
        <v>0</v>
      </c>
      <c r="P45" s="381">
        <f>'7. SEZ 1'!P8</f>
        <v>0</v>
      </c>
      <c r="Q45" s="381">
        <f>'7. SEZ 1'!Q8</f>
        <v>0</v>
      </c>
      <c r="R45" s="381">
        <f>'7. SEZ 1'!R8</f>
        <v>0</v>
      </c>
      <c r="S45" s="377" t="str">
        <f>VLOOKUP(B45,'Plant Data'!B:H,2,0)</f>
        <v>Ahmedabad</v>
      </c>
      <c r="T45" s="377" t="str">
        <f>VLOOKUP(B45,'Plant Data'!B:H,3,0)</f>
        <v>TS-2</v>
      </c>
      <c r="U45" s="377" t="str">
        <f>VLOOKUP(B45,'Plant Data'!B:H,4,0)</f>
        <v>OSD</v>
      </c>
      <c r="V45" s="377" t="str">
        <f>VLOOKUP(B45,'Plant Data'!B:H,5,0)</f>
        <v>Saugata Ghosh</v>
      </c>
      <c r="W45" s="377" t="str">
        <f>VLOOKUP(B45,'Plant Data'!B:H,6,0)</f>
        <v>Brij Bhushan</v>
      </c>
      <c r="X45" s="377" t="str">
        <f>VLOOKUP(B45,'Plant Data'!B:H,7,0)</f>
        <v>Amit Tiwari</v>
      </c>
      <c r="AA45" s="379" t="s">
        <v>5</v>
      </c>
      <c r="AB45" s="381">
        <v>50</v>
      </c>
      <c r="AD45" s="401">
        <f t="shared" si="6"/>
        <v>1.7436183568140609</v>
      </c>
      <c r="AE45" s="401">
        <f t="shared" si="8"/>
        <v>4.1288882689356958</v>
      </c>
      <c r="AF45" s="401">
        <f t="shared" si="0"/>
        <v>4.1288882689356958</v>
      </c>
      <c r="AG45" s="401">
        <f t="shared" si="1"/>
        <v>4.1666666666666661</v>
      </c>
      <c r="AH45" s="401">
        <f t="shared" si="2"/>
        <v>4.1666666666666661</v>
      </c>
      <c r="AI45" s="401">
        <f t="shared" si="3"/>
        <v>4.1666666666666661</v>
      </c>
      <c r="AJ45" s="401">
        <f t="shared" si="4"/>
        <v>4.1666666666666661</v>
      </c>
      <c r="AK45" s="401">
        <f t="shared" si="5"/>
        <v>4.1666666666666661</v>
      </c>
      <c r="AL45" s="401"/>
      <c r="AM45" s="401"/>
      <c r="AN45" s="401"/>
      <c r="AO45" s="401"/>
      <c r="AP45" s="367" t="s">
        <v>61</v>
      </c>
    </row>
    <row r="46" spans="1:42">
      <c r="A46" s="367">
        <v>6</v>
      </c>
      <c r="B46" s="367" t="s">
        <v>61</v>
      </c>
      <c r="C46" s="379" t="s">
        <v>11</v>
      </c>
      <c r="E46" s="381">
        <f>'7. SEZ 1'!D9</f>
        <v>220</v>
      </c>
      <c r="F46" s="381">
        <f>'7. SEZ 1'!F9</f>
        <v>231.97104412405284</v>
      </c>
      <c r="G46" s="381">
        <f>'7. SEZ 1'!G9</f>
        <v>2.25</v>
      </c>
      <c r="H46" s="381">
        <f>'7. SEZ 1'!H9</f>
        <v>9.2702318000000012</v>
      </c>
      <c r="I46" s="381">
        <f>'7. SEZ 1'!I9</f>
        <v>65.031492540000002</v>
      </c>
      <c r="J46" s="381">
        <f>'7. SEZ 1'!J9</f>
        <v>19.31921185301961</v>
      </c>
      <c r="K46" s="381">
        <f>'7. SEZ 1'!K9</f>
        <v>16.730421723160234</v>
      </c>
      <c r="L46" s="381">
        <f>'7. SEZ 1'!L9</f>
        <v>42.450864540959849</v>
      </c>
      <c r="M46" s="381">
        <f>'7. SEZ 1'!M9</f>
        <v>61.93314527708683</v>
      </c>
      <c r="N46" s="381">
        <f>'7. SEZ 1'!N9</f>
        <v>9.165018259495799</v>
      </c>
      <c r="O46" s="381">
        <f>'7. SEZ 1'!O9</f>
        <v>5.0906581303305298</v>
      </c>
      <c r="P46" s="381">
        <f>'7. SEZ 1'!P9</f>
        <v>0.73</v>
      </c>
      <c r="Q46" s="381">
        <f>'7. SEZ 1'!Q9</f>
        <v>0</v>
      </c>
      <c r="R46" s="381">
        <f>'7. SEZ 1'!R9</f>
        <v>0</v>
      </c>
      <c r="S46" s="377" t="str">
        <f>VLOOKUP(B46,'Plant Data'!B:H,2,0)</f>
        <v>Ahmedabad</v>
      </c>
      <c r="T46" s="377" t="str">
        <f>VLOOKUP(B46,'Plant Data'!B:H,3,0)</f>
        <v>TS-2</v>
      </c>
      <c r="U46" s="377" t="str">
        <f>VLOOKUP(B46,'Plant Data'!B:H,4,0)</f>
        <v>OSD</v>
      </c>
      <c r="V46" s="377" t="str">
        <f>VLOOKUP(B46,'Plant Data'!B:H,5,0)</f>
        <v>Saugata Ghosh</v>
      </c>
      <c r="W46" s="377" t="str">
        <f>VLOOKUP(B46,'Plant Data'!B:H,6,0)</f>
        <v>Brij Bhushan</v>
      </c>
      <c r="X46" s="377" t="str">
        <f>VLOOKUP(B46,'Plant Data'!B:H,7,0)</f>
        <v>Amit Tiwari</v>
      </c>
      <c r="AA46" s="379" t="s">
        <v>11</v>
      </c>
      <c r="AB46" s="381">
        <v>220</v>
      </c>
      <c r="AD46" s="401">
        <f t="shared" si="6"/>
        <v>7.6719207699818677</v>
      </c>
      <c r="AE46" s="401">
        <f t="shared" si="8"/>
        <v>18.167108383317061</v>
      </c>
      <c r="AF46" s="401">
        <f t="shared" si="0"/>
        <v>18.167108383317061</v>
      </c>
      <c r="AG46" s="401">
        <f t="shared" si="1"/>
        <v>18.333333333333332</v>
      </c>
      <c r="AH46" s="401">
        <f t="shared" si="2"/>
        <v>18.333333333333332</v>
      </c>
      <c r="AI46" s="401">
        <f t="shared" si="3"/>
        <v>18.333333333333332</v>
      </c>
      <c r="AJ46" s="401">
        <f t="shared" si="4"/>
        <v>18.333333333333332</v>
      </c>
      <c r="AK46" s="401">
        <f t="shared" si="5"/>
        <v>18.333333333333332</v>
      </c>
      <c r="AL46" s="401"/>
      <c r="AM46" s="401"/>
      <c r="AN46" s="401"/>
      <c r="AO46" s="401"/>
      <c r="AP46" s="367" t="s">
        <v>61</v>
      </c>
    </row>
    <row r="47" spans="1:42">
      <c r="A47" s="367">
        <v>7</v>
      </c>
      <c r="B47" s="367" t="s">
        <v>61</v>
      </c>
      <c r="C47" s="379" t="s">
        <v>12</v>
      </c>
      <c r="E47" s="381">
        <f>'7. SEZ 1'!D10</f>
        <v>90</v>
      </c>
      <c r="F47" s="381">
        <f>'7. SEZ 1'!F10</f>
        <v>12.735780982705</v>
      </c>
      <c r="G47" s="381">
        <f>'7. SEZ 1'!G10</f>
        <v>0</v>
      </c>
      <c r="H47" s="381">
        <f>'7. SEZ 1'!H10</f>
        <v>0</v>
      </c>
      <c r="I47" s="381">
        <f>'7. SEZ 1'!I10</f>
        <v>3.5565280850000001</v>
      </c>
      <c r="J47" s="381">
        <f>'7. SEZ 1'!J10</f>
        <v>0</v>
      </c>
      <c r="K47" s="381">
        <f>'7. SEZ 1'!K10</f>
        <v>0</v>
      </c>
      <c r="L47" s="381">
        <f>'7. SEZ 1'!L10</f>
        <v>0</v>
      </c>
      <c r="M47" s="381">
        <f>'7. SEZ 1'!M10</f>
        <v>0</v>
      </c>
      <c r="N47" s="381">
        <f>'7. SEZ 1'!N10</f>
        <v>4.2</v>
      </c>
      <c r="O47" s="381">
        <f>'7. SEZ 1'!O10</f>
        <v>4.9792528977049999</v>
      </c>
      <c r="P47" s="381">
        <f>'7. SEZ 1'!P10</f>
        <v>0</v>
      </c>
      <c r="Q47" s="381">
        <f>'7. SEZ 1'!Q10</f>
        <v>0</v>
      </c>
      <c r="R47" s="381">
        <f>'7. SEZ 1'!R10</f>
        <v>0</v>
      </c>
      <c r="S47" s="377" t="str">
        <f>VLOOKUP(B47,'Plant Data'!B:H,2,0)</f>
        <v>Ahmedabad</v>
      </c>
      <c r="T47" s="377" t="str">
        <f>VLOOKUP(B47,'Plant Data'!B:H,3,0)</f>
        <v>TS-2</v>
      </c>
      <c r="U47" s="377" t="str">
        <f>VLOOKUP(B47,'Plant Data'!B:H,4,0)</f>
        <v>OSD</v>
      </c>
      <c r="V47" s="377" t="str">
        <f>VLOOKUP(B47,'Plant Data'!B:H,5,0)</f>
        <v>Saugata Ghosh</v>
      </c>
      <c r="W47" s="377" t="str">
        <f>VLOOKUP(B47,'Plant Data'!B:H,6,0)</f>
        <v>Brij Bhushan</v>
      </c>
      <c r="X47" s="377" t="str">
        <f>VLOOKUP(B47,'Plant Data'!B:H,7,0)</f>
        <v>Amit Tiwari</v>
      </c>
      <c r="AA47" s="379" t="s">
        <v>12</v>
      </c>
      <c r="AB47" s="381">
        <v>90</v>
      </c>
      <c r="AD47" s="401">
        <f t="shared" si="6"/>
        <v>3.1385130422653096</v>
      </c>
      <c r="AE47" s="401">
        <f t="shared" si="8"/>
        <v>7.431998884084253</v>
      </c>
      <c r="AF47" s="401">
        <f t="shared" si="0"/>
        <v>7.431998884084253</v>
      </c>
      <c r="AG47" s="401">
        <f t="shared" si="1"/>
        <v>7.5</v>
      </c>
      <c r="AH47" s="401">
        <f t="shared" si="2"/>
        <v>7.5</v>
      </c>
      <c r="AI47" s="401">
        <f t="shared" si="3"/>
        <v>7.5</v>
      </c>
      <c r="AJ47" s="401">
        <f t="shared" si="4"/>
        <v>7.5</v>
      </c>
      <c r="AK47" s="401">
        <f t="shared" si="5"/>
        <v>7.5</v>
      </c>
      <c r="AL47" s="401"/>
      <c r="AM47" s="401"/>
      <c r="AN47" s="401"/>
      <c r="AO47" s="401"/>
      <c r="AP47" s="367" t="s">
        <v>61</v>
      </c>
    </row>
    <row r="48" spans="1:42">
      <c r="A48" s="367">
        <v>8</v>
      </c>
      <c r="B48" s="367" t="s">
        <v>61</v>
      </c>
      <c r="C48" s="380" t="s">
        <v>15</v>
      </c>
      <c r="E48" s="381">
        <f>'7. SEZ 1'!D11</f>
        <v>20</v>
      </c>
      <c r="F48" s="381">
        <f>'7. SEZ 1'!F11</f>
        <v>2.9286506036869913</v>
      </c>
      <c r="G48" s="381">
        <f>'7. SEZ 1'!G11</f>
        <v>0</v>
      </c>
      <c r="H48" s="381">
        <f>'7. SEZ 1'!H11</f>
        <v>1.3561099326869912</v>
      </c>
      <c r="I48" s="381">
        <f>'7. SEZ 1'!I11</f>
        <v>1.5725406710000001</v>
      </c>
      <c r="J48" s="381">
        <f>'7. SEZ 1'!J11</f>
        <v>0</v>
      </c>
      <c r="K48" s="381">
        <f>'7. SEZ 1'!K11</f>
        <v>0</v>
      </c>
      <c r="L48" s="381">
        <f>'7. SEZ 1'!L11</f>
        <v>0</v>
      </c>
      <c r="M48" s="381">
        <f>'7. SEZ 1'!M11</f>
        <v>0</v>
      </c>
      <c r="N48" s="381">
        <f>'7. SEZ 1'!N11</f>
        <v>0</v>
      </c>
      <c r="O48" s="381">
        <f>'7. SEZ 1'!O11</f>
        <v>0</v>
      </c>
      <c r="P48" s="381">
        <f>'7. SEZ 1'!P11</f>
        <v>0</v>
      </c>
      <c r="Q48" s="381">
        <f>'7. SEZ 1'!Q11</f>
        <v>0</v>
      </c>
      <c r="R48" s="381">
        <f>'7. SEZ 1'!R11</f>
        <v>0</v>
      </c>
      <c r="S48" s="377" t="str">
        <f>VLOOKUP(B48,'Plant Data'!B:H,2,0)</f>
        <v>Ahmedabad</v>
      </c>
      <c r="T48" s="377" t="str">
        <f>VLOOKUP(B48,'Plant Data'!B:H,3,0)</f>
        <v>TS-2</v>
      </c>
      <c r="U48" s="377" t="str">
        <f>VLOOKUP(B48,'Plant Data'!B:H,4,0)</f>
        <v>OSD</v>
      </c>
      <c r="V48" s="377" t="str">
        <f>VLOOKUP(B48,'Plant Data'!B:H,5,0)</f>
        <v>Saugata Ghosh</v>
      </c>
      <c r="W48" s="377" t="str">
        <f>VLOOKUP(B48,'Plant Data'!B:H,6,0)</f>
        <v>Brij Bhushan</v>
      </c>
      <c r="X48" s="377" t="str">
        <f>VLOOKUP(B48,'Plant Data'!B:H,7,0)</f>
        <v>Amit Tiwari</v>
      </c>
      <c r="AA48" s="380" t="s">
        <v>15</v>
      </c>
      <c r="AB48" s="381">
        <v>20</v>
      </c>
      <c r="AD48" s="401">
        <f t="shared" si="6"/>
        <v>0.69744734272562436</v>
      </c>
      <c r="AE48" s="401">
        <f t="shared" si="8"/>
        <v>1.6515553075742784</v>
      </c>
      <c r="AF48" s="401">
        <f t="shared" si="0"/>
        <v>1.6515553075742784</v>
      </c>
      <c r="AG48" s="401">
        <f t="shared" si="1"/>
        <v>1.6666666666666665</v>
      </c>
      <c r="AH48" s="401">
        <f t="shared" si="2"/>
        <v>1.6666666666666665</v>
      </c>
      <c r="AI48" s="401">
        <f t="shared" si="3"/>
        <v>1.6666666666666665</v>
      </c>
      <c r="AJ48" s="401">
        <f t="shared" si="4"/>
        <v>1.6666666666666665</v>
      </c>
      <c r="AK48" s="401">
        <f t="shared" si="5"/>
        <v>1.6666666666666665</v>
      </c>
      <c r="AL48" s="401"/>
      <c r="AM48" s="401"/>
      <c r="AN48" s="401"/>
      <c r="AO48" s="401"/>
      <c r="AP48" s="367" t="s">
        <v>61</v>
      </c>
    </row>
    <row r="49" spans="1:42">
      <c r="A49" s="367">
        <v>9</v>
      </c>
      <c r="B49" s="367" t="s">
        <v>61</v>
      </c>
      <c r="C49" s="380" t="s">
        <v>16</v>
      </c>
      <c r="E49" s="381">
        <f>'7. SEZ 1'!D12</f>
        <v>5</v>
      </c>
      <c r="F49" s="381">
        <f>'7. SEZ 1'!F12</f>
        <v>0.60863099999999992</v>
      </c>
      <c r="G49" s="381">
        <f>'7. SEZ 1'!G12</f>
        <v>0</v>
      </c>
      <c r="H49" s="381">
        <f>'7. SEZ 1'!H12</f>
        <v>0</v>
      </c>
      <c r="I49" s="381">
        <f>'7. SEZ 1'!I12</f>
        <v>0</v>
      </c>
      <c r="J49" s="381">
        <f>'7. SEZ 1'!J12</f>
        <v>0</v>
      </c>
      <c r="K49" s="381">
        <f>'7. SEZ 1'!K12</f>
        <v>0</v>
      </c>
      <c r="L49" s="381">
        <f>'7. SEZ 1'!L12</f>
        <v>0.60863099999999992</v>
      </c>
      <c r="M49" s="381">
        <f>'7. SEZ 1'!M12</f>
        <v>0</v>
      </c>
      <c r="N49" s="381">
        <f>'7. SEZ 1'!N12</f>
        <v>0</v>
      </c>
      <c r="O49" s="381">
        <f>'7. SEZ 1'!O12</f>
        <v>0</v>
      </c>
      <c r="P49" s="381">
        <f>'7. SEZ 1'!P12</f>
        <v>0</v>
      </c>
      <c r="Q49" s="381">
        <f>'7. SEZ 1'!Q12</f>
        <v>0</v>
      </c>
      <c r="R49" s="381">
        <f>'7. SEZ 1'!R12</f>
        <v>0</v>
      </c>
      <c r="S49" s="377" t="str">
        <f>VLOOKUP(B49,'Plant Data'!B:H,2,0)</f>
        <v>Ahmedabad</v>
      </c>
      <c r="T49" s="377" t="str">
        <f>VLOOKUP(B49,'Plant Data'!B:H,3,0)</f>
        <v>TS-2</v>
      </c>
      <c r="U49" s="377" t="str">
        <f>VLOOKUP(B49,'Plant Data'!B:H,4,0)</f>
        <v>OSD</v>
      </c>
      <c r="V49" s="377" t="str">
        <f>VLOOKUP(B49,'Plant Data'!B:H,5,0)</f>
        <v>Saugata Ghosh</v>
      </c>
      <c r="W49" s="377" t="str">
        <f>VLOOKUP(B49,'Plant Data'!B:H,6,0)</f>
        <v>Brij Bhushan</v>
      </c>
      <c r="X49" s="377" t="str">
        <f>VLOOKUP(B49,'Plant Data'!B:H,7,0)</f>
        <v>Amit Tiwari</v>
      </c>
      <c r="AA49" s="380" t="s">
        <v>16</v>
      </c>
      <c r="AB49" s="381">
        <v>5</v>
      </c>
      <c r="AD49" s="401">
        <f t="shared" si="6"/>
        <v>0.17436183568140609</v>
      </c>
      <c r="AE49" s="401">
        <f t="shared" si="8"/>
        <v>0.41288882689356959</v>
      </c>
      <c r="AF49" s="401">
        <f t="shared" si="0"/>
        <v>0.41288882689356959</v>
      </c>
      <c r="AG49" s="401">
        <f t="shared" si="1"/>
        <v>0.41666666666666663</v>
      </c>
      <c r="AH49" s="401">
        <f t="shared" si="2"/>
        <v>0.41666666666666663</v>
      </c>
      <c r="AI49" s="401">
        <f t="shared" si="3"/>
        <v>0.41666666666666663</v>
      </c>
      <c r="AJ49" s="401">
        <f t="shared" si="4"/>
        <v>0.41666666666666663</v>
      </c>
      <c r="AK49" s="401">
        <f t="shared" si="5"/>
        <v>0.41666666666666663</v>
      </c>
      <c r="AL49" s="401"/>
      <c r="AM49" s="401"/>
      <c r="AN49" s="401"/>
      <c r="AO49" s="401"/>
      <c r="AP49" s="367" t="s">
        <v>61</v>
      </c>
    </row>
    <row r="50" spans="1:42">
      <c r="A50" s="367">
        <v>10</v>
      </c>
      <c r="B50" s="367" t="s">
        <v>61</v>
      </c>
      <c r="C50" s="380" t="s">
        <v>17</v>
      </c>
      <c r="E50" s="381">
        <f>'7. SEZ 1'!D13</f>
        <v>0</v>
      </c>
      <c r="F50" s="381">
        <f>'7. SEZ 1'!F13</f>
        <v>0</v>
      </c>
      <c r="G50" s="381">
        <f>'7. SEZ 1'!G13</f>
        <v>0</v>
      </c>
      <c r="H50" s="381">
        <f>'7. SEZ 1'!H13</f>
        <v>0</v>
      </c>
      <c r="I50" s="381">
        <f>'7. SEZ 1'!I13</f>
        <v>0</v>
      </c>
      <c r="J50" s="381">
        <f>'7. SEZ 1'!J13</f>
        <v>0</v>
      </c>
      <c r="K50" s="381">
        <f>'7. SEZ 1'!K13</f>
        <v>0</v>
      </c>
      <c r="L50" s="381">
        <f>'7. SEZ 1'!L13</f>
        <v>0</v>
      </c>
      <c r="M50" s="381">
        <f>'7. SEZ 1'!M13</f>
        <v>0</v>
      </c>
      <c r="N50" s="381">
        <f>'7. SEZ 1'!N13</f>
        <v>0</v>
      </c>
      <c r="O50" s="381">
        <f>'7. SEZ 1'!O13</f>
        <v>0</v>
      </c>
      <c r="P50" s="381">
        <f>'7. SEZ 1'!P13</f>
        <v>0</v>
      </c>
      <c r="Q50" s="381">
        <f>'7. SEZ 1'!Q13</f>
        <v>0</v>
      </c>
      <c r="R50" s="381">
        <f>'7. SEZ 1'!R13</f>
        <v>0</v>
      </c>
      <c r="S50" s="377" t="str">
        <f>VLOOKUP(B50,'Plant Data'!B:H,2,0)</f>
        <v>Ahmedabad</v>
      </c>
      <c r="T50" s="377" t="str">
        <f>VLOOKUP(B50,'Plant Data'!B:H,3,0)</f>
        <v>TS-2</v>
      </c>
      <c r="U50" s="377" t="str">
        <f>VLOOKUP(B50,'Plant Data'!B:H,4,0)</f>
        <v>OSD</v>
      </c>
      <c r="V50" s="377" t="str">
        <f>VLOOKUP(B50,'Plant Data'!B:H,5,0)</f>
        <v>Saugata Ghosh</v>
      </c>
      <c r="W50" s="377" t="str">
        <f>VLOOKUP(B50,'Plant Data'!B:H,6,0)</f>
        <v>Brij Bhushan</v>
      </c>
      <c r="X50" s="377" t="str">
        <f>VLOOKUP(B50,'Plant Data'!B:H,7,0)</f>
        <v>Amit Tiwari</v>
      </c>
      <c r="AA50" s="380" t="s">
        <v>17</v>
      </c>
      <c r="AB50" s="381">
        <v>0</v>
      </c>
      <c r="AD50" s="401">
        <f t="shared" si="6"/>
        <v>0</v>
      </c>
      <c r="AE50" s="401">
        <f t="shared" si="8"/>
        <v>0</v>
      </c>
      <c r="AF50" s="401">
        <f t="shared" si="0"/>
        <v>0</v>
      </c>
      <c r="AG50" s="401">
        <f t="shared" si="1"/>
        <v>0</v>
      </c>
      <c r="AH50" s="401">
        <f t="shared" si="2"/>
        <v>0</v>
      </c>
      <c r="AI50" s="401">
        <f t="shared" si="3"/>
        <v>0</v>
      </c>
      <c r="AJ50" s="401">
        <f t="shared" si="4"/>
        <v>0</v>
      </c>
      <c r="AK50" s="401">
        <f t="shared" si="5"/>
        <v>0</v>
      </c>
      <c r="AL50" s="401"/>
      <c r="AM50" s="401"/>
      <c r="AN50" s="401"/>
      <c r="AO50" s="401"/>
      <c r="AP50" s="367" t="s">
        <v>61</v>
      </c>
    </row>
    <row r="51" spans="1:42">
      <c r="A51" s="367">
        <v>11</v>
      </c>
      <c r="B51" s="367" t="s">
        <v>61</v>
      </c>
      <c r="C51" s="379" t="s">
        <v>132</v>
      </c>
      <c r="E51" s="381">
        <f>'7. SEZ 1'!D14</f>
        <v>0</v>
      </c>
      <c r="F51" s="381">
        <f>'7. SEZ 1'!F14</f>
        <v>0</v>
      </c>
      <c r="G51" s="381">
        <f>'7. SEZ 1'!G14</f>
        <v>0</v>
      </c>
      <c r="H51" s="381">
        <f>'7. SEZ 1'!H14</f>
        <v>0</v>
      </c>
      <c r="I51" s="381">
        <f>'7. SEZ 1'!I14</f>
        <v>0</v>
      </c>
      <c r="J51" s="381">
        <f>'7. SEZ 1'!J14</f>
        <v>0</v>
      </c>
      <c r="K51" s="381">
        <f>'7. SEZ 1'!K14</f>
        <v>0</v>
      </c>
      <c r="L51" s="381">
        <f>'7. SEZ 1'!L14</f>
        <v>0</v>
      </c>
      <c r="M51" s="381">
        <f>'7. SEZ 1'!M14</f>
        <v>0</v>
      </c>
      <c r="N51" s="381">
        <f>'7. SEZ 1'!N14</f>
        <v>0</v>
      </c>
      <c r="O51" s="381">
        <f>'7. SEZ 1'!O14</f>
        <v>0</v>
      </c>
      <c r="P51" s="381">
        <f>'7. SEZ 1'!P14</f>
        <v>0</v>
      </c>
      <c r="Q51" s="381">
        <f>'7. SEZ 1'!Q14</f>
        <v>0</v>
      </c>
      <c r="R51" s="381">
        <f>'7. SEZ 1'!R14</f>
        <v>0</v>
      </c>
      <c r="S51" s="377" t="str">
        <f>VLOOKUP(B51,'Plant Data'!B:H,2,0)</f>
        <v>Ahmedabad</v>
      </c>
      <c r="T51" s="377" t="str">
        <f>VLOOKUP(B51,'Plant Data'!B:H,3,0)</f>
        <v>TS-2</v>
      </c>
      <c r="U51" s="377" t="str">
        <f>VLOOKUP(B51,'Plant Data'!B:H,4,0)</f>
        <v>OSD</v>
      </c>
      <c r="V51" s="377" t="str">
        <f>VLOOKUP(B51,'Plant Data'!B:H,5,0)</f>
        <v>Saugata Ghosh</v>
      </c>
      <c r="W51" s="377" t="str">
        <f>VLOOKUP(B51,'Plant Data'!B:H,6,0)</f>
        <v>Brij Bhushan</v>
      </c>
      <c r="X51" s="377" t="str">
        <f>VLOOKUP(B51,'Plant Data'!B:H,7,0)</f>
        <v>Amit Tiwari</v>
      </c>
      <c r="AA51" s="379" t="s">
        <v>132</v>
      </c>
      <c r="AB51" s="381">
        <v>0</v>
      </c>
      <c r="AD51" s="401">
        <f t="shared" si="6"/>
        <v>0</v>
      </c>
      <c r="AE51" s="401">
        <f t="shared" si="8"/>
        <v>0</v>
      </c>
      <c r="AF51" s="401">
        <f t="shared" si="0"/>
        <v>0</v>
      </c>
      <c r="AG51" s="401">
        <f t="shared" si="1"/>
        <v>0</v>
      </c>
      <c r="AH51" s="401">
        <f t="shared" si="2"/>
        <v>0</v>
      </c>
      <c r="AI51" s="401">
        <f t="shared" si="3"/>
        <v>0</v>
      </c>
      <c r="AJ51" s="401">
        <f t="shared" si="4"/>
        <v>0</v>
      </c>
      <c r="AK51" s="401">
        <f t="shared" si="5"/>
        <v>0</v>
      </c>
      <c r="AL51" s="401"/>
      <c r="AM51" s="401"/>
      <c r="AN51" s="401"/>
      <c r="AO51" s="401"/>
      <c r="AP51" s="367" t="s">
        <v>61</v>
      </c>
    </row>
    <row r="52" spans="1:42">
      <c r="A52" s="367">
        <v>12</v>
      </c>
      <c r="B52" s="367" t="s">
        <v>61</v>
      </c>
      <c r="C52" s="379" t="s">
        <v>13</v>
      </c>
      <c r="E52" s="381">
        <f>'7. SEZ 1'!D15</f>
        <v>0</v>
      </c>
      <c r="F52" s="381">
        <f>'7. SEZ 1'!F15</f>
        <v>0</v>
      </c>
      <c r="G52" s="381">
        <f>'7. SEZ 1'!G15</f>
        <v>0</v>
      </c>
      <c r="H52" s="381">
        <f>'7. SEZ 1'!H15</f>
        <v>0</v>
      </c>
      <c r="I52" s="381">
        <f>'7. SEZ 1'!I15</f>
        <v>0</v>
      </c>
      <c r="J52" s="381">
        <f>'7. SEZ 1'!J15</f>
        <v>0</v>
      </c>
      <c r="K52" s="381">
        <f>'7. SEZ 1'!K15</f>
        <v>0</v>
      </c>
      <c r="L52" s="381">
        <f>'7. SEZ 1'!L15</f>
        <v>0</v>
      </c>
      <c r="M52" s="381">
        <f>'7. SEZ 1'!M15</f>
        <v>0</v>
      </c>
      <c r="N52" s="381">
        <f>'7. SEZ 1'!N15</f>
        <v>0</v>
      </c>
      <c r="O52" s="381">
        <f>'7. SEZ 1'!O15</f>
        <v>0</v>
      </c>
      <c r="P52" s="381">
        <f>'7. SEZ 1'!P15</f>
        <v>0</v>
      </c>
      <c r="Q52" s="381">
        <f>'7. SEZ 1'!Q15</f>
        <v>0</v>
      </c>
      <c r="R52" s="381">
        <f>'7. SEZ 1'!R15</f>
        <v>0</v>
      </c>
      <c r="S52" s="377" t="str">
        <f>VLOOKUP(B52,'Plant Data'!B:H,2,0)</f>
        <v>Ahmedabad</v>
      </c>
      <c r="T52" s="377" t="str">
        <f>VLOOKUP(B52,'Plant Data'!B:H,3,0)</f>
        <v>TS-2</v>
      </c>
      <c r="U52" s="377" t="str">
        <f>VLOOKUP(B52,'Plant Data'!B:H,4,0)</f>
        <v>OSD</v>
      </c>
      <c r="V52" s="377" t="str">
        <f>VLOOKUP(B52,'Plant Data'!B:H,5,0)</f>
        <v>Saugata Ghosh</v>
      </c>
      <c r="W52" s="377" t="str">
        <f>VLOOKUP(B52,'Plant Data'!B:H,6,0)</f>
        <v>Brij Bhushan</v>
      </c>
      <c r="X52" s="377" t="str">
        <f>VLOOKUP(B52,'Plant Data'!B:H,7,0)</f>
        <v>Amit Tiwari</v>
      </c>
      <c r="AA52" s="379" t="s">
        <v>13</v>
      </c>
      <c r="AB52" s="381">
        <v>0</v>
      </c>
      <c r="AD52" s="401">
        <f t="shared" si="6"/>
        <v>0</v>
      </c>
      <c r="AE52" s="401">
        <f t="shared" si="8"/>
        <v>0</v>
      </c>
      <c r="AF52" s="401">
        <f t="shared" si="0"/>
        <v>0</v>
      </c>
      <c r="AG52" s="401">
        <f t="shared" si="1"/>
        <v>0</v>
      </c>
      <c r="AH52" s="401">
        <f t="shared" si="2"/>
        <v>0</v>
      </c>
      <c r="AI52" s="401">
        <f t="shared" si="3"/>
        <v>0</v>
      </c>
      <c r="AJ52" s="401">
        <f t="shared" si="4"/>
        <v>0</v>
      </c>
      <c r="AK52" s="401">
        <f t="shared" si="5"/>
        <v>0</v>
      </c>
      <c r="AL52" s="401"/>
      <c r="AM52" s="401"/>
      <c r="AN52" s="401"/>
      <c r="AO52" s="401"/>
      <c r="AP52" s="367" t="s">
        <v>61</v>
      </c>
    </row>
    <row r="53" spans="1:42">
      <c r="A53" s="367">
        <v>13</v>
      </c>
      <c r="B53" s="367" t="s">
        <v>61</v>
      </c>
      <c r="C53" s="380" t="s">
        <v>14</v>
      </c>
      <c r="E53" s="381">
        <f>'7. SEZ 1'!D16</f>
        <v>0</v>
      </c>
      <c r="F53" s="381">
        <f>'7. SEZ 1'!F16</f>
        <v>0</v>
      </c>
      <c r="G53" s="381">
        <f>'7. SEZ 1'!G16</f>
        <v>0</v>
      </c>
      <c r="H53" s="381">
        <f>'7. SEZ 1'!H16</f>
        <v>0</v>
      </c>
      <c r="I53" s="381">
        <f>'7. SEZ 1'!I16</f>
        <v>0</v>
      </c>
      <c r="J53" s="381">
        <f>'7. SEZ 1'!J16</f>
        <v>0</v>
      </c>
      <c r="K53" s="381">
        <f>'7. SEZ 1'!K16</f>
        <v>0</v>
      </c>
      <c r="L53" s="381">
        <f>'7. SEZ 1'!L16</f>
        <v>0</v>
      </c>
      <c r="M53" s="381">
        <f>'7. SEZ 1'!M16</f>
        <v>0</v>
      </c>
      <c r="N53" s="381">
        <f>'7. SEZ 1'!N16</f>
        <v>0</v>
      </c>
      <c r="O53" s="381">
        <f>'7. SEZ 1'!O16</f>
        <v>0</v>
      </c>
      <c r="P53" s="381">
        <f>'7. SEZ 1'!P16</f>
        <v>0</v>
      </c>
      <c r="Q53" s="381">
        <f>'7. SEZ 1'!Q16</f>
        <v>0</v>
      </c>
      <c r="R53" s="381">
        <f>'7. SEZ 1'!R16</f>
        <v>0</v>
      </c>
      <c r="S53" s="377" t="str">
        <f>VLOOKUP(B53,'Plant Data'!B:H,2,0)</f>
        <v>Ahmedabad</v>
      </c>
      <c r="T53" s="377" t="str">
        <f>VLOOKUP(B53,'Plant Data'!B:H,3,0)</f>
        <v>TS-2</v>
      </c>
      <c r="U53" s="377" t="str">
        <f>VLOOKUP(B53,'Plant Data'!B:H,4,0)</f>
        <v>OSD</v>
      </c>
      <c r="V53" s="377" t="str">
        <f>VLOOKUP(B53,'Plant Data'!B:H,5,0)</f>
        <v>Saugata Ghosh</v>
      </c>
      <c r="W53" s="377" t="str">
        <f>VLOOKUP(B53,'Plant Data'!B:H,6,0)</f>
        <v>Brij Bhushan</v>
      </c>
      <c r="X53" s="377" t="str">
        <f>VLOOKUP(B53,'Plant Data'!B:H,7,0)</f>
        <v>Amit Tiwari</v>
      </c>
      <c r="AA53" s="380" t="s">
        <v>14</v>
      </c>
      <c r="AB53" s="381">
        <v>0</v>
      </c>
      <c r="AD53" s="401">
        <f t="shared" si="6"/>
        <v>0</v>
      </c>
      <c r="AE53" s="401">
        <f t="shared" si="8"/>
        <v>0</v>
      </c>
      <c r="AF53" s="401">
        <f t="shared" si="0"/>
        <v>0</v>
      </c>
      <c r="AG53" s="401">
        <f t="shared" si="1"/>
        <v>0</v>
      </c>
      <c r="AH53" s="401">
        <f t="shared" si="2"/>
        <v>0</v>
      </c>
      <c r="AI53" s="401">
        <f t="shared" si="3"/>
        <v>0</v>
      </c>
      <c r="AJ53" s="401">
        <f t="shared" si="4"/>
        <v>0</v>
      </c>
      <c r="AK53" s="401">
        <f t="shared" si="5"/>
        <v>0</v>
      </c>
      <c r="AL53" s="401"/>
      <c r="AM53" s="401"/>
      <c r="AN53" s="401"/>
      <c r="AO53" s="401"/>
      <c r="AP53" s="367" t="s">
        <v>61</v>
      </c>
    </row>
    <row r="54" spans="1:42">
      <c r="A54" s="367">
        <v>1</v>
      </c>
      <c r="B54" s="367" t="s">
        <v>64</v>
      </c>
      <c r="C54" s="379" t="s">
        <v>7</v>
      </c>
      <c r="E54" s="381">
        <f>'8. Animal Healthcare'!D4</f>
        <v>5</v>
      </c>
      <c r="F54" s="381">
        <f>'8. Animal Healthcare'!F4</f>
        <v>31.629976074375136</v>
      </c>
      <c r="G54" s="381">
        <f>'8. Animal Healthcare'!G4</f>
        <v>0</v>
      </c>
      <c r="H54" s="381">
        <f>'8. Animal Healthcare'!H4</f>
        <v>0</v>
      </c>
      <c r="I54" s="381">
        <f>'8. Animal Healthcare'!I4</f>
        <v>0</v>
      </c>
      <c r="J54" s="381">
        <f>'8. Animal Healthcare'!J4</f>
        <v>6.9374636000000001</v>
      </c>
      <c r="K54" s="381">
        <f>'8. Animal Healthcare'!K4</f>
        <v>10.406210399999999</v>
      </c>
      <c r="L54" s="381">
        <f>'8. Animal Healthcare'!L4</f>
        <v>2.01653529441512</v>
      </c>
      <c r="M54" s="381">
        <f>'8. Animal Healthcare'!M4</f>
        <v>3.6497667799600158</v>
      </c>
      <c r="N54" s="381">
        <f>'8. Animal Healthcare'!N4</f>
        <v>0</v>
      </c>
      <c r="O54" s="381">
        <f>'8. Animal Healthcare'!O4</f>
        <v>0</v>
      </c>
      <c r="P54" s="381">
        <f>'8. Animal Healthcare'!P4</f>
        <v>8.6199999999999992</v>
      </c>
      <c r="Q54" s="381">
        <f>'8. Animal Healthcare'!Q4</f>
        <v>0</v>
      </c>
      <c r="R54" s="381">
        <f>'8. Animal Healthcare'!R4</f>
        <v>0</v>
      </c>
      <c r="S54" s="377" t="str">
        <f>VLOOKUP(B54,'Plant Data'!B:H,2,0)</f>
        <v>Ahmedabad</v>
      </c>
      <c r="T54" s="377" t="str">
        <f>VLOOKUP(B54,'Plant Data'!B:H,3,0)</f>
        <v>TS-5</v>
      </c>
      <c r="U54" s="377" t="str">
        <f>VLOOKUP(B54,'Plant Data'!B:H,4,0)</f>
        <v>Animal Healthcare</v>
      </c>
      <c r="V54" s="377" t="str">
        <f>VLOOKUP(B54,'Plant Data'!B:H,5,0)</f>
        <v>Sandip Bankar</v>
      </c>
      <c r="W54" s="377" t="str">
        <f>VLOOKUP(B54,'Plant Data'!B:H,6,0)</f>
        <v>Brij Bhushan</v>
      </c>
      <c r="X54" s="377" t="str">
        <f>VLOOKUP(B54,'Plant Data'!B:H,7,0)</f>
        <v>Ranvijay Singh</v>
      </c>
      <c r="AA54" s="379" t="s">
        <v>7</v>
      </c>
      <c r="AB54" s="381">
        <v>5</v>
      </c>
      <c r="AD54" s="401">
        <f t="shared" si="6"/>
        <v>0.17436183568140609</v>
      </c>
      <c r="AE54" s="401">
        <f t="shared" si="8"/>
        <v>0.41288882689356959</v>
      </c>
      <c r="AF54" s="401">
        <f t="shared" si="0"/>
        <v>0.41288882689356959</v>
      </c>
      <c r="AG54" s="401">
        <f t="shared" si="1"/>
        <v>0.41666666666666663</v>
      </c>
      <c r="AH54" s="401">
        <f t="shared" si="2"/>
        <v>0.41666666666666663</v>
      </c>
      <c r="AI54" s="401">
        <f t="shared" si="3"/>
        <v>0.41666666666666663</v>
      </c>
      <c r="AJ54" s="401">
        <f t="shared" si="4"/>
        <v>0.41666666666666663</v>
      </c>
      <c r="AK54" s="401">
        <f t="shared" si="5"/>
        <v>0.41666666666666663</v>
      </c>
      <c r="AL54" s="401"/>
      <c r="AM54" s="401"/>
      <c r="AN54" s="401"/>
      <c r="AO54" s="401"/>
      <c r="AP54" s="367" t="s">
        <v>64</v>
      </c>
    </row>
    <row r="55" spans="1:42">
      <c r="A55" s="367">
        <v>2</v>
      </c>
      <c r="B55" s="367" t="s">
        <v>64</v>
      </c>
      <c r="C55" s="379" t="s">
        <v>8</v>
      </c>
      <c r="E55" s="381">
        <f>'8. Animal Healthcare'!D5</f>
        <v>0</v>
      </c>
      <c r="F55" s="381">
        <f>'8. Animal Healthcare'!F5</f>
        <v>0</v>
      </c>
      <c r="G55" s="381">
        <f>'8. Animal Healthcare'!G5</f>
        <v>0</v>
      </c>
      <c r="H55" s="381">
        <f>'8. Animal Healthcare'!H5</f>
        <v>0</v>
      </c>
      <c r="I55" s="381">
        <f>'8. Animal Healthcare'!I5</f>
        <v>0</v>
      </c>
      <c r="J55" s="381">
        <f>'8. Animal Healthcare'!J5</f>
        <v>0</v>
      </c>
      <c r="K55" s="381">
        <f>'8. Animal Healthcare'!K5</f>
        <v>0</v>
      </c>
      <c r="L55" s="381">
        <f>'8. Animal Healthcare'!L5</f>
        <v>0</v>
      </c>
      <c r="M55" s="381">
        <f>'8. Animal Healthcare'!M5</f>
        <v>0</v>
      </c>
      <c r="N55" s="381">
        <f>'8. Animal Healthcare'!N5</f>
        <v>0</v>
      </c>
      <c r="O55" s="381">
        <f>'8. Animal Healthcare'!O5</f>
        <v>0</v>
      </c>
      <c r="P55" s="381">
        <f>'8. Animal Healthcare'!P5</f>
        <v>0</v>
      </c>
      <c r="Q55" s="381">
        <f>'8. Animal Healthcare'!Q5</f>
        <v>0</v>
      </c>
      <c r="R55" s="381">
        <f>'8. Animal Healthcare'!R5</f>
        <v>0</v>
      </c>
      <c r="S55" s="377" t="str">
        <f>VLOOKUP(B55,'Plant Data'!B:H,2,0)</f>
        <v>Ahmedabad</v>
      </c>
      <c r="T55" s="377" t="str">
        <f>VLOOKUP(B55,'Plant Data'!B:H,3,0)</f>
        <v>TS-5</v>
      </c>
      <c r="U55" s="377" t="str">
        <f>VLOOKUP(B55,'Plant Data'!B:H,4,0)</f>
        <v>Animal Healthcare</v>
      </c>
      <c r="V55" s="377" t="str">
        <f>VLOOKUP(B55,'Plant Data'!B:H,5,0)</f>
        <v>Sandip Bankar</v>
      </c>
      <c r="W55" s="377" t="str">
        <f>VLOOKUP(B55,'Plant Data'!B:H,6,0)</f>
        <v>Brij Bhushan</v>
      </c>
      <c r="X55" s="377" t="str">
        <f>VLOOKUP(B55,'Plant Data'!B:H,7,0)</f>
        <v>Ranvijay Singh</v>
      </c>
      <c r="AA55" s="379" t="s">
        <v>8</v>
      </c>
      <c r="AB55" s="381">
        <v>0</v>
      </c>
      <c r="AD55" s="401">
        <f t="shared" si="6"/>
        <v>0</v>
      </c>
      <c r="AE55" s="401">
        <f t="shared" si="8"/>
        <v>0</v>
      </c>
      <c r="AF55" s="401">
        <f t="shared" si="0"/>
        <v>0</v>
      </c>
      <c r="AG55" s="401">
        <f t="shared" si="1"/>
        <v>0</v>
      </c>
      <c r="AH55" s="401">
        <f t="shared" si="2"/>
        <v>0</v>
      </c>
      <c r="AI55" s="401">
        <f t="shared" si="3"/>
        <v>0</v>
      </c>
      <c r="AJ55" s="401">
        <f t="shared" si="4"/>
        <v>0</v>
      </c>
      <c r="AK55" s="401">
        <f t="shared" si="5"/>
        <v>0</v>
      </c>
      <c r="AL55" s="401"/>
      <c r="AM55" s="401"/>
      <c r="AN55" s="401"/>
      <c r="AO55" s="401"/>
      <c r="AP55" s="367" t="s">
        <v>64</v>
      </c>
    </row>
    <row r="56" spans="1:42">
      <c r="A56" s="367">
        <v>3</v>
      </c>
      <c r="B56" s="367" t="s">
        <v>64</v>
      </c>
      <c r="C56" s="379" t="s">
        <v>9</v>
      </c>
      <c r="E56" s="381">
        <f>'8. Animal Healthcare'!D6</f>
        <v>6</v>
      </c>
      <c r="F56" s="381">
        <f>'8. Animal Healthcare'!F6</f>
        <v>0</v>
      </c>
      <c r="G56" s="381">
        <f>'8. Animal Healthcare'!G6</f>
        <v>0</v>
      </c>
      <c r="H56" s="381">
        <f>'8. Animal Healthcare'!H6</f>
        <v>0</v>
      </c>
      <c r="I56" s="381">
        <f>'8. Animal Healthcare'!I6</f>
        <v>0</v>
      </c>
      <c r="J56" s="381">
        <f>'8. Animal Healthcare'!J6</f>
        <v>0</v>
      </c>
      <c r="K56" s="381">
        <f>'8. Animal Healthcare'!K6</f>
        <v>0</v>
      </c>
      <c r="L56" s="381">
        <f>'8. Animal Healthcare'!L6</f>
        <v>0</v>
      </c>
      <c r="M56" s="381">
        <f>'8. Animal Healthcare'!M6</f>
        <v>0</v>
      </c>
      <c r="N56" s="381">
        <f>'8. Animal Healthcare'!N6</f>
        <v>0</v>
      </c>
      <c r="O56" s="381">
        <f>'8. Animal Healthcare'!O6</f>
        <v>0</v>
      </c>
      <c r="P56" s="381">
        <f>'8. Animal Healthcare'!P6</f>
        <v>0</v>
      </c>
      <c r="Q56" s="381">
        <f>'8. Animal Healthcare'!Q6</f>
        <v>0</v>
      </c>
      <c r="R56" s="381">
        <f>'8. Animal Healthcare'!R6</f>
        <v>0</v>
      </c>
      <c r="S56" s="377" t="str">
        <f>VLOOKUP(B56,'Plant Data'!B:H,2,0)</f>
        <v>Ahmedabad</v>
      </c>
      <c r="T56" s="377" t="str">
        <f>VLOOKUP(B56,'Plant Data'!B:H,3,0)</f>
        <v>TS-5</v>
      </c>
      <c r="U56" s="377" t="str">
        <f>VLOOKUP(B56,'Plant Data'!B:H,4,0)</f>
        <v>Animal Healthcare</v>
      </c>
      <c r="V56" s="377" t="str">
        <f>VLOOKUP(B56,'Plant Data'!B:H,5,0)</f>
        <v>Sandip Bankar</v>
      </c>
      <c r="W56" s="377" t="str">
        <f>VLOOKUP(B56,'Plant Data'!B:H,6,0)</f>
        <v>Brij Bhushan</v>
      </c>
      <c r="X56" s="377" t="str">
        <f>VLOOKUP(B56,'Plant Data'!B:H,7,0)</f>
        <v>Ranvijay Singh</v>
      </c>
      <c r="AA56" s="379" t="s">
        <v>9</v>
      </c>
      <c r="AB56" s="381">
        <v>6</v>
      </c>
      <c r="AD56" s="401">
        <f t="shared" si="6"/>
        <v>0.20923420281768729</v>
      </c>
      <c r="AE56" s="401">
        <f t="shared" si="8"/>
        <v>0.49546659227228351</v>
      </c>
      <c r="AF56" s="401">
        <f t="shared" si="0"/>
        <v>0.49546659227228351</v>
      </c>
      <c r="AG56" s="401">
        <f t="shared" si="1"/>
        <v>0.5</v>
      </c>
      <c r="AH56" s="401">
        <f t="shared" si="2"/>
        <v>0.5</v>
      </c>
      <c r="AI56" s="401">
        <f t="shared" si="3"/>
        <v>0.5</v>
      </c>
      <c r="AJ56" s="401">
        <f t="shared" si="4"/>
        <v>0.5</v>
      </c>
      <c r="AK56" s="401">
        <f t="shared" si="5"/>
        <v>0.5</v>
      </c>
      <c r="AL56" s="401"/>
      <c r="AM56" s="401"/>
      <c r="AN56" s="401"/>
      <c r="AO56" s="401"/>
      <c r="AP56" s="367" t="s">
        <v>64</v>
      </c>
    </row>
    <row r="57" spans="1:42">
      <c r="A57" s="367">
        <v>4</v>
      </c>
      <c r="B57" s="367" t="s">
        <v>64</v>
      </c>
      <c r="C57" s="379" t="s">
        <v>10</v>
      </c>
      <c r="E57" s="381">
        <f>'8. Animal Healthcare'!D7</f>
        <v>2</v>
      </c>
      <c r="F57" s="381">
        <f>'8. Animal Healthcare'!F7</f>
        <v>0</v>
      </c>
      <c r="G57" s="381">
        <f>'8. Animal Healthcare'!G7</f>
        <v>0</v>
      </c>
      <c r="H57" s="381">
        <f>'8. Animal Healthcare'!H7</f>
        <v>0</v>
      </c>
      <c r="I57" s="381">
        <f>'8. Animal Healthcare'!I7</f>
        <v>0</v>
      </c>
      <c r="J57" s="381">
        <f>'8. Animal Healthcare'!J7</f>
        <v>0</v>
      </c>
      <c r="K57" s="381">
        <f>'8. Animal Healthcare'!K7</f>
        <v>0</v>
      </c>
      <c r="L57" s="381">
        <f>'8. Animal Healthcare'!L7</f>
        <v>0</v>
      </c>
      <c r="M57" s="381">
        <f>'8. Animal Healthcare'!M7</f>
        <v>0</v>
      </c>
      <c r="N57" s="381">
        <f>'8. Animal Healthcare'!N7</f>
        <v>0</v>
      </c>
      <c r="O57" s="381">
        <f>'8. Animal Healthcare'!O7</f>
        <v>0</v>
      </c>
      <c r="P57" s="381">
        <f>'8. Animal Healthcare'!P7</f>
        <v>0</v>
      </c>
      <c r="Q57" s="381">
        <f>'8. Animal Healthcare'!Q7</f>
        <v>0</v>
      </c>
      <c r="R57" s="381">
        <f>'8. Animal Healthcare'!R7</f>
        <v>0</v>
      </c>
      <c r="S57" s="377" t="str">
        <f>VLOOKUP(B57,'Plant Data'!B:H,2,0)</f>
        <v>Ahmedabad</v>
      </c>
      <c r="T57" s="377" t="str">
        <f>VLOOKUP(B57,'Plant Data'!B:H,3,0)</f>
        <v>TS-5</v>
      </c>
      <c r="U57" s="377" t="str">
        <f>VLOOKUP(B57,'Plant Data'!B:H,4,0)</f>
        <v>Animal Healthcare</v>
      </c>
      <c r="V57" s="377" t="str">
        <f>VLOOKUP(B57,'Plant Data'!B:H,5,0)</f>
        <v>Sandip Bankar</v>
      </c>
      <c r="W57" s="377" t="str">
        <f>VLOOKUP(B57,'Plant Data'!B:H,6,0)</f>
        <v>Brij Bhushan</v>
      </c>
      <c r="X57" s="377" t="str">
        <f>VLOOKUP(B57,'Plant Data'!B:H,7,0)</f>
        <v>Ranvijay Singh</v>
      </c>
      <c r="AA57" s="379" t="s">
        <v>10</v>
      </c>
      <c r="AB57" s="381">
        <v>2</v>
      </c>
      <c r="AD57" s="401">
        <f t="shared" si="6"/>
        <v>6.9744734272562434E-2</v>
      </c>
      <c r="AE57" s="401">
        <f t="shared" si="8"/>
        <v>0.16515553075742784</v>
      </c>
      <c r="AF57" s="401">
        <f t="shared" si="0"/>
        <v>0.16515553075742784</v>
      </c>
      <c r="AG57" s="401">
        <f t="shared" si="1"/>
        <v>0.16666666666666666</v>
      </c>
      <c r="AH57" s="401">
        <f t="shared" si="2"/>
        <v>0.16666666666666666</v>
      </c>
      <c r="AI57" s="401">
        <f t="shared" si="3"/>
        <v>0.16666666666666666</v>
      </c>
      <c r="AJ57" s="401">
        <f t="shared" si="4"/>
        <v>0.16666666666666666</v>
      </c>
      <c r="AK57" s="401">
        <f t="shared" si="5"/>
        <v>0.16666666666666666</v>
      </c>
      <c r="AL57" s="401"/>
      <c r="AM57" s="401"/>
      <c r="AN57" s="401"/>
      <c r="AO57" s="401"/>
      <c r="AP57" s="367" t="s">
        <v>64</v>
      </c>
    </row>
    <row r="58" spans="1:42">
      <c r="A58" s="367">
        <v>5</v>
      </c>
      <c r="B58" s="367" t="s">
        <v>64</v>
      </c>
      <c r="C58" s="379" t="s">
        <v>5</v>
      </c>
      <c r="E58" s="381">
        <f>'8. Animal Healthcare'!D8</f>
        <v>10</v>
      </c>
      <c r="F58" s="381">
        <f>'8. Animal Healthcare'!F8</f>
        <v>0</v>
      </c>
      <c r="G58" s="381">
        <f>'8. Animal Healthcare'!G8</f>
        <v>0</v>
      </c>
      <c r="H58" s="381">
        <f>'8. Animal Healthcare'!H8</f>
        <v>0</v>
      </c>
      <c r="I58" s="381">
        <f>'8. Animal Healthcare'!I8</f>
        <v>0</v>
      </c>
      <c r="J58" s="381">
        <f>'8. Animal Healthcare'!J8</f>
        <v>0</v>
      </c>
      <c r="K58" s="381">
        <f>'8. Animal Healthcare'!K8</f>
        <v>0</v>
      </c>
      <c r="L58" s="381">
        <f>'8. Animal Healthcare'!L8</f>
        <v>0</v>
      </c>
      <c r="M58" s="381">
        <f>'8. Animal Healthcare'!M8</f>
        <v>0</v>
      </c>
      <c r="N58" s="381">
        <f>'8. Animal Healthcare'!N8</f>
        <v>0</v>
      </c>
      <c r="O58" s="381">
        <f>'8. Animal Healthcare'!O8</f>
        <v>0</v>
      </c>
      <c r="P58" s="381">
        <f>'8. Animal Healthcare'!P8</f>
        <v>0</v>
      </c>
      <c r="Q58" s="381">
        <f>'8. Animal Healthcare'!Q8</f>
        <v>0</v>
      </c>
      <c r="R58" s="381">
        <f>'8. Animal Healthcare'!R8</f>
        <v>0</v>
      </c>
      <c r="S58" s="377" t="str">
        <f>VLOOKUP(B58,'Plant Data'!B:H,2,0)</f>
        <v>Ahmedabad</v>
      </c>
      <c r="T58" s="377" t="str">
        <f>VLOOKUP(B58,'Plant Data'!B:H,3,0)</f>
        <v>TS-5</v>
      </c>
      <c r="U58" s="377" t="str">
        <f>VLOOKUP(B58,'Plant Data'!B:H,4,0)</f>
        <v>Animal Healthcare</v>
      </c>
      <c r="V58" s="377" t="str">
        <f>VLOOKUP(B58,'Plant Data'!B:H,5,0)</f>
        <v>Sandip Bankar</v>
      </c>
      <c r="W58" s="377" t="str">
        <f>VLOOKUP(B58,'Plant Data'!B:H,6,0)</f>
        <v>Brij Bhushan</v>
      </c>
      <c r="X58" s="377" t="str">
        <f>VLOOKUP(B58,'Plant Data'!B:H,7,0)</f>
        <v>Ranvijay Singh</v>
      </c>
      <c r="AA58" s="379" t="s">
        <v>5</v>
      </c>
      <c r="AB58" s="381">
        <v>10</v>
      </c>
      <c r="AD58" s="401">
        <f t="shared" si="6"/>
        <v>0.34872367136281218</v>
      </c>
      <c r="AE58" s="401">
        <f t="shared" si="8"/>
        <v>0.82577765378713919</v>
      </c>
      <c r="AF58" s="401">
        <f t="shared" si="0"/>
        <v>0.82577765378713919</v>
      </c>
      <c r="AG58" s="401">
        <f t="shared" si="1"/>
        <v>0.83333333333333326</v>
      </c>
      <c r="AH58" s="401">
        <f t="shared" si="2"/>
        <v>0.83333333333333326</v>
      </c>
      <c r="AI58" s="401">
        <f t="shared" si="3"/>
        <v>0.83333333333333326</v>
      </c>
      <c r="AJ58" s="401">
        <f t="shared" si="4"/>
        <v>0.83333333333333326</v>
      </c>
      <c r="AK58" s="401">
        <f t="shared" si="5"/>
        <v>0.83333333333333326</v>
      </c>
      <c r="AL58" s="401"/>
      <c r="AM58" s="401"/>
      <c r="AN58" s="401"/>
      <c r="AO58" s="401"/>
      <c r="AP58" s="367" t="s">
        <v>64</v>
      </c>
    </row>
    <row r="59" spans="1:42">
      <c r="A59" s="367">
        <v>6</v>
      </c>
      <c r="B59" s="367" t="s">
        <v>64</v>
      </c>
      <c r="C59" s="379" t="s">
        <v>11</v>
      </c>
      <c r="E59" s="381">
        <f>'8. Animal Healthcare'!D9</f>
        <v>17</v>
      </c>
      <c r="F59" s="381">
        <f>'8. Animal Healthcare'!F9</f>
        <v>10.9124</v>
      </c>
      <c r="G59" s="381">
        <f>'8. Animal Healthcare'!G9</f>
        <v>0</v>
      </c>
      <c r="H59" s="381">
        <f>'8. Animal Healthcare'!H9</f>
        <v>4.6193999999999997</v>
      </c>
      <c r="I59" s="381">
        <f>'8. Animal Healthcare'!I9</f>
        <v>2.4</v>
      </c>
      <c r="J59" s="381">
        <f>'8. Animal Healthcare'!J9</f>
        <v>2.2505000000000002</v>
      </c>
      <c r="K59" s="381">
        <f>'8. Animal Healthcare'!K9</f>
        <v>1.6425000000000001</v>
      </c>
      <c r="L59" s="381">
        <f>'8. Animal Healthcare'!L9</f>
        <v>0</v>
      </c>
      <c r="M59" s="381">
        <f>'8. Animal Healthcare'!M9</f>
        <v>0</v>
      </c>
      <c r="N59" s="381">
        <f>'8. Animal Healthcare'!N9</f>
        <v>0</v>
      </c>
      <c r="O59" s="381">
        <f>'8. Animal Healthcare'!O9</f>
        <v>0</v>
      </c>
      <c r="P59" s="381">
        <f>'8. Animal Healthcare'!P9</f>
        <v>0</v>
      </c>
      <c r="Q59" s="381">
        <f>'8. Animal Healthcare'!Q9</f>
        <v>0</v>
      </c>
      <c r="R59" s="381">
        <f>'8. Animal Healthcare'!R9</f>
        <v>0</v>
      </c>
      <c r="S59" s="377" t="str">
        <f>VLOOKUP(B59,'Plant Data'!B:H,2,0)</f>
        <v>Ahmedabad</v>
      </c>
      <c r="T59" s="377" t="str">
        <f>VLOOKUP(B59,'Plant Data'!B:H,3,0)</f>
        <v>TS-5</v>
      </c>
      <c r="U59" s="377" t="str">
        <f>VLOOKUP(B59,'Plant Data'!B:H,4,0)</f>
        <v>Animal Healthcare</v>
      </c>
      <c r="V59" s="377" t="str">
        <f>VLOOKUP(B59,'Plant Data'!B:H,5,0)</f>
        <v>Sandip Bankar</v>
      </c>
      <c r="W59" s="377" t="str">
        <f>VLOOKUP(B59,'Plant Data'!B:H,6,0)</f>
        <v>Brij Bhushan</v>
      </c>
      <c r="X59" s="377" t="str">
        <f>VLOOKUP(B59,'Plant Data'!B:H,7,0)</f>
        <v>Ranvijay Singh</v>
      </c>
      <c r="AA59" s="379" t="s">
        <v>11</v>
      </c>
      <c r="AB59" s="381">
        <v>17</v>
      </c>
      <c r="AD59" s="401">
        <f t="shared" si="6"/>
        <v>0.59283024131678064</v>
      </c>
      <c r="AE59" s="401">
        <f t="shared" si="8"/>
        <v>1.4038220114381366</v>
      </c>
      <c r="AF59" s="401">
        <f t="shared" si="0"/>
        <v>1.4038220114381366</v>
      </c>
      <c r="AG59" s="401">
        <f t="shared" si="1"/>
        <v>1.4166666666666665</v>
      </c>
      <c r="AH59" s="401">
        <f t="shared" si="2"/>
        <v>1.4166666666666665</v>
      </c>
      <c r="AI59" s="401">
        <f t="shared" si="3"/>
        <v>1.4166666666666665</v>
      </c>
      <c r="AJ59" s="401">
        <f t="shared" si="4"/>
        <v>1.4166666666666665</v>
      </c>
      <c r="AK59" s="401">
        <f t="shared" si="5"/>
        <v>1.4166666666666665</v>
      </c>
      <c r="AL59" s="401"/>
      <c r="AM59" s="401"/>
      <c r="AN59" s="401"/>
      <c r="AO59" s="401"/>
      <c r="AP59" s="367" t="s">
        <v>64</v>
      </c>
    </row>
    <row r="60" spans="1:42">
      <c r="A60" s="367">
        <v>7</v>
      </c>
      <c r="B60" s="367" t="s">
        <v>64</v>
      </c>
      <c r="C60" s="379" t="s">
        <v>12</v>
      </c>
      <c r="E60" s="381">
        <f>'8. Animal Healthcare'!D10</f>
        <v>0</v>
      </c>
      <c r="F60" s="381">
        <f>'8. Animal Healthcare'!F10</f>
        <v>0</v>
      </c>
      <c r="G60" s="381">
        <f>'8. Animal Healthcare'!G10</f>
        <v>0</v>
      </c>
      <c r="H60" s="381">
        <f>'8. Animal Healthcare'!H10</f>
        <v>0</v>
      </c>
      <c r="I60" s="381">
        <f>'8. Animal Healthcare'!I10</f>
        <v>0</v>
      </c>
      <c r="J60" s="381">
        <f>'8. Animal Healthcare'!J10</f>
        <v>0</v>
      </c>
      <c r="K60" s="381">
        <f>'8. Animal Healthcare'!K10</f>
        <v>0</v>
      </c>
      <c r="L60" s="381">
        <f>'8. Animal Healthcare'!L10</f>
        <v>0</v>
      </c>
      <c r="M60" s="381">
        <f>'8. Animal Healthcare'!M10</f>
        <v>0</v>
      </c>
      <c r="N60" s="381">
        <f>'8. Animal Healthcare'!N10</f>
        <v>0</v>
      </c>
      <c r="O60" s="381">
        <f>'8. Animal Healthcare'!O10</f>
        <v>0</v>
      </c>
      <c r="P60" s="381">
        <f>'8. Animal Healthcare'!P10</f>
        <v>0</v>
      </c>
      <c r="Q60" s="381">
        <f>'8. Animal Healthcare'!Q10</f>
        <v>0</v>
      </c>
      <c r="R60" s="381">
        <f>'8. Animal Healthcare'!R10</f>
        <v>0</v>
      </c>
      <c r="S60" s="377" t="str">
        <f>VLOOKUP(B60,'Plant Data'!B:H,2,0)</f>
        <v>Ahmedabad</v>
      </c>
      <c r="T60" s="377" t="str">
        <f>VLOOKUP(B60,'Plant Data'!B:H,3,0)</f>
        <v>TS-5</v>
      </c>
      <c r="U60" s="377" t="str">
        <f>VLOOKUP(B60,'Plant Data'!B:H,4,0)</f>
        <v>Animal Healthcare</v>
      </c>
      <c r="V60" s="377" t="str">
        <f>VLOOKUP(B60,'Plant Data'!B:H,5,0)</f>
        <v>Sandip Bankar</v>
      </c>
      <c r="W60" s="377" t="str">
        <f>VLOOKUP(B60,'Plant Data'!B:H,6,0)</f>
        <v>Brij Bhushan</v>
      </c>
      <c r="X60" s="377" t="str">
        <f>VLOOKUP(B60,'Plant Data'!B:H,7,0)</f>
        <v>Ranvijay Singh</v>
      </c>
      <c r="AA60" s="379" t="s">
        <v>12</v>
      </c>
      <c r="AB60" s="381">
        <v>0</v>
      </c>
      <c r="AD60" s="401">
        <f t="shared" si="6"/>
        <v>0</v>
      </c>
      <c r="AE60" s="401">
        <f t="shared" si="8"/>
        <v>0</v>
      </c>
      <c r="AF60" s="401">
        <f t="shared" si="0"/>
        <v>0</v>
      </c>
      <c r="AG60" s="401">
        <f t="shared" si="1"/>
        <v>0</v>
      </c>
      <c r="AH60" s="401">
        <f t="shared" si="2"/>
        <v>0</v>
      </c>
      <c r="AI60" s="401">
        <f t="shared" si="3"/>
        <v>0</v>
      </c>
      <c r="AJ60" s="401">
        <f t="shared" si="4"/>
        <v>0</v>
      </c>
      <c r="AK60" s="401">
        <f t="shared" si="5"/>
        <v>0</v>
      </c>
      <c r="AL60" s="401"/>
      <c r="AM60" s="401"/>
      <c r="AN60" s="401"/>
      <c r="AO60" s="401"/>
      <c r="AP60" s="367" t="s">
        <v>64</v>
      </c>
    </row>
    <row r="61" spans="1:42">
      <c r="A61" s="367">
        <v>8</v>
      </c>
      <c r="B61" s="367" t="s">
        <v>64</v>
      </c>
      <c r="C61" s="380" t="s">
        <v>15</v>
      </c>
      <c r="E61" s="381">
        <f>'8. Animal Healthcare'!D11</f>
        <v>0</v>
      </c>
      <c r="F61" s="381">
        <f>'8. Animal Healthcare'!F11</f>
        <v>0</v>
      </c>
      <c r="G61" s="381">
        <f>'8. Animal Healthcare'!G11</f>
        <v>0</v>
      </c>
      <c r="H61" s="381">
        <f>'8. Animal Healthcare'!H11</f>
        <v>0</v>
      </c>
      <c r="I61" s="381">
        <f>'8. Animal Healthcare'!I11</f>
        <v>0</v>
      </c>
      <c r="J61" s="381">
        <f>'8. Animal Healthcare'!J11</f>
        <v>0</v>
      </c>
      <c r="K61" s="381">
        <f>'8. Animal Healthcare'!K11</f>
        <v>0</v>
      </c>
      <c r="L61" s="381">
        <f>'8. Animal Healthcare'!L11</f>
        <v>0</v>
      </c>
      <c r="M61" s="381">
        <f>'8. Animal Healthcare'!M11</f>
        <v>0</v>
      </c>
      <c r="N61" s="381">
        <f>'8. Animal Healthcare'!N11</f>
        <v>0</v>
      </c>
      <c r="O61" s="381">
        <f>'8. Animal Healthcare'!O11</f>
        <v>0</v>
      </c>
      <c r="P61" s="381">
        <f>'8. Animal Healthcare'!P11</f>
        <v>0</v>
      </c>
      <c r="Q61" s="381">
        <f>'8. Animal Healthcare'!Q11</f>
        <v>0</v>
      </c>
      <c r="R61" s="381">
        <f>'8. Animal Healthcare'!R11</f>
        <v>0</v>
      </c>
      <c r="S61" s="377" t="str">
        <f>VLOOKUP(B61,'Plant Data'!B:H,2,0)</f>
        <v>Ahmedabad</v>
      </c>
      <c r="T61" s="377" t="str">
        <f>VLOOKUP(B61,'Plant Data'!B:H,3,0)</f>
        <v>TS-5</v>
      </c>
      <c r="U61" s="377" t="str">
        <f>VLOOKUP(B61,'Plant Data'!B:H,4,0)</f>
        <v>Animal Healthcare</v>
      </c>
      <c r="V61" s="377" t="str">
        <f>VLOOKUP(B61,'Plant Data'!B:H,5,0)</f>
        <v>Sandip Bankar</v>
      </c>
      <c r="W61" s="377" t="str">
        <f>VLOOKUP(B61,'Plant Data'!B:H,6,0)</f>
        <v>Brij Bhushan</v>
      </c>
      <c r="X61" s="377" t="str">
        <f>VLOOKUP(B61,'Plant Data'!B:H,7,0)</f>
        <v>Ranvijay Singh</v>
      </c>
      <c r="AA61" s="380" t="s">
        <v>15</v>
      </c>
      <c r="AB61" s="381">
        <v>0</v>
      </c>
      <c r="AD61" s="401">
        <f t="shared" si="6"/>
        <v>0</v>
      </c>
      <c r="AE61" s="401">
        <f t="shared" si="8"/>
        <v>0</v>
      </c>
      <c r="AF61" s="401">
        <f t="shared" si="0"/>
        <v>0</v>
      </c>
      <c r="AG61" s="401">
        <f t="shared" si="1"/>
        <v>0</v>
      </c>
      <c r="AH61" s="401">
        <f t="shared" si="2"/>
        <v>0</v>
      </c>
      <c r="AI61" s="401">
        <f t="shared" si="3"/>
        <v>0</v>
      </c>
      <c r="AJ61" s="401">
        <f t="shared" si="4"/>
        <v>0</v>
      </c>
      <c r="AK61" s="401">
        <f t="shared" si="5"/>
        <v>0</v>
      </c>
      <c r="AL61" s="401"/>
      <c r="AM61" s="401"/>
      <c r="AN61" s="401"/>
      <c r="AO61" s="401"/>
      <c r="AP61" s="367" t="s">
        <v>64</v>
      </c>
    </row>
    <row r="62" spans="1:42">
      <c r="A62" s="367">
        <v>9</v>
      </c>
      <c r="B62" s="367" t="s">
        <v>64</v>
      </c>
      <c r="C62" s="380" t="s">
        <v>16</v>
      </c>
      <c r="E62" s="381">
        <f>'8. Animal Healthcare'!D12</f>
        <v>0</v>
      </c>
      <c r="F62" s="381">
        <f>'8. Animal Healthcare'!F12</f>
        <v>0</v>
      </c>
      <c r="G62" s="381">
        <f>'8. Animal Healthcare'!G12</f>
        <v>0</v>
      </c>
      <c r="H62" s="381">
        <f>'8. Animal Healthcare'!H12</f>
        <v>0</v>
      </c>
      <c r="I62" s="381">
        <f>'8. Animal Healthcare'!I12</f>
        <v>0</v>
      </c>
      <c r="J62" s="381">
        <f>'8. Animal Healthcare'!J12</f>
        <v>0</v>
      </c>
      <c r="K62" s="381">
        <f>'8. Animal Healthcare'!K12</f>
        <v>0</v>
      </c>
      <c r="L62" s="381">
        <f>'8. Animal Healthcare'!L12</f>
        <v>0</v>
      </c>
      <c r="M62" s="381">
        <f>'8. Animal Healthcare'!M12</f>
        <v>0</v>
      </c>
      <c r="N62" s="381">
        <f>'8. Animal Healthcare'!N12</f>
        <v>0</v>
      </c>
      <c r="O62" s="381">
        <f>'8. Animal Healthcare'!O12</f>
        <v>0</v>
      </c>
      <c r="P62" s="381">
        <f>'8. Animal Healthcare'!P12</f>
        <v>0</v>
      </c>
      <c r="Q62" s="381">
        <f>'8. Animal Healthcare'!Q12</f>
        <v>0</v>
      </c>
      <c r="R62" s="381">
        <f>'8. Animal Healthcare'!R12</f>
        <v>0</v>
      </c>
      <c r="S62" s="377" t="str">
        <f>VLOOKUP(B62,'Plant Data'!B:H,2,0)</f>
        <v>Ahmedabad</v>
      </c>
      <c r="T62" s="377" t="str">
        <f>VLOOKUP(B62,'Plant Data'!B:H,3,0)</f>
        <v>TS-5</v>
      </c>
      <c r="U62" s="377" t="str">
        <f>VLOOKUP(B62,'Plant Data'!B:H,4,0)</f>
        <v>Animal Healthcare</v>
      </c>
      <c r="V62" s="377" t="str">
        <f>VLOOKUP(B62,'Plant Data'!B:H,5,0)</f>
        <v>Sandip Bankar</v>
      </c>
      <c r="W62" s="377" t="str">
        <f>VLOOKUP(B62,'Plant Data'!B:H,6,0)</f>
        <v>Brij Bhushan</v>
      </c>
      <c r="X62" s="377" t="str">
        <f>VLOOKUP(B62,'Plant Data'!B:H,7,0)</f>
        <v>Ranvijay Singh</v>
      </c>
      <c r="AA62" s="380" t="s">
        <v>16</v>
      </c>
      <c r="AB62" s="381">
        <v>0</v>
      </c>
      <c r="AD62" s="401">
        <f t="shared" si="6"/>
        <v>0</v>
      </c>
      <c r="AE62" s="401">
        <f t="shared" si="8"/>
        <v>0</v>
      </c>
      <c r="AF62" s="401">
        <f t="shared" si="0"/>
        <v>0</v>
      </c>
      <c r="AG62" s="401">
        <f t="shared" si="1"/>
        <v>0</v>
      </c>
      <c r="AH62" s="401">
        <f t="shared" si="2"/>
        <v>0</v>
      </c>
      <c r="AI62" s="401">
        <f t="shared" si="3"/>
        <v>0</v>
      </c>
      <c r="AJ62" s="401">
        <f t="shared" si="4"/>
        <v>0</v>
      </c>
      <c r="AK62" s="401">
        <f t="shared" si="5"/>
        <v>0</v>
      </c>
      <c r="AL62" s="401"/>
      <c r="AM62" s="401"/>
      <c r="AN62" s="401"/>
      <c r="AO62" s="401"/>
      <c r="AP62" s="367" t="s">
        <v>64</v>
      </c>
    </row>
    <row r="63" spans="1:42">
      <c r="A63" s="367">
        <v>10</v>
      </c>
      <c r="B63" s="367" t="s">
        <v>64</v>
      </c>
      <c r="C63" s="380" t="s">
        <v>17</v>
      </c>
      <c r="E63" s="381">
        <f>'8. Animal Healthcare'!D13</f>
        <v>0</v>
      </c>
      <c r="F63" s="381">
        <f>'8. Animal Healthcare'!F13</f>
        <v>0</v>
      </c>
      <c r="G63" s="381">
        <f>'8. Animal Healthcare'!G13</f>
        <v>0</v>
      </c>
      <c r="H63" s="381">
        <f>'8. Animal Healthcare'!H13</f>
        <v>0</v>
      </c>
      <c r="I63" s="381">
        <f>'8. Animal Healthcare'!I13</f>
        <v>0</v>
      </c>
      <c r="J63" s="381">
        <f>'8. Animal Healthcare'!J13</f>
        <v>0</v>
      </c>
      <c r="K63" s="381">
        <f>'8. Animal Healthcare'!K13</f>
        <v>0</v>
      </c>
      <c r="L63" s="381">
        <f>'8. Animal Healthcare'!L13</f>
        <v>0</v>
      </c>
      <c r="M63" s="381">
        <f>'8. Animal Healthcare'!M13</f>
        <v>0</v>
      </c>
      <c r="N63" s="381">
        <f>'8. Animal Healthcare'!N13</f>
        <v>0</v>
      </c>
      <c r="O63" s="381">
        <f>'8. Animal Healthcare'!O13</f>
        <v>0</v>
      </c>
      <c r="P63" s="381">
        <f>'8. Animal Healthcare'!P13</f>
        <v>0</v>
      </c>
      <c r="Q63" s="381">
        <f>'8. Animal Healthcare'!Q13</f>
        <v>0</v>
      </c>
      <c r="R63" s="381">
        <f>'8. Animal Healthcare'!R13</f>
        <v>0</v>
      </c>
      <c r="S63" s="377" t="str">
        <f>VLOOKUP(B63,'Plant Data'!B:H,2,0)</f>
        <v>Ahmedabad</v>
      </c>
      <c r="T63" s="377" t="str">
        <f>VLOOKUP(B63,'Plant Data'!B:H,3,0)</f>
        <v>TS-5</v>
      </c>
      <c r="U63" s="377" t="str">
        <f>VLOOKUP(B63,'Plant Data'!B:H,4,0)</f>
        <v>Animal Healthcare</v>
      </c>
      <c r="V63" s="377" t="str">
        <f>VLOOKUP(B63,'Plant Data'!B:H,5,0)</f>
        <v>Sandip Bankar</v>
      </c>
      <c r="W63" s="377" t="str">
        <f>VLOOKUP(B63,'Plant Data'!B:H,6,0)</f>
        <v>Brij Bhushan</v>
      </c>
      <c r="X63" s="377" t="str">
        <f>VLOOKUP(B63,'Plant Data'!B:H,7,0)</f>
        <v>Ranvijay Singh</v>
      </c>
      <c r="AA63" s="380" t="s">
        <v>17</v>
      </c>
      <c r="AB63" s="381">
        <v>0</v>
      </c>
      <c r="AD63" s="401">
        <f t="shared" si="6"/>
        <v>0</v>
      </c>
      <c r="AE63" s="401">
        <f t="shared" si="8"/>
        <v>0</v>
      </c>
      <c r="AF63" s="401">
        <f t="shared" si="0"/>
        <v>0</v>
      </c>
      <c r="AG63" s="401">
        <f t="shared" si="1"/>
        <v>0</v>
      </c>
      <c r="AH63" s="401">
        <f t="shared" si="2"/>
        <v>0</v>
      </c>
      <c r="AI63" s="401">
        <f t="shared" si="3"/>
        <v>0</v>
      </c>
      <c r="AJ63" s="401">
        <f t="shared" si="4"/>
        <v>0</v>
      </c>
      <c r="AK63" s="401">
        <f t="shared" si="5"/>
        <v>0</v>
      </c>
      <c r="AL63" s="401"/>
      <c r="AM63" s="401"/>
      <c r="AN63" s="401"/>
      <c r="AO63" s="401"/>
      <c r="AP63" s="367" t="s">
        <v>64</v>
      </c>
    </row>
    <row r="64" spans="1:42">
      <c r="A64" s="367">
        <v>11</v>
      </c>
      <c r="B64" s="367" t="s">
        <v>64</v>
      </c>
      <c r="C64" s="379" t="s">
        <v>132</v>
      </c>
      <c r="E64" s="381">
        <f>'8. Animal Healthcare'!D14</f>
        <v>0</v>
      </c>
      <c r="F64" s="381">
        <f>'8. Animal Healthcare'!F14</f>
        <v>0</v>
      </c>
      <c r="G64" s="381">
        <f>'8. Animal Healthcare'!G14</f>
        <v>0</v>
      </c>
      <c r="H64" s="381">
        <f>'8. Animal Healthcare'!H14</f>
        <v>0</v>
      </c>
      <c r="I64" s="381">
        <f>'8. Animal Healthcare'!I14</f>
        <v>0</v>
      </c>
      <c r="J64" s="381">
        <f>'8. Animal Healthcare'!J14</f>
        <v>0</v>
      </c>
      <c r="K64" s="381">
        <f>'8. Animal Healthcare'!K14</f>
        <v>0</v>
      </c>
      <c r="L64" s="381">
        <f>'8. Animal Healthcare'!L14</f>
        <v>0</v>
      </c>
      <c r="M64" s="381">
        <f>'8. Animal Healthcare'!M14</f>
        <v>0</v>
      </c>
      <c r="N64" s="381">
        <f>'8. Animal Healthcare'!N14</f>
        <v>0</v>
      </c>
      <c r="O64" s="381">
        <f>'8. Animal Healthcare'!O14</f>
        <v>0</v>
      </c>
      <c r="P64" s="381">
        <f>'8. Animal Healthcare'!P14</f>
        <v>0</v>
      </c>
      <c r="Q64" s="381">
        <f>'8. Animal Healthcare'!Q14</f>
        <v>0</v>
      </c>
      <c r="R64" s="381">
        <f>'8. Animal Healthcare'!R14</f>
        <v>0</v>
      </c>
      <c r="S64" s="377" t="str">
        <f>VLOOKUP(B64,'Plant Data'!B:H,2,0)</f>
        <v>Ahmedabad</v>
      </c>
      <c r="T64" s="377" t="str">
        <f>VLOOKUP(B64,'Plant Data'!B:H,3,0)</f>
        <v>TS-5</v>
      </c>
      <c r="U64" s="377" t="str">
        <f>VLOOKUP(B64,'Plant Data'!B:H,4,0)</f>
        <v>Animal Healthcare</v>
      </c>
      <c r="V64" s="377" t="str">
        <f>VLOOKUP(B64,'Plant Data'!B:H,5,0)</f>
        <v>Sandip Bankar</v>
      </c>
      <c r="W64" s="377" t="str">
        <f>VLOOKUP(B64,'Plant Data'!B:H,6,0)</f>
        <v>Brij Bhushan</v>
      </c>
      <c r="X64" s="377" t="str">
        <f>VLOOKUP(B64,'Plant Data'!B:H,7,0)</f>
        <v>Ranvijay Singh</v>
      </c>
      <c r="AA64" s="379" t="s">
        <v>132</v>
      </c>
      <c r="AB64" s="381">
        <v>0</v>
      </c>
      <c r="AD64" s="401">
        <f t="shared" si="6"/>
        <v>0</v>
      </c>
      <c r="AE64" s="401">
        <f t="shared" si="8"/>
        <v>0</v>
      </c>
      <c r="AF64" s="401">
        <f t="shared" si="0"/>
        <v>0</v>
      </c>
      <c r="AG64" s="401">
        <f t="shared" si="1"/>
        <v>0</v>
      </c>
      <c r="AH64" s="401">
        <f t="shared" si="2"/>
        <v>0</v>
      </c>
      <c r="AI64" s="401">
        <f t="shared" si="3"/>
        <v>0</v>
      </c>
      <c r="AJ64" s="401">
        <f t="shared" si="4"/>
        <v>0</v>
      </c>
      <c r="AK64" s="401">
        <f t="shared" si="5"/>
        <v>0</v>
      </c>
      <c r="AL64" s="401"/>
      <c r="AM64" s="401"/>
      <c r="AN64" s="401"/>
      <c r="AO64" s="401"/>
      <c r="AP64" s="367" t="s">
        <v>64</v>
      </c>
    </row>
    <row r="65" spans="1:43">
      <c r="A65" s="367">
        <v>12</v>
      </c>
      <c r="B65" s="367" t="s">
        <v>64</v>
      </c>
      <c r="C65" s="379" t="s">
        <v>13</v>
      </c>
      <c r="E65" s="381">
        <f>'8. Animal Healthcare'!D15</f>
        <v>0</v>
      </c>
      <c r="F65" s="381">
        <f>'8. Animal Healthcare'!F15</f>
        <v>0</v>
      </c>
      <c r="G65" s="381">
        <f>'8. Animal Healthcare'!G15</f>
        <v>0</v>
      </c>
      <c r="H65" s="381">
        <f>'8. Animal Healthcare'!H15</f>
        <v>0</v>
      </c>
      <c r="I65" s="381">
        <f>'8. Animal Healthcare'!I15</f>
        <v>0</v>
      </c>
      <c r="J65" s="381">
        <f>'8. Animal Healthcare'!J15</f>
        <v>0</v>
      </c>
      <c r="K65" s="381">
        <f>'8. Animal Healthcare'!K15</f>
        <v>0</v>
      </c>
      <c r="L65" s="381">
        <f>'8. Animal Healthcare'!L15</f>
        <v>0</v>
      </c>
      <c r="M65" s="381">
        <f>'8. Animal Healthcare'!M15</f>
        <v>0</v>
      </c>
      <c r="N65" s="381">
        <f>'8. Animal Healthcare'!N15</f>
        <v>0</v>
      </c>
      <c r="O65" s="381">
        <f>'8. Animal Healthcare'!O15</f>
        <v>0</v>
      </c>
      <c r="P65" s="381">
        <f>'8. Animal Healthcare'!P15</f>
        <v>0</v>
      </c>
      <c r="Q65" s="381">
        <f>'8. Animal Healthcare'!Q15</f>
        <v>0</v>
      </c>
      <c r="R65" s="381">
        <f>'8. Animal Healthcare'!R15</f>
        <v>0</v>
      </c>
      <c r="S65" s="377" t="str">
        <f>VLOOKUP(B65,'Plant Data'!B:H,2,0)</f>
        <v>Ahmedabad</v>
      </c>
      <c r="T65" s="377" t="str">
        <f>VLOOKUP(B65,'Plant Data'!B:H,3,0)</f>
        <v>TS-5</v>
      </c>
      <c r="U65" s="377" t="str">
        <f>VLOOKUP(B65,'Plant Data'!B:H,4,0)</f>
        <v>Animal Healthcare</v>
      </c>
      <c r="V65" s="377" t="str">
        <f>VLOOKUP(B65,'Plant Data'!B:H,5,0)</f>
        <v>Sandip Bankar</v>
      </c>
      <c r="W65" s="377" t="str">
        <f>VLOOKUP(B65,'Plant Data'!B:H,6,0)</f>
        <v>Brij Bhushan</v>
      </c>
      <c r="X65" s="377" t="str">
        <f>VLOOKUP(B65,'Plant Data'!B:H,7,0)</f>
        <v>Ranvijay Singh</v>
      </c>
      <c r="AA65" s="379" t="s">
        <v>13</v>
      </c>
      <c r="AB65" s="381">
        <v>0</v>
      </c>
      <c r="AD65" s="401">
        <f t="shared" si="6"/>
        <v>0</v>
      </c>
      <c r="AE65" s="401">
        <f t="shared" si="8"/>
        <v>0</v>
      </c>
      <c r="AF65" s="401">
        <f t="shared" si="0"/>
        <v>0</v>
      </c>
      <c r="AG65" s="401">
        <f t="shared" si="1"/>
        <v>0</v>
      </c>
      <c r="AH65" s="401">
        <f t="shared" si="2"/>
        <v>0</v>
      </c>
      <c r="AI65" s="401">
        <f t="shared" si="3"/>
        <v>0</v>
      </c>
      <c r="AJ65" s="401">
        <f t="shared" si="4"/>
        <v>0</v>
      </c>
      <c r="AK65" s="401">
        <f t="shared" si="5"/>
        <v>0</v>
      </c>
      <c r="AL65" s="401"/>
      <c r="AM65" s="401"/>
      <c r="AN65" s="401"/>
      <c r="AO65" s="401"/>
      <c r="AP65" s="367" t="s">
        <v>64</v>
      </c>
    </row>
    <row r="66" spans="1:43">
      <c r="A66" s="367">
        <v>13</v>
      </c>
      <c r="B66" s="367" t="s">
        <v>64</v>
      </c>
      <c r="C66" s="380" t="s">
        <v>14</v>
      </c>
      <c r="E66" s="381">
        <f>'8. Animal Healthcare'!D16</f>
        <v>0</v>
      </c>
      <c r="F66" s="381">
        <f>'8. Animal Healthcare'!F16</f>
        <v>0</v>
      </c>
      <c r="G66" s="381">
        <f>'8. Animal Healthcare'!G16</f>
        <v>0</v>
      </c>
      <c r="H66" s="381">
        <f>'8. Animal Healthcare'!H16</f>
        <v>0</v>
      </c>
      <c r="I66" s="381">
        <f>'8. Animal Healthcare'!I16</f>
        <v>0</v>
      </c>
      <c r="J66" s="381">
        <f>'8. Animal Healthcare'!J16</f>
        <v>0</v>
      </c>
      <c r="K66" s="381">
        <f>'8. Animal Healthcare'!K16</f>
        <v>0</v>
      </c>
      <c r="L66" s="381">
        <f>'8. Animal Healthcare'!L16</f>
        <v>0</v>
      </c>
      <c r="M66" s="381">
        <f>'8. Animal Healthcare'!M16</f>
        <v>0</v>
      </c>
      <c r="N66" s="381">
        <f>'8. Animal Healthcare'!N16</f>
        <v>0</v>
      </c>
      <c r="O66" s="381">
        <f>'8. Animal Healthcare'!O16</f>
        <v>0</v>
      </c>
      <c r="P66" s="381">
        <f>'8. Animal Healthcare'!P16</f>
        <v>0</v>
      </c>
      <c r="Q66" s="381">
        <f>'8. Animal Healthcare'!Q16</f>
        <v>0</v>
      </c>
      <c r="R66" s="381">
        <f>'8. Animal Healthcare'!R16</f>
        <v>0</v>
      </c>
      <c r="S66" s="377" t="str">
        <f>VLOOKUP(B66,'Plant Data'!B:H,2,0)</f>
        <v>Ahmedabad</v>
      </c>
      <c r="T66" s="377" t="str">
        <f>VLOOKUP(B66,'Plant Data'!B:H,3,0)</f>
        <v>TS-5</v>
      </c>
      <c r="U66" s="377" t="str">
        <f>VLOOKUP(B66,'Plant Data'!B:H,4,0)</f>
        <v>Animal Healthcare</v>
      </c>
      <c r="V66" s="377" t="str">
        <f>VLOOKUP(B66,'Plant Data'!B:H,5,0)</f>
        <v>Sandip Bankar</v>
      </c>
      <c r="W66" s="377" t="str">
        <f>VLOOKUP(B66,'Plant Data'!B:H,6,0)</f>
        <v>Brij Bhushan</v>
      </c>
      <c r="X66" s="377" t="str">
        <f>VLOOKUP(B66,'Plant Data'!B:H,7,0)</f>
        <v>Ranvijay Singh</v>
      </c>
      <c r="AA66" s="380" t="s">
        <v>14</v>
      </c>
      <c r="AB66" s="381">
        <v>0</v>
      </c>
      <c r="AD66" s="401">
        <f t="shared" si="6"/>
        <v>0</v>
      </c>
      <c r="AE66" s="401">
        <f t="shared" si="8"/>
        <v>0</v>
      </c>
      <c r="AF66" s="401">
        <f t="shared" si="0"/>
        <v>0</v>
      </c>
      <c r="AG66" s="401">
        <f t="shared" si="1"/>
        <v>0</v>
      </c>
      <c r="AH66" s="401">
        <f t="shared" si="2"/>
        <v>0</v>
      </c>
      <c r="AI66" s="401">
        <f t="shared" si="3"/>
        <v>0</v>
      </c>
      <c r="AJ66" s="401">
        <f t="shared" si="4"/>
        <v>0</v>
      </c>
      <c r="AK66" s="401">
        <f t="shared" si="5"/>
        <v>0</v>
      </c>
      <c r="AL66" s="401"/>
      <c r="AM66" s="401"/>
      <c r="AN66" s="401"/>
      <c r="AO66" s="401"/>
      <c r="AP66" s="367" t="s">
        <v>64</v>
      </c>
    </row>
    <row r="67" spans="1:43">
      <c r="A67" s="367">
        <v>1</v>
      </c>
      <c r="B67" s="367" t="s">
        <v>303</v>
      </c>
      <c r="C67" s="379" t="s">
        <v>7</v>
      </c>
      <c r="E67" s="381">
        <f>'9. Changodar'!D4</f>
        <v>61</v>
      </c>
      <c r="F67" s="381">
        <f>'9. Changodar'!F4</f>
        <v>184.55974820812474</v>
      </c>
      <c r="G67" s="381">
        <f>'9. Changodar'!G4</f>
        <v>0</v>
      </c>
      <c r="H67" s="381">
        <f>'9. Changodar'!H4</f>
        <v>34.343018915624747</v>
      </c>
      <c r="I67" s="381">
        <f>'9. Changodar'!I4</f>
        <v>34.53</v>
      </c>
      <c r="J67" s="381">
        <f>'9. Changodar'!J4</f>
        <v>4.58</v>
      </c>
      <c r="K67" s="381">
        <f>'9. Changodar'!K4</f>
        <v>9.4898721999999989</v>
      </c>
      <c r="L67" s="381">
        <f>'9. Changodar'!L4</f>
        <v>2.0457506000000052</v>
      </c>
      <c r="M67" s="381">
        <f>'9. Changodar'!M4</f>
        <v>43.801106492500004</v>
      </c>
      <c r="N67" s="381">
        <f>'9. Changodar'!N4</f>
        <v>25.569999999999997</v>
      </c>
      <c r="O67" s="381">
        <f>'9. Changodar'!O4</f>
        <v>30.2</v>
      </c>
      <c r="P67" s="381">
        <f>'9. Changodar'!P4</f>
        <v>0</v>
      </c>
      <c r="Q67" s="381">
        <f>'9. Changodar'!Q4</f>
        <v>0</v>
      </c>
      <c r="R67" s="381">
        <f>'9. Changodar'!R4</f>
        <v>0</v>
      </c>
      <c r="S67" s="377" t="str">
        <f>VLOOKUP(B67,'Plant Data'!B:H,2,0)</f>
        <v>Ahmedabad</v>
      </c>
      <c r="T67" s="377" t="str">
        <f>VLOOKUP(B67,'Plant Data'!B:H,3,0)</f>
        <v>TS-2</v>
      </c>
      <c r="U67" s="377" t="str">
        <f>VLOOKUP(B67,'Plant Data'!B:H,4,0)</f>
        <v>Topical - Ointment</v>
      </c>
      <c r="V67" s="377" t="str">
        <f>VLOOKUP(B67,'Plant Data'!B:H,5,0)</f>
        <v>Aby Babu</v>
      </c>
      <c r="W67" s="377" t="str">
        <f>VLOOKUP(B67,'Plant Data'!B:H,6,0)</f>
        <v>Brij Bhushan</v>
      </c>
      <c r="X67" s="377" t="str">
        <f>VLOOKUP(B67,'Plant Data'!B:H,7,0)</f>
        <v>Apalkumar Patel</v>
      </c>
      <c r="AA67" s="379" t="s">
        <v>7</v>
      </c>
      <c r="AB67" s="381">
        <v>61</v>
      </c>
      <c r="AD67" s="401">
        <f t="shared" si="6"/>
        <v>2.1272143953131541</v>
      </c>
      <c r="AE67" s="401">
        <f t="shared" si="8"/>
        <v>5.0372436881015492</v>
      </c>
      <c r="AF67" s="401">
        <f t="shared" si="0"/>
        <v>5.0372436881015492</v>
      </c>
      <c r="AG67" s="401">
        <f t="shared" si="1"/>
        <v>5.083333333333333</v>
      </c>
      <c r="AH67" s="401">
        <f t="shared" si="2"/>
        <v>5.083333333333333</v>
      </c>
      <c r="AI67" s="401">
        <f t="shared" si="3"/>
        <v>5.083333333333333</v>
      </c>
      <c r="AJ67" s="401">
        <f t="shared" si="4"/>
        <v>5.083333333333333</v>
      </c>
      <c r="AK67" s="401">
        <f t="shared" si="5"/>
        <v>5.083333333333333</v>
      </c>
      <c r="AL67" s="401"/>
      <c r="AM67" s="401"/>
      <c r="AN67" s="401"/>
      <c r="AO67" s="401"/>
      <c r="AP67" s="367" t="s">
        <v>303</v>
      </c>
    </row>
    <row r="68" spans="1:43">
      <c r="A68" s="367">
        <v>2</v>
      </c>
      <c r="B68" s="367" t="s">
        <v>303</v>
      </c>
      <c r="C68" s="379" t="s">
        <v>8</v>
      </c>
      <c r="E68" s="381">
        <f>'9. Changodar'!D5</f>
        <v>31</v>
      </c>
      <c r="F68" s="381">
        <f>'9. Changodar'!F5</f>
        <v>31.049698132162359</v>
      </c>
      <c r="G68" s="381">
        <f>'9. Changodar'!G5</f>
        <v>1.3179000000000001</v>
      </c>
      <c r="H68" s="381">
        <f>'9. Changodar'!H5</f>
        <v>20.441798132162358</v>
      </c>
      <c r="I68" s="381">
        <f>'9. Changodar'!I5</f>
        <v>4.2</v>
      </c>
      <c r="J68" s="381">
        <f>'9. Changodar'!J5</f>
        <v>2.06</v>
      </c>
      <c r="K68" s="381">
        <f>'9. Changodar'!K5</f>
        <v>0.83</v>
      </c>
      <c r="L68" s="381">
        <f>'9. Changodar'!L5</f>
        <v>1.1000000000000001</v>
      </c>
      <c r="M68" s="381">
        <f>'9. Changodar'!M5</f>
        <v>1.1000000000000001</v>
      </c>
      <c r="N68" s="381">
        <f>'9. Changodar'!N5</f>
        <v>0</v>
      </c>
      <c r="O68" s="381">
        <f>'9. Changodar'!O5</f>
        <v>0</v>
      </c>
      <c r="P68" s="381">
        <f>'9. Changodar'!P5</f>
        <v>0</v>
      </c>
      <c r="Q68" s="381">
        <f>'9. Changodar'!Q5</f>
        <v>0</v>
      </c>
      <c r="R68" s="381">
        <f>'9. Changodar'!R5</f>
        <v>0</v>
      </c>
      <c r="S68" s="377" t="str">
        <f>VLOOKUP(B68,'Plant Data'!B:H,2,0)</f>
        <v>Ahmedabad</v>
      </c>
      <c r="T68" s="377" t="str">
        <f>VLOOKUP(B68,'Plant Data'!B:H,3,0)</f>
        <v>TS-2</v>
      </c>
      <c r="U68" s="377" t="str">
        <f>VLOOKUP(B68,'Plant Data'!B:H,4,0)</f>
        <v>Topical - Ointment</v>
      </c>
      <c r="V68" s="377" t="str">
        <f>VLOOKUP(B68,'Plant Data'!B:H,5,0)</f>
        <v>Aby Babu</v>
      </c>
      <c r="W68" s="377" t="str">
        <f>VLOOKUP(B68,'Plant Data'!B:H,6,0)</f>
        <v>Brij Bhushan</v>
      </c>
      <c r="X68" s="377" t="str">
        <f>VLOOKUP(B68,'Plant Data'!B:H,7,0)</f>
        <v>Apalkumar Patel</v>
      </c>
      <c r="AA68" s="379" t="s">
        <v>8</v>
      </c>
      <c r="AB68" s="381">
        <v>31</v>
      </c>
      <c r="AD68" s="401">
        <f t="shared" si="6"/>
        <v>1.0810433812247178</v>
      </c>
      <c r="AE68" s="401">
        <f t="shared" si="8"/>
        <v>2.5599107267401315</v>
      </c>
      <c r="AF68" s="401">
        <f t="shared" si="0"/>
        <v>2.5599107267401315</v>
      </c>
      <c r="AG68" s="401">
        <f t="shared" si="1"/>
        <v>2.583333333333333</v>
      </c>
      <c r="AH68" s="401">
        <f t="shared" si="2"/>
        <v>2.583333333333333</v>
      </c>
      <c r="AI68" s="401">
        <f t="shared" si="3"/>
        <v>2.583333333333333</v>
      </c>
      <c r="AJ68" s="401">
        <f t="shared" si="4"/>
        <v>2.583333333333333</v>
      </c>
      <c r="AK68" s="401">
        <f t="shared" si="5"/>
        <v>2.583333333333333</v>
      </c>
      <c r="AL68" s="401"/>
      <c r="AM68" s="401"/>
      <c r="AN68" s="401"/>
      <c r="AO68" s="401"/>
      <c r="AP68" s="367" t="s">
        <v>303</v>
      </c>
    </row>
    <row r="69" spans="1:43">
      <c r="A69" s="367">
        <v>3</v>
      </c>
      <c r="B69" s="367" t="s">
        <v>303</v>
      </c>
      <c r="C69" s="379" t="s">
        <v>9</v>
      </c>
      <c r="E69" s="381">
        <f>'9. Changodar'!D6</f>
        <v>36</v>
      </c>
      <c r="F69" s="381">
        <f>'9. Changodar'!F6</f>
        <v>41.093314915999997</v>
      </c>
      <c r="G69" s="381">
        <f>'9. Changodar'!G6</f>
        <v>6.2849000000000004</v>
      </c>
      <c r="H69" s="381">
        <f>'9. Changodar'!H6</f>
        <v>11.6582548216</v>
      </c>
      <c r="I69" s="381">
        <f>'9. Changodar'!I6</f>
        <v>5.0201600943999978</v>
      </c>
      <c r="J69" s="381">
        <f>'9. Changodar'!J6</f>
        <v>8.74</v>
      </c>
      <c r="K69" s="381">
        <f>'9. Changodar'!K6</f>
        <v>1.6</v>
      </c>
      <c r="L69" s="381">
        <f>'9. Changodar'!L6</f>
        <v>1.2</v>
      </c>
      <c r="M69" s="381">
        <f>'9. Changodar'!M6</f>
        <v>0</v>
      </c>
      <c r="N69" s="381">
        <f>'9. Changodar'!N6</f>
        <v>4.29</v>
      </c>
      <c r="O69" s="381">
        <f>'9. Changodar'!O6</f>
        <v>2.3000000000000003</v>
      </c>
      <c r="P69" s="381">
        <f>'9. Changodar'!P6</f>
        <v>0</v>
      </c>
      <c r="Q69" s="381">
        <f>'9. Changodar'!Q6</f>
        <v>0</v>
      </c>
      <c r="R69" s="381">
        <f>'9. Changodar'!R6</f>
        <v>0</v>
      </c>
      <c r="S69" s="377" t="str">
        <f>VLOOKUP(B69,'Plant Data'!B:H,2,0)</f>
        <v>Ahmedabad</v>
      </c>
      <c r="T69" s="377" t="str">
        <f>VLOOKUP(B69,'Plant Data'!B:H,3,0)</f>
        <v>TS-2</v>
      </c>
      <c r="U69" s="377" t="str">
        <f>VLOOKUP(B69,'Plant Data'!B:H,4,0)</f>
        <v>Topical - Ointment</v>
      </c>
      <c r="V69" s="377" t="str">
        <f>VLOOKUP(B69,'Plant Data'!B:H,5,0)</f>
        <v>Aby Babu</v>
      </c>
      <c r="W69" s="377" t="str">
        <f>VLOOKUP(B69,'Plant Data'!B:H,6,0)</f>
        <v>Brij Bhushan</v>
      </c>
      <c r="X69" s="377" t="str">
        <f>VLOOKUP(B69,'Plant Data'!B:H,7,0)</f>
        <v>Apalkumar Patel</v>
      </c>
      <c r="AA69" s="379" t="s">
        <v>9</v>
      </c>
      <c r="AB69" s="381">
        <v>36</v>
      </c>
      <c r="AD69" s="401">
        <f t="shared" si="6"/>
        <v>1.2554052169061238</v>
      </c>
      <c r="AE69" s="401">
        <f t="shared" si="8"/>
        <v>2.9727995536337009</v>
      </c>
      <c r="AF69" s="401">
        <f t="shared" si="0"/>
        <v>2.9727995536337009</v>
      </c>
      <c r="AG69" s="401">
        <f t="shared" si="1"/>
        <v>3</v>
      </c>
      <c r="AH69" s="401">
        <f t="shared" si="2"/>
        <v>3</v>
      </c>
      <c r="AI69" s="401">
        <f t="shared" si="3"/>
        <v>3</v>
      </c>
      <c r="AJ69" s="401">
        <f t="shared" si="4"/>
        <v>3</v>
      </c>
      <c r="AK69" s="401">
        <f t="shared" si="5"/>
        <v>3</v>
      </c>
      <c r="AL69" s="401"/>
      <c r="AM69" s="401"/>
      <c r="AN69" s="401"/>
      <c r="AO69" s="401"/>
      <c r="AP69" s="367" t="s">
        <v>303</v>
      </c>
    </row>
    <row r="70" spans="1:43">
      <c r="A70" s="367">
        <v>4</v>
      </c>
      <c r="B70" s="367" t="s">
        <v>303</v>
      </c>
      <c r="C70" s="379" t="s">
        <v>10</v>
      </c>
      <c r="E70" s="381">
        <f>'9. Changodar'!D7</f>
        <v>18</v>
      </c>
      <c r="F70" s="381">
        <f>'9. Changodar'!F7</f>
        <v>1.02</v>
      </c>
      <c r="G70" s="381">
        <f>'9. Changodar'!G7</f>
        <v>0</v>
      </c>
      <c r="H70" s="381">
        <f>'9. Changodar'!H7</f>
        <v>0</v>
      </c>
      <c r="I70" s="381">
        <f>'9. Changodar'!I7</f>
        <v>0</v>
      </c>
      <c r="J70" s="381">
        <f>'9. Changodar'!J7</f>
        <v>0.41</v>
      </c>
      <c r="K70" s="381">
        <f>'9. Changodar'!K7</f>
        <v>0.11</v>
      </c>
      <c r="L70" s="381">
        <f>'9. Changodar'!L7</f>
        <v>0.1</v>
      </c>
      <c r="M70" s="381">
        <f>'9. Changodar'!M7</f>
        <v>0.1</v>
      </c>
      <c r="N70" s="381">
        <f>'9. Changodar'!N7</f>
        <v>0.1</v>
      </c>
      <c r="O70" s="381">
        <f>'9. Changodar'!O7</f>
        <v>0.1</v>
      </c>
      <c r="P70" s="381">
        <f>'9. Changodar'!P7</f>
        <v>0.1</v>
      </c>
      <c r="Q70" s="381">
        <f>'9. Changodar'!Q7</f>
        <v>0</v>
      </c>
      <c r="R70" s="381">
        <f>'9. Changodar'!R7</f>
        <v>0</v>
      </c>
      <c r="S70" s="377" t="str">
        <f>VLOOKUP(B70,'Plant Data'!B:H,2,0)</f>
        <v>Ahmedabad</v>
      </c>
      <c r="T70" s="377" t="str">
        <f>VLOOKUP(B70,'Plant Data'!B:H,3,0)</f>
        <v>TS-2</v>
      </c>
      <c r="U70" s="377" t="str">
        <f>VLOOKUP(B70,'Plant Data'!B:H,4,0)</f>
        <v>Topical - Ointment</v>
      </c>
      <c r="V70" s="377" t="str">
        <f>VLOOKUP(B70,'Plant Data'!B:H,5,0)</f>
        <v>Aby Babu</v>
      </c>
      <c r="W70" s="377" t="str">
        <f>VLOOKUP(B70,'Plant Data'!B:H,6,0)</f>
        <v>Brij Bhushan</v>
      </c>
      <c r="X70" s="377" t="str">
        <f>VLOOKUP(B70,'Plant Data'!B:H,7,0)</f>
        <v>Apalkumar Patel</v>
      </c>
      <c r="AA70" s="379" t="s">
        <v>10</v>
      </c>
      <c r="AB70" s="381">
        <v>18</v>
      </c>
      <c r="AD70" s="401">
        <f t="shared" si="6"/>
        <v>0.62770260845306192</v>
      </c>
      <c r="AE70" s="401">
        <f t="shared" si="8"/>
        <v>1.4863997768168504</v>
      </c>
      <c r="AF70" s="401">
        <f t="shared" si="0"/>
        <v>1.4863997768168504</v>
      </c>
      <c r="AG70" s="401">
        <f t="shared" si="1"/>
        <v>1.5</v>
      </c>
      <c r="AH70" s="401">
        <f t="shared" si="2"/>
        <v>1.5</v>
      </c>
      <c r="AI70" s="401">
        <f t="shared" si="3"/>
        <v>1.5</v>
      </c>
      <c r="AJ70" s="401">
        <f t="shared" si="4"/>
        <v>1.5</v>
      </c>
      <c r="AK70" s="401">
        <f t="shared" si="5"/>
        <v>1.5</v>
      </c>
      <c r="AL70" s="401"/>
      <c r="AM70" s="401"/>
      <c r="AN70" s="401"/>
      <c r="AO70" s="401"/>
      <c r="AP70" s="367" t="s">
        <v>303</v>
      </c>
    </row>
    <row r="71" spans="1:43">
      <c r="A71" s="367">
        <v>5</v>
      </c>
      <c r="B71" s="367" t="s">
        <v>303</v>
      </c>
      <c r="C71" s="379" t="s">
        <v>5</v>
      </c>
      <c r="E71" s="381">
        <f>'9. Changodar'!D8</f>
        <v>51</v>
      </c>
      <c r="F71" s="381">
        <f>'9. Changodar'!F8</f>
        <v>0</v>
      </c>
      <c r="G71" s="381">
        <f>'9. Changodar'!G8</f>
        <v>0</v>
      </c>
      <c r="H71" s="381">
        <f>'9. Changodar'!H8</f>
        <v>0</v>
      </c>
      <c r="I71" s="381">
        <f>'9. Changodar'!I8</f>
        <v>0</v>
      </c>
      <c r="J71" s="381">
        <f>'9. Changodar'!J8</f>
        <v>0</v>
      </c>
      <c r="K71" s="381">
        <f>'9. Changodar'!K8</f>
        <v>0</v>
      </c>
      <c r="L71" s="381">
        <f>'9. Changodar'!L8</f>
        <v>0</v>
      </c>
      <c r="M71" s="381">
        <f>'9. Changodar'!M8</f>
        <v>0</v>
      </c>
      <c r="N71" s="381">
        <f>'9. Changodar'!N8</f>
        <v>0</v>
      </c>
      <c r="O71" s="381">
        <f>'9. Changodar'!O8</f>
        <v>0</v>
      </c>
      <c r="P71" s="381">
        <f>'9. Changodar'!P8</f>
        <v>0</v>
      </c>
      <c r="Q71" s="381">
        <f>'9. Changodar'!Q8</f>
        <v>0</v>
      </c>
      <c r="R71" s="381">
        <f>'9. Changodar'!R8</f>
        <v>0</v>
      </c>
      <c r="S71" s="377" t="str">
        <f>VLOOKUP(B71,'Plant Data'!B:H,2,0)</f>
        <v>Ahmedabad</v>
      </c>
      <c r="T71" s="377" t="str">
        <f>VLOOKUP(B71,'Plant Data'!B:H,3,0)</f>
        <v>TS-2</v>
      </c>
      <c r="U71" s="377" t="str">
        <f>VLOOKUP(B71,'Plant Data'!B:H,4,0)</f>
        <v>Topical - Ointment</v>
      </c>
      <c r="V71" s="377" t="str">
        <f>VLOOKUP(B71,'Plant Data'!B:H,5,0)</f>
        <v>Aby Babu</v>
      </c>
      <c r="W71" s="377" t="str">
        <f>VLOOKUP(B71,'Plant Data'!B:H,6,0)</f>
        <v>Brij Bhushan</v>
      </c>
      <c r="X71" s="377" t="str">
        <f>VLOOKUP(B71,'Plant Data'!B:H,7,0)</f>
        <v>Apalkumar Patel</v>
      </c>
      <c r="AA71" s="379" t="s">
        <v>5</v>
      </c>
      <c r="AB71" s="381">
        <v>51</v>
      </c>
      <c r="AD71" s="401">
        <f t="shared" si="6"/>
        <v>1.778490723950342</v>
      </c>
      <c r="AE71" s="401">
        <f t="shared" si="8"/>
        <v>4.2114660343144097</v>
      </c>
      <c r="AF71" s="401">
        <f t="shared" si="0"/>
        <v>4.2114660343144097</v>
      </c>
      <c r="AG71" s="401">
        <f t="shared" si="1"/>
        <v>4.25</v>
      </c>
      <c r="AH71" s="401">
        <f t="shared" si="2"/>
        <v>4.25</v>
      </c>
      <c r="AI71" s="401">
        <f t="shared" si="3"/>
        <v>4.25</v>
      </c>
      <c r="AJ71" s="401">
        <f t="shared" si="4"/>
        <v>4.25</v>
      </c>
      <c r="AK71" s="401">
        <f t="shared" si="5"/>
        <v>4.25</v>
      </c>
      <c r="AL71" s="401"/>
      <c r="AM71" s="401"/>
      <c r="AN71" s="401"/>
      <c r="AO71" s="401"/>
      <c r="AP71" s="367" t="s">
        <v>303</v>
      </c>
    </row>
    <row r="72" spans="1:43">
      <c r="A72" s="367">
        <v>6</v>
      </c>
      <c r="B72" s="367" t="s">
        <v>303</v>
      </c>
      <c r="C72" s="379" t="s">
        <v>11</v>
      </c>
      <c r="E72" s="381">
        <f>'9. Changodar'!D9</f>
        <v>40</v>
      </c>
      <c r="F72" s="381">
        <f>'9. Changodar'!F9</f>
        <v>26.384176162875022</v>
      </c>
      <c r="G72" s="381">
        <f>'9. Changodar'!G9</f>
        <v>0</v>
      </c>
      <c r="H72" s="381">
        <f>'9. Changodar'!H9</f>
        <v>1.0234130777265189</v>
      </c>
      <c r="I72" s="381">
        <f>'9. Changodar'!I9</f>
        <v>0</v>
      </c>
      <c r="J72" s="381">
        <f>'9. Changodar'!J9</f>
        <v>0</v>
      </c>
      <c r="K72" s="381">
        <f>'9. Changodar'!K9</f>
        <v>0</v>
      </c>
      <c r="L72" s="381">
        <f>'9. Changodar'!L9</f>
        <v>0</v>
      </c>
      <c r="M72" s="381">
        <f>'9. Changodar'!M9</f>
        <v>5.7191080346534653</v>
      </c>
      <c r="N72" s="381">
        <f>'9. Changodar'!N9</f>
        <v>0.33235205049504951</v>
      </c>
      <c r="O72" s="381">
        <f>'9. Changodar'!O9</f>
        <v>14.53930299999999</v>
      </c>
      <c r="P72" s="381">
        <f>'9. Changodar'!P9</f>
        <v>4.7699999999999996</v>
      </c>
      <c r="Q72" s="381">
        <f>'9. Changodar'!Q9</f>
        <v>0</v>
      </c>
      <c r="R72" s="381">
        <f>'9. Changodar'!R9</f>
        <v>0</v>
      </c>
      <c r="S72" s="377" t="str">
        <f>VLOOKUP(B72,'Plant Data'!B:H,2,0)</f>
        <v>Ahmedabad</v>
      </c>
      <c r="T72" s="377" t="str">
        <f>VLOOKUP(B72,'Plant Data'!B:H,3,0)</f>
        <v>TS-2</v>
      </c>
      <c r="U72" s="377" t="str">
        <f>VLOOKUP(B72,'Plant Data'!B:H,4,0)</f>
        <v>Topical - Ointment</v>
      </c>
      <c r="V72" s="377" t="str">
        <f>VLOOKUP(B72,'Plant Data'!B:H,5,0)</f>
        <v>Aby Babu</v>
      </c>
      <c r="W72" s="377" t="str">
        <f>VLOOKUP(B72,'Plant Data'!B:H,6,0)</f>
        <v>Brij Bhushan</v>
      </c>
      <c r="X72" s="377" t="str">
        <f>VLOOKUP(B72,'Plant Data'!B:H,7,0)</f>
        <v>Apalkumar Patel</v>
      </c>
      <c r="AA72" s="379" t="s">
        <v>11</v>
      </c>
      <c r="AB72" s="381">
        <v>40</v>
      </c>
      <c r="AD72" s="401">
        <f t="shared" ref="AD72:AE135" si="9">$AB72*AD$5</f>
        <v>1.3948946854512487</v>
      </c>
      <c r="AE72" s="401">
        <f t="shared" si="9"/>
        <v>3.3031106151485568</v>
      </c>
      <c r="AF72" s="401">
        <f t="shared" ref="AF72:AF135" si="10">AB72*$AF$5</f>
        <v>3.3031106151485568</v>
      </c>
      <c r="AG72" s="401">
        <f t="shared" ref="AG72:AG135" si="11">AB72*$AG$5</f>
        <v>3.333333333333333</v>
      </c>
      <c r="AH72" s="401">
        <f t="shared" ref="AH72:AH135" si="12">AB72*$AH$5</f>
        <v>3.333333333333333</v>
      </c>
      <c r="AI72" s="401">
        <f t="shared" ref="AI72:AI135" si="13">AB72*$AI$5</f>
        <v>3.333333333333333</v>
      </c>
      <c r="AJ72" s="401">
        <f t="shared" ref="AJ72:AJ135" si="14">AB72*$AJ$5</f>
        <v>3.333333333333333</v>
      </c>
      <c r="AK72" s="401">
        <f t="shared" ref="AK72:AK135" si="15">AB72*$AK$5</f>
        <v>3.333333333333333</v>
      </c>
      <c r="AL72" s="401"/>
      <c r="AM72" s="401"/>
      <c r="AN72" s="401"/>
      <c r="AO72" s="401"/>
      <c r="AP72" s="367" t="s">
        <v>303</v>
      </c>
    </row>
    <row r="73" spans="1:43">
      <c r="A73" s="367">
        <v>7</v>
      </c>
      <c r="B73" s="367" t="s">
        <v>303</v>
      </c>
      <c r="C73" s="379" t="s">
        <v>12</v>
      </c>
      <c r="E73" s="381">
        <f>'9. Changodar'!D10</f>
        <v>13</v>
      </c>
      <c r="F73" s="381">
        <f>'9. Changodar'!F10</f>
        <v>31.284889999999997</v>
      </c>
      <c r="G73" s="381">
        <f>'9. Changodar'!G10</f>
        <v>0</v>
      </c>
      <c r="H73" s="381">
        <f>'9. Changodar'!H10</f>
        <v>0</v>
      </c>
      <c r="I73" s="381">
        <f>'9. Changodar'!I10</f>
        <v>0</v>
      </c>
      <c r="J73" s="381">
        <f>'9. Changodar'!J10</f>
        <v>2.2496499999999999</v>
      </c>
      <c r="K73" s="381">
        <f>'9. Changodar'!K10</f>
        <v>0</v>
      </c>
      <c r="L73" s="381">
        <f>'9. Changodar'!L10</f>
        <v>0</v>
      </c>
      <c r="M73" s="381">
        <f>'9. Changodar'!M10</f>
        <v>6.7552400000000006</v>
      </c>
      <c r="N73" s="381">
        <f>'9. Changodar'!N10</f>
        <v>7.07</v>
      </c>
      <c r="O73" s="381">
        <f>'9. Changodar'!O10</f>
        <v>5.99</v>
      </c>
      <c r="P73" s="381">
        <f>'9. Changodar'!P10</f>
        <v>9.2200000000000006</v>
      </c>
      <c r="Q73" s="381">
        <f>'9. Changodar'!Q10</f>
        <v>0</v>
      </c>
      <c r="R73" s="381">
        <f>'9. Changodar'!R10</f>
        <v>0</v>
      </c>
      <c r="S73" s="377" t="str">
        <f>VLOOKUP(B73,'Plant Data'!B:H,2,0)</f>
        <v>Ahmedabad</v>
      </c>
      <c r="T73" s="377" t="str">
        <f>VLOOKUP(B73,'Plant Data'!B:H,3,0)</f>
        <v>TS-2</v>
      </c>
      <c r="U73" s="377" t="str">
        <f>VLOOKUP(B73,'Plant Data'!B:H,4,0)</f>
        <v>Topical - Ointment</v>
      </c>
      <c r="V73" s="377" t="str">
        <f>VLOOKUP(B73,'Plant Data'!B:H,5,0)</f>
        <v>Aby Babu</v>
      </c>
      <c r="W73" s="377" t="str">
        <f>VLOOKUP(B73,'Plant Data'!B:H,6,0)</f>
        <v>Brij Bhushan</v>
      </c>
      <c r="X73" s="377" t="str">
        <f>VLOOKUP(B73,'Plant Data'!B:H,7,0)</f>
        <v>Apalkumar Patel</v>
      </c>
      <c r="AA73" s="379" t="s">
        <v>12</v>
      </c>
      <c r="AB73" s="381">
        <v>13</v>
      </c>
      <c r="AD73" s="401">
        <f t="shared" si="9"/>
        <v>0.4533407727716558</v>
      </c>
      <c r="AE73" s="401">
        <f t="shared" si="9"/>
        <v>1.0735109499232809</v>
      </c>
      <c r="AF73" s="401">
        <f t="shared" si="10"/>
        <v>1.0735109499232809</v>
      </c>
      <c r="AG73" s="401">
        <f t="shared" si="11"/>
        <v>1.0833333333333333</v>
      </c>
      <c r="AH73" s="401">
        <f t="shared" si="12"/>
        <v>1.0833333333333333</v>
      </c>
      <c r="AI73" s="401">
        <f t="shared" si="13"/>
        <v>1.0833333333333333</v>
      </c>
      <c r="AJ73" s="401">
        <f t="shared" si="14"/>
        <v>1.0833333333333333</v>
      </c>
      <c r="AK73" s="401">
        <f t="shared" si="15"/>
        <v>1.0833333333333333</v>
      </c>
      <c r="AL73" s="401"/>
      <c r="AM73" s="401"/>
      <c r="AN73" s="401"/>
      <c r="AO73" s="401"/>
      <c r="AP73" s="367" t="s">
        <v>303</v>
      </c>
    </row>
    <row r="74" spans="1:43">
      <c r="A74" s="367">
        <v>8</v>
      </c>
      <c r="B74" s="367" t="s">
        <v>303</v>
      </c>
      <c r="C74" s="380" t="s">
        <v>15</v>
      </c>
      <c r="E74" s="381">
        <f>'9. Changodar'!D11</f>
        <v>0</v>
      </c>
      <c r="F74" s="381">
        <f>'9. Changodar'!F11</f>
        <v>0</v>
      </c>
      <c r="G74" s="381">
        <f>'9. Changodar'!G11</f>
        <v>0</v>
      </c>
      <c r="H74" s="381">
        <f>'9. Changodar'!H11</f>
        <v>0</v>
      </c>
      <c r="I74" s="381">
        <f>'9. Changodar'!I11</f>
        <v>0</v>
      </c>
      <c r="J74" s="381">
        <f>'9. Changodar'!J11</f>
        <v>0</v>
      </c>
      <c r="K74" s="381">
        <f>'9. Changodar'!K11</f>
        <v>0</v>
      </c>
      <c r="L74" s="381">
        <f>'9. Changodar'!L11</f>
        <v>0</v>
      </c>
      <c r="M74" s="381">
        <f>'9. Changodar'!M11</f>
        <v>0</v>
      </c>
      <c r="N74" s="381">
        <f>'9. Changodar'!N11</f>
        <v>0</v>
      </c>
      <c r="O74" s="381">
        <f>'9. Changodar'!O11</f>
        <v>0</v>
      </c>
      <c r="P74" s="381">
        <f>'9. Changodar'!P11</f>
        <v>0</v>
      </c>
      <c r="Q74" s="381">
        <f>'9. Changodar'!Q11</f>
        <v>0</v>
      </c>
      <c r="R74" s="381">
        <f>'9. Changodar'!R11</f>
        <v>0</v>
      </c>
      <c r="S74" s="377" t="str">
        <f>VLOOKUP(B74,'Plant Data'!B:H,2,0)</f>
        <v>Ahmedabad</v>
      </c>
      <c r="T74" s="377" t="str">
        <f>VLOOKUP(B74,'Plant Data'!B:H,3,0)</f>
        <v>TS-2</v>
      </c>
      <c r="U74" s="377" t="str">
        <f>VLOOKUP(B74,'Plant Data'!B:H,4,0)</f>
        <v>Topical - Ointment</v>
      </c>
      <c r="V74" s="377" t="str">
        <f>VLOOKUP(B74,'Plant Data'!B:H,5,0)</f>
        <v>Aby Babu</v>
      </c>
      <c r="W74" s="377" t="str">
        <f>VLOOKUP(B74,'Plant Data'!B:H,6,0)</f>
        <v>Brij Bhushan</v>
      </c>
      <c r="X74" s="377" t="str">
        <f>VLOOKUP(B74,'Plant Data'!B:H,7,0)</f>
        <v>Apalkumar Patel</v>
      </c>
      <c r="AA74" s="380" t="s">
        <v>15</v>
      </c>
      <c r="AB74" s="381">
        <v>0</v>
      </c>
      <c r="AD74" s="401">
        <f t="shared" si="9"/>
        <v>0</v>
      </c>
      <c r="AE74" s="401">
        <f t="shared" si="9"/>
        <v>0</v>
      </c>
      <c r="AF74" s="401">
        <f t="shared" si="10"/>
        <v>0</v>
      </c>
      <c r="AG74" s="401">
        <f t="shared" si="11"/>
        <v>0</v>
      </c>
      <c r="AH74" s="401">
        <f t="shared" si="12"/>
        <v>0</v>
      </c>
      <c r="AI74" s="401">
        <f t="shared" si="13"/>
        <v>0</v>
      </c>
      <c r="AJ74" s="401">
        <f t="shared" si="14"/>
        <v>0</v>
      </c>
      <c r="AK74" s="401">
        <f t="shared" si="15"/>
        <v>0</v>
      </c>
      <c r="AL74" s="401"/>
      <c r="AM74" s="401"/>
      <c r="AN74" s="401"/>
      <c r="AO74" s="401"/>
      <c r="AP74" s="367" t="s">
        <v>303</v>
      </c>
    </row>
    <row r="75" spans="1:43">
      <c r="A75" s="367">
        <v>9</v>
      </c>
      <c r="B75" s="367" t="s">
        <v>303</v>
      </c>
      <c r="C75" s="380" t="s">
        <v>16</v>
      </c>
      <c r="E75" s="381">
        <f>'9. Changodar'!D12</f>
        <v>0</v>
      </c>
      <c r="F75" s="381">
        <f>'9. Changodar'!F12</f>
        <v>0</v>
      </c>
      <c r="G75" s="381">
        <f>'9. Changodar'!G12</f>
        <v>0</v>
      </c>
      <c r="H75" s="381">
        <f>'9. Changodar'!H12</f>
        <v>0</v>
      </c>
      <c r="I75" s="381">
        <f>'9. Changodar'!I12</f>
        <v>0</v>
      </c>
      <c r="J75" s="381">
        <f>'9. Changodar'!J12</f>
        <v>0</v>
      </c>
      <c r="K75" s="381">
        <f>'9. Changodar'!K12</f>
        <v>0</v>
      </c>
      <c r="L75" s="381">
        <f>'9. Changodar'!L12</f>
        <v>0</v>
      </c>
      <c r="M75" s="381">
        <f>'9. Changodar'!M12</f>
        <v>0</v>
      </c>
      <c r="N75" s="381">
        <f>'9. Changodar'!N12</f>
        <v>0</v>
      </c>
      <c r="O75" s="381">
        <f>'9. Changodar'!O12</f>
        <v>0</v>
      </c>
      <c r="P75" s="381">
        <f>'9. Changodar'!P12</f>
        <v>0</v>
      </c>
      <c r="Q75" s="381">
        <f>'9. Changodar'!Q12</f>
        <v>0</v>
      </c>
      <c r="R75" s="381">
        <f>'9. Changodar'!R12</f>
        <v>0</v>
      </c>
      <c r="S75" s="377" t="str">
        <f>VLOOKUP(B75,'Plant Data'!B:H,2,0)</f>
        <v>Ahmedabad</v>
      </c>
      <c r="T75" s="377" t="str">
        <f>VLOOKUP(B75,'Plant Data'!B:H,3,0)</f>
        <v>TS-2</v>
      </c>
      <c r="U75" s="377" t="str">
        <f>VLOOKUP(B75,'Plant Data'!B:H,4,0)</f>
        <v>Topical - Ointment</v>
      </c>
      <c r="V75" s="377" t="str">
        <f>VLOOKUP(B75,'Plant Data'!B:H,5,0)</f>
        <v>Aby Babu</v>
      </c>
      <c r="W75" s="377" t="str">
        <f>VLOOKUP(B75,'Plant Data'!B:H,6,0)</f>
        <v>Brij Bhushan</v>
      </c>
      <c r="X75" s="377" t="str">
        <f>VLOOKUP(B75,'Plant Data'!B:H,7,0)</f>
        <v>Apalkumar Patel</v>
      </c>
      <c r="AA75" s="380" t="s">
        <v>16</v>
      </c>
      <c r="AB75" s="381">
        <v>0</v>
      </c>
      <c r="AD75" s="401">
        <f t="shared" si="9"/>
        <v>0</v>
      </c>
      <c r="AE75" s="401">
        <f t="shared" si="9"/>
        <v>0</v>
      </c>
      <c r="AF75" s="401">
        <f t="shared" si="10"/>
        <v>0</v>
      </c>
      <c r="AG75" s="401">
        <f t="shared" si="11"/>
        <v>0</v>
      </c>
      <c r="AH75" s="401">
        <f t="shared" si="12"/>
        <v>0</v>
      </c>
      <c r="AI75" s="401">
        <f t="shared" si="13"/>
        <v>0</v>
      </c>
      <c r="AJ75" s="401">
        <f t="shared" si="14"/>
        <v>0</v>
      </c>
      <c r="AK75" s="401">
        <f t="shared" si="15"/>
        <v>0</v>
      </c>
      <c r="AL75" s="401"/>
      <c r="AM75" s="401"/>
      <c r="AN75" s="401"/>
      <c r="AO75" s="401"/>
      <c r="AP75" s="367" t="s">
        <v>303</v>
      </c>
    </row>
    <row r="76" spans="1:43">
      <c r="A76" s="367">
        <v>10</v>
      </c>
      <c r="B76" s="367" t="s">
        <v>303</v>
      </c>
      <c r="C76" s="380" t="s">
        <v>17</v>
      </c>
      <c r="E76" s="381">
        <f>'9. Changodar'!D13</f>
        <v>0</v>
      </c>
      <c r="F76" s="381">
        <f>'9. Changodar'!F13</f>
        <v>0</v>
      </c>
      <c r="G76" s="381">
        <f>'9. Changodar'!G13</f>
        <v>0</v>
      </c>
      <c r="H76" s="381">
        <f>'9. Changodar'!H13</f>
        <v>0</v>
      </c>
      <c r="I76" s="381">
        <f>'9. Changodar'!I13</f>
        <v>0</v>
      </c>
      <c r="J76" s="381">
        <f>'9. Changodar'!J13</f>
        <v>0</v>
      </c>
      <c r="K76" s="381">
        <f>'9. Changodar'!K13</f>
        <v>0</v>
      </c>
      <c r="L76" s="381">
        <f>'9. Changodar'!L13</f>
        <v>0</v>
      </c>
      <c r="M76" s="381">
        <f>'9. Changodar'!M13</f>
        <v>0</v>
      </c>
      <c r="N76" s="381">
        <f>'9. Changodar'!N13</f>
        <v>0</v>
      </c>
      <c r="O76" s="381">
        <f>'9. Changodar'!O13</f>
        <v>0</v>
      </c>
      <c r="P76" s="381">
        <f>'9. Changodar'!P13</f>
        <v>0</v>
      </c>
      <c r="Q76" s="381">
        <f>'9. Changodar'!Q13</f>
        <v>0</v>
      </c>
      <c r="R76" s="381">
        <f>'9. Changodar'!R13</f>
        <v>0</v>
      </c>
      <c r="S76" s="377" t="str">
        <f>VLOOKUP(B76,'Plant Data'!B:H,2,0)</f>
        <v>Ahmedabad</v>
      </c>
      <c r="T76" s="377" t="str">
        <f>VLOOKUP(B76,'Plant Data'!B:H,3,0)</f>
        <v>TS-2</v>
      </c>
      <c r="U76" s="377" t="str">
        <f>VLOOKUP(B76,'Plant Data'!B:H,4,0)</f>
        <v>Topical - Ointment</v>
      </c>
      <c r="V76" s="377" t="str">
        <f>VLOOKUP(B76,'Plant Data'!B:H,5,0)</f>
        <v>Aby Babu</v>
      </c>
      <c r="W76" s="377" t="str">
        <f>VLOOKUP(B76,'Plant Data'!B:H,6,0)</f>
        <v>Brij Bhushan</v>
      </c>
      <c r="X76" s="377" t="str">
        <f>VLOOKUP(B76,'Plant Data'!B:H,7,0)</f>
        <v>Apalkumar Patel</v>
      </c>
      <c r="AA76" s="380" t="s">
        <v>17</v>
      </c>
      <c r="AB76" s="381">
        <v>0</v>
      </c>
      <c r="AD76" s="401">
        <f t="shared" si="9"/>
        <v>0</v>
      </c>
      <c r="AE76" s="401">
        <f t="shared" si="9"/>
        <v>0</v>
      </c>
      <c r="AF76" s="401">
        <f t="shared" si="10"/>
        <v>0</v>
      </c>
      <c r="AG76" s="401">
        <f t="shared" si="11"/>
        <v>0</v>
      </c>
      <c r="AH76" s="401">
        <f t="shared" si="12"/>
        <v>0</v>
      </c>
      <c r="AI76" s="401">
        <f t="shared" si="13"/>
        <v>0</v>
      </c>
      <c r="AJ76" s="401">
        <f t="shared" si="14"/>
        <v>0</v>
      </c>
      <c r="AK76" s="401">
        <f t="shared" si="15"/>
        <v>0</v>
      </c>
      <c r="AL76" s="401"/>
      <c r="AM76" s="401"/>
      <c r="AN76" s="401"/>
      <c r="AO76" s="401"/>
      <c r="AP76" s="367" t="s">
        <v>303</v>
      </c>
    </row>
    <row r="77" spans="1:43">
      <c r="A77" s="367">
        <v>11</v>
      </c>
      <c r="B77" s="367" t="s">
        <v>303</v>
      </c>
      <c r="C77" s="379" t="s">
        <v>132</v>
      </c>
      <c r="E77" s="381">
        <f>'9. Changodar'!D14</f>
        <v>0</v>
      </c>
      <c r="F77" s="381">
        <f>'9. Changodar'!F14</f>
        <v>0</v>
      </c>
      <c r="G77" s="381">
        <f>'9. Changodar'!G14</f>
        <v>0</v>
      </c>
      <c r="H77" s="381">
        <f>'9. Changodar'!H14</f>
        <v>0</v>
      </c>
      <c r="I77" s="381">
        <f>'9. Changodar'!I14</f>
        <v>0</v>
      </c>
      <c r="J77" s="381">
        <f>'9. Changodar'!J14</f>
        <v>0</v>
      </c>
      <c r="K77" s="381">
        <f>'9. Changodar'!K14</f>
        <v>0</v>
      </c>
      <c r="L77" s="381">
        <f>'9. Changodar'!L14</f>
        <v>0</v>
      </c>
      <c r="M77" s="381">
        <f>'9. Changodar'!M14</f>
        <v>0</v>
      </c>
      <c r="N77" s="381">
        <f>'9. Changodar'!N14</f>
        <v>0</v>
      </c>
      <c r="O77" s="381">
        <f>'9. Changodar'!O14</f>
        <v>0</v>
      </c>
      <c r="P77" s="381">
        <f>'9. Changodar'!P14</f>
        <v>0</v>
      </c>
      <c r="Q77" s="381">
        <f>'9. Changodar'!Q14</f>
        <v>0</v>
      </c>
      <c r="R77" s="381">
        <f>'9. Changodar'!R14</f>
        <v>0</v>
      </c>
      <c r="S77" s="377" t="str">
        <f>VLOOKUP(B77,'Plant Data'!B:H,2,0)</f>
        <v>Ahmedabad</v>
      </c>
      <c r="T77" s="377" t="str">
        <f>VLOOKUP(B77,'Plant Data'!B:H,3,0)</f>
        <v>TS-2</v>
      </c>
      <c r="U77" s="377" t="str">
        <f>VLOOKUP(B77,'Plant Data'!B:H,4,0)</f>
        <v>Topical - Ointment</v>
      </c>
      <c r="V77" s="377" t="str">
        <f>VLOOKUP(B77,'Plant Data'!B:H,5,0)</f>
        <v>Aby Babu</v>
      </c>
      <c r="W77" s="377" t="str">
        <f>VLOOKUP(B77,'Plant Data'!B:H,6,0)</f>
        <v>Brij Bhushan</v>
      </c>
      <c r="X77" s="377" t="str">
        <f>VLOOKUP(B77,'Plant Data'!B:H,7,0)</f>
        <v>Apalkumar Patel</v>
      </c>
      <c r="AA77" s="379" t="s">
        <v>132</v>
      </c>
      <c r="AB77" s="381">
        <v>0</v>
      </c>
      <c r="AD77" s="401">
        <f t="shared" si="9"/>
        <v>0</v>
      </c>
      <c r="AE77" s="401">
        <f t="shared" si="9"/>
        <v>0</v>
      </c>
      <c r="AF77" s="401">
        <f t="shared" si="10"/>
        <v>0</v>
      </c>
      <c r="AG77" s="401">
        <f t="shared" si="11"/>
        <v>0</v>
      </c>
      <c r="AH77" s="401">
        <f t="shared" si="12"/>
        <v>0</v>
      </c>
      <c r="AI77" s="401">
        <f t="shared" si="13"/>
        <v>0</v>
      </c>
      <c r="AJ77" s="401">
        <f t="shared" si="14"/>
        <v>0</v>
      </c>
      <c r="AK77" s="401">
        <f t="shared" si="15"/>
        <v>0</v>
      </c>
      <c r="AL77" s="401"/>
      <c r="AM77" s="401"/>
      <c r="AN77" s="401"/>
      <c r="AO77" s="401"/>
      <c r="AP77" s="367" t="s">
        <v>303</v>
      </c>
    </row>
    <row r="78" spans="1:43">
      <c r="A78" s="367">
        <v>12</v>
      </c>
      <c r="B78" s="367" t="s">
        <v>303</v>
      </c>
      <c r="C78" s="379" t="s">
        <v>13</v>
      </c>
      <c r="E78" s="381">
        <f>'9. Changodar'!D15</f>
        <v>0</v>
      </c>
      <c r="F78" s="381">
        <f>'9. Changodar'!F15</f>
        <v>0</v>
      </c>
      <c r="G78" s="381">
        <f>'9. Changodar'!G15</f>
        <v>0</v>
      </c>
      <c r="H78" s="381">
        <f>'9. Changodar'!H15</f>
        <v>0</v>
      </c>
      <c r="I78" s="381">
        <f>'9. Changodar'!I15</f>
        <v>0</v>
      </c>
      <c r="J78" s="381">
        <f>'9. Changodar'!J15</f>
        <v>0</v>
      </c>
      <c r="K78" s="381">
        <f>'9. Changodar'!K15</f>
        <v>0</v>
      </c>
      <c r="L78" s="381">
        <f>'9. Changodar'!L15</f>
        <v>0</v>
      </c>
      <c r="M78" s="381">
        <f>'9. Changodar'!M15</f>
        <v>0</v>
      </c>
      <c r="N78" s="381">
        <f>'9. Changodar'!N15</f>
        <v>0</v>
      </c>
      <c r="O78" s="381">
        <f>'9. Changodar'!O15</f>
        <v>0</v>
      </c>
      <c r="P78" s="381">
        <f>'9. Changodar'!P15</f>
        <v>0</v>
      </c>
      <c r="Q78" s="381">
        <f>'9. Changodar'!Q15</f>
        <v>0</v>
      </c>
      <c r="R78" s="381">
        <f>'9. Changodar'!R15</f>
        <v>0</v>
      </c>
      <c r="S78" s="377" t="str">
        <f>VLOOKUP(B78,'Plant Data'!B:H,2,0)</f>
        <v>Ahmedabad</v>
      </c>
      <c r="T78" s="377" t="str">
        <f>VLOOKUP(B78,'Plant Data'!B:H,3,0)</f>
        <v>TS-2</v>
      </c>
      <c r="U78" s="377" t="str">
        <f>VLOOKUP(B78,'Plant Data'!B:H,4,0)</f>
        <v>Topical - Ointment</v>
      </c>
      <c r="V78" s="377" t="str">
        <f>VLOOKUP(B78,'Plant Data'!B:H,5,0)</f>
        <v>Aby Babu</v>
      </c>
      <c r="W78" s="377" t="str">
        <f>VLOOKUP(B78,'Plant Data'!B:H,6,0)</f>
        <v>Brij Bhushan</v>
      </c>
      <c r="X78" s="377" t="str">
        <f>VLOOKUP(B78,'Plant Data'!B:H,7,0)</f>
        <v>Apalkumar Patel</v>
      </c>
      <c r="AA78" s="379" t="s">
        <v>13</v>
      </c>
      <c r="AB78" s="381">
        <v>0</v>
      </c>
      <c r="AD78" s="401">
        <f t="shared" si="9"/>
        <v>0</v>
      </c>
      <c r="AE78" s="401">
        <f t="shared" si="9"/>
        <v>0</v>
      </c>
      <c r="AF78" s="401">
        <f t="shared" si="10"/>
        <v>0</v>
      </c>
      <c r="AG78" s="401">
        <f t="shared" si="11"/>
        <v>0</v>
      </c>
      <c r="AH78" s="401">
        <f t="shared" si="12"/>
        <v>0</v>
      </c>
      <c r="AI78" s="401">
        <f t="shared" si="13"/>
        <v>0</v>
      </c>
      <c r="AJ78" s="401">
        <f t="shared" si="14"/>
        <v>0</v>
      </c>
      <c r="AK78" s="401">
        <f t="shared" si="15"/>
        <v>0</v>
      </c>
      <c r="AL78" s="401"/>
      <c r="AM78" s="401"/>
      <c r="AN78" s="401"/>
      <c r="AO78" s="401"/>
      <c r="AP78" s="367" t="s">
        <v>303</v>
      </c>
    </row>
    <row r="79" spans="1:43">
      <c r="A79" s="367">
        <v>13</v>
      </c>
      <c r="B79" s="367" t="s">
        <v>303</v>
      </c>
      <c r="C79" s="380" t="s">
        <v>14</v>
      </c>
      <c r="E79" s="381">
        <f>'9. Changodar'!D16</f>
        <v>0</v>
      </c>
      <c r="F79" s="381">
        <f>'9. Changodar'!F16</f>
        <v>0</v>
      </c>
      <c r="G79" s="381">
        <f>'9. Changodar'!G16</f>
        <v>0</v>
      </c>
      <c r="H79" s="381">
        <f>'9. Changodar'!H16</f>
        <v>0</v>
      </c>
      <c r="I79" s="381">
        <f>'9. Changodar'!I16</f>
        <v>0</v>
      </c>
      <c r="J79" s="381">
        <f>'9. Changodar'!J16</f>
        <v>0</v>
      </c>
      <c r="K79" s="381">
        <f>'9. Changodar'!K16</f>
        <v>0</v>
      </c>
      <c r="L79" s="381">
        <f>'9. Changodar'!L16</f>
        <v>0</v>
      </c>
      <c r="M79" s="381">
        <f>'9. Changodar'!M16</f>
        <v>0</v>
      </c>
      <c r="N79" s="381">
        <f>'9. Changodar'!N16</f>
        <v>0</v>
      </c>
      <c r="O79" s="381">
        <f>'9. Changodar'!O16</f>
        <v>0</v>
      </c>
      <c r="P79" s="381">
        <f>'9. Changodar'!P16</f>
        <v>0</v>
      </c>
      <c r="Q79" s="381">
        <f>'9. Changodar'!Q16</f>
        <v>0</v>
      </c>
      <c r="R79" s="381">
        <f>'9. Changodar'!R16</f>
        <v>0</v>
      </c>
      <c r="S79" s="377" t="str">
        <f>VLOOKUP(B79,'Plant Data'!B:H,2,0)</f>
        <v>Ahmedabad</v>
      </c>
      <c r="T79" s="377" t="str">
        <f>VLOOKUP(B79,'Plant Data'!B:H,3,0)</f>
        <v>TS-2</v>
      </c>
      <c r="U79" s="377" t="str">
        <f>VLOOKUP(B79,'Plant Data'!B:H,4,0)</f>
        <v>Topical - Ointment</v>
      </c>
      <c r="V79" s="377" t="str">
        <f>VLOOKUP(B79,'Plant Data'!B:H,5,0)</f>
        <v>Aby Babu</v>
      </c>
      <c r="W79" s="377" t="str">
        <f>VLOOKUP(B79,'Plant Data'!B:H,6,0)</f>
        <v>Brij Bhushan</v>
      </c>
      <c r="X79" s="377" t="str">
        <f>VLOOKUP(B79,'Plant Data'!B:H,7,0)</f>
        <v>Apalkumar Patel</v>
      </c>
      <c r="AA79" s="380" t="s">
        <v>14</v>
      </c>
      <c r="AB79" s="381">
        <v>0</v>
      </c>
      <c r="AD79" s="401">
        <f t="shared" si="9"/>
        <v>0</v>
      </c>
      <c r="AE79" s="401">
        <f t="shared" si="9"/>
        <v>0</v>
      </c>
      <c r="AF79" s="401">
        <f t="shared" si="10"/>
        <v>0</v>
      </c>
      <c r="AG79" s="401">
        <f t="shared" si="11"/>
        <v>0</v>
      </c>
      <c r="AH79" s="401">
        <f t="shared" si="12"/>
        <v>0</v>
      </c>
      <c r="AI79" s="401">
        <f t="shared" si="13"/>
        <v>0</v>
      </c>
      <c r="AJ79" s="401">
        <f t="shared" si="14"/>
        <v>0</v>
      </c>
      <c r="AK79" s="401">
        <f t="shared" si="15"/>
        <v>0</v>
      </c>
      <c r="AL79" s="401"/>
      <c r="AM79" s="401"/>
      <c r="AN79" s="401"/>
      <c r="AO79" s="401"/>
      <c r="AP79" s="367" t="s">
        <v>303</v>
      </c>
    </row>
    <row r="80" spans="1:43">
      <c r="A80" s="367">
        <v>1</v>
      </c>
      <c r="B80" s="367" t="s">
        <v>69</v>
      </c>
      <c r="C80" s="382" t="s">
        <v>30</v>
      </c>
      <c r="D80" s="379" t="s">
        <v>7</v>
      </c>
      <c r="E80" s="383">
        <f>'10. Baddi'!E4</f>
        <v>120</v>
      </c>
      <c r="F80" s="383">
        <f>'10. Baddi'!G4</f>
        <v>199.54008122000008</v>
      </c>
      <c r="G80" s="383">
        <f>'10. Baddi'!H4</f>
        <v>71.831900000000005</v>
      </c>
      <c r="H80" s="383">
        <f>'10. Baddi'!I4</f>
        <v>19.436</v>
      </c>
      <c r="I80" s="383">
        <f>'10. Baddi'!J4</f>
        <v>18.260000000000002</v>
      </c>
      <c r="J80" s="383">
        <f>'10. Baddi'!K4</f>
        <v>13.234</v>
      </c>
      <c r="K80" s="383">
        <f>'10. Baddi'!L4</f>
        <v>4.5199999999999996</v>
      </c>
      <c r="L80" s="383">
        <f>'10. Baddi'!M4</f>
        <v>0</v>
      </c>
      <c r="M80" s="383">
        <f>'10. Baddi'!N4</f>
        <v>0</v>
      </c>
      <c r="N80" s="383">
        <f>'10. Baddi'!O4</f>
        <v>67.418181220000065</v>
      </c>
      <c r="O80" s="383">
        <f>'10. Baddi'!P4</f>
        <v>4.84</v>
      </c>
      <c r="P80" s="383">
        <f>'10. Baddi'!Q4</f>
        <v>0</v>
      </c>
      <c r="Q80" s="383">
        <f>'10. Baddi'!R4</f>
        <v>0</v>
      </c>
      <c r="R80" s="383">
        <f>'10. Baddi'!S4</f>
        <v>0</v>
      </c>
      <c r="S80" s="377" t="str">
        <f>VLOOKUP(B80,'Plant Data'!B:H,2,0)</f>
        <v>Baddi</v>
      </c>
      <c r="T80" s="377" t="str">
        <f>VLOOKUP(B80,'Plant Data'!B:H,3,0)</f>
        <v>TS-2</v>
      </c>
      <c r="U80" s="377" t="str">
        <f>VLOOKUP(B80,'Plant Data'!B:H,4,0)</f>
        <v>OSD</v>
      </c>
      <c r="V80" s="377" t="str">
        <f>VLOOKUP(B80,'Plant Data'!B:H,5,0)</f>
        <v>Dipak Patil</v>
      </c>
      <c r="W80" s="377" t="str">
        <f>VLOOKUP(B80,'Plant Data'!B:H,6,0)</f>
        <v>Akshay Patel</v>
      </c>
      <c r="X80" s="377" t="str">
        <f>VLOOKUP(B80,'Plant Data'!B:H,7,0)</f>
        <v>Mukul Bansal</v>
      </c>
      <c r="AA80" s="382" t="s">
        <v>30</v>
      </c>
      <c r="AB80" s="383">
        <v>137.55927250351868</v>
      </c>
      <c r="AD80" s="401">
        <f t="shared" si="9"/>
        <v>4.7970174537424572</v>
      </c>
      <c r="AE80" s="401">
        <f t="shared" si="9"/>
        <v>11.359337330462139</v>
      </c>
      <c r="AF80" s="401">
        <f t="shared" si="10"/>
        <v>11.359337330462139</v>
      </c>
      <c r="AG80" s="401">
        <f t="shared" si="11"/>
        <v>11.463272708626556</v>
      </c>
      <c r="AH80" s="401">
        <f t="shared" si="12"/>
        <v>11.463272708626556</v>
      </c>
      <c r="AI80" s="401">
        <f t="shared" si="13"/>
        <v>11.463272708626556</v>
      </c>
      <c r="AJ80" s="401">
        <f t="shared" si="14"/>
        <v>11.463272708626556</v>
      </c>
      <c r="AK80" s="401">
        <f t="shared" si="15"/>
        <v>11.463272708626556</v>
      </c>
      <c r="AL80" s="401"/>
      <c r="AM80" s="401"/>
      <c r="AN80" s="401"/>
      <c r="AO80" s="401"/>
      <c r="AP80" s="367" t="s">
        <v>69</v>
      </c>
      <c r="AQ80" s="379" t="s">
        <v>7</v>
      </c>
    </row>
    <row r="81" spans="1:43">
      <c r="B81" s="367" t="s">
        <v>69</v>
      </c>
      <c r="C81" s="382" t="s">
        <v>31</v>
      </c>
      <c r="D81" s="379" t="s">
        <v>7</v>
      </c>
      <c r="E81" s="383">
        <f>'10. Baddi'!E5</f>
        <v>124</v>
      </c>
      <c r="F81" s="383">
        <f>'10. Baddi'!G5</f>
        <v>300.50309110000001</v>
      </c>
      <c r="G81" s="383">
        <f>'10. Baddi'!H5</f>
        <v>14.945</v>
      </c>
      <c r="H81" s="383">
        <f>'10. Baddi'!I5</f>
        <v>9.8040000000000003</v>
      </c>
      <c r="I81" s="383">
        <f>'10. Baddi'!J5</f>
        <v>1.34</v>
      </c>
      <c r="J81" s="383">
        <f>'10. Baddi'!K5</f>
        <v>0</v>
      </c>
      <c r="K81" s="383">
        <f>'10. Baddi'!L5</f>
        <v>0</v>
      </c>
      <c r="L81" s="383">
        <f>'10. Baddi'!M5</f>
        <v>0</v>
      </c>
      <c r="M81" s="383">
        <f>'10. Baddi'!N5</f>
        <v>0</v>
      </c>
      <c r="N81" s="383">
        <f>'10. Baddi'!O5</f>
        <v>274.41409110000001</v>
      </c>
      <c r="O81" s="383">
        <f>'10. Baddi'!P5</f>
        <v>0</v>
      </c>
      <c r="P81" s="383">
        <f>'10. Baddi'!Q5</f>
        <v>0</v>
      </c>
      <c r="Q81" s="383">
        <f>'10. Baddi'!R5</f>
        <v>0</v>
      </c>
      <c r="R81" s="383">
        <f>'10. Baddi'!S5</f>
        <v>0</v>
      </c>
      <c r="S81" s="377" t="str">
        <f>VLOOKUP(B81,'Plant Data'!B:H,2,0)</f>
        <v>Baddi</v>
      </c>
      <c r="T81" s="377" t="str">
        <f>VLOOKUP(B81,'Plant Data'!B:H,3,0)</f>
        <v>TS-2</v>
      </c>
      <c r="U81" s="377" t="str">
        <f>VLOOKUP(B81,'Plant Data'!B:H,4,0)</f>
        <v>OSD</v>
      </c>
      <c r="V81" s="377" t="str">
        <f>VLOOKUP(B81,'Plant Data'!B:H,5,0)</f>
        <v>Dipak Patil</v>
      </c>
      <c r="W81" s="377" t="str">
        <f>VLOOKUP(B81,'Plant Data'!B:H,6,0)</f>
        <v>Akshay Patel</v>
      </c>
      <c r="X81" s="377" t="str">
        <f>VLOOKUP(B81,'Plant Data'!B:H,7,0)</f>
        <v>Mukul Bansal</v>
      </c>
      <c r="AA81" s="382" t="s">
        <v>31</v>
      </c>
      <c r="AB81" s="383">
        <v>116.59146812460503</v>
      </c>
      <c r="AD81" s="401">
        <f t="shared" si="9"/>
        <v>4.0658204813992551</v>
      </c>
      <c r="AE81" s="401">
        <f t="shared" si="9"/>
        <v>9.6278628999534366</v>
      </c>
      <c r="AF81" s="401">
        <f t="shared" si="10"/>
        <v>9.6278628999534366</v>
      </c>
      <c r="AG81" s="401">
        <f t="shared" si="11"/>
        <v>9.7159556770504185</v>
      </c>
      <c r="AH81" s="401">
        <f t="shared" si="12"/>
        <v>9.7159556770504185</v>
      </c>
      <c r="AI81" s="401">
        <f t="shared" si="13"/>
        <v>9.7159556770504185</v>
      </c>
      <c r="AJ81" s="401">
        <f t="shared" si="14"/>
        <v>9.7159556770504185</v>
      </c>
      <c r="AK81" s="401">
        <f t="shared" si="15"/>
        <v>9.7159556770504185</v>
      </c>
      <c r="AL81" s="401"/>
      <c r="AM81" s="401"/>
      <c r="AN81" s="401"/>
      <c r="AO81" s="401"/>
      <c r="AP81" s="367" t="s">
        <v>69</v>
      </c>
      <c r="AQ81" s="379" t="s">
        <v>7</v>
      </c>
    </row>
    <row r="82" spans="1:43">
      <c r="A82" s="367">
        <v>2</v>
      </c>
      <c r="B82" s="367" t="s">
        <v>69</v>
      </c>
      <c r="C82" s="382" t="s">
        <v>130</v>
      </c>
      <c r="D82" s="379" t="s">
        <v>8</v>
      </c>
      <c r="E82" s="383">
        <f>'10. Baddi'!E6</f>
        <v>77</v>
      </c>
      <c r="F82" s="383">
        <f>'10. Baddi'!G6</f>
        <v>36.864000000000004</v>
      </c>
      <c r="G82" s="383">
        <f>'10. Baddi'!H6</f>
        <v>8.9543999999999997</v>
      </c>
      <c r="H82" s="383">
        <f>'10. Baddi'!I6</f>
        <v>3.0880000000000001</v>
      </c>
      <c r="I82" s="383">
        <f>'10. Baddi'!J6</f>
        <v>0.11</v>
      </c>
      <c r="J82" s="383">
        <f>'10. Baddi'!K6</f>
        <v>3.2090000000000001</v>
      </c>
      <c r="K82" s="383">
        <f>'10. Baddi'!L6</f>
        <v>3.21</v>
      </c>
      <c r="L82" s="383">
        <f>'10. Baddi'!M6</f>
        <v>2.5</v>
      </c>
      <c r="M82" s="383">
        <f>'10. Baddi'!N6</f>
        <v>4.28</v>
      </c>
      <c r="N82" s="383">
        <f>'10. Baddi'!O6</f>
        <v>3.9226000000000001</v>
      </c>
      <c r="O82" s="383">
        <f>'10. Baddi'!P6</f>
        <v>7.59</v>
      </c>
      <c r="P82" s="383">
        <f>'10. Baddi'!Q6</f>
        <v>0</v>
      </c>
      <c r="Q82" s="383">
        <f>'10. Baddi'!R6</f>
        <v>0</v>
      </c>
      <c r="R82" s="383">
        <f>'10. Baddi'!S6</f>
        <v>0</v>
      </c>
      <c r="S82" s="377" t="str">
        <f>VLOOKUP(B82,'Plant Data'!B:H,2,0)</f>
        <v>Baddi</v>
      </c>
      <c r="T82" s="377" t="str">
        <f>VLOOKUP(B82,'Plant Data'!B:H,3,0)</f>
        <v>TS-2</v>
      </c>
      <c r="U82" s="377" t="str">
        <f>VLOOKUP(B82,'Plant Data'!B:H,4,0)</f>
        <v>OSD</v>
      </c>
      <c r="V82" s="377" t="str">
        <f>VLOOKUP(B82,'Plant Data'!B:H,5,0)</f>
        <v>Dipak Patil</v>
      </c>
      <c r="W82" s="377" t="str">
        <f>VLOOKUP(B82,'Plant Data'!B:H,6,0)</f>
        <v>Akshay Patel</v>
      </c>
      <c r="X82" s="377" t="str">
        <f>VLOOKUP(B82,'Plant Data'!B:H,7,0)</f>
        <v>Mukul Bansal</v>
      </c>
      <c r="AA82" s="382" t="s">
        <v>130</v>
      </c>
      <c r="AB82" s="383">
        <v>71.740451541785717</v>
      </c>
      <c r="AD82" s="401">
        <f t="shared" si="9"/>
        <v>2.5017593646877434</v>
      </c>
      <c r="AE82" s="401">
        <f t="shared" si="9"/>
        <v>5.9241661755805763</v>
      </c>
      <c r="AF82" s="401">
        <f t="shared" si="10"/>
        <v>5.9241661755805763</v>
      </c>
      <c r="AG82" s="401">
        <f t="shared" si="11"/>
        <v>5.9783709618154761</v>
      </c>
      <c r="AH82" s="401">
        <f t="shared" si="12"/>
        <v>5.9783709618154761</v>
      </c>
      <c r="AI82" s="401">
        <f t="shared" si="13"/>
        <v>5.9783709618154761</v>
      </c>
      <c r="AJ82" s="401">
        <f t="shared" si="14"/>
        <v>5.9783709618154761</v>
      </c>
      <c r="AK82" s="401">
        <f t="shared" si="15"/>
        <v>5.9783709618154761</v>
      </c>
      <c r="AL82" s="401"/>
      <c r="AM82" s="401"/>
      <c r="AN82" s="401"/>
      <c r="AO82" s="401"/>
      <c r="AP82" s="367" t="s">
        <v>69</v>
      </c>
      <c r="AQ82" s="379" t="s">
        <v>8</v>
      </c>
    </row>
    <row r="83" spans="1:43">
      <c r="B83" s="367" t="s">
        <v>69</v>
      </c>
      <c r="C83" s="382" t="s">
        <v>131</v>
      </c>
      <c r="D83" s="379" t="s">
        <v>8</v>
      </c>
      <c r="E83" s="383">
        <f>'10. Baddi'!E7</f>
        <v>77</v>
      </c>
      <c r="F83" s="383">
        <f>'10. Baddi'!G7</f>
        <v>83.577111814436364</v>
      </c>
      <c r="G83" s="383">
        <f>'10. Baddi'!H7</f>
        <v>34.493299999999998</v>
      </c>
      <c r="H83" s="383">
        <f>'10. Baddi'!I7</f>
        <v>6.4080000000000004</v>
      </c>
      <c r="I83" s="383">
        <f>'10. Baddi'!J7</f>
        <v>7.43</v>
      </c>
      <c r="J83" s="383">
        <f>'10. Baddi'!K7</f>
        <v>7.6616452503497818</v>
      </c>
      <c r="K83" s="383">
        <f>'10. Baddi'!L7</f>
        <v>5.59</v>
      </c>
      <c r="L83" s="383">
        <f>'10. Baddi'!M7</f>
        <v>10.944590064086583</v>
      </c>
      <c r="M83" s="383">
        <f>'10. Baddi'!N7</f>
        <v>6.85</v>
      </c>
      <c r="N83" s="383">
        <f>'10. Baddi'!O7</f>
        <v>1.3997882500000001</v>
      </c>
      <c r="O83" s="383">
        <f>'10. Baddi'!P7</f>
        <v>1.4</v>
      </c>
      <c r="P83" s="383">
        <f>'10. Baddi'!Q7</f>
        <v>1.3997882500000001</v>
      </c>
      <c r="Q83" s="383">
        <f>'10. Baddi'!R7</f>
        <v>0</v>
      </c>
      <c r="R83" s="383">
        <f>'10. Baddi'!S7</f>
        <v>0</v>
      </c>
      <c r="S83" s="377" t="str">
        <f>VLOOKUP(B83,'Plant Data'!B:H,2,0)</f>
        <v>Baddi</v>
      </c>
      <c r="T83" s="377" t="str">
        <f>VLOOKUP(B83,'Plant Data'!B:H,3,0)</f>
        <v>TS-2</v>
      </c>
      <c r="U83" s="377" t="str">
        <f>VLOOKUP(B83,'Plant Data'!B:H,4,0)</f>
        <v>OSD</v>
      </c>
      <c r="V83" s="377" t="str">
        <f>VLOOKUP(B83,'Plant Data'!B:H,5,0)</f>
        <v>Dipak Patil</v>
      </c>
      <c r="W83" s="377" t="str">
        <f>VLOOKUP(B83,'Plant Data'!B:H,6,0)</f>
        <v>Akshay Patel</v>
      </c>
      <c r="X83" s="377" t="str">
        <f>VLOOKUP(B83,'Plant Data'!B:H,7,0)</f>
        <v>Mukul Bansal</v>
      </c>
      <c r="AA83" s="382" t="s">
        <v>131</v>
      </c>
      <c r="AB83" s="383">
        <v>95.419183337054932</v>
      </c>
      <c r="AD83" s="401">
        <f t="shared" si="9"/>
        <v>3.3274927931739069</v>
      </c>
      <c r="AE83" s="401">
        <f t="shared" si="9"/>
        <v>7.8795029342358109</v>
      </c>
      <c r="AF83" s="401">
        <f t="shared" si="10"/>
        <v>7.8795029342358109</v>
      </c>
      <c r="AG83" s="401">
        <f t="shared" si="11"/>
        <v>7.951598611421244</v>
      </c>
      <c r="AH83" s="401">
        <f t="shared" si="12"/>
        <v>7.951598611421244</v>
      </c>
      <c r="AI83" s="401">
        <f t="shared" si="13"/>
        <v>7.951598611421244</v>
      </c>
      <c r="AJ83" s="401">
        <f t="shared" si="14"/>
        <v>7.951598611421244</v>
      </c>
      <c r="AK83" s="401">
        <f t="shared" si="15"/>
        <v>7.951598611421244</v>
      </c>
      <c r="AL83" s="401"/>
      <c r="AM83" s="401"/>
      <c r="AN83" s="401"/>
      <c r="AO83" s="401"/>
      <c r="AP83" s="367" t="s">
        <v>69</v>
      </c>
      <c r="AQ83" s="379" t="s">
        <v>8</v>
      </c>
    </row>
    <row r="84" spans="1:43">
      <c r="A84" s="382">
        <v>3</v>
      </c>
      <c r="B84" s="367" t="s">
        <v>69</v>
      </c>
      <c r="C84" s="382" t="s">
        <v>5</v>
      </c>
      <c r="D84" s="382" t="s">
        <v>5</v>
      </c>
      <c r="E84" s="383">
        <f>'10. Baddi'!E8</f>
        <v>50</v>
      </c>
      <c r="F84" s="383">
        <f>'10. Baddi'!G8</f>
        <v>21.74755236666666</v>
      </c>
      <c r="G84" s="383">
        <f>'10. Baddi'!H8</f>
        <v>0</v>
      </c>
      <c r="H84" s="383">
        <f>'10. Baddi'!I8</f>
        <v>6.36</v>
      </c>
      <c r="I84" s="383">
        <f>'10. Baddi'!J8</f>
        <v>0</v>
      </c>
      <c r="J84" s="383">
        <f>'10. Baddi'!K8</f>
        <v>0</v>
      </c>
      <c r="K84" s="383">
        <f>'10. Baddi'!L8</f>
        <v>0</v>
      </c>
      <c r="L84" s="383">
        <f>'10. Baddi'!M8</f>
        <v>0</v>
      </c>
      <c r="M84" s="383">
        <f>'10. Baddi'!N8</f>
        <v>0</v>
      </c>
      <c r="N84" s="383">
        <f>'10. Baddi'!O8</f>
        <v>15.387552366666661</v>
      </c>
      <c r="O84" s="383">
        <f>'10. Baddi'!P8</f>
        <v>0</v>
      </c>
      <c r="P84" s="383">
        <f>'10. Baddi'!Q8</f>
        <v>0</v>
      </c>
      <c r="Q84" s="383">
        <f>'10. Baddi'!R8</f>
        <v>0</v>
      </c>
      <c r="R84" s="383">
        <f>'10. Baddi'!S8</f>
        <v>0</v>
      </c>
      <c r="S84" s="377" t="str">
        <f>VLOOKUP(B84,'Plant Data'!B:H,2,0)</f>
        <v>Baddi</v>
      </c>
      <c r="T84" s="377" t="str">
        <f>VLOOKUP(B84,'Plant Data'!B:H,3,0)</f>
        <v>TS-2</v>
      </c>
      <c r="U84" s="377" t="str">
        <f>VLOOKUP(B84,'Plant Data'!B:H,4,0)</f>
        <v>OSD</v>
      </c>
      <c r="V84" s="377" t="str">
        <f>VLOOKUP(B84,'Plant Data'!B:H,5,0)</f>
        <v>Dipak Patil</v>
      </c>
      <c r="W84" s="377" t="str">
        <f>VLOOKUP(B84,'Plant Data'!B:H,6,0)</f>
        <v>Akshay Patel</v>
      </c>
      <c r="X84" s="377" t="str">
        <f>VLOOKUP(B84,'Plant Data'!B:H,7,0)</f>
        <v>Mukul Bansal</v>
      </c>
      <c r="AA84" s="382" t="s">
        <v>5</v>
      </c>
      <c r="AB84" s="383">
        <v>40.571172399999995</v>
      </c>
      <c r="AD84" s="401">
        <f t="shared" si="9"/>
        <v>1.4148128190821594</v>
      </c>
      <c r="AE84" s="401">
        <f t="shared" si="9"/>
        <v>3.3502767555865534</v>
      </c>
      <c r="AF84" s="401">
        <f t="shared" si="10"/>
        <v>3.3502767555865534</v>
      </c>
      <c r="AG84" s="401">
        <f t="shared" si="11"/>
        <v>3.3809310333333329</v>
      </c>
      <c r="AH84" s="401">
        <f t="shared" si="12"/>
        <v>3.3809310333333329</v>
      </c>
      <c r="AI84" s="401">
        <f t="shared" si="13"/>
        <v>3.3809310333333329</v>
      </c>
      <c r="AJ84" s="401">
        <f t="shared" si="14"/>
        <v>3.3809310333333329</v>
      </c>
      <c r="AK84" s="401">
        <f t="shared" si="15"/>
        <v>3.3809310333333329</v>
      </c>
      <c r="AL84" s="401"/>
      <c r="AM84" s="401"/>
      <c r="AN84" s="401"/>
      <c r="AO84" s="401"/>
      <c r="AP84" s="367" t="s">
        <v>69</v>
      </c>
      <c r="AQ84" s="382" t="s">
        <v>5</v>
      </c>
    </row>
    <row r="85" spans="1:43">
      <c r="A85" s="382">
        <v>4</v>
      </c>
      <c r="B85" s="367" t="s">
        <v>69</v>
      </c>
      <c r="C85" s="382" t="s">
        <v>9</v>
      </c>
      <c r="D85" s="382" t="s">
        <v>9</v>
      </c>
      <c r="E85" s="383">
        <f>'10. Baddi'!E9</f>
        <v>35</v>
      </c>
      <c r="F85" s="383">
        <f>'10. Baddi'!G9</f>
        <v>28.370099000000007</v>
      </c>
      <c r="G85" s="383">
        <f>'10. Baddi'!H9</f>
        <v>15.9252</v>
      </c>
      <c r="H85" s="383">
        <f>'10. Baddi'!I9</f>
        <v>1.605</v>
      </c>
      <c r="I85" s="383">
        <f>'10. Baddi'!J9</f>
        <v>0.71</v>
      </c>
      <c r="J85" s="383">
        <f>'10. Baddi'!K9</f>
        <v>0.20919899999999997</v>
      </c>
      <c r="K85" s="383">
        <f>'10. Baddi'!L9</f>
        <v>0.48</v>
      </c>
      <c r="L85" s="383">
        <f>'10. Baddi'!M9</f>
        <v>0.79391</v>
      </c>
      <c r="M85" s="383">
        <f>'10. Baddi'!N9</f>
        <v>0.64</v>
      </c>
      <c r="N85" s="383">
        <f>'10. Baddi'!O9</f>
        <v>5.6317400000000006</v>
      </c>
      <c r="O85" s="383">
        <f>'10. Baddi'!P9</f>
        <v>1.19</v>
      </c>
      <c r="P85" s="383">
        <f>'10. Baddi'!Q9</f>
        <v>1.1850499999999999</v>
      </c>
      <c r="Q85" s="383">
        <f>'10. Baddi'!R9</f>
        <v>0</v>
      </c>
      <c r="R85" s="383">
        <f>'10. Baddi'!S9</f>
        <v>0</v>
      </c>
      <c r="S85" s="377" t="str">
        <f>VLOOKUP(B85,'Plant Data'!B:H,2,0)</f>
        <v>Baddi</v>
      </c>
      <c r="T85" s="377" t="str">
        <f>VLOOKUP(B85,'Plant Data'!B:H,3,0)</f>
        <v>TS-2</v>
      </c>
      <c r="U85" s="377" t="str">
        <f>VLOOKUP(B85,'Plant Data'!B:H,4,0)</f>
        <v>OSD</v>
      </c>
      <c r="V85" s="377" t="str">
        <f>VLOOKUP(B85,'Plant Data'!B:H,5,0)</f>
        <v>Dipak Patil</v>
      </c>
      <c r="W85" s="377" t="str">
        <f>VLOOKUP(B85,'Plant Data'!B:H,6,0)</f>
        <v>Akshay Patel</v>
      </c>
      <c r="X85" s="377" t="str">
        <f>VLOOKUP(B85,'Plant Data'!B:H,7,0)</f>
        <v>Mukul Bansal</v>
      </c>
      <c r="AA85" s="382" t="s">
        <v>9</v>
      </c>
      <c r="AB85" s="383">
        <v>34.024104367704517</v>
      </c>
      <c r="AD85" s="401">
        <f t="shared" si="9"/>
        <v>1.1865010589937413</v>
      </c>
      <c r="AE85" s="401">
        <f t="shared" si="9"/>
        <v>2.8096345076971789</v>
      </c>
      <c r="AF85" s="401">
        <f t="shared" si="10"/>
        <v>2.8096345076971789</v>
      </c>
      <c r="AG85" s="401">
        <f t="shared" si="11"/>
        <v>2.8353420306420429</v>
      </c>
      <c r="AH85" s="401">
        <f t="shared" si="12"/>
        <v>2.8353420306420429</v>
      </c>
      <c r="AI85" s="401">
        <f t="shared" si="13"/>
        <v>2.8353420306420429</v>
      </c>
      <c r="AJ85" s="401">
        <f t="shared" si="14"/>
        <v>2.8353420306420429</v>
      </c>
      <c r="AK85" s="401">
        <f t="shared" si="15"/>
        <v>2.8353420306420429</v>
      </c>
      <c r="AL85" s="401"/>
      <c r="AM85" s="401"/>
      <c r="AN85" s="401"/>
      <c r="AO85" s="401"/>
      <c r="AP85" s="367" t="s">
        <v>69</v>
      </c>
      <c r="AQ85" s="382" t="s">
        <v>9</v>
      </c>
    </row>
    <row r="86" spans="1:43">
      <c r="A86" s="382">
        <v>5</v>
      </c>
      <c r="B86" s="367" t="s">
        <v>69</v>
      </c>
      <c r="C86" s="382" t="s">
        <v>10</v>
      </c>
      <c r="D86" s="382" t="s">
        <v>10</v>
      </c>
      <c r="E86" s="383">
        <f>'10. Baddi'!E10</f>
        <v>59</v>
      </c>
      <c r="F86" s="383">
        <f>'10. Baddi'!G10</f>
        <v>26.523132517359073</v>
      </c>
      <c r="G86" s="383">
        <f>'10. Baddi'!H10</f>
        <v>13.6671</v>
      </c>
      <c r="H86" s="383">
        <f>'10. Baddi'!I10</f>
        <v>0.96299999999999997</v>
      </c>
      <c r="I86" s="383">
        <f>'10. Baddi'!J10</f>
        <v>1</v>
      </c>
      <c r="J86" s="383">
        <f>'10. Baddi'!K10</f>
        <v>0.57377599999999995</v>
      </c>
      <c r="K86" s="383">
        <f>'10. Baddi'!L10</f>
        <v>1</v>
      </c>
      <c r="L86" s="383">
        <f>'10. Baddi'!M10</f>
        <v>0.181005</v>
      </c>
      <c r="M86" s="383">
        <f>'10. Baddi'!N10</f>
        <v>1.55</v>
      </c>
      <c r="N86" s="383">
        <f>'10. Baddi'!O10</f>
        <v>6.9082515173590746</v>
      </c>
      <c r="O86" s="383">
        <f>'10. Baddi'!P10</f>
        <v>0.68</v>
      </c>
      <c r="P86" s="383">
        <f>'10. Baddi'!Q10</f>
        <v>0</v>
      </c>
      <c r="Q86" s="383">
        <f>'10. Baddi'!R10</f>
        <v>0</v>
      </c>
      <c r="R86" s="383">
        <f>'10. Baddi'!S10</f>
        <v>0</v>
      </c>
      <c r="S86" s="377" t="str">
        <f>VLOOKUP(B86,'Plant Data'!B:H,2,0)</f>
        <v>Baddi</v>
      </c>
      <c r="T86" s="377" t="str">
        <f>VLOOKUP(B86,'Plant Data'!B:H,3,0)</f>
        <v>TS-2</v>
      </c>
      <c r="U86" s="377" t="str">
        <f>VLOOKUP(B86,'Plant Data'!B:H,4,0)</f>
        <v>OSD</v>
      </c>
      <c r="V86" s="377" t="str">
        <f>VLOOKUP(B86,'Plant Data'!B:H,5,0)</f>
        <v>Dipak Patil</v>
      </c>
      <c r="W86" s="377" t="str">
        <f>VLOOKUP(B86,'Plant Data'!B:H,6,0)</f>
        <v>Akshay Patel</v>
      </c>
      <c r="X86" s="377" t="str">
        <f>VLOOKUP(B86,'Plant Data'!B:H,7,0)</f>
        <v>Mukul Bansal</v>
      </c>
      <c r="AA86" s="382" t="s">
        <v>10</v>
      </c>
      <c r="AB86" s="383">
        <v>50.105699999999999</v>
      </c>
      <c r="AD86" s="401">
        <f t="shared" si="9"/>
        <v>1.7473043660203658</v>
      </c>
      <c r="AE86" s="401">
        <f t="shared" si="9"/>
        <v>4.1376167387362255</v>
      </c>
      <c r="AF86" s="401">
        <f t="shared" si="10"/>
        <v>4.1376167387362255</v>
      </c>
      <c r="AG86" s="401">
        <f t="shared" si="11"/>
        <v>4.1754749999999996</v>
      </c>
      <c r="AH86" s="401">
        <f t="shared" si="12"/>
        <v>4.1754749999999996</v>
      </c>
      <c r="AI86" s="401">
        <f t="shared" si="13"/>
        <v>4.1754749999999996</v>
      </c>
      <c r="AJ86" s="401">
        <f t="shared" si="14"/>
        <v>4.1754749999999996</v>
      </c>
      <c r="AK86" s="401">
        <f t="shared" si="15"/>
        <v>4.1754749999999996</v>
      </c>
      <c r="AL86" s="401"/>
      <c r="AM86" s="401"/>
      <c r="AN86" s="401"/>
      <c r="AO86" s="401"/>
      <c r="AP86" s="367" t="s">
        <v>69</v>
      </c>
      <c r="AQ86" s="382" t="s">
        <v>10</v>
      </c>
    </row>
    <row r="87" spans="1:43">
      <c r="A87" s="382">
        <v>6</v>
      </c>
      <c r="B87" s="367" t="s">
        <v>69</v>
      </c>
      <c r="C87" s="382" t="s">
        <v>11</v>
      </c>
      <c r="D87" s="382" t="s">
        <v>11</v>
      </c>
      <c r="E87" s="383">
        <f>'10. Baddi'!E11</f>
        <v>164</v>
      </c>
      <c r="F87" s="383">
        <f>'10. Baddi'!G11</f>
        <v>106.12823227856599</v>
      </c>
      <c r="G87" s="383">
        <f>'10. Baddi'!H11</f>
        <v>15.378399999999999</v>
      </c>
      <c r="H87" s="383">
        <f>'10. Baddi'!I11</f>
        <v>6.2030000000000003</v>
      </c>
      <c r="I87" s="383">
        <f>'10. Baddi'!J11</f>
        <v>6.2</v>
      </c>
      <c r="J87" s="383">
        <f>'10. Baddi'!K11</f>
        <v>6.2031533487261692</v>
      </c>
      <c r="K87" s="383">
        <f>'10. Baddi'!L11</f>
        <v>6.2</v>
      </c>
      <c r="L87" s="383">
        <f>'10. Baddi'!M11</f>
        <v>4.6739453321820505</v>
      </c>
      <c r="M87" s="383">
        <f>'10. Baddi'!N11</f>
        <v>21.52</v>
      </c>
      <c r="N87" s="383">
        <f>'10. Baddi'!O11</f>
        <v>32.059733597657768</v>
      </c>
      <c r="O87" s="383">
        <f>'10. Baddi'!P11</f>
        <v>7.69</v>
      </c>
      <c r="P87" s="383">
        <f>'10. Baddi'!Q11</f>
        <v>0</v>
      </c>
      <c r="Q87" s="383">
        <f>'10. Baddi'!R11</f>
        <v>0</v>
      </c>
      <c r="R87" s="383">
        <f>'10. Baddi'!S11</f>
        <v>0</v>
      </c>
      <c r="S87" s="377" t="str">
        <f>VLOOKUP(B87,'Plant Data'!B:H,2,0)</f>
        <v>Baddi</v>
      </c>
      <c r="T87" s="377" t="str">
        <f>VLOOKUP(B87,'Plant Data'!B:H,3,0)</f>
        <v>TS-2</v>
      </c>
      <c r="U87" s="377" t="str">
        <f>VLOOKUP(B87,'Plant Data'!B:H,4,0)</f>
        <v>OSD</v>
      </c>
      <c r="V87" s="377" t="str">
        <f>VLOOKUP(B87,'Plant Data'!B:H,5,0)</f>
        <v>Dipak Patil</v>
      </c>
      <c r="W87" s="377" t="str">
        <f>VLOOKUP(B87,'Plant Data'!B:H,6,0)</f>
        <v>Akshay Patel</v>
      </c>
      <c r="X87" s="377" t="str">
        <f>VLOOKUP(B87,'Plant Data'!B:H,7,0)</f>
        <v>Mukul Bansal</v>
      </c>
      <c r="AA87" s="382" t="s">
        <v>11</v>
      </c>
      <c r="AB87" s="383">
        <v>155.80320895666665</v>
      </c>
      <c r="AD87" s="401">
        <f t="shared" si="9"/>
        <v>5.4332267037476178</v>
      </c>
      <c r="AE87" s="401">
        <f t="shared" si="9"/>
        <v>12.865880834474357</v>
      </c>
      <c r="AF87" s="401">
        <f t="shared" si="10"/>
        <v>12.865880834474357</v>
      </c>
      <c r="AG87" s="401">
        <f t="shared" si="11"/>
        <v>12.983600746388888</v>
      </c>
      <c r="AH87" s="401">
        <f t="shared" si="12"/>
        <v>12.983600746388888</v>
      </c>
      <c r="AI87" s="401">
        <f t="shared" si="13"/>
        <v>12.983600746388888</v>
      </c>
      <c r="AJ87" s="401">
        <f t="shared" si="14"/>
        <v>12.983600746388888</v>
      </c>
      <c r="AK87" s="401">
        <f t="shared" si="15"/>
        <v>12.983600746388888</v>
      </c>
      <c r="AL87" s="401"/>
      <c r="AM87" s="401"/>
      <c r="AN87" s="401"/>
      <c r="AO87" s="401"/>
      <c r="AP87" s="367" t="s">
        <v>69</v>
      </c>
      <c r="AQ87" s="382" t="s">
        <v>11</v>
      </c>
    </row>
    <row r="88" spans="1:43">
      <c r="A88" s="382">
        <v>7</v>
      </c>
      <c r="B88" s="367" t="s">
        <v>69</v>
      </c>
      <c r="C88" s="382" t="s">
        <v>12</v>
      </c>
      <c r="D88" s="382" t="s">
        <v>12</v>
      </c>
      <c r="E88" s="383">
        <f>'10. Baddi'!E12</f>
        <v>58</v>
      </c>
      <c r="F88" s="383">
        <f>'10. Baddi'!G12</f>
        <v>79.8459</v>
      </c>
      <c r="G88" s="383">
        <f>'10. Baddi'!H12</f>
        <v>34.230899999999998</v>
      </c>
      <c r="H88" s="383">
        <f>'10. Baddi'!I12</f>
        <v>10.855</v>
      </c>
      <c r="I88" s="383">
        <f>'10. Baddi'!J12</f>
        <v>3.86</v>
      </c>
      <c r="J88" s="383">
        <f>'10. Baddi'!K12</f>
        <v>0</v>
      </c>
      <c r="K88" s="383">
        <f>'10. Baddi'!L12</f>
        <v>15.45</v>
      </c>
      <c r="L88" s="383">
        <f>'10. Baddi'!M12</f>
        <v>0</v>
      </c>
      <c r="M88" s="383">
        <f>'10. Baddi'!N12</f>
        <v>0</v>
      </c>
      <c r="N88" s="383">
        <f>'10. Baddi'!O12</f>
        <v>15.45</v>
      </c>
      <c r="O88" s="383">
        <f>'10. Baddi'!P12</f>
        <v>0</v>
      </c>
      <c r="P88" s="383">
        <f>'10. Baddi'!Q12</f>
        <v>0</v>
      </c>
      <c r="Q88" s="383">
        <f>'10. Baddi'!R12</f>
        <v>0</v>
      </c>
      <c r="R88" s="383">
        <f>'10. Baddi'!S12</f>
        <v>0</v>
      </c>
      <c r="S88" s="377" t="str">
        <f>VLOOKUP(B88,'Plant Data'!B:H,2,0)</f>
        <v>Baddi</v>
      </c>
      <c r="T88" s="377" t="str">
        <f>VLOOKUP(B88,'Plant Data'!B:H,3,0)</f>
        <v>TS-2</v>
      </c>
      <c r="U88" s="377" t="str">
        <f>VLOOKUP(B88,'Plant Data'!B:H,4,0)</f>
        <v>OSD</v>
      </c>
      <c r="V88" s="377" t="str">
        <f>VLOOKUP(B88,'Plant Data'!B:H,5,0)</f>
        <v>Dipak Patil</v>
      </c>
      <c r="W88" s="377" t="str">
        <f>VLOOKUP(B88,'Plant Data'!B:H,6,0)</f>
        <v>Akshay Patel</v>
      </c>
      <c r="X88" s="377" t="str">
        <f>VLOOKUP(B88,'Plant Data'!B:H,7,0)</f>
        <v>Mukul Bansal</v>
      </c>
      <c r="AA88" s="382" t="s">
        <v>12</v>
      </c>
      <c r="AB88" s="383">
        <v>58.451279999999997</v>
      </c>
      <c r="AD88" s="401">
        <f t="shared" si="9"/>
        <v>2.0383344957455716</v>
      </c>
      <c r="AE88" s="401">
        <f t="shared" si="9"/>
        <v>4.8267760859255127</v>
      </c>
      <c r="AF88" s="401">
        <f t="shared" si="10"/>
        <v>4.8267760859255127</v>
      </c>
      <c r="AG88" s="401">
        <f t="shared" si="11"/>
        <v>4.8709399999999992</v>
      </c>
      <c r="AH88" s="401">
        <f t="shared" si="12"/>
        <v>4.8709399999999992</v>
      </c>
      <c r="AI88" s="401">
        <f t="shared" si="13"/>
        <v>4.8709399999999992</v>
      </c>
      <c r="AJ88" s="401">
        <f t="shared" si="14"/>
        <v>4.8709399999999992</v>
      </c>
      <c r="AK88" s="401">
        <f t="shared" si="15"/>
        <v>4.8709399999999992</v>
      </c>
      <c r="AL88" s="401"/>
      <c r="AM88" s="401"/>
      <c r="AN88" s="401"/>
      <c r="AO88" s="401"/>
      <c r="AP88" s="367" t="s">
        <v>69</v>
      </c>
      <c r="AQ88" s="382" t="s">
        <v>12</v>
      </c>
    </row>
    <row r="89" spans="1:43">
      <c r="A89" s="382">
        <v>8</v>
      </c>
      <c r="B89" s="367" t="s">
        <v>69</v>
      </c>
      <c r="C89" s="382" t="s">
        <v>15</v>
      </c>
      <c r="D89" s="382" t="s">
        <v>15</v>
      </c>
      <c r="E89" s="383">
        <f>'10. Baddi'!E13</f>
        <v>6</v>
      </c>
      <c r="F89" s="383">
        <f>'10. Baddi'!G13</f>
        <v>6.58</v>
      </c>
      <c r="G89" s="383">
        <f>'10. Baddi'!H13</f>
        <v>0</v>
      </c>
      <c r="H89" s="383">
        <f>'10. Baddi'!I13</f>
        <v>0</v>
      </c>
      <c r="I89" s="383">
        <f>'10. Baddi'!J13</f>
        <v>0</v>
      </c>
      <c r="J89" s="383">
        <f>'10. Baddi'!K13</f>
        <v>0</v>
      </c>
      <c r="K89" s="383">
        <f>'10. Baddi'!L13</f>
        <v>0</v>
      </c>
      <c r="L89" s="383">
        <f>'10. Baddi'!M13</f>
        <v>0</v>
      </c>
      <c r="M89" s="383">
        <f>'10. Baddi'!N13</f>
        <v>0</v>
      </c>
      <c r="N89" s="383">
        <f>'10. Baddi'!O13</f>
        <v>0</v>
      </c>
      <c r="O89" s="383">
        <f>'10. Baddi'!P13</f>
        <v>6.58</v>
      </c>
      <c r="P89" s="383">
        <f>'10. Baddi'!Q13</f>
        <v>0</v>
      </c>
      <c r="Q89" s="383">
        <f>'10. Baddi'!R13</f>
        <v>0</v>
      </c>
      <c r="R89" s="383">
        <f>'10. Baddi'!S13</f>
        <v>0</v>
      </c>
      <c r="S89" s="377" t="str">
        <f>VLOOKUP(B89,'Plant Data'!B:H,2,0)</f>
        <v>Baddi</v>
      </c>
      <c r="T89" s="377" t="str">
        <f>VLOOKUP(B89,'Plant Data'!B:H,3,0)</f>
        <v>TS-2</v>
      </c>
      <c r="U89" s="377" t="str">
        <f>VLOOKUP(B89,'Plant Data'!B:H,4,0)</f>
        <v>OSD</v>
      </c>
      <c r="V89" s="377" t="str">
        <f>VLOOKUP(B89,'Plant Data'!B:H,5,0)</f>
        <v>Dipak Patil</v>
      </c>
      <c r="W89" s="377" t="str">
        <f>VLOOKUP(B89,'Plant Data'!B:H,6,0)</f>
        <v>Akshay Patel</v>
      </c>
      <c r="X89" s="377" t="str">
        <f>VLOOKUP(B89,'Plant Data'!B:H,7,0)</f>
        <v>Mukul Bansal</v>
      </c>
      <c r="AA89" s="382" t="s">
        <v>15</v>
      </c>
      <c r="AB89" s="383">
        <v>5.12</v>
      </c>
      <c r="AD89" s="401">
        <f t="shared" si="9"/>
        <v>0.17854651973775984</v>
      </c>
      <c r="AE89" s="401">
        <f t="shared" si="9"/>
        <v>0.42279815873901527</v>
      </c>
      <c r="AF89" s="401">
        <f t="shared" si="10"/>
        <v>0.42279815873901527</v>
      </c>
      <c r="AG89" s="401">
        <f t="shared" si="11"/>
        <v>0.42666666666666664</v>
      </c>
      <c r="AH89" s="401">
        <f t="shared" si="12"/>
        <v>0.42666666666666664</v>
      </c>
      <c r="AI89" s="401">
        <f t="shared" si="13"/>
        <v>0.42666666666666664</v>
      </c>
      <c r="AJ89" s="401">
        <f t="shared" si="14"/>
        <v>0.42666666666666664</v>
      </c>
      <c r="AK89" s="401">
        <f t="shared" si="15"/>
        <v>0.42666666666666664</v>
      </c>
      <c r="AL89" s="401"/>
      <c r="AM89" s="401"/>
      <c r="AN89" s="401"/>
      <c r="AO89" s="401"/>
      <c r="AP89" s="367" t="s">
        <v>69</v>
      </c>
      <c r="AQ89" s="382" t="s">
        <v>15</v>
      </c>
    </row>
    <row r="90" spans="1:43">
      <c r="A90" s="382">
        <v>9</v>
      </c>
      <c r="B90" s="367" t="s">
        <v>69</v>
      </c>
      <c r="C90" s="382" t="s">
        <v>16</v>
      </c>
      <c r="D90" s="382" t="s">
        <v>16</v>
      </c>
      <c r="E90" s="383">
        <f>'10. Baddi'!E14</f>
        <v>8</v>
      </c>
      <c r="F90" s="383">
        <f>'10. Baddi'!G14</f>
        <v>6.6665088200000007</v>
      </c>
      <c r="G90" s="383">
        <f>'10. Baddi'!H14</f>
        <v>4.7657600000000002</v>
      </c>
      <c r="H90" s="383">
        <f>'10. Baddi'!I14</f>
        <v>0</v>
      </c>
      <c r="I90" s="383">
        <f>'10. Baddi'!J14</f>
        <v>0</v>
      </c>
      <c r="J90" s="383">
        <f>'10. Baddi'!K14</f>
        <v>0</v>
      </c>
      <c r="K90" s="383">
        <f>'10. Baddi'!L14</f>
        <v>0</v>
      </c>
      <c r="L90" s="383">
        <f>'10. Baddi'!M14</f>
        <v>0</v>
      </c>
      <c r="M90" s="383">
        <f>'10. Baddi'!N14</f>
        <v>1.32</v>
      </c>
      <c r="N90" s="383">
        <f>'10. Baddi'!O14</f>
        <v>0.58074881999999994</v>
      </c>
      <c r="O90" s="383">
        <f>'10. Baddi'!P14</f>
        <v>0</v>
      </c>
      <c r="P90" s="383">
        <f>'10. Baddi'!Q14</f>
        <v>0</v>
      </c>
      <c r="Q90" s="383">
        <f>'10. Baddi'!R14</f>
        <v>0</v>
      </c>
      <c r="R90" s="383">
        <f>'10. Baddi'!S14</f>
        <v>0</v>
      </c>
      <c r="S90" s="377" t="str">
        <f>VLOOKUP(B90,'Plant Data'!B:H,2,0)</f>
        <v>Baddi</v>
      </c>
      <c r="T90" s="377" t="str">
        <f>VLOOKUP(B90,'Plant Data'!B:H,3,0)</f>
        <v>TS-2</v>
      </c>
      <c r="U90" s="377" t="str">
        <f>VLOOKUP(B90,'Plant Data'!B:H,4,0)</f>
        <v>OSD</v>
      </c>
      <c r="V90" s="377" t="str">
        <f>VLOOKUP(B90,'Plant Data'!B:H,5,0)</f>
        <v>Dipak Patil</v>
      </c>
      <c r="W90" s="377" t="str">
        <f>VLOOKUP(B90,'Plant Data'!B:H,6,0)</f>
        <v>Akshay Patel</v>
      </c>
      <c r="X90" s="377" t="str">
        <f>VLOOKUP(B90,'Plant Data'!B:H,7,0)</f>
        <v>Mukul Bansal</v>
      </c>
      <c r="AA90" s="382" t="s">
        <v>16</v>
      </c>
      <c r="AB90" s="383">
        <v>7.1760000000000002</v>
      </c>
      <c r="AD90" s="401">
        <f t="shared" si="9"/>
        <v>0.25024410656995399</v>
      </c>
      <c r="AE90" s="401">
        <f t="shared" si="9"/>
        <v>0.59257804435765105</v>
      </c>
      <c r="AF90" s="401">
        <f t="shared" si="10"/>
        <v>0.59257804435765105</v>
      </c>
      <c r="AG90" s="401">
        <f t="shared" si="11"/>
        <v>0.59799999999999998</v>
      </c>
      <c r="AH90" s="401">
        <f t="shared" si="12"/>
        <v>0.59799999999999998</v>
      </c>
      <c r="AI90" s="401">
        <f t="shared" si="13"/>
        <v>0.59799999999999998</v>
      </c>
      <c r="AJ90" s="401">
        <f t="shared" si="14"/>
        <v>0.59799999999999998</v>
      </c>
      <c r="AK90" s="401">
        <f t="shared" si="15"/>
        <v>0.59799999999999998</v>
      </c>
      <c r="AL90" s="401"/>
      <c r="AM90" s="401"/>
      <c r="AN90" s="401"/>
      <c r="AO90" s="401"/>
      <c r="AP90" s="367" t="s">
        <v>69</v>
      </c>
      <c r="AQ90" s="382" t="s">
        <v>16</v>
      </c>
    </row>
    <row r="91" spans="1:43">
      <c r="A91" s="382">
        <v>10</v>
      </c>
      <c r="B91" s="367" t="s">
        <v>69</v>
      </c>
      <c r="C91" s="382" t="s">
        <v>132</v>
      </c>
      <c r="D91" s="382" t="s">
        <v>132</v>
      </c>
      <c r="E91" s="383">
        <f>'10. Baddi'!E15</f>
        <v>47</v>
      </c>
      <c r="F91" s="383">
        <f>'10. Baddi'!G15</f>
        <v>66.412581547784512</v>
      </c>
      <c r="G91" s="383">
        <f>'10. Baddi'!H15</f>
        <v>16.782</v>
      </c>
      <c r="H91" s="383">
        <f>'10. Baddi'!I15</f>
        <v>4.0579999999999998</v>
      </c>
      <c r="I91" s="383">
        <f>'10. Baddi'!J15</f>
        <v>4.07</v>
      </c>
      <c r="J91" s="383">
        <f>'10. Baddi'!K15</f>
        <v>12.625096232178754</v>
      </c>
      <c r="K91" s="383">
        <f>'10. Baddi'!L15</f>
        <v>4.6380073998775266</v>
      </c>
      <c r="L91" s="383">
        <f>'10. Baddi'!M15</f>
        <v>2.3325036999387634</v>
      </c>
      <c r="M91" s="383">
        <f>'10. Baddi'!N15</f>
        <v>14.59</v>
      </c>
      <c r="N91" s="383">
        <f>'10. Baddi'!O15</f>
        <v>7.3169742157894744</v>
      </c>
      <c r="O91" s="383">
        <f>'10. Baddi'!P15</f>
        <v>0</v>
      </c>
      <c r="P91" s="383">
        <f>'10. Baddi'!Q15</f>
        <v>0</v>
      </c>
      <c r="Q91" s="383">
        <f>'10. Baddi'!R15</f>
        <v>0</v>
      </c>
      <c r="R91" s="383">
        <f>'10. Baddi'!S15</f>
        <v>0</v>
      </c>
      <c r="S91" s="377" t="str">
        <f>VLOOKUP(B91,'Plant Data'!B:H,2,0)</f>
        <v>Baddi</v>
      </c>
      <c r="T91" s="377" t="str">
        <f>VLOOKUP(B91,'Plant Data'!B:H,3,0)</f>
        <v>TS-2</v>
      </c>
      <c r="U91" s="377" t="str">
        <f>VLOOKUP(B91,'Plant Data'!B:H,4,0)</f>
        <v>OSD</v>
      </c>
      <c r="V91" s="377" t="str">
        <f>VLOOKUP(B91,'Plant Data'!B:H,5,0)</f>
        <v>Dipak Patil</v>
      </c>
      <c r="W91" s="377" t="str">
        <f>VLOOKUP(B91,'Plant Data'!B:H,6,0)</f>
        <v>Akshay Patel</v>
      </c>
      <c r="X91" s="377" t="str">
        <f>VLOOKUP(B91,'Plant Data'!B:H,7,0)</f>
        <v>Mukul Bansal</v>
      </c>
      <c r="AA91" s="382" t="s">
        <v>132</v>
      </c>
      <c r="AB91" s="383">
        <v>52.438580850000001</v>
      </c>
      <c r="AD91" s="401">
        <f t="shared" si="9"/>
        <v>1.8286574435067655</v>
      </c>
      <c r="AE91" s="401">
        <f t="shared" si="9"/>
        <v>4.3302608262240208</v>
      </c>
      <c r="AF91" s="401">
        <f t="shared" si="10"/>
        <v>4.3302608262240208</v>
      </c>
      <c r="AG91" s="401">
        <f t="shared" si="11"/>
        <v>4.3698817375000001</v>
      </c>
      <c r="AH91" s="401">
        <f t="shared" si="12"/>
        <v>4.3698817375000001</v>
      </c>
      <c r="AI91" s="401">
        <f t="shared" si="13"/>
        <v>4.3698817375000001</v>
      </c>
      <c r="AJ91" s="401">
        <f t="shared" si="14"/>
        <v>4.3698817375000001</v>
      </c>
      <c r="AK91" s="401">
        <f t="shared" si="15"/>
        <v>4.3698817375000001</v>
      </c>
      <c r="AL91" s="401"/>
      <c r="AM91" s="401"/>
      <c r="AN91" s="401"/>
      <c r="AO91" s="401"/>
      <c r="AP91" s="367" t="s">
        <v>69</v>
      </c>
      <c r="AQ91" s="382" t="s">
        <v>132</v>
      </c>
    </row>
    <row r="92" spans="1:43" ht="27.6">
      <c r="A92" s="382">
        <v>11</v>
      </c>
      <c r="B92" s="367" t="s">
        <v>69</v>
      </c>
      <c r="C92" s="379" t="s">
        <v>13</v>
      </c>
      <c r="D92" s="379" t="s">
        <v>13</v>
      </c>
      <c r="E92" s="383">
        <f>'10. Baddi'!E16</f>
        <v>0</v>
      </c>
      <c r="F92" s="383">
        <f>'10. Baddi'!G16</f>
        <v>0</v>
      </c>
      <c r="G92" s="383">
        <f>'10. Baddi'!H16</f>
        <v>0</v>
      </c>
      <c r="H92" s="383">
        <f>'10. Baddi'!I16</f>
        <v>0</v>
      </c>
      <c r="I92" s="383">
        <f>'10. Baddi'!J16</f>
        <v>0</v>
      </c>
      <c r="J92" s="383">
        <f>'10. Baddi'!K16</f>
        <v>0</v>
      </c>
      <c r="K92" s="383">
        <f>'10. Baddi'!L16</f>
        <v>0</v>
      </c>
      <c r="L92" s="383">
        <f>'10. Baddi'!M16</f>
        <v>0</v>
      </c>
      <c r="M92" s="383">
        <f>'10. Baddi'!N16</f>
        <v>0</v>
      </c>
      <c r="N92" s="383">
        <f>'10. Baddi'!O16</f>
        <v>0</v>
      </c>
      <c r="O92" s="383">
        <f>'10. Baddi'!P16</f>
        <v>0</v>
      </c>
      <c r="P92" s="383">
        <f>'10. Baddi'!Q16</f>
        <v>0</v>
      </c>
      <c r="Q92" s="383">
        <f>'10. Baddi'!R16</f>
        <v>0</v>
      </c>
      <c r="R92" s="383">
        <f>'10. Baddi'!S16</f>
        <v>0</v>
      </c>
      <c r="S92" s="377" t="str">
        <f>VLOOKUP(B92,'Plant Data'!B:H,2,0)</f>
        <v>Baddi</v>
      </c>
      <c r="T92" s="377" t="str">
        <f>VLOOKUP(B92,'Plant Data'!B:H,3,0)</f>
        <v>TS-2</v>
      </c>
      <c r="U92" s="377" t="str">
        <f>VLOOKUP(B92,'Plant Data'!B:H,4,0)</f>
        <v>OSD</v>
      </c>
      <c r="V92" s="377" t="str">
        <f>VLOOKUP(B92,'Plant Data'!B:H,5,0)</f>
        <v>Dipak Patil</v>
      </c>
      <c r="W92" s="377" t="str">
        <f>VLOOKUP(B92,'Plant Data'!B:H,6,0)</f>
        <v>Akshay Patel</v>
      </c>
      <c r="X92" s="377" t="str">
        <f>VLOOKUP(B92,'Plant Data'!B:H,7,0)</f>
        <v>Mukul Bansal</v>
      </c>
      <c r="AA92" s="379" t="s">
        <v>13</v>
      </c>
      <c r="AB92" s="383">
        <v>0</v>
      </c>
      <c r="AD92" s="401">
        <f t="shared" si="9"/>
        <v>0</v>
      </c>
      <c r="AE92" s="401">
        <f t="shared" si="9"/>
        <v>0</v>
      </c>
      <c r="AF92" s="401">
        <f t="shared" si="10"/>
        <v>0</v>
      </c>
      <c r="AG92" s="401">
        <f t="shared" si="11"/>
        <v>0</v>
      </c>
      <c r="AH92" s="401">
        <f t="shared" si="12"/>
        <v>0</v>
      </c>
      <c r="AI92" s="401">
        <f t="shared" si="13"/>
        <v>0</v>
      </c>
      <c r="AJ92" s="401">
        <f t="shared" si="14"/>
        <v>0</v>
      </c>
      <c r="AK92" s="401">
        <f t="shared" si="15"/>
        <v>0</v>
      </c>
      <c r="AL92" s="401"/>
      <c r="AM92" s="401"/>
      <c r="AN92" s="401"/>
      <c r="AO92" s="401"/>
      <c r="AP92" s="367" t="s">
        <v>69</v>
      </c>
      <c r="AQ92" s="379" t="s">
        <v>13</v>
      </c>
    </row>
    <row r="93" spans="1:43" ht="27.6">
      <c r="A93" s="382">
        <v>12</v>
      </c>
      <c r="B93" s="367" t="s">
        <v>69</v>
      </c>
      <c r="C93" s="380" t="s">
        <v>14</v>
      </c>
      <c r="D93" s="380" t="s">
        <v>14</v>
      </c>
      <c r="E93" s="383">
        <f>'10. Baddi'!E17</f>
        <v>0</v>
      </c>
      <c r="F93" s="383">
        <f>'10. Baddi'!G17</f>
        <v>0</v>
      </c>
      <c r="G93" s="383">
        <f>'10. Baddi'!H17</f>
        <v>0</v>
      </c>
      <c r="H93" s="383">
        <f>'10. Baddi'!I17</f>
        <v>0</v>
      </c>
      <c r="I93" s="383">
        <f>'10. Baddi'!J17</f>
        <v>0</v>
      </c>
      <c r="J93" s="383">
        <f>'10. Baddi'!K17</f>
        <v>0</v>
      </c>
      <c r="K93" s="383">
        <f>'10. Baddi'!L17</f>
        <v>0</v>
      </c>
      <c r="L93" s="383">
        <f>'10. Baddi'!M17</f>
        <v>0</v>
      </c>
      <c r="M93" s="383">
        <f>'10. Baddi'!N17</f>
        <v>0</v>
      </c>
      <c r="N93" s="383">
        <f>'10. Baddi'!O17</f>
        <v>0</v>
      </c>
      <c r="O93" s="383">
        <f>'10. Baddi'!P17</f>
        <v>0</v>
      </c>
      <c r="P93" s="383">
        <f>'10. Baddi'!Q17</f>
        <v>0</v>
      </c>
      <c r="Q93" s="383">
        <f>'10. Baddi'!R17</f>
        <v>0</v>
      </c>
      <c r="R93" s="383">
        <f>'10. Baddi'!S17</f>
        <v>0</v>
      </c>
      <c r="S93" s="377" t="str">
        <f>VLOOKUP(B93,'Plant Data'!B:H,2,0)</f>
        <v>Baddi</v>
      </c>
      <c r="T93" s="377" t="str">
        <f>VLOOKUP(B93,'Plant Data'!B:H,3,0)</f>
        <v>TS-2</v>
      </c>
      <c r="U93" s="377" t="str">
        <f>VLOOKUP(B93,'Plant Data'!B:H,4,0)</f>
        <v>OSD</v>
      </c>
      <c r="V93" s="377" t="str">
        <f>VLOOKUP(B93,'Plant Data'!B:H,5,0)</f>
        <v>Dipak Patil</v>
      </c>
      <c r="W93" s="377" t="str">
        <f>VLOOKUP(B93,'Plant Data'!B:H,6,0)</f>
        <v>Akshay Patel</v>
      </c>
      <c r="X93" s="377" t="str">
        <f>VLOOKUP(B93,'Plant Data'!B:H,7,0)</f>
        <v>Mukul Bansal</v>
      </c>
      <c r="AA93" s="380" t="s">
        <v>14</v>
      </c>
      <c r="AB93" s="383">
        <v>0</v>
      </c>
      <c r="AD93" s="401">
        <f t="shared" si="9"/>
        <v>0</v>
      </c>
      <c r="AE93" s="401">
        <f t="shared" si="9"/>
        <v>0</v>
      </c>
      <c r="AF93" s="401">
        <f t="shared" si="10"/>
        <v>0</v>
      </c>
      <c r="AG93" s="401">
        <f t="shared" si="11"/>
        <v>0</v>
      </c>
      <c r="AH93" s="401">
        <f t="shared" si="12"/>
        <v>0</v>
      </c>
      <c r="AI93" s="401">
        <f t="shared" si="13"/>
        <v>0</v>
      </c>
      <c r="AJ93" s="401">
        <f t="shared" si="14"/>
        <v>0</v>
      </c>
      <c r="AK93" s="401">
        <f t="shared" si="15"/>
        <v>0</v>
      </c>
      <c r="AL93" s="401"/>
      <c r="AM93" s="401"/>
      <c r="AN93" s="401"/>
      <c r="AO93" s="401"/>
      <c r="AP93" s="367" t="s">
        <v>69</v>
      </c>
      <c r="AQ93" s="380" t="s">
        <v>14</v>
      </c>
    </row>
    <row r="94" spans="1:43">
      <c r="A94" s="367">
        <v>1</v>
      </c>
      <c r="B94" s="367" t="s">
        <v>72</v>
      </c>
      <c r="C94" s="379" t="s">
        <v>7</v>
      </c>
      <c r="D94" s="379"/>
      <c r="E94" s="381">
        <f>'11. Goa'!D4</f>
        <v>125</v>
      </c>
      <c r="F94" s="381">
        <f>'11. Goa'!F4</f>
        <v>91.759892577983777</v>
      </c>
      <c r="G94" s="381">
        <f>'11. Goa'!G4</f>
        <v>0</v>
      </c>
      <c r="H94" s="381">
        <f>'11. Goa'!H4</f>
        <v>11.022905310000001</v>
      </c>
      <c r="I94" s="381">
        <f>'11. Goa'!I4</f>
        <v>5.8356102600000019</v>
      </c>
      <c r="J94" s="381">
        <f>'11. Goa'!J4</f>
        <v>0</v>
      </c>
      <c r="K94" s="381">
        <f>'11. Goa'!K4</f>
        <v>4.9092504000000006E-3</v>
      </c>
      <c r="L94" s="381">
        <f>'11. Goa'!L4</f>
        <v>2.9455502399999993E-2</v>
      </c>
      <c r="M94" s="381">
        <f>'11. Goa'!M4</f>
        <v>9.1971505999999987</v>
      </c>
      <c r="N94" s="381">
        <f>'11. Goa'!N4</f>
        <v>1.5103591999999999</v>
      </c>
      <c r="O94" s="381">
        <f>'11. Goa'!O4</f>
        <v>3.496444290449463</v>
      </c>
      <c r="P94" s="381">
        <f>'11. Goa'!P4</f>
        <v>60.663058164734302</v>
      </c>
      <c r="Q94" s="381">
        <f>'11. Goa'!Q4</f>
        <v>0</v>
      </c>
      <c r="R94" s="381">
        <f>'11. Goa'!R4</f>
        <v>0</v>
      </c>
      <c r="S94" s="377" t="str">
        <f>VLOOKUP(B94,'Plant Data'!B:H,2,0)</f>
        <v>Goa</v>
      </c>
      <c r="T94" s="377" t="str">
        <f>VLOOKUP(B94,'Plant Data'!B:H,3,0)</f>
        <v>TS-3</v>
      </c>
      <c r="U94" s="377" t="str">
        <f>VLOOKUP(B94,'Plant Data'!B:H,4,0)</f>
        <v>OSD</v>
      </c>
      <c r="V94" s="377" t="str">
        <f>VLOOKUP(B94,'Plant Data'!B:H,5,0)</f>
        <v>Sumeet Salunkhe</v>
      </c>
      <c r="W94" s="377" t="str">
        <f>VLOOKUP(B94,'Plant Data'!B:H,6,0)</f>
        <v>Jehul Khamar</v>
      </c>
      <c r="X94" s="377" t="str">
        <f>VLOOKUP(B94,'Plant Data'!B:H,7,0)</f>
        <v>Manohar Desai</v>
      </c>
      <c r="AA94" s="379" t="s">
        <v>7</v>
      </c>
      <c r="AB94" s="381">
        <v>212.31390627532579</v>
      </c>
      <c r="AD94" s="401">
        <f t="shared" si="9"/>
        <v>7.4038884877711615</v>
      </c>
      <c r="AE94" s="401">
        <f t="shared" si="9"/>
        <v>17.532407939042109</v>
      </c>
      <c r="AF94" s="401">
        <f t="shared" si="10"/>
        <v>17.532407939042109</v>
      </c>
      <c r="AG94" s="401">
        <f t="shared" si="11"/>
        <v>17.692825522943814</v>
      </c>
      <c r="AH94" s="401">
        <f t="shared" si="12"/>
        <v>17.692825522943814</v>
      </c>
      <c r="AI94" s="401">
        <f t="shared" si="13"/>
        <v>17.692825522943814</v>
      </c>
      <c r="AJ94" s="401">
        <f t="shared" si="14"/>
        <v>17.692825522943814</v>
      </c>
      <c r="AK94" s="401">
        <f t="shared" si="15"/>
        <v>17.692825522943814</v>
      </c>
      <c r="AL94" s="401"/>
      <c r="AM94" s="401"/>
      <c r="AN94" s="401"/>
      <c r="AO94" s="401"/>
      <c r="AP94" s="367" t="s">
        <v>72</v>
      </c>
      <c r="AQ94" s="379"/>
    </row>
    <row r="95" spans="1:43">
      <c r="A95" s="367">
        <v>2</v>
      </c>
      <c r="B95" s="367" t="s">
        <v>72</v>
      </c>
      <c r="C95" s="379" t="s">
        <v>8</v>
      </c>
      <c r="D95" s="379"/>
      <c r="E95" s="381">
        <f>'11. Goa'!D5</f>
        <v>125</v>
      </c>
      <c r="F95" s="381">
        <f>'11. Goa'!F5</f>
        <v>120.24014011629464</v>
      </c>
      <c r="G95" s="381">
        <f>'11. Goa'!G5</f>
        <v>0</v>
      </c>
      <c r="H95" s="381">
        <f>'11. Goa'!H5</f>
        <v>15.2966871</v>
      </c>
      <c r="I95" s="381">
        <f>'11. Goa'!I5</f>
        <v>1.5013100696857129</v>
      </c>
      <c r="J95" s="381">
        <f>'11. Goa'!J5</f>
        <v>4.7047796905846138</v>
      </c>
      <c r="K95" s="381">
        <f>'11. Goa'!K5</f>
        <v>9.3919560721333326</v>
      </c>
      <c r="L95" s="381">
        <f>'11. Goa'!L5</f>
        <v>3.9065720383333318</v>
      </c>
      <c r="M95" s="381">
        <f>'11. Goa'!M5</f>
        <v>0.82027582500000018</v>
      </c>
      <c r="N95" s="381">
        <f>'11. Goa'!N5</f>
        <v>0</v>
      </c>
      <c r="O95" s="381">
        <f>'11. Goa'!O5</f>
        <v>58.296803135701943</v>
      </c>
      <c r="P95" s="381">
        <f>'11. Goa'!P5</f>
        <v>26.321756184855694</v>
      </c>
      <c r="Q95" s="381">
        <f>'11. Goa'!Q5</f>
        <v>0</v>
      </c>
      <c r="R95" s="381">
        <f>'11. Goa'!R5</f>
        <v>0</v>
      </c>
      <c r="S95" s="377" t="str">
        <f>VLOOKUP(B95,'Plant Data'!B:H,2,0)</f>
        <v>Goa</v>
      </c>
      <c r="T95" s="377" t="str">
        <f>VLOOKUP(B95,'Plant Data'!B:H,3,0)</f>
        <v>TS-3</v>
      </c>
      <c r="U95" s="377" t="str">
        <f>VLOOKUP(B95,'Plant Data'!B:H,4,0)</f>
        <v>OSD</v>
      </c>
      <c r="V95" s="377" t="str">
        <f>VLOOKUP(B95,'Plant Data'!B:H,5,0)</f>
        <v>Sumeet Salunkhe</v>
      </c>
      <c r="W95" s="377" t="str">
        <f>VLOOKUP(B95,'Plant Data'!B:H,6,0)</f>
        <v>Jehul Khamar</v>
      </c>
      <c r="X95" s="377" t="str">
        <f>VLOOKUP(B95,'Plant Data'!B:H,7,0)</f>
        <v>Manohar Desai</v>
      </c>
      <c r="AA95" s="379" t="s">
        <v>8</v>
      </c>
      <c r="AB95" s="381">
        <v>136.51855539883218</v>
      </c>
      <c r="AD95" s="401">
        <f t="shared" si="9"/>
        <v>4.7607251847828218</v>
      </c>
      <c r="AE95" s="401">
        <f t="shared" si="9"/>
        <v>11.273397237565723</v>
      </c>
      <c r="AF95" s="401">
        <f t="shared" si="10"/>
        <v>11.273397237565723</v>
      </c>
      <c r="AG95" s="401">
        <f t="shared" si="11"/>
        <v>11.376546283236014</v>
      </c>
      <c r="AH95" s="401">
        <f t="shared" si="12"/>
        <v>11.376546283236014</v>
      </c>
      <c r="AI95" s="401">
        <f t="shared" si="13"/>
        <v>11.376546283236014</v>
      </c>
      <c r="AJ95" s="401">
        <f t="shared" si="14"/>
        <v>11.376546283236014</v>
      </c>
      <c r="AK95" s="401">
        <f t="shared" si="15"/>
        <v>11.376546283236014</v>
      </c>
      <c r="AL95" s="401"/>
      <c r="AM95" s="401"/>
      <c r="AN95" s="401"/>
      <c r="AO95" s="401"/>
      <c r="AP95" s="367" t="s">
        <v>72</v>
      </c>
      <c r="AQ95" s="379"/>
    </row>
    <row r="96" spans="1:43">
      <c r="A96" s="367">
        <v>3</v>
      </c>
      <c r="B96" s="367" t="s">
        <v>72</v>
      </c>
      <c r="C96" s="379" t="s">
        <v>9</v>
      </c>
      <c r="D96" s="379"/>
      <c r="E96" s="381">
        <f>'11. Goa'!D6</f>
        <v>75</v>
      </c>
      <c r="F96" s="381">
        <f>'11. Goa'!F6</f>
        <v>22.261662195999996</v>
      </c>
      <c r="G96" s="381">
        <f>'11. Goa'!G6</f>
        <v>0</v>
      </c>
      <c r="H96" s="381">
        <f>'11. Goa'!H6</f>
        <v>6.2551400279999996</v>
      </c>
      <c r="I96" s="381">
        <f>'11. Goa'!I6</f>
        <v>10.786483032</v>
      </c>
      <c r="J96" s="381">
        <f>'11. Goa'!J6</f>
        <v>0</v>
      </c>
      <c r="K96" s="381">
        <f>'11. Goa'!K6</f>
        <v>1.3050097839999999</v>
      </c>
      <c r="L96" s="381">
        <f>'11. Goa'!L6</f>
        <v>1.3050097839999999</v>
      </c>
      <c r="M96" s="381">
        <f>'11. Goa'!M6</f>
        <v>1.3050097839999999</v>
      </c>
      <c r="N96" s="381">
        <f>'11. Goa'!N6</f>
        <v>1.3050097839999999</v>
      </c>
      <c r="O96" s="381">
        <f>'11. Goa'!O6</f>
        <v>0</v>
      </c>
      <c r="P96" s="381">
        <f>'11. Goa'!P6</f>
        <v>0</v>
      </c>
      <c r="Q96" s="381">
        <f>'11. Goa'!Q6</f>
        <v>0</v>
      </c>
      <c r="R96" s="381">
        <f>'11. Goa'!R6</f>
        <v>0</v>
      </c>
      <c r="S96" s="377" t="str">
        <f>VLOOKUP(B96,'Plant Data'!B:H,2,0)</f>
        <v>Goa</v>
      </c>
      <c r="T96" s="377" t="str">
        <f>VLOOKUP(B96,'Plant Data'!B:H,3,0)</f>
        <v>TS-3</v>
      </c>
      <c r="U96" s="377" t="str">
        <f>VLOOKUP(B96,'Plant Data'!B:H,4,0)</f>
        <v>OSD</v>
      </c>
      <c r="V96" s="377" t="str">
        <f>VLOOKUP(B96,'Plant Data'!B:H,5,0)</f>
        <v>Sumeet Salunkhe</v>
      </c>
      <c r="W96" s="377" t="str">
        <f>VLOOKUP(B96,'Plant Data'!B:H,6,0)</f>
        <v>Jehul Khamar</v>
      </c>
      <c r="X96" s="377" t="str">
        <f>VLOOKUP(B96,'Plant Data'!B:H,7,0)</f>
        <v>Manohar Desai</v>
      </c>
      <c r="AA96" s="379" t="s">
        <v>9</v>
      </c>
      <c r="AB96" s="381">
        <v>54.396771683666657</v>
      </c>
      <c r="AD96" s="401">
        <f t="shared" si="9"/>
        <v>1.8969441931812898</v>
      </c>
      <c r="AE96" s="401">
        <f t="shared" si="9"/>
        <v>4.4919638494532945</v>
      </c>
      <c r="AF96" s="401">
        <f t="shared" si="10"/>
        <v>4.4919638494532945</v>
      </c>
      <c r="AG96" s="401">
        <f t="shared" si="11"/>
        <v>4.5330643069722214</v>
      </c>
      <c r="AH96" s="401">
        <f t="shared" si="12"/>
        <v>4.5330643069722214</v>
      </c>
      <c r="AI96" s="401">
        <f t="shared" si="13"/>
        <v>4.5330643069722214</v>
      </c>
      <c r="AJ96" s="401">
        <f t="shared" si="14"/>
        <v>4.5330643069722214</v>
      </c>
      <c r="AK96" s="401">
        <f t="shared" si="15"/>
        <v>4.5330643069722214</v>
      </c>
      <c r="AL96" s="401"/>
      <c r="AM96" s="401"/>
      <c r="AN96" s="401"/>
      <c r="AO96" s="401"/>
      <c r="AP96" s="367" t="s">
        <v>72</v>
      </c>
      <c r="AQ96" s="379"/>
    </row>
    <row r="97" spans="1:43">
      <c r="A97" s="367">
        <v>4</v>
      </c>
      <c r="B97" s="367" t="s">
        <v>72</v>
      </c>
      <c r="C97" s="379" t="s">
        <v>10</v>
      </c>
      <c r="D97" s="379"/>
      <c r="E97" s="381">
        <f>'11. Goa'!D7</f>
        <v>30</v>
      </c>
      <c r="F97" s="381">
        <f>'11. Goa'!F7</f>
        <v>41.942521253191629</v>
      </c>
      <c r="G97" s="381">
        <f>'11. Goa'!G7</f>
        <v>0</v>
      </c>
      <c r="H97" s="381">
        <f>'11. Goa'!H7</f>
        <v>6.1191591049999996</v>
      </c>
      <c r="I97" s="381">
        <f>'11. Goa'!I7</f>
        <v>3.0349972894736847</v>
      </c>
      <c r="J97" s="381">
        <f>'11. Goa'!J7</f>
        <v>0.59165719999999999</v>
      </c>
      <c r="K97" s="381">
        <f>'11. Goa'!K7</f>
        <v>3.125915748717949</v>
      </c>
      <c r="L97" s="381">
        <f>'11. Goa'!L7</f>
        <v>1.8873467200000003</v>
      </c>
      <c r="M97" s="381">
        <f>'11. Goa'!M7</f>
        <v>0</v>
      </c>
      <c r="N97" s="381">
        <f>'11. Goa'!N7</f>
        <v>6.7625182700000002</v>
      </c>
      <c r="O97" s="381">
        <f>'11. Goa'!O7</f>
        <v>10.745855819999999</v>
      </c>
      <c r="P97" s="381">
        <f>'11. Goa'!P7</f>
        <v>9.6750711000000003</v>
      </c>
      <c r="Q97" s="381">
        <f>'11. Goa'!Q7</f>
        <v>0</v>
      </c>
      <c r="R97" s="381">
        <f>'11. Goa'!R7</f>
        <v>0</v>
      </c>
      <c r="S97" s="377" t="str">
        <f>VLOOKUP(B97,'Plant Data'!B:H,2,0)</f>
        <v>Goa</v>
      </c>
      <c r="T97" s="377" t="str">
        <f>VLOOKUP(B97,'Plant Data'!B:H,3,0)</f>
        <v>TS-3</v>
      </c>
      <c r="U97" s="377" t="str">
        <f>VLOOKUP(B97,'Plant Data'!B:H,4,0)</f>
        <v>OSD</v>
      </c>
      <c r="V97" s="377" t="str">
        <f>VLOOKUP(B97,'Plant Data'!B:H,5,0)</f>
        <v>Sumeet Salunkhe</v>
      </c>
      <c r="W97" s="377" t="str">
        <f>VLOOKUP(B97,'Plant Data'!B:H,6,0)</f>
        <v>Jehul Khamar</v>
      </c>
      <c r="X97" s="377" t="str">
        <f>VLOOKUP(B97,'Plant Data'!B:H,7,0)</f>
        <v>Manohar Desai</v>
      </c>
      <c r="AA97" s="379" t="s">
        <v>10</v>
      </c>
      <c r="AB97" s="381">
        <v>35.868781766333328</v>
      </c>
      <c r="AD97" s="401">
        <f t="shared" si="9"/>
        <v>1.2508293264867252</v>
      </c>
      <c r="AE97" s="401">
        <f t="shared" si="9"/>
        <v>2.9619638451205654</v>
      </c>
      <c r="AF97" s="401">
        <f t="shared" si="10"/>
        <v>2.9619638451205654</v>
      </c>
      <c r="AG97" s="401">
        <f t="shared" si="11"/>
        <v>2.9890651471944438</v>
      </c>
      <c r="AH97" s="401">
        <f t="shared" si="12"/>
        <v>2.9890651471944438</v>
      </c>
      <c r="AI97" s="401">
        <f t="shared" si="13"/>
        <v>2.9890651471944438</v>
      </c>
      <c r="AJ97" s="401">
        <f t="shared" si="14"/>
        <v>2.9890651471944438</v>
      </c>
      <c r="AK97" s="401">
        <f t="shared" si="15"/>
        <v>2.9890651471944438</v>
      </c>
      <c r="AL97" s="401"/>
      <c r="AM97" s="401"/>
      <c r="AN97" s="401"/>
      <c r="AO97" s="401"/>
      <c r="AP97" s="367" t="s">
        <v>72</v>
      </c>
      <c r="AQ97" s="379"/>
    </row>
    <row r="98" spans="1:43">
      <c r="A98" s="367">
        <v>5</v>
      </c>
      <c r="B98" s="367" t="s">
        <v>72</v>
      </c>
      <c r="C98" s="379" t="s">
        <v>5</v>
      </c>
      <c r="D98" s="379"/>
      <c r="E98" s="381">
        <f>'11. Goa'!D8</f>
        <v>75</v>
      </c>
      <c r="F98" s="381">
        <f>'11. Goa'!F8</f>
        <v>25.958258833333346</v>
      </c>
      <c r="G98" s="381">
        <f>'11. Goa'!G8</f>
        <v>0</v>
      </c>
      <c r="H98" s="381">
        <f>'11. Goa'!H8</f>
        <v>0</v>
      </c>
      <c r="I98" s="381">
        <f>'11. Goa'!I8</f>
        <v>0</v>
      </c>
      <c r="J98" s="381">
        <f>'11. Goa'!J8</f>
        <v>22.348961200000012</v>
      </c>
      <c r="K98" s="381">
        <f>'11. Goa'!K8</f>
        <v>0</v>
      </c>
      <c r="L98" s="381">
        <f>'11. Goa'!L8</f>
        <v>0.41461354999999989</v>
      </c>
      <c r="M98" s="381">
        <f>'11. Goa'!M8</f>
        <v>0</v>
      </c>
      <c r="N98" s="381">
        <f>'11. Goa'!N8</f>
        <v>0</v>
      </c>
      <c r="O98" s="381">
        <f>'11. Goa'!O8</f>
        <v>0</v>
      </c>
      <c r="P98" s="381">
        <f>'11. Goa'!P8</f>
        <v>3.194684083333335</v>
      </c>
      <c r="Q98" s="381">
        <f>'11. Goa'!Q8</f>
        <v>0</v>
      </c>
      <c r="R98" s="381">
        <f>'11. Goa'!R8</f>
        <v>0</v>
      </c>
      <c r="S98" s="377" t="str">
        <f>VLOOKUP(B98,'Plant Data'!B:H,2,0)</f>
        <v>Goa</v>
      </c>
      <c r="T98" s="377" t="str">
        <f>VLOOKUP(B98,'Plant Data'!B:H,3,0)</f>
        <v>TS-3</v>
      </c>
      <c r="U98" s="377" t="str">
        <f>VLOOKUP(B98,'Plant Data'!B:H,4,0)</f>
        <v>OSD</v>
      </c>
      <c r="V98" s="377" t="str">
        <f>VLOOKUP(B98,'Plant Data'!B:H,5,0)</f>
        <v>Sumeet Salunkhe</v>
      </c>
      <c r="W98" s="377" t="str">
        <f>VLOOKUP(B98,'Plant Data'!B:H,6,0)</f>
        <v>Jehul Khamar</v>
      </c>
      <c r="X98" s="377" t="str">
        <f>VLOOKUP(B98,'Plant Data'!B:H,7,0)</f>
        <v>Manohar Desai</v>
      </c>
      <c r="AA98" s="379" t="s">
        <v>5</v>
      </c>
      <c r="AB98" s="381">
        <v>56.676666660000002</v>
      </c>
      <c r="AD98" s="401">
        <f t="shared" si="9"/>
        <v>1.9764495278281493</v>
      </c>
      <c r="AE98" s="401">
        <f t="shared" si="9"/>
        <v>4.6802324818970575</v>
      </c>
      <c r="AF98" s="401">
        <f t="shared" si="10"/>
        <v>4.6802324818970575</v>
      </c>
      <c r="AG98" s="401">
        <f t="shared" si="11"/>
        <v>4.7230555550000002</v>
      </c>
      <c r="AH98" s="401">
        <f t="shared" si="12"/>
        <v>4.7230555550000002</v>
      </c>
      <c r="AI98" s="401">
        <f t="shared" si="13"/>
        <v>4.7230555550000002</v>
      </c>
      <c r="AJ98" s="401">
        <f t="shared" si="14"/>
        <v>4.7230555550000002</v>
      </c>
      <c r="AK98" s="401">
        <f t="shared" si="15"/>
        <v>4.7230555550000002</v>
      </c>
      <c r="AL98" s="401"/>
      <c r="AM98" s="401"/>
      <c r="AN98" s="401"/>
      <c r="AO98" s="401"/>
      <c r="AP98" s="367" t="s">
        <v>72</v>
      </c>
      <c r="AQ98" s="379"/>
    </row>
    <row r="99" spans="1:43">
      <c r="A99" s="367">
        <v>6</v>
      </c>
      <c r="B99" s="367" t="s">
        <v>72</v>
      </c>
      <c r="C99" s="367" t="s">
        <v>127</v>
      </c>
      <c r="E99" s="381">
        <f>'11. Goa'!D9</f>
        <v>125</v>
      </c>
      <c r="F99" s="381">
        <f>'11. Goa'!F9</f>
        <v>186.89578593272319</v>
      </c>
      <c r="G99" s="381">
        <f>'11. Goa'!G9</f>
        <v>0</v>
      </c>
      <c r="H99" s="381">
        <f>'11. Goa'!H9</f>
        <v>0.73336288000000005</v>
      </c>
      <c r="I99" s="381">
        <f>'11. Goa'!I9</f>
        <v>0.77956700000000001</v>
      </c>
      <c r="J99" s="381">
        <f>'11. Goa'!J9</f>
        <v>40.0430925</v>
      </c>
      <c r="K99" s="381">
        <f>'11. Goa'!K9</f>
        <v>47.219410000000003</v>
      </c>
      <c r="L99" s="381">
        <f>'11. Goa'!L9</f>
        <v>19.031683127585637</v>
      </c>
      <c r="M99" s="381">
        <f>'11. Goa'!M9</f>
        <v>32.565267179999999</v>
      </c>
      <c r="N99" s="381">
        <f>'11. Goa'!N9</f>
        <v>3.685878999999999</v>
      </c>
      <c r="O99" s="381">
        <f>'11. Goa'!O9</f>
        <v>16.607121102283106</v>
      </c>
      <c r="P99" s="381">
        <f>'11. Goa'!P9</f>
        <v>26.230403142854399</v>
      </c>
      <c r="Q99" s="381">
        <f>'11. Goa'!Q9</f>
        <v>0</v>
      </c>
      <c r="R99" s="381">
        <f>'11. Goa'!R9</f>
        <v>0</v>
      </c>
      <c r="S99" s="377" t="str">
        <f>VLOOKUP(B99,'Plant Data'!B:H,2,0)</f>
        <v>Goa</v>
      </c>
      <c r="T99" s="377" t="str">
        <f>VLOOKUP(B99,'Plant Data'!B:H,3,0)</f>
        <v>TS-3</v>
      </c>
      <c r="U99" s="377" t="str">
        <f>VLOOKUP(B99,'Plant Data'!B:H,4,0)</f>
        <v>OSD</v>
      </c>
      <c r="V99" s="377" t="str">
        <f>VLOOKUP(B99,'Plant Data'!B:H,5,0)</f>
        <v>Sumeet Salunkhe</v>
      </c>
      <c r="W99" s="377" t="str">
        <f>VLOOKUP(B99,'Plant Data'!B:H,6,0)</f>
        <v>Jehul Khamar</v>
      </c>
      <c r="X99" s="377" t="str">
        <f>VLOOKUP(B99,'Plant Data'!B:H,7,0)</f>
        <v>Manohar Desai</v>
      </c>
      <c r="AA99" s="367" t="s">
        <v>127</v>
      </c>
      <c r="AB99" s="381">
        <v>178.0937091030184</v>
      </c>
      <c r="AD99" s="401">
        <f t="shared" si="9"/>
        <v>6.2105492085025258</v>
      </c>
      <c r="AE99" s="401">
        <f t="shared" si="9"/>
        <v>14.70658052573398</v>
      </c>
      <c r="AF99" s="401">
        <f t="shared" si="10"/>
        <v>14.70658052573398</v>
      </c>
      <c r="AG99" s="401">
        <f t="shared" si="11"/>
        <v>14.841142425251533</v>
      </c>
      <c r="AH99" s="401">
        <f t="shared" si="12"/>
        <v>14.841142425251533</v>
      </c>
      <c r="AI99" s="401">
        <f t="shared" si="13"/>
        <v>14.841142425251533</v>
      </c>
      <c r="AJ99" s="401">
        <f t="shared" si="14"/>
        <v>14.841142425251533</v>
      </c>
      <c r="AK99" s="401">
        <f t="shared" si="15"/>
        <v>14.841142425251533</v>
      </c>
      <c r="AL99" s="401"/>
      <c r="AM99" s="401"/>
      <c r="AN99" s="401"/>
      <c r="AO99" s="401"/>
      <c r="AP99" s="367" t="s">
        <v>72</v>
      </c>
    </row>
    <row r="100" spans="1:43">
      <c r="A100" s="367">
        <v>7</v>
      </c>
      <c r="B100" s="367" t="s">
        <v>72</v>
      </c>
      <c r="C100" s="367" t="s">
        <v>128</v>
      </c>
      <c r="E100" s="381">
        <f>'11. Goa'!D10</f>
        <v>125</v>
      </c>
      <c r="F100" s="381">
        <f>'11. Goa'!F10</f>
        <v>103.10084416377867</v>
      </c>
      <c r="G100" s="381">
        <f>'11. Goa'!G10</f>
        <v>0</v>
      </c>
      <c r="H100" s="381">
        <f>'11. Goa'!H10</f>
        <v>8.8427299999999995</v>
      </c>
      <c r="I100" s="381">
        <f>'11. Goa'!I10</f>
        <v>0</v>
      </c>
      <c r="J100" s="381">
        <f>'11. Goa'!J10</f>
        <v>10.912000000000001</v>
      </c>
      <c r="K100" s="381">
        <f>'11. Goa'!K10</f>
        <v>0</v>
      </c>
      <c r="L100" s="381">
        <f>'11. Goa'!L10</f>
        <v>4.4824217431999998</v>
      </c>
      <c r="M100" s="381">
        <f>'11. Goa'!M10</f>
        <v>35.039937066666667</v>
      </c>
      <c r="N100" s="381">
        <f>'11. Goa'!N10</f>
        <v>12.957142400000002</v>
      </c>
      <c r="O100" s="381">
        <f>'11. Goa'!O10</f>
        <v>16.6702324</v>
      </c>
      <c r="P100" s="381">
        <f>'11. Goa'!P10</f>
        <v>14.196380553912002</v>
      </c>
      <c r="Q100" s="381">
        <f>'11. Goa'!Q10</f>
        <v>0</v>
      </c>
      <c r="R100" s="381">
        <f>'11. Goa'!R10</f>
        <v>0</v>
      </c>
      <c r="S100" s="377" t="str">
        <f>VLOOKUP(B100,'Plant Data'!B:H,2,0)</f>
        <v>Goa</v>
      </c>
      <c r="T100" s="377" t="str">
        <f>VLOOKUP(B100,'Plant Data'!B:H,3,0)</f>
        <v>TS-3</v>
      </c>
      <c r="U100" s="377" t="str">
        <f>VLOOKUP(B100,'Plant Data'!B:H,4,0)</f>
        <v>OSD</v>
      </c>
      <c r="V100" s="377" t="str">
        <f>VLOOKUP(B100,'Plant Data'!B:H,5,0)</f>
        <v>Sumeet Salunkhe</v>
      </c>
      <c r="W100" s="377" t="str">
        <f>VLOOKUP(B100,'Plant Data'!B:H,6,0)</f>
        <v>Jehul Khamar</v>
      </c>
      <c r="X100" s="377" t="str">
        <f>VLOOKUP(B100,'Plant Data'!B:H,7,0)</f>
        <v>Manohar Desai</v>
      </c>
      <c r="AA100" s="367" t="s">
        <v>128</v>
      </c>
      <c r="AB100" s="381">
        <v>30.530833333333298</v>
      </c>
      <c r="AD100" s="401">
        <f t="shared" si="9"/>
        <v>1.0646824289766113</v>
      </c>
      <c r="AE100" s="401">
        <f t="shared" si="9"/>
        <v>2.5211679918166152</v>
      </c>
      <c r="AF100" s="401">
        <f t="shared" si="10"/>
        <v>2.5211679918166152</v>
      </c>
      <c r="AG100" s="401">
        <f t="shared" si="11"/>
        <v>2.544236111111108</v>
      </c>
      <c r="AH100" s="401">
        <f t="shared" si="12"/>
        <v>2.544236111111108</v>
      </c>
      <c r="AI100" s="401">
        <f t="shared" si="13"/>
        <v>2.544236111111108</v>
      </c>
      <c r="AJ100" s="401">
        <f t="shared" si="14"/>
        <v>2.544236111111108</v>
      </c>
      <c r="AK100" s="401">
        <f t="shared" si="15"/>
        <v>2.544236111111108</v>
      </c>
      <c r="AL100" s="401"/>
      <c r="AM100" s="401"/>
      <c r="AN100" s="401"/>
      <c r="AO100" s="401"/>
      <c r="AP100" s="367" t="s">
        <v>72</v>
      </c>
    </row>
    <row r="101" spans="1:43">
      <c r="A101" s="367">
        <v>8</v>
      </c>
      <c r="B101" s="367" t="s">
        <v>72</v>
      </c>
      <c r="C101" s="379" t="s">
        <v>12</v>
      </c>
      <c r="D101" s="379"/>
      <c r="E101" s="381">
        <f>'11. Goa'!D11</f>
        <v>50</v>
      </c>
      <c r="F101" s="381">
        <f>'11. Goa'!F11</f>
        <v>20.174178856818184</v>
      </c>
      <c r="G101" s="381">
        <f>'11. Goa'!G11</f>
        <v>0</v>
      </c>
      <c r="H101" s="381">
        <f>'11. Goa'!H11</f>
        <v>1.330516145</v>
      </c>
      <c r="I101" s="381">
        <f>'11. Goa'!I11</f>
        <v>4.6532000000000009</v>
      </c>
      <c r="J101" s="381">
        <f>'11. Goa'!J11</f>
        <v>0</v>
      </c>
      <c r="K101" s="381">
        <f>'11. Goa'!K11</f>
        <v>0</v>
      </c>
      <c r="L101" s="381">
        <f>'11. Goa'!L11</f>
        <v>8.2750491818181828</v>
      </c>
      <c r="M101" s="381">
        <f>'11. Goa'!M11</f>
        <v>0</v>
      </c>
      <c r="N101" s="381">
        <f>'11. Goa'!N11</f>
        <v>0</v>
      </c>
      <c r="O101" s="381">
        <f>'11. Goa'!O11</f>
        <v>1.0944195000000001</v>
      </c>
      <c r="P101" s="381">
        <f>'11. Goa'!P11</f>
        <v>4.8209940299999996</v>
      </c>
      <c r="Q101" s="381">
        <f>'11. Goa'!Q11</f>
        <v>0</v>
      </c>
      <c r="R101" s="381">
        <f>'11. Goa'!R11</f>
        <v>0</v>
      </c>
      <c r="S101" s="377" t="str">
        <f>VLOOKUP(B101,'Plant Data'!B:H,2,0)</f>
        <v>Goa</v>
      </c>
      <c r="T101" s="377" t="str">
        <f>VLOOKUP(B101,'Plant Data'!B:H,3,0)</f>
        <v>TS-3</v>
      </c>
      <c r="U101" s="377" t="str">
        <f>VLOOKUP(B101,'Plant Data'!B:H,4,0)</f>
        <v>OSD</v>
      </c>
      <c r="V101" s="377" t="str">
        <f>VLOOKUP(B101,'Plant Data'!B:H,5,0)</f>
        <v>Sumeet Salunkhe</v>
      </c>
      <c r="W101" s="377" t="str">
        <f>VLOOKUP(B101,'Plant Data'!B:H,6,0)</f>
        <v>Jehul Khamar</v>
      </c>
      <c r="X101" s="377" t="str">
        <f>VLOOKUP(B101,'Plant Data'!B:H,7,0)</f>
        <v>Manohar Desai</v>
      </c>
      <c r="AA101" s="379" t="s">
        <v>12</v>
      </c>
      <c r="AB101" s="381">
        <v>25.600633329999997</v>
      </c>
      <c r="AD101" s="401">
        <f t="shared" si="9"/>
        <v>0.89275468440507744</v>
      </c>
      <c r="AE101" s="401">
        <f t="shared" si="9"/>
        <v>2.1140430926712233</v>
      </c>
      <c r="AF101" s="401">
        <f t="shared" si="10"/>
        <v>2.1140430926712233</v>
      </c>
      <c r="AG101" s="401">
        <f t="shared" si="11"/>
        <v>2.133386110833333</v>
      </c>
      <c r="AH101" s="401">
        <f t="shared" si="12"/>
        <v>2.133386110833333</v>
      </c>
      <c r="AI101" s="401">
        <f t="shared" si="13"/>
        <v>2.133386110833333</v>
      </c>
      <c r="AJ101" s="401">
        <f t="shared" si="14"/>
        <v>2.133386110833333</v>
      </c>
      <c r="AK101" s="401">
        <f t="shared" si="15"/>
        <v>2.133386110833333</v>
      </c>
      <c r="AL101" s="401"/>
      <c r="AM101" s="401"/>
      <c r="AN101" s="401"/>
      <c r="AO101" s="401"/>
      <c r="AP101" s="367" t="s">
        <v>72</v>
      </c>
      <c r="AQ101" s="379"/>
    </row>
    <row r="102" spans="1:43">
      <c r="A102" s="367">
        <v>9</v>
      </c>
      <c r="B102" s="367" t="s">
        <v>72</v>
      </c>
      <c r="C102" s="380" t="s">
        <v>15</v>
      </c>
      <c r="D102" s="380"/>
      <c r="E102" s="381">
        <f>'11. Goa'!D12</f>
        <v>0</v>
      </c>
      <c r="F102" s="381">
        <f>'11. Goa'!F12</f>
        <v>0</v>
      </c>
      <c r="G102" s="381">
        <f>'11. Goa'!G12</f>
        <v>0</v>
      </c>
      <c r="H102" s="381">
        <f>'11. Goa'!H12</f>
        <v>0</v>
      </c>
      <c r="I102" s="381">
        <f>'11. Goa'!I12</f>
        <v>0</v>
      </c>
      <c r="J102" s="381">
        <f>'11. Goa'!J12</f>
        <v>0</v>
      </c>
      <c r="K102" s="381">
        <f>'11. Goa'!K12</f>
        <v>0</v>
      </c>
      <c r="L102" s="381">
        <f>'11. Goa'!L12</f>
        <v>0</v>
      </c>
      <c r="M102" s="381">
        <f>'11. Goa'!M12</f>
        <v>0</v>
      </c>
      <c r="N102" s="381">
        <f>'11. Goa'!N12</f>
        <v>0</v>
      </c>
      <c r="O102" s="381">
        <f>'11. Goa'!O12</f>
        <v>0</v>
      </c>
      <c r="P102" s="381">
        <f>'11. Goa'!P12</f>
        <v>0</v>
      </c>
      <c r="Q102" s="381">
        <f>'11. Goa'!Q12</f>
        <v>0</v>
      </c>
      <c r="R102" s="381">
        <f>'11. Goa'!R12</f>
        <v>0</v>
      </c>
      <c r="S102" s="377" t="str">
        <f>VLOOKUP(B102,'Plant Data'!B:H,2,0)</f>
        <v>Goa</v>
      </c>
      <c r="T102" s="377" t="str">
        <f>VLOOKUP(B102,'Plant Data'!B:H,3,0)</f>
        <v>TS-3</v>
      </c>
      <c r="U102" s="377" t="str">
        <f>VLOOKUP(B102,'Plant Data'!B:H,4,0)</f>
        <v>OSD</v>
      </c>
      <c r="V102" s="377" t="str">
        <f>VLOOKUP(B102,'Plant Data'!B:H,5,0)</f>
        <v>Sumeet Salunkhe</v>
      </c>
      <c r="W102" s="377" t="str">
        <f>VLOOKUP(B102,'Plant Data'!B:H,6,0)</f>
        <v>Jehul Khamar</v>
      </c>
      <c r="X102" s="377" t="str">
        <f>VLOOKUP(B102,'Plant Data'!B:H,7,0)</f>
        <v>Manohar Desai</v>
      </c>
      <c r="AA102" s="380" t="s">
        <v>15</v>
      </c>
      <c r="AB102" s="381">
        <v>0</v>
      </c>
      <c r="AD102" s="401">
        <f t="shared" si="9"/>
        <v>0</v>
      </c>
      <c r="AE102" s="401">
        <f t="shared" si="9"/>
        <v>0</v>
      </c>
      <c r="AF102" s="401">
        <f t="shared" si="10"/>
        <v>0</v>
      </c>
      <c r="AG102" s="401">
        <f t="shared" si="11"/>
        <v>0</v>
      </c>
      <c r="AH102" s="401">
        <f t="shared" si="12"/>
        <v>0</v>
      </c>
      <c r="AI102" s="401">
        <f t="shared" si="13"/>
        <v>0</v>
      </c>
      <c r="AJ102" s="401">
        <f t="shared" si="14"/>
        <v>0</v>
      </c>
      <c r="AK102" s="401">
        <f t="shared" si="15"/>
        <v>0</v>
      </c>
      <c r="AL102" s="401"/>
      <c r="AM102" s="401"/>
      <c r="AN102" s="401"/>
      <c r="AO102" s="401"/>
      <c r="AP102" s="367" t="s">
        <v>72</v>
      </c>
      <c r="AQ102" s="380"/>
    </row>
    <row r="103" spans="1:43">
      <c r="A103" s="367">
        <v>10</v>
      </c>
      <c r="B103" s="367" t="s">
        <v>72</v>
      </c>
      <c r="C103" s="380" t="s">
        <v>16</v>
      </c>
      <c r="D103" s="380"/>
      <c r="E103" s="381">
        <f>'11. Goa'!D13</f>
        <v>0</v>
      </c>
      <c r="F103" s="381">
        <f>'11. Goa'!F13</f>
        <v>0</v>
      </c>
      <c r="G103" s="381">
        <f>'11. Goa'!G13</f>
        <v>0</v>
      </c>
      <c r="H103" s="381">
        <f>'11. Goa'!H13</f>
        <v>0</v>
      </c>
      <c r="I103" s="381">
        <f>'11. Goa'!I13</f>
        <v>0</v>
      </c>
      <c r="J103" s="381">
        <f>'11. Goa'!J13</f>
        <v>0</v>
      </c>
      <c r="K103" s="381">
        <f>'11. Goa'!K13</f>
        <v>0</v>
      </c>
      <c r="L103" s="381">
        <f>'11. Goa'!L13</f>
        <v>0</v>
      </c>
      <c r="M103" s="381">
        <f>'11. Goa'!M13</f>
        <v>0</v>
      </c>
      <c r="N103" s="381">
        <f>'11. Goa'!N13</f>
        <v>0</v>
      </c>
      <c r="O103" s="381">
        <f>'11. Goa'!O13</f>
        <v>0</v>
      </c>
      <c r="P103" s="381">
        <f>'11. Goa'!P13</f>
        <v>0</v>
      </c>
      <c r="Q103" s="381">
        <f>'11. Goa'!Q13</f>
        <v>0</v>
      </c>
      <c r="R103" s="381">
        <f>'11. Goa'!R13</f>
        <v>0</v>
      </c>
      <c r="S103" s="377" t="str">
        <f>VLOOKUP(B103,'Plant Data'!B:H,2,0)</f>
        <v>Goa</v>
      </c>
      <c r="T103" s="377" t="str">
        <f>VLOOKUP(B103,'Plant Data'!B:H,3,0)</f>
        <v>TS-3</v>
      </c>
      <c r="U103" s="377" t="str">
        <f>VLOOKUP(B103,'Plant Data'!B:H,4,0)</f>
        <v>OSD</v>
      </c>
      <c r="V103" s="377" t="str">
        <f>VLOOKUP(B103,'Plant Data'!B:H,5,0)</f>
        <v>Sumeet Salunkhe</v>
      </c>
      <c r="W103" s="377" t="str">
        <f>VLOOKUP(B103,'Plant Data'!B:H,6,0)</f>
        <v>Jehul Khamar</v>
      </c>
      <c r="X103" s="377" t="str">
        <f>VLOOKUP(B103,'Plant Data'!B:H,7,0)</f>
        <v>Manohar Desai</v>
      </c>
      <c r="AA103" s="380" t="s">
        <v>16</v>
      </c>
      <c r="AB103" s="381">
        <v>0</v>
      </c>
      <c r="AD103" s="401">
        <f t="shared" si="9"/>
        <v>0</v>
      </c>
      <c r="AE103" s="401">
        <f t="shared" si="9"/>
        <v>0</v>
      </c>
      <c r="AF103" s="401">
        <f t="shared" si="10"/>
        <v>0</v>
      </c>
      <c r="AG103" s="401">
        <f t="shared" si="11"/>
        <v>0</v>
      </c>
      <c r="AH103" s="401">
        <f t="shared" si="12"/>
        <v>0</v>
      </c>
      <c r="AI103" s="401">
        <f t="shared" si="13"/>
        <v>0</v>
      </c>
      <c r="AJ103" s="401">
        <f t="shared" si="14"/>
        <v>0</v>
      </c>
      <c r="AK103" s="401">
        <f t="shared" si="15"/>
        <v>0</v>
      </c>
      <c r="AL103" s="401"/>
      <c r="AM103" s="401"/>
      <c r="AN103" s="401"/>
      <c r="AO103" s="401"/>
      <c r="AP103" s="367" t="s">
        <v>72</v>
      </c>
      <c r="AQ103" s="380"/>
    </row>
    <row r="104" spans="1:43">
      <c r="A104" s="367">
        <v>11</v>
      </c>
      <c r="B104" s="367" t="s">
        <v>72</v>
      </c>
      <c r="C104" s="380" t="s">
        <v>17</v>
      </c>
      <c r="D104" s="380"/>
      <c r="E104" s="381">
        <f>'11. Goa'!D14</f>
        <v>0</v>
      </c>
      <c r="F104" s="381">
        <f>'11. Goa'!F14</f>
        <v>0</v>
      </c>
      <c r="G104" s="381">
        <f>'11. Goa'!G14</f>
        <v>0</v>
      </c>
      <c r="H104" s="381">
        <f>'11. Goa'!H14</f>
        <v>0</v>
      </c>
      <c r="I104" s="381">
        <f>'11. Goa'!I14</f>
        <v>0</v>
      </c>
      <c r="J104" s="381">
        <f>'11. Goa'!J14</f>
        <v>0</v>
      </c>
      <c r="K104" s="381">
        <f>'11. Goa'!K14</f>
        <v>0</v>
      </c>
      <c r="L104" s="381">
        <f>'11. Goa'!L14</f>
        <v>0</v>
      </c>
      <c r="M104" s="381">
        <f>'11. Goa'!M14</f>
        <v>0</v>
      </c>
      <c r="N104" s="381">
        <f>'11. Goa'!N14</f>
        <v>0</v>
      </c>
      <c r="O104" s="381">
        <f>'11. Goa'!O14</f>
        <v>0</v>
      </c>
      <c r="P104" s="381">
        <f>'11. Goa'!P14</f>
        <v>0</v>
      </c>
      <c r="Q104" s="381">
        <f>'11. Goa'!Q14</f>
        <v>0</v>
      </c>
      <c r="R104" s="381">
        <f>'11. Goa'!R14</f>
        <v>0</v>
      </c>
      <c r="S104" s="377" t="str">
        <f>VLOOKUP(B104,'Plant Data'!B:H,2,0)</f>
        <v>Goa</v>
      </c>
      <c r="T104" s="377" t="str">
        <f>VLOOKUP(B104,'Plant Data'!B:H,3,0)</f>
        <v>TS-3</v>
      </c>
      <c r="U104" s="377" t="str">
        <f>VLOOKUP(B104,'Plant Data'!B:H,4,0)</f>
        <v>OSD</v>
      </c>
      <c r="V104" s="377" t="str">
        <f>VLOOKUP(B104,'Plant Data'!B:H,5,0)</f>
        <v>Sumeet Salunkhe</v>
      </c>
      <c r="W104" s="377" t="str">
        <f>VLOOKUP(B104,'Plant Data'!B:H,6,0)</f>
        <v>Jehul Khamar</v>
      </c>
      <c r="X104" s="377" t="str">
        <f>VLOOKUP(B104,'Plant Data'!B:H,7,0)</f>
        <v>Manohar Desai</v>
      </c>
      <c r="AA104" s="380" t="s">
        <v>17</v>
      </c>
      <c r="AB104" s="381">
        <v>0</v>
      </c>
      <c r="AD104" s="401">
        <f t="shared" si="9"/>
        <v>0</v>
      </c>
      <c r="AE104" s="401">
        <f t="shared" si="9"/>
        <v>0</v>
      </c>
      <c r="AF104" s="401">
        <f t="shared" si="10"/>
        <v>0</v>
      </c>
      <c r="AG104" s="401">
        <f t="shared" si="11"/>
        <v>0</v>
      </c>
      <c r="AH104" s="401">
        <f t="shared" si="12"/>
        <v>0</v>
      </c>
      <c r="AI104" s="401">
        <f t="shared" si="13"/>
        <v>0</v>
      </c>
      <c r="AJ104" s="401">
        <f t="shared" si="14"/>
        <v>0</v>
      </c>
      <c r="AK104" s="401">
        <f t="shared" si="15"/>
        <v>0</v>
      </c>
      <c r="AL104" s="401"/>
      <c r="AM104" s="401"/>
      <c r="AN104" s="401"/>
      <c r="AO104" s="401"/>
      <c r="AP104" s="367" t="s">
        <v>72</v>
      </c>
      <c r="AQ104" s="380"/>
    </row>
    <row r="105" spans="1:43">
      <c r="A105" s="367">
        <v>12</v>
      </c>
      <c r="B105" s="367" t="s">
        <v>72</v>
      </c>
      <c r="C105" s="379" t="s">
        <v>132</v>
      </c>
      <c r="D105" s="379"/>
      <c r="E105" s="381">
        <f>'11. Goa'!D15</f>
        <v>0</v>
      </c>
      <c r="F105" s="381">
        <f>'11. Goa'!F15</f>
        <v>0</v>
      </c>
      <c r="G105" s="381">
        <f>'11. Goa'!G15</f>
        <v>0</v>
      </c>
      <c r="H105" s="381">
        <f>'11. Goa'!H15</f>
        <v>0</v>
      </c>
      <c r="I105" s="381">
        <f>'11. Goa'!I15</f>
        <v>0</v>
      </c>
      <c r="J105" s="381">
        <f>'11. Goa'!J15</f>
        <v>0</v>
      </c>
      <c r="K105" s="381">
        <f>'11. Goa'!K15</f>
        <v>0</v>
      </c>
      <c r="L105" s="381">
        <f>'11. Goa'!L15</f>
        <v>0</v>
      </c>
      <c r="M105" s="381">
        <f>'11. Goa'!M15</f>
        <v>0</v>
      </c>
      <c r="N105" s="381">
        <f>'11. Goa'!N15</f>
        <v>0</v>
      </c>
      <c r="O105" s="381">
        <f>'11. Goa'!O15</f>
        <v>0</v>
      </c>
      <c r="P105" s="381">
        <f>'11. Goa'!P15</f>
        <v>0</v>
      </c>
      <c r="Q105" s="381">
        <f>'11. Goa'!Q15</f>
        <v>0</v>
      </c>
      <c r="R105" s="381">
        <f>'11. Goa'!R15</f>
        <v>0</v>
      </c>
      <c r="S105" s="377" t="str">
        <f>VLOOKUP(B105,'Plant Data'!B:H,2,0)</f>
        <v>Goa</v>
      </c>
      <c r="T105" s="377" t="str">
        <f>VLOOKUP(B105,'Plant Data'!B:H,3,0)</f>
        <v>TS-3</v>
      </c>
      <c r="U105" s="377" t="str">
        <f>VLOOKUP(B105,'Plant Data'!B:H,4,0)</f>
        <v>OSD</v>
      </c>
      <c r="V105" s="377" t="str">
        <f>VLOOKUP(B105,'Plant Data'!B:H,5,0)</f>
        <v>Sumeet Salunkhe</v>
      </c>
      <c r="W105" s="377" t="str">
        <f>VLOOKUP(B105,'Plant Data'!B:H,6,0)</f>
        <v>Jehul Khamar</v>
      </c>
      <c r="X105" s="377" t="str">
        <f>VLOOKUP(B105,'Plant Data'!B:H,7,0)</f>
        <v>Manohar Desai</v>
      </c>
      <c r="AA105" s="379" t="s">
        <v>132</v>
      </c>
      <c r="AB105" s="381">
        <v>0</v>
      </c>
      <c r="AD105" s="401">
        <f t="shared" si="9"/>
        <v>0</v>
      </c>
      <c r="AE105" s="401">
        <f t="shared" si="9"/>
        <v>0</v>
      </c>
      <c r="AF105" s="401">
        <f t="shared" si="10"/>
        <v>0</v>
      </c>
      <c r="AG105" s="401">
        <f t="shared" si="11"/>
        <v>0</v>
      </c>
      <c r="AH105" s="401">
        <f t="shared" si="12"/>
        <v>0</v>
      </c>
      <c r="AI105" s="401">
        <f t="shared" si="13"/>
        <v>0</v>
      </c>
      <c r="AJ105" s="401">
        <f t="shared" si="14"/>
        <v>0</v>
      </c>
      <c r="AK105" s="401">
        <f t="shared" si="15"/>
        <v>0</v>
      </c>
      <c r="AL105" s="401"/>
      <c r="AM105" s="401"/>
      <c r="AN105" s="401"/>
      <c r="AO105" s="401"/>
      <c r="AP105" s="367" t="s">
        <v>72</v>
      </c>
      <c r="AQ105" s="379"/>
    </row>
    <row r="106" spans="1:43">
      <c r="A106" s="367">
        <v>13</v>
      </c>
      <c r="B106" s="367" t="s">
        <v>72</v>
      </c>
      <c r="C106" s="379" t="s">
        <v>13</v>
      </c>
      <c r="D106" s="379"/>
      <c r="E106" s="381">
        <f>'11. Goa'!D16</f>
        <v>0</v>
      </c>
      <c r="F106" s="381">
        <f>'11. Goa'!F16</f>
        <v>0</v>
      </c>
      <c r="G106" s="381">
        <f>'11. Goa'!G16</f>
        <v>0</v>
      </c>
      <c r="H106" s="381">
        <f>'11. Goa'!H16</f>
        <v>0</v>
      </c>
      <c r="I106" s="381">
        <f>'11. Goa'!I16</f>
        <v>0</v>
      </c>
      <c r="J106" s="381">
        <f>'11. Goa'!J16</f>
        <v>0</v>
      </c>
      <c r="K106" s="381">
        <f>'11. Goa'!K16</f>
        <v>0</v>
      </c>
      <c r="L106" s="381">
        <f>'11. Goa'!L16</f>
        <v>0</v>
      </c>
      <c r="M106" s="381">
        <f>'11. Goa'!M16</f>
        <v>0</v>
      </c>
      <c r="N106" s="381">
        <f>'11. Goa'!N16</f>
        <v>0</v>
      </c>
      <c r="O106" s="381">
        <f>'11. Goa'!O16</f>
        <v>0</v>
      </c>
      <c r="P106" s="381">
        <f>'11. Goa'!P16</f>
        <v>0</v>
      </c>
      <c r="Q106" s="381">
        <f>'11. Goa'!Q16</f>
        <v>0</v>
      </c>
      <c r="R106" s="381">
        <f>'11. Goa'!R16</f>
        <v>0</v>
      </c>
      <c r="S106" s="377" t="str">
        <f>VLOOKUP(B106,'Plant Data'!B:H,2,0)</f>
        <v>Goa</v>
      </c>
      <c r="T106" s="377" t="str">
        <f>VLOOKUP(B106,'Plant Data'!B:H,3,0)</f>
        <v>TS-3</v>
      </c>
      <c r="U106" s="377" t="str">
        <f>VLOOKUP(B106,'Plant Data'!B:H,4,0)</f>
        <v>OSD</v>
      </c>
      <c r="V106" s="377" t="str">
        <f>VLOOKUP(B106,'Plant Data'!B:H,5,0)</f>
        <v>Sumeet Salunkhe</v>
      </c>
      <c r="W106" s="377" t="str">
        <f>VLOOKUP(B106,'Plant Data'!B:H,6,0)</f>
        <v>Jehul Khamar</v>
      </c>
      <c r="X106" s="377" t="str">
        <f>VLOOKUP(B106,'Plant Data'!B:H,7,0)</f>
        <v>Manohar Desai</v>
      </c>
      <c r="AA106" s="379" t="s">
        <v>13</v>
      </c>
      <c r="AB106" s="381">
        <v>0</v>
      </c>
      <c r="AD106" s="401">
        <f t="shared" si="9"/>
        <v>0</v>
      </c>
      <c r="AE106" s="401">
        <f t="shared" si="9"/>
        <v>0</v>
      </c>
      <c r="AF106" s="401">
        <f t="shared" si="10"/>
        <v>0</v>
      </c>
      <c r="AG106" s="401">
        <f t="shared" si="11"/>
        <v>0</v>
      </c>
      <c r="AH106" s="401">
        <f t="shared" si="12"/>
        <v>0</v>
      </c>
      <c r="AI106" s="401">
        <f t="shared" si="13"/>
        <v>0</v>
      </c>
      <c r="AJ106" s="401">
        <f t="shared" si="14"/>
        <v>0</v>
      </c>
      <c r="AK106" s="401">
        <f t="shared" si="15"/>
        <v>0</v>
      </c>
      <c r="AL106" s="401"/>
      <c r="AM106" s="401"/>
      <c r="AN106" s="401"/>
      <c r="AO106" s="401"/>
      <c r="AP106" s="367" t="s">
        <v>72</v>
      </c>
      <c r="AQ106" s="379"/>
    </row>
    <row r="107" spans="1:43">
      <c r="A107" s="367">
        <v>14</v>
      </c>
      <c r="B107" s="367" t="s">
        <v>72</v>
      </c>
      <c r="C107" s="380" t="s">
        <v>14</v>
      </c>
      <c r="D107" s="380"/>
      <c r="E107" s="381">
        <f>'11. Goa'!D17</f>
        <v>0</v>
      </c>
      <c r="F107" s="381">
        <f>'11. Goa'!F17</f>
        <v>0</v>
      </c>
      <c r="G107" s="381">
        <f>'11. Goa'!G17</f>
        <v>0</v>
      </c>
      <c r="H107" s="381">
        <f>'11. Goa'!H17</f>
        <v>0</v>
      </c>
      <c r="I107" s="381">
        <f>'11. Goa'!I17</f>
        <v>0</v>
      </c>
      <c r="J107" s="381">
        <f>'11. Goa'!J17</f>
        <v>0</v>
      </c>
      <c r="K107" s="381">
        <f>'11. Goa'!K17</f>
        <v>0</v>
      </c>
      <c r="L107" s="381">
        <f>'11. Goa'!L17</f>
        <v>0</v>
      </c>
      <c r="M107" s="381">
        <f>'11. Goa'!M17</f>
        <v>0</v>
      </c>
      <c r="N107" s="381">
        <f>'11. Goa'!N17</f>
        <v>0</v>
      </c>
      <c r="O107" s="381">
        <f>'11. Goa'!O17</f>
        <v>0</v>
      </c>
      <c r="P107" s="381">
        <f>'11. Goa'!P17</f>
        <v>0</v>
      </c>
      <c r="Q107" s="381">
        <f>'11. Goa'!Q17</f>
        <v>0</v>
      </c>
      <c r="R107" s="381">
        <f>'11. Goa'!R17</f>
        <v>0</v>
      </c>
      <c r="S107" s="377" t="str">
        <f>VLOOKUP(B107,'Plant Data'!B:H,2,0)</f>
        <v>Goa</v>
      </c>
      <c r="T107" s="377" t="str">
        <f>VLOOKUP(B107,'Plant Data'!B:H,3,0)</f>
        <v>TS-3</v>
      </c>
      <c r="U107" s="377" t="str">
        <f>VLOOKUP(B107,'Plant Data'!B:H,4,0)</f>
        <v>OSD</v>
      </c>
      <c r="V107" s="377" t="str">
        <f>VLOOKUP(B107,'Plant Data'!B:H,5,0)</f>
        <v>Sumeet Salunkhe</v>
      </c>
      <c r="W107" s="377" t="str">
        <f>VLOOKUP(B107,'Plant Data'!B:H,6,0)</f>
        <v>Jehul Khamar</v>
      </c>
      <c r="X107" s="377" t="str">
        <f>VLOOKUP(B107,'Plant Data'!B:H,7,0)</f>
        <v>Manohar Desai</v>
      </c>
      <c r="AA107" s="380" t="s">
        <v>14</v>
      </c>
      <c r="AB107" s="381">
        <v>0</v>
      </c>
      <c r="AD107" s="401">
        <f t="shared" si="9"/>
        <v>0</v>
      </c>
      <c r="AE107" s="401">
        <f t="shared" si="9"/>
        <v>0</v>
      </c>
      <c r="AF107" s="401">
        <f t="shared" si="10"/>
        <v>0</v>
      </c>
      <c r="AG107" s="401">
        <f t="shared" si="11"/>
        <v>0</v>
      </c>
      <c r="AH107" s="401">
        <f t="shared" si="12"/>
        <v>0</v>
      </c>
      <c r="AI107" s="401">
        <f t="shared" si="13"/>
        <v>0</v>
      </c>
      <c r="AJ107" s="401">
        <f t="shared" si="14"/>
        <v>0</v>
      </c>
      <c r="AK107" s="401">
        <f t="shared" si="15"/>
        <v>0</v>
      </c>
      <c r="AL107" s="401"/>
      <c r="AM107" s="401"/>
      <c r="AN107" s="401"/>
      <c r="AO107" s="401"/>
      <c r="AP107" s="367" t="s">
        <v>72</v>
      </c>
      <c r="AQ107" s="380"/>
    </row>
    <row r="108" spans="1:43">
      <c r="A108" s="367">
        <v>1</v>
      </c>
      <c r="B108" s="367" t="s">
        <v>75</v>
      </c>
      <c r="C108" s="379" t="s">
        <v>7</v>
      </c>
      <c r="E108" s="381">
        <f>'12. Myanmar'!D4</f>
        <v>52.25</v>
      </c>
      <c r="F108" s="381">
        <f>'12. Myanmar'!F4</f>
        <v>76.783202625999991</v>
      </c>
      <c r="G108" s="381">
        <f>'12. Myanmar'!G4</f>
        <v>6.7493876259999999</v>
      </c>
      <c r="H108" s="381">
        <f>'12. Myanmar'!H4</f>
        <v>3.3754999999999997</v>
      </c>
      <c r="I108" s="381">
        <f>'12. Myanmar'!I4</f>
        <v>30.059000000000001</v>
      </c>
      <c r="J108" s="381">
        <f>'12. Myanmar'!J4</f>
        <v>8.879999999999999</v>
      </c>
      <c r="K108" s="381">
        <f>'12. Myanmar'!K4</f>
        <v>7.6835750000000003</v>
      </c>
      <c r="L108" s="381">
        <f>'12. Myanmar'!L4</f>
        <v>2.4300000000000002</v>
      </c>
      <c r="M108" s="381">
        <f>'12. Myanmar'!M4</f>
        <v>5.9009999999999998</v>
      </c>
      <c r="N108" s="381">
        <f>'12. Myanmar'!N4</f>
        <v>7.25474</v>
      </c>
      <c r="O108" s="381">
        <f>'12. Myanmar'!O4</f>
        <v>4.4499999999999993</v>
      </c>
      <c r="P108" s="381">
        <f>'12. Myanmar'!P4</f>
        <v>0</v>
      </c>
      <c r="Q108" s="381">
        <f>'12. Myanmar'!Q4</f>
        <v>0</v>
      </c>
      <c r="R108" s="381">
        <f>'12. Myanmar'!R4</f>
        <v>0</v>
      </c>
      <c r="S108" s="377" t="str">
        <f>VLOOKUP(B108,'Plant Data'!B:H,2,0)</f>
        <v>Myanmar</v>
      </c>
      <c r="T108" s="377" t="str">
        <f>VLOOKUP(B108,'Plant Data'!B:H,3,0)</f>
        <v>TS-3</v>
      </c>
      <c r="U108" s="377" t="str">
        <f>VLOOKUP(B108,'Plant Data'!B:H,4,0)</f>
        <v>OSD</v>
      </c>
      <c r="V108" s="377" t="str">
        <f>VLOOKUP(B108,'Plant Data'!B:H,5,0)</f>
        <v>Ajay Kumaria</v>
      </c>
      <c r="W108" s="377" t="str">
        <f>VLOOKUP(B108,'Plant Data'!B:H,6,0)</f>
        <v>Brij Bhushan</v>
      </c>
      <c r="X108" s="377" t="str">
        <f>VLOOKUP(B108,'Plant Data'!B:H,7,0)</f>
        <v>Jayaram Reddy</v>
      </c>
      <c r="AA108" s="379" t="s">
        <v>7</v>
      </c>
      <c r="AB108" s="381">
        <v>52.25</v>
      </c>
      <c r="AD108" s="401">
        <f t="shared" si="9"/>
        <v>1.8220811828706935</v>
      </c>
      <c r="AE108" s="401">
        <f t="shared" si="9"/>
        <v>4.3146882410378025</v>
      </c>
      <c r="AF108" s="401">
        <f t="shared" si="10"/>
        <v>4.3146882410378025</v>
      </c>
      <c r="AG108" s="401">
        <f t="shared" si="11"/>
        <v>4.3541666666666661</v>
      </c>
      <c r="AH108" s="401">
        <f t="shared" si="12"/>
        <v>4.3541666666666661</v>
      </c>
      <c r="AI108" s="401">
        <f t="shared" si="13"/>
        <v>4.3541666666666661</v>
      </c>
      <c r="AJ108" s="401">
        <f t="shared" si="14"/>
        <v>4.3541666666666661</v>
      </c>
      <c r="AK108" s="401">
        <f t="shared" si="15"/>
        <v>4.3541666666666661</v>
      </c>
      <c r="AL108" s="401"/>
      <c r="AM108" s="401"/>
      <c r="AN108" s="401"/>
      <c r="AO108" s="401"/>
      <c r="AP108" s="367" t="s">
        <v>75</v>
      </c>
    </row>
    <row r="109" spans="1:43">
      <c r="A109" s="367">
        <v>2</v>
      </c>
      <c r="B109" s="367" t="s">
        <v>75</v>
      </c>
      <c r="C109" s="379" t="s">
        <v>8</v>
      </c>
      <c r="E109" s="381">
        <f>'12. Myanmar'!D5</f>
        <v>0</v>
      </c>
      <c r="F109" s="381">
        <f>'12. Myanmar'!F5</f>
        <v>0</v>
      </c>
      <c r="G109" s="381">
        <f>'12. Myanmar'!G5</f>
        <v>0</v>
      </c>
      <c r="H109" s="381">
        <f>'12. Myanmar'!H5</f>
        <v>0</v>
      </c>
      <c r="I109" s="381">
        <f>'12. Myanmar'!I5</f>
        <v>0</v>
      </c>
      <c r="J109" s="381">
        <f>'12. Myanmar'!J5</f>
        <v>0</v>
      </c>
      <c r="K109" s="381">
        <f>'12. Myanmar'!K5</f>
        <v>0</v>
      </c>
      <c r="L109" s="381">
        <f>'12. Myanmar'!L5</f>
        <v>0</v>
      </c>
      <c r="M109" s="381">
        <f>'12. Myanmar'!M5</f>
        <v>0</v>
      </c>
      <c r="N109" s="381">
        <f>'12. Myanmar'!N5</f>
        <v>0</v>
      </c>
      <c r="O109" s="381">
        <f>'12. Myanmar'!O5</f>
        <v>0</v>
      </c>
      <c r="P109" s="381">
        <f>'12. Myanmar'!P5</f>
        <v>0</v>
      </c>
      <c r="Q109" s="381">
        <f>'12. Myanmar'!Q5</f>
        <v>0</v>
      </c>
      <c r="R109" s="381">
        <f>'12. Myanmar'!R5</f>
        <v>0</v>
      </c>
      <c r="S109" s="377" t="str">
        <f>VLOOKUP(B109,'Plant Data'!B:H,2,0)</f>
        <v>Myanmar</v>
      </c>
      <c r="T109" s="377" t="str">
        <f>VLOOKUP(B109,'Plant Data'!B:H,3,0)</f>
        <v>TS-3</v>
      </c>
      <c r="U109" s="377" t="str">
        <f>VLOOKUP(B109,'Plant Data'!B:H,4,0)</f>
        <v>OSD</v>
      </c>
      <c r="V109" s="377" t="str">
        <f>VLOOKUP(B109,'Plant Data'!B:H,5,0)</f>
        <v>Ajay Kumaria</v>
      </c>
      <c r="W109" s="377" t="str">
        <f>VLOOKUP(B109,'Plant Data'!B:H,6,0)</f>
        <v>Brij Bhushan</v>
      </c>
      <c r="X109" s="377" t="str">
        <f>VLOOKUP(B109,'Plant Data'!B:H,7,0)</f>
        <v>Jayaram Reddy</v>
      </c>
      <c r="AA109" s="379" t="s">
        <v>8</v>
      </c>
      <c r="AB109" s="381">
        <v>0</v>
      </c>
      <c r="AD109" s="401">
        <f t="shared" si="9"/>
        <v>0</v>
      </c>
      <c r="AE109" s="401">
        <f t="shared" si="9"/>
        <v>0</v>
      </c>
      <c r="AF109" s="401">
        <f t="shared" si="10"/>
        <v>0</v>
      </c>
      <c r="AG109" s="401">
        <f t="shared" si="11"/>
        <v>0</v>
      </c>
      <c r="AH109" s="401">
        <f t="shared" si="12"/>
        <v>0</v>
      </c>
      <c r="AI109" s="401">
        <f t="shared" si="13"/>
        <v>0</v>
      </c>
      <c r="AJ109" s="401">
        <f t="shared" si="14"/>
        <v>0</v>
      </c>
      <c r="AK109" s="401">
        <f t="shared" si="15"/>
        <v>0</v>
      </c>
      <c r="AL109" s="401"/>
      <c r="AM109" s="401"/>
      <c r="AN109" s="401"/>
      <c r="AO109" s="401"/>
      <c r="AP109" s="367" t="s">
        <v>75</v>
      </c>
    </row>
    <row r="110" spans="1:43">
      <c r="A110" s="367">
        <v>3</v>
      </c>
      <c r="B110" s="367" t="s">
        <v>75</v>
      </c>
      <c r="C110" s="379" t="s">
        <v>9</v>
      </c>
      <c r="E110" s="381">
        <f>'12. Myanmar'!D6</f>
        <v>25.25</v>
      </c>
      <c r="F110" s="381">
        <f>'12. Myanmar'!F6</f>
        <v>10.414490462735976</v>
      </c>
      <c r="G110" s="381">
        <f>'12. Myanmar'!G6</f>
        <v>0.98818824051375131</v>
      </c>
      <c r="H110" s="381">
        <f>'12. Myanmar'!H6</f>
        <v>0.5518655555555555</v>
      </c>
      <c r="I110" s="381">
        <f>'12. Myanmar'!I6</f>
        <v>1.24</v>
      </c>
      <c r="J110" s="381">
        <f>'12. Myanmar'!J6</f>
        <v>1.23</v>
      </c>
      <c r="K110" s="381">
        <f>'12. Myanmar'!K6</f>
        <v>0.67459999999999998</v>
      </c>
      <c r="L110" s="381">
        <f>'12. Myanmar'!L6</f>
        <v>0.60983666666666703</v>
      </c>
      <c r="M110" s="381">
        <f>'12. Myanmar'!M6</f>
        <v>1.1000000000000001</v>
      </c>
      <c r="N110" s="381">
        <f>'12. Myanmar'!N6</f>
        <v>0.9</v>
      </c>
      <c r="O110" s="381">
        <f>'12. Myanmar'!O6</f>
        <v>1.33</v>
      </c>
      <c r="P110" s="381">
        <f>'12. Myanmar'!P6</f>
        <v>1.79</v>
      </c>
      <c r="Q110" s="381">
        <f>'12. Myanmar'!Q6</f>
        <v>0</v>
      </c>
      <c r="R110" s="381">
        <f>'12. Myanmar'!R6</f>
        <v>0</v>
      </c>
      <c r="S110" s="377" t="str">
        <f>VLOOKUP(B110,'Plant Data'!B:H,2,0)</f>
        <v>Myanmar</v>
      </c>
      <c r="T110" s="377" t="str">
        <f>VLOOKUP(B110,'Plant Data'!B:H,3,0)</f>
        <v>TS-3</v>
      </c>
      <c r="U110" s="377" t="str">
        <f>VLOOKUP(B110,'Plant Data'!B:H,4,0)</f>
        <v>OSD</v>
      </c>
      <c r="V110" s="377" t="str">
        <f>VLOOKUP(B110,'Plant Data'!B:H,5,0)</f>
        <v>Ajay Kumaria</v>
      </c>
      <c r="W110" s="377" t="str">
        <f>VLOOKUP(B110,'Plant Data'!B:H,6,0)</f>
        <v>Brij Bhushan</v>
      </c>
      <c r="X110" s="377" t="str">
        <f>VLOOKUP(B110,'Plant Data'!B:H,7,0)</f>
        <v>Jayaram Reddy</v>
      </c>
      <c r="AA110" s="379" t="s">
        <v>9</v>
      </c>
      <c r="AB110" s="381">
        <v>25.25</v>
      </c>
      <c r="AD110" s="401">
        <f t="shared" si="9"/>
        <v>0.88052727019110077</v>
      </c>
      <c r="AE110" s="401">
        <f t="shared" si="9"/>
        <v>2.0850885758125264</v>
      </c>
      <c r="AF110" s="401">
        <f t="shared" si="10"/>
        <v>2.0850885758125264</v>
      </c>
      <c r="AG110" s="401">
        <f t="shared" si="11"/>
        <v>2.1041666666666665</v>
      </c>
      <c r="AH110" s="401">
        <f t="shared" si="12"/>
        <v>2.1041666666666665</v>
      </c>
      <c r="AI110" s="401">
        <f t="shared" si="13"/>
        <v>2.1041666666666665</v>
      </c>
      <c r="AJ110" s="401">
        <f t="shared" si="14"/>
        <v>2.1041666666666665</v>
      </c>
      <c r="AK110" s="401">
        <f t="shared" si="15"/>
        <v>2.1041666666666665</v>
      </c>
      <c r="AL110" s="401"/>
      <c r="AM110" s="401"/>
      <c r="AN110" s="401"/>
      <c r="AO110" s="401"/>
      <c r="AP110" s="367" t="s">
        <v>75</v>
      </c>
    </row>
    <row r="111" spans="1:43">
      <c r="A111" s="367">
        <v>4</v>
      </c>
      <c r="B111" s="367" t="s">
        <v>75</v>
      </c>
      <c r="C111" s="379" t="s">
        <v>10</v>
      </c>
      <c r="E111" s="381">
        <f>'12. Myanmar'!D7</f>
        <v>7.25</v>
      </c>
      <c r="F111" s="381">
        <f>'12. Myanmar'!F7</f>
        <v>0</v>
      </c>
      <c r="G111" s="381">
        <f>'12. Myanmar'!G7</f>
        <v>0</v>
      </c>
      <c r="H111" s="381">
        <f>'12. Myanmar'!H7</f>
        <v>0</v>
      </c>
      <c r="I111" s="381">
        <f>'12. Myanmar'!I7</f>
        <v>0</v>
      </c>
      <c r="J111" s="381">
        <f>'12. Myanmar'!J7</f>
        <v>0</v>
      </c>
      <c r="K111" s="381">
        <f>'12. Myanmar'!K7</f>
        <v>0</v>
      </c>
      <c r="L111" s="381">
        <f>'12. Myanmar'!L7</f>
        <v>0</v>
      </c>
      <c r="M111" s="381">
        <f>'12. Myanmar'!M7</f>
        <v>0</v>
      </c>
      <c r="N111" s="381">
        <f>'12. Myanmar'!N7</f>
        <v>0</v>
      </c>
      <c r="O111" s="381">
        <f>'12. Myanmar'!O7</f>
        <v>0</v>
      </c>
      <c r="P111" s="381">
        <f>'12. Myanmar'!P7</f>
        <v>0</v>
      </c>
      <c r="Q111" s="381">
        <f>'12. Myanmar'!Q7</f>
        <v>0</v>
      </c>
      <c r="R111" s="381">
        <f>'12. Myanmar'!R7</f>
        <v>0</v>
      </c>
      <c r="S111" s="377" t="str">
        <f>VLOOKUP(B111,'Plant Data'!B:H,2,0)</f>
        <v>Myanmar</v>
      </c>
      <c r="T111" s="377" t="str">
        <f>VLOOKUP(B111,'Plant Data'!B:H,3,0)</f>
        <v>TS-3</v>
      </c>
      <c r="U111" s="377" t="str">
        <f>VLOOKUP(B111,'Plant Data'!B:H,4,0)</f>
        <v>OSD</v>
      </c>
      <c r="V111" s="377" t="str">
        <f>VLOOKUP(B111,'Plant Data'!B:H,5,0)</f>
        <v>Ajay Kumaria</v>
      </c>
      <c r="W111" s="377" t="str">
        <f>VLOOKUP(B111,'Plant Data'!B:H,6,0)</f>
        <v>Brij Bhushan</v>
      </c>
      <c r="X111" s="377" t="str">
        <f>VLOOKUP(B111,'Plant Data'!B:H,7,0)</f>
        <v>Jayaram Reddy</v>
      </c>
      <c r="AA111" s="379" t="s">
        <v>10</v>
      </c>
      <c r="AB111" s="381">
        <v>7.25</v>
      </c>
      <c r="AD111" s="401">
        <f t="shared" si="9"/>
        <v>0.2528246617380388</v>
      </c>
      <c r="AE111" s="401">
        <f t="shared" si="9"/>
        <v>0.59868879899567595</v>
      </c>
      <c r="AF111" s="401">
        <f t="shared" si="10"/>
        <v>0.59868879899567595</v>
      </c>
      <c r="AG111" s="401">
        <f t="shared" si="11"/>
        <v>0.60416666666666663</v>
      </c>
      <c r="AH111" s="401">
        <f t="shared" si="12"/>
        <v>0.60416666666666663</v>
      </c>
      <c r="AI111" s="401">
        <f t="shared" si="13"/>
        <v>0.60416666666666663</v>
      </c>
      <c r="AJ111" s="401">
        <f t="shared" si="14"/>
        <v>0.60416666666666663</v>
      </c>
      <c r="AK111" s="401">
        <f t="shared" si="15"/>
        <v>0.60416666666666663</v>
      </c>
      <c r="AL111" s="401"/>
      <c r="AM111" s="401"/>
      <c r="AN111" s="401"/>
      <c r="AO111" s="401"/>
      <c r="AP111" s="367" t="s">
        <v>75</v>
      </c>
    </row>
    <row r="112" spans="1:43">
      <c r="A112" s="367">
        <v>5</v>
      </c>
      <c r="B112" s="367" t="s">
        <v>75</v>
      </c>
      <c r="C112" s="379" t="s">
        <v>5</v>
      </c>
      <c r="E112" s="381">
        <f>'12. Myanmar'!D8</f>
        <v>12.25</v>
      </c>
      <c r="F112" s="381">
        <f>'12. Myanmar'!F8</f>
        <v>0</v>
      </c>
      <c r="G112" s="381">
        <f>'12. Myanmar'!G8</f>
        <v>0</v>
      </c>
      <c r="H112" s="381">
        <f>'12. Myanmar'!H8</f>
        <v>0</v>
      </c>
      <c r="I112" s="381">
        <f>'12. Myanmar'!I8</f>
        <v>0</v>
      </c>
      <c r="J112" s="381">
        <f>'12. Myanmar'!J8</f>
        <v>0</v>
      </c>
      <c r="K112" s="381">
        <f>'12. Myanmar'!K8</f>
        <v>0</v>
      </c>
      <c r="L112" s="381">
        <f>'12. Myanmar'!L8</f>
        <v>0</v>
      </c>
      <c r="M112" s="381">
        <f>'12. Myanmar'!M8</f>
        <v>0</v>
      </c>
      <c r="N112" s="381">
        <f>'12. Myanmar'!N8</f>
        <v>0</v>
      </c>
      <c r="O112" s="381">
        <f>'12. Myanmar'!O8</f>
        <v>0</v>
      </c>
      <c r="P112" s="381">
        <f>'12. Myanmar'!P8</f>
        <v>0</v>
      </c>
      <c r="Q112" s="381">
        <f>'12. Myanmar'!Q8</f>
        <v>0</v>
      </c>
      <c r="R112" s="381">
        <f>'12. Myanmar'!R8</f>
        <v>0</v>
      </c>
      <c r="S112" s="377" t="str">
        <f>VLOOKUP(B112,'Plant Data'!B:H,2,0)</f>
        <v>Myanmar</v>
      </c>
      <c r="T112" s="377" t="str">
        <f>VLOOKUP(B112,'Plant Data'!B:H,3,0)</f>
        <v>TS-3</v>
      </c>
      <c r="U112" s="377" t="str">
        <f>VLOOKUP(B112,'Plant Data'!B:H,4,0)</f>
        <v>OSD</v>
      </c>
      <c r="V112" s="377" t="str">
        <f>VLOOKUP(B112,'Plant Data'!B:H,5,0)</f>
        <v>Ajay Kumaria</v>
      </c>
      <c r="W112" s="377" t="str">
        <f>VLOOKUP(B112,'Plant Data'!B:H,6,0)</f>
        <v>Brij Bhushan</v>
      </c>
      <c r="X112" s="377" t="str">
        <f>VLOOKUP(B112,'Plant Data'!B:H,7,0)</f>
        <v>Jayaram Reddy</v>
      </c>
      <c r="AA112" s="379" t="s">
        <v>5</v>
      </c>
      <c r="AB112" s="381">
        <v>12.25</v>
      </c>
      <c r="AD112" s="401">
        <f t="shared" si="9"/>
        <v>0.42718649741944492</v>
      </c>
      <c r="AE112" s="401">
        <f t="shared" si="9"/>
        <v>1.0115776258892455</v>
      </c>
      <c r="AF112" s="401">
        <f t="shared" si="10"/>
        <v>1.0115776258892455</v>
      </c>
      <c r="AG112" s="401">
        <f t="shared" si="11"/>
        <v>1.0208333333333333</v>
      </c>
      <c r="AH112" s="401">
        <f t="shared" si="12"/>
        <v>1.0208333333333333</v>
      </c>
      <c r="AI112" s="401">
        <f t="shared" si="13"/>
        <v>1.0208333333333333</v>
      </c>
      <c r="AJ112" s="401">
        <f t="shared" si="14"/>
        <v>1.0208333333333333</v>
      </c>
      <c r="AK112" s="401">
        <f t="shared" si="15"/>
        <v>1.0208333333333333</v>
      </c>
      <c r="AL112" s="401"/>
      <c r="AM112" s="401"/>
      <c r="AN112" s="401"/>
      <c r="AO112" s="401"/>
      <c r="AP112" s="367" t="s">
        <v>75</v>
      </c>
    </row>
    <row r="113" spans="1:42">
      <c r="A113" s="367">
        <v>6</v>
      </c>
      <c r="B113" s="367" t="s">
        <v>75</v>
      </c>
      <c r="C113" s="379" t="s">
        <v>11</v>
      </c>
      <c r="E113" s="381">
        <f>'12. Myanmar'!D9</f>
        <v>52.25</v>
      </c>
      <c r="F113" s="381">
        <f>'12. Myanmar'!F9</f>
        <v>70.457056800000018</v>
      </c>
      <c r="G113" s="381">
        <f>'12. Myanmar'!G9</f>
        <v>12.7592</v>
      </c>
      <c r="H113" s="381">
        <f>'12. Myanmar'!H9</f>
        <v>10.8584</v>
      </c>
      <c r="I113" s="381">
        <f>'12. Myanmar'!I9</f>
        <v>10.2384</v>
      </c>
      <c r="J113" s="381">
        <f>'12. Myanmar'!J9</f>
        <v>8.2080000000000002</v>
      </c>
      <c r="K113" s="381">
        <f>'12. Myanmar'!K9</f>
        <v>4.2309999999999999</v>
      </c>
      <c r="L113" s="381">
        <f>'12. Myanmar'!L9</f>
        <v>0.86799999999999999</v>
      </c>
      <c r="M113" s="381">
        <f>'12. Myanmar'!M9</f>
        <v>21.554056800000001</v>
      </c>
      <c r="N113" s="381">
        <f>'12. Myanmar'!N9</f>
        <v>0.22</v>
      </c>
      <c r="O113" s="381">
        <f>'12. Myanmar'!O9</f>
        <v>0.76</v>
      </c>
      <c r="P113" s="381">
        <f>'12. Myanmar'!P9</f>
        <v>0.76</v>
      </c>
      <c r="Q113" s="381">
        <f>'12. Myanmar'!Q9</f>
        <v>0</v>
      </c>
      <c r="R113" s="381">
        <f>'12. Myanmar'!R9</f>
        <v>0</v>
      </c>
      <c r="S113" s="377" t="str">
        <f>VLOOKUP(B113,'Plant Data'!B:H,2,0)</f>
        <v>Myanmar</v>
      </c>
      <c r="T113" s="377" t="str">
        <f>VLOOKUP(B113,'Plant Data'!B:H,3,0)</f>
        <v>TS-3</v>
      </c>
      <c r="U113" s="377" t="str">
        <f>VLOOKUP(B113,'Plant Data'!B:H,4,0)</f>
        <v>OSD</v>
      </c>
      <c r="V113" s="377" t="str">
        <f>VLOOKUP(B113,'Plant Data'!B:H,5,0)</f>
        <v>Ajay Kumaria</v>
      </c>
      <c r="W113" s="377" t="str">
        <f>VLOOKUP(B113,'Plant Data'!B:H,6,0)</f>
        <v>Brij Bhushan</v>
      </c>
      <c r="X113" s="377" t="str">
        <f>VLOOKUP(B113,'Plant Data'!B:H,7,0)</f>
        <v>Jayaram Reddy</v>
      </c>
      <c r="AA113" s="379" t="s">
        <v>11</v>
      </c>
      <c r="AB113" s="381">
        <v>52.25</v>
      </c>
      <c r="AD113" s="401">
        <f t="shared" si="9"/>
        <v>1.8220811828706935</v>
      </c>
      <c r="AE113" s="401">
        <f t="shared" si="9"/>
        <v>4.3146882410378025</v>
      </c>
      <c r="AF113" s="401">
        <f t="shared" si="10"/>
        <v>4.3146882410378025</v>
      </c>
      <c r="AG113" s="401">
        <f t="shared" si="11"/>
        <v>4.3541666666666661</v>
      </c>
      <c r="AH113" s="401">
        <f t="shared" si="12"/>
        <v>4.3541666666666661</v>
      </c>
      <c r="AI113" s="401">
        <f t="shared" si="13"/>
        <v>4.3541666666666661</v>
      </c>
      <c r="AJ113" s="401">
        <f t="shared" si="14"/>
        <v>4.3541666666666661</v>
      </c>
      <c r="AK113" s="401">
        <f t="shared" si="15"/>
        <v>4.3541666666666661</v>
      </c>
      <c r="AL113" s="401"/>
      <c r="AM113" s="401"/>
      <c r="AN113" s="401"/>
      <c r="AO113" s="401"/>
      <c r="AP113" s="367" t="s">
        <v>75</v>
      </c>
    </row>
    <row r="114" spans="1:42">
      <c r="A114" s="367">
        <v>7</v>
      </c>
      <c r="B114" s="367" t="s">
        <v>75</v>
      </c>
      <c r="C114" s="379" t="s">
        <v>12</v>
      </c>
      <c r="E114" s="381">
        <f>'12. Myanmar'!D10</f>
        <v>6.25</v>
      </c>
      <c r="F114" s="381">
        <f>'12. Myanmar'!F10</f>
        <v>9.6099999999999977</v>
      </c>
      <c r="G114" s="381">
        <f>'12. Myanmar'!G10</f>
        <v>0</v>
      </c>
      <c r="H114" s="381">
        <f>'12. Myanmar'!H10</f>
        <v>0</v>
      </c>
      <c r="I114" s="381">
        <f>'12. Myanmar'!I10</f>
        <v>0</v>
      </c>
      <c r="J114" s="381">
        <f>'12. Myanmar'!J10</f>
        <v>0</v>
      </c>
      <c r="K114" s="381">
        <f>'12. Myanmar'!K10</f>
        <v>0</v>
      </c>
      <c r="L114" s="381">
        <f>'12. Myanmar'!L10</f>
        <v>6.85</v>
      </c>
      <c r="M114" s="381">
        <f>'12. Myanmar'!M10</f>
        <v>0.69</v>
      </c>
      <c r="N114" s="381">
        <f>'12. Myanmar'!N10</f>
        <v>0.69</v>
      </c>
      <c r="O114" s="381">
        <f>'12. Myanmar'!O10</f>
        <v>0.69</v>
      </c>
      <c r="P114" s="381">
        <f>'12. Myanmar'!P10</f>
        <v>0.69</v>
      </c>
      <c r="Q114" s="381">
        <f>'12. Myanmar'!Q10</f>
        <v>0</v>
      </c>
      <c r="R114" s="381">
        <f>'12. Myanmar'!R10</f>
        <v>0</v>
      </c>
      <c r="S114" s="377" t="str">
        <f>VLOOKUP(B114,'Plant Data'!B:H,2,0)</f>
        <v>Myanmar</v>
      </c>
      <c r="T114" s="377" t="str">
        <f>VLOOKUP(B114,'Plant Data'!B:H,3,0)</f>
        <v>TS-3</v>
      </c>
      <c r="U114" s="377" t="str">
        <f>VLOOKUP(B114,'Plant Data'!B:H,4,0)</f>
        <v>OSD</v>
      </c>
      <c r="V114" s="377" t="str">
        <f>VLOOKUP(B114,'Plant Data'!B:H,5,0)</f>
        <v>Ajay Kumaria</v>
      </c>
      <c r="W114" s="377" t="str">
        <f>VLOOKUP(B114,'Plant Data'!B:H,6,0)</f>
        <v>Brij Bhushan</v>
      </c>
      <c r="X114" s="377" t="str">
        <f>VLOOKUP(B114,'Plant Data'!B:H,7,0)</f>
        <v>Jayaram Reddy</v>
      </c>
      <c r="AA114" s="379" t="s">
        <v>12</v>
      </c>
      <c r="AB114" s="381">
        <v>6.25</v>
      </c>
      <c r="AD114" s="401">
        <f t="shared" si="9"/>
        <v>0.21795229460175761</v>
      </c>
      <c r="AE114" s="401">
        <f t="shared" si="9"/>
        <v>0.51611103361696198</v>
      </c>
      <c r="AF114" s="401">
        <f t="shared" si="10"/>
        <v>0.51611103361696198</v>
      </c>
      <c r="AG114" s="401">
        <f t="shared" si="11"/>
        <v>0.52083333333333326</v>
      </c>
      <c r="AH114" s="401">
        <f t="shared" si="12"/>
        <v>0.52083333333333326</v>
      </c>
      <c r="AI114" s="401">
        <f t="shared" si="13"/>
        <v>0.52083333333333326</v>
      </c>
      <c r="AJ114" s="401">
        <f t="shared" si="14"/>
        <v>0.52083333333333326</v>
      </c>
      <c r="AK114" s="401">
        <f t="shared" si="15"/>
        <v>0.52083333333333326</v>
      </c>
      <c r="AL114" s="401"/>
      <c r="AM114" s="401"/>
      <c r="AN114" s="401"/>
      <c r="AO114" s="401"/>
      <c r="AP114" s="367" t="s">
        <v>75</v>
      </c>
    </row>
    <row r="115" spans="1:42">
      <c r="A115" s="367">
        <v>8</v>
      </c>
      <c r="B115" s="367" t="s">
        <v>75</v>
      </c>
      <c r="C115" s="380" t="s">
        <v>15</v>
      </c>
      <c r="E115" s="381">
        <f>'12. Myanmar'!D11</f>
        <v>0</v>
      </c>
      <c r="F115" s="381">
        <f>'12. Myanmar'!F11</f>
        <v>0</v>
      </c>
      <c r="G115" s="381">
        <f>'12. Myanmar'!G11</f>
        <v>0</v>
      </c>
      <c r="H115" s="381">
        <f>'12. Myanmar'!H11</f>
        <v>0</v>
      </c>
      <c r="I115" s="381">
        <f>'12. Myanmar'!I11</f>
        <v>0</v>
      </c>
      <c r="J115" s="381">
        <f>'12. Myanmar'!J11</f>
        <v>0</v>
      </c>
      <c r="K115" s="381">
        <f>'12. Myanmar'!K11</f>
        <v>0</v>
      </c>
      <c r="L115" s="381">
        <f>'12. Myanmar'!L11</f>
        <v>0</v>
      </c>
      <c r="M115" s="381">
        <f>'12. Myanmar'!M11</f>
        <v>0</v>
      </c>
      <c r="N115" s="381">
        <f>'12. Myanmar'!N11</f>
        <v>0</v>
      </c>
      <c r="O115" s="381">
        <f>'12. Myanmar'!O11</f>
        <v>0</v>
      </c>
      <c r="P115" s="381">
        <f>'12. Myanmar'!P11</f>
        <v>0</v>
      </c>
      <c r="Q115" s="381">
        <f>'12. Myanmar'!Q11</f>
        <v>0</v>
      </c>
      <c r="R115" s="381">
        <f>'12. Myanmar'!R11</f>
        <v>0</v>
      </c>
      <c r="S115" s="377" t="str">
        <f>VLOOKUP(B115,'Plant Data'!B:H,2,0)</f>
        <v>Myanmar</v>
      </c>
      <c r="T115" s="377" t="str">
        <f>VLOOKUP(B115,'Plant Data'!B:H,3,0)</f>
        <v>TS-3</v>
      </c>
      <c r="U115" s="377" t="str">
        <f>VLOOKUP(B115,'Plant Data'!B:H,4,0)</f>
        <v>OSD</v>
      </c>
      <c r="V115" s="377" t="str">
        <f>VLOOKUP(B115,'Plant Data'!B:H,5,0)</f>
        <v>Ajay Kumaria</v>
      </c>
      <c r="W115" s="377" t="str">
        <f>VLOOKUP(B115,'Plant Data'!B:H,6,0)</f>
        <v>Brij Bhushan</v>
      </c>
      <c r="X115" s="377" t="str">
        <f>VLOOKUP(B115,'Plant Data'!B:H,7,0)</f>
        <v>Jayaram Reddy</v>
      </c>
      <c r="AA115" s="380" t="s">
        <v>15</v>
      </c>
      <c r="AB115" s="381">
        <v>0</v>
      </c>
      <c r="AD115" s="401">
        <f t="shared" si="9"/>
        <v>0</v>
      </c>
      <c r="AE115" s="401">
        <f t="shared" si="9"/>
        <v>0</v>
      </c>
      <c r="AF115" s="401">
        <f t="shared" si="10"/>
        <v>0</v>
      </c>
      <c r="AG115" s="401">
        <f t="shared" si="11"/>
        <v>0</v>
      </c>
      <c r="AH115" s="401">
        <f t="shared" si="12"/>
        <v>0</v>
      </c>
      <c r="AI115" s="401">
        <f t="shared" si="13"/>
        <v>0</v>
      </c>
      <c r="AJ115" s="401">
        <f t="shared" si="14"/>
        <v>0</v>
      </c>
      <c r="AK115" s="401">
        <f t="shared" si="15"/>
        <v>0</v>
      </c>
      <c r="AL115" s="401"/>
      <c r="AM115" s="401"/>
      <c r="AN115" s="401"/>
      <c r="AO115" s="401"/>
      <c r="AP115" s="367" t="s">
        <v>75</v>
      </c>
    </row>
    <row r="116" spans="1:42">
      <c r="A116" s="367">
        <v>9</v>
      </c>
      <c r="B116" s="367" t="s">
        <v>75</v>
      </c>
      <c r="C116" s="380" t="s">
        <v>16</v>
      </c>
      <c r="E116" s="381">
        <f>'12. Myanmar'!D12</f>
        <v>32.25</v>
      </c>
      <c r="F116" s="381">
        <f>'12. Myanmar'!F12</f>
        <v>0</v>
      </c>
      <c r="G116" s="381">
        <f>'12. Myanmar'!G12</f>
        <v>0</v>
      </c>
      <c r="H116" s="381">
        <f>'12. Myanmar'!H12</f>
        <v>0</v>
      </c>
      <c r="I116" s="381">
        <f>'12. Myanmar'!I12</f>
        <v>0</v>
      </c>
      <c r="J116" s="381">
        <f>'12. Myanmar'!J12</f>
        <v>0</v>
      </c>
      <c r="K116" s="381">
        <f>'12. Myanmar'!K12</f>
        <v>0</v>
      </c>
      <c r="L116" s="381">
        <f>'12. Myanmar'!L12</f>
        <v>0</v>
      </c>
      <c r="M116" s="381">
        <f>'12. Myanmar'!M12</f>
        <v>0</v>
      </c>
      <c r="N116" s="381">
        <f>'12. Myanmar'!N12</f>
        <v>0</v>
      </c>
      <c r="O116" s="381">
        <f>'12. Myanmar'!O12</f>
        <v>0</v>
      </c>
      <c r="P116" s="381">
        <f>'12. Myanmar'!P12</f>
        <v>0</v>
      </c>
      <c r="Q116" s="381">
        <f>'12. Myanmar'!Q12</f>
        <v>0</v>
      </c>
      <c r="R116" s="381">
        <f>'12. Myanmar'!R12</f>
        <v>0</v>
      </c>
      <c r="S116" s="377" t="str">
        <f>VLOOKUP(B116,'Plant Data'!B:H,2,0)</f>
        <v>Myanmar</v>
      </c>
      <c r="T116" s="377" t="str">
        <f>VLOOKUP(B116,'Plant Data'!B:H,3,0)</f>
        <v>TS-3</v>
      </c>
      <c r="U116" s="377" t="str">
        <f>VLOOKUP(B116,'Plant Data'!B:H,4,0)</f>
        <v>OSD</v>
      </c>
      <c r="V116" s="377" t="str">
        <f>VLOOKUP(B116,'Plant Data'!B:H,5,0)</f>
        <v>Ajay Kumaria</v>
      </c>
      <c r="W116" s="377" t="str">
        <f>VLOOKUP(B116,'Plant Data'!B:H,6,0)</f>
        <v>Brij Bhushan</v>
      </c>
      <c r="X116" s="377" t="str">
        <f>VLOOKUP(B116,'Plant Data'!B:H,7,0)</f>
        <v>Jayaram Reddy</v>
      </c>
      <c r="AA116" s="380" t="s">
        <v>16</v>
      </c>
      <c r="AB116" s="381">
        <v>32.25</v>
      </c>
      <c r="AD116" s="401">
        <f t="shared" si="9"/>
        <v>1.1246338401450693</v>
      </c>
      <c r="AE116" s="401">
        <f t="shared" si="9"/>
        <v>2.6631329334635239</v>
      </c>
      <c r="AF116" s="401">
        <f t="shared" si="10"/>
        <v>2.6631329334635239</v>
      </c>
      <c r="AG116" s="401">
        <f t="shared" si="11"/>
        <v>2.6875</v>
      </c>
      <c r="AH116" s="401">
        <f t="shared" si="12"/>
        <v>2.6875</v>
      </c>
      <c r="AI116" s="401">
        <f t="shared" si="13"/>
        <v>2.6875</v>
      </c>
      <c r="AJ116" s="401">
        <f t="shared" si="14"/>
        <v>2.6875</v>
      </c>
      <c r="AK116" s="401">
        <f t="shared" si="15"/>
        <v>2.6875</v>
      </c>
      <c r="AL116" s="401"/>
      <c r="AM116" s="401"/>
      <c r="AN116" s="401"/>
      <c r="AO116" s="401"/>
      <c r="AP116" s="367" t="s">
        <v>75</v>
      </c>
    </row>
    <row r="117" spans="1:42">
      <c r="A117" s="367">
        <v>10</v>
      </c>
      <c r="B117" s="367" t="s">
        <v>75</v>
      </c>
      <c r="C117" s="380" t="s">
        <v>17</v>
      </c>
      <c r="E117" s="381">
        <f>'12. Myanmar'!D13</f>
        <v>12.25</v>
      </c>
      <c r="F117" s="381">
        <f>'12. Myanmar'!F13</f>
        <v>0</v>
      </c>
      <c r="G117" s="381">
        <f>'12. Myanmar'!G13</f>
        <v>0</v>
      </c>
      <c r="H117" s="381">
        <f>'12. Myanmar'!H13</f>
        <v>0</v>
      </c>
      <c r="I117" s="381">
        <f>'12. Myanmar'!I13</f>
        <v>0</v>
      </c>
      <c r="J117" s="381">
        <f>'12. Myanmar'!J13</f>
        <v>0</v>
      </c>
      <c r="K117" s="381">
        <f>'12. Myanmar'!K13</f>
        <v>0</v>
      </c>
      <c r="L117" s="381">
        <f>'12. Myanmar'!L13</f>
        <v>0</v>
      </c>
      <c r="M117" s="381">
        <f>'12. Myanmar'!M13</f>
        <v>0</v>
      </c>
      <c r="N117" s="381">
        <f>'12. Myanmar'!N13</f>
        <v>0</v>
      </c>
      <c r="O117" s="381">
        <f>'12. Myanmar'!O13</f>
        <v>0</v>
      </c>
      <c r="P117" s="381">
        <f>'12. Myanmar'!P13</f>
        <v>0</v>
      </c>
      <c r="Q117" s="381">
        <f>'12. Myanmar'!Q13</f>
        <v>0</v>
      </c>
      <c r="R117" s="381">
        <f>'12. Myanmar'!R13</f>
        <v>0</v>
      </c>
      <c r="S117" s="377" t="str">
        <f>VLOOKUP(B117,'Plant Data'!B:H,2,0)</f>
        <v>Myanmar</v>
      </c>
      <c r="T117" s="377" t="str">
        <f>VLOOKUP(B117,'Plant Data'!B:H,3,0)</f>
        <v>TS-3</v>
      </c>
      <c r="U117" s="377" t="str">
        <f>VLOOKUP(B117,'Plant Data'!B:H,4,0)</f>
        <v>OSD</v>
      </c>
      <c r="V117" s="377" t="str">
        <f>VLOOKUP(B117,'Plant Data'!B:H,5,0)</f>
        <v>Ajay Kumaria</v>
      </c>
      <c r="W117" s="377" t="str">
        <f>VLOOKUP(B117,'Plant Data'!B:H,6,0)</f>
        <v>Brij Bhushan</v>
      </c>
      <c r="X117" s="377" t="str">
        <f>VLOOKUP(B117,'Plant Data'!B:H,7,0)</f>
        <v>Jayaram Reddy</v>
      </c>
      <c r="AA117" s="380" t="s">
        <v>17</v>
      </c>
      <c r="AB117" s="381">
        <v>12.25</v>
      </c>
      <c r="AD117" s="401">
        <f t="shared" si="9"/>
        <v>0.42718649741944492</v>
      </c>
      <c r="AE117" s="401">
        <f t="shared" si="9"/>
        <v>1.0115776258892455</v>
      </c>
      <c r="AF117" s="401">
        <f t="shared" si="10"/>
        <v>1.0115776258892455</v>
      </c>
      <c r="AG117" s="401">
        <f t="shared" si="11"/>
        <v>1.0208333333333333</v>
      </c>
      <c r="AH117" s="401">
        <f t="shared" si="12"/>
        <v>1.0208333333333333</v>
      </c>
      <c r="AI117" s="401">
        <f t="shared" si="13"/>
        <v>1.0208333333333333</v>
      </c>
      <c r="AJ117" s="401">
        <f t="shared" si="14"/>
        <v>1.0208333333333333</v>
      </c>
      <c r="AK117" s="401">
        <f t="shared" si="15"/>
        <v>1.0208333333333333</v>
      </c>
      <c r="AL117" s="401"/>
      <c r="AM117" s="401"/>
      <c r="AN117" s="401"/>
      <c r="AO117" s="401"/>
      <c r="AP117" s="367" t="s">
        <v>75</v>
      </c>
    </row>
    <row r="118" spans="1:42">
      <c r="A118" s="367">
        <v>11</v>
      </c>
      <c r="B118" s="367" t="s">
        <v>75</v>
      </c>
      <c r="C118" s="379" t="s">
        <v>132</v>
      </c>
      <c r="E118" s="381">
        <f>'12. Myanmar'!D14</f>
        <v>0</v>
      </c>
      <c r="F118" s="381">
        <f>'12. Myanmar'!F14</f>
        <v>0</v>
      </c>
      <c r="G118" s="381">
        <f>'12. Myanmar'!G14</f>
        <v>0</v>
      </c>
      <c r="H118" s="381">
        <f>'12. Myanmar'!H14</f>
        <v>0</v>
      </c>
      <c r="I118" s="381">
        <f>'12. Myanmar'!I14</f>
        <v>0</v>
      </c>
      <c r="J118" s="381">
        <f>'12. Myanmar'!J14</f>
        <v>0</v>
      </c>
      <c r="K118" s="381">
        <f>'12. Myanmar'!K14</f>
        <v>0</v>
      </c>
      <c r="L118" s="381">
        <f>'12. Myanmar'!L14</f>
        <v>0</v>
      </c>
      <c r="M118" s="381">
        <f>'12. Myanmar'!M14</f>
        <v>0</v>
      </c>
      <c r="N118" s="381">
        <f>'12. Myanmar'!N14</f>
        <v>0</v>
      </c>
      <c r="O118" s="381">
        <f>'12. Myanmar'!O14</f>
        <v>0</v>
      </c>
      <c r="P118" s="381">
        <f>'12. Myanmar'!P14</f>
        <v>0</v>
      </c>
      <c r="Q118" s="381">
        <f>'12. Myanmar'!Q14</f>
        <v>0</v>
      </c>
      <c r="R118" s="381">
        <f>'12. Myanmar'!R14</f>
        <v>0</v>
      </c>
      <c r="S118" s="377" t="str">
        <f>VLOOKUP(B118,'Plant Data'!B:H,2,0)</f>
        <v>Myanmar</v>
      </c>
      <c r="T118" s="377" t="str">
        <f>VLOOKUP(B118,'Plant Data'!B:H,3,0)</f>
        <v>TS-3</v>
      </c>
      <c r="U118" s="377" t="str">
        <f>VLOOKUP(B118,'Plant Data'!B:H,4,0)</f>
        <v>OSD</v>
      </c>
      <c r="V118" s="377" t="str">
        <f>VLOOKUP(B118,'Plant Data'!B:H,5,0)</f>
        <v>Ajay Kumaria</v>
      </c>
      <c r="W118" s="377" t="str">
        <f>VLOOKUP(B118,'Plant Data'!B:H,6,0)</f>
        <v>Brij Bhushan</v>
      </c>
      <c r="X118" s="377" t="str">
        <f>VLOOKUP(B118,'Plant Data'!B:H,7,0)</f>
        <v>Jayaram Reddy</v>
      </c>
      <c r="AA118" s="379" t="s">
        <v>132</v>
      </c>
      <c r="AB118" s="381">
        <v>0</v>
      </c>
      <c r="AD118" s="401">
        <f t="shared" si="9"/>
        <v>0</v>
      </c>
      <c r="AE118" s="401">
        <f t="shared" si="9"/>
        <v>0</v>
      </c>
      <c r="AF118" s="401">
        <f t="shared" si="10"/>
        <v>0</v>
      </c>
      <c r="AG118" s="401">
        <f t="shared" si="11"/>
        <v>0</v>
      </c>
      <c r="AH118" s="401">
        <f t="shared" si="12"/>
        <v>0</v>
      </c>
      <c r="AI118" s="401">
        <f t="shared" si="13"/>
        <v>0</v>
      </c>
      <c r="AJ118" s="401">
        <f t="shared" si="14"/>
        <v>0</v>
      </c>
      <c r="AK118" s="401">
        <f t="shared" si="15"/>
        <v>0</v>
      </c>
      <c r="AL118" s="401"/>
      <c r="AM118" s="401"/>
      <c r="AN118" s="401"/>
      <c r="AO118" s="401"/>
      <c r="AP118" s="367" t="s">
        <v>75</v>
      </c>
    </row>
    <row r="119" spans="1:42">
      <c r="A119" s="367">
        <v>12</v>
      </c>
      <c r="B119" s="367" t="s">
        <v>75</v>
      </c>
      <c r="C119" s="379" t="s">
        <v>13</v>
      </c>
      <c r="E119" s="381">
        <f>'12. Myanmar'!D15</f>
        <v>0</v>
      </c>
      <c r="F119" s="381">
        <f>'12. Myanmar'!F15</f>
        <v>0</v>
      </c>
      <c r="G119" s="381">
        <f>'12. Myanmar'!G15</f>
        <v>0</v>
      </c>
      <c r="H119" s="381">
        <f>'12. Myanmar'!H15</f>
        <v>0</v>
      </c>
      <c r="I119" s="381">
        <f>'12. Myanmar'!I15</f>
        <v>0</v>
      </c>
      <c r="J119" s="381">
        <f>'12. Myanmar'!J15</f>
        <v>0</v>
      </c>
      <c r="K119" s="381">
        <f>'12. Myanmar'!K15</f>
        <v>0</v>
      </c>
      <c r="L119" s="381">
        <f>'12. Myanmar'!L15</f>
        <v>0</v>
      </c>
      <c r="M119" s="381">
        <f>'12. Myanmar'!M15</f>
        <v>0</v>
      </c>
      <c r="N119" s="381">
        <f>'12. Myanmar'!N15</f>
        <v>0</v>
      </c>
      <c r="O119" s="381">
        <f>'12. Myanmar'!O15</f>
        <v>0</v>
      </c>
      <c r="P119" s="381">
        <f>'12. Myanmar'!P15</f>
        <v>0</v>
      </c>
      <c r="Q119" s="381">
        <f>'12. Myanmar'!Q15</f>
        <v>0</v>
      </c>
      <c r="R119" s="381">
        <f>'12. Myanmar'!R15</f>
        <v>0</v>
      </c>
      <c r="S119" s="377" t="str">
        <f>VLOOKUP(B119,'Plant Data'!B:H,2,0)</f>
        <v>Myanmar</v>
      </c>
      <c r="T119" s="377" t="str">
        <f>VLOOKUP(B119,'Plant Data'!B:H,3,0)</f>
        <v>TS-3</v>
      </c>
      <c r="U119" s="377" t="str">
        <f>VLOOKUP(B119,'Plant Data'!B:H,4,0)</f>
        <v>OSD</v>
      </c>
      <c r="V119" s="377" t="str">
        <f>VLOOKUP(B119,'Plant Data'!B:H,5,0)</f>
        <v>Ajay Kumaria</v>
      </c>
      <c r="W119" s="377" t="str">
        <f>VLOOKUP(B119,'Plant Data'!B:H,6,0)</f>
        <v>Brij Bhushan</v>
      </c>
      <c r="X119" s="377" t="str">
        <f>VLOOKUP(B119,'Plant Data'!B:H,7,0)</f>
        <v>Jayaram Reddy</v>
      </c>
      <c r="AA119" s="379" t="s">
        <v>13</v>
      </c>
      <c r="AB119" s="381">
        <v>0</v>
      </c>
      <c r="AD119" s="401">
        <f t="shared" si="9"/>
        <v>0</v>
      </c>
      <c r="AE119" s="401">
        <f t="shared" si="9"/>
        <v>0</v>
      </c>
      <c r="AF119" s="401">
        <f t="shared" si="10"/>
        <v>0</v>
      </c>
      <c r="AG119" s="401">
        <f t="shared" si="11"/>
        <v>0</v>
      </c>
      <c r="AH119" s="401">
        <f t="shared" si="12"/>
        <v>0</v>
      </c>
      <c r="AI119" s="401">
        <f t="shared" si="13"/>
        <v>0</v>
      </c>
      <c r="AJ119" s="401">
        <f t="shared" si="14"/>
        <v>0</v>
      </c>
      <c r="AK119" s="401">
        <f t="shared" si="15"/>
        <v>0</v>
      </c>
      <c r="AL119" s="401"/>
      <c r="AM119" s="401"/>
      <c r="AN119" s="401"/>
      <c r="AO119" s="401"/>
      <c r="AP119" s="367" t="s">
        <v>75</v>
      </c>
    </row>
    <row r="120" spans="1:42">
      <c r="A120" s="367">
        <v>13</v>
      </c>
      <c r="B120" s="367" t="s">
        <v>75</v>
      </c>
      <c r="C120" s="380" t="s">
        <v>14</v>
      </c>
      <c r="E120" s="381">
        <f>'12. Myanmar'!D16</f>
        <v>0</v>
      </c>
      <c r="F120" s="381">
        <f>'12. Myanmar'!F16</f>
        <v>0</v>
      </c>
      <c r="G120" s="381">
        <f>'12. Myanmar'!G16</f>
        <v>0</v>
      </c>
      <c r="H120" s="381">
        <f>'12. Myanmar'!H16</f>
        <v>0</v>
      </c>
      <c r="I120" s="381">
        <f>'12. Myanmar'!I16</f>
        <v>0</v>
      </c>
      <c r="J120" s="381">
        <f>'12. Myanmar'!J16</f>
        <v>0</v>
      </c>
      <c r="K120" s="381">
        <f>'12. Myanmar'!K16</f>
        <v>0</v>
      </c>
      <c r="L120" s="381">
        <f>'12. Myanmar'!L16</f>
        <v>0</v>
      </c>
      <c r="M120" s="381">
        <f>'12. Myanmar'!M16</f>
        <v>0</v>
      </c>
      <c r="N120" s="381">
        <f>'12. Myanmar'!N16</f>
        <v>0</v>
      </c>
      <c r="O120" s="381">
        <f>'12. Myanmar'!O16</f>
        <v>0</v>
      </c>
      <c r="P120" s="381">
        <f>'12. Myanmar'!P16</f>
        <v>0</v>
      </c>
      <c r="Q120" s="381">
        <f>'12. Myanmar'!Q16</f>
        <v>0</v>
      </c>
      <c r="R120" s="381">
        <f>'12. Myanmar'!R16</f>
        <v>0</v>
      </c>
      <c r="S120" s="377" t="str">
        <f>VLOOKUP(B120,'Plant Data'!B:H,2,0)</f>
        <v>Myanmar</v>
      </c>
      <c r="T120" s="377" t="str">
        <f>VLOOKUP(B120,'Plant Data'!B:H,3,0)</f>
        <v>TS-3</v>
      </c>
      <c r="U120" s="377" t="str">
        <f>VLOOKUP(B120,'Plant Data'!B:H,4,0)</f>
        <v>OSD</v>
      </c>
      <c r="V120" s="377" t="str">
        <f>VLOOKUP(B120,'Plant Data'!B:H,5,0)</f>
        <v>Ajay Kumaria</v>
      </c>
      <c r="W120" s="377" t="str">
        <f>VLOOKUP(B120,'Plant Data'!B:H,6,0)</f>
        <v>Brij Bhushan</v>
      </c>
      <c r="X120" s="377" t="str">
        <f>VLOOKUP(B120,'Plant Data'!B:H,7,0)</f>
        <v>Jayaram Reddy</v>
      </c>
      <c r="AA120" s="380" t="s">
        <v>14</v>
      </c>
      <c r="AB120" s="381">
        <v>0</v>
      </c>
      <c r="AD120" s="401">
        <f t="shared" si="9"/>
        <v>0</v>
      </c>
      <c r="AE120" s="401">
        <f t="shared" si="9"/>
        <v>0</v>
      </c>
      <c r="AF120" s="401">
        <f t="shared" si="10"/>
        <v>0</v>
      </c>
      <c r="AG120" s="401">
        <f t="shared" si="11"/>
        <v>0</v>
      </c>
      <c r="AH120" s="401">
        <f t="shared" si="12"/>
        <v>0</v>
      </c>
      <c r="AI120" s="401">
        <f t="shared" si="13"/>
        <v>0</v>
      </c>
      <c r="AJ120" s="401">
        <f t="shared" si="14"/>
        <v>0</v>
      </c>
      <c r="AK120" s="401">
        <f t="shared" si="15"/>
        <v>0</v>
      </c>
      <c r="AL120" s="401"/>
      <c r="AM120" s="401"/>
      <c r="AN120" s="401"/>
      <c r="AO120" s="401"/>
      <c r="AP120" s="367" t="s">
        <v>75</v>
      </c>
    </row>
    <row r="121" spans="1:42">
      <c r="A121" s="367">
        <v>1</v>
      </c>
      <c r="B121" s="367" t="s">
        <v>78</v>
      </c>
      <c r="C121" s="384" t="s">
        <v>7</v>
      </c>
      <c r="E121" s="385">
        <f>'13. Daman'!D4</f>
        <v>45</v>
      </c>
      <c r="F121" s="385">
        <f>'13. Daman'!F4</f>
        <v>24.981003057541333</v>
      </c>
      <c r="G121" s="385">
        <f>'13. Daman'!G4</f>
        <v>2.0000000000000002E-5</v>
      </c>
      <c r="H121" s="385">
        <f>'13. Daman'!H4</f>
        <v>4.09828575413346E-2</v>
      </c>
      <c r="I121" s="385">
        <f>'13. Daman'!I4</f>
        <v>3.7900002000000002</v>
      </c>
      <c r="J121" s="385">
        <f>'13. Daman'!J4</f>
        <v>0</v>
      </c>
      <c r="K121" s="385">
        <f>'13. Daman'!K4</f>
        <v>0</v>
      </c>
      <c r="L121" s="385">
        <f>'13. Daman'!L4</f>
        <v>1.17</v>
      </c>
      <c r="M121" s="385">
        <f>'13. Daman'!M4</f>
        <v>10.61</v>
      </c>
      <c r="N121" s="385">
        <f>'13. Daman'!N4</f>
        <v>5.58</v>
      </c>
      <c r="O121" s="385">
        <f>'13. Daman'!O4</f>
        <v>3.79</v>
      </c>
      <c r="P121" s="385">
        <f>'13. Daman'!P4</f>
        <v>0</v>
      </c>
      <c r="Q121" s="385">
        <f>'13. Daman'!Q4</f>
        <v>0</v>
      </c>
      <c r="R121" s="385">
        <f>'13. Daman'!R4</f>
        <v>0</v>
      </c>
      <c r="S121" s="377" t="str">
        <f>VLOOKUP(B121,'Plant Data'!B:H,2,0)</f>
        <v>Daman</v>
      </c>
      <c r="T121" s="377" t="str">
        <f>VLOOKUP(B121,'Plant Data'!B:H,3,0)</f>
        <v>TS-3</v>
      </c>
      <c r="U121" s="377" t="str">
        <f>VLOOKUP(B121,'Plant Data'!B:H,4,0)</f>
        <v>OSD &amp; Injectables</v>
      </c>
      <c r="V121" s="377" t="str">
        <f>VLOOKUP(B121,'Plant Data'!B:H,5,0)</f>
        <v>Adamsufi Sultan</v>
      </c>
      <c r="W121" s="377" t="str">
        <f>VLOOKUP(B121,'Plant Data'!B:H,6,0)</f>
        <v>Jehul Khamar</v>
      </c>
      <c r="X121" s="377" t="str">
        <f>VLOOKUP(B121,'Plant Data'!B:H,7,0)</f>
        <v>Jignesh Patel</v>
      </c>
      <c r="AA121" s="384" t="s">
        <v>7</v>
      </c>
      <c r="AB121" s="385">
        <v>14.8263</v>
      </c>
      <c r="AD121" s="401">
        <f t="shared" si="9"/>
        <v>0.51702817687264624</v>
      </c>
      <c r="AE121" s="401">
        <f t="shared" si="9"/>
        <v>1.2243227228344262</v>
      </c>
      <c r="AF121" s="401">
        <f t="shared" si="10"/>
        <v>1.2243227228344262</v>
      </c>
      <c r="AG121" s="401">
        <f t="shared" si="11"/>
        <v>1.235525</v>
      </c>
      <c r="AH121" s="401">
        <f t="shared" si="12"/>
        <v>1.235525</v>
      </c>
      <c r="AI121" s="401">
        <f t="shared" si="13"/>
        <v>1.235525</v>
      </c>
      <c r="AJ121" s="401">
        <f t="shared" si="14"/>
        <v>1.235525</v>
      </c>
      <c r="AK121" s="401">
        <f t="shared" si="15"/>
        <v>1.235525</v>
      </c>
      <c r="AL121" s="401"/>
      <c r="AM121" s="401"/>
      <c r="AN121" s="401"/>
      <c r="AO121" s="401"/>
      <c r="AP121" s="367" t="s">
        <v>78</v>
      </c>
    </row>
    <row r="122" spans="1:42">
      <c r="A122" s="367">
        <v>2</v>
      </c>
      <c r="B122" s="367" t="s">
        <v>78</v>
      </c>
      <c r="C122" s="379" t="s">
        <v>8</v>
      </c>
      <c r="E122" s="385">
        <f>'13. Daman'!D5</f>
        <v>0</v>
      </c>
      <c r="F122" s="385">
        <f>'13. Daman'!F5</f>
        <v>8.3164138711899867</v>
      </c>
      <c r="G122" s="385">
        <f>'13. Daman'!G5</f>
        <v>0.20334072859999475</v>
      </c>
      <c r="H122" s="385">
        <f>'13. Daman'!H5</f>
        <v>0.9464063709399958</v>
      </c>
      <c r="I122" s="385">
        <f>'13. Daman'!I5</f>
        <v>0.11126934807999636</v>
      </c>
      <c r="J122" s="385">
        <f>'13. Daman'!J5</f>
        <v>0.12637000000000001</v>
      </c>
      <c r="K122" s="385">
        <f>'13. Daman'!K5</f>
        <v>0.20318</v>
      </c>
      <c r="L122" s="385">
        <f>'13. Daman'!L5</f>
        <v>0.47718742356999866</v>
      </c>
      <c r="M122" s="385">
        <f>'13. Daman'!M5</f>
        <v>0.26122000000000001</v>
      </c>
      <c r="N122" s="385">
        <f>'13. Daman'!N5</f>
        <v>1.03</v>
      </c>
      <c r="O122" s="385">
        <f>'13. Daman'!O5</f>
        <v>0.11681</v>
      </c>
      <c r="P122" s="385">
        <f>'13. Daman'!P5</f>
        <v>4.84063</v>
      </c>
      <c r="Q122" s="385">
        <f>'13. Daman'!Q5</f>
        <v>0</v>
      </c>
      <c r="R122" s="385">
        <f>'13. Daman'!R5</f>
        <v>0</v>
      </c>
      <c r="S122" s="377" t="str">
        <f>VLOOKUP(B122,'Plant Data'!B:H,2,0)</f>
        <v>Daman</v>
      </c>
      <c r="T122" s="377" t="str">
        <f>VLOOKUP(B122,'Plant Data'!B:H,3,0)</f>
        <v>TS-3</v>
      </c>
      <c r="U122" s="377" t="str">
        <f>VLOOKUP(B122,'Plant Data'!B:H,4,0)</f>
        <v>OSD &amp; Injectables</v>
      </c>
      <c r="V122" s="377" t="str">
        <f>VLOOKUP(B122,'Plant Data'!B:H,5,0)</f>
        <v>Adamsufi Sultan</v>
      </c>
      <c r="W122" s="377" t="str">
        <f>VLOOKUP(B122,'Plant Data'!B:H,6,0)</f>
        <v>Jehul Khamar</v>
      </c>
      <c r="X122" s="377" t="str">
        <f>VLOOKUP(B122,'Plant Data'!B:H,7,0)</f>
        <v>Jignesh Patel</v>
      </c>
      <c r="AA122" s="379" t="s">
        <v>8</v>
      </c>
      <c r="AB122" s="385">
        <v>1.8540307151762563</v>
      </c>
      <c r="AD122" s="401">
        <f t="shared" si="9"/>
        <v>6.4654439781568443E-2</v>
      </c>
      <c r="AE122" s="401">
        <f t="shared" si="9"/>
        <v>0.15310171340275405</v>
      </c>
      <c r="AF122" s="401">
        <f t="shared" si="10"/>
        <v>0.15310171340275405</v>
      </c>
      <c r="AG122" s="401">
        <f t="shared" si="11"/>
        <v>0.15450255959802134</v>
      </c>
      <c r="AH122" s="401">
        <f t="shared" si="12"/>
        <v>0.15450255959802134</v>
      </c>
      <c r="AI122" s="401">
        <f t="shared" si="13"/>
        <v>0.15450255959802134</v>
      </c>
      <c r="AJ122" s="401">
        <f t="shared" si="14"/>
        <v>0.15450255959802134</v>
      </c>
      <c r="AK122" s="401">
        <f t="shared" si="15"/>
        <v>0.15450255959802134</v>
      </c>
      <c r="AL122" s="401"/>
      <c r="AM122" s="401"/>
      <c r="AN122" s="401"/>
      <c r="AO122" s="401"/>
      <c r="AP122" s="367" t="s">
        <v>78</v>
      </c>
    </row>
    <row r="123" spans="1:42">
      <c r="A123" s="367">
        <v>3</v>
      </c>
      <c r="B123" s="367" t="s">
        <v>78</v>
      </c>
      <c r="C123" s="379" t="s">
        <v>9</v>
      </c>
      <c r="E123" s="385">
        <f>'13. Daman'!D6</f>
        <v>20</v>
      </c>
      <c r="F123" s="385">
        <f>'13. Daman'!F6</f>
        <v>1.4430932999999997</v>
      </c>
      <c r="G123" s="385">
        <f>'13. Daman'!G6</f>
        <v>0.01</v>
      </c>
      <c r="H123" s="385">
        <f>'13. Daman'!H6</f>
        <v>0.01</v>
      </c>
      <c r="I123" s="385">
        <f>'13. Daman'!I6</f>
        <v>9.9999999999999995E-8</v>
      </c>
      <c r="J123" s="385">
        <f>'13. Daman'!J6</f>
        <v>0</v>
      </c>
      <c r="K123" s="385">
        <f>'13. Daman'!K6</f>
        <v>0</v>
      </c>
      <c r="L123" s="385">
        <f>'13. Daman'!L6</f>
        <v>0.56000000000000005</v>
      </c>
      <c r="M123" s="385">
        <f>'13. Daman'!M6</f>
        <v>0</v>
      </c>
      <c r="N123" s="385">
        <f>'13. Daman'!N6</f>
        <v>0.53333319999999995</v>
      </c>
      <c r="O123" s="385">
        <f>'13. Daman'!O6</f>
        <v>0.27479999999999999</v>
      </c>
      <c r="P123" s="385">
        <f>'13. Daman'!P6</f>
        <v>5.4960000000000002E-2</v>
      </c>
      <c r="Q123" s="385">
        <f>'13. Daman'!Q6</f>
        <v>0</v>
      </c>
      <c r="R123" s="385">
        <f>'13. Daman'!R6</f>
        <v>0</v>
      </c>
      <c r="S123" s="377" t="str">
        <f>VLOOKUP(B123,'Plant Data'!B:H,2,0)</f>
        <v>Daman</v>
      </c>
      <c r="T123" s="377" t="str">
        <f>VLOOKUP(B123,'Plant Data'!B:H,3,0)</f>
        <v>TS-3</v>
      </c>
      <c r="U123" s="377" t="str">
        <f>VLOOKUP(B123,'Plant Data'!B:H,4,0)</f>
        <v>OSD &amp; Injectables</v>
      </c>
      <c r="V123" s="377" t="str">
        <f>VLOOKUP(B123,'Plant Data'!B:H,5,0)</f>
        <v>Adamsufi Sultan</v>
      </c>
      <c r="W123" s="377" t="str">
        <f>VLOOKUP(B123,'Plant Data'!B:H,6,0)</f>
        <v>Jehul Khamar</v>
      </c>
      <c r="X123" s="377" t="str">
        <f>VLOOKUP(B123,'Plant Data'!B:H,7,0)</f>
        <v>Jignesh Patel</v>
      </c>
      <c r="AA123" s="379" t="s">
        <v>9</v>
      </c>
      <c r="AB123" s="385">
        <v>33.47858393333334</v>
      </c>
      <c r="AD123" s="401">
        <f t="shared" si="9"/>
        <v>1.167477470126006</v>
      </c>
      <c r="AE123" s="401">
        <f t="shared" si="9"/>
        <v>2.7645866492583817</v>
      </c>
      <c r="AF123" s="401">
        <f t="shared" si="10"/>
        <v>2.7645866492583817</v>
      </c>
      <c r="AG123" s="401">
        <f t="shared" si="11"/>
        <v>2.7898819944444448</v>
      </c>
      <c r="AH123" s="401">
        <f t="shared" si="12"/>
        <v>2.7898819944444448</v>
      </c>
      <c r="AI123" s="401">
        <f t="shared" si="13"/>
        <v>2.7898819944444448</v>
      </c>
      <c r="AJ123" s="401">
        <f t="shared" si="14"/>
        <v>2.7898819944444448</v>
      </c>
      <c r="AK123" s="401">
        <f t="shared" si="15"/>
        <v>2.7898819944444448</v>
      </c>
      <c r="AL123" s="401"/>
      <c r="AM123" s="401"/>
      <c r="AN123" s="401"/>
      <c r="AO123" s="401"/>
      <c r="AP123" s="367" t="s">
        <v>78</v>
      </c>
    </row>
    <row r="124" spans="1:42">
      <c r="A124" s="367">
        <v>4</v>
      </c>
      <c r="B124" s="367" t="s">
        <v>78</v>
      </c>
      <c r="C124" s="379" t="s">
        <v>10</v>
      </c>
      <c r="E124" s="385">
        <f>'13. Daman'!D7</f>
        <v>15</v>
      </c>
      <c r="F124" s="385">
        <f>'13. Daman'!F7</f>
        <v>20.605495953462533</v>
      </c>
      <c r="G124" s="385">
        <f>'13. Daman'!G7</f>
        <v>2.9368986146755862</v>
      </c>
      <c r="H124" s="385">
        <f>'13. Daman'!H7</f>
        <v>5.3437897548572879</v>
      </c>
      <c r="I124" s="385">
        <f>'13. Daman'!I7</f>
        <v>5.6112000000000011E-3</v>
      </c>
      <c r="J124" s="385">
        <f>'13. Daman'!J7</f>
        <v>1.375265795461714</v>
      </c>
      <c r="K124" s="385">
        <f>'13. Daman'!K7</f>
        <v>1.3254112</v>
      </c>
      <c r="L124" s="385">
        <f>'13. Daman'!L7</f>
        <v>1.5348296935685157</v>
      </c>
      <c r="M124" s="385">
        <f>'13. Daman'!M7</f>
        <v>0.86648969489942385</v>
      </c>
      <c r="N124" s="385">
        <f>'13. Daman'!N7</f>
        <v>0</v>
      </c>
      <c r="O124" s="385">
        <f>'13. Daman'!O7</f>
        <v>0</v>
      </c>
      <c r="P124" s="385">
        <f>'13. Daman'!P7</f>
        <v>7.2172000000000018</v>
      </c>
      <c r="Q124" s="385">
        <f>'13. Daman'!Q7</f>
        <v>0</v>
      </c>
      <c r="R124" s="385">
        <f>'13. Daman'!R7</f>
        <v>0</v>
      </c>
      <c r="S124" s="377" t="str">
        <f>VLOOKUP(B124,'Plant Data'!B:H,2,0)</f>
        <v>Daman</v>
      </c>
      <c r="T124" s="377" t="str">
        <f>VLOOKUP(B124,'Plant Data'!B:H,3,0)</f>
        <v>TS-3</v>
      </c>
      <c r="U124" s="377" t="str">
        <f>VLOOKUP(B124,'Plant Data'!B:H,4,0)</f>
        <v>OSD &amp; Injectables</v>
      </c>
      <c r="V124" s="377" t="str">
        <f>VLOOKUP(B124,'Plant Data'!B:H,5,0)</f>
        <v>Adamsufi Sultan</v>
      </c>
      <c r="W124" s="377" t="str">
        <f>VLOOKUP(B124,'Plant Data'!B:H,6,0)</f>
        <v>Jehul Khamar</v>
      </c>
      <c r="X124" s="377" t="str">
        <f>VLOOKUP(B124,'Plant Data'!B:H,7,0)</f>
        <v>Jignesh Patel</v>
      </c>
      <c r="AA124" s="379" t="s">
        <v>10</v>
      </c>
      <c r="AB124" s="385">
        <v>17.009714876693351</v>
      </c>
      <c r="AD124" s="401">
        <f t="shared" si="9"/>
        <v>0.59316902206351496</v>
      </c>
      <c r="AE124" s="401">
        <f t="shared" si="9"/>
        <v>1.4046242442464034</v>
      </c>
      <c r="AF124" s="401">
        <f t="shared" si="10"/>
        <v>1.4046242442464034</v>
      </c>
      <c r="AG124" s="401">
        <f t="shared" si="11"/>
        <v>1.4174762397244458</v>
      </c>
      <c r="AH124" s="401">
        <f t="shared" si="12"/>
        <v>1.4174762397244458</v>
      </c>
      <c r="AI124" s="401">
        <f t="shared" si="13"/>
        <v>1.4174762397244458</v>
      </c>
      <c r="AJ124" s="401">
        <f t="shared" si="14"/>
        <v>1.4174762397244458</v>
      </c>
      <c r="AK124" s="401">
        <f t="shared" si="15"/>
        <v>1.4174762397244458</v>
      </c>
      <c r="AL124" s="401"/>
      <c r="AM124" s="401"/>
      <c r="AN124" s="401"/>
      <c r="AO124" s="401"/>
      <c r="AP124" s="367" t="s">
        <v>78</v>
      </c>
    </row>
    <row r="125" spans="1:42">
      <c r="A125" s="367">
        <v>5</v>
      </c>
      <c r="B125" s="367" t="s">
        <v>78</v>
      </c>
      <c r="C125" s="379" t="s">
        <v>5</v>
      </c>
      <c r="E125" s="385">
        <f>'13. Daman'!D8</f>
        <v>15</v>
      </c>
      <c r="F125" s="385">
        <f>'13. Daman'!F8</f>
        <v>10.304786520547946</v>
      </c>
      <c r="G125" s="385">
        <f>'13. Daman'!G8</f>
        <v>1.3391</v>
      </c>
      <c r="H125" s="385">
        <f>'13. Daman'!H8</f>
        <v>0.999096219178082</v>
      </c>
      <c r="I125" s="385">
        <f>'13. Daman'!I8</f>
        <v>0</v>
      </c>
      <c r="J125" s="385">
        <f>'13. Daman'!J8</f>
        <v>0</v>
      </c>
      <c r="K125" s="385">
        <f>'13. Daman'!K8</f>
        <v>0</v>
      </c>
      <c r="L125" s="385">
        <f>'13. Daman'!L8</f>
        <v>3.2465903013698632</v>
      </c>
      <c r="M125" s="385">
        <f>'13. Daman'!M8</f>
        <v>0</v>
      </c>
      <c r="N125" s="385">
        <f>'13. Daman'!N8</f>
        <v>4.7200000000000006</v>
      </c>
      <c r="O125" s="385">
        <f>'13. Daman'!O8</f>
        <v>0</v>
      </c>
      <c r="P125" s="385">
        <f>'13. Daman'!P8</f>
        <v>0</v>
      </c>
      <c r="Q125" s="385">
        <f>'13. Daman'!Q8</f>
        <v>0</v>
      </c>
      <c r="R125" s="385">
        <f>'13. Daman'!R8</f>
        <v>0</v>
      </c>
      <c r="S125" s="377" t="str">
        <f>VLOOKUP(B125,'Plant Data'!B:H,2,0)</f>
        <v>Daman</v>
      </c>
      <c r="T125" s="377" t="str">
        <f>VLOOKUP(B125,'Plant Data'!B:H,3,0)</f>
        <v>TS-3</v>
      </c>
      <c r="U125" s="377" t="str">
        <f>VLOOKUP(B125,'Plant Data'!B:H,4,0)</f>
        <v>OSD &amp; Injectables</v>
      </c>
      <c r="V125" s="377" t="str">
        <f>VLOOKUP(B125,'Plant Data'!B:H,5,0)</f>
        <v>Adamsufi Sultan</v>
      </c>
      <c r="W125" s="377" t="str">
        <f>VLOOKUP(B125,'Plant Data'!B:H,6,0)</f>
        <v>Jehul Khamar</v>
      </c>
      <c r="X125" s="377" t="str">
        <f>VLOOKUP(B125,'Plant Data'!B:H,7,0)</f>
        <v>Jignesh Patel</v>
      </c>
      <c r="AA125" s="379" t="s">
        <v>5</v>
      </c>
      <c r="AB125" s="385">
        <v>13.687099999999999</v>
      </c>
      <c r="AD125" s="401">
        <f t="shared" si="9"/>
        <v>0.47730157623099462</v>
      </c>
      <c r="AE125" s="401">
        <f t="shared" si="9"/>
        <v>1.1302501325149952</v>
      </c>
      <c r="AF125" s="401">
        <f t="shared" si="10"/>
        <v>1.1302501325149952</v>
      </c>
      <c r="AG125" s="401">
        <f t="shared" si="11"/>
        <v>1.1405916666666664</v>
      </c>
      <c r="AH125" s="401">
        <f t="shared" si="12"/>
        <v>1.1405916666666664</v>
      </c>
      <c r="AI125" s="401">
        <f t="shared" si="13"/>
        <v>1.1405916666666664</v>
      </c>
      <c r="AJ125" s="401">
        <f t="shared" si="14"/>
        <v>1.1405916666666664</v>
      </c>
      <c r="AK125" s="401">
        <f t="shared" si="15"/>
        <v>1.1405916666666664</v>
      </c>
      <c r="AL125" s="401"/>
      <c r="AM125" s="401"/>
      <c r="AN125" s="401"/>
      <c r="AO125" s="401"/>
      <c r="AP125" s="367" t="s">
        <v>78</v>
      </c>
    </row>
    <row r="126" spans="1:42">
      <c r="A126" s="367">
        <v>6</v>
      </c>
      <c r="B126" s="367" t="s">
        <v>78</v>
      </c>
      <c r="C126" s="379" t="s">
        <v>11</v>
      </c>
      <c r="E126" s="385">
        <f>'13. Daman'!D9</f>
        <v>70</v>
      </c>
      <c r="F126" s="385">
        <f>'13. Daman'!F9</f>
        <v>28.110433176666668</v>
      </c>
      <c r="G126" s="385">
        <f>'13. Daman'!G9</f>
        <v>0</v>
      </c>
      <c r="H126" s="385">
        <f>'13. Daman'!H9</f>
        <v>0</v>
      </c>
      <c r="I126" s="385">
        <f>'13. Daman'!I9</f>
        <v>0</v>
      </c>
      <c r="J126" s="385">
        <f>'13. Daman'!J9</f>
        <v>0.91999999999999993</v>
      </c>
      <c r="K126" s="385">
        <f>'13. Daman'!K9</f>
        <v>0</v>
      </c>
      <c r="L126" s="385">
        <f>'13. Daman'!L9</f>
        <v>4.0236443666666659</v>
      </c>
      <c r="M126" s="385">
        <f>'13. Daman'!M9</f>
        <v>2.0200000000000005</v>
      </c>
      <c r="N126" s="385">
        <f>'13. Daman'!N9</f>
        <v>3.9028388100000004</v>
      </c>
      <c r="O126" s="385">
        <f>'13. Daman'!O9</f>
        <v>17.243950000000002</v>
      </c>
      <c r="P126" s="385">
        <f>'13. Daman'!P9</f>
        <v>0</v>
      </c>
      <c r="Q126" s="385">
        <f>'13. Daman'!Q9</f>
        <v>0</v>
      </c>
      <c r="R126" s="385">
        <f>'13. Daman'!R9</f>
        <v>0</v>
      </c>
      <c r="S126" s="377" t="str">
        <f>VLOOKUP(B126,'Plant Data'!B:H,2,0)</f>
        <v>Daman</v>
      </c>
      <c r="T126" s="377" t="str">
        <f>VLOOKUP(B126,'Plant Data'!B:H,3,0)</f>
        <v>TS-3</v>
      </c>
      <c r="U126" s="377" t="str">
        <f>VLOOKUP(B126,'Plant Data'!B:H,4,0)</f>
        <v>OSD &amp; Injectables</v>
      </c>
      <c r="V126" s="377" t="str">
        <f>VLOOKUP(B126,'Plant Data'!B:H,5,0)</f>
        <v>Adamsufi Sultan</v>
      </c>
      <c r="W126" s="377" t="str">
        <f>VLOOKUP(B126,'Plant Data'!B:H,6,0)</f>
        <v>Jehul Khamar</v>
      </c>
      <c r="X126" s="377" t="str">
        <f>VLOOKUP(B126,'Plant Data'!B:H,7,0)</f>
        <v>Jignesh Patel</v>
      </c>
      <c r="AA126" s="379" t="s">
        <v>11</v>
      </c>
      <c r="AB126" s="385">
        <v>42.509682370027996</v>
      </c>
      <c r="AD126" s="401">
        <f t="shared" si="9"/>
        <v>1.4824132504543173</v>
      </c>
      <c r="AE126" s="401">
        <f t="shared" si="9"/>
        <v>3.5103545770758231</v>
      </c>
      <c r="AF126" s="401">
        <f t="shared" si="10"/>
        <v>3.5103545770758231</v>
      </c>
      <c r="AG126" s="401">
        <f t="shared" si="11"/>
        <v>3.5424735308356663</v>
      </c>
      <c r="AH126" s="401">
        <f t="shared" si="12"/>
        <v>3.5424735308356663</v>
      </c>
      <c r="AI126" s="401">
        <f t="shared" si="13"/>
        <v>3.5424735308356663</v>
      </c>
      <c r="AJ126" s="401">
        <f t="shared" si="14"/>
        <v>3.5424735308356663</v>
      </c>
      <c r="AK126" s="401">
        <f t="shared" si="15"/>
        <v>3.5424735308356663</v>
      </c>
      <c r="AL126" s="401"/>
      <c r="AM126" s="401"/>
      <c r="AN126" s="401"/>
      <c r="AO126" s="401"/>
      <c r="AP126" s="367" t="s">
        <v>78</v>
      </c>
    </row>
    <row r="127" spans="1:42">
      <c r="A127" s="367">
        <v>7</v>
      </c>
      <c r="B127" s="367" t="s">
        <v>78</v>
      </c>
      <c r="C127" s="379" t="s">
        <v>12</v>
      </c>
      <c r="E127" s="385">
        <f>'13. Daman'!D10</f>
        <v>20</v>
      </c>
      <c r="F127" s="385">
        <f>'13. Daman'!F10</f>
        <v>78.172425774999979</v>
      </c>
      <c r="G127" s="385">
        <f>'13. Daman'!G10</f>
        <v>8.4353853749999992</v>
      </c>
      <c r="H127" s="385">
        <f>'13. Daman'!H10</f>
        <v>11.850000099999999</v>
      </c>
      <c r="I127" s="385">
        <f>'13. Daman'!I10</f>
        <v>2.5800000999999999</v>
      </c>
      <c r="J127" s="385">
        <f>'13. Daman'!J10</f>
        <v>28.675999999999998</v>
      </c>
      <c r="K127" s="385">
        <f>'13. Daman'!K10</f>
        <v>6.3274552000000002</v>
      </c>
      <c r="L127" s="385">
        <f>'13. Daman'!L10</f>
        <v>7.9031450000000003</v>
      </c>
      <c r="M127" s="385">
        <f>'13. Daman'!M10</f>
        <v>1.7812399999999999</v>
      </c>
      <c r="N127" s="385">
        <f>'13. Daman'!N10</f>
        <v>0</v>
      </c>
      <c r="O127" s="385">
        <f>'13. Daman'!O10</f>
        <v>9.4699999999999989</v>
      </c>
      <c r="P127" s="385">
        <f>'13. Daman'!P10</f>
        <v>1.1492</v>
      </c>
      <c r="Q127" s="385">
        <f>'13. Daman'!Q10</f>
        <v>0</v>
      </c>
      <c r="R127" s="385">
        <f>'13. Daman'!R10</f>
        <v>0</v>
      </c>
      <c r="S127" s="377" t="str">
        <f>VLOOKUP(B127,'Plant Data'!B:H,2,0)</f>
        <v>Daman</v>
      </c>
      <c r="T127" s="377" t="str">
        <f>VLOOKUP(B127,'Plant Data'!B:H,3,0)</f>
        <v>TS-3</v>
      </c>
      <c r="U127" s="377" t="str">
        <f>VLOOKUP(B127,'Plant Data'!B:H,4,0)</f>
        <v>OSD &amp; Injectables</v>
      </c>
      <c r="V127" s="377" t="str">
        <f>VLOOKUP(B127,'Plant Data'!B:H,5,0)</f>
        <v>Adamsufi Sultan</v>
      </c>
      <c r="W127" s="377" t="str">
        <f>VLOOKUP(B127,'Plant Data'!B:H,6,0)</f>
        <v>Jehul Khamar</v>
      </c>
      <c r="X127" s="377" t="str">
        <f>VLOOKUP(B127,'Plant Data'!B:H,7,0)</f>
        <v>Jignesh Patel</v>
      </c>
      <c r="AA127" s="379" t="s">
        <v>12</v>
      </c>
      <c r="AB127" s="385">
        <v>59.879809999999992</v>
      </c>
      <c r="AD127" s="401">
        <f t="shared" si="9"/>
        <v>2.088150718370763</v>
      </c>
      <c r="AE127" s="401">
        <f t="shared" si="9"/>
        <v>4.9447409011019667</v>
      </c>
      <c r="AF127" s="401">
        <f t="shared" si="10"/>
        <v>4.9447409011019667</v>
      </c>
      <c r="AG127" s="401">
        <f t="shared" si="11"/>
        <v>4.989984166666666</v>
      </c>
      <c r="AH127" s="401">
        <f t="shared" si="12"/>
        <v>4.989984166666666</v>
      </c>
      <c r="AI127" s="401">
        <f t="shared" si="13"/>
        <v>4.989984166666666</v>
      </c>
      <c r="AJ127" s="401">
        <f t="shared" si="14"/>
        <v>4.989984166666666</v>
      </c>
      <c r="AK127" s="401">
        <f t="shared" si="15"/>
        <v>4.989984166666666</v>
      </c>
      <c r="AL127" s="401"/>
      <c r="AM127" s="401"/>
      <c r="AN127" s="401"/>
      <c r="AO127" s="401"/>
      <c r="AP127" s="367" t="s">
        <v>78</v>
      </c>
    </row>
    <row r="128" spans="1:42">
      <c r="A128" s="367">
        <v>8</v>
      </c>
      <c r="B128" s="367" t="s">
        <v>78</v>
      </c>
      <c r="C128" s="380" t="s">
        <v>15</v>
      </c>
      <c r="E128" s="385">
        <f>'13. Daman'!D11</f>
        <v>0</v>
      </c>
      <c r="F128" s="385">
        <f>'13. Daman'!F11</f>
        <v>0</v>
      </c>
      <c r="G128" s="385">
        <f>'13. Daman'!G11</f>
        <v>0</v>
      </c>
      <c r="H128" s="385">
        <f>'13. Daman'!H11</f>
        <v>0</v>
      </c>
      <c r="I128" s="385">
        <f>'13. Daman'!I11</f>
        <v>0</v>
      </c>
      <c r="J128" s="385">
        <f>'13. Daman'!J11</f>
        <v>0</v>
      </c>
      <c r="K128" s="385">
        <f>'13. Daman'!K11</f>
        <v>0</v>
      </c>
      <c r="L128" s="385">
        <f>'13. Daman'!L11</f>
        <v>0</v>
      </c>
      <c r="M128" s="385">
        <f>'13. Daman'!M11</f>
        <v>0</v>
      </c>
      <c r="N128" s="385">
        <f>'13. Daman'!N11</f>
        <v>0</v>
      </c>
      <c r="O128" s="385">
        <f>'13. Daman'!O11</f>
        <v>0</v>
      </c>
      <c r="P128" s="385">
        <f>'13. Daman'!P11</f>
        <v>0</v>
      </c>
      <c r="Q128" s="385">
        <f>'13. Daman'!Q11</f>
        <v>0</v>
      </c>
      <c r="R128" s="385">
        <f>'13. Daman'!R11</f>
        <v>0</v>
      </c>
      <c r="S128" s="377" t="str">
        <f>VLOOKUP(B128,'Plant Data'!B:H,2,0)</f>
        <v>Daman</v>
      </c>
      <c r="T128" s="377" t="str">
        <f>VLOOKUP(B128,'Plant Data'!B:H,3,0)</f>
        <v>TS-3</v>
      </c>
      <c r="U128" s="377" t="str">
        <f>VLOOKUP(B128,'Plant Data'!B:H,4,0)</f>
        <v>OSD &amp; Injectables</v>
      </c>
      <c r="V128" s="377" t="str">
        <f>VLOOKUP(B128,'Plant Data'!B:H,5,0)</f>
        <v>Adamsufi Sultan</v>
      </c>
      <c r="W128" s="377" t="str">
        <f>VLOOKUP(B128,'Plant Data'!B:H,6,0)</f>
        <v>Jehul Khamar</v>
      </c>
      <c r="X128" s="377" t="str">
        <f>VLOOKUP(B128,'Plant Data'!B:H,7,0)</f>
        <v>Jignesh Patel</v>
      </c>
      <c r="AA128" s="380" t="s">
        <v>15</v>
      </c>
      <c r="AB128" s="385">
        <v>0</v>
      </c>
      <c r="AD128" s="401">
        <f t="shared" si="9"/>
        <v>0</v>
      </c>
      <c r="AE128" s="401">
        <f t="shared" si="9"/>
        <v>0</v>
      </c>
      <c r="AF128" s="401">
        <f t="shared" si="10"/>
        <v>0</v>
      </c>
      <c r="AG128" s="401">
        <f t="shared" si="11"/>
        <v>0</v>
      </c>
      <c r="AH128" s="401">
        <f t="shared" si="12"/>
        <v>0</v>
      </c>
      <c r="AI128" s="401">
        <f t="shared" si="13"/>
        <v>0</v>
      </c>
      <c r="AJ128" s="401">
        <f t="shared" si="14"/>
        <v>0</v>
      </c>
      <c r="AK128" s="401">
        <f t="shared" si="15"/>
        <v>0</v>
      </c>
      <c r="AL128" s="401"/>
      <c r="AM128" s="401"/>
      <c r="AN128" s="401"/>
      <c r="AO128" s="401"/>
      <c r="AP128" s="367" t="s">
        <v>78</v>
      </c>
    </row>
    <row r="129" spans="1:42">
      <c r="A129" s="367">
        <v>9</v>
      </c>
      <c r="B129" s="367" t="s">
        <v>78</v>
      </c>
      <c r="C129" s="380" t="s">
        <v>16</v>
      </c>
      <c r="E129" s="385">
        <f>'13. Daman'!D12</f>
        <v>0</v>
      </c>
      <c r="F129" s="385">
        <f>'13. Daman'!F12</f>
        <v>4.6107770800000045</v>
      </c>
      <c r="G129" s="385">
        <f>'13. Daman'!G12</f>
        <v>0</v>
      </c>
      <c r="H129" s="385">
        <f>'13. Daman'!H12</f>
        <v>0</v>
      </c>
      <c r="I129" s="385">
        <f>'13. Daman'!I12</f>
        <v>0</v>
      </c>
      <c r="J129" s="385">
        <f>'13. Daman'!J12</f>
        <v>0</v>
      </c>
      <c r="K129" s="385">
        <f>'13. Daman'!K12</f>
        <v>0</v>
      </c>
      <c r="L129" s="385">
        <f>'13. Daman'!L12</f>
        <v>0</v>
      </c>
      <c r="M129" s="385">
        <f>'13. Daman'!M12</f>
        <v>0</v>
      </c>
      <c r="N129" s="385">
        <f>'13. Daman'!N12</f>
        <v>0</v>
      </c>
      <c r="O129" s="385">
        <f>'13. Daman'!O12</f>
        <v>0</v>
      </c>
      <c r="P129" s="385">
        <f>'13. Daman'!P12</f>
        <v>4.6107770800000045</v>
      </c>
      <c r="Q129" s="385">
        <f>'13. Daman'!Q12</f>
        <v>0</v>
      </c>
      <c r="R129" s="385">
        <f>'13. Daman'!R12</f>
        <v>0</v>
      </c>
      <c r="S129" s="377" t="str">
        <f>VLOOKUP(B129,'Plant Data'!B:H,2,0)</f>
        <v>Daman</v>
      </c>
      <c r="T129" s="377" t="str">
        <f>VLOOKUP(B129,'Plant Data'!B:H,3,0)</f>
        <v>TS-3</v>
      </c>
      <c r="U129" s="377" t="str">
        <f>VLOOKUP(B129,'Plant Data'!B:H,4,0)</f>
        <v>OSD &amp; Injectables</v>
      </c>
      <c r="V129" s="377" t="str">
        <f>VLOOKUP(B129,'Plant Data'!B:H,5,0)</f>
        <v>Adamsufi Sultan</v>
      </c>
      <c r="W129" s="377" t="str">
        <f>VLOOKUP(B129,'Plant Data'!B:H,6,0)</f>
        <v>Jehul Khamar</v>
      </c>
      <c r="X129" s="377" t="str">
        <f>VLOOKUP(B129,'Plant Data'!B:H,7,0)</f>
        <v>Jignesh Patel</v>
      </c>
      <c r="AA129" s="380" t="s">
        <v>16</v>
      </c>
      <c r="AB129" s="385">
        <v>1.7549999999999999</v>
      </c>
      <c r="AD129" s="401">
        <f t="shared" si="9"/>
        <v>6.1201004324173532E-2</v>
      </c>
      <c r="AE129" s="401">
        <f t="shared" si="9"/>
        <v>0.14492397823964293</v>
      </c>
      <c r="AF129" s="401">
        <f t="shared" si="10"/>
        <v>0.14492397823964293</v>
      </c>
      <c r="AG129" s="401">
        <f t="shared" si="11"/>
        <v>0.14624999999999999</v>
      </c>
      <c r="AH129" s="401">
        <f t="shared" si="12"/>
        <v>0.14624999999999999</v>
      </c>
      <c r="AI129" s="401">
        <f t="shared" si="13"/>
        <v>0.14624999999999999</v>
      </c>
      <c r="AJ129" s="401">
        <f t="shared" si="14"/>
        <v>0.14624999999999999</v>
      </c>
      <c r="AK129" s="401">
        <f t="shared" si="15"/>
        <v>0.14624999999999999</v>
      </c>
      <c r="AL129" s="401"/>
      <c r="AM129" s="401"/>
      <c r="AN129" s="401"/>
      <c r="AO129" s="401"/>
      <c r="AP129" s="367" t="s">
        <v>78</v>
      </c>
    </row>
    <row r="130" spans="1:42">
      <c r="A130" s="367">
        <v>10</v>
      </c>
      <c r="B130" s="367" t="s">
        <v>78</v>
      </c>
      <c r="C130" s="380" t="s">
        <v>17</v>
      </c>
      <c r="E130" s="385">
        <f>'13. Daman'!D13</f>
        <v>0</v>
      </c>
      <c r="F130" s="385">
        <f>'13. Daman'!F13</f>
        <v>1.21669</v>
      </c>
      <c r="G130" s="385">
        <f>'13. Daman'!G13</f>
        <v>0</v>
      </c>
      <c r="H130" s="385">
        <f>'13. Daman'!H13</f>
        <v>0</v>
      </c>
      <c r="I130" s="385">
        <f>'13. Daman'!I13</f>
        <v>0</v>
      </c>
      <c r="J130" s="385">
        <f>'13. Daman'!J13</f>
        <v>0</v>
      </c>
      <c r="K130" s="385">
        <f>'13. Daman'!K13</f>
        <v>0</v>
      </c>
      <c r="L130" s="385">
        <f>'13. Daman'!L13</f>
        <v>0</v>
      </c>
      <c r="M130" s="385">
        <f>'13. Daman'!M13</f>
        <v>0</v>
      </c>
      <c r="N130" s="385">
        <f>'13. Daman'!N13</f>
        <v>0</v>
      </c>
      <c r="O130" s="385">
        <f>'13. Daman'!O13</f>
        <v>0.33100000000000002</v>
      </c>
      <c r="P130" s="385">
        <f>'13. Daman'!P13</f>
        <v>0.88568999999999998</v>
      </c>
      <c r="Q130" s="385">
        <f>'13. Daman'!Q13</f>
        <v>0</v>
      </c>
      <c r="R130" s="385">
        <f>'13. Daman'!R13</f>
        <v>0</v>
      </c>
      <c r="S130" s="377" t="str">
        <f>VLOOKUP(B130,'Plant Data'!B:H,2,0)</f>
        <v>Daman</v>
      </c>
      <c r="T130" s="377" t="str">
        <f>VLOOKUP(B130,'Plant Data'!B:H,3,0)</f>
        <v>TS-3</v>
      </c>
      <c r="U130" s="377" t="str">
        <f>VLOOKUP(B130,'Plant Data'!B:H,4,0)</f>
        <v>OSD &amp; Injectables</v>
      </c>
      <c r="V130" s="377" t="str">
        <f>VLOOKUP(B130,'Plant Data'!B:H,5,0)</f>
        <v>Adamsufi Sultan</v>
      </c>
      <c r="W130" s="377" t="str">
        <f>VLOOKUP(B130,'Plant Data'!B:H,6,0)</f>
        <v>Jehul Khamar</v>
      </c>
      <c r="X130" s="377" t="str">
        <f>VLOOKUP(B130,'Plant Data'!B:H,7,0)</f>
        <v>Jignesh Patel</v>
      </c>
      <c r="AA130" s="380" t="s">
        <v>17</v>
      </c>
      <c r="AB130" s="385">
        <v>0</v>
      </c>
      <c r="AD130" s="401">
        <f t="shared" si="9"/>
        <v>0</v>
      </c>
      <c r="AE130" s="401">
        <f t="shared" si="9"/>
        <v>0</v>
      </c>
      <c r="AF130" s="401">
        <f t="shared" si="10"/>
        <v>0</v>
      </c>
      <c r="AG130" s="401">
        <f t="shared" si="11"/>
        <v>0</v>
      </c>
      <c r="AH130" s="401">
        <f t="shared" si="12"/>
        <v>0</v>
      </c>
      <c r="AI130" s="401">
        <f t="shared" si="13"/>
        <v>0</v>
      </c>
      <c r="AJ130" s="401">
        <f t="shared" si="14"/>
        <v>0</v>
      </c>
      <c r="AK130" s="401">
        <f t="shared" si="15"/>
        <v>0</v>
      </c>
      <c r="AL130" s="401"/>
      <c r="AM130" s="401"/>
      <c r="AN130" s="401"/>
      <c r="AO130" s="401"/>
      <c r="AP130" s="367" t="s">
        <v>78</v>
      </c>
    </row>
    <row r="131" spans="1:42">
      <c r="A131" s="367">
        <v>11</v>
      </c>
      <c r="B131" s="367" t="s">
        <v>78</v>
      </c>
      <c r="C131" s="379" t="s">
        <v>132</v>
      </c>
      <c r="E131" s="385">
        <f>'13. Daman'!D14</f>
        <v>0</v>
      </c>
      <c r="F131" s="385">
        <f>'13. Daman'!F14</f>
        <v>0</v>
      </c>
      <c r="G131" s="385">
        <f>'13. Daman'!G14</f>
        <v>0</v>
      </c>
      <c r="H131" s="385">
        <f>'13. Daman'!H14</f>
        <v>0</v>
      </c>
      <c r="I131" s="385">
        <f>'13. Daman'!I14</f>
        <v>0</v>
      </c>
      <c r="J131" s="385">
        <f>'13. Daman'!J14</f>
        <v>0</v>
      </c>
      <c r="K131" s="385">
        <f>'13. Daman'!K14</f>
        <v>0</v>
      </c>
      <c r="L131" s="385">
        <f>'13. Daman'!L14</f>
        <v>0</v>
      </c>
      <c r="M131" s="385">
        <f>'13. Daman'!M14</f>
        <v>0</v>
      </c>
      <c r="N131" s="385">
        <f>'13. Daman'!N14</f>
        <v>0</v>
      </c>
      <c r="O131" s="385">
        <f>'13. Daman'!O14</f>
        <v>0</v>
      </c>
      <c r="P131" s="385">
        <f>'13. Daman'!P14</f>
        <v>0</v>
      </c>
      <c r="Q131" s="385">
        <f>'13. Daman'!Q14</f>
        <v>0</v>
      </c>
      <c r="R131" s="385">
        <f>'13. Daman'!R14</f>
        <v>0</v>
      </c>
      <c r="S131" s="377" t="str">
        <f>VLOOKUP(B131,'Plant Data'!B:H,2,0)</f>
        <v>Daman</v>
      </c>
      <c r="T131" s="377" t="str">
        <f>VLOOKUP(B131,'Plant Data'!B:H,3,0)</f>
        <v>TS-3</v>
      </c>
      <c r="U131" s="377" t="str">
        <f>VLOOKUP(B131,'Plant Data'!B:H,4,0)</f>
        <v>OSD &amp; Injectables</v>
      </c>
      <c r="V131" s="377" t="str">
        <f>VLOOKUP(B131,'Plant Data'!B:H,5,0)</f>
        <v>Adamsufi Sultan</v>
      </c>
      <c r="W131" s="377" t="str">
        <f>VLOOKUP(B131,'Plant Data'!B:H,6,0)</f>
        <v>Jehul Khamar</v>
      </c>
      <c r="X131" s="377" t="str">
        <f>VLOOKUP(B131,'Plant Data'!B:H,7,0)</f>
        <v>Jignesh Patel</v>
      </c>
      <c r="AA131" s="379" t="s">
        <v>132</v>
      </c>
      <c r="AB131" s="385">
        <v>0</v>
      </c>
      <c r="AD131" s="401">
        <f t="shared" si="9"/>
        <v>0</v>
      </c>
      <c r="AE131" s="401">
        <f t="shared" si="9"/>
        <v>0</v>
      </c>
      <c r="AF131" s="401">
        <f t="shared" si="10"/>
        <v>0</v>
      </c>
      <c r="AG131" s="401">
        <f t="shared" si="11"/>
        <v>0</v>
      </c>
      <c r="AH131" s="401">
        <f t="shared" si="12"/>
        <v>0</v>
      </c>
      <c r="AI131" s="401">
        <f t="shared" si="13"/>
        <v>0</v>
      </c>
      <c r="AJ131" s="401">
        <f t="shared" si="14"/>
        <v>0</v>
      </c>
      <c r="AK131" s="401">
        <f t="shared" si="15"/>
        <v>0</v>
      </c>
      <c r="AL131" s="401"/>
      <c r="AM131" s="401"/>
      <c r="AN131" s="401"/>
      <c r="AO131" s="401"/>
      <c r="AP131" s="367" t="s">
        <v>78</v>
      </c>
    </row>
    <row r="132" spans="1:42">
      <c r="A132" s="367">
        <v>12</v>
      </c>
      <c r="B132" s="367" t="s">
        <v>78</v>
      </c>
      <c r="C132" s="379" t="s">
        <v>13</v>
      </c>
      <c r="E132" s="385">
        <f>'13. Daman'!D15</f>
        <v>0</v>
      </c>
      <c r="F132" s="385">
        <f>'13. Daman'!F15</f>
        <v>0</v>
      </c>
      <c r="G132" s="385">
        <f>'13. Daman'!G15</f>
        <v>0</v>
      </c>
      <c r="H132" s="385">
        <f>'13. Daman'!H15</f>
        <v>0</v>
      </c>
      <c r="I132" s="385">
        <f>'13. Daman'!I15</f>
        <v>0</v>
      </c>
      <c r="J132" s="385">
        <f>'13. Daman'!J15</f>
        <v>0</v>
      </c>
      <c r="K132" s="385">
        <f>'13. Daman'!K15</f>
        <v>0</v>
      </c>
      <c r="L132" s="385">
        <f>'13. Daman'!L15</f>
        <v>0</v>
      </c>
      <c r="M132" s="385">
        <f>'13. Daman'!M15</f>
        <v>0</v>
      </c>
      <c r="N132" s="385">
        <f>'13. Daman'!N15</f>
        <v>0</v>
      </c>
      <c r="O132" s="385">
        <f>'13. Daman'!O15</f>
        <v>0</v>
      </c>
      <c r="P132" s="385">
        <f>'13. Daman'!P15</f>
        <v>0</v>
      </c>
      <c r="Q132" s="385">
        <f>'13. Daman'!Q15</f>
        <v>0</v>
      </c>
      <c r="R132" s="385">
        <f>'13. Daman'!R15</f>
        <v>0</v>
      </c>
      <c r="S132" s="377" t="str">
        <f>VLOOKUP(B132,'Plant Data'!B:H,2,0)</f>
        <v>Daman</v>
      </c>
      <c r="T132" s="377" t="str">
        <f>VLOOKUP(B132,'Plant Data'!B:H,3,0)</f>
        <v>TS-3</v>
      </c>
      <c r="U132" s="377" t="str">
        <f>VLOOKUP(B132,'Plant Data'!B:H,4,0)</f>
        <v>OSD &amp; Injectables</v>
      </c>
      <c r="V132" s="377" t="str">
        <f>VLOOKUP(B132,'Plant Data'!B:H,5,0)</f>
        <v>Adamsufi Sultan</v>
      </c>
      <c r="W132" s="377" t="str">
        <f>VLOOKUP(B132,'Plant Data'!B:H,6,0)</f>
        <v>Jehul Khamar</v>
      </c>
      <c r="X132" s="377" t="str">
        <f>VLOOKUP(B132,'Plant Data'!B:H,7,0)</f>
        <v>Jignesh Patel</v>
      </c>
      <c r="AA132" s="379" t="s">
        <v>13</v>
      </c>
      <c r="AB132" s="385">
        <v>0</v>
      </c>
      <c r="AD132" s="401">
        <f t="shared" si="9"/>
        <v>0</v>
      </c>
      <c r="AE132" s="401">
        <f t="shared" si="9"/>
        <v>0</v>
      </c>
      <c r="AF132" s="401">
        <f t="shared" si="10"/>
        <v>0</v>
      </c>
      <c r="AG132" s="401">
        <f t="shared" si="11"/>
        <v>0</v>
      </c>
      <c r="AH132" s="401">
        <f t="shared" si="12"/>
        <v>0</v>
      </c>
      <c r="AI132" s="401">
        <f t="shared" si="13"/>
        <v>0</v>
      </c>
      <c r="AJ132" s="401">
        <f t="shared" si="14"/>
        <v>0</v>
      </c>
      <c r="AK132" s="401">
        <f t="shared" si="15"/>
        <v>0</v>
      </c>
      <c r="AL132" s="401"/>
      <c r="AM132" s="401"/>
      <c r="AN132" s="401"/>
      <c r="AO132" s="401"/>
      <c r="AP132" s="367" t="s">
        <v>78</v>
      </c>
    </row>
    <row r="133" spans="1:42">
      <c r="A133" s="367">
        <v>13</v>
      </c>
      <c r="B133" s="367" t="s">
        <v>78</v>
      </c>
      <c r="C133" s="380" t="s">
        <v>14</v>
      </c>
      <c r="E133" s="385">
        <f>'13. Daman'!D16</f>
        <v>0</v>
      </c>
      <c r="F133" s="385">
        <f>'13. Daman'!F16</f>
        <v>0</v>
      </c>
      <c r="G133" s="385">
        <f>'13. Daman'!G16</f>
        <v>0</v>
      </c>
      <c r="H133" s="385">
        <f>'13. Daman'!H16</f>
        <v>0</v>
      </c>
      <c r="I133" s="385">
        <f>'13. Daman'!I16</f>
        <v>0</v>
      </c>
      <c r="J133" s="385">
        <f>'13. Daman'!J16</f>
        <v>0</v>
      </c>
      <c r="K133" s="385">
        <f>'13. Daman'!K16</f>
        <v>0</v>
      </c>
      <c r="L133" s="385">
        <f>'13. Daman'!L16</f>
        <v>0</v>
      </c>
      <c r="M133" s="385">
        <f>'13. Daman'!M16</f>
        <v>0</v>
      </c>
      <c r="N133" s="385">
        <f>'13. Daman'!N16</f>
        <v>0</v>
      </c>
      <c r="O133" s="385">
        <f>'13. Daman'!O16</f>
        <v>0</v>
      </c>
      <c r="P133" s="385">
        <f>'13. Daman'!P16</f>
        <v>0</v>
      </c>
      <c r="Q133" s="385">
        <f>'13. Daman'!Q16</f>
        <v>0</v>
      </c>
      <c r="R133" s="385">
        <f>'13. Daman'!R16</f>
        <v>0</v>
      </c>
      <c r="S133" s="377" t="str">
        <f>VLOOKUP(B133,'Plant Data'!B:H,2,0)</f>
        <v>Daman</v>
      </c>
      <c r="T133" s="377" t="str">
        <f>VLOOKUP(B133,'Plant Data'!B:H,3,0)</f>
        <v>TS-3</v>
      </c>
      <c r="U133" s="377" t="str">
        <f>VLOOKUP(B133,'Plant Data'!B:H,4,0)</f>
        <v>OSD &amp; Injectables</v>
      </c>
      <c r="V133" s="377" t="str">
        <f>VLOOKUP(B133,'Plant Data'!B:H,5,0)</f>
        <v>Adamsufi Sultan</v>
      </c>
      <c r="W133" s="377" t="str">
        <f>VLOOKUP(B133,'Plant Data'!B:H,6,0)</f>
        <v>Jehul Khamar</v>
      </c>
      <c r="X133" s="377" t="str">
        <f>VLOOKUP(B133,'Plant Data'!B:H,7,0)</f>
        <v>Jignesh Patel</v>
      </c>
      <c r="AA133" s="380" t="s">
        <v>14</v>
      </c>
      <c r="AB133" s="385">
        <v>0</v>
      </c>
      <c r="AD133" s="401">
        <f t="shared" si="9"/>
        <v>0</v>
      </c>
      <c r="AE133" s="401">
        <f t="shared" si="9"/>
        <v>0</v>
      </c>
      <c r="AF133" s="401">
        <f t="shared" si="10"/>
        <v>0</v>
      </c>
      <c r="AG133" s="401">
        <f t="shared" si="11"/>
        <v>0</v>
      </c>
      <c r="AH133" s="401">
        <f t="shared" si="12"/>
        <v>0</v>
      </c>
      <c r="AI133" s="401">
        <f t="shared" si="13"/>
        <v>0</v>
      </c>
      <c r="AJ133" s="401">
        <f t="shared" si="14"/>
        <v>0</v>
      </c>
      <c r="AK133" s="401">
        <f t="shared" si="15"/>
        <v>0</v>
      </c>
      <c r="AL133" s="401"/>
      <c r="AM133" s="401"/>
      <c r="AN133" s="401"/>
      <c r="AO133" s="401"/>
      <c r="AP133" s="367" t="s">
        <v>78</v>
      </c>
    </row>
    <row r="134" spans="1:42">
      <c r="A134" s="367">
        <v>1</v>
      </c>
      <c r="B134" s="367" t="s">
        <v>82</v>
      </c>
      <c r="C134" s="379" t="s">
        <v>7</v>
      </c>
      <c r="E134" s="381">
        <f>'14. GRPPL'!D4</f>
        <v>65</v>
      </c>
      <c r="F134" s="381">
        <f>'14. GRPPL'!F4</f>
        <v>51.95875611415849</v>
      </c>
      <c r="G134" s="381">
        <f>'14. GRPPL'!G4</f>
        <v>4.4835683323225473</v>
      </c>
      <c r="H134" s="381">
        <f>'14. GRPPL'!H4</f>
        <v>4.149290572045242</v>
      </c>
      <c r="I134" s="381">
        <f>'14. GRPPL'!I4</f>
        <v>5.4044205127848723</v>
      </c>
      <c r="J134" s="381">
        <f>'14. GRPPL'!J4</f>
        <v>6.2374398876182049</v>
      </c>
      <c r="K134" s="381">
        <f>'14. GRPPL'!K4</f>
        <v>2.5394388275814901</v>
      </c>
      <c r="L134" s="381">
        <f>'14. GRPPL'!L4</f>
        <v>29.144597981806132</v>
      </c>
      <c r="M134" s="381">
        <f>'14. GRPPL'!M4</f>
        <v>0</v>
      </c>
      <c r="N134" s="381">
        <f>'14. GRPPL'!N4</f>
        <v>0</v>
      </c>
      <c r="O134" s="381">
        <f>'14. GRPPL'!O4</f>
        <v>0</v>
      </c>
      <c r="P134" s="381">
        <f>'14. GRPPL'!P4</f>
        <v>0</v>
      </c>
      <c r="Q134" s="381">
        <f>'14. GRPPL'!Q4</f>
        <v>0</v>
      </c>
      <c r="R134" s="381">
        <f>'14. GRPPL'!R4</f>
        <v>0</v>
      </c>
      <c r="S134" s="377" t="str">
        <f>VLOOKUP(B134,'Plant Data'!B:H,2,0)</f>
        <v>Ahmedabad</v>
      </c>
      <c r="T134" s="377" t="str">
        <f>VLOOKUP(B134,'Plant Data'!B:H,3,0)</f>
        <v>TS-3</v>
      </c>
      <c r="U134" s="377" t="str">
        <f>VLOOKUP(B134,'Plant Data'!B:H,4,0)</f>
        <v>Injectables</v>
      </c>
      <c r="V134" s="377" t="str">
        <f>VLOOKUP(B134,'Plant Data'!B:H,5,0)</f>
        <v>Sudhir Gupta</v>
      </c>
      <c r="W134" s="377" t="str">
        <f>VLOOKUP(B134,'Plant Data'!B:H,6,0)</f>
        <v>Brij Bhushan</v>
      </c>
      <c r="X134" s="377" t="str">
        <f>VLOOKUP(B134,'Plant Data'!B:H,7,0)</f>
        <v>Chirag Patel</v>
      </c>
      <c r="AA134" s="379" t="s">
        <v>7</v>
      </c>
      <c r="AB134" s="381">
        <v>65</v>
      </c>
      <c r="AD134" s="401">
        <f t="shared" si="9"/>
        <v>2.2667038638582793</v>
      </c>
      <c r="AE134" s="401">
        <f t="shared" si="9"/>
        <v>5.3675547496164047</v>
      </c>
      <c r="AF134" s="401">
        <f t="shared" si="10"/>
        <v>5.3675547496164047</v>
      </c>
      <c r="AG134" s="401">
        <f t="shared" si="11"/>
        <v>5.4166666666666661</v>
      </c>
      <c r="AH134" s="401">
        <f t="shared" si="12"/>
        <v>5.4166666666666661</v>
      </c>
      <c r="AI134" s="401">
        <f t="shared" si="13"/>
        <v>5.4166666666666661</v>
      </c>
      <c r="AJ134" s="401">
        <f t="shared" si="14"/>
        <v>5.4166666666666661</v>
      </c>
      <c r="AK134" s="401">
        <f t="shared" si="15"/>
        <v>5.4166666666666661</v>
      </c>
      <c r="AL134" s="401"/>
      <c r="AM134" s="401"/>
      <c r="AN134" s="401"/>
      <c r="AO134" s="401"/>
      <c r="AP134" s="367" t="s">
        <v>82</v>
      </c>
    </row>
    <row r="135" spans="1:42">
      <c r="A135" s="367">
        <v>2</v>
      </c>
      <c r="B135" s="367" t="s">
        <v>82</v>
      </c>
      <c r="C135" s="379" t="s">
        <v>8</v>
      </c>
      <c r="E135" s="381">
        <f>'14. GRPPL'!D5</f>
        <v>0</v>
      </c>
      <c r="F135" s="381">
        <f>'14. GRPPL'!F5</f>
        <v>0</v>
      </c>
      <c r="G135" s="381">
        <f>'14. GRPPL'!G5</f>
        <v>0</v>
      </c>
      <c r="H135" s="381">
        <f>'14. GRPPL'!H5</f>
        <v>0</v>
      </c>
      <c r="I135" s="381">
        <f>'14. GRPPL'!I5</f>
        <v>0</v>
      </c>
      <c r="J135" s="381">
        <f>'14. GRPPL'!J5</f>
        <v>0</v>
      </c>
      <c r="K135" s="381">
        <f>'14. GRPPL'!K5</f>
        <v>0</v>
      </c>
      <c r="L135" s="381">
        <f>'14. GRPPL'!L5</f>
        <v>0</v>
      </c>
      <c r="M135" s="381">
        <f>'14. GRPPL'!M5</f>
        <v>0</v>
      </c>
      <c r="N135" s="381">
        <f>'14. GRPPL'!N5</f>
        <v>0</v>
      </c>
      <c r="O135" s="381">
        <f>'14. GRPPL'!O5</f>
        <v>0</v>
      </c>
      <c r="P135" s="381">
        <f>'14. GRPPL'!P5</f>
        <v>0</v>
      </c>
      <c r="Q135" s="381">
        <f>'14. GRPPL'!Q5</f>
        <v>0</v>
      </c>
      <c r="R135" s="381">
        <f>'14. GRPPL'!R5</f>
        <v>0</v>
      </c>
      <c r="S135" s="377" t="str">
        <f>VLOOKUP(B135,'Plant Data'!B:H,2,0)</f>
        <v>Ahmedabad</v>
      </c>
      <c r="T135" s="377" t="str">
        <f>VLOOKUP(B135,'Plant Data'!B:H,3,0)</f>
        <v>TS-3</v>
      </c>
      <c r="U135" s="377" t="str">
        <f>VLOOKUP(B135,'Plant Data'!B:H,4,0)</f>
        <v>Injectables</v>
      </c>
      <c r="V135" s="377" t="str">
        <f>VLOOKUP(B135,'Plant Data'!B:H,5,0)</f>
        <v>Sudhir Gupta</v>
      </c>
      <c r="W135" s="377" t="str">
        <f>VLOOKUP(B135,'Plant Data'!B:H,6,0)</f>
        <v>Brij Bhushan</v>
      </c>
      <c r="X135" s="377" t="str">
        <f>VLOOKUP(B135,'Plant Data'!B:H,7,0)</f>
        <v>Chirag Patel</v>
      </c>
      <c r="AA135" s="379" t="s">
        <v>8</v>
      </c>
      <c r="AB135" s="381">
        <v>0</v>
      </c>
      <c r="AD135" s="401">
        <f t="shared" si="9"/>
        <v>0</v>
      </c>
      <c r="AE135" s="401">
        <f t="shared" si="9"/>
        <v>0</v>
      </c>
      <c r="AF135" s="401">
        <f t="shared" si="10"/>
        <v>0</v>
      </c>
      <c r="AG135" s="401">
        <f t="shared" si="11"/>
        <v>0</v>
      </c>
      <c r="AH135" s="401">
        <f t="shared" si="12"/>
        <v>0</v>
      </c>
      <c r="AI135" s="401">
        <f t="shared" si="13"/>
        <v>0</v>
      </c>
      <c r="AJ135" s="401">
        <f t="shared" si="14"/>
        <v>0</v>
      </c>
      <c r="AK135" s="401">
        <f t="shared" si="15"/>
        <v>0</v>
      </c>
      <c r="AL135" s="401"/>
      <c r="AM135" s="401"/>
      <c r="AN135" s="401"/>
      <c r="AO135" s="401"/>
      <c r="AP135" s="367" t="s">
        <v>82</v>
      </c>
    </row>
    <row r="136" spans="1:42">
      <c r="A136" s="367">
        <v>3</v>
      </c>
      <c r="B136" s="367" t="s">
        <v>82</v>
      </c>
      <c r="C136" s="379" t="s">
        <v>9</v>
      </c>
      <c r="E136" s="381">
        <f>'14. GRPPL'!D6</f>
        <v>20</v>
      </c>
      <c r="F136" s="381">
        <f>'14. GRPPL'!F6</f>
        <v>29.601620000000004</v>
      </c>
      <c r="G136" s="381">
        <f>'14. GRPPL'!G6</f>
        <v>0</v>
      </c>
      <c r="H136" s="381">
        <f>'14. GRPPL'!H6</f>
        <v>0</v>
      </c>
      <c r="I136" s="381">
        <f>'14. GRPPL'!I6</f>
        <v>0</v>
      </c>
      <c r="J136" s="381">
        <f>'14. GRPPL'!J6</f>
        <v>0</v>
      </c>
      <c r="K136" s="381">
        <f>'14. GRPPL'!K6</f>
        <v>0</v>
      </c>
      <c r="L136" s="381">
        <f>'14. GRPPL'!L6</f>
        <v>0.21887999999999999</v>
      </c>
      <c r="M136" s="381">
        <f>'14. GRPPL'!M6</f>
        <v>8.0999999999999996E-3</v>
      </c>
      <c r="N136" s="381">
        <f>'14. GRPPL'!N6</f>
        <v>0</v>
      </c>
      <c r="O136" s="381">
        <f>'14. GRPPL'!O6</f>
        <v>29.374640000000003</v>
      </c>
      <c r="P136" s="381">
        <f>'14. GRPPL'!P6</f>
        <v>0</v>
      </c>
      <c r="Q136" s="381">
        <f>'14. GRPPL'!Q6</f>
        <v>0</v>
      </c>
      <c r="R136" s="381">
        <f>'14. GRPPL'!R6</f>
        <v>0</v>
      </c>
      <c r="S136" s="377" t="str">
        <f>VLOOKUP(B136,'Plant Data'!B:H,2,0)</f>
        <v>Ahmedabad</v>
      </c>
      <c r="T136" s="377" t="str">
        <f>VLOOKUP(B136,'Plant Data'!B:H,3,0)</f>
        <v>TS-3</v>
      </c>
      <c r="U136" s="377" t="str">
        <f>VLOOKUP(B136,'Plant Data'!B:H,4,0)</f>
        <v>Injectables</v>
      </c>
      <c r="V136" s="377" t="str">
        <f>VLOOKUP(B136,'Plant Data'!B:H,5,0)</f>
        <v>Sudhir Gupta</v>
      </c>
      <c r="W136" s="377" t="str">
        <f>VLOOKUP(B136,'Plant Data'!B:H,6,0)</f>
        <v>Brij Bhushan</v>
      </c>
      <c r="X136" s="377" t="str">
        <f>VLOOKUP(B136,'Plant Data'!B:H,7,0)</f>
        <v>Chirag Patel</v>
      </c>
      <c r="AA136" s="379" t="s">
        <v>9</v>
      </c>
      <c r="AB136" s="381">
        <v>20</v>
      </c>
      <c r="AD136" s="401">
        <f t="shared" ref="AD136:AE199" si="16">$AB136*AD$5</f>
        <v>0.69744734272562436</v>
      </c>
      <c r="AE136" s="401">
        <f t="shared" si="16"/>
        <v>1.6515553075742784</v>
      </c>
      <c r="AF136" s="401">
        <f t="shared" ref="AF136:AF199" si="17">AB136*$AF$5</f>
        <v>1.6515553075742784</v>
      </c>
      <c r="AG136" s="401">
        <f t="shared" ref="AG136:AG199" si="18">AB136*$AG$5</f>
        <v>1.6666666666666665</v>
      </c>
      <c r="AH136" s="401">
        <f t="shared" ref="AH136:AH199" si="19">AB136*$AH$5</f>
        <v>1.6666666666666665</v>
      </c>
      <c r="AI136" s="401">
        <f t="shared" ref="AI136:AI199" si="20">AB136*$AI$5</f>
        <v>1.6666666666666665</v>
      </c>
      <c r="AJ136" s="401">
        <f t="shared" ref="AJ136:AJ199" si="21">AB136*$AJ$5</f>
        <v>1.6666666666666665</v>
      </c>
      <c r="AK136" s="401">
        <f t="shared" ref="AK136:AK199" si="22">AB136*$AK$5</f>
        <v>1.6666666666666665</v>
      </c>
      <c r="AL136" s="401"/>
      <c r="AM136" s="401"/>
      <c r="AN136" s="401"/>
      <c r="AO136" s="401"/>
      <c r="AP136" s="367" t="s">
        <v>82</v>
      </c>
    </row>
    <row r="137" spans="1:42">
      <c r="A137" s="367">
        <v>4</v>
      </c>
      <c r="B137" s="367" t="s">
        <v>82</v>
      </c>
      <c r="C137" s="379" t="s">
        <v>10</v>
      </c>
      <c r="E137" s="381">
        <f>'14. GRPPL'!D7</f>
        <v>20</v>
      </c>
      <c r="F137" s="381">
        <f>'14. GRPPL'!F7</f>
        <v>0.56000000000000005</v>
      </c>
      <c r="G137" s="381">
        <f>'14. GRPPL'!G7</f>
        <v>0</v>
      </c>
      <c r="H137" s="381">
        <f>'14. GRPPL'!H7</f>
        <v>0</v>
      </c>
      <c r="I137" s="381">
        <f>'14. GRPPL'!I7</f>
        <v>0</v>
      </c>
      <c r="J137" s="381">
        <f>'14. GRPPL'!J7</f>
        <v>0</v>
      </c>
      <c r="K137" s="381">
        <f>'14. GRPPL'!K7</f>
        <v>0</v>
      </c>
      <c r="L137" s="381">
        <f>'14. GRPPL'!L7</f>
        <v>0</v>
      </c>
      <c r="M137" s="381">
        <f>'14. GRPPL'!M7</f>
        <v>0.56000000000000005</v>
      </c>
      <c r="N137" s="381">
        <f>'14. GRPPL'!N7</f>
        <v>0</v>
      </c>
      <c r="O137" s="381">
        <f>'14. GRPPL'!O7</f>
        <v>0</v>
      </c>
      <c r="P137" s="381">
        <f>'14. GRPPL'!P7</f>
        <v>0</v>
      </c>
      <c r="Q137" s="381">
        <f>'14. GRPPL'!Q7</f>
        <v>0</v>
      </c>
      <c r="R137" s="381">
        <f>'14. GRPPL'!R7</f>
        <v>0</v>
      </c>
      <c r="S137" s="377" t="str">
        <f>VLOOKUP(B137,'Plant Data'!B:H,2,0)</f>
        <v>Ahmedabad</v>
      </c>
      <c r="T137" s="377" t="str">
        <f>VLOOKUP(B137,'Plant Data'!B:H,3,0)</f>
        <v>TS-3</v>
      </c>
      <c r="U137" s="377" t="str">
        <f>VLOOKUP(B137,'Plant Data'!B:H,4,0)</f>
        <v>Injectables</v>
      </c>
      <c r="V137" s="377" t="str">
        <f>VLOOKUP(B137,'Plant Data'!B:H,5,0)</f>
        <v>Sudhir Gupta</v>
      </c>
      <c r="W137" s="377" t="str">
        <f>VLOOKUP(B137,'Plant Data'!B:H,6,0)</f>
        <v>Brij Bhushan</v>
      </c>
      <c r="X137" s="377" t="str">
        <f>VLOOKUP(B137,'Plant Data'!B:H,7,0)</f>
        <v>Chirag Patel</v>
      </c>
      <c r="AA137" s="379" t="s">
        <v>10</v>
      </c>
      <c r="AB137" s="381">
        <v>20</v>
      </c>
      <c r="AD137" s="401">
        <f t="shared" si="16"/>
        <v>0.69744734272562436</v>
      </c>
      <c r="AE137" s="401">
        <f t="shared" si="16"/>
        <v>1.6515553075742784</v>
      </c>
      <c r="AF137" s="401">
        <f t="shared" si="17"/>
        <v>1.6515553075742784</v>
      </c>
      <c r="AG137" s="401">
        <f t="shared" si="18"/>
        <v>1.6666666666666665</v>
      </c>
      <c r="AH137" s="401">
        <f t="shared" si="19"/>
        <v>1.6666666666666665</v>
      </c>
      <c r="AI137" s="401">
        <f t="shared" si="20"/>
        <v>1.6666666666666665</v>
      </c>
      <c r="AJ137" s="401">
        <f t="shared" si="21"/>
        <v>1.6666666666666665</v>
      </c>
      <c r="AK137" s="401">
        <f t="shared" si="22"/>
        <v>1.6666666666666665</v>
      </c>
      <c r="AL137" s="401"/>
      <c r="AM137" s="401"/>
      <c r="AN137" s="401"/>
      <c r="AO137" s="401"/>
      <c r="AP137" s="367" t="s">
        <v>82</v>
      </c>
    </row>
    <row r="138" spans="1:42">
      <c r="A138" s="367">
        <v>5</v>
      </c>
      <c r="B138" s="367" t="s">
        <v>82</v>
      </c>
      <c r="C138" s="379" t="s">
        <v>5</v>
      </c>
      <c r="E138" s="381">
        <f>'14. GRPPL'!D8</f>
        <v>10</v>
      </c>
      <c r="F138" s="381">
        <f>'14. GRPPL'!F8</f>
        <v>7.0340000000000007</v>
      </c>
      <c r="G138" s="381">
        <f>'14. GRPPL'!G8</f>
        <v>0</v>
      </c>
      <c r="H138" s="381">
        <f>'14. GRPPL'!H8</f>
        <v>0</v>
      </c>
      <c r="I138" s="381">
        <f>'14. GRPPL'!I8</f>
        <v>0</v>
      </c>
      <c r="J138" s="381">
        <f>'14. GRPPL'!J8</f>
        <v>0</v>
      </c>
      <c r="K138" s="381">
        <f>'14. GRPPL'!K8</f>
        <v>0</v>
      </c>
      <c r="L138" s="381">
        <f>'14. GRPPL'!L8</f>
        <v>0.52200000000000002</v>
      </c>
      <c r="M138" s="381">
        <f>'14. GRPPL'!M8</f>
        <v>0.108</v>
      </c>
      <c r="N138" s="381">
        <f>'14. GRPPL'!N8</f>
        <v>0</v>
      </c>
      <c r="O138" s="381">
        <f>'14. GRPPL'!O8</f>
        <v>5.9</v>
      </c>
      <c r="P138" s="381">
        <f>'14. GRPPL'!P8</f>
        <v>0.504</v>
      </c>
      <c r="Q138" s="381">
        <f>'14. GRPPL'!Q8</f>
        <v>0</v>
      </c>
      <c r="R138" s="381">
        <f>'14. GRPPL'!R8</f>
        <v>0</v>
      </c>
      <c r="S138" s="377" t="str">
        <f>VLOOKUP(B138,'Plant Data'!B:H,2,0)</f>
        <v>Ahmedabad</v>
      </c>
      <c r="T138" s="377" t="str">
        <f>VLOOKUP(B138,'Plant Data'!B:H,3,0)</f>
        <v>TS-3</v>
      </c>
      <c r="U138" s="377" t="str">
        <f>VLOOKUP(B138,'Plant Data'!B:H,4,0)</f>
        <v>Injectables</v>
      </c>
      <c r="V138" s="377" t="str">
        <f>VLOOKUP(B138,'Plant Data'!B:H,5,0)</f>
        <v>Sudhir Gupta</v>
      </c>
      <c r="W138" s="377" t="str">
        <f>VLOOKUP(B138,'Plant Data'!B:H,6,0)</f>
        <v>Brij Bhushan</v>
      </c>
      <c r="X138" s="377" t="str">
        <f>VLOOKUP(B138,'Plant Data'!B:H,7,0)</f>
        <v>Chirag Patel</v>
      </c>
      <c r="AA138" s="379" t="s">
        <v>5</v>
      </c>
      <c r="AB138" s="381">
        <v>10</v>
      </c>
      <c r="AD138" s="401">
        <f t="shared" si="16"/>
        <v>0.34872367136281218</v>
      </c>
      <c r="AE138" s="401">
        <f t="shared" si="16"/>
        <v>0.82577765378713919</v>
      </c>
      <c r="AF138" s="401">
        <f t="shared" si="17"/>
        <v>0.82577765378713919</v>
      </c>
      <c r="AG138" s="401">
        <f t="shared" si="18"/>
        <v>0.83333333333333326</v>
      </c>
      <c r="AH138" s="401">
        <f t="shared" si="19"/>
        <v>0.83333333333333326</v>
      </c>
      <c r="AI138" s="401">
        <f t="shared" si="20"/>
        <v>0.83333333333333326</v>
      </c>
      <c r="AJ138" s="401">
        <f t="shared" si="21"/>
        <v>0.83333333333333326</v>
      </c>
      <c r="AK138" s="401">
        <f t="shared" si="22"/>
        <v>0.83333333333333326</v>
      </c>
      <c r="AL138" s="401"/>
      <c r="AM138" s="401"/>
      <c r="AN138" s="401"/>
      <c r="AO138" s="401"/>
      <c r="AP138" s="367" t="s">
        <v>82</v>
      </c>
    </row>
    <row r="139" spans="1:42">
      <c r="A139" s="367">
        <v>6</v>
      </c>
      <c r="B139" s="367" t="s">
        <v>82</v>
      </c>
      <c r="C139" s="379" t="s">
        <v>11</v>
      </c>
      <c r="E139" s="381">
        <f>'14. GRPPL'!D9</f>
        <v>70</v>
      </c>
      <c r="F139" s="381">
        <f>'14. GRPPL'!F9</f>
        <v>48.397250405376944</v>
      </c>
      <c r="G139" s="381">
        <f>'14. GRPPL'!G9</f>
        <v>1.82847988943198</v>
      </c>
      <c r="H139" s="381">
        <f>'14. GRPPL'!H9</f>
        <v>1.82847988943198</v>
      </c>
      <c r="I139" s="381">
        <f>'14. GRPPL'!I9</f>
        <v>1.82847988943198</v>
      </c>
      <c r="J139" s="381">
        <f>'14. GRPPL'!J9</f>
        <v>1.82847988943198</v>
      </c>
      <c r="K139" s="381">
        <f>'14. GRPPL'!K9</f>
        <v>10.83364988943198</v>
      </c>
      <c r="L139" s="381">
        <f>'14. GRPPL'!L9</f>
        <v>-6.8928831105680191</v>
      </c>
      <c r="M139" s="381">
        <f>'14. GRPPL'!M9</f>
        <v>26.055103389431977</v>
      </c>
      <c r="N139" s="381">
        <f>'14. GRPPL'!N9</f>
        <v>0</v>
      </c>
      <c r="O139" s="381">
        <f>'14. GRPPL'!O9</f>
        <v>8.9801066800000005</v>
      </c>
      <c r="P139" s="381">
        <f>'14. GRPPL'!P9</f>
        <v>2.107353999353085</v>
      </c>
      <c r="Q139" s="381">
        <f>'14. GRPPL'!Q9</f>
        <v>0</v>
      </c>
      <c r="R139" s="381">
        <f>'14. GRPPL'!R9</f>
        <v>0</v>
      </c>
      <c r="S139" s="377" t="str">
        <f>VLOOKUP(B139,'Plant Data'!B:H,2,0)</f>
        <v>Ahmedabad</v>
      </c>
      <c r="T139" s="377" t="str">
        <f>VLOOKUP(B139,'Plant Data'!B:H,3,0)</f>
        <v>TS-3</v>
      </c>
      <c r="U139" s="377" t="str">
        <f>VLOOKUP(B139,'Plant Data'!B:H,4,0)</f>
        <v>Injectables</v>
      </c>
      <c r="V139" s="377" t="str">
        <f>VLOOKUP(B139,'Plant Data'!B:H,5,0)</f>
        <v>Sudhir Gupta</v>
      </c>
      <c r="W139" s="377" t="str">
        <f>VLOOKUP(B139,'Plant Data'!B:H,6,0)</f>
        <v>Brij Bhushan</v>
      </c>
      <c r="X139" s="377" t="str">
        <f>VLOOKUP(B139,'Plant Data'!B:H,7,0)</f>
        <v>Chirag Patel</v>
      </c>
      <c r="AA139" s="379" t="s">
        <v>11</v>
      </c>
      <c r="AB139" s="381">
        <v>70</v>
      </c>
      <c r="AD139" s="401">
        <f t="shared" si="16"/>
        <v>2.4410656995396853</v>
      </c>
      <c r="AE139" s="401">
        <f t="shared" si="16"/>
        <v>5.780443576509974</v>
      </c>
      <c r="AF139" s="401">
        <f t="shared" si="17"/>
        <v>5.780443576509974</v>
      </c>
      <c r="AG139" s="401">
        <f t="shared" si="18"/>
        <v>5.833333333333333</v>
      </c>
      <c r="AH139" s="401">
        <f t="shared" si="19"/>
        <v>5.833333333333333</v>
      </c>
      <c r="AI139" s="401">
        <f t="shared" si="20"/>
        <v>5.833333333333333</v>
      </c>
      <c r="AJ139" s="401">
        <f t="shared" si="21"/>
        <v>5.833333333333333</v>
      </c>
      <c r="AK139" s="401">
        <f t="shared" si="22"/>
        <v>5.833333333333333</v>
      </c>
      <c r="AL139" s="401"/>
      <c r="AM139" s="401"/>
      <c r="AN139" s="401"/>
      <c r="AO139" s="401"/>
      <c r="AP139" s="367" t="s">
        <v>82</v>
      </c>
    </row>
    <row r="140" spans="1:42">
      <c r="A140" s="367">
        <v>7</v>
      </c>
      <c r="B140" s="367" t="s">
        <v>82</v>
      </c>
      <c r="C140" s="379" t="s">
        <v>12</v>
      </c>
      <c r="E140" s="381">
        <f>'14. GRPPL'!D10</f>
        <v>10</v>
      </c>
      <c r="F140" s="381">
        <f>'14. GRPPL'!F10</f>
        <v>7.6517422750000001</v>
      </c>
      <c r="G140" s="381">
        <f>'14. GRPPL'!G10</f>
        <v>0</v>
      </c>
      <c r="H140" s="381">
        <f>'14. GRPPL'!H10</f>
        <v>0</v>
      </c>
      <c r="I140" s="381">
        <f>'14. GRPPL'!I10</f>
        <v>0</v>
      </c>
      <c r="J140" s="381">
        <f>'14. GRPPL'!J10</f>
        <v>0</v>
      </c>
      <c r="K140" s="381">
        <f>'14. GRPPL'!K10</f>
        <v>0</v>
      </c>
      <c r="L140" s="381">
        <f>'14. GRPPL'!L10</f>
        <v>0</v>
      </c>
      <c r="M140" s="381">
        <f>'14. GRPPL'!M10</f>
        <v>3.196462275</v>
      </c>
      <c r="N140" s="381">
        <f>'14. GRPPL'!N10</f>
        <v>0</v>
      </c>
      <c r="O140" s="381">
        <f>'14. GRPPL'!O10</f>
        <v>3.15028</v>
      </c>
      <c r="P140" s="381">
        <f>'14. GRPPL'!P10</f>
        <v>1.3049999999999999</v>
      </c>
      <c r="Q140" s="381">
        <f>'14. GRPPL'!Q10</f>
        <v>0</v>
      </c>
      <c r="R140" s="381">
        <f>'14. GRPPL'!R10</f>
        <v>0</v>
      </c>
      <c r="S140" s="377" t="str">
        <f>VLOOKUP(B140,'Plant Data'!B:H,2,0)</f>
        <v>Ahmedabad</v>
      </c>
      <c r="T140" s="377" t="str">
        <f>VLOOKUP(B140,'Plant Data'!B:H,3,0)</f>
        <v>TS-3</v>
      </c>
      <c r="U140" s="377" t="str">
        <f>VLOOKUP(B140,'Plant Data'!B:H,4,0)</f>
        <v>Injectables</v>
      </c>
      <c r="V140" s="377" t="str">
        <f>VLOOKUP(B140,'Plant Data'!B:H,5,0)</f>
        <v>Sudhir Gupta</v>
      </c>
      <c r="W140" s="377" t="str">
        <f>VLOOKUP(B140,'Plant Data'!B:H,6,0)</f>
        <v>Brij Bhushan</v>
      </c>
      <c r="X140" s="377" t="str">
        <f>VLOOKUP(B140,'Plant Data'!B:H,7,0)</f>
        <v>Chirag Patel</v>
      </c>
      <c r="AA140" s="379" t="s">
        <v>12</v>
      </c>
      <c r="AB140" s="381">
        <v>10</v>
      </c>
      <c r="AD140" s="401">
        <f t="shared" si="16"/>
        <v>0.34872367136281218</v>
      </c>
      <c r="AE140" s="401">
        <f t="shared" si="16"/>
        <v>0.82577765378713919</v>
      </c>
      <c r="AF140" s="401">
        <f t="shared" si="17"/>
        <v>0.82577765378713919</v>
      </c>
      <c r="AG140" s="401">
        <f t="shared" si="18"/>
        <v>0.83333333333333326</v>
      </c>
      <c r="AH140" s="401">
        <f t="shared" si="19"/>
        <v>0.83333333333333326</v>
      </c>
      <c r="AI140" s="401">
        <f t="shared" si="20"/>
        <v>0.83333333333333326</v>
      </c>
      <c r="AJ140" s="401">
        <f t="shared" si="21"/>
        <v>0.83333333333333326</v>
      </c>
      <c r="AK140" s="401">
        <f t="shared" si="22"/>
        <v>0.83333333333333326</v>
      </c>
      <c r="AL140" s="401"/>
      <c r="AM140" s="401"/>
      <c r="AN140" s="401"/>
      <c r="AO140" s="401"/>
      <c r="AP140" s="367" t="s">
        <v>82</v>
      </c>
    </row>
    <row r="141" spans="1:42">
      <c r="A141" s="367">
        <v>8</v>
      </c>
      <c r="B141" s="367" t="s">
        <v>82</v>
      </c>
      <c r="C141" s="380" t="s">
        <v>15</v>
      </c>
      <c r="E141" s="381">
        <f>'14. GRPPL'!D11</f>
        <v>5</v>
      </c>
      <c r="F141" s="381">
        <f>'14. GRPPL'!F11</f>
        <v>0</v>
      </c>
      <c r="G141" s="381">
        <f>'14. GRPPL'!G11</f>
        <v>0</v>
      </c>
      <c r="H141" s="381">
        <f>'14. GRPPL'!H11</f>
        <v>0</v>
      </c>
      <c r="I141" s="381">
        <f>'14. GRPPL'!I11</f>
        <v>0</v>
      </c>
      <c r="J141" s="381">
        <f>'14. GRPPL'!J11</f>
        <v>0</v>
      </c>
      <c r="K141" s="381">
        <f>'14. GRPPL'!K11</f>
        <v>0</v>
      </c>
      <c r="L141" s="381">
        <f>'14. GRPPL'!L11</f>
        <v>0</v>
      </c>
      <c r="M141" s="381">
        <f>'14. GRPPL'!M11</f>
        <v>0</v>
      </c>
      <c r="N141" s="381">
        <f>'14. GRPPL'!N11</f>
        <v>0</v>
      </c>
      <c r="O141" s="381">
        <f>'14. GRPPL'!O11</f>
        <v>0</v>
      </c>
      <c r="P141" s="381">
        <f>'14. GRPPL'!P11</f>
        <v>0</v>
      </c>
      <c r="Q141" s="381">
        <f>'14. GRPPL'!Q11</f>
        <v>0</v>
      </c>
      <c r="R141" s="381">
        <f>'14. GRPPL'!R11</f>
        <v>0</v>
      </c>
      <c r="S141" s="377" t="str">
        <f>VLOOKUP(B141,'Plant Data'!B:H,2,0)</f>
        <v>Ahmedabad</v>
      </c>
      <c r="T141" s="377" t="str">
        <f>VLOOKUP(B141,'Plant Data'!B:H,3,0)</f>
        <v>TS-3</v>
      </c>
      <c r="U141" s="377" t="str">
        <f>VLOOKUP(B141,'Plant Data'!B:H,4,0)</f>
        <v>Injectables</v>
      </c>
      <c r="V141" s="377" t="str">
        <f>VLOOKUP(B141,'Plant Data'!B:H,5,0)</f>
        <v>Sudhir Gupta</v>
      </c>
      <c r="W141" s="377" t="str">
        <f>VLOOKUP(B141,'Plant Data'!B:H,6,0)</f>
        <v>Brij Bhushan</v>
      </c>
      <c r="X141" s="377" t="str">
        <f>VLOOKUP(B141,'Plant Data'!B:H,7,0)</f>
        <v>Chirag Patel</v>
      </c>
      <c r="AA141" s="380" t="s">
        <v>15</v>
      </c>
      <c r="AB141" s="381">
        <v>5</v>
      </c>
      <c r="AD141" s="401">
        <f t="shared" si="16"/>
        <v>0.17436183568140609</v>
      </c>
      <c r="AE141" s="401">
        <f t="shared" si="16"/>
        <v>0.41288882689356959</v>
      </c>
      <c r="AF141" s="401">
        <f t="shared" si="17"/>
        <v>0.41288882689356959</v>
      </c>
      <c r="AG141" s="401">
        <f t="shared" si="18"/>
        <v>0.41666666666666663</v>
      </c>
      <c r="AH141" s="401">
        <f t="shared" si="19"/>
        <v>0.41666666666666663</v>
      </c>
      <c r="AI141" s="401">
        <f t="shared" si="20"/>
        <v>0.41666666666666663</v>
      </c>
      <c r="AJ141" s="401">
        <f t="shared" si="21"/>
        <v>0.41666666666666663</v>
      </c>
      <c r="AK141" s="401">
        <f t="shared" si="22"/>
        <v>0.41666666666666663</v>
      </c>
      <c r="AL141" s="401"/>
      <c r="AM141" s="401"/>
      <c r="AN141" s="401"/>
      <c r="AO141" s="401"/>
      <c r="AP141" s="367" t="s">
        <v>82</v>
      </c>
    </row>
    <row r="142" spans="1:42">
      <c r="A142" s="367">
        <v>9</v>
      </c>
      <c r="B142" s="367" t="s">
        <v>82</v>
      </c>
      <c r="C142" s="380" t="s">
        <v>16</v>
      </c>
      <c r="E142" s="381">
        <f>'14. GRPPL'!D12</f>
        <v>10</v>
      </c>
      <c r="F142" s="381">
        <f>'14. GRPPL'!F12</f>
        <v>20.88401138</v>
      </c>
      <c r="G142" s="381">
        <f>'14. GRPPL'!G12</f>
        <v>0</v>
      </c>
      <c r="H142" s="381">
        <f>'14. GRPPL'!H12</f>
        <v>0</v>
      </c>
      <c r="I142" s="381">
        <f>'14. GRPPL'!I12</f>
        <v>0</v>
      </c>
      <c r="J142" s="381">
        <f>'14. GRPPL'!J12</f>
        <v>0</v>
      </c>
      <c r="K142" s="381">
        <f>'14. GRPPL'!K12</f>
        <v>0</v>
      </c>
      <c r="L142" s="381">
        <f>'14. GRPPL'!L12</f>
        <v>15.735000000000001</v>
      </c>
      <c r="M142" s="381">
        <f>'14. GRPPL'!M12</f>
        <v>5.1490113799999992</v>
      </c>
      <c r="N142" s="381">
        <f>'14. GRPPL'!N12</f>
        <v>0</v>
      </c>
      <c r="O142" s="381">
        <f>'14. GRPPL'!O12</f>
        <v>0</v>
      </c>
      <c r="P142" s="381">
        <f>'14. GRPPL'!P12</f>
        <v>0</v>
      </c>
      <c r="Q142" s="381">
        <f>'14. GRPPL'!Q12</f>
        <v>0</v>
      </c>
      <c r="R142" s="381">
        <f>'14. GRPPL'!R12</f>
        <v>0</v>
      </c>
      <c r="S142" s="377" t="str">
        <f>VLOOKUP(B142,'Plant Data'!B:H,2,0)</f>
        <v>Ahmedabad</v>
      </c>
      <c r="T142" s="377" t="str">
        <f>VLOOKUP(B142,'Plant Data'!B:H,3,0)</f>
        <v>TS-3</v>
      </c>
      <c r="U142" s="377" t="str">
        <f>VLOOKUP(B142,'Plant Data'!B:H,4,0)</f>
        <v>Injectables</v>
      </c>
      <c r="V142" s="377" t="str">
        <f>VLOOKUP(B142,'Plant Data'!B:H,5,0)</f>
        <v>Sudhir Gupta</v>
      </c>
      <c r="W142" s="377" t="str">
        <f>VLOOKUP(B142,'Plant Data'!B:H,6,0)</f>
        <v>Brij Bhushan</v>
      </c>
      <c r="X142" s="377" t="str">
        <f>VLOOKUP(B142,'Plant Data'!B:H,7,0)</f>
        <v>Chirag Patel</v>
      </c>
      <c r="AA142" s="380" t="s">
        <v>16</v>
      </c>
      <c r="AB142" s="381">
        <v>0</v>
      </c>
      <c r="AD142" s="401">
        <f t="shared" si="16"/>
        <v>0</v>
      </c>
      <c r="AE142" s="401">
        <f t="shared" si="16"/>
        <v>0</v>
      </c>
      <c r="AF142" s="401">
        <f t="shared" si="17"/>
        <v>0</v>
      </c>
      <c r="AG142" s="401">
        <f t="shared" si="18"/>
        <v>0</v>
      </c>
      <c r="AH142" s="401">
        <f t="shared" si="19"/>
        <v>0</v>
      </c>
      <c r="AI142" s="401">
        <f t="shared" si="20"/>
        <v>0</v>
      </c>
      <c r="AJ142" s="401">
        <f t="shared" si="21"/>
        <v>0</v>
      </c>
      <c r="AK142" s="401">
        <f t="shared" si="22"/>
        <v>0</v>
      </c>
      <c r="AL142" s="401"/>
      <c r="AM142" s="401"/>
      <c r="AN142" s="401"/>
      <c r="AO142" s="401"/>
      <c r="AP142" s="367" t="s">
        <v>82</v>
      </c>
    </row>
    <row r="143" spans="1:42">
      <c r="A143" s="367">
        <v>10</v>
      </c>
      <c r="B143" s="367" t="s">
        <v>82</v>
      </c>
      <c r="C143" s="380" t="s">
        <v>17</v>
      </c>
      <c r="E143" s="381">
        <f>'14. GRPPL'!D13</f>
        <v>0</v>
      </c>
      <c r="F143" s="381">
        <f>'14. GRPPL'!F13</f>
        <v>0</v>
      </c>
      <c r="G143" s="381">
        <f>'14. GRPPL'!G13</f>
        <v>0</v>
      </c>
      <c r="H143" s="381">
        <f>'14. GRPPL'!H13</f>
        <v>0</v>
      </c>
      <c r="I143" s="381">
        <f>'14. GRPPL'!I13</f>
        <v>0</v>
      </c>
      <c r="J143" s="381">
        <f>'14. GRPPL'!J13</f>
        <v>0</v>
      </c>
      <c r="K143" s="381">
        <f>'14. GRPPL'!K13</f>
        <v>0</v>
      </c>
      <c r="L143" s="381">
        <f>'14. GRPPL'!L13</f>
        <v>0</v>
      </c>
      <c r="M143" s="381">
        <f>'14. GRPPL'!M13</f>
        <v>0</v>
      </c>
      <c r="N143" s="381">
        <f>'14. GRPPL'!N13</f>
        <v>0</v>
      </c>
      <c r="O143" s="381">
        <f>'14. GRPPL'!O13</f>
        <v>0</v>
      </c>
      <c r="P143" s="381">
        <f>'14. GRPPL'!P13</f>
        <v>0</v>
      </c>
      <c r="Q143" s="381">
        <f>'14. GRPPL'!Q13</f>
        <v>0</v>
      </c>
      <c r="R143" s="381">
        <f>'14. GRPPL'!R13</f>
        <v>0</v>
      </c>
      <c r="S143" s="377" t="str">
        <f>VLOOKUP(B143,'Plant Data'!B:H,2,0)</f>
        <v>Ahmedabad</v>
      </c>
      <c r="T143" s="377" t="str">
        <f>VLOOKUP(B143,'Plant Data'!B:H,3,0)</f>
        <v>TS-3</v>
      </c>
      <c r="U143" s="377" t="str">
        <f>VLOOKUP(B143,'Plant Data'!B:H,4,0)</f>
        <v>Injectables</v>
      </c>
      <c r="V143" s="377" t="str">
        <f>VLOOKUP(B143,'Plant Data'!B:H,5,0)</f>
        <v>Sudhir Gupta</v>
      </c>
      <c r="W143" s="377" t="str">
        <f>VLOOKUP(B143,'Plant Data'!B:H,6,0)</f>
        <v>Brij Bhushan</v>
      </c>
      <c r="X143" s="377" t="str">
        <f>VLOOKUP(B143,'Plant Data'!B:H,7,0)</f>
        <v>Chirag Patel</v>
      </c>
      <c r="AA143" s="380" t="s">
        <v>17</v>
      </c>
      <c r="AB143" s="381">
        <v>0</v>
      </c>
      <c r="AD143" s="401">
        <f t="shared" si="16"/>
        <v>0</v>
      </c>
      <c r="AE143" s="401">
        <f t="shared" si="16"/>
        <v>0</v>
      </c>
      <c r="AF143" s="401">
        <f t="shared" si="17"/>
        <v>0</v>
      </c>
      <c r="AG143" s="401">
        <f t="shared" si="18"/>
        <v>0</v>
      </c>
      <c r="AH143" s="401">
        <f t="shared" si="19"/>
        <v>0</v>
      </c>
      <c r="AI143" s="401">
        <f t="shared" si="20"/>
        <v>0</v>
      </c>
      <c r="AJ143" s="401">
        <f t="shared" si="21"/>
        <v>0</v>
      </c>
      <c r="AK143" s="401">
        <f t="shared" si="22"/>
        <v>0</v>
      </c>
      <c r="AL143" s="401"/>
      <c r="AM143" s="401"/>
      <c r="AN143" s="401"/>
      <c r="AO143" s="401"/>
      <c r="AP143" s="367" t="s">
        <v>82</v>
      </c>
    </row>
    <row r="144" spans="1:42">
      <c r="A144" s="367">
        <v>11</v>
      </c>
      <c r="B144" s="367" t="s">
        <v>82</v>
      </c>
      <c r="C144" s="379" t="s">
        <v>132</v>
      </c>
      <c r="E144" s="381">
        <f>'14. GRPPL'!D14</f>
        <v>0</v>
      </c>
      <c r="F144" s="381">
        <f>'14. GRPPL'!F14</f>
        <v>5.8382000000000005</v>
      </c>
      <c r="G144" s="381">
        <f>'14. GRPPL'!G14</f>
        <v>0</v>
      </c>
      <c r="H144" s="381">
        <f>'14. GRPPL'!H14</f>
        <v>0</v>
      </c>
      <c r="I144" s="381">
        <f>'14. GRPPL'!I14</f>
        <v>0</v>
      </c>
      <c r="J144" s="381">
        <f>'14. GRPPL'!J14</f>
        <v>0</v>
      </c>
      <c r="K144" s="381">
        <f>'14. GRPPL'!K14</f>
        <v>0</v>
      </c>
      <c r="L144" s="381">
        <f>'14. GRPPL'!L14</f>
        <v>0</v>
      </c>
      <c r="M144" s="381">
        <f>'14. GRPPL'!M14</f>
        <v>0</v>
      </c>
      <c r="N144" s="381">
        <f>'14. GRPPL'!N14</f>
        <v>0</v>
      </c>
      <c r="O144" s="381">
        <f>'14. GRPPL'!O14</f>
        <v>2.6812000000000005</v>
      </c>
      <c r="P144" s="381">
        <f>'14. GRPPL'!P14</f>
        <v>3.1569999999999996</v>
      </c>
      <c r="Q144" s="381">
        <f>'14. GRPPL'!Q14</f>
        <v>0</v>
      </c>
      <c r="R144" s="381">
        <f>'14. GRPPL'!R14</f>
        <v>0</v>
      </c>
      <c r="S144" s="377" t="str">
        <f>VLOOKUP(B144,'Plant Data'!B:H,2,0)</f>
        <v>Ahmedabad</v>
      </c>
      <c r="T144" s="377" t="str">
        <f>VLOOKUP(B144,'Plant Data'!B:H,3,0)</f>
        <v>TS-3</v>
      </c>
      <c r="U144" s="377" t="str">
        <f>VLOOKUP(B144,'Plant Data'!B:H,4,0)</f>
        <v>Injectables</v>
      </c>
      <c r="V144" s="377" t="str">
        <f>VLOOKUP(B144,'Plant Data'!B:H,5,0)</f>
        <v>Sudhir Gupta</v>
      </c>
      <c r="W144" s="377" t="str">
        <f>VLOOKUP(B144,'Plant Data'!B:H,6,0)</f>
        <v>Brij Bhushan</v>
      </c>
      <c r="X144" s="377" t="str">
        <f>VLOOKUP(B144,'Plant Data'!B:H,7,0)</f>
        <v>Chirag Patel</v>
      </c>
      <c r="AA144" s="379" t="s">
        <v>132</v>
      </c>
      <c r="AB144" s="381">
        <v>10</v>
      </c>
      <c r="AD144" s="401">
        <f t="shared" si="16"/>
        <v>0.34872367136281218</v>
      </c>
      <c r="AE144" s="401">
        <f t="shared" si="16"/>
        <v>0.82577765378713919</v>
      </c>
      <c r="AF144" s="401">
        <f t="shared" si="17"/>
        <v>0.82577765378713919</v>
      </c>
      <c r="AG144" s="401">
        <f t="shared" si="18"/>
        <v>0.83333333333333326</v>
      </c>
      <c r="AH144" s="401">
        <f t="shared" si="19"/>
        <v>0.83333333333333326</v>
      </c>
      <c r="AI144" s="401">
        <f t="shared" si="20"/>
        <v>0.83333333333333326</v>
      </c>
      <c r="AJ144" s="401">
        <f t="shared" si="21"/>
        <v>0.83333333333333326</v>
      </c>
      <c r="AK144" s="401">
        <f t="shared" si="22"/>
        <v>0.83333333333333326</v>
      </c>
      <c r="AL144" s="401"/>
      <c r="AM144" s="401"/>
      <c r="AN144" s="401"/>
      <c r="AO144" s="401"/>
      <c r="AP144" s="367" t="s">
        <v>82</v>
      </c>
    </row>
    <row r="145" spans="1:43">
      <c r="A145" s="367">
        <v>12</v>
      </c>
      <c r="B145" s="367" t="s">
        <v>82</v>
      </c>
      <c r="C145" s="379" t="s">
        <v>13</v>
      </c>
      <c r="E145" s="381">
        <f>'14. GRPPL'!D15</f>
        <v>0</v>
      </c>
      <c r="F145" s="381">
        <f>'14. GRPPL'!F15</f>
        <v>0</v>
      </c>
      <c r="G145" s="381">
        <f>'14. GRPPL'!G15</f>
        <v>0</v>
      </c>
      <c r="H145" s="381">
        <f>'14. GRPPL'!H15</f>
        <v>0</v>
      </c>
      <c r="I145" s="381">
        <f>'14. GRPPL'!I15</f>
        <v>0</v>
      </c>
      <c r="J145" s="381">
        <f>'14. GRPPL'!J15</f>
        <v>0</v>
      </c>
      <c r="K145" s="381">
        <f>'14. GRPPL'!K15</f>
        <v>0</v>
      </c>
      <c r="L145" s="381">
        <f>'14. GRPPL'!L15</f>
        <v>0</v>
      </c>
      <c r="M145" s="381">
        <f>'14. GRPPL'!M15</f>
        <v>0</v>
      </c>
      <c r="N145" s="381">
        <f>'14. GRPPL'!N15</f>
        <v>0</v>
      </c>
      <c r="O145" s="381">
        <f>'14. GRPPL'!O15</f>
        <v>0</v>
      </c>
      <c r="P145" s="381">
        <f>'14. GRPPL'!P15</f>
        <v>0</v>
      </c>
      <c r="Q145" s="381">
        <f>'14. GRPPL'!Q15</f>
        <v>0</v>
      </c>
      <c r="R145" s="381">
        <f>'14. GRPPL'!R15</f>
        <v>0</v>
      </c>
      <c r="S145" s="377" t="str">
        <f>VLOOKUP(B145,'Plant Data'!B:H,2,0)</f>
        <v>Ahmedabad</v>
      </c>
      <c r="T145" s="377" t="str">
        <f>VLOOKUP(B145,'Plant Data'!B:H,3,0)</f>
        <v>TS-3</v>
      </c>
      <c r="U145" s="377" t="str">
        <f>VLOOKUP(B145,'Plant Data'!B:H,4,0)</f>
        <v>Injectables</v>
      </c>
      <c r="V145" s="377" t="str">
        <f>VLOOKUP(B145,'Plant Data'!B:H,5,0)</f>
        <v>Sudhir Gupta</v>
      </c>
      <c r="W145" s="377" t="str">
        <f>VLOOKUP(B145,'Plant Data'!B:H,6,0)</f>
        <v>Brij Bhushan</v>
      </c>
      <c r="X145" s="377" t="str">
        <f>VLOOKUP(B145,'Plant Data'!B:H,7,0)</f>
        <v>Chirag Patel</v>
      </c>
      <c r="AA145" s="379" t="s">
        <v>13</v>
      </c>
      <c r="AB145" s="381">
        <v>0</v>
      </c>
      <c r="AD145" s="401">
        <f t="shared" si="16"/>
        <v>0</v>
      </c>
      <c r="AE145" s="401">
        <f t="shared" si="16"/>
        <v>0</v>
      </c>
      <c r="AF145" s="401">
        <f t="shared" si="17"/>
        <v>0</v>
      </c>
      <c r="AG145" s="401">
        <f t="shared" si="18"/>
        <v>0</v>
      </c>
      <c r="AH145" s="401">
        <f t="shared" si="19"/>
        <v>0</v>
      </c>
      <c r="AI145" s="401">
        <f t="shared" si="20"/>
        <v>0</v>
      </c>
      <c r="AJ145" s="401">
        <f t="shared" si="21"/>
        <v>0</v>
      </c>
      <c r="AK145" s="401">
        <f t="shared" si="22"/>
        <v>0</v>
      </c>
      <c r="AL145" s="401"/>
      <c r="AM145" s="401"/>
      <c r="AN145" s="401"/>
      <c r="AO145" s="401"/>
      <c r="AP145" s="367" t="s">
        <v>82</v>
      </c>
    </row>
    <row r="146" spans="1:43">
      <c r="A146" s="367">
        <v>13</v>
      </c>
      <c r="B146" s="367" t="s">
        <v>82</v>
      </c>
      <c r="C146" s="380" t="s">
        <v>14</v>
      </c>
      <c r="E146" s="381">
        <f>'14. GRPPL'!D16</f>
        <v>0</v>
      </c>
      <c r="F146" s="381">
        <f>'14. GRPPL'!F16</f>
        <v>0</v>
      </c>
      <c r="G146" s="381">
        <f>'14. GRPPL'!G16</f>
        <v>0</v>
      </c>
      <c r="H146" s="381">
        <f>'14. GRPPL'!H16</f>
        <v>0</v>
      </c>
      <c r="I146" s="381">
        <f>'14. GRPPL'!I16</f>
        <v>0</v>
      </c>
      <c r="J146" s="381">
        <f>'14. GRPPL'!J16</f>
        <v>0</v>
      </c>
      <c r="K146" s="381">
        <f>'14. GRPPL'!K16</f>
        <v>0</v>
      </c>
      <c r="L146" s="381">
        <f>'14. GRPPL'!L16</f>
        <v>0</v>
      </c>
      <c r="M146" s="381">
        <f>'14. GRPPL'!M16</f>
        <v>0</v>
      </c>
      <c r="N146" s="381">
        <f>'14. GRPPL'!N16</f>
        <v>0</v>
      </c>
      <c r="O146" s="381">
        <f>'14. GRPPL'!O16</f>
        <v>0</v>
      </c>
      <c r="P146" s="381">
        <f>'14. GRPPL'!P16</f>
        <v>0</v>
      </c>
      <c r="Q146" s="381">
        <f>'14. GRPPL'!Q16</f>
        <v>0</v>
      </c>
      <c r="R146" s="381">
        <f>'14. GRPPL'!R16</f>
        <v>0</v>
      </c>
      <c r="S146" s="377" t="str">
        <f>VLOOKUP(B146,'Plant Data'!B:H,2,0)</f>
        <v>Ahmedabad</v>
      </c>
      <c r="T146" s="377" t="str">
        <f>VLOOKUP(B146,'Plant Data'!B:H,3,0)</f>
        <v>TS-3</v>
      </c>
      <c r="U146" s="377" t="str">
        <f>VLOOKUP(B146,'Plant Data'!B:H,4,0)</f>
        <v>Injectables</v>
      </c>
      <c r="V146" s="377" t="str">
        <f>VLOOKUP(B146,'Plant Data'!B:H,5,0)</f>
        <v>Sudhir Gupta</v>
      </c>
      <c r="W146" s="377" t="str">
        <f>VLOOKUP(B146,'Plant Data'!B:H,6,0)</f>
        <v>Brij Bhushan</v>
      </c>
      <c r="X146" s="377" t="str">
        <f>VLOOKUP(B146,'Plant Data'!B:H,7,0)</f>
        <v>Chirag Patel</v>
      </c>
      <c r="AA146" s="380" t="s">
        <v>14</v>
      </c>
      <c r="AB146" s="381">
        <v>0</v>
      </c>
      <c r="AD146" s="401">
        <f t="shared" si="16"/>
        <v>0</v>
      </c>
      <c r="AE146" s="401">
        <f t="shared" si="16"/>
        <v>0</v>
      </c>
      <c r="AF146" s="401">
        <f t="shared" si="17"/>
        <v>0</v>
      </c>
      <c r="AG146" s="401">
        <f t="shared" si="18"/>
        <v>0</v>
      </c>
      <c r="AH146" s="401">
        <f t="shared" si="19"/>
        <v>0</v>
      </c>
      <c r="AI146" s="401">
        <f t="shared" si="20"/>
        <v>0</v>
      </c>
      <c r="AJ146" s="401">
        <f t="shared" si="21"/>
        <v>0</v>
      </c>
      <c r="AK146" s="401">
        <f t="shared" si="22"/>
        <v>0</v>
      </c>
      <c r="AL146" s="401"/>
      <c r="AM146" s="401"/>
      <c r="AN146" s="401"/>
      <c r="AO146" s="401"/>
      <c r="AP146" s="367" t="s">
        <v>82</v>
      </c>
    </row>
    <row r="147" spans="1:43">
      <c r="A147" s="367">
        <v>1</v>
      </c>
      <c r="B147" s="367" t="s">
        <v>351</v>
      </c>
      <c r="C147" s="379" t="s">
        <v>142</v>
      </c>
      <c r="D147" s="367" t="s">
        <v>7</v>
      </c>
      <c r="E147" s="381">
        <f>'15. Sikkim-1'!E4</f>
        <v>29.807692307692307</v>
      </c>
      <c r="F147" s="381">
        <f>'15. Sikkim-1'!G4</f>
        <v>16.07683542018642</v>
      </c>
      <c r="G147" s="381">
        <f>'15. Sikkim-1'!H4</f>
        <v>0</v>
      </c>
      <c r="H147" s="381">
        <f>'15. Sikkim-1'!I4</f>
        <v>0</v>
      </c>
      <c r="I147" s="381">
        <f>'15. Sikkim-1'!J4</f>
        <v>11.35</v>
      </c>
      <c r="J147" s="381">
        <f>'15. Sikkim-1'!K4</f>
        <v>0</v>
      </c>
      <c r="K147" s="381">
        <f>'15. Sikkim-1'!L4</f>
        <v>3.5468354201864201</v>
      </c>
      <c r="L147" s="381">
        <f>'15. Sikkim-1'!M4</f>
        <v>0</v>
      </c>
      <c r="M147" s="381">
        <f>'15. Sikkim-1'!N4</f>
        <v>0</v>
      </c>
      <c r="N147" s="381">
        <f>'15. Sikkim-1'!O4</f>
        <v>1.1800000000000002</v>
      </c>
      <c r="O147" s="381">
        <f>'15. Sikkim-1'!P4</f>
        <v>0</v>
      </c>
      <c r="P147" s="381">
        <f>'15. Sikkim-1'!Q4</f>
        <v>0</v>
      </c>
      <c r="Q147" s="381">
        <f>'15. Sikkim-1'!R4</f>
        <v>0</v>
      </c>
      <c r="R147" s="381">
        <f>'15. Sikkim-1'!S4</f>
        <v>0</v>
      </c>
      <c r="S147" s="377" t="str">
        <f>VLOOKUP(B147,'Plant Data'!B:H,2,0)</f>
        <v>Sikkim</v>
      </c>
      <c r="T147" s="377" t="str">
        <f>VLOOKUP(B147,'Plant Data'!B:H,3,0)</f>
        <v>TS-3</v>
      </c>
      <c r="U147" s="377" t="str">
        <f>VLOOKUP(B147,'Plant Data'!B:H,4,0)</f>
        <v>OSD</v>
      </c>
      <c r="V147" s="377" t="str">
        <f>VLOOKUP(B147,'Plant Data'!B:H,5,0)</f>
        <v>Suman Bag</v>
      </c>
      <c r="W147" s="377" t="str">
        <f>VLOOKUP(B147,'Plant Data'!B:H,6,0)</f>
        <v>Akshay Patel</v>
      </c>
      <c r="X147" s="377" t="str">
        <f>VLOOKUP(B147,'Plant Data'!B:H,7,0)</f>
        <v>Udai Mishra</v>
      </c>
      <c r="AA147" s="379" t="s">
        <v>142</v>
      </c>
      <c r="AB147" s="381">
        <v>29.807692307692307</v>
      </c>
      <c r="AD147" s="401">
        <f t="shared" si="16"/>
        <v>1.0394647896391516</v>
      </c>
      <c r="AE147" s="401">
        <f t="shared" si="16"/>
        <v>2.4614526218655111</v>
      </c>
      <c r="AF147" s="401">
        <f t="shared" si="17"/>
        <v>2.4614526218655111</v>
      </c>
      <c r="AG147" s="401">
        <f t="shared" si="18"/>
        <v>2.4839743589743586</v>
      </c>
      <c r="AH147" s="401">
        <f t="shared" si="19"/>
        <v>2.4839743589743586</v>
      </c>
      <c r="AI147" s="401">
        <f t="shared" si="20"/>
        <v>2.4839743589743586</v>
      </c>
      <c r="AJ147" s="401">
        <f t="shared" si="21"/>
        <v>2.4839743589743586</v>
      </c>
      <c r="AK147" s="401">
        <f t="shared" si="22"/>
        <v>2.4839743589743586</v>
      </c>
      <c r="AL147" s="401"/>
      <c r="AM147" s="401"/>
      <c r="AN147" s="401"/>
      <c r="AO147" s="401"/>
      <c r="AP147" s="367" t="s">
        <v>351</v>
      </c>
      <c r="AQ147" s="367" t="s">
        <v>7</v>
      </c>
    </row>
    <row r="148" spans="1:43">
      <c r="B148" s="367" t="s">
        <v>351</v>
      </c>
      <c r="C148" s="379" t="s">
        <v>143</v>
      </c>
      <c r="D148" s="367" t="s">
        <v>7</v>
      </c>
      <c r="E148" s="381">
        <f>'15. Sikkim-1'!E5</f>
        <v>29.807692307692307</v>
      </c>
      <c r="F148" s="381">
        <f>'15. Sikkim-1'!G5</f>
        <v>0</v>
      </c>
      <c r="G148" s="381">
        <f>'15. Sikkim-1'!H5</f>
        <v>0</v>
      </c>
      <c r="H148" s="381">
        <f>'15. Sikkim-1'!I5</f>
        <v>0</v>
      </c>
      <c r="I148" s="381">
        <f>'15. Sikkim-1'!J5</f>
        <v>0</v>
      </c>
      <c r="J148" s="381">
        <f>'15. Sikkim-1'!K5</f>
        <v>0</v>
      </c>
      <c r="K148" s="381">
        <f>'15. Sikkim-1'!L5</f>
        <v>0</v>
      </c>
      <c r="L148" s="381">
        <f>'15. Sikkim-1'!M5</f>
        <v>0</v>
      </c>
      <c r="M148" s="381">
        <f>'15. Sikkim-1'!N5</f>
        <v>0</v>
      </c>
      <c r="N148" s="381">
        <f>'15. Sikkim-1'!O5</f>
        <v>0</v>
      </c>
      <c r="O148" s="381">
        <f>'15. Sikkim-1'!P5</f>
        <v>0</v>
      </c>
      <c r="P148" s="381">
        <f>'15. Sikkim-1'!Q5</f>
        <v>0</v>
      </c>
      <c r="Q148" s="381">
        <f>'15. Sikkim-1'!R5</f>
        <v>0</v>
      </c>
      <c r="R148" s="381">
        <f>'15. Sikkim-1'!S5</f>
        <v>0</v>
      </c>
      <c r="S148" s="377" t="str">
        <f>VLOOKUP(B148,'Plant Data'!B:H,2,0)</f>
        <v>Sikkim</v>
      </c>
      <c r="T148" s="377" t="str">
        <f>VLOOKUP(B148,'Plant Data'!B:H,3,0)</f>
        <v>TS-3</v>
      </c>
      <c r="U148" s="377" t="str">
        <f>VLOOKUP(B148,'Plant Data'!B:H,4,0)</f>
        <v>OSD</v>
      </c>
      <c r="V148" s="377" t="str">
        <f>VLOOKUP(B148,'Plant Data'!B:H,5,0)</f>
        <v>Suman Bag</v>
      </c>
      <c r="W148" s="377" t="str">
        <f>VLOOKUP(B148,'Plant Data'!B:H,6,0)</f>
        <v>Akshay Patel</v>
      </c>
      <c r="X148" s="377" t="str">
        <f>VLOOKUP(B148,'Plant Data'!B:H,7,0)</f>
        <v>Udai Mishra</v>
      </c>
      <c r="AA148" s="379" t="s">
        <v>143</v>
      </c>
      <c r="AB148" s="381">
        <v>29.807692307692307</v>
      </c>
      <c r="AD148" s="401">
        <f t="shared" si="16"/>
        <v>1.0394647896391516</v>
      </c>
      <c r="AE148" s="401">
        <f t="shared" si="16"/>
        <v>2.4614526218655111</v>
      </c>
      <c r="AF148" s="401">
        <f t="shared" si="17"/>
        <v>2.4614526218655111</v>
      </c>
      <c r="AG148" s="401">
        <f t="shared" si="18"/>
        <v>2.4839743589743586</v>
      </c>
      <c r="AH148" s="401">
        <f t="shared" si="19"/>
        <v>2.4839743589743586</v>
      </c>
      <c r="AI148" s="401">
        <f t="shared" si="20"/>
        <v>2.4839743589743586</v>
      </c>
      <c r="AJ148" s="401">
        <f t="shared" si="21"/>
        <v>2.4839743589743586</v>
      </c>
      <c r="AK148" s="401">
        <f t="shared" si="22"/>
        <v>2.4839743589743586</v>
      </c>
      <c r="AL148" s="401"/>
      <c r="AM148" s="401"/>
      <c r="AN148" s="401"/>
      <c r="AO148" s="401"/>
      <c r="AP148" s="367" t="s">
        <v>351</v>
      </c>
      <c r="AQ148" s="367" t="s">
        <v>7</v>
      </c>
    </row>
    <row r="149" spans="1:43">
      <c r="B149" s="367" t="s">
        <v>351</v>
      </c>
      <c r="C149" s="379" t="s">
        <v>144</v>
      </c>
      <c r="D149" s="367" t="s">
        <v>7</v>
      </c>
      <c r="E149" s="381">
        <f>'15. Sikkim-1'!E6</f>
        <v>17.884615384615383</v>
      </c>
      <c r="F149" s="381">
        <f>'15. Sikkim-1'!G6</f>
        <v>0.94</v>
      </c>
      <c r="G149" s="381">
        <f>'15. Sikkim-1'!H6</f>
        <v>0</v>
      </c>
      <c r="H149" s="381">
        <f>'15. Sikkim-1'!I6</f>
        <v>0</v>
      </c>
      <c r="I149" s="381">
        <f>'15. Sikkim-1'!J6</f>
        <v>0</v>
      </c>
      <c r="J149" s="381">
        <f>'15. Sikkim-1'!K6</f>
        <v>0</v>
      </c>
      <c r="K149" s="381">
        <f>'15. Sikkim-1'!L6</f>
        <v>0</v>
      </c>
      <c r="L149" s="381">
        <f>'15. Sikkim-1'!M6</f>
        <v>0</v>
      </c>
      <c r="M149" s="381">
        <f>'15. Sikkim-1'!N6</f>
        <v>0</v>
      </c>
      <c r="N149" s="381">
        <f>'15. Sikkim-1'!O6</f>
        <v>0</v>
      </c>
      <c r="O149" s="381">
        <f>'15. Sikkim-1'!P6</f>
        <v>0.28999999999999998</v>
      </c>
      <c r="P149" s="381">
        <f>'15. Sikkim-1'!Q6</f>
        <v>0.65</v>
      </c>
      <c r="Q149" s="381">
        <f>'15. Sikkim-1'!R6</f>
        <v>0</v>
      </c>
      <c r="R149" s="381">
        <f>'15. Sikkim-1'!S6</f>
        <v>0</v>
      </c>
      <c r="S149" s="377" t="str">
        <f>VLOOKUP(B149,'Plant Data'!B:H,2,0)</f>
        <v>Sikkim</v>
      </c>
      <c r="T149" s="377" t="str">
        <f>VLOOKUP(B149,'Plant Data'!B:H,3,0)</f>
        <v>TS-3</v>
      </c>
      <c r="U149" s="377" t="str">
        <f>VLOOKUP(B149,'Plant Data'!B:H,4,0)</f>
        <v>OSD</v>
      </c>
      <c r="V149" s="377" t="str">
        <f>VLOOKUP(B149,'Plant Data'!B:H,5,0)</f>
        <v>Suman Bag</v>
      </c>
      <c r="W149" s="377" t="str">
        <f>VLOOKUP(B149,'Plant Data'!B:H,6,0)</f>
        <v>Akshay Patel</v>
      </c>
      <c r="X149" s="377" t="str">
        <f>VLOOKUP(B149,'Plant Data'!B:H,7,0)</f>
        <v>Udai Mishra</v>
      </c>
      <c r="AA149" s="379" t="s">
        <v>144</v>
      </c>
      <c r="AB149" s="381">
        <v>17.884615384615383</v>
      </c>
      <c r="AD149" s="401">
        <f t="shared" si="16"/>
        <v>0.62367887378349096</v>
      </c>
      <c r="AE149" s="401">
        <f t="shared" si="16"/>
        <v>1.4768715731193065</v>
      </c>
      <c r="AF149" s="401">
        <f t="shared" si="17"/>
        <v>1.4768715731193065</v>
      </c>
      <c r="AG149" s="401">
        <f t="shared" si="18"/>
        <v>1.4903846153846152</v>
      </c>
      <c r="AH149" s="401">
        <f t="shared" si="19"/>
        <v>1.4903846153846152</v>
      </c>
      <c r="AI149" s="401">
        <f t="shared" si="20"/>
        <v>1.4903846153846152</v>
      </c>
      <c r="AJ149" s="401">
        <f t="shared" si="21"/>
        <v>1.4903846153846152</v>
      </c>
      <c r="AK149" s="401">
        <f t="shared" si="22"/>
        <v>1.4903846153846152</v>
      </c>
      <c r="AL149" s="401"/>
      <c r="AM149" s="401"/>
      <c r="AN149" s="401"/>
      <c r="AO149" s="401"/>
      <c r="AP149" s="367" t="s">
        <v>351</v>
      </c>
      <c r="AQ149" s="367" t="s">
        <v>7</v>
      </c>
    </row>
    <row r="150" spans="1:43">
      <c r="A150" s="367">
        <v>2</v>
      </c>
      <c r="B150" s="367" t="s">
        <v>351</v>
      </c>
      <c r="C150" s="379" t="s">
        <v>145</v>
      </c>
      <c r="D150" s="367" t="s">
        <v>8</v>
      </c>
      <c r="E150" s="381">
        <f>'15. Sikkim-1'!E7</f>
        <v>29.807692307692307</v>
      </c>
      <c r="F150" s="381">
        <f>'15. Sikkim-1'!G7</f>
        <v>13.85857</v>
      </c>
      <c r="G150" s="381">
        <f>'15. Sikkim-1'!H7</f>
        <v>2.7399999999999998</v>
      </c>
      <c r="H150" s="381">
        <f>'15. Sikkim-1'!I7</f>
        <v>3.9035699999999998</v>
      </c>
      <c r="I150" s="381">
        <f>'15. Sikkim-1'!J7</f>
        <v>1.8250000000000002</v>
      </c>
      <c r="J150" s="381">
        <f>'15. Sikkim-1'!K7</f>
        <v>2.73</v>
      </c>
      <c r="K150" s="381">
        <f>'15. Sikkim-1'!L7</f>
        <v>0</v>
      </c>
      <c r="L150" s="381">
        <f>'15. Sikkim-1'!M7</f>
        <v>0</v>
      </c>
      <c r="M150" s="381">
        <f>'15. Sikkim-1'!N7</f>
        <v>0</v>
      </c>
      <c r="N150" s="381">
        <f>'15. Sikkim-1'!O7</f>
        <v>0</v>
      </c>
      <c r="O150" s="381">
        <f>'15. Sikkim-1'!P7</f>
        <v>2.66</v>
      </c>
      <c r="P150" s="381">
        <f>'15. Sikkim-1'!Q7</f>
        <v>0</v>
      </c>
      <c r="Q150" s="381">
        <f>'15. Sikkim-1'!R7</f>
        <v>0</v>
      </c>
      <c r="R150" s="381">
        <f>'15. Sikkim-1'!S7</f>
        <v>0</v>
      </c>
      <c r="S150" s="377" t="str">
        <f>VLOOKUP(B150,'Plant Data'!B:H,2,0)</f>
        <v>Sikkim</v>
      </c>
      <c r="T150" s="377" t="str">
        <f>VLOOKUP(B150,'Plant Data'!B:H,3,0)</f>
        <v>TS-3</v>
      </c>
      <c r="U150" s="377" t="str">
        <f>VLOOKUP(B150,'Plant Data'!B:H,4,0)</f>
        <v>OSD</v>
      </c>
      <c r="V150" s="377" t="str">
        <f>VLOOKUP(B150,'Plant Data'!B:H,5,0)</f>
        <v>Suman Bag</v>
      </c>
      <c r="W150" s="377" t="str">
        <f>VLOOKUP(B150,'Plant Data'!B:H,6,0)</f>
        <v>Akshay Patel</v>
      </c>
      <c r="X150" s="377" t="str">
        <f>VLOOKUP(B150,'Plant Data'!B:H,7,0)</f>
        <v>Udai Mishra</v>
      </c>
      <c r="AA150" s="379" t="s">
        <v>145</v>
      </c>
      <c r="AB150" s="381">
        <v>29.807692307692307</v>
      </c>
      <c r="AD150" s="401">
        <f t="shared" si="16"/>
        <v>1.0394647896391516</v>
      </c>
      <c r="AE150" s="401">
        <f t="shared" si="16"/>
        <v>2.4614526218655111</v>
      </c>
      <c r="AF150" s="401">
        <f t="shared" si="17"/>
        <v>2.4614526218655111</v>
      </c>
      <c r="AG150" s="401">
        <f t="shared" si="18"/>
        <v>2.4839743589743586</v>
      </c>
      <c r="AH150" s="401">
        <f t="shared" si="19"/>
        <v>2.4839743589743586</v>
      </c>
      <c r="AI150" s="401">
        <f t="shared" si="20"/>
        <v>2.4839743589743586</v>
      </c>
      <c r="AJ150" s="401">
        <f t="shared" si="21"/>
        <v>2.4839743589743586</v>
      </c>
      <c r="AK150" s="401">
        <f t="shared" si="22"/>
        <v>2.4839743589743586</v>
      </c>
      <c r="AL150" s="401"/>
      <c r="AM150" s="401"/>
      <c r="AN150" s="401"/>
      <c r="AO150" s="401"/>
      <c r="AP150" s="367" t="s">
        <v>351</v>
      </c>
      <c r="AQ150" s="367" t="s">
        <v>8</v>
      </c>
    </row>
    <row r="151" spans="1:43">
      <c r="B151" s="367" t="s">
        <v>351</v>
      </c>
      <c r="C151" s="379" t="s">
        <v>146</v>
      </c>
      <c r="D151" s="367" t="s">
        <v>8</v>
      </c>
      <c r="E151" s="381">
        <f>'15. Sikkim-1'!E8</f>
        <v>29.807692307692307</v>
      </c>
      <c r="F151" s="381">
        <f>'15. Sikkim-1'!G8</f>
        <v>0</v>
      </c>
      <c r="G151" s="381">
        <f>'15. Sikkim-1'!H8</f>
        <v>0</v>
      </c>
      <c r="H151" s="381">
        <f>'15. Sikkim-1'!I8</f>
        <v>0</v>
      </c>
      <c r="I151" s="381">
        <f>'15. Sikkim-1'!J8</f>
        <v>0</v>
      </c>
      <c r="J151" s="381">
        <f>'15. Sikkim-1'!K8</f>
        <v>0</v>
      </c>
      <c r="K151" s="381">
        <f>'15. Sikkim-1'!L8</f>
        <v>0</v>
      </c>
      <c r="L151" s="381">
        <f>'15. Sikkim-1'!M8</f>
        <v>0</v>
      </c>
      <c r="M151" s="381">
        <f>'15. Sikkim-1'!N8</f>
        <v>0</v>
      </c>
      <c r="N151" s="381">
        <f>'15. Sikkim-1'!O8</f>
        <v>0</v>
      </c>
      <c r="O151" s="381">
        <f>'15. Sikkim-1'!P8</f>
        <v>0</v>
      </c>
      <c r="P151" s="381">
        <f>'15. Sikkim-1'!Q8</f>
        <v>0</v>
      </c>
      <c r="Q151" s="381">
        <f>'15. Sikkim-1'!R8</f>
        <v>0</v>
      </c>
      <c r="R151" s="381">
        <f>'15. Sikkim-1'!S8</f>
        <v>0</v>
      </c>
      <c r="S151" s="377" t="str">
        <f>VLOOKUP(B151,'Plant Data'!B:H,2,0)</f>
        <v>Sikkim</v>
      </c>
      <c r="T151" s="377" t="str">
        <f>VLOOKUP(B151,'Plant Data'!B:H,3,0)</f>
        <v>TS-3</v>
      </c>
      <c r="U151" s="377" t="str">
        <f>VLOOKUP(B151,'Plant Data'!B:H,4,0)</f>
        <v>OSD</v>
      </c>
      <c r="V151" s="377" t="str">
        <f>VLOOKUP(B151,'Plant Data'!B:H,5,0)</f>
        <v>Suman Bag</v>
      </c>
      <c r="W151" s="377" t="str">
        <f>VLOOKUP(B151,'Plant Data'!B:H,6,0)</f>
        <v>Akshay Patel</v>
      </c>
      <c r="X151" s="377" t="str">
        <f>VLOOKUP(B151,'Plant Data'!B:H,7,0)</f>
        <v>Udai Mishra</v>
      </c>
      <c r="AA151" s="379" t="s">
        <v>146</v>
      </c>
      <c r="AB151" s="381">
        <v>29.807692307692307</v>
      </c>
      <c r="AD151" s="401">
        <f t="shared" si="16"/>
        <v>1.0394647896391516</v>
      </c>
      <c r="AE151" s="401">
        <f t="shared" si="16"/>
        <v>2.4614526218655111</v>
      </c>
      <c r="AF151" s="401">
        <f t="shared" si="17"/>
        <v>2.4614526218655111</v>
      </c>
      <c r="AG151" s="401">
        <f t="shared" si="18"/>
        <v>2.4839743589743586</v>
      </c>
      <c r="AH151" s="401">
        <f t="shared" si="19"/>
        <v>2.4839743589743586</v>
      </c>
      <c r="AI151" s="401">
        <f t="shared" si="20"/>
        <v>2.4839743589743586</v>
      </c>
      <c r="AJ151" s="401">
        <f t="shared" si="21"/>
        <v>2.4839743589743586</v>
      </c>
      <c r="AK151" s="401">
        <f t="shared" si="22"/>
        <v>2.4839743589743586</v>
      </c>
      <c r="AL151" s="401"/>
      <c r="AM151" s="401"/>
      <c r="AN151" s="401"/>
      <c r="AO151" s="401"/>
      <c r="AP151" s="367" t="s">
        <v>351</v>
      </c>
      <c r="AQ151" s="367" t="s">
        <v>8</v>
      </c>
    </row>
    <row r="152" spans="1:43">
      <c r="B152" s="367" t="s">
        <v>351</v>
      </c>
      <c r="C152" s="379" t="s">
        <v>141</v>
      </c>
      <c r="D152" s="367" t="s">
        <v>8</v>
      </c>
      <c r="E152" s="381">
        <f>'15. Sikkim-1'!E9</f>
        <v>0</v>
      </c>
      <c r="F152" s="381">
        <f>'15. Sikkim-1'!G9</f>
        <v>0</v>
      </c>
      <c r="G152" s="381">
        <f>'15. Sikkim-1'!H9</f>
        <v>0</v>
      </c>
      <c r="H152" s="381">
        <f>'15. Sikkim-1'!I9</f>
        <v>0</v>
      </c>
      <c r="I152" s="381">
        <f>'15. Sikkim-1'!J9</f>
        <v>0</v>
      </c>
      <c r="J152" s="381">
        <f>'15. Sikkim-1'!K9</f>
        <v>0</v>
      </c>
      <c r="K152" s="381">
        <f>'15. Sikkim-1'!L9</f>
        <v>0</v>
      </c>
      <c r="L152" s="381">
        <f>'15. Sikkim-1'!M9</f>
        <v>0</v>
      </c>
      <c r="M152" s="381">
        <f>'15. Sikkim-1'!N9</f>
        <v>0</v>
      </c>
      <c r="N152" s="381">
        <f>'15. Sikkim-1'!O9</f>
        <v>0</v>
      </c>
      <c r="O152" s="381">
        <f>'15. Sikkim-1'!P9</f>
        <v>0</v>
      </c>
      <c r="P152" s="381">
        <f>'15. Sikkim-1'!Q9</f>
        <v>0</v>
      </c>
      <c r="Q152" s="381">
        <f>'15. Sikkim-1'!R9</f>
        <v>0</v>
      </c>
      <c r="R152" s="381">
        <f>'15. Sikkim-1'!S9</f>
        <v>0</v>
      </c>
      <c r="S152" s="377" t="str">
        <f>VLOOKUP(B152,'Plant Data'!B:H,2,0)</f>
        <v>Sikkim</v>
      </c>
      <c r="T152" s="377" t="str">
        <f>VLOOKUP(B152,'Plant Data'!B:H,3,0)</f>
        <v>TS-3</v>
      </c>
      <c r="U152" s="377" t="str">
        <f>VLOOKUP(B152,'Plant Data'!B:H,4,0)</f>
        <v>OSD</v>
      </c>
      <c r="V152" s="377" t="str">
        <f>VLOOKUP(B152,'Plant Data'!B:H,5,0)</f>
        <v>Suman Bag</v>
      </c>
      <c r="W152" s="377" t="str">
        <f>VLOOKUP(B152,'Plant Data'!B:H,6,0)</f>
        <v>Akshay Patel</v>
      </c>
      <c r="X152" s="377" t="str">
        <f>VLOOKUP(B152,'Plant Data'!B:H,7,0)</f>
        <v>Udai Mishra</v>
      </c>
      <c r="AA152" s="379" t="s">
        <v>141</v>
      </c>
      <c r="AB152" s="381">
        <v>0</v>
      </c>
      <c r="AD152" s="401">
        <f t="shared" si="16"/>
        <v>0</v>
      </c>
      <c r="AE152" s="401">
        <f t="shared" si="16"/>
        <v>0</v>
      </c>
      <c r="AF152" s="401">
        <f t="shared" si="17"/>
        <v>0</v>
      </c>
      <c r="AG152" s="401">
        <f t="shared" si="18"/>
        <v>0</v>
      </c>
      <c r="AH152" s="401">
        <f t="shared" si="19"/>
        <v>0</v>
      </c>
      <c r="AI152" s="401">
        <f t="shared" si="20"/>
        <v>0</v>
      </c>
      <c r="AJ152" s="401">
        <f t="shared" si="21"/>
        <v>0</v>
      </c>
      <c r="AK152" s="401">
        <f t="shared" si="22"/>
        <v>0</v>
      </c>
      <c r="AL152" s="401"/>
      <c r="AM152" s="401"/>
      <c r="AN152" s="401"/>
      <c r="AO152" s="401"/>
      <c r="AP152" s="367" t="s">
        <v>351</v>
      </c>
      <c r="AQ152" s="367" t="s">
        <v>8</v>
      </c>
    </row>
    <row r="153" spans="1:43">
      <c r="A153" s="367">
        <v>3</v>
      </c>
      <c r="B153" s="367" t="s">
        <v>351</v>
      </c>
      <c r="C153" s="379" t="s">
        <v>9</v>
      </c>
      <c r="D153" s="379" t="s">
        <v>9</v>
      </c>
      <c r="E153" s="381">
        <f>'15. Sikkim-1'!E10</f>
        <v>23.846153846153847</v>
      </c>
      <c r="F153" s="381">
        <f>'15. Sikkim-1'!G10</f>
        <v>4.3</v>
      </c>
      <c r="G153" s="381">
        <f>'15. Sikkim-1'!H10</f>
        <v>0.25</v>
      </c>
      <c r="H153" s="381">
        <f>'15. Sikkim-1'!I10</f>
        <v>0</v>
      </c>
      <c r="I153" s="381">
        <f>'15. Sikkim-1'!J10</f>
        <v>2.15</v>
      </c>
      <c r="J153" s="381">
        <f>'15. Sikkim-1'!K10</f>
        <v>1.9</v>
      </c>
      <c r="K153" s="381">
        <f>'15. Sikkim-1'!L10</f>
        <v>0</v>
      </c>
      <c r="L153" s="381">
        <f>'15. Sikkim-1'!M10</f>
        <v>0</v>
      </c>
      <c r="M153" s="381">
        <f>'15. Sikkim-1'!N10</f>
        <v>0</v>
      </c>
      <c r="N153" s="381">
        <f>'15. Sikkim-1'!O10</f>
        <v>0</v>
      </c>
      <c r="O153" s="381">
        <f>'15. Sikkim-1'!P10</f>
        <v>0</v>
      </c>
      <c r="P153" s="381">
        <f>'15. Sikkim-1'!Q10</f>
        <v>0</v>
      </c>
      <c r="Q153" s="381">
        <f>'15. Sikkim-1'!R10</f>
        <v>0</v>
      </c>
      <c r="R153" s="381">
        <f>'15. Sikkim-1'!S10</f>
        <v>0</v>
      </c>
      <c r="S153" s="377" t="str">
        <f>VLOOKUP(B153,'Plant Data'!B:H,2,0)</f>
        <v>Sikkim</v>
      </c>
      <c r="T153" s="377" t="str">
        <f>VLOOKUP(B153,'Plant Data'!B:H,3,0)</f>
        <v>TS-3</v>
      </c>
      <c r="U153" s="377" t="str">
        <f>VLOOKUP(B153,'Plant Data'!B:H,4,0)</f>
        <v>OSD</v>
      </c>
      <c r="V153" s="377" t="str">
        <f>VLOOKUP(B153,'Plant Data'!B:H,5,0)</f>
        <v>Suman Bag</v>
      </c>
      <c r="W153" s="377" t="str">
        <f>VLOOKUP(B153,'Plant Data'!B:H,6,0)</f>
        <v>Akshay Patel</v>
      </c>
      <c r="X153" s="377" t="str">
        <f>VLOOKUP(B153,'Plant Data'!B:H,7,0)</f>
        <v>Udai Mishra</v>
      </c>
      <c r="AA153" s="379" t="s">
        <v>9</v>
      </c>
      <c r="AB153" s="381">
        <v>23.846153846153847</v>
      </c>
      <c r="AD153" s="401">
        <f t="shared" si="16"/>
        <v>0.83157183171132132</v>
      </c>
      <c r="AE153" s="401">
        <f t="shared" si="16"/>
        <v>1.9691620974924089</v>
      </c>
      <c r="AF153" s="401">
        <f t="shared" si="17"/>
        <v>1.9691620974924089</v>
      </c>
      <c r="AG153" s="401">
        <f t="shared" si="18"/>
        <v>1.9871794871794872</v>
      </c>
      <c r="AH153" s="401">
        <f t="shared" si="19"/>
        <v>1.9871794871794872</v>
      </c>
      <c r="AI153" s="401">
        <f t="shared" si="20"/>
        <v>1.9871794871794872</v>
      </c>
      <c r="AJ153" s="401">
        <f t="shared" si="21"/>
        <v>1.9871794871794872</v>
      </c>
      <c r="AK153" s="401">
        <f t="shared" si="22"/>
        <v>1.9871794871794872</v>
      </c>
      <c r="AL153" s="401"/>
      <c r="AM153" s="401"/>
      <c r="AN153" s="401"/>
      <c r="AO153" s="401"/>
      <c r="AP153" s="367" t="s">
        <v>351</v>
      </c>
      <c r="AQ153" s="379" t="s">
        <v>9</v>
      </c>
    </row>
    <row r="154" spans="1:43">
      <c r="A154" s="367">
        <v>4</v>
      </c>
      <c r="B154" s="367" t="s">
        <v>351</v>
      </c>
      <c r="C154" s="379" t="s">
        <v>10</v>
      </c>
      <c r="D154" s="379" t="s">
        <v>10</v>
      </c>
      <c r="E154" s="381">
        <f>'15. Sikkim-1'!E11</f>
        <v>23.846153846153847</v>
      </c>
      <c r="F154" s="381">
        <f>'15. Sikkim-1'!G11</f>
        <v>358.97421724450004</v>
      </c>
      <c r="G154" s="381">
        <f>'15. Sikkim-1'!H11</f>
        <v>0</v>
      </c>
      <c r="H154" s="381">
        <f>'15. Sikkim-1'!I11</f>
        <v>0</v>
      </c>
      <c r="I154" s="381">
        <f>'15. Sikkim-1'!J11</f>
        <v>0</v>
      </c>
      <c r="J154" s="381">
        <f>'15. Sikkim-1'!K11</f>
        <v>0</v>
      </c>
      <c r="K154" s="381">
        <f>'15. Sikkim-1'!L11</f>
        <v>0</v>
      </c>
      <c r="L154" s="381">
        <f>'15. Sikkim-1'!M11</f>
        <v>358.97421724450004</v>
      </c>
      <c r="M154" s="381">
        <f>'15. Sikkim-1'!N11</f>
        <v>0</v>
      </c>
      <c r="N154" s="381">
        <f>'15. Sikkim-1'!O11</f>
        <v>0</v>
      </c>
      <c r="O154" s="381">
        <f>'15. Sikkim-1'!P11</f>
        <v>0</v>
      </c>
      <c r="P154" s="381">
        <f>'15. Sikkim-1'!Q11</f>
        <v>0</v>
      </c>
      <c r="Q154" s="381">
        <f>'15. Sikkim-1'!R11</f>
        <v>0</v>
      </c>
      <c r="R154" s="381">
        <f>'15. Sikkim-1'!S11</f>
        <v>0</v>
      </c>
      <c r="S154" s="377" t="str">
        <f>VLOOKUP(B154,'Plant Data'!B:H,2,0)</f>
        <v>Sikkim</v>
      </c>
      <c r="T154" s="377" t="str">
        <f>VLOOKUP(B154,'Plant Data'!B:H,3,0)</f>
        <v>TS-3</v>
      </c>
      <c r="U154" s="377" t="str">
        <f>VLOOKUP(B154,'Plant Data'!B:H,4,0)</f>
        <v>OSD</v>
      </c>
      <c r="V154" s="377" t="str">
        <f>VLOOKUP(B154,'Plant Data'!B:H,5,0)</f>
        <v>Suman Bag</v>
      </c>
      <c r="W154" s="377" t="str">
        <f>VLOOKUP(B154,'Plant Data'!B:H,6,0)</f>
        <v>Akshay Patel</v>
      </c>
      <c r="X154" s="377" t="str">
        <f>VLOOKUP(B154,'Plant Data'!B:H,7,0)</f>
        <v>Udai Mishra</v>
      </c>
      <c r="AA154" s="379" t="s">
        <v>10</v>
      </c>
      <c r="AB154" s="381">
        <v>23.846153846153847</v>
      </c>
      <c r="AD154" s="401">
        <f t="shared" si="16"/>
        <v>0.83157183171132132</v>
      </c>
      <c r="AE154" s="401">
        <f t="shared" si="16"/>
        <v>1.9691620974924089</v>
      </c>
      <c r="AF154" s="401">
        <f t="shared" si="17"/>
        <v>1.9691620974924089</v>
      </c>
      <c r="AG154" s="401">
        <f t="shared" si="18"/>
        <v>1.9871794871794872</v>
      </c>
      <c r="AH154" s="401">
        <f t="shared" si="19"/>
        <v>1.9871794871794872</v>
      </c>
      <c r="AI154" s="401">
        <f t="shared" si="20"/>
        <v>1.9871794871794872</v>
      </c>
      <c r="AJ154" s="401">
        <f t="shared" si="21"/>
        <v>1.9871794871794872</v>
      </c>
      <c r="AK154" s="401">
        <f t="shared" si="22"/>
        <v>1.9871794871794872</v>
      </c>
      <c r="AL154" s="401"/>
      <c r="AM154" s="401"/>
      <c r="AN154" s="401"/>
      <c r="AO154" s="401"/>
      <c r="AP154" s="367" t="s">
        <v>351</v>
      </c>
      <c r="AQ154" s="379" t="s">
        <v>10</v>
      </c>
    </row>
    <row r="155" spans="1:43">
      <c r="A155" s="367">
        <v>5</v>
      </c>
      <c r="B155" s="367" t="s">
        <v>351</v>
      </c>
      <c r="C155" s="379" t="s">
        <v>5</v>
      </c>
      <c r="D155" s="379" t="s">
        <v>5</v>
      </c>
      <c r="E155" s="381">
        <f>'15. Sikkim-1'!E12</f>
        <v>35.769230769230766</v>
      </c>
      <c r="F155" s="381">
        <f>'15. Sikkim-1'!G12</f>
        <v>2.08</v>
      </c>
      <c r="G155" s="381">
        <f>'15. Sikkim-1'!H12</f>
        <v>0</v>
      </c>
      <c r="H155" s="381">
        <f>'15. Sikkim-1'!I12</f>
        <v>0</v>
      </c>
      <c r="I155" s="381">
        <f>'15. Sikkim-1'!J12</f>
        <v>0</v>
      </c>
      <c r="J155" s="381">
        <f>'15. Sikkim-1'!K12</f>
        <v>0</v>
      </c>
      <c r="K155" s="381">
        <f>'15. Sikkim-1'!L12</f>
        <v>0</v>
      </c>
      <c r="L155" s="381">
        <f>'15. Sikkim-1'!M12</f>
        <v>2.08</v>
      </c>
      <c r="M155" s="381">
        <f>'15. Sikkim-1'!N12</f>
        <v>0</v>
      </c>
      <c r="N155" s="381">
        <f>'15. Sikkim-1'!O12</f>
        <v>0</v>
      </c>
      <c r="O155" s="381">
        <f>'15. Sikkim-1'!P12</f>
        <v>0</v>
      </c>
      <c r="P155" s="381">
        <f>'15. Sikkim-1'!Q12</f>
        <v>0</v>
      </c>
      <c r="Q155" s="381">
        <f>'15. Sikkim-1'!R12</f>
        <v>0</v>
      </c>
      <c r="R155" s="381">
        <f>'15. Sikkim-1'!S12</f>
        <v>0</v>
      </c>
      <c r="S155" s="377" t="str">
        <f>VLOOKUP(B155,'Plant Data'!B:H,2,0)</f>
        <v>Sikkim</v>
      </c>
      <c r="T155" s="377" t="str">
        <f>VLOOKUP(B155,'Plant Data'!B:H,3,0)</f>
        <v>TS-3</v>
      </c>
      <c r="U155" s="377" t="str">
        <f>VLOOKUP(B155,'Plant Data'!B:H,4,0)</f>
        <v>OSD</v>
      </c>
      <c r="V155" s="377" t="str">
        <f>VLOOKUP(B155,'Plant Data'!B:H,5,0)</f>
        <v>Suman Bag</v>
      </c>
      <c r="W155" s="377" t="str">
        <f>VLOOKUP(B155,'Plant Data'!B:H,6,0)</f>
        <v>Akshay Patel</v>
      </c>
      <c r="X155" s="377" t="str">
        <f>VLOOKUP(B155,'Plant Data'!B:H,7,0)</f>
        <v>Udai Mishra</v>
      </c>
      <c r="AA155" s="379" t="s">
        <v>5</v>
      </c>
      <c r="AB155" s="381">
        <v>35.769230769230766</v>
      </c>
      <c r="AD155" s="401">
        <f t="shared" si="16"/>
        <v>1.2473577475669819</v>
      </c>
      <c r="AE155" s="401">
        <f t="shared" si="16"/>
        <v>2.953743146238613</v>
      </c>
      <c r="AF155" s="401">
        <f t="shared" si="17"/>
        <v>2.953743146238613</v>
      </c>
      <c r="AG155" s="401">
        <f t="shared" si="18"/>
        <v>2.9807692307692304</v>
      </c>
      <c r="AH155" s="401">
        <f t="shared" si="19"/>
        <v>2.9807692307692304</v>
      </c>
      <c r="AI155" s="401">
        <f t="shared" si="20"/>
        <v>2.9807692307692304</v>
      </c>
      <c r="AJ155" s="401">
        <f t="shared" si="21"/>
        <v>2.9807692307692304</v>
      </c>
      <c r="AK155" s="401">
        <f t="shared" si="22"/>
        <v>2.9807692307692304</v>
      </c>
      <c r="AL155" s="401"/>
      <c r="AM155" s="401"/>
      <c r="AN155" s="401"/>
      <c r="AO155" s="401"/>
      <c r="AP155" s="367" t="s">
        <v>351</v>
      </c>
      <c r="AQ155" s="379" t="s">
        <v>5</v>
      </c>
    </row>
    <row r="156" spans="1:43">
      <c r="A156" s="367">
        <v>6</v>
      </c>
      <c r="B156" s="367" t="s">
        <v>351</v>
      </c>
      <c r="C156" s="379" t="s">
        <v>148</v>
      </c>
      <c r="D156" s="379" t="s">
        <v>11</v>
      </c>
      <c r="E156" s="381">
        <f>'15. Sikkim-1'!E13</f>
        <v>74.807692307692292</v>
      </c>
      <c r="F156" s="381">
        <f>'15. Sikkim-1'!G13</f>
        <v>112.47</v>
      </c>
      <c r="G156" s="381">
        <f>'15. Sikkim-1'!H13</f>
        <v>0</v>
      </c>
      <c r="H156" s="381">
        <f>'15. Sikkim-1'!I13</f>
        <v>0</v>
      </c>
      <c r="I156" s="381">
        <f>'15. Sikkim-1'!J13</f>
        <v>0</v>
      </c>
      <c r="J156" s="381">
        <f>'15. Sikkim-1'!K13</f>
        <v>0</v>
      </c>
      <c r="K156" s="381">
        <f>'15. Sikkim-1'!L13</f>
        <v>64.05</v>
      </c>
      <c r="L156" s="381">
        <f>'15. Sikkim-1'!M13</f>
        <v>0</v>
      </c>
      <c r="M156" s="381">
        <f>'15. Sikkim-1'!N13</f>
        <v>0</v>
      </c>
      <c r="N156" s="381">
        <f>'15. Sikkim-1'!O13</f>
        <v>1.49</v>
      </c>
      <c r="O156" s="381">
        <f>'15. Sikkim-1'!P13</f>
        <v>46.93</v>
      </c>
      <c r="P156" s="381">
        <f>'15. Sikkim-1'!Q13</f>
        <v>0</v>
      </c>
      <c r="Q156" s="381">
        <f>'15. Sikkim-1'!R13</f>
        <v>0</v>
      </c>
      <c r="R156" s="381">
        <f>'15. Sikkim-1'!S13</f>
        <v>0</v>
      </c>
      <c r="S156" s="377" t="str">
        <f>VLOOKUP(B156,'Plant Data'!B:H,2,0)</f>
        <v>Sikkim</v>
      </c>
      <c r="T156" s="377" t="str">
        <f>VLOOKUP(B156,'Plant Data'!B:H,3,0)</f>
        <v>TS-3</v>
      </c>
      <c r="U156" s="377" t="str">
        <f>VLOOKUP(B156,'Plant Data'!B:H,4,0)</f>
        <v>OSD</v>
      </c>
      <c r="V156" s="377" t="str">
        <f>VLOOKUP(B156,'Plant Data'!B:H,5,0)</f>
        <v>Suman Bag</v>
      </c>
      <c r="W156" s="377" t="str">
        <f>VLOOKUP(B156,'Plant Data'!B:H,6,0)</f>
        <v>Akshay Patel</v>
      </c>
      <c r="X156" s="377" t="str">
        <f>VLOOKUP(B156,'Plant Data'!B:H,7,0)</f>
        <v>Udai Mishra</v>
      </c>
      <c r="AA156" s="379" t="s">
        <v>148</v>
      </c>
      <c r="AB156" s="381">
        <v>74.807692307692292</v>
      </c>
      <c r="AD156" s="401">
        <f t="shared" si="16"/>
        <v>2.6087213107718057</v>
      </c>
      <c r="AE156" s="401">
        <f t="shared" si="16"/>
        <v>6.1774520639076362</v>
      </c>
      <c r="AF156" s="401">
        <f t="shared" si="17"/>
        <v>6.1774520639076362</v>
      </c>
      <c r="AG156" s="401">
        <f t="shared" si="18"/>
        <v>6.2339743589743577</v>
      </c>
      <c r="AH156" s="401">
        <f t="shared" si="19"/>
        <v>6.2339743589743577</v>
      </c>
      <c r="AI156" s="401">
        <f t="shared" si="20"/>
        <v>6.2339743589743577</v>
      </c>
      <c r="AJ156" s="401">
        <f t="shared" si="21"/>
        <v>6.2339743589743577</v>
      </c>
      <c r="AK156" s="401">
        <f t="shared" si="22"/>
        <v>6.2339743589743577</v>
      </c>
      <c r="AL156" s="401"/>
      <c r="AM156" s="401"/>
      <c r="AN156" s="401"/>
      <c r="AO156" s="401"/>
      <c r="AP156" s="367" t="s">
        <v>351</v>
      </c>
      <c r="AQ156" s="379" t="s">
        <v>11</v>
      </c>
    </row>
    <row r="157" spans="1:43">
      <c r="B157" s="367" t="s">
        <v>351</v>
      </c>
      <c r="C157" s="379" t="s">
        <v>149</v>
      </c>
      <c r="D157" s="379" t="s">
        <v>11</v>
      </c>
      <c r="E157" s="381">
        <f>'15. Sikkim-1'!E14</f>
        <v>74.807692307692292</v>
      </c>
      <c r="F157" s="381">
        <f>'15. Sikkim-1'!G14</f>
        <v>0</v>
      </c>
      <c r="G157" s="381">
        <f>'15. Sikkim-1'!H14</f>
        <v>0</v>
      </c>
      <c r="H157" s="381">
        <f>'15. Sikkim-1'!I14</f>
        <v>0</v>
      </c>
      <c r="I157" s="381">
        <f>'15. Sikkim-1'!J14</f>
        <v>0</v>
      </c>
      <c r="J157" s="381">
        <f>'15. Sikkim-1'!K14</f>
        <v>0</v>
      </c>
      <c r="K157" s="381">
        <f>'15. Sikkim-1'!L14</f>
        <v>0</v>
      </c>
      <c r="L157" s="381">
        <f>'15. Sikkim-1'!M14</f>
        <v>0</v>
      </c>
      <c r="M157" s="381">
        <f>'15. Sikkim-1'!N14</f>
        <v>0</v>
      </c>
      <c r="N157" s="381">
        <f>'15. Sikkim-1'!O14</f>
        <v>0</v>
      </c>
      <c r="O157" s="381">
        <f>'15. Sikkim-1'!P14</f>
        <v>0</v>
      </c>
      <c r="P157" s="381">
        <f>'15. Sikkim-1'!Q14</f>
        <v>0</v>
      </c>
      <c r="Q157" s="381">
        <f>'15. Sikkim-1'!R14</f>
        <v>0</v>
      </c>
      <c r="R157" s="381">
        <f>'15. Sikkim-1'!S14</f>
        <v>0</v>
      </c>
      <c r="S157" s="377" t="str">
        <f>VLOOKUP(B157,'Plant Data'!B:H,2,0)</f>
        <v>Sikkim</v>
      </c>
      <c r="T157" s="377" t="str">
        <f>VLOOKUP(B157,'Plant Data'!B:H,3,0)</f>
        <v>TS-3</v>
      </c>
      <c r="U157" s="377" t="str">
        <f>VLOOKUP(B157,'Plant Data'!B:H,4,0)</f>
        <v>OSD</v>
      </c>
      <c r="V157" s="377" t="str">
        <f>VLOOKUP(B157,'Plant Data'!B:H,5,0)</f>
        <v>Suman Bag</v>
      </c>
      <c r="W157" s="377" t="str">
        <f>VLOOKUP(B157,'Plant Data'!B:H,6,0)</f>
        <v>Akshay Patel</v>
      </c>
      <c r="X157" s="377" t="str">
        <f>VLOOKUP(B157,'Plant Data'!B:H,7,0)</f>
        <v>Udai Mishra</v>
      </c>
      <c r="AA157" s="379" t="s">
        <v>149</v>
      </c>
      <c r="AB157" s="381">
        <v>74.807692307692292</v>
      </c>
      <c r="AD157" s="401">
        <f t="shared" si="16"/>
        <v>2.6087213107718057</v>
      </c>
      <c r="AE157" s="401">
        <f t="shared" si="16"/>
        <v>6.1774520639076362</v>
      </c>
      <c r="AF157" s="401">
        <f t="shared" si="17"/>
        <v>6.1774520639076362</v>
      </c>
      <c r="AG157" s="401">
        <f t="shared" si="18"/>
        <v>6.2339743589743577</v>
      </c>
      <c r="AH157" s="401">
        <f t="shared" si="19"/>
        <v>6.2339743589743577</v>
      </c>
      <c r="AI157" s="401">
        <f t="shared" si="20"/>
        <v>6.2339743589743577</v>
      </c>
      <c r="AJ157" s="401">
        <f t="shared" si="21"/>
        <v>6.2339743589743577</v>
      </c>
      <c r="AK157" s="401">
        <f t="shared" si="22"/>
        <v>6.2339743589743577</v>
      </c>
      <c r="AL157" s="401"/>
      <c r="AM157" s="401"/>
      <c r="AN157" s="401"/>
      <c r="AO157" s="401"/>
      <c r="AP157" s="367" t="s">
        <v>351</v>
      </c>
      <c r="AQ157" s="379" t="s">
        <v>11</v>
      </c>
    </row>
    <row r="158" spans="1:43">
      <c r="A158" s="367">
        <v>7</v>
      </c>
      <c r="B158" s="367" t="s">
        <v>351</v>
      </c>
      <c r="C158" s="379" t="s">
        <v>12</v>
      </c>
      <c r="D158" s="379" t="s">
        <v>12</v>
      </c>
      <c r="E158" s="381">
        <f>'15. Sikkim-1'!E15</f>
        <v>0</v>
      </c>
      <c r="F158" s="381">
        <f>'15. Sikkim-1'!G15</f>
        <v>0</v>
      </c>
      <c r="G158" s="381">
        <f>'15. Sikkim-1'!H15</f>
        <v>0</v>
      </c>
      <c r="H158" s="381">
        <f>'15. Sikkim-1'!I15</f>
        <v>0</v>
      </c>
      <c r="I158" s="381">
        <f>'15. Sikkim-1'!J15</f>
        <v>0</v>
      </c>
      <c r="J158" s="381">
        <f>'15. Sikkim-1'!K15</f>
        <v>0</v>
      </c>
      <c r="K158" s="381">
        <f>'15. Sikkim-1'!L15</f>
        <v>0</v>
      </c>
      <c r="L158" s="381">
        <f>'15. Sikkim-1'!M15</f>
        <v>0</v>
      </c>
      <c r="M158" s="381">
        <f>'15. Sikkim-1'!N15</f>
        <v>0</v>
      </c>
      <c r="N158" s="381">
        <f>'15. Sikkim-1'!O15</f>
        <v>0</v>
      </c>
      <c r="O158" s="381">
        <f>'15. Sikkim-1'!P15</f>
        <v>0</v>
      </c>
      <c r="P158" s="381">
        <f>'15. Sikkim-1'!Q15</f>
        <v>0</v>
      </c>
      <c r="Q158" s="381">
        <f>'15. Sikkim-1'!R15</f>
        <v>0</v>
      </c>
      <c r="R158" s="381">
        <f>'15. Sikkim-1'!S15</f>
        <v>0</v>
      </c>
      <c r="S158" s="377" t="str">
        <f>VLOOKUP(B158,'Plant Data'!B:H,2,0)</f>
        <v>Sikkim</v>
      </c>
      <c r="T158" s="377" t="str">
        <f>VLOOKUP(B158,'Plant Data'!B:H,3,0)</f>
        <v>TS-3</v>
      </c>
      <c r="U158" s="377" t="str">
        <f>VLOOKUP(B158,'Plant Data'!B:H,4,0)</f>
        <v>OSD</v>
      </c>
      <c r="V158" s="377" t="str">
        <f>VLOOKUP(B158,'Plant Data'!B:H,5,0)</f>
        <v>Suman Bag</v>
      </c>
      <c r="W158" s="377" t="str">
        <f>VLOOKUP(B158,'Plant Data'!B:H,6,0)</f>
        <v>Akshay Patel</v>
      </c>
      <c r="X158" s="377" t="str">
        <f>VLOOKUP(B158,'Plant Data'!B:H,7,0)</f>
        <v>Udai Mishra</v>
      </c>
      <c r="AA158" s="379" t="s">
        <v>12</v>
      </c>
      <c r="AB158" s="381">
        <v>0</v>
      </c>
      <c r="AD158" s="401">
        <f t="shared" si="16"/>
        <v>0</v>
      </c>
      <c r="AE158" s="401">
        <f t="shared" si="16"/>
        <v>0</v>
      </c>
      <c r="AF158" s="401">
        <f t="shared" si="17"/>
        <v>0</v>
      </c>
      <c r="AG158" s="401">
        <f t="shared" si="18"/>
        <v>0</v>
      </c>
      <c r="AH158" s="401">
        <f t="shared" si="19"/>
        <v>0</v>
      </c>
      <c r="AI158" s="401">
        <f t="shared" si="20"/>
        <v>0</v>
      </c>
      <c r="AJ158" s="401">
        <f t="shared" si="21"/>
        <v>0</v>
      </c>
      <c r="AK158" s="401">
        <f t="shared" si="22"/>
        <v>0</v>
      </c>
      <c r="AL158" s="401"/>
      <c r="AM158" s="401"/>
      <c r="AN158" s="401"/>
      <c r="AO158" s="401"/>
      <c r="AP158" s="367" t="s">
        <v>351</v>
      </c>
      <c r="AQ158" s="379" t="s">
        <v>12</v>
      </c>
    </row>
    <row r="159" spans="1:43">
      <c r="A159" s="367">
        <v>8</v>
      </c>
      <c r="B159" s="367" t="s">
        <v>351</v>
      </c>
      <c r="C159" s="380" t="s">
        <v>15</v>
      </c>
      <c r="D159" s="380" t="s">
        <v>15</v>
      </c>
      <c r="E159" s="381">
        <f>'15. Sikkim-1'!E16</f>
        <v>5.9615384615384617</v>
      </c>
      <c r="F159" s="381">
        <f>'15. Sikkim-1'!G16</f>
        <v>0</v>
      </c>
      <c r="G159" s="381">
        <f>'15. Sikkim-1'!H16</f>
        <v>0</v>
      </c>
      <c r="H159" s="381">
        <f>'15. Sikkim-1'!I16</f>
        <v>0</v>
      </c>
      <c r="I159" s="381">
        <f>'15. Sikkim-1'!J16</f>
        <v>0</v>
      </c>
      <c r="J159" s="381">
        <f>'15. Sikkim-1'!K16</f>
        <v>0</v>
      </c>
      <c r="K159" s="381">
        <f>'15. Sikkim-1'!L16</f>
        <v>0</v>
      </c>
      <c r="L159" s="381">
        <f>'15. Sikkim-1'!M16</f>
        <v>0</v>
      </c>
      <c r="M159" s="381">
        <f>'15. Sikkim-1'!N16</f>
        <v>0</v>
      </c>
      <c r="N159" s="381">
        <f>'15. Sikkim-1'!O16</f>
        <v>0</v>
      </c>
      <c r="O159" s="381">
        <f>'15. Sikkim-1'!P16</f>
        <v>0</v>
      </c>
      <c r="P159" s="381">
        <f>'15. Sikkim-1'!Q16</f>
        <v>0</v>
      </c>
      <c r="Q159" s="381">
        <f>'15. Sikkim-1'!R16</f>
        <v>0</v>
      </c>
      <c r="R159" s="381">
        <f>'15. Sikkim-1'!S16</f>
        <v>0</v>
      </c>
      <c r="S159" s="377" t="str">
        <f>VLOOKUP(B159,'Plant Data'!B:H,2,0)</f>
        <v>Sikkim</v>
      </c>
      <c r="T159" s="377" t="str">
        <f>VLOOKUP(B159,'Plant Data'!B:H,3,0)</f>
        <v>TS-3</v>
      </c>
      <c r="U159" s="377" t="str">
        <f>VLOOKUP(B159,'Plant Data'!B:H,4,0)</f>
        <v>OSD</v>
      </c>
      <c r="V159" s="377" t="str">
        <f>VLOOKUP(B159,'Plant Data'!B:H,5,0)</f>
        <v>Suman Bag</v>
      </c>
      <c r="W159" s="377" t="str">
        <f>VLOOKUP(B159,'Plant Data'!B:H,6,0)</f>
        <v>Akshay Patel</v>
      </c>
      <c r="X159" s="377" t="str">
        <f>VLOOKUP(B159,'Plant Data'!B:H,7,0)</f>
        <v>Udai Mishra</v>
      </c>
      <c r="AA159" s="380" t="s">
        <v>15</v>
      </c>
      <c r="AB159" s="381">
        <v>5.9615384615384617</v>
      </c>
      <c r="AD159" s="401">
        <f t="shared" si="16"/>
        <v>0.20789295792783033</v>
      </c>
      <c r="AE159" s="401">
        <f t="shared" si="16"/>
        <v>0.49229052437310222</v>
      </c>
      <c r="AF159" s="401">
        <f t="shared" si="17"/>
        <v>0.49229052437310222</v>
      </c>
      <c r="AG159" s="401">
        <f t="shared" si="18"/>
        <v>0.49679487179487181</v>
      </c>
      <c r="AH159" s="401">
        <f t="shared" si="19"/>
        <v>0.49679487179487181</v>
      </c>
      <c r="AI159" s="401">
        <f t="shared" si="20"/>
        <v>0.49679487179487181</v>
      </c>
      <c r="AJ159" s="401">
        <f t="shared" si="21"/>
        <v>0.49679487179487181</v>
      </c>
      <c r="AK159" s="401">
        <f t="shared" si="22"/>
        <v>0.49679487179487181</v>
      </c>
      <c r="AL159" s="401"/>
      <c r="AM159" s="401"/>
      <c r="AN159" s="401"/>
      <c r="AO159" s="401"/>
      <c r="AP159" s="367" t="s">
        <v>351</v>
      </c>
      <c r="AQ159" s="380" t="s">
        <v>15</v>
      </c>
    </row>
    <row r="160" spans="1:43">
      <c r="A160" s="367">
        <v>9</v>
      </c>
      <c r="B160" s="367" t="s">
        <v>351</v>
      </c>
      <c r="C160" s="380" t="s">
        <v>16</v>
      </c>
      <c r="D160" s="380" t="s">
        <v>16</v>
      </c>
      <c r="E160" s="381">
        <f>'15. Sikkim-1'!E17</f>
        <v>0</v>
      </c>
      <c r="F160" s="381">
        <f>'15. Sikkim-1'!G17</f>
        <v>0</v>
      </c>
      <c r="G160" s="381">
        <f>'15. Sikkim-1'!H17</f>
        <v>0</v>
      </c>
      <c r="H160" s="381">
        <f>'15. Sikkim-1'!I17</f>
        <v>0</v>
      </c>
      <c r="I160" s="381">
        <f>'15. Sikkim-1'!J17</f>
        <v>0</v>
      </c>
      <c r="J160" s="381">
        <f>'15. Sikkim-1'!K17</f>
        <v>0</v>
      </c>
      <c r="K160" s="381">
        <f>'15. Sikkim-1'!L17</f>
        <v>0</v>
      </c>
      <c r="L160" s="381">
        <f>'15. Sikkim-1'!M17</f>
        <v>0</v>
      </c>
      <c r="M160" s="381">
        <f>'15. Sikkim-1'!N17</f>
        <v>0</v>
      </c>
      <c r="N160" s="381">
        <f>'15. Sikkim-1'!O17</f>
        <v>0</v>
      </c>
      <c r="O160" s="381">
        <f>'15. Sikkim-1'!P17</f>
        <v>0</v>
      </c>
      <c r="P160" s="381">
        <f>'15. Sikkim-1'!Q17</f>
        <v>0</v>
      </c>
      <c r="Q160" s="381">
        <f>'15. Sikkim-1'!R17</f>
        <v>0</v>
      </c>
      <c r="R160" s="381">
        <f>'15. Sikkim-1'!S17</f>
        <v>0</v>
      </c>
      <c r="S160" s="377" t="str">
        <f>VLOOKUP(B160,'Plant Data'!B:H,2,0)</f>
        <v>Sikkim</v>
      </c>
      <c r="T160" s="377" t="str">
        <f>VLOOKUP(B160,'Plant Data'!B:H,3,0)</f>
        <v>TS-3</v>
      </c>
      <c r="U160" s="377" t="str">
        <f>VLOOKUP(B160,'Plant Data'!B:H,4,0)</f>
        <v>OSD</v>
      </c>
      <c r="V160" s="377" t="str">
        <f>VLOOKUP(B160,'Plant Data'!B:H,5,0)</f>
        <v>Suman Bag</v>
      </c>
      <c r="W160" s="377" t="str">
        <f>VLOOKUP(B160,'Plant Data'!B:H,6,0)</f>
        <v>Akshay Patel</v>
      </c>
      <c r="X160" s="377" t="str">
        <f>VLOOKUP(B160,'Plant Data'!B:H,7,0)</f>
        <v>Udai Mishra</v>
      </c>
      <c r="AA160" s="380" t="s">
        <v>16</v>
      </c>
      <c r="AB160" s="381">
        <v>0</v>
      </c>
      <c r="AD160" s="401">
        <f t="shared" si="16"/>
        <v>0</v>
      </c>
      <c r="AE160" s="401">
        <f t="shared" si="16"/>
        <v>0</v>
      </c>
      <c r="AF160" s="401">
        <f t="shared" si="17"/>
        <v>0</v>
      </c>
      <c r="AG160" s="401">
        <f t="shared" si="18"/>
        <v>0</v>
      </c>
      <c r="AH160" s="401">
        <f t="shared" si="19"/>
        <v>0</v>
      </c>
      <c r="AI160" s="401">
        <f t="shared" si="20"/>
        <v>0</v>
      </c>
      <c r="AJ160" s="401">
        <f t="shared" si="21"/>
        <v>0</v>
      </c>
      <c r="AK160" s="401">
        <f t="shared" si="22"/>
        <v>0</v>
      </c>
      <c r="AL160" s="401"/>
      <c r="AM160" s="401"/>
      <c r="AN160" s="401"/>
      <c r="AO160" s="401"/>
      <c r="AP160" s="367" t="s">
        <v>351</v>
      </c>
      <c r="AQ160" s="380" t="s">
        <v>16</v>
      </c>
    </row>
    <row r="161" spans="1:43">
      <c r="A161" s="367">
        <v>10</v>
      </c>
      <c r="B161" s="367" t="s">
        <v>351</v>
      </c>
      <c r="C161" s="380" t="s">
        <v>17</v>
      </c>
      <c r="D161" s="380" t="s">
        <v>17</v>
      </c>
      <c r="E161" s="381">
        <f>'15. Sikkim-1'!E18</f>
        <v>0</v>
      </c>
      <c r="F161" s="381">
        <f>'15. Sikkim-1'!G18</f>
        <v>0</v>
      </c>
      <c r="G161" s="381">
        <f>'15. Sikkim-1'!H18</f>
        <v>0</v>
      </c>
      <c r="H161" s="381">
        <f>'15. Sikkim-1'!I18</f>
        <v>0</v>
      </c>
      <c r="I161" s="381">
        <f>'15. Sikkim-1'!J18</f>
        <v>0</v>
      </c>
      <c r="J161" s="381">
        <f>'15. Sikkim-1'!K18</f>
        <v>0</v>
      </c>
      <c r="K161" s="381">
        <f>'15. Sikkim-1'!L18</f>
        <v>0</v>
      </c>
      <c r="L161" s="381">
        <f>'15. Sikkim-1'!M18</f>
        <v>0</v>
      </c>
      <c r="M161" s="381">
        <f>'15. Sikkim-1'!N18</f>
        <v>0</v>
      </c>
      <c r="N161" s="381">
        <f>'15. Sikkim-1'!O18</f>
        <v>0</v>
      </c>
      <c r="O161" s="381">
        <f>'15. Sikkim-1'!P18</f>
        <v>0</v>
      </c>
      <c r="P161" s="381">
        <f>'15. Sikkim-1'!Q18</f>
        <v>0</v>
      </c>
      <c r="Q161" s="381">
        <f>'15. Sikkim-1'!R18</f>
        <v>0</v>
      </c>
      <c r="R161" s="381">
        <f>'15. Sikkim-1'!S18</f>
        <v>0</v>
      </c>
      <c r="S161" s="377" t="str">
        <f>VLOOKUP(B161,'Plant Data'!B:H,2,0)</f>
        <v>Sikkim</v>
      </c>
      <c r="T161" s="377" t="str">
        <f>VLOOKUP(B161,'Plant Data'!B:H,3,0)</f>
        <v>TS-3</v>
      </c>
      <c r="U161" s="377" t="str">
        <f>VLOOKUP(B161,'Plant Data'!B:H,4,0)</f>
        <v>OSD</v>
      </c>
      <c r="V161" s="377" t="str">
        <f>VLOOKUP(B161,'Plant Data'!B:H,5,0)</f>
        <v>Suman Bag</v>
      </c>
      <c r="W161" s="377" t="str">
        <f>VLOOKUP(B161,'Plant Data'!B:H,6,0)</f>
        <v>Akshay Patel</v>
      </c>
      <c r="X161" s="377" t="str">
        <f>VLOOKUP(B161,'Plant Data'!B:H,7,0)</f>
        <v>Udai Mishra</v>
      </c>
      <c r="AA161" s="380" t="s">
        <v>17</v>
      </c>
      <c r="AB161" s="381">
        <v>0</v>
      </c>
      <c r="AD161" s="401">
        <f t="shared" si="16"/>
        <v>0</v>
      </c>
      <c r="AE161" s="401">
        <f t="shared" si="16"/>
        <v>0</v>
      </c>
      <c r="AF161" s="401">
        <f t="shared" si="17"/>
        <v>0</v>
      </c>
      <c r="AG161" s="401">
        <f t="shared" si="18"/>
        <v>0</v>
      </c>
      <c r="AH161" s="401">
        <f t="shared" si="19"/>
        <v>0</v>
      </c>
      <c r="AI161" s="401">
        <f t="shared" si="20"/>
        <v>0</v>
      </c>
      <c r="AJ161" s="401">
        <f t="shared" si="21"/>
        <v>0</v>
      </c>
      <c r="AK161" s="401">
        <f t="shared" si="22"/>
        <v>0</v>
      </c>
      <c r="AL161" s="401"/>
      <c r="AM161" s="401"/>
      <c r="AN161" s="401"/>
      <c r="AO161" s="401"/>
      <c r="AP161" s="367" t="s">
        <v>351</v>
      </c>
      <c r="AQ161" s="380" t="s">
        <v>17</v>
      </c>
    </row>
    <row r="162" spans="1:43">
      <c r="A162" s="367">
        <v>11</v>
      </c>
      <c r="B162" s="367" t="s">
        <v>351</v>
      </c>
      <c r="C162" s="379" t="s">
        <v>157</v>
      </c>
      <c r="D162" s="379" t="s">
        <v>132</v>
      </c>
      <c r="E162" s="381">
        <f>'15. Sikkim-1'!E19</f>
        <v>23.846153846153847</v>
      </c>
      <c r="F162" s="381">
        <f>'15. Sikkim-1'!G19</f>
        <v>0</v>
      </c>
      <c r="G162" s="381">
        <f>'15. Sikkim-1'!H19</f>
        <v>0</v>
      </c>
      <c r="H162" s="381">
        <f>'15. Sikkim-1'!I19</f>
        <v>0</v>
      </c>
      <c r="I162" s="381">
        <f>'15. Sikkim-1'!J19</f>
        <v>0</v>
      </c>
      <c r="J162" s="381">
        <f>'15. Sikkim-1'!K19</f>
        <v>0</v>
      </c>
      <c r="K162" s="381">
        <f>'15. Sikkim-1'!L19</f>
        <v>0</v>
      </c>
      <c r="L162" s="381">
        <f>'15. Sikkim-1'!M19</f>
        <v>0</v>
      </c>
      <c r="M162" s="381">
        <f>'15. Sikkim-1'!N19</f>
        <v>0</v>
      </c>
      <c r="N162" s="381">
        <f>'15. Sikkim-1'!O19</f>
        <v>0</v>
      </c>
      <c r="O162" s="381">
        <f>'15. Sikkim-1'!P19</f>
        <v>0</v>
      </c>
      <c r="P162" s="381">
        <f>'15. Sikkim-1'!Q19</f>
        <v>0</v>
      </c>
      <c r="Q162" s="381">
        <f>'15. Sikkim-1'!R19</f>
        <v>0</v>
      </c>
      <c r="R162" s="381">
        <f>'15. Sikkim-1'!S19</f>
        <v>0</v>
      </c>
      <c r="S162" s="377" t="str">
        <f>VLOOKUP(B162,'Plant Data'!B:H,2,0)</f>
        <v>Sikkim</v>
      </c>
      <c r="T162" s="377" t="str">
        <f>VLOOKUP(B162,'Plant Data'!B:H,3,0)</f>
        <v>TS-3</v>
      </c>
      <c r="U162" s="377" t="str">
        <f>VLOOKUP(B162,'Plant Data'!B:H,4,0)</f>
        <v>OSD</v>
      </c>
      <c r="V162" s="377" t="str">
        <f>VLOOKUP(B162,'Plant Data'!B:H,5,0)</f>
        <v>Suman Bag</v>
      </c>
      <c r="W162" s="377" t="str">
        <f>VLOOKUP(B162,'Plant Data'!B:H,6,0)</f>
        <v>Akshay Patel</v>
      </c>
      <c r="X162" s="377" t="str">
        <f>VLOOKUP(B162,'Plant Data'!B:H,7,0)</f>
        <v>Udai Mishra</v>
      </c>
      <c r="AA162" s="379" t="s">
        <v>157</v>
      </c>
      <c r="AB162" s="381">
        <v>23.846153846153847</v>
      </c>
      <c r="AD162" s="401">
        <f t="shared" si="16"/>
        <v>0.83157183171132132</v>
      </c>
      <c r="AE162" s="401">
        <f t="shared" si="16"/>
        <v>1.9691620974924089</v>
      </c>
      <c r="AF162" s="401">
        <f t="shared" si="17"/>
        <v>1.9691620974924089</v>
      </c>
      <c r="AG162" s="401">
        <f t="shared" si="18"/>
        <v>1.9871794871794872</v>
      </c>
      <c r="AH162" s="401">
        <f t="shared" si="19"/>
        <v>1.9871794871794872</v>
      </c>
      <c r="AI162" s="401">
        <f t="shared" si="20"/>
        <v>1.9871794871794872</v>
      </c>
      <c r="AJ162" s="401">
        <f t="shared" si="21"/>
        <v>1.9871794871794872</v>
      </c>
      <c r="AK162" s="401">
        <f t="shared" si="22"/>
        <v>1.9871794871794872</v>
      </c>
      <c r="AL162" s="401"/>
      <c r="AM162" s="401"/>
      <c r="AN162" s="401"/>
      <c r="AO162" s="401"/>
      <c r="AP162" s="367" t="s">
        <v>351</v>
      </c>
      <c r="AQ162" s="379" t="s">
        <v>132</v>
      </c>
    </row>
    <row r="163" spans="1:43" ht="27.6">
      <c r="A163" s="367">
        <v>12</v>
      </c>
      <c r="B163" s="367" t="s">
        <v>351</v>
      </c>
      <c r="C163" s="379" t="s">
        <v>13</v>
      </c>
      <c r="D163" s="379" t="s">
        <v>13</v>
      </c>
      <c r="E163" s="381">
        <f>'15. Sikkim-1'!E20</f>
        <v>0</v>
      </c>
      <c r="F163" s="381">
        <f>'15. Sikkim-1'!G20</f>
        <v>0</v>
      </c>
      <c r="G163" s="381">
        <f>'15. Sikkim-1'!H20</f>
        <v>0</v>
      </c>
      <c r="H163" s="381">
        <f>'15. Sikkim-1'!I20</f>
        <v>0</v>
      </c>
      <c r="I163" s="381">
        <f>'15. Sikkim-1'!J20</f>
        <v>0</v>
      </c>
      <c r="J163" s="381">
        <f>'15. Sikkim-1'!K20</f>
        <v>0</v>
      </c>
      <c r="K163" s="381">
        <f>'15. Sikkim-1'!L20</f>
        <v>0</v>
      </c>
      <c r="L163" s="381">
        <f>'15. Sikkim-1'!M20</f>
        <v>0</v>
      </c>
      <c r="M163" s="381">
        <f>'15. Sikkim-1'!N20</f>
        <v>0</v>
      </c>
      <c r="N163" s="381">
        <f>'15. Sikkim-1'!O20</f>
        <v>0</v>
      </c>
      <c r="O163" s="381">
        <f>'15. Sikkim-1'!P20</f>
        <v>0</v>
      </c>
      <c r="P163" s="381">
        <f>'15. Sikkim-1'!Q20</f>
        <v>0</v>
      </c>
      <c r="Q163" s="381">
        <f>'15. Sikkim-1'!R20</f>
        <v>0</v>
      </c>
      <c r="R163" s="381">
        <f>'15. Sikkim-1'!S20</f>
        <v>0</v>
      </c>
      <c r="S163" s="377" t="str">
        <f>VLOOKUP(B163,'Plant Data'!B:H,2,0)</f>
        <v>Sikkim</v>
      </c>
      <c r="T163" s="377" t="str">
        <f>VLOOKUP(B163,'Plant Data'!B:H,3,0)</f>
        <v>TS-3</v>
      </c>
      <c r="U163" s="377" t="str">
        <f>VLOOKUP(B163,'Plant Data'!B:H,4,0)</f>
        <v>OSD</v>
      </c>
      <c r="V163" s="377" t="str">
        <f>VLOOKUP(B163,'Plant Data'!B:H,5,0)</f>
        <v>Suman Bag</v>
      </c>
      <c r="W163" s="377" t="str">
        <f>VLOOKUP(B163,'Plant Data'!B:H,6,0)</f>
        <v>Akshay Patel</v>
      </c>
      <c r="X163" s="377" t="str">
        <f>VLOOKUP(B163,'Plant Data'!B:H,7,0)</f>
        <v>Udai Mishra</v>
      </c>
      <c r="AA163" s="379" t="s">
        <v>13</v>
      </c>
      <c r="AB163" s="381">
        <v>0</v>
      </c>
      <c r="AD163" s="401">
        <f t="shared" si="16"/>
        <v>0</v>
      </c>
      <c r="AE163" s="401">
        <f t="shared" si="16"/>
        <v>0</v>
      </c>
      <c r="AF163" s="401">
        <f t="shared" si="17"/>
        <v>0</v>
      </c>
      <c r="AG163" s="401">
        <f t="shared" si="18"/>
        <v>0</v>
      </c>
      <c r="AH163" s="401">
        <f t="shared" si="19"/>
        <v>0</v>
      </c>
      <c r="AI163" s="401">
        <f t="shared" si="20"/>
        <v>0</v>
      </c>
      <c r="AJ163" s="401">
        <f t="shared" si="21"/>
        <v>0</v>
      </c>
      <c r="AK163" s="401">
        <f t="shared" si="22"/>
        <v>0</v>
      </c>
      <c r="AL163" s="401"/>
      <c r="AM163" s="401"/>
      <c r="AN163" s="401"/>
      <c r="AO163" s="401"/>
      <c r="AP163" s="367" t="s">
        <v>351</v>
      </c>
      <c r="AQ163" s="379" t="s">
        <v>13</v>
      </c>
    </row>
    <row r="164" spans="1:43" ht="27.6">
      <c r="A164" s="367">
        <v>13</v>
      </c>
      <c r="B164" s="367" t="s">
        <v>351</v>
      </c>
      <c r="C164" s="380" t="s">
        <v>14</v>
      </c>
      <c r="D164" s="380" t="s">
        <v>14</v>
      </c>
      <c r="E164" s="381">
        <f>'15. Sikkim-1'!E21</f>
        <v>0</v>
      </c>
      <c r="F164" s="381">
        <f>'15. Sikkim-1'!G21</f>
        <v>0</v>
      </c>
      <c r="G164" s="381">
        <f>'15. Sikkim-1'!H21</f>
        <v>0</v>
      </c>
      <c r="H164" s="381">
        <f>'15. Sikkim-1'!I21</f>
        <v>0</v>
      </c>
      <c r="I164" s="381">
        <f>'15. Sikkim-1'!J21</f>
        <v>0</v>
      </c>
      <c r="J164" s="381">
        <f>'15. Sikkim-1'!K21</f>
        <v>0</v>
      </c>
      <c r="K164" s="381">
        <f>'15. Sikkim-1'!L21</f>
        <v>0</v>
      </c>
      <c r="L164" s="381">
        <f>'15. Sikkim-1'!M21</f>
        <v>0</v>
      </c>
      <c r="M164" s="381">
        <f>'15. Sikkim-1'!N21</f>
        <v>0</v>
      </c>
      <c r="N164" s="381">
        <f>'15. Sikkim-1'!O21</f>
        <v>0</v>
      </c>
      <c r="O164" s="381">
        <f>'15. Sikkim-1'!P21</f>
        <v>0</v>
      </c>
      <c r="P164" s="381">
        <f>'15. Sikkim-1'!Q21</f>
        <v>0</v>
      </c>
      <c r="Q164" s="381">
        <f>'15. Sikkim-1'!R21</f>
        <v>0</v>
      </c>
      <c r="R164" s="381">
        <f>'15. Sikkim-1'!S21</f>
        <v>0</v>
      </c>
      <c r="S164" s="377" t="str">
        <f>VLOOKUP(B164,'Plant Data'!B:H,2,0)</f>
        <v>Sikkim</v>
      </c>
      <c r="T164" s="377" t="str">
        <f>VLOOKUP(B164,'Plant Data'!B:H,3,0)</f>
        <v>TS-3</v>
      </c>
      <c r="U164" s="377" t="str">
        <f>VLOOKUP(B164,'Plant Data'!B:H,4,0)</f>
        <v>OSD</v>
      </c>
      <c r="V164" s="377" t="str">
        <f>VLOOKUP(B164,'Plant Data'!B:H,5,0)</f>
        <v>Suman Bag</v>
      </c>
      <c r="W164" s="377" t="str">
        <f>VLOOKUP(B164,'Plant Data'!B:H,6,0)</f>
        <v>Akshay Patel</v>
      </c>
      <c r="X164" s="377" t="str">
        <f>VLOOKUP(B164,'Plant Data'!B:H,7,0)</f>
        <v>Udai Mishra</v>
      </c>
      <c r="AA164" s="380" t="s">
        <v>14</v>
      </c>
      <c r="AB164" s="381">
        <v>0</v>
      </c>
      <c r="AD164" s="401">
        <f t="shared" si="16"/>
        <v>0</v>
      </c>
      <c r="AE164" s="401">
        <f t="shared" si="16"/>
        <v>0</v>
      </c>
      <c r="AF164" s="401">
        <f t="shared" si="17"/>
        <v>0</v>
      </c>
      <c r="AG164" s="401">
        <f t="shared" si="18"/>
        <v>0</v>
      </c>
      <c r="AH164" s="401">
        <f t="shared" si="19"/>
        <v>0</v>
      </c>
      <c r="AI164" s="401">
        <f t="shared" si="20"/>
        <v>0</v>
      </c>
      <c r="AJ164" s="401">
        <f t="shared" si="21"/>
        <v>0</v>
      </c>
      <c r="AK164" s="401">
        <f t="shared" si="22"/>
        <v>0</v>
      </c>
      <c r="AL164" s="401"/>
      <c r="AM164" s="401"/>
      <c r="AN164" s="401"/>
      <c r="AO164" s="401"/>
      <c r="AP164" s="367" t="s">
        <v>351</v>
      </c>
      <c r="AQ164" s="380" t="s">
        <v>14</v>
      </c>
    </row>
    <row r="165" spans="1:43">
      <c r="A165" s="367">
        <v>1</v>
      </c>
      <c r="B165" s="367" t="s">
        <v>352</v>
      </c>
      <c r="C165" s="379" t="s">
        <v>153</v>
      </c>
      <c r="E165" s="381">
        <f>'16. Sikkim-2'!D4</f>
        <v>168.67469879518072</v>
      </c>
      <c r="F165" s="381">
        <f>'16. Sikkim-2'!F4</f>
        <v>9.0027226000000002</v>
      </c>
      <c r="G165" s="381">
        <f>'16. Sikkim-2'!G4</f>
        <v>0.89</v>
      </c>
      <c r="H165" s="381">
        <f>'16. Sikkim-2'!H4</f>
        <v>0</v>
      </c>
      <c r="I165" s="381">
        <f>'16. Sikkim-2'!I4</f>
        <v>0.56000000000000005</v>
      </c>
      <c r="J165" s="381">
        <f>'16. Sikkim-2'!J4</f>
        <v>0.76</v>
      </c>
      <c r="K165" s="381">
        <f>'16. Sikkim-2'!K4</f>
        <v>0.19930999999999999</v>
      </c>
      <c r="L165" s="381">
        <f>'16. Sikkim-2'!L4</f>
        <v>1.149</v>
      </c>
      <c r="M165" s="381">
        <f>'16. Sikkim-2'!M4</f>
        <v>2.9044126000000001</v>
      </c>
      <c r="N165" s="381">
        <f>'16. Sikkim-2'!N4</f>
        <v>1.27</v>
      </c>
      <c r="O165" s="381">
        <f>'16. Sikkim-2'!O4</f>
        <v>0</v>
      </c>
      <c r="P165" s="381">
        <f>'16. Sikkim-2'!P4</f>
        <v>1.27</v>
      </c>
      <c r="Q165" s="381">
        <f>'16. Sikkim-2'!Q4</f>
        <v>0</v>
      </c>
      <c r="R165" s="381">
        <f>'16. Sikkim-2'!R4</f>
        <v>0</v>
      </c>
      <c r="S165" s="377" t="str">
        <f>VLOOKUP(B165,'Plant Data'!B:H,2,0)</f>
        <v>Sikkim</v>
      </c>
      <c r="T165" s="377" t="str">
        <f>VLOOKUP(B165,'Plant Data'!B:H,3,0)</f>
        <v>TS-3</v>
      </c>
      <c r="U165" s="377" t="str">
        <f>VLOOKUP(B165,'Plant Data'!B:H,4,0)</f>
        <v>Topical-MDI &amp; OSD</v>
      </c>
      <c r="V165" s="377" t="str">
        <f>VLOOKUP(B165,'Plant Data'!B:H,5,0)</f>
        <v>Suman Bag</v>
      </c>
      <c r="W165" s="377" t="str">
        <f>VLOOKUP(B165,'Plant Data'!B:H,6,0)</f>
        <v>Akshay Patel</v>
      </c>
      <c r="X165" s="377" t="str">
        <f>VLOOKUP(B165,'Plant Data'!B:H,7,0)</f>
        <v>Nirmal Mishra</v>
      </c>
      <c r="AA165" s="379" t="s">
        <v>153</v>
      </c>
      <c r="AB165" s="381">
        <v>168.67469879518072</v>
      </c>
      <c r="AD165" s="401">
        <f t="shared" si="16"/>
        <v>5.8820860229871927</v>
      </c>
      <c r="AE165" s="401">
        <f t="shared" si="16"/>
        <v>13.928779702433673</v>
      </c>
      <c r="AF165" s="401">
        <f t="shared" si="17"/>
        <v>13.928779702433673</v>
      </c>
      <c r="AG165" s="401">
        <f t="shared" si="18"/>
        <v>14.056224899598392</v>
      </c>
      <c r="AH165" s="401">
        <f t="shared" si="19"/>
        <v>14.056224899598392</v>
      </c>
      <c r="AI165" s="401">
        <f t="shared" si="20"/>
        <v>14.056224899598392</v>
      </c>
      <c r="AJ165" s="401">
        <f t="shared" si="21"/>
        <v>14.056224899598392</v>
      </c>
      <c r="AK165" s="401">
        <f t="shared" si="22"/>
        <v>14.056224899598392</v>
      </c>
      <c r="AL165" s="401"/>
      <c r="AM165" s="401"/>
      <c r="AN165" s="401"/>
      <c r="AO165" s="401"/>
      <c r="AP165" s="367" t="s">
        <v>352</v>
      </c>
    </row>
    <row r="166" spans="1:43">
      <c r="A166" s="367">
        <v>2</v>
      </c>
      <c r="B166" s="367" t="s">
        <v>352</v>
      </c>
      <c r="C166" s="379" t="s">
        <v>154</v>
      </c>
      <c r="E166" s="381">
        <f>'16. Sikkim-2'!D5</f>
        <v>144.57831325301206</v>
      </c>
      <c r="F166" s="381">
        <f>'16. Sikkim-2'!F5</f>
        <v>163.49</v>
      </c>
      <c r="G166" s="381">
        <f>'16. Sikkim-2'!G5</f>
        <v>1.83</v>
      </c>
      <c r="H166" s="381">
        <f>'16. Sikkim-2'!H5</f>
        <v>3.13</v>
      </c>
      <c r="I166" s="381">
        <f>'16. Sikkim-2'!I5</f>
        <v>3.52</v>
      </c>
      <c r="J166" s="381">
        <f>'16. Sikkim-2'!J5</f>
        <v>0</v>
      </c>
      <c r="K166" s="381">
        <f>'16. Sikkim-2'!K5</f>
        <v>0</v>
      </c>
      <c r="L166" s="381">
        <f>'16. Sikkim-2'!L5</f>
        <v>0</v>
      </c>
      <c r="M166" s="381">
        <f>'16. Sikkim-2'!M5</f>
        <v>0</v>
      </c>
      <c r="N166" s="381">
        <f>'16. Sikkim-2'!N5</f>
        <v>10.42</v>
      </c>
      <c r="O166" s="381">
        <f>'16. Sikkim-2'!O5</f>
        <v>144.22999999999999</v>
      </c>
      <c r="P166" s="381">
        <f>'16. Sikkim-2'!P5</f>
        <v>0.36</v>
      </c>
      <c r="Q166" s="381">
        <f>'16. Sikkim-2'!Q5</f>
        <v>0</v>
      </c>
      <c r="R166" s="381">
        <f>'16. Sikkim-2'!R5</f>
        <v>0</v>
      </c>
      <c r="S166" s="377" t="str">
        <f>VLOOKUP(B166,'Plant Data'!B:H,2,0)</f>
        <v>Sikkim</v>
      </c>
      <c r="T166" s="377" t="str">
        <f>VLOOKUP(B166,'Plant Data'!B:H,3,0)</f>
        <v>TS-3</v>
      </c>
      <c r="U166" s="377" t="str">
        <f>VLOOKUP(B166,'Plant Data'!B:H,4,0)</f>
        <v>Topical-MDI &amp; OSD</v>
      </c>
      <c r="V166" s="377" t="str">
        <f>VLOOKUP(B166,'Plant Data'!B:H,5,0)</f>
        <v>Suman Bag</v>
      </c>
      <c r="W166" s="377" t="str">
        <f>VLOOKUP(B166,'Plant Data'!B:H,6,0)</f>
        <v>Akshay Patel</v>
      </c>
      <c r="X166" s="377" t="str">
        <f>VLOOKUP(B166,'Plant Data'!B:H,7,0)</f>
        <v>Nirmal Mishra</v>
      </c>
      <c r="AA166" s="379" t="s">
        <v>154</v>
      </c>
      <c r="AB166" s="381">
        <v>144.57831325301206</v>
      </c>
      <c r="AD166" s="401">
        <f t="shared" si="16"/>
        <v>5.0417880197033087</v>
      </c>
      <c r="AE166" s="401">
        <f t="shared" si="16"/>
        <v>11.938954030657435</v>
      </c>
      <c r="AF166" s="401">
        <f t="shared" si="17"/>
        <v>11.938954030657435</v>
      </c>
      <c r="AG166" s="401">
        <f t="shared" si="18"/>
        <v>12.048192771084338</v>
      </c>
      <c r="AH166" s="401">
        <f t="shared" si="19"/>
        <v>12.048192771084338</v>
      </c>
      <c r="AI166" s="401">
        <f t="shared" si="20"/>
        <v>12.048192771084338</v>
      </c>
      <c r="AJ166" s="401">
        <f t="shared" si="21"/>
        <v>12.048192771084338</v>
      </c>
      <c r="AK166" s="401">
        <f t="shared" si="22"/>
        <v>12.048192771084338</v>
      </c>
      <c r="AL166" s="401"/>
      <c r="AM166" s="401"/>
      <c r="AN166" s="401"/>
      <c r="AO166" s="401"/>
      <c r="AP166" s="367" t="s">
        <v>352</v>
      </c>
    </row>
    <row r="167" spans="1:43">
      <c r="A167" s="367">
        <v>3</v>
      </c>
      <c r="B167" s="367" t="s">
        <v>352</v>
      </c>
      <c r="C167" s="379" t="s">
        <v>152</v>
      </c>
      <c r="E167" s="381">
        <f>'16. Sikkim-2'!D6</f>
        <v>144.57831325301206</v>
      </c>
      <c r="F167" s="381">
        <f>'16. Sikkim-2'!F6</f>
        <v>49.385859999999973</v>
      </c>
      <c r="G167" s="381">
        <f>'16. Sikkim-2'!G6</f>
        <v>0</v>
      </c>
      <c r="H167" s="381">
        <f>'16. Sikkim-2'!H6</f>
        <v>0</v>
      </c>
      <c r="I167" s="381">
        <f>'16. Sikkim-2'!I6</f>
        <v>0</v>
      </c>
      <c r="J167" s="381">
        <f>'16. Sikkim-2'!J6</f>
        <v>0</v>
      </c>
      <c r="K167" s="381">
        <f>'16. Sikkim-2'!K6</f>
        <v>43.555859999999974</v>
      </c>
      <c r="L167" s="381">
        <f>'16. Sikkim-2'!L6</f>
        <v>0</v>
      </c>
      <c r="M167" s="381">
        <f>'16. Sikkim-2'!M6</f>
        <v>5.24</v>
      </c>
      <c r="N167" s="381">
        <f>'16. Sikkim-2'!N6</f>
        <v>0.08</v>
      </c>
      <c r="O167" s="381">
        <f>'16. Sikkim-2'!O6</f>
        <v>0</v>
      </c>
      <c r="P167" s="381">
        <f>'16. Sikkim-2'!P6</f>
        <v>0.51</v>
      </c>
      <c r="Q167" s="381">
        <f>'16. Sikkim-2'!Q6</f>
        <v>0</v>
      </c>
      <c r="R167" s="381">
        <f>'16. Sikkim-2'!R6</f>
        <v>0</v>
      </c>
      <c r="S167" s="377" t="str">
        <f>VLOOKUP(B167,'Plant Data'!B:H,2,0)</f>
        <v>Sikkim</v>
      </c>
      <c r="T167" s="377" t="str">
        <f>VLOOKUP(B167,'Plant Data'!B:H,3,0)</f>
        <v>TS-3</v>
      </c>
      <c r="U167" s="377" t="str">
        <f>VLOOKUP(B167,'Plant Data'!B:H,4,0)</f>
        <v>Topical-MDI &amp; OSD</v>
      </c>
      <c r="V167" s="377" t="str">
        <f>VLOOKUP(B167,'Plant Data'!B:H,5,0)</f>
        <v>Suman Bag</v>
      </c>
      <c r="W167" s="377" t="str">
        <f>VLOOKUP(B167,'Plant Data'!B:H,6,0)</f>
        <v>Akshay Patel</v>
      </c>
      <c r="X167" s="377" t="str">
        <f>VLOOKUP(B167,'Plant Data'!B:H,7,0)</f>
        <v>Nirmal Mishra</v>
      </c>
      <c r="AA167" s="379" t="s">
        <v>152</v>
      </c>
      <c r="AB167" s="381">
        <v>144.57831325301206</v>
      </c>
      <c r="AD167" s="401">
        <f t="shared" si="16"/>
        <v>5.0417880197033087</v>
      </c>
      <c r="AE167" s="401">
        <f t="shared" si="16"/>
        <v>11.938954030657435</v>
      </c>
      <c r="AF167" s="401">
        <f t="shared" si="17"/>
        <v>11.938954030657435</v>
      </c>
      <c r="AG167" s="401">
        <f t="shared" si="18"/>
        <v>12.048192771084338</v>
      </c>
      <c r="AH167" s="401">
        <f t="shared" si="19"/>
        <v>12.048192771084338</v>
      </c>
      <c r="AI167" s="401">
        <f t="shared" si="20"/>
        <v>12.048192771084338</v>
      </c>
      <c r="AJ167" s="401">
        <f t="shared" si="21"/>
        <v>12.048192771084338</v>
      </c>
      <c r="AK167" s="401">
        <f t="shared" si="22"/>
        <v>12.048192771084338</v>
      </c>
      <c r="AL167" s="401"/>
      <c r="AM167" s="401"/>
      <c r="AN167" s="401"/>
      <c r="AO167" s="401"/>
      <c r="AP167" s="367" t="s">
        <v>352</v>
      </c>
    </row>
    <row r="168" spans="1:43">
      <c r="A168" s="367">
        <v>4</v>
      </c>
      <c r="B168" s="367" t="s">
        <v>352</v>
      </c>
      <c r="C168" s="379" t="s">
        <v>151</v>
      </c>
      <c r="E168" s="381">
        <f>'16. Sikkim-2'!D7</f>
        <v>48.192771084337352</v>
      </c>
      <c r="F168" s="381">
        <f>'16. Sikkim-2'!F7</f>
        <v>9.1999999999999993</v>
      </c>
      <c r="G168" s="381">
        <f>'16. Sikkim-2'!G7</f>
        <v>2.09</v>
      </c>
      <c r="H168" s="381">
        <f>'16. Sikkim-2'!H7</f>
        <v>0</v>
      </c>
      <c r="I168" s="381">
        <f>'16. Sikkim-2'!I7</f>
        <v>0</v>
      </c>
      <c r="J168" s="381">
        <f>'16. Sikkim-2'!J7</f>
        <v>3.46</v>
      </c>
      <c r="K168" s="381">
        <f>'16. Sikkim-2'!K7</f>
        <v>3.4</v>
      </c>
      <c r="L168" s="381">
        <f>'16. Sikkim-2'!L7</f>
        <v>0.13</v>
      </c>
      <c r="M168" s="381">
        <f>'16. Sikkim-2'!M7</f>
        <v>0</v>
      </c>
      <c r="N168" s="381">
        <f>'16. Sikkim-2'!N7</f>
        <v>0.08</v>
      </c>
      <c r="O168" s="381">
        <f>'16. Sikkim-2'!O7</f>
        <v>0</v>
      </c>
      <c r="P168" s="381">
        <f>'16. Sikkim-2'!P7</f>
        <v>0.04</v>
      </c>
      <c r="Q168" s="381">
        <f>'16. Sikkim-2'!Q7</f>
        <v>0</v>
      </c>
      <c r="R168" s="381">
        <f>'16. Sikkim-2'!R7</f>
        <v>0</v>
      </c>
      <c r="S168" s="377" t="str">
        <f>VLOOKUP(B168,'Plant Data'!B:H,2,0)</f>
        <v>Sikkim</v>
      </c>
      <c r="T168" s="377" t="str">
        <f>VLOOKUP(B168,'Plant Data'!B:H,3,0)</f>
        <v>TS-3</v>
      </c>
      <c r="U168" s="377" t="str">
        <f>VLOOKUP(B168,'Plant Data'!B:H,4,0)</f>
        <v>Topical-MDI &amp; OSD</v>
      </c>
      <c r="V168" s="377" t="str">
        <f>VLOOKUP(B168,'Plant Data'!B:H,5,0)</f>
        <v>Suman Bag</v>
      </c>
      <c r="W168" s="377" t="str">
        <f>VLOOKUP(B168,'Plant Data'!B:H,6,0)</f>
        <v>Akshay Patel</v>
      </c>
      <c r="X168" s="377" t="str">
        <f>VLOOKUP(B168,'Plant Data'!B:H,7,0)</f>
        <v>Nirmal Mishra</v>
      </c>
      <c r="AA168" s="379" t="s">
        <v>151</v>
      </c>
      <c r="AB168" s="381">
        <v>48.192771084337352</v>
      </c>
      <c r="AD168" s="401">
        <f t="shared" si="16"/>
        <v>1.6805960065677696</v>
      </c>
      <c r="AE168" s="401">
        <f t="shared" si="16"/>
        <v>3.9796513435524781</v>
      </c>
      <c r="AF168" s="401">
        <f t="shared" si="17"/>
        <v>3.9796513435524781</v>
      </c>
      <c r="AG168" s="401">
        <f t="shared" si="18"/>
        <v>4.0160642570281126</v>
      </c>
      <c r="AH168" s="401">
        <f t="shared" si="19"/>
        <v>4.0160642570281126</v>
      </c>
      <c r="AI168" s="401">
        <f t="shared" si="20"/>
        <v>4.0160642570281126</v>
      </c>
      <c r="AJ168" s="401">
        <f t="shared" si="21"/>
        <v>4.0160642570281126</v>
      </c>
      <c r="AK168" s="401">
        <f t="shared" si="22"/>
        <v>4.0160642570281126</v>
      </c>
      <c r="AL168" s="401"/>
      <c r="AM168" s="401"/>
      <c r="AN168" s="401"/>
      <c r="AO168" s="401"/>
      <c r="AP168" s="367" t="s">
        <v>352</v>
      </c>
    </row>
    <row r="169" spans="1:43">
      <c r="A169" s="367">
        <v>5</v>
      </c>
      <c r="B169" s="367" t="s">
        <v>352</v>
      </c>
      <c r="C169" s="379" t="s">
        <v>9</v>
      </c>
      <c r="E169" s="381">
        <f>'16. Sikkim-2'!D8</f>
        <v>72.289156626506028</v>
      </c>
      <c r="F169" s="381">
        <f>'16. Sikkim-2'!F8</f>
        <v>1.66</v>
      </c>
      <c r="G169" s="381">
        <f>'16. Sikkim-2'!G8</f>
        <v>0</v>
      </c>
      <c r="H169" s="381">
        <f>'16. Sikkim-2'!H8</f>
        <v>0</v>
      </c>
      <c r="I169" s="381">
        <f>'16. Sikkim-2'!I8</f>
        <v>0</v>
      </c>
      <c r="J169" s="381">
        <f>'16. Sikkim-2'!J8</f>
        <v>0</v>
      </c>
      <c r="K169" s="381">
        <f>'16. Sikkim-2'!K8</f>
        <v>0</v>
      </c>
      <c r="L169" s="381">
        <f>'16. Sikkim-2'!L8</f>
        <v>0</v>
      </c>
      <c r="M169" s="381">
        <f>'16. Sikkim-2'!M8</f>
        <v>0</v>
      </c>
      <c r="N169" s="381">
        <f>'16. Sikkim-2'!N8</f>
        <v>0</v>
      </c>
      <c r="O169" s="381">
        <f>'16. Sikkim-2'!O8</f>
        <v>0</v>
      </c>
      <c r="P169" s="381">
        <f>'16. Sikkim-2'!P8</f>
        <v>1.66</v>
      </c>
      <c r="Q169" s="381">
        <f>'16. Sikkim-2'!Q8</f>
        <v>0</v>
      </c>
      <c r="R169" s="381">
        <f>'16. Sikkim-2'!R8</f>
        <v>0</v>
      </c>
      <c r="S169" s="377" t="str">
        <f>VLOOKUP(B169,'Plant Data'!B:H,2,0)</f>
        <v>Sikkim</v>
      </c>
      <c r="T169" s="377" t="str">
        <f>VLOOKUP(B169,'Plant Data'!B:H,3,0)</f>
        <v>TS-3</v>
      </c>
      <c r="U169" s="377" t="str">
        <f>VLOOKUP(B169,'Plant Data'!B:H,4,0)</f>
        <v>Topical-MDI &amp; OSD</v>
      </c>
      <c r="V169" s="377" t="str">
        <f>VLOOKUP(B169,'Plant Data'!B:H,5,0)</f>
        <v>Suman Bag</v>
      </c>
      <c r="W169" s="377" t="str">
        <f>VLOOKUP(B169,'Plant Data'!B:H,6,0)</f>
        <v>Akshay Patel</v>
      </c>
      <c r="X169" s="377" t="str">
        <f>VLOOKUP(B169,'Plant Data'!B:H,7,0)</f>
        <v>Nirmal Mishra</v>
      </c>
      <c r="AA169" s="379" t="s">
        <v>9</v>
      </c>
      <c r="AB169" s="381">
        <v>72.289156626506028</v>
      </c>
      <c r="AD169" s="401">
        <f t="shared" si="16"/>
        <v>2.5208940098516543</v>
      </c>
      <c r="AE169" s="401">
        <f t="shared" si="16"/>
        <v>5.9694770153287173</v>
      </c>
      <c r="AF169" s="401">
        <f t="shared" si="17"/>
        <v>5.9694770153287173</v>
      </c>
      <c r="AG169" s="401">
        <f t="shared" si="18"/>
        <v>6.024096385542169</v>
      </c>
      <c r="AH169" s="401">
        <f t="shared" si="19"/>
        <v>6.024096385542169</v>
      </c>
      <c r="AI169" s="401">
        <f t="shared" si="20"/>
        <v>6.024096385542169</v>
      </c>
      <c r="AJ169" s="401">
        <f t="shared" si="21"/>
        <v>6.024096385542169</v>
      </c>
      <c r="AK169" s="401">
        <f t="shared" si="22"/>
        <v>6.024096385542169</v>
      </c>
      <c r="AL169" s="401"/>
      <c r="AM169" s="401"/>
      <c r="AN169" s="401"/>
      <c r="AO169" s="401"/>
      <c r="AP169" s="367" t="s">
        <v>352</v>
      </c>
    </row>
    <row r="170" spans="1:43">
      <c r="A170" s="367">
        <v>6</v>
      </c>
      <c r="B170" s="367" t="s">
        <v>352</v>
      </c>
      <c r="C170" s="379" t="s">
        <v>10</v>
      </c>
      <c r="E170" s="381">
        <f>'16. Sikkim-2'!D9</f>
        <v>84.337349397590359</v>
      </c>
      <c r="F170" s="381">
        <f>'16. Sikkim-2'!F9</f>
        <v>304.90698000000003</v>
      </c>
      <c r="G170" s="381">
        <f>'16. Sikkim-2'!G9</f>
        <v>2.42</v>
      </c>
      <c r="H170" s="381">
        <f>'16. Sikkim-2'!H9</f>
        <v>2.08</v>
      </c>
      <c r="I170" s="381">
        <f>'16. Sikkim-2'!I9</f>
        <v>1.8440000000000001</v>
      </c>
      <c r="J170" s="381">
        <f>'16. Sikkim-2'!J9</f>
        <v>0.99</v>
      </c>
      <c r="K170" s="381">
        <f>'16. Sikkim-2'!K9</f>
        <v>144.80068</v>
      </c>
      <c r="L170" s="381">
        <f>'16. Sikkim-2'!L9</f>
        <v>100.5523</v>
      </c>
      <c r="M170" s="381">
        <f>'16. Sikkim-2'!M9</f>
        <v>32.01</v>
      </c>
      <c r="N170" s="381">
        <f>'16. Sikkim-2'!N9</f>
        <v>6.29</v>
      </c>
      <c r="O170" s="381">
        <f>'16. Sikkim-2'!O9</f>
        <v>0.12</v>
      </c>
      <c r="P170" s="381">
        <f>'16. Sikkim-2'!P9</f>
        <v>13.799999999999999</v>
      </c>
      <c r="Q170" s="381">
        <f>'16. Sikkim-2'!Q9</f>
        <v>0</v>
      </c>
      <c r="R170" s="381">
        <f>'16. Sikkim-2'!R9</f>
        <v>0</v>
      </c>
      <c r="S170" s="377" t="str">
        <f>VLOOKUP(B170,'Plant Data'!B:H,2,0)</f>
        <v>Sikkim</v>
      </c>
      <c r="T170" s="377" t="str">
        <f>VLOOKUP(B170,'Plant Data'!B:H,3,0)</f>
        <v>TS-3</v>
      </c>
      <c r="U170" s="377" t="str">
        <f>VLOOKUP(B170,'Plant Data'!B:H,4,0)</f>
        <v>Topical-MDI &amp; OSD</v>
      </c>
      <c r="V170" s="377" t="str">
        <f>VLOOKUP(B170,'Plant Data'!B:H,5,0)</f>
        <v>Suman Bag</v>
      </c>
      <c r="W170" s="377" t="str">
        <f>VLOOKUP(B170,'Plant Data'!B:H,6,0)</f>
        <v>Akshay Patel</v>
      </c>
      <c r="X170" s="377" t="str">
        <f>VLOOKUP(B170,'Plant Data'!B:H,7,0)</f>
        <v>Nirmal Mishra</v>
      </c>
      <c r="AA170" s="379" t="s">
        <v>10</v>
      </c>
      <c r="AB170" s="381">
        <v>84.337349397590359</v>
      </c>
      <c r="AD170" s="401">
        <f t="shared" si="16"/>
        <v>2.9410430114935964</v>
      </c>
      <c r="AE170" s="401">
        <f t="shared" si="16"/>
        <v>6.9643898512168363</v>
      </c>
      <c r="AF170" s="401">
        <f t="shared" si="17"/>
        <v>6.9643898512168363</v>
      </c>
      <c r="AG170" s="401">
        <f t="shared" si="18"/>
        <v>7.0281124497991962</v>
      </c>
      <c r="AH170" s="401">
        <f t="shared" si="19"/>
        <v>7.0281124497991962</v>
      </c>
      <c r="AI170" s="401">
        <f t="shared" si="20"/>
        <v>7.0281124497991962</v>
      </c>
      <c r="AJ170" s="401">
        <f t="shared" si="21"/>
        <v>7.0281124497991962</v>
      </c>
      <c r="AK170" s="401">
        <f t="shared" si="22"/>
        <v>7.0281124497991962</v>
      </c>
      <c r="AL170" s="401"/>
      <c r="AM170" s="401"/>
      <c r="AN170" s="401"/>
      <c r="AO170" s="401"/>
      <c r="AP170" s="367" t="s">
        <v>352</v>
      </c>
    </row>
    <row r="171" spans="1:43">
      <c r="A171" s="367">
        <v>7</v>
      </c>
      <c r="B171" s="367" t="s">
        <v>352</v>
      </c>
      <c r="C171" s="379" t="s">
        <v>5</v>
      </c>
      <c r="E171" s="381">
        <f>'16. Sikkim-2'!D10</f>
        <v>48.192771084337352</v>
      </c>
      <c r="F171" s="381">
        <f>'16. Sikkim-2'!F10</f>
        <v>24.590000000000003</v>
      </c>
      <c r="G171" s="381">
        <f>'16. Sikkim-2'!G10</f>
        <v>2.46</v>
      </c>
      <c r="H171" s="381">
        <f>'16. Sikkim-2'!H10</f>
        <v>2.46</v>
      </c>
      <c r="I171" s="381">
        <f>'16. Sikkim-2'!I10</f>
        <v>2.46</v>
      </c>
      <c r="J171" s="381">
        <f>'16. Sikkim-2'!J10</f>
        <v>2.46</v>
      </c>
      <c r="K171" s="381">
        <f>'16. Sikkim-2'!K10</f>
        <v>2.4500000000000002</v>
      </c>
      <c r="L171" s="381">
        <f>'16. Sikkim-2'!L10</f>
        <v>2.46</v>
      </c>
      <c r="M171" s="381">
        <f>'16. Sikkim-2'!M10</f>
        <v>2.46</v>
      </c>
      <c r="N171" s="381">
        <f>'16. Sikkim-2'!N10</f>
        <v>2.46</v>
      </c>
      <c r="O171" s="381">
        <f>'16. Sikkim-2'!O10</f>
        <v>2.46</v>
      </c>
      <c r="P171" s="381">
        <f>'16. Sikkim-2'!P10</f>
        <v>2.46</v>
      </c>
      <c r="Q171" s="381">
        <f>'16. Sikkim-2'!Q10</f>
        <v>0</v>
      </c>
      <c r="R171" s="381">
        <f>'16. Sikkim-2'!R10</f>
        <v>0</v>
      </c>
      <c r="S171" s="377" t="str">
        <f>VLOOKUP(B171,'Plant Data'!B:H,2,0)</f>
        <v>Sikkim</v>
      </c>
      <c r="T171" s="377" t="str">
        <f>VLOOKUP(B171,'Plant Data'!B:H,3,0)</f>
        <v>TS-3</v>
      </c>
      <c r="U171" s="377" t="str">
        <f>VLOOKUP(B171,'Plant Data'!B:H,4,0)</f>
        <v>Topical-MDI &amp; OSD</v>
      </c>
      <c r="V171" s="377" t="str">
        <f>VLOOKUP(B171,'Plant Data'!B:H,5,0)</f>
        <v>Suman Bag</v>
      </c>
      <c r="W171" s="377" t="str">
        <f>VLOOKUP(B171,'Plant Data'!B:H,6,0)</f>
        <v>Akshay Patel</v>
      </c>
      <c r="X171" s="377" t="str">
        <f>VLOOKUP(B171,'Plant Data'!B:H,7,0)</f>
        <v>Nirmal Mishra</v>
      </c>
      <c r="AA171" s="379" t="s">
        <v>5</v>
      </c>
      <c r="AB171" s="381">
        <v>48.192771084337352</v>
      </c>
      <c r="AD171" s="401">
        <f t="shared" si="16"/>
        <v>1.6805960065677696</v>
      </c>
      <c r="AE171" s="401">
        <f t="shared" si="16"/>
        <v>3.9796513435524781</v>
      </c>
      <c r="AF171" s="401">
        <f t="shared" si="17"/>
        <v>3.9796513435524781</v>
      </c>
      <c r="AG171" s="401">
        <f t="shared" si="18"/>
        <v>4.0160642570281126</v>
      </c>
      <c r="AH171" s="401">
        <f t="shared" si="19"/>
        <v>4.0160642570281126</v>
      </c>
      <c r="AI171" s="401">
        <f t="shared" si="20"/>
        <v>4.0160642570281126</v>
      </c>
      <c r="AJ171" s="401">
        <f t="shared" si="21"/>
        <v>4.0160642570281126</v>
      </c>
      <c r="AK171" s="401">
        <f t="shared" si="22"/>
        <v>4.0160642570281126</v>
      </c>
      <c r="AL171" s="401"/>
      <c r="AM171" s="401"/>
      <c r="AN171" s="401"/>
      <c r="AO171" s="401"/>
      <c r="AP171" s="367" t="s">
        <v>352</v>
      </c>
    </row>
    <row r="172" spans="1:43">
      <c r="A172" s="367">
        <v>8</v>
      </c>
      <c r="B172" s="367" t="s">
        <v>352</v>
      </c>
      <c r="C172" s="379" t="s">
        <v>11</v>
      </c>
      <c r="E172" s="381">
        <f>'16. Sikkim-2'!D11</f>
        <v>168.67469879518072</v>
      </c>
      <c r="F172" s="381">
        <f>'16. Sikkim-2'!F11</f>
        <v>347.44562052874818</v>
      </c>
      <c r="G172" s="381">
        <f>'16. Sikkim-2'!G11</f>
        <v>0</v>
      </c>
      <c r="H172" s="381">
        <f>'16. Sikkim-2'!H11</f>
        <v>0</v>
      </c>
      <c r="I172" s="381">
        <f>'16. Sikkim-2'!I11</f>
        <v>0</v>
      </c>
      <c r="J172" s="381">
        <f>'16. Sikkim-2'!J11</f>
        <v>0</v>
      </c>
      <c r="K172" s="381">
        <f>'16. Sikkim-2'!K11</f>
        <v>34.363760528748202</v>
      </c>
      <c r="L172" s="381">
        <f>'16. Sikkim-2'!L11</f>
        <v>53.335500000000003</v>
      </c>
      <c r="M172" s="381">
        <f>'16. Sikkim-2'!M11</f>
        <v>91.339999999999989</v>
      </c>
      <c r="N172" s="381">
        <f>'16. Sikkim-2'!N11</f>
        <v>96.382499999999993</v>
      </c>
      <c r="O172" s="381">
        <f>'16. Sikkim-2'!O11</f>
        <v>52.203859999999992</v>
      </c>
      <c r="P172" s="381">
        <f>'16. Sikkim-2'!P11</f>
        <v>19.819999999999993</v>
      </c>
      <c r="Q172" s="381">
        <f>'16. Sikkim-2'!Q11</f>
        <v>0</v>
      </c>
      <c r="R172" s="381">
        <f>'16. Sikkim-2'!R11</f>
        <v>0</v>
      </c>
      <c r="S172" s="377" t="str">
        <f>VLOOKUP(B172,'Plant Data'!B:H,2,0)</f>
        <v>Sikkim</v>
      </c>
      <c r="T172" s="377" t="str">
        <f>VLOOKUP(B172,'Plant Data'!B:H,3,0)</f>
        <v>TS-3</v>
      </c>
      <c r="U172" s="377" t="str">
        <f>VLOOKUP(B172,'Plant Data'!B:H,4,0)</f>
        <v>Topical-MDI &amp; OSD</v>
      </c>
      <c r="V172" s="377" t="str">
        <f>VLOOKUP(B172,'Plant Data'!B:H,5,0)</f>
        <v>Suman Bag</v>
      </c>
      <c r="W172" s="377" t="str">
        <f>VLOOKUP(B172,'Plant Data'!B:H,6,0)</f>
        <v>Akshay Patel</v>
      </c>
      <c r="X172" s="377" t="str">
        <f>VLOOKUP(B172,'Plant Data'!B:H,7,0)</f>
        <v>Nirmal Mishra</v>
      </c>
      <c r="AA172" s="379" t="s">
        <v>11</v>
      </c>
      <c r="AB172" s="381">
        <v>168.67469879518072</v>
      </c>
      <c r="AD172" s="401">
        <f t="shared" si="16"/>
        <v>5.8820860229871927</v>
      </c>
      <c r="AE172" s="401">
        <f t="shared" si="16"/>
        <v>13.928779702433673</v>
      </c>
      <c r="AF172" s="401">
        <f t="shared" si="17"/>
        <v>13.928779702433673</v>
      </c>
      <c r="AG172" s="401">
        <f t="shared" si="18"/>
        <v>14.056224899598392</v>
      </c>
      <c r="AH172" s="401">
        <f t="shared" si="19"/>
        <v>14.056224899598392</v>
      </c>
      <c r="AI172" s="401">
        <f t="shared" si="20"/>
        <v>14.056224899598392</v>
      </c>
      <c r="AJ172" s="401">
        <f t="shared" si="21"/>
        <v>14.056224899598392</v>
      </c>
      <c r="AK172" s="401">
        <f t="shared" si="22"/>
        <v>14.056224899598392</v>
      </c>
      <c r="AL172" s="401"/>
      <c r="AM172" s="401"/>
      <c r="AN172" s="401"/>
      <c r="AO172" s="401"/>
      <c r="AP172" s="367" t="s">
        <v>352</v>
      </c>
    </row>
    <row r="173" spans="1:43">
      <c r="A173" s="367">
        <v>9</v>
      </c>
      <c r="B173" s="367" t="s">
        <v>352</v>
      </c>
      <c r="C173" s="379" t="s">
        <v>12</v>
      </c>
      <c r="E173" s="381">
        <f>'16. Sikkim-2'!D12</f>
        <v>60.24096385542169</v>
      </c>
      <c r="F173" s="381">
        <f>'16. Sikkim-2'!F12</f>
        <v>5.9899999999999993</v>
      </c>
      <c r="G173" s="381">
        <f>'16. Sikkim-2'!G12</f>
        <v>0</v>
      </c>
      <c r="H173" s="381">
        <f>'16. Sikkim-2'!H12</f>
        <v>0</v>
      </c>
      <c r="I173" s="381">
        <f>'16. Sikkim-2'!I12</f>
        <v>0</v>
      </c>
      <c r="J173" s="381">
        <f>'16. Sikkim-2'!J12</f>
        <v>0</v>
      </c>
      <c r="K173" s="381">
        <f>'16. Sikkim-2'!K12</f>
        <v>0</v>
      </c>
      <c r="L173" s="381">
        <f>'16. Sikkim-2'!L12</f>
        <v>0</v>
      </c>
      <c r="M173" s="381">
        <f>'16. Sikkim-2'!M12</f>
        <v>0.42</v>
      </c>
      <c r="N173" s="381">
        <f>'16. Sikkim-2'!N12</f>
        <v>0</v>
      </c>
      <c r="O173" s="381">
        <f>'16. Sikkim-2'!O12</f>
        <v>0.09</v>
      </c>
      <c r="P173" s="381">
        <f>'16. Sikkim-2'!P12</f>
        <v>5.4799999999999995</v>
      </c>
      <c r="Q173" s="381">
        <f>'16. Sikkim-2'!Q12</f>
        <v>0</v>
      </c>
      <c r="R173" s="381">
        <f>'16. Sikkim-2'!R12</f>
        <v>0</v>
      </c>
      <c r="S173" s="377" t="str">
        <f>VLOOKUP(B173,'Plant Data'!B:H,2,0)</f>
        <v>Sikkim</v>
      </c>
      <c r="T173" s="377" t="str">
        <f>VLOOKUP(B173,'Plant Data'!B:H,3,0)</f>
        <v>TS-3</v>
      </c>
      <c r="U173" s="377" t="str">
        <f>VLOOKUP(B173,'Plant Data'!B:H,4,0)</f>
        <v>Topical-MDI &amp; OSD</v>
      </c>
      <c r="V173" s="377" t="str">
        <f>VLOOKUP(B173,'Plant Data'!B:H,5,0)</f>
        <v>Suman Bag</v>
      </c>
      <c r="W173" s="377" t="str">
        <f>VLOOKUP(B173,'Plant Data'!B:H,6,0)</f>
        <v>Akshay Patel</v>
      </c>
      <c r="X173" s="377" t="str">
        <f>VLOOKUP(B173,'Plant Data'!B:H,7,0)</f>
        <v>Nirmal Mishra</v>
      </c>
      <c r="AA173" s="379" t="s">
        <v>12</v>
      </c>
      <c r="AB173" s="381">
        <v>60.24096385542169</v>
      </c>
      <c r="AD173" s="401">
        <f t="shared" si="16"/>
        <v>2.1007450082097119</v>
      </c>
      <c r="AE173" s="401">
        <f t="shared" si="16"/>
        <v>4.9745641794405975</v>
      </c>
      <c r="AF173" s="401">
        <f t="shared" si="17"/>
        <v>4.9745641794405975</v>
      </c>
      <c r="AG173" s="401">
        <f t="shared" si="18"/>
        <v>5.0200803212851408</v>
      </c>
      <c r="AH173" s="401">
        <f t="shared" si="19"/>
        <v>5.0200803212851408</v>
      </c>
      <c r="AI173" s="401">
        <f t="shared" si="20"/>
        <v>5.0200803212851408</v>
      </c>
      <c r="AJ173" s="401">
        <f t="shared" si="21"/>
        <v>5.0200803212851408</v>
      </c>
      <c r="AK173" s="401">
        <f t="shared" si="22"/>
        <v>5.0200803212851408</v>
      </c>
      <c r="AL173" s="401"/>
      <c r="AM173" s="401"/>
      <c r="AN173" s="401"/>
      <c r="AO173" s="401"/>
      <c r="AP173" s="367" t="s">
        <v>352</v>
      </c>
    </row>
    <row r="174" spans="1:43">
      <c r="A174" s="367">
        <v>10</v>
      </c>
      <c r="B174" s="367" t="s">
        <v>352</v>
      </c>
      <c r="C174" s="380" t="s">
        <v>15</v>
      </c>
      <c r="E174" s="381">
        <f>'16. Sikkim-2'!D13</f>
        <v>24.096385542168676</v>
      </c>
      <c r="F174" s="381">
        <f>'16. Sikkim-2'!F13</f>
        <v>0</v>
      </c>
      <c r="G174" s="381">
        <f>'16. Sikkim-2'!G13</f>
        <v>0</v>
      </c>
      <c r="H174" s="381">
        <f>'16. Sikkim-2'!H13</f>
        <v>0</v>
      </c>
      <c r="I174" s="381">
        <f>'16. Sikkim-2'!I13</f>
        <v>0</v>
      </c>
      <c r="J174" s="381">
        <f>'16. Sikkim-2'!J13</f>
        <v>0</v>
      </c>
      <c r="K174" s="381">
        <f>'16. Sikkim-2'!K13</f>
        <v>0</v>
      </c>
      <c r="L174" s="381">
        <f>'16. Sikkim-2'!L13</f>
        <v>0</v>
      </c>
      <c r="M174" s="381">
        <f>'16. Sikkim-2'!M13</f>
        <v>0</v>
      </c>
      <c r="N174" s="381">
        <f>'16. Sikkim-2'!N13</f>
        <v>0</v>
      </c>
      <c r="O174" s="381">
        <f>'16. Sikkim-2'!O13</f>
        <v>0</v>
      </c>
      <c r="P174" s="381">
        <f>'16. Sikkim-2'!P13</f>
        <v>0</v>
      </c>
      <c r="Q174" s="381">
        <f>'16. Sikkim-2'!Q13</f>
        <v>0</v>
      </c>
      <c r="R174" s="381">
        <f>'16. Sikkim-2'!R13</f>
        <v>0</v>
      </c>
      <c r="S174" s="377" t="str">
        <f>VLOOKUP(B174,'Plant Data'!B:H,2,0)</f>
        <v>Sikkim</v>
      </c>
      <c r="T174" s="377" t="str">
        <f>VLOOKUP(B174,'Plant Data'!B:H,3,0)</f>
        <v>TS-3</v>
      </c>
      <c r="U174" s="377" t="str">
        <f>VLOOKUP(B174,'Plant Data'!B:H,4,0)</f>
        <v>Topical-MDI &amp; OSD</v>
      </c>
      <c r="V174" s="377" t="str">
        <f>VLOOKUP(B174,'Plant Data'!B:H,5,0)</f>
        <v>Suman Bag</v>
      </c>
      <c r="W174" s="377" t="str">
        <f>VLOOKUP(B174,'Plant Data'!B:H,6,0)</f>
        <v>Akshay Patel</v>
      </c>
      <c r="X174" s="377" t="str">
        <f>VLOOKUP(B174,'Plant Data'!B:H,7,0)</f>
        <v>Nirmal Mishra</v>
      </c>
      <c r="AA174" s="380" t="s">
        <v>15</v>
      </c>
      <c r="AB174" s="381">
        <v>24.096385542168676</v>
      </c>
      <c r="AD174" s="401">
        <f t="shared" si="16"/>
        <v>0.84029800328388482</v>
      </c>
      <c r="AE174" s="401">
        <f t="shared" si="16"/>
        <v>1.989825671776239</v>
      </c>
      <c r="AF174" s="401">
        <f t="shared" si="17"/>
        <v>1.989825671776239</v>
      </c>
      <c r="AG174" s="401">
        <f t="shared" si="18"/>
        <v>2.0080321285140563</v>
      </c>
      <c r="AH174" s="401">
        <f t="shared" si="19"/>
        <v>2.0080321285140563</v>
      </c>
      <c r="AI174" s="401">
        <f t="shared" si="20"/>
        <v>2.0080321285140563</v>
      </c>
      <c r="AJ174" s="401">
        <f t="shared" si="21"/>
        <v>2.0080321285140563</v>
      </c>
      <c r="AK174" s="401">
        <f t="shared" si="22"/>
        <v>2.0080321285140563</v>
      </c>
      <c r="AL174" s="401"/>
      <c r="AM174" s="401"/>
      <c r="AN174" s="401"/>
      <c r="AO174" s="401"/>
      <c r="AP174" s="367" t="s">
        <v>352</v>
      </c>
    </row>
    <row r="175" spans="1:43">
      <c r="A175" s="367">
        <v>11</v>
      </c>
      <c r="B175" s="367" t="s">
        <v>352</v>
      </c>
      <c r="C175" s="380" t="s">
        <v>16</v>
      </c>
      <c r="E175" s="381">
        <f>'16. Sikkim-2'!D14</f>
        <v>36.144578313253014</v>
      </c>
      <c r="F175" s="381">
        <f>'16. Sikkim-2'!F14</f>
        <v>0</v>
      </c>
      <c r="G175" s="381">
        <f>'16. Sikkim-2'!G14</f>
        <v>0</v>
      </c>
      <c r="H175" s="381">
        <f>'16. Sikkim-2'!H14</f>
        <v>0</v>
      </c>
      <c r="I175" s="381">
        <f>'16. Sikkim-2'!I14</f>
        <v>0</v>
      </c>
      <c r="J175" s="381">
        <f>'16. Sikkim-2'!J14</f>
        <v>0</v>
      </c>
      <c r="K175" s="381">
        <f>'16. Sikkim-2'!K14</f>
        <v>0</v>
      </c>
      <c r="L175" s="381">
        <f>'16. Sikkim-2'!L14</f>
        <v>0</v>
      </c>
      <c r="M175" s="381">
        <f>'16. Sikkim-2'!M14</f>
        <v>0</v>
      </c>
      <c r="N175" s="381">
        <f>'16. Sikkim-2'!N14</f>
        <v>0</v>
      </c>
      <c r="O175" s="381">
        <f>'16. Sikkim-2'!O14</f>
        <v>0</v>
      </c>
      <c r="P175" s="381">
        <f>'16. Sikkim-2'!P14</f>
        <v>0</v>
      </c>
      <c r="Q175" s="381">
        <f>'16. Sikkim-2'!Q14</f>
        <v>0</v>
      </c>
      <c r="R175" s="381">
        <f>'16. Sikkim-2'!R14</f>
        <v>0</v>
      </c>
      <c r="S175" s="377" t="str">
        <f>VLOOKUP(B175,'Plant Data'!B:H,2,0)</f>
        <v>Sikkim</v>
      </c>
      <c r="T175" s="377" t="str">
        <f>VLOOKUP(B175,'Plant Data'!B:H,3,0)</f>
        <v>TS-3</v>
      </c>
      <c r="U175" s="377" t="str">
        <f>VLOOKUP(B175,'Plant Data'!B:H,4,0)</f>
        <v>Topical-MDI &amp; OSD</v>
      </c>
      <c r="V175" s="377" t="str">
        <f>VLOOKUP(B175,'Plant Data'!B:H,5,0)</f>
        <v>Suman Bag</v>
      </c>
      <c r="W175" s="377" t="str">
        <f>VLOOKUP(B175,'Plant Data'!B:H,6,0)</f>
        <v>Akshay Patel</v>
      </c>
      <c r="X175" s="377" t="str">
        <f>VLOOKUP(B175,'Plant Data'!B:H,7,0)</f>
        <v>Nirmal Mishra</v>
      </c>
      <c r="AA175" s="380" t="s">
        <v>16</v>
      </c>
      <c r="AB175" s="381">
        <v>36.144578313253014</v>
      </c>
      <c r="AD175" s="401">
        <f t="shared" si="16"/>
        <v>1.2604470049258272</v>
      </c>
      <c r="AE175" s="401">
        <f t="shared" si="16"/>
        <v>2.9847385076643587</v>
      </c>
      <c r="AF175" s="401">
        <f t="shared" si="17"/>
        <v>2.9847385076643587</v>
      </c>
      <c r="AG175" s="401">
        <f t="shared" si="18"/>
        <v>3.0120481927710845</v>
      </c>
      <c r="AH175" s="401">
        <f t="shared" si="19"/>
        <v>3.0120481927710845</v>
      </c>
      <c r="AI175" s="401">
        <f t="shared" si="20"/>
        <v>3.0120481927710845</v>
      </c>
      <c r="AJ175" s="401">
        <f t="shared" si="21"/>
        <v>3.0120481927710845</v>
      </c>
      <c r="AK175" s="401">
        <f t="shared" si="22"/>
        <v>3.0120481927710845</v>
      </c>
      <c r="AL175" s="401"/>
      <c r="AM175" s="401"/>
      <c r="AN175" s="401"/>
      <c r="AO175" s="401"/>
      <c r="AP175" s="367" t="s">
        <v>352</v>
      </c>
    </row>
    <row r="176" spans="1:43">
      <c r="A176" s="367">
        <v>12</v>
      </c>
      <c r="B176" s="367" t="s">
        <v>352</v>
      </c>
      <c r="C176" s="380" t="s">
        <v>17</v>
      </c>
      <c r="E176" s="381">
        <f>'16. Sikkim-2'!D15</f>
        <v>0</v>
      </c>
      <c r="F176" s="381">
        <f>'16. Sikkim-2'!F15</f>
        <v>0</v>
      </c>
      <c r="G176" s="381">
        <f>'16. Sikkim-2'!G15</f>
        <v>0</v>
      </c>
      <c r="H176" s="381">
        <f>'16. Sikkim-2'!H15</f>
        <v>0</v>
      </c>
      <c r="I176" s="381">
        <f>'16. Sikkim-2'!I15</f>
        <v>0</v>
      </c>
      <c r="J176" s="381">
        <f>'16. Sikkim-2'!J15</f>
        <v>0</v>
      </c>
      <c r="K176" s="381">
        <f>'16. Sikkim-2'!K15</f>
        <v>0</v>
      </c>
      <c r="L176" s="381">
        <f>'16. Sikkim-2'!L15</f>
        <v>0</v>
      </c>
      <c r="M176" s="381">
        <f>'16. Sikkim-2'!M15</f>
        <v>0</v>
      </c>
      <c r="N176" s="381">
        <f>'16. Sikkim-2'!N15</f>
        <v>0</v>
      </c>
      <c r="O176" s="381">
        <f>'16. Sikkim-2'!O15</f>
        <v>0</v>
      </c>
      <c r="P176" s="381">
        <f>'16. Sikkim-2'!P15</f>
        <v>0</v>
      </c>
      <c r="Q176" s="381">
        <f>'16. Sikkim-2'!Q15</f>
        <v>0</v>
      </c>
      <c r="R176" s="381">
        <f>'16. Sikkim-2'!R15</f>
        <v>0</v>
      </c>
      <c r="S176" s="377" t="str">
        <f>VLOOKUP(B176,'Plant Data'!B:H,2,0)</f>
        <v>Sikkim</v>
      </c>
      <c r="T176" s="377" t="str">
        <f>VLOOKUP(B176,'Plant Data'!B:H,3,0)</f>
        <v>TS-3</v>
      </c>
      <c r="U176" s="377" t="str">
        <f>VLOOKUP(B176,'Plant Data'!B:H,4,0)</f>
        <v>Topical-MDI &amp; OSD</v>
      </c>
      <c r="V176" s="377" t="str">
        <f>VLOOKUP(B176,'Plant Data'!B:H,5,0)</f>
        <v>Suman Bag</v>
      </c>
      <c r="W176" s="377" t="str">
        <f>VLOOKUP(B176,'Plant Data'!B:H,6,0)</f>
        <v>Akshay Patel</v>
      </c>
      <c r="X176" s="377" t="str">
        <f>VLOOKUP(B176,'Plant Data'!B:H,7,0)</f>
        <v>Nirmal Mishra</v>
      </c>
      <c r="AA176" s="380" t="s">
        <v>17</v>
      </c>
      <c r="AB176" s="381">
        <v>0</v>
      </c>
      <c r="AD176" s="401">
        <f t="shared" si="16"/>
        <v>0</v>
      </c>
      <c r="AE176" s="401">
        <f t="shared" si="16"/>
        <v>0</v>
      </c>
      <c r="AF176" s="401">
        <f t="shared" si="17"/>
        <v>0</v>
      </c>
      <c r="AG176" s="401">
        <f t="shared" si="18"/>
        <v>0</v>
      </c>
      <c r="AH176" s="401">
        <f t="shared" si="19"/>
        <v>0</v>
      </c>
      <c r="AI176" s="401">
        <f t="shared" si="20"/>
        <v>0</v>
      </c>
      <c r="AJ176" s="401">
        <f t="shared" si="21"/>
        <v>0</v>
      </c>
      <c r="AK176" s="401">
        <f t="shared" si="22"/>
        <v>0</v>
      </c>
      <c r="AL176" s="401"/>
      <c r="AM176" s="401"/>
      <c r="AN176" s="401"/>
      <c r="AO176" s="401"/>
      <c r="AP176" s="367" t="s">
        <v>352</v>
      </c>
    </row>
    <row r="177" spans="1:42">
      <c r="A177" s="367">
        <v>13</v>
      </c>
      <c r="B177" s="367" t="s">
        <v>352</v>
      </c>
      <c r="C177" s="379" t="s">
        <v>132</v>
      </c>
      <c r="E177" s="381">
        <f>'16. Sikkim-2'!D16</f>
        <v>0</v>
      </c>
      <c r="F177" s="381">
        <f>'16. Sikkim-2'!F16</f>
        <v>0</v>
      </c>
      <c r="G177" s="381">
        <f>'16. Sikkim-2'!G16</f>
        <v>0</v>
      </c>
      <c r="H177" s="381">
        <f>'16. Sikkim-2'!H16</f>
        <v>0</v>
      </c>
      <c r="I177" s="381">
        <f>'16. Sikkim-2'!I16</f>
        <v>0</v>
      </c>
      <c r="J177" s="381">
        <f>'16. Sikkim-2'!J16</f>
        <v>0</v>
      </c>
      <c r="K177" s="381">
        <f>'16. Sikkim-2'!K16</f>
        <v>0</v>
      </c>
      <c r="L177" s="381">
        <f>'16. Sikkim-2'!L16</f>
        <v>0</v>
      </c>
      <c r="M177" s="381">
        <f>'16. Sikkim-2'!M16</f>
        <v>0</v>
      </c>
      <c r="N177" s="381">
        <f>'16. Sikkim-2'!N16</f>
        <v>0</v>
      </c>
      <c r="O177" s="381">
        <f>'16. Sikkim-2'!O16</f>
        <v>0</v>
      </c>
      <c r="P177" s="381">
        <f>'16. Sikkim-2'!P16</f>
        <v>0</v>
      </c>
      <c r="Q177" s="381">
        <f>'16. Sikkim-2'!Q16</f>
        <v>0</v>
      </c>
      <c r="R177" s="381">
        <f>'16. Sikkim-2'!R16</f>
        <v>0</v>
      </c>
      <c r="S177" s="377" t="str">
        <f>VLOOKUP(B177,'Plant Data'!B:H,2,0)</f>
        <v>Sikkim</v>
      </c>
      <c r="T177" s="377" t="str">
        <f>VLOOKUP(B177,'Plant Data'!B:H,3,0)</f>
        <v>TS-3</v>
      </c>
      <c r="U177" s="377" t="str">
        <f>VLOOKUP(B177,'Plant Data'!B:H,4,0)</f>
        <v>Topical-MDI &amp; OSD</v>
      </c>
      <c r="V177" s="377" t="str">
        <f>VLOOKUP(B177,'Plant Data'!B:H,5,0)</f>
        <v>Suman Bag</v>
      </c>
      <c r="W177" s="377" t="str">
        <f>VLOOKUP(B177,'Plant Data'!B:H,6,0)</f>
        <v>Akshay Patel</v>
      </c>
      <c r="X177" s="377" t="str">
        <f>VLOOKUP(B177,'Plant Data'!B:H,7,0)</f>
        <v>Nirmal Mishra</v>
      </c>
      <c r="AA177" s="379" t="s">
        <v>132</v>
      </c>
      <c r="AB177" s="381">
        <v>0</v>
      </c>
      <c r="AD177" s="401">
        <f t="shared" si="16"/>
        <v>0</v>
      </c>
      <c r="AE177" s="401">
        <f t="shared" si="16"/>
        <v>0</v>
      </c>
      <c r="AF177" s="401">
        <f t="shared" si="17"/>
        <v>0</v>
      </c>
      <c r="AG177" s="401">
        <f t="shared" si="18"/>
        <v>0</v>
      </c>
      <c r="AH177" s="401">
        <f t="shared" si="19"/>
        <v>0</v>
      </c>
      <c r="AI177" s="401">
        <f t="shared" si="20"/>
        <v>0</v>
      </c>
      <c r="AJ177" s="401">
        <f t="shared" si="21"/>
        <v>0</v>
      </c>
      <c r="AK177" s="401">
        <f t="shared" si="22"/>
        <v>0</v>
      </c>
      <c r="AL177" s="401"/>
      <c r="AM177" s="401"/>
      <c r="AN177" s="401"/>
      <c r="AO177" s="401"/>
      <c r="AP177" s="367" t="s">
        <v>352</v>
      </c>
    </row>
    <row r="178" spans="1:42">
      <c r="A178" s="367">
        <v>14</v>
      </c>
      <c r="B178" s="367" t="s">
        <v>352</v>
      </c>
      <c r="C178" s="379" t="s">
        <v>13</v>
      </c>
      <c r="E178" s="381">
        <f>'16. Sikkim-2'!D17</f>
        <v>0</v>
      </c>
      <c r="F178" s="381">
        <f>'16. Sikkim-2'!F17</f>
        <v>0</v>
      </c>
      <c r="G178" s="381">
        <f>'16. Sikkim-2'!G17</f>
        <v>0</v>
      </c>
      <c r="H178" s="381">
        <f>'16. Sikkim-2'!H17</f>
        <v>0</v>
      </c>
      <c r="I178" s="381">
        <f>'16. Sikkim-2'!I17</f>
        <v>0</v>
      </c>
      <c r="J178" s="381">
        <f>'16. Sikkim-2'!J17</f>
        <v>0</v>
      </c>
      <c r="K178" s="381">
        <f>'16. Sikkim-2'!K17</f>
        <v>0</v>
      </c>
      <c r="L178" s="381">
        <f>'16. Sikkim-2'!L17</f>
        <v>0</v>
      </c>
      <c r="M178" s="381">
        <f>'16. Sikkim-2'!M17</f>
        <v>0</v>
      </c>
      <c r="N178" s="381">
        <f>'16. Sikkim-2'!N17</f>
        <v>0</v>
      </c>
      <c r="O178" s="381">
        <f>'16. Sikkim-2'!O17</f>
        <v>0</v>
      </c>
      <c r="P178" s="381">
        <f>'16. Sikkim-2'!P17</f>
        <v>0</v>
      </c>
      <c r="Q178" s="381">
        <f>'16. Sikkim-2'!Q17</f>
        <v>0</v>
      </c>
      <c r="R178" s="381">
        <f>'16. Sikkim-2'!R17</f>
        <v>0</v>
      </c>
      <c r="S178" s="377" t="str">
        <f>VLOOKUP(B178,'Plant Data'!B:H,2,0)</f>
        <v>Sikkim</v>
      </c>
      <c r="T178" s="377" t="str">
        <f>VLOOKUP(B178,'Plant Data'!B:H,3,0)</f>
        <v>TS-3</v>
      </c>
      <c r="U178" s="377" t="str">
        <f>VLOOKUP(B178,'Plant Data'!B:H,4,0)</f>
        <v>Topical-MDI &amp; OSD</v>
      </c>
      <c r="V178" s="377" t="str">
        <f>VLOOKUP(B178,'Plant Data'!B:H,5,0)</f>
        <v>Suman Bag</v>
      </c>
      <c r="W178" s="377" t="str">
        <f>VLOOKUP(B178,'Plant Data'!B:H,6,0)</f>
        <v>Akshay Patel</v>
      </c>
      <c r="X178" s="377" t="str">
        <f>VLOOKUP(B178,'Plant Data'!B:H,7,0)</f>
        <v>Nirmal Mishra</v>
      </c>
      <c r="AA178" s="379" t="s">
        <v>13</v>
      </c>
      <c r="AB178" s="381">
        <v>0</v>
      </c>
      <c r="AD178" s="401">
        <f t="shared" si="16"/>
        <v>0</v>
      </c>
      <c r="AE178" s="401">
        <f t="shared" si="16"/>
        <v>0</v>
      </c>
      <c r="AF178" s="401">
        <f t="shared" si="17"/>
        <v>0</v>
      </c>
      <c r="AG178" s="401">
        <f t="shared" si="18"/>
        <v>0</v>
      </c>
      <c r="AH178" s="401">
        <f t="shared" si="19"/>
        <v>0</v>
      </c>
      <c r="AI178" s="401">
        <f t="shared" si="20"/>
        <v>0</v>
      </c>
      <c r="AJ178" s="401">
        <f t="shared" si="21"/>
        <v>0</v>
      </c>
      <c r="AK178" s="401">
        <f t="shared" si="22"/>
        <v>0</v>
      </c>
      <c r="AL178" s="401"/>
      <c r="AM178" s="401"/>
      <c r="AN178" s="401"/>
      <c r="AO178" s="401"/>
      <c r="AP178" s="367" t="s">
        <v>352</v>
      </c>
    </row>
    <row r="179" spans="1:42">
      <c r="A179" s="367">
        <v>15</v>
      </c>
      <c r="B179" s="367" t="s">
        <v>352</v>
      </c>
      <c r="C179" s="380" t="s">
        <v>14</v>
      </c>
      <c r="E179" s="381">
        <f>'16. Sikkim-2'!D18</f>
        <v>0</v>
      </c>
      <c r="F179" s="381">
        <f>'16. Sikkim-2'!F18</f>
        <v>0</v>
      </c>
      <c r="G179" s="381">
        <f>'16. Sikkim-2'!G18</f>
        <v>0</v>
      </c>
      <c r="H179" s="381">
        <f>'16. Sikkim-2'!H18</f>
        <v>0</v>
      </c>
      <c r="I179" s="381">
        <f>'16. Sikkim-2'!I18</f>
        <v>0</v>
      </c>
      <c r="J179" s="381">
        <f>'16. Sikkim-2'!J18</f>
        <v>0</v>
      </c>
      <c r="K179" s="381">
        <f>'16. Sikkim-2'!K18</f>
        <v>0</v>
      </c>
      <c r="L179" s="381">
        <f>'16. Sikkim-2'!L18</f>
        <v>0</v>
      </c>
      <c r="M179" s="381">
        <f>'16. Sikkim-2'!M18</f>
        <v>0</v>
      </c>
      <c r="N179" s="381">
        <f>'16. Sikkim-2'!N18</f>
        <v>0</v>
      </c>
      <c r="O179" s="381">
        <f>'16. Sikkim-2'!O18</f>
        <v>0</v>
      </c>
      <c r="P179" s="381">
        <f>'16. Sikkim-2'!P18</f>
        <v>0</v>
      </c>
      <c r="Q179" s="381">
        <f>'16. Sikkim-2'!Q18</f>
        <v>0</v>
      </c>
      <c r="R179" s="381">
        <f>'16. Sikkim-2'!R18</f>
        <v>0</v>
      </c>
      <c r="S179" s="377" t="str">
        <f>VLOOKUP(B179,'Plant Data'!B:H,2,0)</f>
        <v>Sikkim</v>
      </c>
      <c r="T179" s="377" t="str">
        <f>VLOOKUP(B179,'Plant Data'!B:H,3,0)</f>
        <v>TS-3</v>
      </c>
      <c r="U179" s="377" t="str">
        <f>VLOOKUP(B179,'Plant Data'!B:H,4,0)</f>
        <v>Topical-MDI &amp; OSD</v>
      </c>
      <c r="V179" s="377" t="str">
        <f>VLOOKUP(B179,'Plant Data'!B:H,5,0)</f>
        <v>Suman Bag</v>
      </c>
      <c r="W179" s="377" t="str">
        <f>VLOOKUP(B179,'Plant Data'!B:H,6,0)</f>
        <v>Akshay Patel</v>
      </c>
      <c r="X179" s="377" t="str">
        <f>VLOOKUP(B179,'Plant Data'!B:H,7,0)</f>
        <v>Nirmal Mishra</v>
      </c>
      <c r="AA179" s="380" t="s">
        <v>14</v>
      </c>
      <c r="AB179" s="381">
        <v>0</v>
      </c>
      <c r="AD179" s="401">
        <f t="shared" si="16"/>
        <v>0</v>
      </c>
      <c r="AE179" s="401">
        <f t="shared" si="16"/>
        <v>0</v>
      </c>
      <c r="AF179" s="401">
        <f t="shared" si="17"/>
        <v>0</v>
      </c>
      <c r="AG179" s="401">
        <f t="shared" si="18"/>
        <v>0</v>
      </c>
      <c r="AH179" s="401">
        <f t="shared" si="19"/>
        <v>0</v>
      </c>
      <c r="AI179" s="401">
        <f t="shared" si="20"/>
        <v>0</v>
      </c>
      <c r="AJ179" s="401">
        <f t="shared" si="21"/>
        <v>0</v>
      </c>
      <c r="AK179" s="401">
        <f t="shared" si="22"/>
        <v>0</v>
      </c>
      <c r="AL179" s="401"/>
      <c r="AM179" s="401"/>
      <c r="AN179" s="401"/>
      <c r="AO179" s="401"/>
      <c r="AP179" s="367" t="s">
        <v>352</v>
      </c>
    </row>
    <row r="180" spans="1:42">
      <c r="A180" s="367">
        <v>1</v>
      </c>
      <c r="B180" s="367" t="s">
        <v>93</v>
      </c>
      <c r="C180" s="367" t="s">
        <v>93</v>
      </c>
      <c r="E180" s="375">
        <f>'17. EMO'!D4</f>
        <v>213</v>
      </c>
      <c r="F180" s="375">
        <f>'17. EMO'!F4</f>
        <v>296.40340410428468</v>
      </c>
      <c r="G180" s="375">
        <f>'17. EMO'!G4</f>
        <v>11.2881</v>
      </c>
      <c r="H180" s="375">
        <f>'17. EMO'!H4</f>
        <v>8.0826434999999996</v>
      </c>
      <c r="I180" s="375">
        <f>'17. EMO'!I4</f>
        <v>55.526996099999998</v>
      </c>
      <c r="J180" s="375">
        <f>'17. EMO'!J4</f>
        <v>153.45598191399998</v>
      </c>
      <c r="K180" s="375">
        <f>'17. EMO'!K4</f>
        <v>1.8351681302368763</v>
      </c>
      <c r="L180" s="375">
        <f>'17. EMO'!L4</f>
        <v>14.104516341499998</v>
      </c>
      <c r="M180" s="375">
        <f>'17. EMO'!M4</f>
        <v>12.753031657374759</v>
      </c>
      <c r="N180" s="375">
        <f>'17. EMO'!N4</f>
        <v>14.881863559566099</v>
      </c>
      <c r="O180" s="375">
        <f>'17. EMO'!O4</f>
        <v>13.44</v>
      </c>
      <c r="P180" s="375">
        <f>'17. EMO'!P4</f>
        <v>11.035102901606994</v>
      </c>
      <c r="Q180" s="375">
        <f>'17. EMO'!Q4</f>
        <v>0</v>
      </c>
      <c r="R180" s="375">
        <f>'17. EMO'!R4</f>
        <v>0</v>
      </c>
      <c r="S180" s="377" t="str">
        <f>VLOOKUP(B180,'Plant Data'!B:H,2,0)</f>
        <v>Ahmedabad</v>
      </c>
      <c r="T180" s="377" t="str">
        <f>VLOOKUP(B180,'Plant Data'!B:H,3,0)</f>
        <v>TS-3</v>
      </c>
      <c r="U180" s="377" t="str">
        <f>VLOOKUP(B180,'Plant Data'!B:H,4,0)</f>
        <v>External Manufacturing</v>
      </c>
      <c r="V180" s="377" t="str">
        <f>VLOOKUP(B180,'Plant Data'!B:H,5,0)</f>
        <v>Arindam Sen</v>
      </c>
      <c r="W180" s="377" t="str">
        <f>VLOOKUP(B180,'Plant Data'!B:H,6,0)</f>
        <v>Brij Bhushan</v>
      </c>
      <c r="X180" s="377" t="str">
        <f>VLOOKUP(B180,'Plant Data'!B:H,7,0)</f>
        <v>Prashant Nanavati</v>
      </c>
      <c r="AA180" s="367" t="s">
        <v>93</v>
      </c>
      <c r="AB180" s="375">
        <v>213</v>
      </c>
      <c r="AD180" s="401">
        <f t="shared" si="16"/>
        <v>7.4278142000278988</v>
      </c>
      <c r="AE180" s="401">
        <f t="shared" si="16"/>
        <v>17.589064025666065</v>
      </c>
      <c r="AF180" s="401">
        <f t="shared" si="17"/>
        <v>17.589064025666065</v>
      </c>
      <c r="AG180" s="401">
        <f t="shared" si="18"/>
        <v>17.75</v>
      </c>
      <c r="AH180" s="401">
        <f t="shared" si="19"/>
        <v>17.75</v>
      </c>
      <c r="AI180" s="401">
        <f t="shared" si="20"/>
        <v>17.75</v>
      </c>
      <c r="AJ180" s="401">
        <f t="shared" si="21"/>
        <v>17.75</v>
      </c>
      <c r="AK180" s="401">
        <f t="shared" si="22"/>
        <v>17.75</v>
      </c>
      <c r="AL180" s="401"/>
      <c r="AM180" s="401"/>
      <c r="AN180" s="401"/>
      <c r="AO180" s="401"/>
      <c r="AP180" s="367" t="s">
        <v>93</v>
      </c>
    </row>
    <row r="181" spans="1:42">
      <c r="A181" s="367">
        <v>1</v>
      </c>
      <c r="B181" s="367" t="s">
        <v>96</v>
      </c>
      <c r="C181" s="379" t="s">
        <v>7</v>
      </c>
      <c r="E181" s="381">
        <f>'19. Jarod'!D4</f>
        <v>190</v>
      </c>
      <c r="F181" s="381">
        <f>'19. Jarod'!F4</f>
        <v>56.339217518116996</v>
      </c>
      <c r="G181" s="381">
        <f>'19. Jarod'!G4</f>
        <v>18.850996213281302</v>
      </c>
      <c r="H181" s="381">
        <f>'19. Jarod'!H4</f>
        <v>6.0739120034460861</v>
      </c>
      <c r="I181" s="381">
        <f>'19. Jarod'!I4</f>
        <v>14.26</v>
      </c>
      <c r="J181" s="381">
        <f>'19. Jarod'!J4</f>
        <v>0</v>
      </c>
      <c r="K181" s="381">
        <f>'19. Jarod'!K4</f>
        <v>0</v>
      </c>
      <c r="L181" s="381">
        <f>'19. Jarod'!L4</f>
        <v>10.039999999999999</v>
      </c>
      <c r="M181" s="381">
        <f>'19. Jarod'!M4</f>
        <v>0.40899999999999997</v>
      </c>
      <c r="N181" s="381">
        <f>'19. Jarod'!N4</f>
        <v>2.8759691680562804</v>
      </c>
      <c r="O181" s="381">
        <f>'19. Jarod'!O4</f>
        <v>0</v>
      </c>
      <c r="P181" s="381">
        <f>'19. Jarod'!P4</f>
        <v>3.8293401333333326</v>
      </c>
      <c r="Q181" s="381">
        <f>'19. Jarod'!Q4</f>
        <v>0</v>
      </c>
      <c r="R181" s="381">
        <f>'19. Jarod'!R4</f>
        <v>0</v>
      </c>
      <c r="S181" s="377" t="str">
        <f>VLOOKUP(B181,'Plant Data'!B:H,2,0)</f>
        <v>Vadodara</v>
      </c>
      <c r="T181" s="377" t="str">
        <f>VLOOKUP(B181,'Plant Data'!B:H,3,0)</f>
        <v>TS-4</v>
      </c>
      <c r="U181" s="377" t="str">
        <f>VLOOKUP(B181,'Plant Data'!B:H,4,0)</f>
        <v>Injectables</v>
      </c>
      <c r="V181" s="377" t="str">
        <f>VLOOKUP(B181,'Plant Data'!B:H,5,0)</f>
        <v>Rajesh Dessai</v>
      </c>
      <c r="W181" s="377" t="str">
        <f>VLOOKUP(B181,'Plant Data'!B:H,6,0)</f>
        <v>Brij Bhushan</v>
      </c>
      <c r="X181" s="377" t="str">
        <f>VLOOKUP(B181,'Plant Data'!B:H,7,0)</f>
        <v>Darpit Gandhi</v>
      </c>
      <c r="AA181" s="379" t="s">
        <v>7</v>
      </c>
      <c r="AB181" s="381">
        <v>190</v>
      </c>
      <c r="AD181" s="401">
        <f t="shared" si="16"/>
        <v>6.6257497558934313</v>
      </c>
      <c r="AE181" s="401">
        <f t="shared" si="16"/>
        <v>15.689775421955645</v>
      </c>
      <c r="AF181" s="401">
        <f t="shared" si="17"/>
        <v>15.689775421955645</v>
      </c>
      <c r="AG181" s="401">
        <f t="shared" si="18"/>
        <v>15.833333333333332</v>
      </c>
      <c r="AH181" s="401">
        <f t="shared" si="19"/>
        <v>15.833333333333332</v>
      </c>
      <c r="AI181" s="401">
        <f t="shared" si="20"/>
        <v>15.833333333333332</v>
      </c>
      <c r="AJ181" s="401">
        <f t="shared" si="21"/>
        <v>15.833333333333332</v>
      </c>
      <c r="AK181" s="401">
        <f t="shared" si="22"/>
        <v>15.833333333333332</v>
      </c>
      <c r="AL181" s="401"/>
      <c r="AM181" s="401"/>
      <c r="AN181" s="401"/>
      <c r="AO181" s="401"/>
      <c r="AP181" s="367" t="s">
        <v>96</v>
      </c>
    </row>
    <row r="182" spans="1:42">
      <c r="A182" s="367">
        <v>2</v>
      </c>
      <c r="B182" s="367" t="s">
        <v>96</v>
      </c>
      <c r="C182" s="379" t="s">
        <v>8</v>
      </c>
      <c r="E182" s="381">
        <f>'19. Jarod'!D5</f>
        <v>100</v>
      </c>
      <c r="F182" s="381">
        <f>'19. Jarod'!F5</f>
        <v>14.832441550290664</v>
      </c>
      <c r="G182" s="381">
        <f>'19. Jarod'!G5</f>
        <v>0</v>
      </c>
      <c r="H182" s="381">
        <f>'19. Jarod'!H5</f>
        <v>10.791807267662662</v>
      </c>
      <c r="I182" s="381">
        <f>'19. Jarod'!I5</f>
        <v>0</v>
      </c>
      <c r="J182" s="381">
        <f>'19. Jarod'!J5</f>
        <v>3.2337045826280018</v>
      </c>
      <c r="K182" s="381">
        <f>'19. Jarod'!K5</f>
        <v>0</v>
      </c>
      <c r="L182" s="381">
        <f>'19. Jarod'!L5</f>
        <v>0</v>
      </c>
      <c r="M182" s="381">
        <f>'19. Jarod'!M5</f>
        <v>0</v>
      </c>
      <c r="N182" s="381">
        <f>'19. Jarod'!N5</f>
        <v>0.80692969999999997</v>
      </c>
      <c r="O182" s="381">
        <f>'19. Jarod'!O5</f>
        <v>0</v>
      </c>
      <c r="P182" s="381">
        <f>'19. Jarod'!P5</f>
        <v>0</v>
      </c>
      <c r="Q182" s="381">
        <f>'19. Jarod'!Q5</f>
        <v>0</v>
      </c>
      <c r="R182" s="381">
        <f>'19. Jarod'!R5</f>
        <v>0</v>
      </c>
      <c r="S182" s="377" t="str">
        <f>VLOOKUP(B182,'Plant Data'!B:H,2,0)</f>
        <v>Vadodara</v>
      </c>
      <c r="T182" s="377" t="str">
        <f>VLOOKUP(B182,'Plant Data'!B:H,3,0)</f>
        <v>TS-4</v>
      </c>
      <c r="U182" s="377" t="str">
        <f>VLOOKUP(B182,'Plant Data'!B:H,4,0)</f>
        <v>Injectables</v>
      </c>
      <c r="V182" s="377" t="str">
        <f>VLOOKUP(B182,'Plant Data'!B:H,5,0)</f>
        <v>Rajesh Dessai</v>
      </c>
      <c r="W182" s="377" t="str">
        <f>VLOOKUP(B182,'Plant Data'!B:H,6,0)</f>
        <v>Brij Bhushan</v>
      </c>
      <c r="X182" s="377" t="str">
        <f>VLOOKUP(B182,'Plant Data'!B:H,7,0)</f>
        <v>Darpit Gandhi</v>
      </c>
      <c r="AA182" s="379" t="s">
        <v>8</v>
      </c>
      <c r="AB182" s="381">
        <v>100</v>
      </c>
      <c r="AD182" s="401">
        <f t="shared" si="16"/>
        <v>3.4872367136281217</v>
      </c>
      <c r="AE182" s="401">
        <f t="shared" si="16"/>
        <v>8.2577765378713917</v>
      </c>
      <c r="AF182" s="401">
        <f t="shared" si="17"/>
        <v>8.2577765378713917</v>
      </c>
      <c r="AG182" s="401">
        <f t="shared" si="18"/>
        <v>8.3333333333333321</v>
      </c>
      <c r="AH182" s="401">
        <f t="shared" si="19"/>
        <v>8.3333333333333321</v>
      </c>
      <c r="AI182" s="401">
        <f t="shared" si="20"/>
        <v>8.3333333333333321</v>
      </c>
      <c r="AJ182" s="401">
        <f t="shared" si="21"/>
        <v>8.3333333333333321</v>
      </c>
      <c r="AK182" s="401">
        <f t="shared" si="22"/>
        <v>8.3333333333333321</v>
      </c>
      <c r="AL182" s="401"/>
      <c r="AM182" s="401"/>
      <c r="AN182" s="401"/>
      <c r="AO182" s="401"/>
      <c r="AP182" s="367" t="s">
        <v>96</v>
      </c>
    </row>
    <row r="183" spans="1:42">
      <c r="A183" s="367">
        <v>3</v>
      </c>
      <c r="B183" s="367" t="s">
        <v>96</v>
      </c>
      <c r="C183" s="379" t="s">
        <v>9</v>
      </c>
      <c r="E183" s="381">
        <f>'19. Jarod'!D6</f>
        <v>100</v>
      </c>
      <c r="F183" s="381">
        <f>'19. Jarod'!F6</f>
        <v>86.244553638376203</v>
      </c>
      <c r="G183" s="381">
        <f>'19. Jarod'!G6</f>
        <v>0</v>
      </c>
      <c r="H183" s="381">
        <f>'19. Jarod'!H6</f>
        <v>0</v>
      </c>
      <c r="I183" s="381">
        <f>'19. Jarod'!I6</f>
        <v>14.77</v>
      </c>
      <c r="J183" s="381">
        <f>'19. Jarod'!J6</f>
        <v>0</v>
      </c>
      <c r="K183" s="381">
        <f>'19. Jarod'!K6</f>
        <v>6.06</v>
      </c>
      <c r="L183" s="381">
        <f>'19. Jarod'!L6</f>
        <v>0</v>
      </c>
      <c r="M183" s="381">
        <f>'19. Jarod'!M6</f>
        <v>55.025923043376196</v>
      </c>
      <c r="N183" s="381">
        <f>'19. Jarod'!N6</f>
        <v>0</v>
      </c>
      <c r="O183" s="381">
        <f>'19. Jarod'!O6</f>
        <v>7.5765664000000008</v>
      </c>
      <c r="P183" s="381">
        <f>'19. Jarod'!P6</f>
        <v>2.812064195</v>
      </c>
      <c r="Q183" s="381">
        <f>'19. Jarod'!Q6</f>
        <v>0</v>
      </c>
      <c r="R183" s="381">
        <f>'19. Jarod'!R6</f>
        <v>0</v>
      </c>
      <c r="S183" s="377" t="str">
        <f>VLOOKUP(B183,'Plant Data'!B:H,2,0)</f>
        <v>Vadodara</v>
      </c>
      <c r="T183" s="377" t="str">
        <f>VLOOKUP(B183,'Plant Data'!B:H,3,0)</f>
        <v>TS-4</v>
      </c>
      <c r="U183" s="377" t="str">
        <f>VLOOKUP(B183,'Plant Data'!B:H,4,0)</f>
        <v>Injectables</v>
      </c>
      <c r="V183" s="377" t="str">
        <f>VLOOKUP(B183,'Plant Data'!B:H,5,0)</f>
        <v>Rajesh Dessai</v>
      </c>
      <c r="W183" s="377" t="str">
        <f>VLOOKUP(B183,'Plant Data'!B:H,6,0)</f>
        <v>Brij Bhushan</v>
      </c>
      <c r="X183" s="377" t="str">
        <f>VLOOKUP(B183,'Plant Data'!B:H,7,0)</f>
        <v>Darpit Gandhi</v>
      </c>
      <c r="AA183" s="379" t="s">
        <v>9</v>
      </c>
      <c r="AB183" s="381">
        <v>100</v>
      </c>
      <c r="AD183" s="401">
        <f t="shared" si="16"/>
        <v>3.4872367136281217</v>
      </c>
      <c r="AE183" s="401">
        <f t="shared" si="16"/>
        <v>8.2577765378713917</v>
      </c>
      <c r="AF183" s="401">
        <f t="shared" si="17"/>
        <v>8.2577765378713917</v>
      </c>
      <c r="AG183" s="401">
        <f t="shared" si="18"/>
        <v>8.3333333333333321</v>
      </c>
      <c r="AH183" s="401">
        <f t="shared" si="19"/>
        <v>8.3333333333333321</v>
      </c>
      <c r="AI183" s="401">
        <f t="shared" si="20"/>
        <v>8.3333333333333321</v>
      </c>
      <c r="AJ183" s="401">
        <f t="shared" si="21"/>
        <v>8.3333333333333321</v>
      </c>
      <c r="AK183" s="401">
        <f t="shared" si="22"/>
        <v>8.3333333333333321</v>
      </c>
      <c r="AL183" s="401"/>
      <c r="AM183" s="401"/>
      <c r="AN183" s="401"/>
      <c r="AO183" s="401"/>
      <c r="AP183" s="367" t="s">
        <v>96</v>
      </c>
    </row>
    <row r="184" spans="1:42">
      <c r="A184" s="367">
        <v>4</v>
      </c>
      <c r="B184" s="367" t="s">
        <v>96</v>
      </c>
      <c r="C184" s="379" t="s">
        <v>10</v>
      </c>
      <c r="E184" s="381">
        <f>'19. Jarod'!D7</f>
        <v>20</v>
      </c>
      <c r="F184" s="381">
        <f>'19. Jarod'!F7</f>
        <v>34.492177948793952</v>
      </c>
      <c r="G184" s="381">
        <f>'19. Jarod'!G7</f>
        <v>0</v>
      </c>
      <c r="H184" s="381">
        <f>'19. Jarod'!H7</f>
        <v>0</v>
      </c>
      <c r="I184" s="381">
        <f>'19. Jarod'!I7</f>
        <v>0</v>
      </c>
      <c r="J184" s="381">
        <f>'19. Jarod'!J7</f>
        <v>0</v>
      </c>
      <c r="K184" s="381">
        <f>'19. Jarod'!K7</f>
        <v>0</v>
      </c>
      <c r="L184" s="381">
        <f>'19. Jarod'!L7</f>
        <v>0</v>
      </c>
      <c r="M184" s="381">
        <f>'19. Jarod'!M7</f>
        <v>3.4878733365633736</v>
      </c>
      <c r="N184" s="381">
        <f>'19. Jarod'!N7</f>
        <v>1.7447682040768608</v>
      </c>
      <c r="O184" s="381">
        <f>'19. Jarod'!O7</f>
        <v>27.17276820407686</v>
      </c>
      <c r="P184" s="381">
        <f>'19. Jarod'!P7</f>
        <v>2.0867682040768609</v>
      </c>
      <c r="Q184" s="381">
        <f>'19. Jarod'!Q7</f>
        <v>0</v>
      </c>
      <c r="R184" s="381">
        <f>'19. Jarod'!R7</f>
        <v>0</v>
      </c>
      <c r="S184" s="377" t="str">
        <f>VLOOKUP(B184,'Plant Data'!B:H,2,0)</f>
        <v>Vadodara</v>
      </c>
      <c r="T184" s="377" t="str">
        <f>VLOOKUP(B184,'Plant Data'!B:H,3,0)</f>
        <v>TS-4</v>
      </c>
      <c r="U184" s="377" t="str">
        <f>VLOOKUP(B184,'Plant Data'!B:H,4,0)</f>
        <v>Injectables</v>
      </c>
      <c r="V184" s="377" t="str">
        <f>VLOOKUP(B184,'Plant Data'!B:H,5,0)</f>
        <v>Rajesh Dessai</v>
      </c>
      <c r="W184" s="377" t="str">
        <f>VLOOKUP(B184,'Plant Data'!B:H,6,0)</f>
        <v>Brij Bhushan</v>
      </c>
      <c r="X184" s="377" t="str">
        <f>VLOOKUP(B184,'Plant Data'!B:H,7,0)</f>
        <v>Darpit Gandhi</v>
      </c>
      <c r="AA184" s="379" t="s">
        <v>10</v>
      </c>
      <c r="AB184" s="381">
        <v>20</v>
      </c>
      <c r="AD184" s="401">
        <f t="shared" si="16"/>
        <v>0.69744734272562436</v>
      </c>
      <c r="AE184" s="401">
        <f t="shared" si="16"/>
        <v>1.6515553075742784</v>
      </c>
      <c r="AF184" s="401">
        <f t="shared" si="17"/>
        <v>1.6515553075742784</v>
      </c>
      <c r="AG184" s="401">
        <f t="shared" si="18"/>
        <v>1.6666666666666665</v>
      </c>
      <c r="AH184" s="401">
        <f t="shared" si="19"/>
        <v>1.6666666666666665</v>
      </c>
      <c r="AI184" s="401">
        <f t="shared" si="20"/>
        <v>1.6666666666666665</v>
      </c>
      <c r="AJ184" s="401">
        <f t="shared" si="21"/>
        <v>1.6666666666666665</v>
      </c>
      <c r="AK184" s="401">
        <f t="shared" si="22"/>
        <v>1.6666666666666665</v>
      </c>
      <c r="AL184" s="401"/>
      <c r="AM184" s="401"/>
      <c r="AN184" s="401"/>
      <c r="AO184" s="401"/>
      <c r="AP184" s="367" t="s">
        <v>96</v>
      </c>
    </row>
    <row r="185" spans="1:42">
      <c r="A185" s="367">
        <v>5</v>
      </c>
      <c r="B185" s="367" t="s">
        <v>96</v>
      </c>
      <c r="C185" s="379" t="s">
        <v>5</v>
      </c>
      <c r="E185" s="381">
        <f>'19. Jarod'!D8</f>
        <v>35</v>
      </c>
      <c r="F185" s="381">
        <f>'19. Jarod'!F8</f>
        <v>32.386599999999994</v>
      </c>
      <c r="G185" s="381">
        <f>'19. Jarod'!G8</f>
        <v>0</v>
      </c>
      <c r="H185" s="381">
        <f>'19. Jarod'!H8</f>
        <v>0</v>
      </c>
      <c r="I185" s="381">
        <f>'19. Jarod'!I8</f>
        <v>0</v>
      </c>
      <c r="J185" s="381">
        <f>'19. Jarod'!J8</f>
        <v>0</v>
      </c>
      <c r="K185" s="381">
        <f>'19. Jarod'!K8</f>
        <v>0</v>
      </c>
      <c r="L185" s="381">
        <f>'19. Jarod'!L8</f>
        <v>0</v>
      </c>
      <c r="M185" s="381">
        <f>'19. Jarod'!M8</f>
        <v>0</v>
      </c>
      <c r="N185" s="381">
        <f>'19. Jarod'!N8</f>
        <v>0</v>
      </c>
      <c r="O185" s="381">
        <f>'19. Jarod'!O8</f>
        <v>4.3426</v>
      </c>
      <c r="P185" s="381">
        <f>'19. Jarod'!P8</f>
        <v>28.043999999999997</v>
      </c>
      <c r="Q185" s="381">
        <f>'19. Jarod'!Q8</f>
        <v>0</v>
      </c>
      <c r="R185" s="381">
        <f>'19. Jarod'!R8</f>
        <v>0</v>
      </c>
      <c r="S185" s="377" t="str">
        <f>VLOOKUP(B185,'Plant Data'!B:H,2,0)</f>
        <v>Vadodara</v>
      </c>
      <c r="T185" s="377" t="str">
        <f>VLOOKUP(B185,'Plant Data'!B:H,3,0)</f>
        <v>TS-4</v>
      </c>
      <c r="U185" s="377" t="str">
        <f>VLOOKUP(B185,'Plant Data'!B:H,4,0)</f>
        <v>Injectables</v>
      </c>
      <c r="V185" s="377" t="str">
        <f>VLOOKUP(B185,'Plant Data'!B:H,5,0)</f>
        <v>Rajesh Dessai</v>
      </c>
      <c r="W185" s="377" t="str">
        <f>VLOOKUP(B185,'Plant Data'!B:H,6,0)</f>
        <v>Brij Bhushan</v>
      </c>
      <c r="X185" s="377" t="str">
        <f>VLOOKUP(B185,'Plant Data'!B:H,7,0)</f>
        <v>Darpit Gandhi</v>
      </c>
      <c r="AA185" s="379" t="s">
        <v>5</v>
      </c>
      <c r="AB185" s="381">
        <v>35</v>
      </c>
      <c r="AD185" s="401">
        <f t="shared" si="16"/>
        <v>1.2205328497698427</v>
      </c>
      <c r="AE185" s="401">
        <f t="shared" si="16"/>
        <v>2.890221788254987</v>
      </c>
      <c r="AF185" s="401">
        <f t="shared" si="17"/>
        <v>2.890221788254987</v>
      </c>
      <c r="AG185" s="401">
        <f t="shared" si="18"/>
        <v>2.9166666666666665</v>
      </c>
      <c r="AH185" s="401">
        <f t="shared" si="19"/>
        <v>2.9166666666666665</v>
      </c>
      <c r="AI185" s="401">
        <f t="shared" si="20"/>
        <v>2.9166666666666665</v>
      </c>
      <c r="AJ185" s="401">
        <f t="shared" si="21"/>
        <v>2.9166666666666665</v>
      </c>
      <c r="AK185" s="401">
        <f t="shared" si="22"/>
        <v>2.9166666666666665</v>
      </c>
      <c r="AL185" s="401"/>
      <c r="AM185" s="401"/>
      <c r="AN185" s="401"/>
      <c r="AO185" s="401"/>
      <c r="AP185" s="367" t="s">
        <v>96</v>
      </c>
    </row>
    <row r="186" spans="1:42">
      <c r="A186" s="367">
        <v>6</v>
      </c>
      <c r="B186" s="367" t="s">
        <v>96</v>
      </c>
      <c r="C186" s="379" t="s">
        <v>11</v>
      </c>
      <c r="E186" s="381">
        <f>'19. Jarod'!D9</f>
        <v>75</v>
      </c>
      <c r="F186" s="381">
        <f>'19. Jarod'!F9</f>
        <v>115.8857316323661</v>
      </c>
      <c r="G186" s="381">
        <f>'19. Jarod'!G9</f>
        <v>0</v>
      </c>
      <c r="H186" s="381">
        <f>'19. Jarod'!H9</f>
        <v>0</v>
      </c>
      <c r="I186" s="381">
        <f>'19. Jarod'!I9</f>
        <v>0</v>
      </c>
      <c r="J186" s="381">
        <f>'19. Jarod'!J9</f>
        <v>0</v>
      </c>
      <c r="K186" s="381">
        <f>'19. Jarod'!K9</f>
        <v>2.15</v>
      </c>
      <c r="L186" s="381">
        <f>'19. Jarod'!L9</f>
        <v>8.4899999999999984</v>
      </c>
      <c r="M186" s="381">
        <f>'19. Jarod'!M9</f>
        <v>56.885452607716758</v>
      </c>
      <c r="N186" s="381">
        <f>'19. Jarod'!N9</f>
        <v>12.743215819399342</v>
      </c>
      <c r="O186" s="381">
        <f>'19. Jarod'!O9</f>
        <v>3.3676245200000006</v>
      </c>
      <c r="P186" s="381">
        <f>'19. Jarod'!P9</f>
        <v>32.249438685249999</v>
      </c>
      <c r="Q186" s="381">
        <f>'19. Jarod'!Q9</f>
        <v>0</v>
      </c>
      <c r="R186" s="381">
        <f>'19. Jarod'!R9</f>
        <v>0</v>
      </c>
      <c r="S186" s="377" t="str">
        <f>VLOOKUP(B186,'Plant Data'!B:H,2,0)</f>
        <v>Vadodara</v>
      </c>
      <c r="T186" s="377" t="str">
        <f>VLOOKUP(B186,'Plant Data'!B:H,3,0)</f>
        <v>TS-4</v>
      </c>
      <c r="U186" s="377" t="str">
        <f>VLOOKUP(B186,'Plant Data'!B:H,4,0)</f>
        <v>Injectables</v>
      </c>
      <c r="V186" s="377" t="str">
        <f>VLOOKUP(B186,'Plant Data'!B:H,5,0)</f>
        <v>Rajesh Dessai</v>
      </c>
      <c r="W186" s="377" t="str">
        <f>VLOOKUP(B186,'Plant Data'!B:H,6,0)</f>
        <v>Brij Bhushan</v>
      </c>
      <c r="X186" s="377" t="str">
        <f>VLOOKUP(B186,'Plant Data'!B:H,7,0)</f>
        <v>Darpit Gandhi</v>
      </c>
      <c r="AA186" s="379" t="s">
        <v>11</v>
      </c>
      <c r="AB186" s="381">
        <v>75</v>
      </c>
      <c r="AD186" s="401">
        <f t="shared" si="16"/>
        <v>2.6154275352210914</v>
      </c>
      <c r="AE186" s="401">
        <f t="shared" si="16"/>
        <v>6.1933324034035442</v>
      </c>
      <c r="AF186" s="401">
        <f t="shared" si="17"/>
        <v>6.1933324034035442</v>
      </c>
      <c r="AG186" s="401">
        <f t="shared" si="18"/>
        <v>6.25</v>
      </c>
      <c r="AH186" s="401">
        <f t="shared" si="19"/>
        <v>6.25</v>
      </c>
      <c r="AI186" s="401">
        <f t="shared" si="20"/>
        <v>6.25</v>
      </c>
      <c r="AJ186" s="401">
        <f t="shared" si="21"/>
        <v>6.25</v>
      </c>
      <c r="AK186" s="401">
        <f t="shared" si="22"/>
        <v>6.25</v>
      </c>
      <c r="AL186" s="401"/>
      <c r="AM186" s="401"/>
      <c r="AN186" s="401"/>
      <c r="AO186" s="401"/>
      <c r="AP186" s="367" t="s">
        <v>96</v>
      </c>
    </row>
    <row r="187" spans="1:42">
      <c r="A187" s="367">
        <v>7</v>
      </c>
      <c r="B187" s="367" t="s">
        <v>96</v>
      </c>
      <c r="C187" s="379" t="s">
        <v>12</v>
      </c>
      <c r="E187" s="381">
        <f>'19. Jarod'!D10</f>
        <v>50</v>
      </c>
      <c r="F187" s="381">
        <f>'19. Jarod'!F10</f>
        <v>82.336671525000014</v>
      </c>
      <c r="G187" s="381">
        <f>'19. Jarod'!G10</f>
        <v>0</v>
      </c>
      <c r="H187" s="381">
        <f>'19. Jarod'!H10</f>
        <v>3.3532959600000014</v>
      </c>
      <c r="I187" s="381">
        <f>'19. Jarod'!I10</f>
        <v>0</v>
      </c>
      <c r="J187" s="381">
        <f>'19. Jarod'!J10</f>
        <v>0</v>
      </c>
      <c r="K187" s="381">
        <f>'19. Jarod'!K10</f>
        <v>2.92</v>
      </c>
      <c r="L187" s="381">
        <f>'19. Jarod'!L10</f>
        <v>0</v>
      </c>
      <c r="M187" s="381">
        <f>'19. Jarod'!M10</f>
        <v>0.71</v>
      </c>
      <c r="N187" s="381">
        <f>'19. Jarod'!N10</f>
        <v>5.1035247649999995</v>
      </c>
      <c r="O187" s="381">
        <f>'19. Jarod'!O10</f>
        <v>14.9592508</v>
      </c>
      <c r="P187" s="381">
        <f>'19. Jarod'!P10</f>
        <v>55.290600000000005</v>
      </c>
      <c r="Q187" s="381">
        <f>'19. Jarod'!Q10</f>
        <v>0</v>
      </c>
      <c r="R187" s="381">
        <f>'19. Jarod'!R10</f>
        <v>0</v>
      </c>
      <c r="S187" s="377" t="str">
        <f>VLOOKUP(B187,'Plant Data'!B:H,2,0)</f>
        <v>Vadodara</v>
      </c>
      <c r="T187" s="377" t="str">
        <f>VLOOKUP(B187,'Plant Data'!B:H,3,0)</f>
        <v>TS-4</v>
      </c>
      <c r="U187" s="377" t="str">
        <f>VLOOKUP(B187,'Plant Data'!B:H,4,0)</f>
        <v>Injectables</v>
      </c>
      <c r="V187" s="377" t="str">
        <f>VLOOKUP(B187,'Plant Data'!B:H,5,0)</f>
        <v>Rajesh Dessai</v>
      </c>
      <c r="W187" s="377" t="str">
        <f>VLOOKUP(B187,'Plant Data'!B:H,6,0)</f>
        <v>Brij Bhushan</v>
      </c>
      <c r="X187" s="377" t="str">
        <f>VLOOKUP(B187,'Plant Data'!B:H,7,0)</f>
        <v>Darpit Gandhi</v>
      </c>
      <c r="AA187" s="379" t="s">
        <v>12</v>
      </c>
      <c r="AB187" s="381">
        <v>50</v>
      </c>
      <c r="AD187" s="401">
        <f t="shared" si="16"/>
        <v>1.7436183568140609</v>
      </c>
      <c r="AE187" s="401">
        <f t="shared" si="16"/>
        <v>4.1288882689356958</v>
      </c>
      <c r="AF187" s="401">
        <f t="shared" si="17"/>
        <v>4.1288882689356958</v>
      </c>
      <c r="AG187" s="401">
        <f t="shared" si="18"/>
        <v>4.1666666666666661</v>
      </c>
      <c r="AH187" s="401">
        <f t="shared" si="19"/>
        <v>4.1666666666666661</v>
      </c>
      <c r="AI187" s="401">
        <f t="shared" si="20"/>
        <v>4.1666666666666661</v>
      </c>
      <c r="AJ187" s="401">
        <f t="shared" si="21"/>
        <v>4.1666666666666661</v>
      </c>
      <c r="AK187" s="401">
        <f t="shared" si="22"/>
        <v>4.1666666666666661</v>
      </c>
      <c r="AL187" s="401"/>
      <c r="AM187" s="401"/>
      <c r="AN187" s="401"/>
      <c r="AO187" s="401"/>
      <c r="AP187" s="367" t="s">
        <v>96</v>
      </c>
    </row>
    <row r="188" spans="1:42">
      <c r="A188" s="367">
        <v>8</v>
      </c>
      <c r="B188" s="367" t="s">
        <v>96</v>
      </c>
      <c r="C188" s="380" t="s">
        <v>15</v>
      </c>
      <c r="E188" s="381">
        <f>'19. Jarod'!D11</f>
        <v>0</v>
      </c>
      <c r="F188" s="381">
        <f>'19. Jarod'!F11</f>
        <v>22.853624908814012</v>
      </c>
      <c r="G188" s="381">
        <f>'19. Jarod'!G11</f>
        <v>0</v>
      </c>
      <c r="H188" s="381">
        <f>'19. Jarod'!H11</f>
        <v>0</v>
      </c>
      <c r="I188" s="381">
        <f>'19. Jarod'!I11</f>
        <v>0</v>
      </c>
      <c r="J188" s="381">
        <f>'19. Jarod'!J11</f>
        <v>0</v>
      </c>
      <c r="K188" s="381">
        <f>'19. Jarod'!K11</f>
        <v>0</v>
      </c>
      <c r="L188" s="381">
        <f>'19. Jarod'!L11</f>
        <v>0</v>
      </c>
      <c r="M188" s="381">
        <f>'19. Jarod'!M11</f>
        <v>0</v>
      </c>
      <c r="N188" s="381">
        <f>'19. Jarod'!N11</f>
        <v>0</v>
      </c>
      <c r="O188" s="381">
        <f>'19. Jarod'!O11</f>
        <v>0</v>
      </c>
      <c r="P188" s="381">
        <f>'19. Jarod'!P11</f>
        <v>22.853624908814012</v>
      </c>
      <c r="Q188" s="381">
        <f>'19. Jarod'!Q11</f>
        <v>0</v>
      </c>
      <c r="R188" s="381">
        <f>'19. Jarod'!R11</f>
        <v>0</v>
      </c>
      <c r="S188" s="377" t="str">
        <f>VLOOKUP(B188,'Plant Data'!B:H,2,0)</f>
        <v>Vadodara</v>
      </c>
      <c r="T188" s="377" t="str">
        <f>VLOOKUP(B188,'Plant Data'!B:H,3,0)</f>
        <v>TS-4</v>
      </c>
      <c r="U188" s="377" t="str">
        <f>VLOOKUP(B188,'Plant Data'!B:H,4,0)</f>
        <v>Injectables</v>
      </c>
      <c r="V188" s="377" t="str">
        <f>VLOOKUP(B188,'Plant Data'!B:H,5,0)</f>
        <v>Rajesh Dessai</v>
      </c>
      <c r="W188" s="377" t="str">
        <f>VLOOKUP(B188,'Plant Data'!B:H,6,0)</f>
        <v>Brij Bhushan</v>
      </c>
      <c r="X188" s="377" t="str">
        <f>VLOOKUP(B188,'Plant Data'!B:H,7,0)</f>
        <v>Darpit Gandhi</v>
      </c>
      <c r="AA188" s="380" t="s">
        <v>15</v>
      </c>
      <c r="AB188" s="381">
        <v>0</v>
      </c>
      <c r="AD188" s="401">
        <f t="shared" si="16"/>
        <v>0</v>
      </c>
      <c r="AE188" s="401">
        <f t="shared" si="16"/>
        <v>0</v>
      </c>
      <c r="AF188" s="401">
        <f t="shared" si="17"/>
        <v>0</v>
      </c>
      <c r="AG188" s="401">
        <f t="shared" si="18"/>
        <v>0</v>
      </c>
      <c r="AH188" s="401">
        <f t="shared" si="19"/>
        <v>0</v>
      </c>
      <c r="AI188" s="401">
        <f t="shared" si="20"/>
        <v>0</v>
      </c>
      <c r="AJ188" s="401">
        <f t="shared" si="21"/>
        <v>0</v>
      </c>
      <c r="AK188" s="401">
        <f t="shared" si="22"/>
        <v>0</v>
      </c>
      <c r="AL188" s="401"/>
      <c r="AM188" s="401"/>
      <c r="AN188" s="401"/>
      <c r="AO188" s="401"/>
      <c r="AP188" s="367" t="s">
        <v>96</v>
      </c>
    </row>
    <row r="189" spans="1:42">
      <c r="A189" s="367">
        <v>9</v>
      </c>
      <c r="B189" s="367" t="s">
        <v>96</v>
      </c>
      <c r="C189" s="380" t="s">
        <v>16</v>
      </c>
      <c r="E189" s="381">
        <f>'19. Jarod'!D12</f>
        <v>30</v>
      </c>
      <c r="F189" s="381">
        <f>'19. Jarod'!F12</f>
        <v>49.552083699999997</v>
      </c>
      <c r="G189" s="381">
        <f>'19. Jarod'!G12</f>
        <v>0</v>
      </c>
      <c r="H189" s="381">
        <f>'19. Jarod'!H12</f>
        <v>0</v>
      </c>
      <c r="I189" s="381">
        <f>'19. Jarod'!I12</f>
        <v>0</v>
      </c>
      <c r="J189" s="381">
        <f>'19. Jarod'!J12</f>
        <v>0</v>
      </c>
      <c r="K189" s="381">
        <f>'19. Jarod'!K12</f>
        <v>14.33</v>
      </c>
      <c r="L189" s="381">
        <f>'19. Jarod'!L12</f>
        <v>0</v>
      </c>
      <c r="M189" s="381">
        <f>'19. Jarod'!M12</f>
        <v>35.222083699999999</v>
      </c>
      <c r="N189" s="381">
        <f>'19. Jarod'!N12</f>
        <v>0</v>
      </c>
      <c r="O189" s="381">
        <f>'19. Jarod'!O12</f>
        <v>0</v>
      </c>
      <c r="P189" s="381">
        <f>'19. Jarod'!P12</f>
        <v>0</v>
      </c>
      <c r="Q189" s="381">
        <f>'19. Jarod'!Q12</f>
        <v>0</v>
      </c>
      <c r="R189" s="381">
        <f>'19. Jarod'!R12</f>
        <v>0</v>
      </c>
      <c r="S189" s="377" t="str">
        <f>VLOOKUP(B189,'Plant Data'!B:H,2,0)</f>
        <v>Vadodara</v>
      </c>
      <c r="T189" s="377" t="str">
        <f>VLOOKUP(B189,'Plant Data'!B:H,3,0)</f>
        <v>TS-4</v>
      </c>
      <c r="U189" s="377" t="str">
        <f>VLOOKUP(B189,'Plant Data'!B:H,4,0)</f>
        <v>Injectables</v>
      </c>
      <c r="V189" s="377" t="str">
        <f>VLOOKUP(B189,'Plant Data'!B:H,5,0)</f>
        <v>Rajesh Dessai</v>
      </c>
      <c r="W189" s="377" t="str">
        <f>VLOOKUP(B189,'Plant Data'!B:H,6,0)</f>
        <v>Brij Bhushan</v>
      </c>
      <c r="X189" s="377" t="str">
        <f>VLOOKUP(B189,'Plant Data'!B:H,7,0)</f>
        <v>Darpit Gandhi</v>
      </c>
      <c r="AA189" s="380" t="s">
        <v>16</v>
      </c>
      <c r="AB189" s="381">
        <v>30</v>
      </c>
      <c r="AD189" s="401">
        <f t="shared" si="16"/>
        <v>1.0461710140884366</v>
      </c>
      <c r="AE189" s="401">
        <f t="shared" si="16"/>
        <v>2.4773329613614177</v>
      </c>
      <c r="AF189" s="401">
        <f t="shared" si="17"/>
        <v>2.4773329613614177</v>
      </c>
      <c r="AG189" s="401">
        <f t="shared" si="18"/>
        <v>2.5</v>
      </c>
      <c r="AH189" s="401">
        <f t="shared" si="19"/>
        <v>2.5</v>
      </c>
      <c r="AI189" s="401">
        <f t="shared" si="20"/>
        <v>2.5</v>
      </c>
      <c r="AJ189" s="401">
        <f t="shared" si="21"/>
        <v>2.5</v>
      </c>
      <c r="AK189" s="401">
        <f t="shared" si="22"/>
        <v>2.5</v>
      </c>
      <c r="AL189" s="401"/>
      <c r="AM189" s="401"/>
      <c r="AN189" s="401"/>
      <c r="AO189" s="401"/>
      <c r="AP189" s="367" t="s">
        <v>96</v>
      </c>
    </row>
    <row r="190" spans="1:42">
      <c r="A190" s="367">
        <v>10</v>
      </c>
      <c r="B190" s="367" t="s">
        <v>96</v>
      </c>
      <c r="C190" s="380" t="s">
        <v>17</v>
      </c>
      <c r="E190" s="381">
        <f>'19. Jarod'!D13</f>
        <v>0</v>
      </c>
      <c r="F190" s="381">
        <f>'19. Jarod'!F13</f>
        <v>0</v>
      </c>
      <c r="G190" s="381">
        <f>'19. Jarod'!G13</f>
        <v>0</v>
      </c>
      <c r="H190" s="381">
        <f>'19. Jarod'!H13</f>
        <v>0</v>
      </c>
      <c r="I190" s="381">
        <f>'19. Jarod'!I13</f>
        <v>0</v>
      </c>
      <c r="J190" s="381">
        <f>'19. Jarod'!J13</f>
        <v>0</v>
      </c>
      <c r="K190" s="381">
        <f>'19. Jarod'!K13</f>
        <v>0</v>
      </c>
      <c r="L190" s="381">
        <f>'19. Jarod'!L13</f>
        <v>0</v>
      </c>
      <c r="M190" s="381">
        <f>'19. Jarod'!M13</f>
        <v>0</v>
      </c>
      <c r="N190" s="381">
        <f>'19. Jarod'!N13</f>
        <v>0</v>
      </c>
      <c r="O190" s="381">
        <f>'19. Jarod'!O13</f>
        <v>0</v>
      </c>
      <c r="P190" s="381">
        <f>'19. Jarod'!P13</f>
        <v>0</v>
      </c>
      <c r="Q190" s="381">
        <f>'19. Jarod'!Q13</f>
        <v>0</v>
      </c>
      <c r="R190" s="381">
        <f>'19. Jarod'!R13</f>
        <v>0</v>
      </c>
      <c r="S190" s="377" t="str">
        <f>VLOOKUP(B190,'Plant Data'!B:H,2,0)</f>
        <v>Vadodara</v>
      </c>
      <c r="T190" s="377" t="str">
        <f>VLOOKUP(B190,'Plant Data'!B:H,3,0)</f>
        <v>TS-4</v>
      </c>
      <c r="U190" s="377" t="str">
        <f>VLOOKUP(B190,'Plant Data'!B:H,4,0)</f>
        <v>Injectables</v>
      </c>
      <c r="V190" s="377" t="str">
        <f>VLOOKUP(B190,'Plant Data'!B:H,5,0)</f>
        <v>Rajesh Dessai</v>
      </c>
      <c r="W190" s="377" t="str">
        <f>VLOOKUP(B190,'Plant Data'!B:H,6,0)</f>
        <v>Brij Bhushan</v>
      </c>
      <c r="X190" s="377" t="str">
        <f>VLOOKUP(B190,'Plant Data'!B:H,7,0)</f>
        <v>Darpit Gandhi</v>
      </c>
      <c r="AA190" s="380" t="s">
        <v>17</v>
      </c>
      <c r="AB190" s="381">
        <v>0</v>
      </c>
      <c r="AD190" s="401">
        <f t="shared" si="16"/>
        <v>0</v>
      </c>
      <c r="AE190" s="401">
        <f t="shared" si="16"/>
        <v>0</v>
      </c>
      <c r="AF190" s="401">
        <f t="shared" si="17"/>
        <v>0</v>
      </c>
      <c r="AG190" s="401">
        <f t="shared" si="18"/>
        <v>0</v>
      </c>
      <c r="AH190" s="401">
        <f t="shared" si="19"/>
        <v>0</v>
      </c>
      <c r="AI190" s="401">
        <f t="shared" si="20"/>
        <v>0</v>
      </c>
      <c r="AJ190" s="401">
        <f t="shared" si="21"/>
        <v>0</v>
      </c>
      <c r="AK190" s="401">
        <f t="shared" si="22"/>
        <v>0</v>
      </c>
      <c r="AL190" s="401"/>
      <c r="AM190" s="401"/>
      <c r="AN190" s="401"/>
      <c r="AO190" s="401"/>
      <c r="AP190" s="367" t="s">
        <v>96</v>
      </c>
    </row>
    <row r="191" spans="1:42">
      <c r="A191" s="367">
        <v>11</v>
      </c>
      <c r="B191" s="367" t="s">
        <v>96</v>
      </c>
      <c r="C191" s="379" t="s">
        <v>132</v>
      </c>
      <c r="E191" s="381">
        <f>'19. Jarod'!D14</f>
        <v>0</v>
      </c>
      <c r="F191" s="381">
        <f>'19. Jarod'!F14</f>
        <v>0</v>
      </c>
      <c r="G191" s="381">
        <f>'19. Jarod'!G14</f>
        <v>0</v>
      </c>
      <c r="H191" s="381">
        <f>'19. Jarod'!H14</f>
        <v>0</v>
      </c>
      <c r="I191" s="381">
        <f>'19. Jarod'!I14</f>
        <v>0</v>
      </c>
      <c r="J191" s="381">
        <f>'19. Jarod'!J14</f>
        <v>0</v>
      </c>
      <c r="K191" s="381">
        <f>'19. Jarod'!K14</f>
        <v>0</v>
      </c>
      <c r="L191" s="381">
        <f>'19. Jarod'!L14</f>
        <v>0</v>
      </c>
      <c r="M191" s="381">
        <f>'19. Jarod'!M14</f>
        <v>0</v>
      </c>
      <c r="N191" s="381">
        <f>'19. Jarod'!N14</f>
        <v>0</v>
      </c>
      <c r="O191" s="381">
        <f>'19. Jarod'!O14</f>
        <v>0</v>
      </c>
      <c r="P191" s="381">
        <f>'19. Jarod'!P14</f>
        <v>0</v>
      </c>
      <c r="Q191" s="381">
        <f>'19. Jarod'!Q14</f>
        <v>0</v>
      </c>
      <c r="R191" s="381">
        <f>'19. Jarod'!R14</f>
        <v>0</v>
      </c>
      <c r="S191" s="377" t="str">
        <f>VLOOKUP(B191,'Plant Data'!B:H,2,0)</f>
        <v>Vadodara</v>
      </c>
      <c r="T191" s="377" t="str">
        <f>VLOOKUP(B191,'Plant Data'!B:H,3,0)</f>
        <v>TS-4</v>
      </c>
      <c r="U191" s="377" t="str">
        <f>VLOOKUP(B191,'Plant Data'!B:H,4,0)</f>
        <v>Injectables</v>
      </c>
      <c r="V191" s="377" t="str">
        <f>VLOOKUP(B191,'Plant Data'!B:H,5,0)</f>
        <v>Rajesh Dessai</v>
      </c>
      <c r="W191" s="377" t="str">
        <f>VLOOKUP(B191,'Plant Data'!B:H,6,0)</f>
        <v>Brij Bhushan</v>
      </c>
      <c r="X191" s="377" t="str">
        <f>VLOOKUP(B191,'Plant Data'!B:H,7,0)</f>
        <v>Darpit Gandhi</v>
      </c>
      <c r="AA191" s="379" t="s">
        <v>132</v>
      </c>
      <c r="AB191" s="381">
        <v>0</v>
      </c>
      <c r="AD191" s="401">
        <f t="shared" si="16"/>
        <v>0</v>
      </c>
      <c r="AE191" s="401">
        <f t="shared" si="16"/>
        <v>0</v>
      </c>
      <c r="AF191" s="401">
        <f t="shared" si="17"/>
        <v>0</v>
      </c>
      <c r="AG191" s="401">
        <f t="shared" si="18"/>
        <v>0</v>
      </c>
      <c r="AH191" s="401">
        <f t="shared" si="19"/>
        <v>0</v>
      </c>
      <c r="AI191" s="401">
        <f t="shared" si="20"/>
        <v>0</v>
      </c>
      <c r="AJ191" s="401">
        <f t="shared" si="21"/>
        <v>0</v>
      </c>
      <c r="AK191" s="401">
        <f t="shared" si="22"/>
        <v>0</v>
      </c>
      <c r="AL191" s="401"/>
      <c r="AM191" s="401"/>
      <c r="AN191" s="401"/>
      <c r="AO191" s="401"/>
      <c r="AP191" s="367" t="s">
        <v>96</v>
      </c>
    </row>
    <row r="192" spans="1:42">
      <c r="A192" s="367">
        <v>12</v>
      </c>
      <c r="B192" s="367" t="s">
        <v>96</v>
      </c>
      <c r="C192" s="379" t="s">
        <v>13</v>
      </c>
      <c r="E192" s="381">
        <f>'19. Jarod'!D15</f>
        <v>0</v>
      </c>
      <c r="F192" s="381">
        <f>'19. Jarod'!F15</f>
        <v>0</v>
      </c>
      <c r="G192" s="381">
        <f>'19. Jarod'!G15</f>
        <v>0</v>
      </c>
      <c r="H192" s="381">
        <f>'19. Jarod'!H15</f>
        <v>0</v>
      </c>
      <c r="I192" s="381">
        <f>'19. Jarod'!I15</f>
        <v>0</v>
      </c>
      <c r="J192" s="381">
        <f>'19. Jarod'!J15</f>
        <v>0</v>
      </c>
      <c r="K192" s="381">
        <f>'19. Jarod'!K15</f>
        <v>0</v>
      </c>
      <c r="L192" s="381">
        <f>'19. Jarod'!L15</f>
        <v>0</v>
      </c>
      <c r="M192" s="381">
        <f>'19. Jarod'!M15</f>
        <v>0</v>
      </c>
      <c r="N192" s="381">
        <f>'19. Jarod'!N15</f>
        <v>0</v>
      </c>
      <c r="O192" s="381">
        <f>'19. Jarod'!O15</f>
        <v>0</v>
      </c>
      <c r="P192" s="381">
        <f>'19. Jarod'!P15</f>
        <v>0</v>
      </c>
      <c r="Q192" s="381">
        <f>'19. Jarod'!Q15</f>
        <v>0</v>
      </c>
      <c r="R192" s="381">
        <f>'19. Jarod'!R15</f>
        <v>0</v>
      </c>
      <c r="S192" s="377" t="str">
        <f>VLOOKUP(B192,'Plant Data'!B:H,2,0)</f>
        <v>Vadodara</v>
      </c>
      <c r="T192" s="377" t="str">
        <f>VLOOKUP(B192,'Plant Data'!B:H,3,0)</f>
        <v>TS-4</v>
      </c>
      <c r="U192" s="377" t="str">
        <f>VLOOKUP(B192,'Plant Data'!B:H,4,0)</f>
        <v>Injectables</v>
      </c>
      <c r="V192" s="377" t="str">
        <f>VLOOKUP(B192,'Plant Data'!B:H,5,0)</f>
        <v>Rajesh Dessai</v>
      </c>
      <c r="W192" s="377" t="str">
        <f>VLOOKUP(B192,'Plant Data'!B:H,6,0)</f>
        <v>Brij Bhushan</v>
      </c>
      <c r="X192" s="377" t="str">
        <f>VLOOKUP(B192,'Plant Data'!B:H,7,0)</f>
        <v>Darpit Gandhi</v>
      </c>
      <c r="AA192" s="379" t="s">
        <v>13</v>
      </c>
      <c r="AB192" s="381">
        <v>0</v>
      </c>
      <c r="AD192" s="401">
        <f t="shared" si="16"/>
        <v>0</v>
      </c>
      <c r="AE192" s="401">
        <f t="shared" si="16"/>
        <v>0</v>
      </c>
      <c r="AF192" s="401">
        <f t="shared" si="17"/>
        <v>0</v>
      </c>
      <c r="AG192" s="401">
        <f t="shared" si="18"/>
        <v>0</v>
      </c>
      <c r="AH192" s="401">
        <f t="shared" si="19"/>
        <v>0</v>
      </c>
      <c r="AI192" s="401">
        <f t="shared" si="20"/>
        <v>0</v>
      </c>
      <c r="AJ192" s="401">
        <f t="shared" si="21"/>
        <v>0</v>
      </c>
      <c r="AK192" s="401">
        <f t="shared" si="22"/>
        <v>0</v>
      </c>
      <c r="AL192" s="401"/>
      <c r="AM192" s="401"/>
      <c r="AN192" s="401"/>
      <c r="AO192" s="401"/>
      <c r="AP192" s="367" t="s">
        <v>96</v>
      </c>
    </row>
    <row r="193" spans="1:42">
      <c r="A193" s="367">
        <v>13</v>
      </c>
      <c r="B193" s="367" t="s">
        <v>96</v>
      </c>
      <c r="C193" s="380" t="s">
        <v>14</v>
      </c>
      <c r="E193" s="381">
        <f>'19. Jarod'!D16</f>
        <v>0</v>
      </c>
      <c r="F193" s="381">
        <f>'19. Jarod'!F16</f>
        <v>0</v>
      </c>
      <c r="G193" s="381">
        <f>'19. Jarod'!G16</f>
        <v>0</v>
      </c>
      <c r="H193" s="381">
        <f>'19. Jarod'!H16</f>
        <v>0</v>
      </c>
      <c r="I193" s="381">
        <f>'19. Jarod'!I16</f>
        <v>0</v>
      </c>
      <c r="J193" s="381">
        <f>'19. Jarod'!J16</f>
        <v>0</v>
      </c>
      <c r="K193" s="381">
        <f>'19. Jarod'!K16</f>
        <v>0</v>
      </c>
      <c r="L193" s="381">
        <f>'19. Jarod'!L16</f>
        <v>0</v>
      </c>
      <c r="M193" s="381">
        <f>'19. Jarod'!M16</f>
        <v>0</v>
      </c>
      <c r="N193" s="381">
        <f>'19. Jarod'!N16</f>
        <v>0</v>
      </c>
      <c r="O193" s="381">
        <f>'19. Jarod'!O16</f>
        <v>0</v>
      </c>
      <c r="P193" s="381">
        <f>'19. Jarod'!P16</f>
        <v>0</v>
      </c>
      <c r="Q193" s="381">
        <f>'19. Jarod'!Q16</f>
        <v>0</v>
      </c>
      <c r="R193" s="381">
        <f>'19. Jarod'!R16</f>
        <v>0</v>
      </c>
      <c r="S193" s="377" t="str">
        <f>VLOOKUP(B193,'Plant Data'!B:H,2,0)</f>
        <v>Vadodara</v>
      </c>
      <c r="T193" s="377" t="str">
        <f>VLOOKUP(B193,'Plant Data'!B:H,3,0)</f>
        <v>TS-4</v>
      </c>
      <c r="U193" s="377" t="str">
        <f>VLOOKUP(B193,'Plant Data'!B:H,4,0)</f>
        <v>Injectables</v>
      </c>
      <c r="V193" s="377" t="str">
        <f>VLOOKUP(B193,'Plant Data'!B:H,5,0)</f>
        <v>Rajesh Dessai</v>
      </c>
      <c r="W193" s="377" t="str">
        <f>VLOOKUP(B193,'Plant Data'!B:H,6,0)</f>
        <v>Brij Bhushan</v>
      </c>
      <c r="X193" s="377" t="str">
        <f>VLOOKUP(B193,'Plant Data'!B:H,7,0)</f>
        <v>Darpit Gandhi</v>
      </c>
      <c r="AA193" s="380" t="s">
        <v>14</v>
      </c>
      <c r="AB193" s="381">
        <v>0</v>
      </c>
      <c r="AD193" s="401">
        <f t="shared" si="16"/>
        <v>0</v>
      </c>
      <c r="AE193" s="401">
        <f t="shared" si="16"/>
        <v>0</v>
      </c>
      <c r="AF193" s="401">
        <f t="shared" si="17"/>
        <v>0</v>
      </c>
      <c r="AG193" s="401">
        <f t="shared" si="18"/>
        <v>0</v>
      </c>
      <c r="AH193" s="401">
        <f t="shared" si="19"/>
        <v>0</v>
      </c>
      <c r="AI193" s="401">
        <f t="shared" si="20"/>
        <v>0</v>
      </c>
      <c r="AJ193" s="401">
        <f t="shared" si="21"/>
        <v>0</v>
      </c>
      <c r="AK193" s="401">
        <f t="shared" si="22"/>
        <v>0</v>
      </c>
      <c r="AL193" s="401"/>
      <c r="AM193" s="401"/>
      <c r="AN193" s="401"/>
      <c r="AO193" s="401"/>
      <c r="AP193" s="367" t="s">
        <v>96</v>
      </c>
    </row>
    <row r="194" spans="1:42">
      <c r="A194" s="379">
        <v>1</v>
      </c>
      <c r="B194" s="367" t="s">
        <v>98</v>
      </c>
      <c r="C194" s="379" t="s">
        <v>7</v>
      </c>
      <c r="E194" s="381">
        <f>'20. Vatva'!D4</f>
        <v>63</v>
      </c>
      <c r="F194" s="381">
        <f>'20. Vatva'!F4</f>
        <v>103.97906209913087</v>
      </c>
      <c r="G194" s="381">
        <f>'20. Vatva'!G4</f>
        <v>33.4</v>
      </c>
      <c r="H194" s="381">
        <f>'20. Vatva'!H4</f>
        <v>0</v>
      </c>
      <c r="I194" s="381">
        <f>'20. Vatva'!I4</f>
        <v>0</v>
      </c>
      <c r="J194" s="381">
        <f>'20. Vatva'!J4</f>
        <v>9.2203434590500883</v>
      </c>
      <c r="K194" s="381">
        <f>'20. Vatva'!K4</f>
        <v>7.6378578909499133</v>
      </c>
      <c r="L194" s="381">
        <f>'20. Vatva'!L4</f>
        <v>0</v>
      </c>
      <c r="M194" s="381">
        <f>'20. Vatva'!M4</f>
        <v>25.595615299999999</v>
      </c>
      <c r="N194" s="381">
        <f>'20. Vatva'!N4</f>
        <v>15.428026099130877</v>
      </c>
      <c r="O194" s="381">
        <f>'20. Vatva'!O4</f>
        <v>5.6231014499999992</v>
      </c>
      <c r="P194" s="381">
        <f>'20. Vatva'!P4</f>
        <v>7.0741178999999992</v>
      </c>
      <c r="Q194" s="381">
        <f>'20. Vatva'!Q4</f>
        <v>0</v>
      </c>
      <c r="R194" s="381">
        <f>'20. Vatva'!R4</f>
        <v>0</v>
      </c>
      <c r="S194" s="377" t="str">
        <f>VLOOKUP(B194,'Plant Data'!B:H,2,0)</f>
        <v>Ahmedabad</v>
      </c>
      <c r="T194" s="377" t="str">
        <f>VLOOKUP(B194,'Plant Data'!B:H,3,0)</f>
        <v>TS-4</v>
      </c>
      <c r="U194" s="377" t="str">
        <f>VLOOKUP(B194,'Plant Data'!B:H,4,0)</f>
        <v>Injectables</v>
      </c>
      <c r="V194" s="377" t="str">
        <f>VLOOKUP(B194,'Plant Data'!B:H,5,0)</f>
        <v>Kamalkishor K</v>
      </c>
      <c r="W194" s="377" t="str">
        <f>VLOOKUP(B194,'Plant Data'!B:H,6,0)</f>
        <v>Brij Bhushan</v>
      </c>
      <c r="X194" s="377" t="str">
        <f>VLOOKUP(B194,'Plant Data'!B:H,7,0)</f>
        <v>Devesh Sharma</v>
      </c>
      <c r="AA194" s="379" t="s">
        <v>7</v>
      </c>
      <c r="AB194" s="381">
        <v>42.342199999999991</v>
      </c>
      <c r="AD194" s="401">
        <f t="shared" si="16"/>
        <v>1.4765727437578462</v>
      </c>
      <c r="AE194" s="401">
        <f t="shared" si="16"/>
        <v>3.4965242572185797</v>
      </c>
      <c r="AF194" s="401">
        <f t="shared" si="17"/>
        <v>3.4965242572185797</v>
      </c>
      <c r="AG194" s="401">
        <f t="shared" si="18"/>
        <v>3.5285166666666656</v>
      </c>
      <c r="AH194" s="401">
        <f t="shared" si="19"/>
        <v>3.5285166666666656</v>
      </c>
      <c r="AI194" s="401">
        <f t="shared" si="20"/>
        <v>3.5285166666666656</v>
      </c>
      <c r="AJ194" s="401">
        <f t="shared" si="21"/>
        <v>3.5285166666666656</v>
      </c>
      <c r="AK194" s="401">
        <f t="shared" si="22"/>
        <v>3.5285166666666656</v>
      </c>
      <c r="AL194" s="401"/>
      <c r="AM194" s="401"/>
      <c r="AN194" s="401"/>
      <c r="AO194" s="401"/>
      <c r="AP194" s="367" t="s">
        <v>98</v>
      </c>
    </row>
    <row r="195" spans="1:42">
      <c r="A195" s="379">
        <v>2</v>
      </c>
      <c r="B195" s="367" t="s">
        <v>98</v>
      </c>
      <c r="C195" s="379" t="s">
        <v>8</v>
      </c>
      <c r="E195" s="381">
        <f>'20. Vatva'!D5</f>
        <v>5</v>
      </c>
      <c r="F195" s="381">
        <f>'20. Vatva'!F5</f>
        <v>0</v>
      </c>
      <c r="G195" s="381">
        <f>'20. Vatva'!G5</f>
        <v>0</v>
      </c>
      <c r="H195" s="381">
        <f>'20. Vatva'!H5</f>
        <v>0</v>
      </c>
      <c r="I195" s="381">
        <f>'20. Vatva'!I5</f>
        <v>0</v>
      </c>
      <c r="J195" s="381">
        <f>'20. Vatva'!J5</f>
        <v>0</v>
      </c>
      <c r="K195" s="381">
        <f>'20. Vatva'!K5</f>
        <v>0</v>
      </c>
      <c r="L195" s="381">
        <f>'20. Vatva'!L5</f>
        <v>0</v>
      </c>
      <c r="M195" s="381">
        <f>'20. Vatva'!M5</f>
        <v>0</v>
      </c>
      <c r="N195" s="381">
        <f>'20. Vatva'!N5</f>
        <v>0</v>
      </c>
      <c r="O195" s="381">
        <f>'20. Vatva'!O5</f>
        <v>0</v>
      </c>
      <c r="P195" s="381">
        <f>'20. Vatva'!P5</f>
        <v>0</v>
      </c>
      <c r="Q195" s="381">
        <f>'20. Vatva'!Q5</f>
        <v>0</v>
      </c>
      <c r="R195" s="381">
        <f>'20. Vatva'!R5</f>
        <v>0</v>
      </c>
      <c r="S195" s="377" t="str">
        <f>VLOOKUP(B195,'Plant Data'!B:H,2,0)</f>
        <v>Ahmedabad</v>
      </c>
      <c r="T195" s="377" t="str">
        <f>VLOOKUP(B195,'Plant Data'!B:H,3,0)</f>
        <v>TS-4</v>
      </c>
      <c r="U195" s="377" t="str">
        <f>VLOOKUP(B195,'Plant Data'!B:H,4,0)</f>
        <v>Injectables</v>
      </c>
      <c r="V195" s="377" t="str">
        <f>VLOOKUP(B195,'Plant Data'!B:H,5,0)</f>
        <v>Kamalkishor K</v>
      </c>
      <c r="W195" s="377" t="str">
        <f>VLOOKUP(B195,'Plant Data'!B:H,6,0)</f>
        <v>Brij Bhushan</v>
      </c>
      <c r="X195" s="377" t="str">
        <f>VLOOKUP(B195,'Plant Data'!B:H,7,0)</f>
        <v>Devesh Sharma</v>
      </c>
      <c r="AA195" s="379" t="s">
        <v>8</v>
      </c>
      <c r="AB195" s="381">
        <v>0.68</v>
      </c>
      <c r="AD195" s="401">
        <f t="shared" si="16"/>
        <v>2.3713209652671229E-2</v>
      </c>
      <c r="AE195" s="401">
        <f t="shared" si="16"/>
        <v>5.6152880457525471E-2</v>
      </c>
      <c r="AF195" s="401">
        <f t="shared" si="17"/>
        <v>5.6152880457525471E-2</v>
      </c>
      <c r="AG195" s="401">
        <f t="shared" si="18"/>
        <v>5.6666666666666671E-2</v>
      </c>
      <c r="AH195" s="401">
        <f t="shared" si="19"/>
        <v>5.6666666666666671E-2</v>
      </c>
      <c r="AI195" s="401">
        <f t="shared" si="20"/>
        <v>5.6666666666666671E-2</v>
      </c>
      <c r="AJ195" s="401">
        <f t="shared" si="21"/>
        <v>5.6666666666666671E-2</v>
      </c>
      <c r="AK195" s="401">
        <f t="shared" si="22"/>
        <v>5.6666666666666671E-2</v>
      </c>
      <c r="AL195" s="401"/>
      <c r="AM195" s="401"/>
      <c r="AN195" s="401"/>
      <c r="AO195" s="401"/>
      <c r="AP195" s="367" t="s">
        <v>98</v>
      </c>
    </row>
    <row r="196" spans="1:42">
      <c r="A196" s="379">
        <v>3</v>
      </c>
      <c r="B196" s="367" t="s">
        <v>98</v>
      </c>
      <c r="C196" s="379" t="s">
        <v>9</v>
      </c>
      <c r="E196" s="381">
        <f>'20. Vatva'!D6</f>
        <v>15</v>
      </c>
      <c r="F196" s="381">
        <f>'20. Vatva'!F6</f>
        <v>0</v>
      </c>
      <c r="G196" s="381">
        <f>'20. Vatva'!G6</f>
        <v>0</v>
      </c>
      <c r="H196" s="381">
        <f>'20. Vatva'!H6</f>
        <v>0</v>
      </c>
      <c r="I196" s="381">
        <f>'20. Vatva'!I6</f>
        <v>0</v>
      </c>
      <c r="J196" s="381">
        <f>'20. Vatva'!J6</f>
        <v>0</v>
      </c>
      <c r="K196" s="381">
        <f>'20. Vatva'!K6</f>
        <v>0</v>
      </c>
      <c r="L196" s="381">
        <f>'20. Vatva'!L6</f>
        <v>0</v>
      </c>
      <c r="M196" s="381">
        <f>'20. Vatva'!M6</f>
        <v>0</v>
      </c>
      <c r="N196" s="381">
        <f>'20. Vatva'!N6</f>
        <v>0</v>
      </c>
      <c r="O196" s="381">
        <f>'20. Vatva'!O6</f>
        <v>0</v>
      </c>
      <c r="P196" s="381">
        <f>'20. Vatva'!P6</f>
        <v>0</v>
      </c>
      <c r="Q196" s="381">
        <f>'20. Vatva'!Q6</f>
        <v>0</v>
      </c>
      <c r="R196" s="381">
        <f>'20. Vatva'!R6</f>
        <v>0</v>
      </c>
      <c r="S196" s="377" t="str">
        <f>VLOOKUP(B196,'Plant Data'!B:H,2,0)</f>
        <v>Ahmedabad</v>
      </c>
      <c r="T196" s="377" t="str">
        <f>VLOOKUP(B196,'Plant Data'!B:H,3,0)</f>
        <v>TS-4</v>
      </c>
      <c r="U196" s="377" t="str">
        <f>VLOOKUP(B196,'Plant Data'!B:H,4,0)</f>
        <v>Injectables</v>
      </c>
      <c r="V196" s="377" t="str">
        <f>VLOOKUP(B196,'Plant Data'!B:H,5,0)</f>
        <v>Kamalkishor K</v>
      </c>
      <c r="W196" s="377" t="str">
        <f>VLOOKUP(B196,'Plant Data'!B:H,6,0)</f>
        <v>Brij Bhushan</v>
      </c>
      <c r="X196" s="377" t="str">
        <f>VLOOKUP(B196,'Plant Data'!B:H,7,0)</f>
        <v>Devesh Sharma</v>
      </c>
      <c r="AA196" s="379" t="s">
        <v>9</v>
      </c>
      <c r="AB196" s="381">
        <v>41.05</v>
      </c>
      <c r="AD196" s="401">
        <f t="shared" si="16"/>
        <v>1.4315106709443439</v>
      </c>
      <c r="AE196" s="401">
        <f t="shared" si="16"/>
        <v>3.389817268796206</v>
      </c>
      <c r="AF196" s="401">
        <f t="shared" si="17"/>
        <v>3.389817268796206</v>
      </c>
      <c r="AG196" s="401">
        <f t="shared" si="18"/>
        <v>3.4208333333333329</v>
      </c>
      <c r="AH196" s="401">
        <f t="shared" si="19"/>
        <v>3.4208333333333329</v>
      </c>
      <c r="AI196" s="401">
        <f t="shared" si="20"/>
        <v>3.4208333333333329</v>
      </c>
      <c r="AJ196" s="401">
        <f t="shared" si="21"/>
        <v>3.4208333333333329</v>
      </c>
      <c r="AK196" s="401">
        <f t="shared" si="22"/>
        <v>3.4208333333333329</v>
      </c>
      <c r="AL196" s="401"/>
      <c r="AM196" s="401"/>
      <c r="AN196" s="401"/>
      <c r="AO196" s="401"/>
      <c r="AP196" s="367" t="s">
        <v>98</v>
      </c>
    </row>
    <row r="197" spans="1:42">
      <c r="A197" s="379">
        <v>4</v>
      </c>
      <c r="B197" s="367" t="s">
        <v>98</v>
      </c>
      <c r="C197" s="379" t="s">
        <v>10</v>
      </c>
      <c r="E197" s="381">
        <f>'20. Vatva'!D7</f>
        <v>2</v>
      </c>
      <c r="F197" s="381">
        <f>'20. Vatva'!F7</f>
        <v>0.56159999999999999</v>
      </c>
      <c r="G197" s="381">
        <f>'20. Vatva'!G7</f>
        <v>0</v>
      </c>
      <c r="H197" s="381">
        <f>'20. Vatva'!H7</f>
        <v>0</v>
      </c>
      <c r="I197" s="381">
        <f>'20. Vatva'!I7</f>
        <v>0</v>
      </c>
      <c r="J197" s="381">
        <f>'20. Vatva'!J7</f>
        <v>0.56159999999999999</v>
      </c>
      <c r="K197" s="381">
        <f>'20. Vatva'!K7</f>
        <v>0</v>
      </c>
      <c r="L197" s="381">
        <f>'20. Vatva'!L7</f>
        <v>0</v>
      </c>
      <c r="M197" s="381">
        <f>'20. Vatva'!M7</f>
        <v>0</v>
      </c>
      <c r="N197" s="381">
        <f>'20. Vatva'!N7</f>
        <v>0</v>
      </c>
      <c r="O197" s="381">
        <f>'20. Vatva'!O7</f>
        <v>0</v>
      </c>
      <c r="P197" s="381">
        <f>'20. Vatva'!P7</f>
        <v>0</v>
      </c>
      <c r="Q197" s="381">
        <f>'20. Vatva'!Q7</f>
        <v>0</v>
      </c>
      <c r="R197" s="381">
        <f>'20. Vatva'!R7</f>
        <v>0</v>
      </c>
      <c r="S197" s="377" t="str">
        <f>VLOOKUP(B197,'Plant Data'!B:H,2,0)</f>
        <v>Ahmedabad</v>
      </c>
      <c r="T197" s="377" t="str">
        <f>VLOOKUP(B197,'Plant Data'!B:H,3,0)</f>
        <v>TS-4</v>
      </c>
      <c r="U197" s="377" t="str">
        <f>VLOOKUP(B197,'Plant Data'!B:H,4,0)</f>
        <v>Injectables</v>
      </c>
      <c r="V197" s="377" t="str">
        <f>VLOOKUP(B197,'Plant Data'!B:H,5,0)</f>
        <v>Kamalkishor K</v>
      </c>
      <c r="W197" s="377" t="str">
        <f>VLOOKUP(B197,'Plant Data'!B:H,6,0)</f>
        <v>Brij Bhushan</v>
      </c>
      <c r="X197" s="377" t="str">
        <f>VLOOKUP(B197,'Plant Data'!B:H,7,0)</f>
        <v>Devesh Sharma</v>
      </c>
      <c r="AA197" s="379" t="s">
        <v>10</v>
      </c>
      <c r="AB197" s="381">
        <v>0</v>
      </c>
      <c r="AD197" s="401">
        <f t="shared" si="16"/>
        <v>0</v>
      </c>
      <c r="AE197" s="401">
        <f t="shared" si="16"/>
        <v>0</v>
      </c>
      <c r="AF197" s="401">
        <f t="shared" si="17"/>
        <v>0</v>
      </c>
      <c r="AG197" s="401">
        <f t="shared" si="18"/>
        <v>0</v>
      </c>
      <c r="AH197" s="401">
        <f t="shared" si="19"/>
        <v>0</v>
      </c>
      <c r="AI197" s="401">
        <f t="shared" si="20"/>
        <v>0</v>
      </c>
      <c r="AJ197" s="401">
        <f t="shared" si="21"/>
        <v>0</v>
      </c>
      <c r="AK197" s="401">
        <f t="shared" si="22"/>
        <v>0</v>
      </c>
      <c r="AL197" s="401"/>
      <c r="AM197" s="401"/>
      <c r="AN197" s="401"/>
      <c r="AO197" s="401"/>
      <c r="AP197" s="367" t="s">
        <v>98</v>
      </c>
    </row>
    <row r="198" spans="1:42">
      <c r="A198" s="379">
        <v>5</v>
      </c>
      <c r="B198" s="367" t="s">
        <v>98</v>
      </c>
      <c r="C198" s="379" t="s">
        <v>5</v>
      </c>
      <c r="E198" s="381">
        <f>'20. Vatva'!D8</f>
        <v>40</v>
      </c>
      <c r="F198" s="381">
        <f>'20. Vatva'!F8</f>
        <v>18.789676907397261</v>
      </c>
      <c r="G198" s="381">
        <f>'20. Vatva'!G8</f>
        <v>0</v>
      </c>
      <c r="H198" s="381">
        <f>'20. Vatva'!H8</f>
        <v>0</v>
      </c>
      <c r="I198" s="381">
        <f>'20. Vatva'!I8</f>
        <v>0</v>
      </c>
      <c r="J198" s="381">
        <f>'20. Vatva'!J8</f>
        <v>0</v>
      </c>
      <c r="K198" s="381">
        <f>'20. Vatva'!K8</f>
        <v>16.726948800000002</v>
      </c>
      <c r="L198" s="381">
        <f>'20. Vatva'!L8</f>
        <v>0</v>
      </c>
      <c r="M198" s="381">
        <f>'20. Vatva'!M8</f>
        <v>0</v>
      </c>
      <c r="N198" s="381">
        <f>'20. Vatva'!N8</f>
        <v>0</v>
      </c>
      <c r="O198" s="381">
        <f>'20. Vatva'!O8</f>
        <v>2.062728107397259</v>
      </c>
      <c r="P198" s="381">
        <f>'20. Vatva'!P8</f>
        <v>0</v>
      </c>
      <c r="Q198" s="381">
        <f>'20. Vatva'!Q8</f>
        <v>0</v>
      </c>
      <c r="R198" s="381">
        <f>'20. Vatva'!R8</f>
        <v>0</v>
      </c>
      <c r="S198" s="377" t="str">
        <f>VLOOKUP(B198,'Plant Data'!B:H,2,0)</f>
        <v>Ahmedabad</v>
      </c>
      <c r="T198" s="377" t="str">
        <f>VLOOKUP(B198,'Plant Data'!B:H,3,0)</f>
        <v>TS-4</v>
      </c>
      <c r="U198" s="377" t="str">
        <f>VLOOKUP(B198,'Plant Data'!B:H,4,0)</f>
        <v>Injectables</v>
      </c>
      <c r="V198" s="377" t="str">
        <f>VLOOKUP(B198,'Plant Data'!B:H,5,0)</f>
        <v>Kamalkishor K</v>
      </c>
      <c r="W198" s="377" t="str">
        <f>VLOOKUP(B198,'Plant Data'!B:H,6,0)</f>
        <v>Brij Bhushan</v>
      </c>
      <c r="X198" s="377" t="str">
        <f>VLOOKUP(B198,'Plant Data'!B:H,7,0)</f>
        <v>Devesh Sharma</v>
      </c>
      <c r="AA198" s="379" t="s">
        <v>5</v>
      </c>
      <c r="AB198" s="381">
        <v>55.19</v>
      </c>
      <c r="AD198" s="401">
        <f t="shared" si="16"/>
        <v>1.9246059422513602</v>
      </c>
      <c r="AE198" s="401">
        <f t="shared" si="16"/>
        <v>4.5574668712512212</v>
      </c>
      <c r="AF198" s="401">
        <f t="shared" si="17"/>
        <v>4.5574668712512212</v>
      </c>
      <c r="AG198" s="401">
        <f t="shared" si="18"/>
        <v>4.5991666666666662</v>
      </c>
      <c r="AH198" s="401">
        <f t="shared" si="19"/>
        <v>4.5991666666666662</v>
      </c>
      <c r="AI198" s="401">
        <f t="shared" si="20"/>
        <v>4.5991666666666662</v>
      </c>
      <c r="AJ198" s="401">
        <f t="shared" si="21"/>
        <v>4.5991666666666662</v>
      </c>
      <c r="AK198" s="401">
        <f t="shared" si="22"/>
        <v>4.5991666666666662</v>
      </c>
      <c r="AL198" s="401"/>
      <c r="AM198" s="401"/>
      <c r="AN198" s="401"/>
      <c r="AO198" s="401"/>
      <c r="AP198" s="367" t="s">
        <v>98</v>
      </c>
    </row>
    <row r="199" spans="1:42">
      <c r="A199" s="379">
        <v>6</v>
      </c>
      <c r="B199" s="367" t="s">
        <v>98</v>
      </c>
      <c r="C199" s="379" t="s">
        <v>11</v>
      </c>
      <c r="E199" s="381">
        <f>'20. Vatva'!D9</f>
        <v>20</v>
      </c>
      <c r="F199" s="381">
        <f>'20. Vatva'!F9</f>
        <v>17.816233673862307</v>
      </c>
      <c r="G199" s="381">
        <f>'20. Vatva'!G9</f>
        <v>0</v>
      </c>
      <c r="H199" s="381">
        <f>'20. Vatva'!H9</f>
        <v>0</v>
      </c>
      <c r="I199" s="381">
        <f>'20. Vatva'!I9</f>
        <v>0</v>
      </c>
      <c r="J199" s="381">
        <f>'20. Vatva'!J9</f>
        <v>0</v>
      </c>
      <c r="K199" s="381">
        <f>'20. Vatva'!K9</f>
        <v>0</v>
      </c>
      <c r="L199" s="381">
        <f>'20. Vatva'!L9</f>
        <v>15.3284198738623</v>
      </c>
      <c r="M199" s="381">
        <f>'20. Vatva'!M9</f>
        <v>0.35249999999999998</v>
      </c>
      <c r="N199" s="381">
        <f>'20. Vatva'!N9</f>
        <v>0.35249999999999998</v>
      </c>
      <c r="O199" s="381">
        <f>'20. Vatva'!O9</f>
        <v>0.35249999999999998</v>
      </c>
      <c r="P199" s="381">
        <f>'20. Vatva'!P9</f>
        <v>1.4303138000000075</v>
      </c>
      <c r="Q199" s="381">
        <f>'20. Vatva'!Q9</f>
        <v>0</v>
      </c>
      <c r="R199" s="381">
        <f>'20. Vatva'!R9</f>
        <v>0</v>
      </c>
      <c r="S199" s="377" t="str">
        <f>VLOOKUP(B199,'Plant Data'!B:H,2,0)</f>
        <v>Ahmedabad</v>
      </c>
      <c r="T199" s="377" t="str">
        <f>VLOOKUP(B199,'Plant Data'!B:H,3,0)</f>
        <v>TS-4</v>
      </c>
      <c r="U199" s="377" t="str">
        <f>VLOOKUP(B199,'Plant Data'!B:H,4,0)</f>
        <v>Injectables</v>
      </c>
      <c r="V199" s="377" t="str">
        <f>VLOOKUP(B199,'Plant Data'!B:H,5,0)</f>
        <v>Kamalkishor K</v>
      </c>
      <c r="W199" s="377" t="str">
        <f>VLOOKUP(B199,'Plant Data'!B:H,6,0)</f>
        <v>Brij Bhushan</v>
      </c>
      <c r="X199" s="377" t="str">
        <f>VLOOKUP(B199,'Plant Data'!B:H,7,0)</f>
        <v>Devesh Sharma</v>
      </c>
      <c r="AA199" s="379" t="s">
        <v>11</v>
      </c>
      <c r="AB199" s="381">
        <v>0</v>
      </c>
      <c r="AD199" s="401">
        <f t="shared" si="16"/>
        <v>0</v>
      </c>
      <c r="AE199" s="401">
        <f t="shared" si="16"/>
        <v>0</v>
      </c>
      <c r="AF199" s="401">
        <f t="shared" si="17"/>
        <v>0</v>
      </c>
      <c r="AG199" s="401">
        <f t="shared" si="18"/>
        <v>0</v>
      </c>
      <c r="AH199" s="401">
        <f t="shared" si="19"/>
        <v>0</v>
      </c>
      <c r="AI199" s="401">
        <f t="shared" si="20"/>
        <v>0</v>
      </c>
      <c r="AJ199" s="401">
        <f t="shared" si="21"/>
        <v>0</v>
      </c>
      <c r="AK199" s="401">
        <f t="shared" si="22"/>
        <v>0</v>
      </c>
      <c r="AL199" s="401"/>
      <c r="AM199" s="401"/>
      <c r="AN199" s="401"/>
      <c r="AO199" s="401"/>
      <c r="AP199" s="367" t="s">
        <v>98</v>
      </c>
    </row>
    <row r="200" spans="1:42">
      <c r="A200" s="379">
        <v>7</v>
      </c>
      <c r="B200" s="367" t="s">
        <v>98</v>
      </c>
      <c r="C200" s="379" t="s">
        <v>12</v>
      </c>
      <c r="E200" s="381">
        <f>'20. Vatva'!D10</f>
        <v>5</v>
      </c>
      <c r="F200" s="381">
        <f>'20. Vatva'!F10</f>
        <v>0.47889389000000004</v>
      </c>
      <c r="G200" s="381">
        <f>'20. Vatva'!G10</f>
        <v>0</v>
      </c>
      <c r="H200" s="381">
        <f>'20. Vatva'!H10</f>
        <v>0</v>
      </c>
      <c r="I200" s="381">
        <f>'20. Vatva'!I10</f>
        <v>0</v>
      </c>
      <c r="J200" s="381">
        <f>'20. Vatva'!J10</f>
        <v>0.47889389000000004</v>
      </c>
      <c r="K200" s="381">
        <f>'20. Vatva'!K10</f>
        <v>0</v>
      </c>
      <c r="L200" s="381">
        <f>'20. Vatva'!L10</f>
        <v>0</v>
      </c>
      <c r="M200" s="381">
        <f>'20. Vatva'!M10</f>
        <v>0</v>
      </c>
      <c r="N200" s="381">
        <f>'20. Vatva'!N10</f>
        <v>0</v>
      </c>
      <c r="O200" s="381">
        <f>'20. Vatva'!O10</f>
        <v>0</v>
      </c>
      <c r="P200" s="381">
        <f>'20. Vatva'!P10</f>
        <v>0</v>
      </c>
      <c r="Q200" s="381">
        <f>'20. Vatva'!Q10</f>
        <v>0</v>
      </c>
      <c r="R200" s="381">
        <f>'20. Vatva'!R10</f>
        <v>0</v>
      </c>
      <c r="S200" s="377" t="str">
        <f>VLOOKUP(B200,'Plant Data'!B:H,2,0)</f>
        <v>Ahmedabad</v>
      </c>
      <c r="T200" s="377" t="str">
        <f>VLOOKUP(B200,'Plant Data'!B:H,3,0)</f>
        <v>TS-4</v>
      </c>
      <c r="U200" s="377" t="str">
        <f>VLOOKUP(B200,'Plant Data'!B:H,4,0)</f>
        <v>Injectables</v>
      </c>
      <c r="V200" s="377" t="str">
        <f>VLOOKUP(B200,'Plant Data'!B:H,5,0)</f>
        <v>Kamalkishor K</v>
      </c>
      <c r="W200" s="377" t="str">
        <f>VLOOKUP(B200,'Plant Data'!B:H,6,0)</f>
        <v>Brij Bhushan</v>
      </c>
      <c r="X200" s="377" t="str">
        <f>VLOOKUP(B200,'Plant Data'!B:H,7,0)</f>
        <v>Devesh Sharma</v>
      </c>
      <c r="AA200" s="379" t="s">
        <v>12</v>
      </c>
      <c r="AB200" s="381">
        <v>10.738086553999999</v>
      </c>
      <c r="AD200" s="401">
        <f t="shared" ref="AD200:AE263" si="23">$AB200*AD$5</f>
        <v>0.37446249665225279</v>
      </c>
      <c r="AE200" s="401">
        <f t="shared" si="23"/>
        <v>0.88672719207253459</v>
      </c>
      <c r="AF200" s="401">
        <f t="shared" ref="AF200:AF263" si="24">AB200*$AF$5</f>
        <v>0.88672719207253459</v>
      </c>
      <c r="AG200" s="401">
        <f t="shared" ref="AG200:AG263" si="25">AB200*$AG$5</f>
        <v>0.89484054616666653</v>
      </c>
      <c r="AH200" s="401">
        <f t="shared" ref="AH200:AH263" si="26">AB200*$AH$5</f>
        <v>0.89484054616666653</v>
      </c>
      <c r="AI200" s="401">
        <f t="shared" ref="AI200:AI263" si="27">AB200*$AI$5</f>
        <v>0.89484054616666653</v>
      </c>
      <c r="AJ200" s="401">
        <f t="shared" ref="AJ200:AJ263" si="28">AB200*$AJ$5</f>
        <v>0.89484054616666653</v>
      </c>
      <c r="AK200" s="401">
        <f t="shared" ref="AK200:AK263" si="29">AB200*$AK$5</f>
        <v>0.89484054616666653</v>
      </c>
      <c r="AL200" s="401"/>
      <c r="AM200" s="401"/>
      <c r="AN200" s="401"/>
      <c r="AO200" s="401"/>
      <c r="AP200" s="367" t="s">
        <v>98</v>
      </c>
    </row>
    <row r="201" spans="1:42">
      <c r="A201" s="379">
        <v>8</v>
      </c>
      <c r="B201" s="367" t="s">
        <v>98</v>
      </c>
      <c r="C201" s="380" t="s">
        <v>15</v>
      </c>
      <c r="E201" s="381">
        <f>'20. Vatva'!D11</f>
        <v>0</v>
      </c>
      <c r="F201" s="381">
        <f>'20. Vatva'!F11</f>
        <v>0</v>
      </c>
      <c r="G201" s="381">
        <f>'20. Vatva'!G11</f>
        <v>0</v>
      </c>
      <c r="H201" s="381">
        <f>'20. Vatva'!H11</f>
        <v>0</v>
      </c>
      <c r="I201" s="381">
        <f>'20. Vatva'!I11</f>
        <v>0</v>
      </c>
      <c r="J201" s="381">
        <f>'20. Vatva'!J11</f>
        <v>0</v>
      </c>
      <c r="K201" s="381">
        <f>'20. Vatva'!K11</f>
        <v>0</v>
      </c>
      <c r="L201" s="381">
        <f>'20. Vatva'!L11</f>
        <v>0</v>
      </c>
      <c r="M201" s="381">
        <f>'20. Vatva'!M11</f>
        <v>0</v>
      </c>
      <c r="N201" s="381">
        <f>'20. Vatva'!N11</f>
        <v>0</v>
      </c>
      <c r="O201" s="381">
        <f>'20. Vatva'!O11</f>
        <v>0</v>
      </c>
      <c r="P201" s="381">
        <f>'20. Vatva'!P11</f>
        <v>0</v>
      </c>
      <c r="Q201" s="381">
        <f>'20. Vatva'!Q11</f>
        <v>0</v>
      </c>
      <c r="R201" s="381">
        <f>'20. Vatva'!R11</f>
        <v>0</v>
      </c>
      <c r="S201" s="377" t="str">
        <f>VLOOKUP(B201,'Plant Data'!B:H,2,0)</f>
        <v>Ahmedabad</v>
      </c>
      <c r="T201" s="377" t="str">
        <f>VLOOKUP(B201,'Plant Data'!B:H,3,0)</f>
        <v>TS-4</v>
      </c>
      <c r="U201" s="377" t="str">
        <f>VLOOKUP(B201,'Plant Data'!B:H,4,0)</f>
        <v>Injectables</v>
      </c>
      <c r="V201" s="377" t="str">
        <f>VLOOKUP(B201,'Plant Data'!B:H,5,0)</f>
        <v>Kamalkishor K</v>
      </c>
      <c r="W201" s="377" t="str">
        <f>VLOOKUP(B201,'Plant Data'!B:H,6,0)</f>
        <v>Brij Bhushan</v>
      </c>
      <c r="X201" s="377" t="str">
        <f>VLOOKUP(B201,'Plant Data'!B:H,7,0)</f>
        <v>Devesh Sharma</v>
      </c>
      <c r="AA201" s="380" t="s">
        <v>15</v>
      </c>
      <c r="AB201" s="381">
        <v>0</v>
      </c>
      <c r="AD201" s="401">
        <f t="shared" si="23"/>
        <v>0</v>
      </c>
      <c r="AE201" s="401">
        <f t="shared" si="23"/>
        <v>0</v>
      </c>
      <c r="AF201" s="401">
        <f t="shared" si="24"/>
        <v>0</v>
      </c>
      <c r="AG201" s="401">
        <f t="shared" si="25"/>
        <v>0</v>
      </c>
      <c r="AH201" s="401">
        <f t="shared" si="26"/>
        <v>0</v>
      </c>
      <c r="AI201" s="401">
        <f t="shared" si="27"/>
        <v>0</v>
      </c>
      <c r="AJ201" s="401">
        <f t="shared" si="28"/>
        <v>0</v>
      </c>
      <c r="AK201" s="401">
        <f t="shared" si="29"/>
        <v>0</v>
      </c>
      <c r="AL201" s="401"/>
      <c r="AM201" s="401"/>
      <c r="AN201" s="401"/>
      <c r="AO201" s="401"/>
      <c r="AP201" s="367" t="s">
        <v>98</v>
      </c>
    </row>
    <row r="202" spans="1:42">
      <c r="A202" s="379">
        <v>9</v>
      </c>
      <c r="B202" s="367" t="s">
        <v>98</v>
      </c>
      <c r="C202" s="380" t="s">
        <v>16</v>
      </c>
      <c r="E202" s="381">
        <f>'20. Vatva'!D12</f>
        <v>0</v>
      </c>
      <c r="F202" s="381">
        <f>'20. Vatva'!F12</f>
        <v>0</v>
      </c>
      <c r="G202" s="381">
        <f>'20. Vatva'!G12</f>
        <v>0</v>
      </c>
      <c r="H202" s="381">
        <f>'20. Vatva'!H12</f>
        <v>0</v>
      </c>
      <c r="I202" s="381">
        <f>'20. Vatva'!I12</f>
        <v>0</v>
      </c>
      <c r="J202" s="381">
        <f>'20. Vatva'!J12</f>
        <v>0</v>
      </c>
      <c r="K202" s="381">
        <f>'20. Vatva'!K12</f>
        <v>0</v>
      </c>
      <c r="L202" s="381">
        <f>'20. Vatva'!L12</f>
        <v>0</v>
      </c>
      <c r="M202" s="381">
        <f>'20. Vatva'!M12</f>
        <v>0</v>
      </c>
      <c r="N202" s="381">
        <f>'20. Vatva'!N12</f>
        <v>0</v>
      </c>
      <c r="O202" s="381">
        <f>'20. Vatva'!O12</f>
        <v>0</v>
      </c>
      <c r="P202" s="381">
        <f>'20. Vatva'!P12</f>
        <v>0</v>
      </c>
      <c r="Q202" s="381">
        <f>'20. Vatva'!Q12</f>
        <v>0</v>
      </c>
      <c r="R202" s="381">
        <f>'20. Vatva'!R12</f>
        <v>0</v>
      </c>
      <c r="S202" s="377" t="str">
        <f>VLOOKUP(B202,'Plant Data'!B:H,2,0)</f>
        <v>Ahmedabad</v>
      </c>
      <c r="T202" s="377" t="str">
        <f>VLOOKUP(B202,'Plant Data'!B:H,3,0)</f>
        <v>TS-4</v>
      </c>
      <c r="U202" s="377" t="str">
        <f>VLOOKUP(B202,'Plant Data'!B:H,4,0)</f>
        <v>Injectables</v>
      </c>
      <c r="V202" s="377" t="str">
        <f>VLOOKUP(B202,'Plant Data'!B:H,5,0)</f>
        <v>Kamalkishor K</v>
      </c>
      <c r="W202" s="377" t="str">
        <f>VLOOKUP(B202,'Plant Data'!B:H,6,0)</f>
        <v>Brij Bhushan</v>
      </c>
      <c r="X202" s="377" t="str">
        <f>VLOOKUP(B202,'Plant Data'!B:H,7,0)</f>
        <v>Devesh Sharma</v>
      </c>
      <c r="AA202" s="380" t="s">
        <v>16</v>
      </c>
      <c r="AB202" s="381">
        <v>0</v>
      </c>
      <c r="AD202" s="401">
        <f t="shared" si="23"/>
        <v>0</v>
      </c>
      <c r="AE202" s="401">
        <f t="shared" si="23"/>
        <v>0</v>
      </c>
      <c r="AF202" s="401">
        <f t="shared" si="24"/>
        <v>0</v>
      </c>
      <c r="AG202" s="401">
        <f t="shared" si="25"/>
        <v>0</v>
      </c>
      <c r="AH202" s="401">
        <f t="shared" si="26"/>
        <v>0</v>
      </c>
      <c r="AI202" s="401">
        <f t="shared" si="27"/>
        <v>0</v>
      </c>
      <c r="AJ202" s="401">
        <f t="shared" si="28"/>
        <v>0</v>
      </c>
      <c r="AK202" s="401">
        <f t="shared" si="29"/>
        <v>0</v>
      </c>
      <c r="AL202" s="401"/>
      <c r="AM202" s="401"/>
      <c r="AN202" s="401"/>
      <c r="AO202" s="401"/>
      <c r="AP202" s="367" t="s">
        <v>98</v>
      </c>
    </row>
    <row r="203" spans="1:42">
      <c r="A203" s="379">
        <v>10</v>
      </c>
      <c r="B203" s="367" t="s">
        <v>98</v>
      </c>
      <c r="C203" s="380" t="s">
        <v>17</v>
      </c>
      <c r="E203" s="381">
        <f>'20. Vatva'!D13</f>
        <v>0</v>
      </c>
      <c r="F203" s="381">
        <f>'20. Vatva'!F13</f>
        <v>0</v>
      </c>
      <c r="G203" s="381">
        <f>'20. Vatva'!G13</f>
        <v>0</v>
      </c>
      <c r="H203" s="381">
        <f>'20. Vatva'!H13</f>
        <v>0</v>
      </c>
      <c r="I203" s="381">
        <f>'20. Vatva'!I13</f>
        <v>0</v>
      </c>
      <c r="J203" s="381">
        <f>'20. Vatva'!J13</f>
        <v>0</v>
      </c>
      <c r="K203" s="381">
        <f>'20. Vatva'!K13</f>
        <v>0</v>
      </c>
      <c r="L203" s="381">
        <f>'20. Vatva'!L13</f>
        <v>0</v>
      </c>
      <c r="M203" s="381">
        <f>'20. Vatva'!M13</f>
        <v>0</v>
      </c>
      <c r="N203" s="381">
        <f>'20. Vatva'!N13</f>
        <v>0</v>
      </c>
      <c r="O203" s="381">
        <f>'20. Vatva'!O13</f>
        <v>0</v>
      </c>
      <c r="P203" s="381">
        <f>'20. Vatva'!P13</f>
        <v>0</v>
      </c>
      <c r="Q203" s="381">
        <f>'20. Vatva'!Q13</f>
        <v>0</v>
      </c>
      <c r="R203" s="381">
        <f>'20. Vatva'!R13</f>
        <v>0</v>
      </c>
      <c r="S203" s="377" t="str">
        <f>VLOOKUP(B203,'Plant Data'!B:H,2,0)</f>
        <v>Ahmedabad</v>
      </c>
      <c r="T203" s="377" t="str">
        <f>VLOOKUP(B203,'Plant Data'!B:H,3,0)</f>
        <v>TS-4</v>
      </c>
      <c r="U203" s="377" t="str">
        <f>VLOOKUP(B203,'Plant Data'!B:H,4,0)</f>
        <v>Injectables</v>
      </c>
      <c r="V203" s="377" t="str">
        <f>VLOOKUP(B203,'Plant Data'!B:H,5,0)</f>
        <v>Kamalkishor K</v>
      </c>
      <c r="W203" s="377" t="str">
        <f>VLOOKUP(B203,'Plant Data'!B:H,6,0)</f>
        <v>Brij Bhushan</v>
      </c>
      <c r="X203" s="377" t="str">
        <f>VLOOKUP(B203,'Plant Data'!B:H,7,0)</f>
        <v>Devesh Sharma</v>
      </c>
      <c r="AA203" s="380" t="s">
        <v>17</v>
      </c>
      <c r="AB203" s="381">
        <v>0</v>
      </c>
      <c r="AD203" s="401">
        <f t="shared" si="23"/>
        <v>0</v>
      </c>
      <c r="AE203" s="401">
        <f t="shared" si="23"/>
        <v>0</v>
      </c>
      <c r="AF203" s="401">
        <f t="shared" si="24"/>
        <v>0</v>
      </c>
      <c r="AG203" s="401">
        <f t="shared" si="25"/>
        <v>0</v>
      </c>
      <c r="AH203" s="401">
        <f t="shared" si="26"/>
        <v>0</v>
      </c>
      <c r="AI203" s="401">
        <f t="shared" si="27"/>
        <v>0</v>
      </c>
      <c r="AJ203" s="401">
        <f t="shared" si="28"/>
        <v>0</v>
      </c>
      <c r="AK203" s="401">
        <f t="shared" si="29"/>
        <v>0</v>
      </c>
      <c r="AL203" s="401"/>
      <c r="AM203" s="401"/>
      <c r="AN203" s="401"/>
      <c r="AO203" s="401"/>
      <c r="AP203" s="367" t="s">
        <v>98</v>
      </c>
    </row>
    <row r="204" spans="1:42">
      <c r="A204" s="379">
        <v>11</v>
      </c>
      <c r="B204" s="367" t="s">
        <v>98</v>
      </c>
      <c r="C204" s="379" t="s">
        <v>132</v>
      </c>
      <c r="E204" s="381">
        <f>'20. Vatva'!D14</f>
        <v>0</v>
      </c>
      <c r="F204" s="381">
        <f>'20. Vatva'!F14</f>
        <v>0.19019300000000003</v>
      </c>
      <c r="G204" s="381">
        <f>'20. Vatva'!G14</f>
        <v>0</v>
      </c>
      <c r="H204" s="381">
        <f>'20. Vatva'!H14</f>
        <v>0</v>
      </c>
      <c r="I204" s="381">
        <f>'20. Vatva'!I14</f>
        <v>0</v>
      </c>
      <c r="J204" s="381">
        <f>'20. Vatva'!J14</f>
        <v>0</v>
      </c>
      <c r="K204" s="381">
        <f>'20. Vatva'!K14</f>
        <v>0</v>
      </c>
      <c r="L204" s="381">
        <f>'20. Vatva'!L14</f>
        <v>0</v>
      </c>
      <c r="M204" s="381">
        <f>'20. Vatva'!M14</f>
        <v>0</v>
      </c>
      <c r="N204" s="381">
        <f>'20. Vatva'!N14</f>
        <v>0</v>
      </c>
      <c r="O204" s="381">
        <f>'20. Vatva'!O14</f>
        <v>0</v>
      </c>
      <c r="P204" s="381">
        <f>'20. Vatva'!P14</f>
        <v>0.19019300000000003</v>
      </c>
      <c r="Q204" s="381">
        <f>'20. Vatva'!Q14</f>
        <v>0</v>
      </c>
      <c r="R204" s="381">
        <f>'20. Vatva'!R14</f>
        <v>0</v>
      </c>
      <c r="S204" s="377" t="str">
        <f>VLOOKUP(B204,'Plant Data'!B:H,2,0)</f>
        <v>Ahmedabad</v>
      </c>
      <c r="T204" s="377" t="str">
        <f>VLOOKUP(B204,'Plant Data'!B:H,3,0)</f>
        <v>TS-4</v>
      </c>
      <c r="U204" s="377" t="str">
        <f>VLOOKUP(B204,'Plant Data'!B:H,4,0)</f>
        <v>Injectables</v>
      </c>
      <c r="V204" s="377" t="str">
        <f>VLOOKUP(B204,'Plant Data'!B:H,5,0)</f>
        <v>Kamalkishor K</v>
      </c>
      <c r="W204" s="377" t="str">
        <f>VLOOKUP(B204,'Plant Data'!B:H,6,0)</f>
        <v>Brij Bhushan</v>
      </c>
      <c r="X204" s="377" t="str">
        <f>VLOOKUP(B204,'Plant Data'!B:H,7,0)</f>
        <v>Devesh Sharma</v>
      </c>
      <c r="AA204" s="379" t="s">
        <v>132</v>
      </c>
      <c r="AB204" s="381">
        <v>0</v>
      </c>
      <c r="AD204" s="401">
        <f t="shared" si="23"/>
        <v>0</v>
      </c>
      <c r="AE204" s="401">
        <f t="shared" si="23"/>
        <v>0</v>
      </c>
      <c r="AF204" s="401">
        <f t="shared" si="24"/>
        <v>0</v>
      </c>
      <c r="AG204" s="401">
        <f t="shared" si="25"/>
        <v>0</v>
      </c>
      <c r="AH204" s="401">
        <f t="shared" si="26"/>
        <v>0</v>
      </c>
      <c r="AI204" s="401">
        <f t="shared" si="27"/>
        <v>0</v>
      </c>
      <c r="AJ204" s="401">
        <f t="shared" si="28"/>
        <v>0</v>
      </c>
      <c r="AK204" s="401">
        <f t="shared" si="29"/>
        <v>0</v>
      </c>
      <c r="AL204" s="401"/>
      <c r="AM204" s="401"/>
      <c r="AN204" s="401"/>
      <c r="AO204" s="401"/>
      <c r="AP204" s="367" t="s">
        <v>98</v>
      </c>
    </row>
    <row r="205" spans="1:42">
      <c r="A205" s="379">
        <v>12</v>
      </c>
      <c r="B205" s="367" t="s">
        <v>98</v>
      </c>
      <c r="C205" s="379" t="s">
        <v>13</v>
      </c>
      <c r="E205" s="381">
        <f>'20. Vatva'!D15</f>
        <v>0</v>
      </c>
      <c r="F205" s="381">
        <f>'20. Vatva'!F15</f>
        <v>0</v>
      </c>
      <c r="G205" s="381">
        <f>'20. Vatva'!G15</f>
        <v>0</v>
      </c>
      <c r="H205" s="381">
        <f>'20. Vatva'!H15</f>
        <v>0</v>
      </c>
      <c r="I205" s="381">
        <f>'20. Vatva'!I15</f>
        <v>0</v>
      </c>
      <c r="J205" s="381">
        <f>'20. Vatva'!J15</f>
        <v>0</v>
      </c>
      <c r="K205" s="381">
        <f>'20. Vatva'!K15</f>
        <v>0</v>
      </c>
      <c r="L205" s="381">
        <f>'20. Vatva'!L15</f>
        <v>0</v>
      </c>
      <c r="M205" s="381">
        <f>'20. Vatva'!M15</f>
        <v>0</v>
      </c>
      <c r="N205" s="381">
        <f>'20. Vatva'!N15</f>
        <v>0</v>
      </c>
      <c r="O205" s="381">
        <f>'20. Vatva'!O15</f>
        <v>0</v>
      </c>
      <c r="P205" s="381">
        <f>'20. Vatva'!P15</f>
        <v>0</v>
      </c>
      <c r="Q205" s="381">
        <f>'20. Vatva'!Q15</f>
        <v>0</v>
      </c>
      <c r="R205" s="381">
        <f>'20. Vatva'!R15</f>
        <v>0</v>
      </c>
      <c r="S205" s="377" t="str">
        <f>VLOOKUP(B205,'Plant Data'!B:H,2,0)</f>
        <v>Ahmedabad</v>
      </c>
      <c r="T205" s="377" t="str">
        <f>VLOOKUP(B205,'Plant Data'!B:H,3,0)</f>
        <v>TS-4</v>
      </c>
      <c r="U205" s="377" t="str">
        <f>VLOOKUP(B205,'Plant Data'!B:H,4,0)</f>
        <v>Injectables</v>
      </c>
      <c r="V205" s="377" t="str">
        <f>VLOOKUP(B205,'Plant Data'!B:H,5,0)</f>
        <v>Kamalkishor K</v>
      </c>
      <c r="W205" s="377" t="str">
        <f>VLOOKUP(B205,'Plant Data'!B:H,6,0)</f>
        <v>Brij Bhushan</v>
      </c>
      <c r="X205" s="377" t="str">
        <f>VLOOKUP(B205,'Plant Data'!B:H,7,0)</f>
        <v>Devesh Sharma</v>
      </c>
      <c r="AA205" s="379" t="s">
        <v>13</v>
      </c>
      <c r="AB205" s="381">
        <v>0</v>
      </c>
      <c r="AD205" s="401">
        <f t="shared" si="23"/>
        <v>0</v>
      </c>
      <c r="AE205" s="401">
        <f t="shared" si="23"/>
        <v>0</v>
      </c>
      <c r="AF205" s="401">
        <f t="shared" si="24"/>
        <v>0</v>
      </c>
      <c r="AG205" s="401">
        <f t="shared" si="25"/>
        <v>0</v>
      </c>
      <c r="AH205" s="401">
        <f t="shared" si="26"/>
        <v>0</v>
      </c>
      <c r="AI205" s="401">
        <f t="shared" si="27"/>
        <v>0</v>
      </c>
      <c r="AJ205" s="401">
        <f t="shared" si="28"/>
        <v>0</v>
      </c>
      <c r="AK205" s="401">
        <f t="shared" si="29"/>
        <v>0</v>
      </c>
      <c r="AL205" s="401"/>
      <c r="AM205" s="401"/>
      <c r="AN205" s="401"/>
      <c r="AO205" s="401"/>
      <c r="AP205" s="367" t="s">
        <v>98</v>
      </c>
    </row>
    <row r="206" spans="1:42">
      <c r="A206" s="379">
        <v>13</v>
      </c>
      <c r="B206" s="367" t="s">
        <v>98</v>
      </c>
      <c r="C206" s="380" t="s">
        <v>14</v>
      </c>
      <c r="E206" s="381">
        <f>'20. Vatva'!D16</f>
        <v>0</v>
      </c>
      <c r="F206" s="381">
        <f>'20. Vatva'!F16</f>
        <v>0</v>
      </c>
      <c r="G206" s="381">
        <f>'20. Vatva'!G16</f>
        <v>0</v>
      </c>
      <c r="H206" s="381">
        <f>'20. Vatva'!H16</f>
        <v>0</v>
      </c>
      <c r="I206" s="381">
        <f>'20. Vatva'!I16</f>
        <v>0</v>
      </c>
      <c r="J206" s="381">
        <f>'20. Vatva'!J16</f>
        <v>0</v>
      </c>
      <c r="K206" s="381">
        <f>'20. Vatva'!K16</f>
        <v>0</v>
      </c>
      <c r="L206" s="381">
        <f>'20. Vatva'!L16</f>
        <v>0</v>
      </c>
      <c r="M206" s="381">
        <f>'20. Vatva'!M16</f>
        <v>0</v>
      </c>
      <c r="N206" s="381">
        <f>'20. Vatva'!N16</f>
        <v>0</v>
      </c>
      <c r="O206" s="381">
        <f>'20. Vatva'!O16</f>
        <v>0</v>
      </c>
      <c r="P206" s="381">
        <f>'20. Vatva'!P16</f>
        <v>0</v>
      </c>
      <c r="Q206" s="381">
        <f>'20. Vatva'!Q16</f>
        <v>0</v>
      </c>
      <c r="R206" s="381">
        <f>'20. Vatva'!R16</f>
        <v>0</v>
      </c>
      <c r="S206" s="377" t="str">
        <f>VLOOKUP(B206,'Plant Data'!B:H,2,0)</f>
        <v>Ahmedabad</v>
      </c>
      <c r="T206" s="377" t="str">
        <f>VLOOKUP(B206,'Plant Data'!B:H,3,0)</f>
        <v>TS-4</v>
      </c>
      <c r="U206" s="377" t="str">
        <f>VLOOKUP(B206,'Plant Data'!B:H,4,0)</f>
        <v>Injectables</v>
      </c>
      <c r="V206" s="377" t="str">
        <f>VLOOKUP(B206,'Plant Data'!B:H,5,0)</f>
        <v>Kamalkishor K</v>
      </c>
      <c r="W206" s="377" t="str">
        <f>VLOOKUP(B206,'Plant Data'!B:H,6,0)</f>
        <v>Brij Bhushan</v>
      </c>
      <c r="X206" s="377" t="str">
        <f>VLOOKUP(B206,'Plant Data'!B:H,7,0)</f>
        <v>Devesh Sharma</v>
      </c>
      <c r="AA206" s="380" t="s">
        <v>14</v>
      </c>
      <c r="AB206" s="381">
        <v>0</v>
      </c>
      <c r="AD206" s="401">
        <f t="shared" si="23"/>
        <v>0</v>
      </c>
      <c r="AE206" s="401">
        <f t="shared" si="23"/>
        <v>0</v>
      </c>
      <c r="AF206" s="401">
        <f t="shared" si="24"/>
        <v>0</v>
      </c>
      <c r="AG206" s="401">
        <f t="shared" si="25"/>
        <v>0</v>
      </c>
      <c r="AH206" s="401">
        <f t="shared" si="26"/>
        <v>0</v>
      </c>
      <c r="AI206" s="401">
        <f t="shared" si="27"/>
        <v>0</v>
      </c>
      <c r="AJ206" s="401">
        <f t="shared" si="28"/>
        <v>0</v>
      </c>
      <c r="AK206" s="401">
        <f t="shared" si="29"/>
        <v>0</v>
      </c>
      <c r="AL206" s="401"/>
      <c r="AM206" s="401"/>
      <c r="AN206" s="401"/>
      <c r="AO206" s="401"/>
      <c r="AP206" s="367" t="s">
        <v>98</v>
      </c>
    </row>
    <row r="207" spans="1:42">
      <c r="A207" s="367">
        <v>1</v>
      </c>
      <c r="B207" s="367" t="s">
        <v>353</v>
      </c>
      <c r="C207" s="379" t="s">
        <v>7</v>
      </c>
      <c r="E207" s="381">
        <f>'21. Biologics Unit 9'!D4</f>
        <v>96.673405858888032</v>
      </c>
      <c r="F207" s="381">
        <f>'21. Biologics Unit 9'!F4</f>
        <v>320.62114784971112</v>
      </c>
      <c r="G207" s="381">
        <f>'21. Biologics Unit 9'!G4</f>
        <v>81.965212958888046</v>
      </c>
      <c r="H207" s="381">
        <f>'21. Biologics Unit 9'!H4</f>
        <v>0</v>
      </c>
      <c r="I207" s="381">
        <f>'21. Biologics Unit 9'!I4</f>
        <v>55.112726590823016</v>
      </c>
      <c r="J207" s="381">
        <f>'21. Biologics Unit 9'!J4</f>
        <v>32.637520800000004</v>
      </c>
      <c r="K207" s="381">
        <f>'21. Biologics Unit 9'!K4</f>
        <v>19.62692000000002</v>
      </c>
      <c r="L207" s="381">
        <f>'21. Biologics Unit 9'!L4</f>
        <v>43.914729900000005</v>
      </c>
      <c r="M207" s="381">
        <f>'21. Biologics Unit 9'!M4</f>
        <v>17.904462599999999</v>
      </c>
      <c r="N207" s="381">
        <f>'21. Biologics Unit 9'!N4</f>
        <v>55.299575000000004</v>
      </c>
      <c r="O207" s="381">
        <f>'21. Biologics Unit 9'!O4</f>
        <v>14.16</v>
      </c>
      <c r="P207" s="381">
        <f>'21. Biologics Unit 9'!P4</f>
        <v>0</v>
      </c>
      <c r="Q207" s="381">
        <f>'21. Biologics Unit 9'!Q4</f>
        <v>0</v>
      </c>
      <c r="R207" s="381">
        <f>'21. Biologics Unit 9'!R4</f>
        <v>0</v>
      </c>
      <c r="S207" s="377" t="str">
        <f>VLOOKUP(B207,'Plant Data'!B:H,2,0)</f>
        <v>Ahmedabad</v>
      </c>
      <c r="T207" s="377" t="str">
        <f>VLOOKUP(B207,'Plant Data'!B:H,3,0)</f>
        <v>TS-4</v>
      </c>
      <c r="U207" s="377" t="str">
        <f>VLOOKUP(B207,'Plant Data'!B:H,4,0)</f>
        <v>Injectables</v>
      </c>
      <c r="V207" s="377" t="str">
        <f>VLOOKUP(B207,'Plant Data'!B:H,5,0)</f>
        <v>Kamalkishor K</v>
      </c>
      <c r="W207" s="377" t="str">
        <f>VLOOKUP(B207,'Plant Data'!B:H,6,0)</f>
        <v>Brij Bhushan</v>
      </c>
      <c r="X207" s="377" t="str">
        <f>VLOOKUP(B207,'Plant Data'!B:H,7,0)</f>
        <v>Bhavesh Patel</v>
      </c>
      <c r="AA207" s="379" t="s">
        <v>7</v>
      </c>
      <c r="AB207" s="381">
        <v>96.673405858888032</v>
      </c>
      <c r="AD207" s="401">
        <f t="shared" si="23"/>
        <v>3.3712305014258632</v>
      </c>
      <c r="AE207" s="401">
        <f t="shared" si="23"/>
        <v>7.983073827376443</v>
      </c>
      <c r="AF207" s="401">
        <f t="shared" si="24"/>
        <v>7.983073827376443</v>
      </c>
      <c r="AG207" s="401">
        <f t="shared" si="25"/>
        <v>8.0561171549073354</v>
      </c>
      <c r="AH207" s="401">
        <f t="shared" si="26"/>
        <v>8.0561171549073354</v>
      </c>
      <c r="AI207" s="401">
        <f t="shared" si="27"/>
        <v>8.0561171549073354</v>
      </c>
      <c r="AJ207" s="401">
        <f t="shared" si="28"/>
        <v>8.0561171549073354</v>
      </c>
      <c r="AK207" s="401">
        <f t="shared" si="29"/>
        <v>8.0561171549073354</v>
      </c>
      <c r="AL207" s="401"/>
      <c r="AM207" s="401"/>
      <c r="AN207" s="401"/>
      <c r="AO207" s="401"/>
      <c r="AP207" s="367" t="s">
        <v>353</v>
      </c>
    </row>
    <row r="208" spans="1:42">
      <c r="A208" s="367">
        <v>2</v>
      </c>
      <c r="B208" s="367" t="s">
        <v>353</v>
      </c>
      <c r="C208" s="379" t="s">
        <v>8</v>
      </c>
      <c r="E208" s="381">
        <f>'21. Biologics Unit 9'!D5</f>
        <v>17.78</v>
      </c>
      <c r="F208" s="381">
        <f>'21. Biologics Unit 9'!F5</f>
        <v>10.912000000000001</v>
      </c>
      <c r="G208" s="381">
        <f>'21. Biologics Unit 9'!G5</f>
        <v>0</v>
      </c>
      <c r="H208" s="381">
        <f>'21. Biologics Unit 9'!H5</f>
        <v>0</v>
      </c>
      <c r="I208" s="381">
        <f>'21. Biologics Unit 9'!I5</f>
        <v>0</v>
      </c>
      <c r="J208" s="381">
        <f>'21. Biologics Unit 9'!J5</f>
        <v>0</v>
      </c>
      <c r="K208" s="381">
        <f>'21. Biologics Unit 9'!K5</f>
        <v>0</v>
      </c>
      <c r="L208" s="381">
        <f>'21. Biologics Unit 9'!L5</f>
        <v>10.912000000000001</v>
      </c>
      <c r="M208" s="381">
        <f>'21. Biologics Unit 9'!M5</f>
        <v>0</v>
      </c>
      <c r="N208" s="381">
        <f>'21. Biologics Unit 9'!N5</f>
        <v>0</v>
      </c>
      <c r="O208" s="381">
        <f>'21. Biologics Unit 9'!O5</f>
        <v>0</v>
      </c>
      <c r="P208" s="381">
        <f>'21. Biologics Unit 9'!P5</f>
        <v>0</v>
      </c>
      <c r="Q208" s="381">
        <f>'21. Biologics Unit 9'!Q5</f>
        <v>0</v>
      </c>
      <c r="R208" s="381">
        <f>'21. Biologics Unit 9'!R5</f>
        <v>0</v>
      </c>
      <c r="S208" s="377" t="str">
        <f>VLOOKUP(B208,'Plant Data'!B:H,2,0)</f>
        <v>Ahmedabad</v>
      </c>
      <c r="T208" s="377" t="str">
        <f>VLOOKUP(B208,'Plant Data'!B:H,3,0)</f>
        <v>TS-4</v>
      </c>
      <c r="U208" s="377" t="str">
        <f>VLOOKUP(B208,'Plant Data'!B:H,4,0)</f>
        <v>Injectables</v>
      </c>
      <c r="V208" s="377" t="str">
        <f>VLOOKUP(B208,'Plant Data'!B:H,5,0)</f>
        <v>Kamalkishor K</v>
      </c>
      <c r="W208" s="377" t="str">
        <f>VLOOKUP(B208,'Plant Data'!B:H,6,0)</f>
        <v>Brij Bhushan</v>
      </c>
      <c r="X208" s="377" t="str">
        <f>VLOOKUP(B208,'Plant Data'!B:H,7,0)</f>
        <v>Bhavesh Patel</v>
      </c>
      <c r="AA208" s="379" t="s">
        <v>8</v>
      </c>
      <c r="AB208" s="381">
        <v>17.78</v>
      </c>
      <c r="AD208" s="401">
        <f t="shared" si="23"/>
        <v>0.62003068768308012</v>
      </c>
      <c r="AE208" s="401">
        <f t="shared" si="23"/>
        <v>1.4682326684335336</v>
      </c>
      <c r="AF208" s="401">
        <f t="shared" si="24"/>
        <v>1.4682326684335336</v>
      </c>
      <c r="AG208" s="401">
        <f t="shared" si="25"/>
        <v>1.4816666666666667</v>
      </c>
      <c r="AH208" s="401">
        <f t="shared" si="26"/>
        <v>1.4816666666666667</v>
      </c>
      <c r="AI208" s="401">
        <f t="shared" si="27"/>
        <v>1.4816666666666667</v>
      </c>
      <c r="AJ208" s="401">
        <f t="shared" si="28"/>
        <v>1.4816666666666667</v>
      </c>
      <c r="AK208" s="401">
        <f t="shared" si="29"/>
        <v>1.4816666666666667</v>
      </c>
      <c r="AL208" s="401"/>
      <c r="AM208" s="401"/>
      <c r="AN208" s="401"/>
      <c r="AO208" s="401"/>
      <c r="AP208" s="367" t="s">
        <v>353</v>
      </c>
    </row>
    <row r="209" spans="1:42">
      <c r="A209" s="367">
        <v>3</v>
      </c>
      <c r="B209" s="367" t="s">
        <v>353</v>
      </c>
      <c r="C209" s="379" t="s">
        <v>9</v>
      </c>
      <c r="E209" s="381">
        <f>'21. Biologics Unit 9'!D6</f>
        <v>45.367015800000004</v>
      </c>
      <c r="F209" s="381">
        <f>'21. Biologics Unit 9'!F6</f>
        <v>31.5635513</v>
      </c>
      <c r="G209" s="381">
        <f>'21. Biologics Unit 9'!G6</f>
        <v>0</v>
      </c>
      <c r="H209" s="381">
        <f>'21. Biologics Unit 9'!H6</f>
        <v>12.188469999999999</v>
      </c>
      <c r="I209" s="381">
        <f>'21. Biologics Unit 9'!I6</f>
        <v>0</v>
      </c>
      <c r="J209" s="381">
        <f>'21. Biologics Unit 9'!J6</f>
        <v>0</v>
      </c>
      <c r="K209" s="381">
        <f>'21. Biologics Unit 9'!K6</f>
        <v>7.8537999999999997</v>
      </c>
      <c r="L209" s="381">
        <f>'21. Biologics Unit 9'!L6</f>
        <v>11.5212813</v>
      </c>
      <c r="M209" s="381">
        <f>'21. Biologics Unit 9'!M6</f>
        <v>0</v>
      </c>
      <c r="N209" s="381">
        <f>'21. Biologics Unit 9'!N6</f>
        <v>0</v>
      </c>
      <c r="O209" s="381">
        <f>'21. Biologics Unit 9'!O6</f>
        <v>0</v>
      </c>
      <c r="P209" s="381">
        <f>'21. Biologics Unit 9'!P6</f>
        <v>0</v>
      </c>
      <c r="Q209" s="381">
        <f>'21. Biologics Unit 9'!Q6</f>
        <v>0</v>
      </c>
      <c r="R209" s="381">
        <f>'21. Biologics Unit 9'!R6</f>
        <v>0</v>
      </c>
      <c r="S209" s="377" t="str">
        <f>VLOOKUP(B209,'Plant Data'!B:H,2,0)</f>
        <v>Ahmedabad</v>
      </c>
      <c r="T209" s="377" t="str">
        <f>VLOOKUP(B209,'Plant Data'!B:H,3,0)</f>
        <v>TS-4</v>
      </c>
      <c r="U209" s="377" t="str">
        <f>VLOOKUP(B209,'Plant Data'!B:H,4,0)</f>
        <v>Injectables</v>
      </c>
      <c r="V209" s="377" t="str">
        <f>VLOOKUP(B209,'Plant Data'!B:H,5,0)</f>
        <v>Kamalkishor K</v>
      </c>
      <c r="W209" s="377" t="str">
        <f>VLOOKUP(B209,'Plant Data'!B:H,6,0)</f>
        <v>Brij Bhushan</v>
      </c>
      <c r="X209" s="377" t="str">
        <f>VLOOKUP(B209,'Plant Data'!B:H,7,0)</f>
        <v>Bhavesh Patel</v>
      </c>
      <c r="AA209" s="379" t="s">
        <v>9</v>
      </c>
      <c r="AB209" s="381">
        <v>45.367015800000004</v>
      </c>
      <c r="AD209" s="401">
        <f t="shared" si="23"/>
        <v>1.5820552308550708</v>
      </c>
      <c r="AE209" s="401">
        <f t="shared" si="23"/>
        <v>3.7463067866648077</v>
      </c>
      <c r="AF209" s="401">
        <f t="shared" si="24"/>
        <v>3.7463067866648077</v>
      </c>
      <c r="AG209" s="401">
        <f t="shared" si="25"/>
        <v>3.7805846500000002</v>
      </c>
      <c r="AH209" s="401">
        <f t="shared" si="26"/>
        <v>3.7805846500000002</v>
      </c>
      <c r="AI209" s="401">
        <f t="shared" si="27"/>
        <v>3.7805846500000002</v>
      </c>
      <c r="AJ209" s="401">
        <f t="shared" si="28"/>
        <v>3.7805846500000002</v>
      </c>
      <c r="AK209" s="401">
        <f t="shared" si="29"/>
        <v>3.7805846500000002</v>
      </c>
      <c r="AL209" s="401"/>
      <c r="AM209" s="401"/>
      <c r="AN209" s="401"/>
      <c r="AO209" s="401"/>
      <c r="AP209" s="367" t="s">
        <v>353</v>
      </c>
    </row>
    <row r="210" spans="1:42">
      <c r="A210" s="367">
        <v>4</v>
      </c>
      <c r="B210" s="367" t="s">
        <v>353</v>
      </c>
      <c r="C210" s="379" t="s">
        <v>10</v>
      </c>
      <c r="E210" s="381">
        <f>'21. Biologics Unit 9'!D7</f>
        <v>0</v>
      </c>
      <c r="F210" s="381">
        <f>'21. Biologics Unit 9'!F7</f>
        <v>0</v>
      </c>
      <c r="G210" s="381">
        <f>'21. Biologics Unit 9'!G7</f>
        <v>0</v>
      </c>
      <c r="H210" s="381">
        <f>'21. Biologics Unit 9'!H7</f>
        <v>0</v>
      </c>
      <c r="I210" s="381">
        <f>'21. Biologics Unit 9'!I7</f>
        <v>0</v>
      </c>
      <c r="J210" s="381">
        <f>'21. Biologics Unit 9'!J7</f>
        <v>0</v>
      </c>
      <c r="K210" s="381">
        <f>'21. Biologics Unit 9'!K7</f>
        <v>0</v>
      </c>
      <c r="L210" s="381">
        <f>'21. Biologics Unit 9'!L7</f>
        <v>0</v>
      </c>
      <c r="M210" s="381">
        <f>'21. Biologics Unit 9'!M7</f>
        <v>0</v>
      </c>
      <c r="N210" s="381">
        <f>'21. Biologics Unit 9'!N7</f>
        <v>0</v>
      </c>
      <c r="O210" s="381">
        <f>'21. Biologics Unit 9'!O7</f>
        <v>0</v>
      </c>
      <c r="P210" s="381">
        <f>'21. Biologics Unit 9'!P7</f>
        <v>0</v>
      </c>
      <c r="Q210" s="381">
        <f>'21. Biologics Unit 9'!Q7</f>
        <v>0</v>
      </c>
      <c r="R210" s="381">
        <f>'21. Biologics Unit 9'!R7</f>
        <v>0</v>
      </c>
      <c r="S210" s="377" t="str">
        <f>VLOOKUP(B210,'Plant Data'!B:H,2,0)</f>
        <v>Ahmedabad</v>
      </c>
      <c r="T210" s="377" t="str">
        <f>VLOOKUP(B210,'Plant Data'!B:H,3,0)</f>
        <v>TS-4</v>
      </c>
      <c r="U210" s="377" t="str">
        <f>VLOOKUP(B210,'Plant Data'!B:H,4,0)</f>
        <v>Injectables</v>
      </c>
      <c r="V210" s="377" t="str">
        <f>VLOOKUP(B210,'Plant Data'!B:H,5,0)</f>
        <v>Kamalkishor K</v>
      </c>
      <c r="W210" s="377" t="str">
        <f>VLOOKUP(B210,'Plant Data'!B:H,6,0)</f>
        <v>Brij Bhushan</v>
      </c>
      <c r="X210" s="377" t="str">
        <f>VLOOKUP(B210,'Plant Data'!B:H,7,0)</f>
        <v>Bhavesh Patel</v>
      </c>
      <c r="AA210" s="379" t="s">
        <v>10</v>
      </c>
      <c r="AB210" s="381">
        <v>0</v>
      </c>
      <c r="AD210" s="401">
        <f t="shared" si="23"/>
        <v>0</v>
      </c>
      <c r="AE210" s="401">
        <f t="shared" si="23"/>
        <v>0</v>
      </c>
      <c r="AF210" s="401">
        <f t="shared" si="24"/>
        <v>0</v>
      </c>
      <c r="AG210" s="401">
        <f t="shared" si="25"/>
        <v>0</v>
      </c>
      <c r="AH210" s="401">
        <f t="shared" si="26"/>
        <v>0</v>
      </c>
      <c r="AI210" s="401">
        <f t="shared" si="27"/>
        <v>0</v>
      </c>
      <c r="AJ210" s="401">
        <f t="shared" si="28"/>
        <v>0</v>
      </c>
      <c r="AK210" s="401">
        <f t="shared" si="29"/>
        <v>0</v>
      </c>
      <c r="AL210" s="401"/>
      <c r="AM210" s="401"/>
      <c r="AN210" s="401"/>
      <c r="AO210" s="401"/>
      <c r="AP210" s="367" t="s">
        <v>353</v>
      </c>
    </row>
    <row r="211" spans="1:42">
      <c r="A211" s="367">
        <v>5</v>
      </c>
      <c r="B211" s="367" t="s">
        <v>353</v>
      </c>
      <c r="C211" s="379" t="s">
        <v>5</v>
      </c>
      <c r="E211" s="381">
        <f>'21. Biologics Unit 9'!D8</f>
        <v>0.16699999999999982</v>
      </c>
      <c r="F211" s="381">
        <f>'21. Biologics Unit 9'!F8</f>
        <v>0</v>
      </c>
      <c r="G211" s="381">
        <f>'21. Biologics Unit 9'!G8</f>
        <v>0</v>
      </c>
      <c r="H211" s="381">
        <f>'21. Biologics Unit 9'!H8</f>
        <v>0</v>
      </c>
      <c r="I211" s="381">
        <f>'21. Biologics Unit 9'!I8</f>
        <v>0</v>
      </c>
      <c r="J211" s="381">
        <f>'21. Biologics Unit 9'!J8</f>
        <v>0</v>
      </c>
      <c r="K211" s="381">
        <f>'21. Biologics Unit 9'!K8</f>
        <v>0</v>
      </c>
      <c r="L211" s="381">
        <f>'21. Biologics Unit 9'!L8</f>
        <v>0</v>
      </c>
      <c r="M211" s="381">
        <f>'21. Biologics Unit 9'!M8</f>
        <v>0</v>
      </c>
      <c r="N211" s="381">
        <f>'21. Biologics Unit 9'!N8</f>
        <v>0</v>
      </c>
      <c r="O211" s="381">
        <f>'21. Biologics Unit 9'!O8</f>
        <v>0</v>
      </c>
      <c r="P211" s="381">
        <f>'21. Biologics Unit 9'!P8</f>
        <v>0</v>
      </c>
      <c r="Q211" s="381">
        <f>'21. Biologics Unit 9'!Q8</f>
        <v>0</v>
      </c>
      <c r="R211" s="381">
        <f>'21. Biologics Unit 9'!R8</f>
        <v>0</v>
      </c>
      <c r="S211" s="377" t="str">
        <f>VLOOKUP(B211,'Plant Data'!B:H,2,0)</f>
        <v>Ahmedabad</v>
      </c>
      <c r="T211" s="377" t="str">
        <f>VLOOKUP(B211,'Plant Data'!B:H,3,0)</f>
        <v>TS-4</v>
      </c>
      <c r="U211" s="377" t="str">
        <f>VLOOKUP(B211,'Plant Data'!B:H,4,0)</f>
        <v>Injectables</v>
      </c>
      <c r="V211" s="377" t="str">
        <f>VLOOKUP(B211,'Plant Data'!B:H,5,0)</f>
        <v>Kamalkishor K</v>
      </c>
      <c r="W211" s="377" t="str">
        <f>VLOOKUP(B211,'Plant Data'!B:H,6,0)</f>
        <v>Brij Bhushan</v>
      </c>
      <c r="X211" s="377" t="str">
        <f>VLOOKUP(B211,'Plant Data'!B:H,7,0)</f>
        <v>Bhavesh Patel</v>
      </c>
      <c r="AA211" s="379" t="s">
        <v>5</v>
      </c>
      <c r="AB211" s="381">
        <v>0.16699999999999982</v>
      </c>
      <c r="AD211" s="401">
        <f t="shared" si="23"/>
        <v>5.8236853117589566E-3</v>
      </c>
      <c r="AE211" s="401">
        <f t="shared" si="23"/>
        <v>1.3790486818245209E-2</v>
      </c>
      <c r="AF211" s="401">
        <f t="shared" si="24"/>
        <v>1.3790486818245209E-2</v>
      </c>
      <c r="AG211" s="401">
        <f t="shared" si="25"/>
        <v>1.391666666666665E-2</v>
      </c>
      <c r="AH211" s="401">
        <f t="shared" si="26"/>
        <v>1.391666666666665E-2</v>
      </c>
      <c r="AI211" s="401">
        <f t="shared" si="27"/>
        <v>1.391666666666665E-2</v>
      </c>
      <c r="AJ211" s="401">
        <f t="shared" si="28"/>
        <v>1.391666666666665E-2</v>
      </c>
      <c r="AK211" s="401">
        <f t="shared" si="29"/>
        <v>1.391666666666665E-2</v>
      </c>
      <c r="AL211" s="401"/>
      <c r="AM211" s="401"/>
      <c r="AN211" s="401"/>
      <c r="AO211" s="401"/>
      <c r="AP211" s="367" t="s">
        <v>353</v>
      </c>
    </row>
    <row r="212" spans="1:42">
      <c r="A212" s="367">
        <v>6</v>
      </c>
      <c r="B212" s="367" t="s">
        <v>353</v>
      </c>
      <c r="C212" s="379" t="s">
        <v>11</v>
      </c>
      <c r="E212" s="381">
        <f>'21. Biologics Unit 9'!D9</f>
        <v>15.013</v>
      </c>
      <c r="F212" s="381">
        <f>'21. Biologics Unit 9'!F9</f>
        <v>2.7040649999999999</v>
      </c>
      <c r="G212" s="381">
        <f>'21. Biologics Unit 9'!G9</f>
        <v>0</v>
      </c>
      <c r="H212" s="381">
        <f>'21. Biologics Unit 9'!H9</f>
        <v>0</v>
      </c>
      <c r="I212" s="381">
        <f>'21. Biologics Unit 9'!I9</f>
        <v>0</v>
      </c>
      <c r="J212" s="381">
        <f>'21. Biologics Unit 9'!J9</f>
        <v>0</v>
      </c>
      <c r="K212" s="381">
        <f>'21. Biologics Unit 9'!K9</f>
        <v>0</v>
      </c>
      <c r="L212" s="381">
        <f>'21. Biologics Unit 9'!L9</f>
        <v>2.7040649999999999</v>
      </c>
      <c r="M212" s="381">
        <f>'21. Biologics Unit 9'!M9</f>
        <v>0</v>
      </c>
      <c r="N212" s="381">
        <f>'21. Biologics Unit 9'!N9</f>
        <v>0</v>
      </c>
      <c r="O212" s="381">
        <f>'21. Biologics Unit 9'!O9</f>
        <v>0</v>
      </c>
      <c r="P212" s="381">
        <f>'21. Biologics Unit 9'!P9</f>
        <v>0</v>
      </c>
      <c r="Q212" s="381">
        <f>'21. Biologics Unit 9'!Q9</f>
        <v>0</v>
      </c>
      <c r="R212" s="381">
        <f>'21. Biologics Unit 9'!R9</f>
        <v>0</v>
      </c>
      <c r="S212" s="377" t="str">
        <f>VLOOKUP(B212,'Plant Data'!B:H,2,0)</f>
        <v>Ahmedabad</v>
      </c>
      <c r="T212" s="377" t="str">
        <f>VLOOKUP(B212,'Plant Data'!B:H,3,0)</f>
        <v>TS-4</v>
      </c>
      <c r="U212" s="377" t="str">
        <f>VLOOKUP(B212,'Plant Data'!B:H,4,0)</f>
        <v>Injectables</v>
      </c>
      <c r="V212" s="377" t="str">
        <f>VLOOKUP(B212,'Plant Data'!B:H,5,0)</f>
        <v>Kamalkishor K</v>
      </c>
      <c r="W212" s="377" t="str">
        <f>VLOOKUP(B212,'Plant Data'!B:H,6,0)</f>
        <v>Brij Bhushan</v>
      </c>
      <c r="X212" s="377" t="str">
        <f>VLOOKUP(B212,'Plant Data'!B:H,7,0)</f>
        <v>Bhavesh Patel</v>
      </c>
      <c r="AA212" s="379" t="s">
        <v>11</v>
      </c>
      <c r="AB212" s="381">
        <v>15.013</v>
      </c>
      <c r="AD212" s="401">
        <f t="shared" si="23"/>
        <v>0.52353884781698989</v>
      </c>
      <c r="AE212" s="401">
        <f t="shared" si="23"/>
        <v>1.239739991630632</v>
      </c>
      <c r="AF212" s="401">
        <f t="shared" si="24"/>
        <v>1.239739991630632</v>
      </c>
      <c r="AG212" s="401">
        <f t="shared" si="25"/>
        <v>1.2510833333333333</v>
      </c>
      <c r="AH212" s="401">
        <f t="shared" si="26"/>
        <v>1.2510833333333333</v>
      </c>
      <c r="AI212" s="401">
        <f t="shared" si="27"/>
        <v>1.2510833333333333</v>
      </c>
      <c r="AJ212" s="401">
        <f t="shared" si="28"/>
        <v>1.2510833333333333</v>
      </c>
      <c r="AK212" s="401">
        <f t="shared" si="29"/>
        <v>1.2510833333333333</v>
      </c>
      <c r="AL212" s="401"/>
      <c r="AM212" s="401"/>
      <c r="AN212" s="401"/>
      <c r="AO212" s="401"/>
      <c r="AP212" s="367" t="s">
        <v>353</v>
      </c>
    </row>
    <row r="213" spans="1:42">
      <c r="A213" s="367">
        <v>7</v>
      </c>
      <c r="B213" s="367" t="s">
        <v>353</v>
      </c>
      <c r="C213" s="379" t="s">
        <v>12</v>
      </c>
      <c r="E213" s="381">
        <f>'21. Biologics Unit 9'!D10</f>
        <v>0</v>
      </c>
      <c r="F213" s="381">
        <f>'21. Biologics Unit 9'!F10</f>
        <v>0</v>
      </c>
      <c r="G213" s="381">
        <f>'21. Biologics Unit 9'!G10</f>
        <v>0</v>
      </c>
      <c r="H213" s="381">
        <f>'21. Biologics Unit 9'!H10</f>
        <v>0</v>
      </c>
      <c r="I213" s="381">
        <f>'21. Biologics Unit 9'!I10</f>
        <v>0</v>
      </c>
      <c r="J213" s="381">
        <f>'21. Biologics Unit 9'!J10</f>
        <v>0</v>
      </c>
      <c r="K213" s="381">
        <f>'21. Biologics Unit 9'!K10</f>
        <v>0</v>
      </c>
      <c r="L213" s="381">
        <f>'21. Biologics Unit 9'!L10</f>
        <v>0</v>
      </c>
      <c r="M213" s="381">
        <f>'21. Biologics Unit 9'!M10</f>
        <v>0</v>
      </c>
      <c r="N213" s="381">
        <f>'21. Biologics Unit 9'!N10</f>
        <v>0</v>
      </c>
      <c r="O213" s="381">
        <f>'21. Biologics Unit 9'!O10</f>
        <v>0</v>
      </c>
      <c r="P213" s="381">
        <f>'21. Biologics Unit 9'!P10</f>
        <v>0</v>
      </c>
      <c r="Q213" s="381">
        <f>'21. Biologics Unit 9'!Q10</f>
        <v>0</v>
      </c>
      <c r="R213" s="381">
        <f>'21. Biologics Unit 9'!R10</f>
        <v>0</v>
      </c>
      <c r="S213" s="377" t="str">
        <f>VLOOKUP(B213,'Plant Data'!B:H,2,0)</f>
        <v>Ahmedabad</v>
      </c>
      <c r="T213" s="377" t="str">
        <f>VLOOKUP(B213,'Plant Data'!B:H,3,0)</f>
        <v>TS-4</v>
      </c>
      <c r="U213" s="377" t="str">
        <f>VLOOKUP(B213,'Plant Data'!B:H,4,0)</f>
        <v>Injectables</v>
      </c>
      <c r="V213" s="377" t="str">
        <f>VLOOKUP(B213,'Plant Data'!B:H,5,0)</f>
        <v>Kamalkishor K</v>
      </c>
      <c r="W213" s="377" t="str">
        <f>VLOOKUP(B213,'Plant Data'!B:H,6,0)</f>
        <v>Brij Bhushan</v>
      </c>
      <c r="X213" s="377" t="str">
        <f>VLOOKUP(B213,'Plant Data'!B:H,7,0)</f>
        <v>Bhavesh Patel</v>
      </c>
      <c r="AA213" s="379" t="s">
        <v>12</v>
      </c>
      <c r="AB213" s="381">
        <v>0</v>
      </c>
      <c r="AD213" s="401">
        <f t="shared" si="23"/>
        <v>0</v>
      </c>
      <c r="AE213" s="401">
        <f t="shared" si="23"/>
        <v>0</v>
      </c>
      <c r="AF213" s="401">
        <f t="shared" si="24"/>
        <v>0</v>
      </c>
      <c r="AG213" s="401">
        <f t="shared" si="25"/>
        <v>0</v>
      </c>
      <c r="AH213" s="401">
        <f t="shared" si="26"/>
        <v>0</v>
      </c>
      <c r="AI213" s="401">
        <f t="shared" si="27"/>
        <v>0</v>
      </c>
      <c r="AJ213" s="401">
        <f t="shared" si="28"/>
        <v>0</v>
      </c>
      <c r="AK213" s="401">
        <f t="shared" si="29"/>
        <v>0</v>
      </c>
      <c r="AL213" s="401"/>
      <c r="AM213" s="401"/>
      <c r="AN213" s="401"/>
      <c r="AO213" s="401"/>
      <c r="AP213" s="367" t="s">
        <v>353</v>
      </c>
    </row>
    <row r="214" spans="1:42">
      <c r="A214" s="367">
        <v>8</v>
      </c>
      <c r="B214" s="367" t="s">
        <v>353</v>
      </c>
      <c r="C214" s="380" t="s">
        <v>15</v>
      </c>
      <c r="E214" s="381">
        <f>'21. Biologics Unit 9'!D11</f>
        <v>0</v>
      </c>
      <c r="F214" s="381">
        <f>'21. Biologics Unit 9'!F11</f>
        <v>0</v>
      </c>
      <c r="G214" s="381">
        <f>'21. Biologics Unit 9'!G11</f>
        <v>0</v>
      </c>
      <c r="H214" s="381">
        <f>'21. Biologics Unit 9'!H11</f>
        <v>0</v>
      </c>
      <c r="I214" s="381">
        <f>'21. Biologics Unit 9'!I11</f>
        <v>0</v>
      </c>
      <c r="J214" s="381">
        <f>'21. Biologics Unit 9'!J11</f>
        <v>0</v>
      </c>
      <c r="K214" s="381">
        <f>'21. Biologics Unit 9'!K11</f>
        <v>0</v>
      </c>
      <c r="L214" s="381">
        <f>'21. Biologics Unit 9'!L11</f>
        <v>0</v>
      </c>
      <c r="M214" s="381">
        <f>'21. Biologics Unit 9'!M11</f>
        <v>0</v>
      </c>
      <c r="N214" s="381">
        <f>'21. Biologics Unit 9'!N11</f>
        <v>0</v>
      </c>
      <c r="O214" s="381">
        <f>'21. Biologics Unit 9'!O11</f>
        <v>0</v>
      </c>
      <c r="P214" s="381">
        <f>'21. Biologics Unit 9'!P11</f>
        <v>0</v>
      </c>
      <c r="Q214" s="381">
        <f>'21. Biologics Unit 9'!Q11</f>
        <v>0</v>
      </c>
      <c r="R214" s="381">
        <f>'21. Biologics Unit 9'!R11</f>
        <v>0</v>
      </c>
      <c r="S214" s="377" t="str">
        <f>VLOOKUP(B214,'Plant Data'!B:H,2,0)</f>
        <v>Ahmedabad</v>
      </c>
      <c r="T214" s="377" t="str">
        <f>VLOOKUP(B214,'Plant Data'!B:H,3,0)</f>
        <v>TS-4</v>
      </c>
      <c r="U214" s="377" t="str">
        <f>VLOOKUP(B214,'Plant Data'!B:H,4,0)</f>
        <v>Injectables</v>
      </c>
      <c r="V214" s="377" t="str">
        <f>VLOOKUP(B214,'Plant Data'!B:H,5,0)</f>
        <v>Kamalkishor K</v>
      </c>
      <c r="W214" s="377" t="str">
        <f>VLOOKUP(B214,'Plant Data'!B:H,6,0)</f>
        <v>Brij Bhushan</v>
      </c>
      <c r="X214" s="377" t="str">
        <f>VLOOKUP(B214,'Plant Data'!B:H,7,0)</f>
        <v>Bhavesh Patel</v>
      </c>
      <c r="AA214" s="380" t="s">
        <v>15</v>
      </c>
      <c r="AB214" s="381">
        <v>0</v>
      </c>
      <c r="AD214" s="401">
        <f t="shared" si="23"/>
        <v>0</v>
      </c>
      <c r="AE214" s="401">
        <f t="shared" si="23"/>
        <v>0</v>
      </c>
      <c r="AF214" s="401">
        <f t="shared" si="24"/>
        <v>0</v>
      </c>
      <c r="AG214" s="401">
        <f t="shared" si="25"/>
        <v>0</v>
      </c>
      <c r="AH214" s="401">
        <f t="shared" si="26"/>
        <v>0</v>
      </c>
      <c r="AI214" s="401">
        <f t="shared" si="27"/>
        <v>0</v>
      </c>
      <c r="AJ214" s="401">
        <f t="shared" si="28"/>
        <v>0</v>
      </c>
      <c r="AK214" s="401">
        <f t="shared" si="29"/>
        <v>0</v>
      </c>
      <c r="AL214" s="401"/>
      <c r="AM214" s="401"/>
      <c r="AN214" s="401"/>
      <c r="AO214" s="401"/>
      <c r="AP214" s="367" t="s">
        <v>353</v>
      </c>
    </row>
    <row r="215" spans="1:42">
      <c r="A215" s="367">
        <v>9</v>
      </c>
      <c r="B215" s="367" t="s">
        <v>353</v>
      </c>
      <c r="C215" s="380" t="s">
        <v>16</v>
      </c>
      <c r="E215" s="381">
        <f>'21. Biologics Unit 9'!D12</f>
        <v>0</v>
      </c>
      <c r="F215" s="381">
        <f>'21. Biologics Unit 9'!F12</f>
        <v>0</v>
      </c>
      <c r="G215" s="381">
        <f>'21. Biologics Unit 9'!G12</f>
        <v>0</v>
      </c>
      <c r="H215" s="381">
        <f>'21. Biologics Unit 9'!H12</f>
        <v>0</v>
      </c>
      <c r="I215" s="381">
        <f>'21. Biologics Unit 9'!I12</f>
        <v>0</v>
      </c>
      <c r="J215" s="381">
        <f>'21. Biologics Unit 9'!J12</f>
        <v>0</v>
      </c>
      <c r="K215" s="381">
        <f>'21. Biologics Unit 9'!K12</f>
        <v>0</v>
      </c>
      <c r="L215" s="381">
        <f>'21. Biologics Unit 9'!L12</f>
        <v>0</v>
      </c>
      <c r="M215" s="381">
        <f>'21. Biologics Unit 9'!M12</f>
        <v>0</v>
      </c>
      <c r="N215" s="381">
        <f>'21. Biologics Unit 9'!N12</f>
        <v>0</v>
      </c>
      <c r="O215" s="381">
        <f>'21. Biologics Unit 9'!O12</f>
        <v>0</v>
      </c>
      <c r="P215" s="381">
        <f>'21. Biologics Unit 9'!P12</f>
        <v>0</v>
      </c>
      <c r="Q215" s="381">
        <f>'21. Biologics Unit 9'!Q12</f>
        <v>0</v>
      </c>
      <c r="R215" s="381">
        <f>'21. Biologics Unit 9'!R12</f>
        <v>0</v>
      </c>
      <c r="S215" s="377" t="str">
        <f>VLOOKUP(B215,'Plant Data'!B:H,2,0)</f>
        <v>Ahmedabad</v>
      </c>
      <c r="T215" s="377" t="str">
        <f>VLOOKUP(B215,'Plant Data'!B:H,3,0)</f>
        <v>TS-4</v>
      </c>
      <c r="U215" s="377" t="str">
        <f>VLOOKUP(B215,'Plant Data'!B:H,4,0)</f>
        <v>Injectables</v>
      </c>
      <c r="V215" s="377" t="str">
        <f>VLOOKUP(B215,'Plant Data'!B:H,5,0)</f>
        <v>Kamalkishor K</v>
      </c>
      <c r="W215" s="377" t="str">
        <f>VLOOKUP(B215,'Plant Data'!B:H,6,0)</f>
        <v>Brij Bhushan</v>
      </c>
      <c r="X215" s="377" t="str">
        <f>VLOOKUP(B215,'Plant Data'!B:H,7,0)</f>
        <v>Bhavesh Patel</v>
      </c>
      <c r="AA215" s="380" t="s">
        <v>16</v>
      </c>
      <c r="AB215" s="381">
        <v>0</v>
      </c>
      <c r="AD215" s="401">
        <f t="shared" si="23"/>
        <v>0</v>
      </c>
      <c r="AE215" s="401">
        <f t="shared" si="23"/>
        <v>0</v>
      </c>
      <c r="AF215" s="401">
        <f t="shared" si="24"/>
        <v>0</v>
      </c>
      <c r="AG215" s="401">
        <f t="shared" si="25"/>
        <v>0</v>
      </c>
      <c r="AH215" s="401">
        <f t="shared" si="26"/>
        <v>0</v>
      </c>
      <c r="AI215" s="401">
        <f t="shared" si="27"/>
        <v>0</v>
      </c>
      <c r="AJ215" s="401">
        <f t="shared" si="28"/>
        <v>0</v>
      </c>
      <c r="AK215" s="401">
        <f t="shared" si="29"/>
        <v>0</v>
      </c>
      <c r="AL215" s="401"/>
      <c r="AM215" s="401"/>
      <c r="AN215" s="401"/>
      <c r="AO215" s="401"/>
      <c r="AP215" s="367" t="s">
        <v>353</v>
      </c>
    </row>
    <row r="216" spans="1:42">
      <c r="A216" s="367">
        <v>10</v>
      </c>
      <c r="B216" s="367" t="s">
        <v>353</v>
      </c>
      <c r="C216" s="380" t="s">
        <v>17</v>
      </c>
      <c r="E216" s="381">
        <f>'21. Biologics Unit 9'!D13</f>
        <v>0</v>
      </c>
      <c r="F216" s="381">
        <f>'21. Biologics Unit 9'!F13</f>
        <v>0</v>
      </c>
      <c r="G216" s="381">
        <f>'21. Biologics Unit 9'!G13</f>
        <v>0</v>
      </c>
      <c r="H216" s="381">
        <f>'21. Biologics Unit 9'!H13</f>
        <v>0</v>
      </c>
      <c r="I216" s="381">
        <f>'21. Biologics Unit 9'!I13</f>
        <v>0</v>
      </c>
      <c r="J216" s="381">
        <f>'21. Biologics Unit 9'!J13</f>
        <v>0</v>
      </c>
      <c r="K216" s="381">
        <f>'21. Biologics Unit 9'!K13</f>
        <v>0</v>
      </c>
      <c r="L216" s="381">
        <f>'21. Biologics Unit 9'!L13</f>
        <v>0</v>
      </c>
      <c r="M216" s="381">
        <f>'21. Biologics Unit 9'!M13</f>
        <v>0</v>
      </c>
      <c r="N216" s="381">
        <f>'21. Biologics Unit 9'!N13</f>
        <v>0</v>
      </c>
      <c r="O216" s="381">
        <f>'21. Biologics Unit 9'!O13</f>
        <v>0</v>
      </c>
      <c r="P216" s="381">
        <f>'21. Biologics Unit 9'!P13</f>
        <v>0</v>
      </c>
      <c r="Q216" s="381">
        <f>'21. Biologics Unit 9'!Q13</f>
        <v>0</v>
      </c>
      <c r="R216" s="381">
        <f>'21. Biologics Unit 9'!R13</f>
        <v>0</v>
      </c>
      <c r="S216" s="377" t="str">
        <f>VLOOKUP(B216,'Plant Data'!B:H,2,0)</f>
        <v>Ahmedabad</v>
      </c>
      <c r="T216" s="377" t="str">
        <f>VLOOKUP(B216,'Plant Data'!B:H,3,0)</f>
        <v>TS-4</v>
      </c>
      <c r="U216" s="377" t="str">
        <f>VLOOKUP(B216,'Plant Data'!B:H,4,0)</f>
        <v>Injectables</v>
      </c>
      <c r="V216" s="377" t="str">
        <f>VLOOKUP(B216,'Plant Data'!B:H,5,0)</f>
        <v>Kamalkishor K</v>
      </c>
      <c r="W216" s="377" t="str">
        <f>VLOOKUP(B216,'Plant Data'!B:H,6,0)</f>
        <v>Brij Bhushan</v>
      </c>
      <c r="X216" s="377" t="str">
        <f>VLOOKUP(B216,'Plant Data'!B:H,7,0)</f>
        <v>Bhavesh Patel</v>
      </c>
      <c r="AA216" s="380" t="s">
        <v>17</v>
      </c>
      <c r="AB216" s="381">
        <v>0</v>
      </c>
      <c r="AD216" s="401">
        <f t="shared" si="23"/>
        <v>0</v>
      </c>
      <c r="AE216" s="401">
        <f t="shared" si="23"/>
        <v>0</v>
      </c>
      <c r="AF216" s="401">
        <f t="shared" si="24"/>
        <v>0</v>
      </c>
      <c r="AG216" s="401">
        <f t="shared" si="25"/>
        <v>0</v>
      </c>
      <c r="AH216" s="401">
        <f t="shared" si="26"/>
        <v>0</v>
      </c>
      <c r="AI216" s="401">
        <f t="shared" si="27"/>
        <v>0</v>
      </c>
      <c r="AJ216" s="401">
        <f t="shared" si="28"/>
        <v>0</v>
      </c>
      <c r="AK216" s="401">
        <f t="shared" si="29"/>
        <v>0</v>
      </c>
      <c r="AL216" s="401"/>
      <c r="AM216" s="401"/>
      <c r="AN216" s="401"/>
      <c r="AO216" s="401"/>
      <c r="AP216" s="367" t="s">
        <v>353</v>
      </c>
    </row>
    <row r="217" spans="1:42">
      <c r="A217" s="367">
        <v>11</v>
      </c>
      <c r="B217" s="367" t="s">
        <v>353</v>
      </c>
      <c r="C217" s="379" t="s">
        <v>132</v>
      </c>
      <c r="E217" s="381">
        <f>'21. Biologics Unit 9'!D14</f>
        <v>0</v>
      </c>
      <c r="F217" s="381">
        <f>'21. Biologics Unit 9'!F14</f>
        <v>0</v>
      </c>
      <c r="G217" s="381">
        <f>'21. Biologics Unit 9'!G14</f>
        <v>0</v>
      </c>
      <c r="H217" s="381">
        <f>'21. Biologics Unit 9'!H14</f>
        <v>0</v>
      </c>
      <c r="I217" s="381">
        <f>'21. Biologics Unit 9'!I14</f>
        <v>0</v>
      </c>
      <c r="J217" s="381">
        <f>'21. Biologics Unit 9'!J14</f>
        <v>0</v>
      </c>
      <c r="K217" s="381">
        <f>'21. Biologics Unit 9'!K14</f>
        <v>0</v>
      </c>
      <c r="L217" s="381">
        <f>'21. Biologics Unit 9'!L14</f>
        <v>0</v>
      </c>
      <c r="M217" s="381">
        <f>'21. Biologics Unit 9'!M14</f>
        <v>0</v>
      </c>
      <c r="N217" s="381">
        <f>'21. Biologics Unit 9'!N14</f>
        <v>0</v>
      </c>
      <c r="O217" s="381">
        <f>'21. Biologics Unit 9'!O14</f>
        <v>0</v>
      </c>
      <c r="P217" s="381">
        <f>'21. Biologics Unit 9'!P14</f>
        <v>0</v>
      </c>
      <c r="Q217" s="381">
        <f>'21. Biologics Unit 9'!Q14</f>
        <v>0</v>
      </c>
      <c r="R217" s="381">
        <f>'21. Biologics Unit 9'!R14</f>
        <v>0</v>
      </c>
      <c r="S217" s="377" t="str">
        <f>VLOOKUP(B217,'Plant Data'!B:H,2,0)</f>
        <v>Ahmedabad</v>
      </c>
      <c r="T217" s="377" t="str">
        <f>VLOOKUP(B217,'Plant Data'!B:H,3,0)</f>
        <v>TS-4</v>
      </c>
      <c r="U217" s="377" t="str">
        <f>VLOOKUP(B217,'Plant Data'!B:H,4,0)</f>
        <v>Injectables</v>
      </c>
      <c r="V217" s="377" t="str">
        <f>VLOOKUP(B217,'Plant Data'!B:H,5,0)</f>
        <v>Kamalkishor K</v>
      </c>
      <c r="W217" s="377" t="str">
        <f>VLOOKUP(B217,'Plant Data'!B:H,6,0)</f>
        <v>Brij Bhushan</v>
      </c>
      <c r="X217" s="377" t="str">
        <f>VLOOKUP(B217,'Plant Data'!B:H,7,0)</f>
        <v>Bhavesh Patel</v>
      </c>
      <c r="AA217" s="379" t="s">
        <v>132</v>
      </c>
      <c r="AB217" s="381">
        <v>0</v>
      </c>
      <c r="AD217" s="401">
        <f t="shared" si="23"/>
        <v>0</v>
      </c>
      <c r="AE217" s="401">
        <f t="shared" si="23"/>
        <v>0</v>
      </c>
      <c r="AF217" s="401">
        <f t="shared" si="24"/>
        <v>0</v>
      </c>
      <c r="AG217" s="401">
        <f t="shared" si="25"/>
        <v>0</v>
      </c>
      <c r="AH217" s="401">
        <f t="shared" si="26"/>
        <v>0</v>
      </c>
      <c r="AI217" s="401">
        <f t="shared" si="27"/>
        <v>0</v>
      </c>
      <c r="AJ217" s="401">
        <f t="shared" si="28"/>
        <v>0</v>
      </c>
      <c r="AK217" s="401">
        <f t="shared" si="29"/>
        <v>0</v>
      </c>
      <c r="AL217" s="401"/>
      <c r="AM217" s="401"/>
      <c r="AN217" s="401"/>
      <c r="AO217" s="401"/>
      <c r="AP217" s="367" t="s">
        <v>353</v>
      </c>
    </row>
    <row r="218" spans="1:42">
      <c r="A218" s="367">
        <v>12</v>
      </c>
      <c r="B218" s="367" t="s">
        <v>353</v>
      </c>
      <c r="C218" s="379" t="s">
        <v>13</v>
      </c>
      <c r="E218" s="381">
        <f>'21. Biologics Unit 9'!D15</f>
        <v>0</v>
      </c>
      <c r="F218" s="381">
        <f>'21. Biologics Unit 9'!F15</f>
        <v>0</v>
      </c>
      <c r="G218" s="381">
        <f>'21. Biologics Unit 9'!G15</f>
        <v>0</v>
      </c>
      <c r="H218" s="381">
        <f>'21. Biologics Unit 9'!H15</f>
        <v>0</v>
      </c>
      <c r="I218" s="381">
        <f>'21. Biologics Unit 9'!I15</f>
        <v>0</v>
      </c>
      <c r="J218" s="381">
        <f>'21. Biologics Unit 9'!J15</f>
        <v>0</v>
      </c>
      <c r="K218" s="381">
        <f>'21. Biologics Unit 9'!K15</f>
        <v>0</v>
      </c>
      <c r="L218" s="381">
        <f>'21. Biologics Unit 9'!L15</f>
        <v>0</v>
      </c>
      <c r="M218" s="381">
        <f>'21. Biologics Unit 9'!M15</f>
        <v>0</v>
      </c>
      <c r="N218" s="381">
        <f>'21. Biologics Unit 9'!N15</f>
        <v>0</v>
      </c>
      <c r="O218" s="381">
        <f>'21. Biologics Unit 9'!O15</f>
        <v>0</v>
      </c>
      <c r="P218" s="381">
        <f>'21. Biologics Unit 9'!P15</f>
        <v>0</v>
      </c>
      <c r="Q218" s="381">
        <f>'21. Biologics Unit 9'!Q15</f>
        <v>0</v>
      </c>
      <c r="R218" s="381">
        <f>'21. Biologics Unit 9'!R15</f>
        <v>0</v>
      </c>
      <c r="S218" s="377" t="str">
        <f>VLOOKUP(B218,'Plant Data'!B:H,2,0)</f>
        <v>Ahmedabad</v>
      </c>
      <c r="T218" s="377" t="str">
        <f>VLOOKUP(B218,'Plant Data'!B:H,3,0)</f>
        <v>TS-4</v>
      </c>
      <c r="U218" s="377" t="str">
        <f>VLOOKUP(B218,'Plant Data'!B:H,4,0)</f>
        <v>Injectables</v>
      </c>
      <c r="V218" s="377" t="str">
        <f>VLOOKUP(B218,'Plant Data'!B:H,5,0)</f>
        <v>Kamalkishor K</v>
      </c>
      <c r="W218" s="377" t="str">
        <f>VLOOKUP(B218,'Plant Data'!B:H,6,0)</f>
        <v>Brij Bhushan</v>
      </c>
      <c r="X218" s="377" t="str">
        <f>VLOOKUP(B218,'Plant Data'!B:H,7,0)</f>
        <v>Bhavesh Patel</v>
      </c>
      <c r="AA218" s="379" t="s">
        <v>13</v>
      </c>
      <c r="AB218" s="381">
        <v>0</v>
      </c>
      <c r="AD218" s="401">
        <f t="shared" si="23"/>
        <v>0</v>
      </c>
      <c r="AE218" s="401">
        <f t="shared" si="23"/>
        <v>0</v>
      </c>
      <c r="AF218" s="401">
        <f t="shared" si="24"/>
        <v>0</v>
      </c>
      <c r="AG218" s="401">
        <f t="shared" si="25"/>
        <v>0</v>
      </c>
      <c r="AH218" s="401">
        <f t="shared" si="26"/>
        <v>0</v>
      </c>
      <c r="AI218" s="401">
        <f t="shared" si="27"/>
        <v>0</v>
      </c>
      <c r="AJ218" s="401">
        <f t="shared" si="28"/>
        <v>0</v>
      </c>
      <c r="AK218" s="401">
        <f t="shared" si="29"/>
        <v>0</v>
      </c>
      <c r="AL218" s="401"/>
      <c r="AM218" s="401"/>
      <c r="AN218" s="401"/>
      <c r="AO218" s="401"/>
      <c r="AP218" s="367" t="s">
        <v>353</v>
      </c>
    </row>
    <row r="219" spans="1:42">
      <c r="A219" s="367">
        <v>13</v>
      </c>
      <c r="B219" s="367" t="s">
        <v>353</v>
      </c>
      <c r="C219" s="380" t="s">
        <v>14</v>
      </c>
      <c r="E219" s="381">
        <f>'21. Biologics Unit 9'!D16</f>
        <v>0</v>
      </c>
      <c r="F219" s="381">
        <f>'21. Biologics Unit 9'!F16</f>
        <v>0</v>
      </c>
      <c r="G219" s="381">
        <f>'21. Biologics Unit 9'!G16</f>
        <v>0</v>
      </c>
      <c r="H219" s="381">
        <f>'21. Biologics Unit 9'!H16</f>
        <v>0</v>
      </c>
      <c r="I219" s="381">
        <f>'21. Biologics Unit 9'!I16</f>
        <v>0</v>
      </c>
      <c r="J219" s="381">
        <f>'21. Biologics Unit 9'!J16</f>
        <v>0</v>
      </c>
      <c r="K219" s="381">
        <f>'21. Biologics Unit 9'!K16</f>
        <v>0</v>
      </c>
      <c r="L219" s="381">
        <f>'21. Biologics Unit 9'!L16</f>
        <v>0</v>
      </c>
      <c r="M219" s="381">
        <f>'21. Biologics Unit 9'!M16</f>
        <v>0</v>
      </c>
      <c r="N219" s="381">
        <f>'21. Biologics Unit 9'!N16</f>
        <v>0</v>
      </c>
      <c r="O219" s="381">
        <f>'21. Biologics Unit 9'!O16</f>
        <v>0</v>
      </c>
      <c r="P219" s="381">
        <f>'21. Biologics Unit 9'!P16</f>
        <v>0</v>
      </c>
      <c r="Q219" s="381">
        <f>'21. Biologics Unit 9'!Q16</f>
        <v>0</v>
      </c>
      <c r="R219" s="381">
        <f>'21. Biologics Unit 9'!R16</f>
        <v>0</v>
      </c>
      <c r="S219" s="377" t="str">
        <f>VLOOKUP(B219,'Plant Data'!B:H,2,0)</f>
        <v>Ahmedabad</v>
      </c>
      <c r="T219" s="377" t="str">
        <f>VLOOKUP(B219,'Plant Data'!B:H,3,0)</f>
        <v>TS-4</v>
      </c>
      <c r="U219" s="377" t="str">
        <f>VLOOKUP(B219,'Plant Data'!B:H,4,0)</f>
        <v>Injectables</v>
      </c>
      <c r="V219" s="377" t="str">
        <f>VLOOKUP(B219,'Plant Data'!B:H,5,0)</f>
        <v>Kamalkishor K</v>
      </c>
      <c r="W219" s="377" t="str">
        <f>VLOOKUP(B219,'Plant Data'!B:H,6,0)</f>
        <v>Brij Bhushan</v>
      </c>
      <c r="X219" s="377" t="str">
        <f>VLOOKUP(B219,'Plant Data'!B:H,7,0)</f>
        <v>Bhavesh Patel</v>
      </c>
      <c r="AA219" s="380" t="s">
        <v>14</v>
      </c>
      <c r="AB219" s="381">
        <v>0</v>
      </c>
      <c r="AD219" s="401">
        <f t="shared" si="23"/>
        <v>0</v>
      </c>
      <c r="AE219" s="401">
        <f t="shared" si="23"/>
        <v>0</v>
      </c>
      <c r="AF219" s="401">
        <f t="shared" si="24"/>
        <v>0</v>
      </c>
      <c r="AG219" s="401">
        <f t="shared" si="25"/>
        <v>0</v>
      </c>
      <c r="AH219" s="401">
        <f t="shared" si="26"/>
        <v>0</v>
      </c>
      <c r="AI219" s="401">
        <f t="shared" si="27"/>
        <v>0</v>
      </c>
      <c r="AJ219" s="401">
        <f t="shared" si="28"/>
        <v>0</v>
      </c>
      <c r="AK219" s="401">
        <f t="shared" si="29"/>
        <v>0</v>
      </c>
      <c r="AL219" s="401"/>
      <c r="AM219" s="401"/>
      <c r="AN219" s="401"/>
      <c r="AO219" s="401"/>
      <c r="AP219" s="367" t="s">
        <v>353</v>
      </c>
    </row>
    <row r="220" spans="1:42">
      <c r="A220" s="367">
        <v>1</v>
      </c>
      <c r="B220" s="367" t="s">
        <v>104</v>
      </c>
      <c r="C220" s="379" t="s">
        <v>7</v>
      </c>
      <c r="E220" s="381">
        <f>'22. Alidac'!D4</f>
        <v>100</v>
      </c>
      <c r="F220" s="381">
        <f>'22. Alidac'!F4</f>
        <v>167.42034654355476</v>
      </c>
      <c r="G220" s="381">
        <f>'22. Alidac'!G4</f>
        <v>22.8202</v>
      </c>
      <c r="H220" s="381">
        <f>'22. Alidac'!H4</f>
        <v>8.0144025610757126</v>
      </c>
      <c r="I220" s="381">
        <f>'22. Alidac'!I4</f>
        <v>1.8197312400000001</v>
      </c>
      <c r="J220" s="381">
        <f>'22. Alidac'!J4</f>
        <v>54.846001883537731</v>
      </c>
      <c r="K220" s="381">
        <f>'22. Alidac'!K4</f>
        <v>8.89253227793359</v>
      </c>
      <c r="L220" s="381">
        <f>'22. Alidac'!L4</f>
        <v>46.050435234719714</v>
      </c>
      <c r="M220" s="381">
        <f>'22. Alidac'!M4</f>
        <v>5.4035460784777278</v>
      </c>
      <c r="N220" s="381">
        <f>'22. Alidac'!N4</f>
        <v>10.097394067810292</v>
      </c>
      <c r="O220" s="381">
        <f>'22. Alidac'!O4</f>
        <v>4.121985942857143</v>
      </c>
      <c r="P220" s="381">
        <f>'22. Alidac'!P4</f>
        <v>5.3541172571428577</v>
      </c>
      <c r="Q220" s="381">
        <f>'22. Alidac'!Q4</f>
        <v>0</v>
      </c>
      <c r="R220" s="381">
        <f>'22. Alidac'!R4</f>
        <v>0</v>
      </c>
      <c r="S220" s="377" t="str">
        <f>VLOOKUP(B220,'Plant Data'!B:H,2,0)</f>
        <v>Ahmedabad</v>
      </c>
      <c r="T220" s="377" t="str">
        <f>VLOOKUP(B220,'Plant Data'!B:H,3,0)</f>
        <v>TS-4</v>
      </c>
      <c r="U220" s="377" t="str">
        <f>VLOOKUP(B220,'Plant Data'!B:H,4,0)</f>
        <v>Injectables</v>
      </c>
      <c r="V220" s="377" t="str">
        <f>VLOOKUP(B220,'Plant Data'!B:H,5,0)</f>
        <v>Satyanarayan Sathe</v>
      </c>
      <c r="W220" s="377" t="str">
        <f>VLOOKUP(B220,'Plant Data'!B:H,6,0)</f>
        <v>Brij Bhushan</v>
      </c>
      <c r="X220" s="377" t="str">
        <f>VLOOKUP(B220,'Plant Data'!B:H,7,0)</f>
        <v>Chirag Langhanoja</v>
      </c>
      <c r="AA220" s="379" t="s">
        <v>7</v>
      </c>
      <c r="AB220" s="381">
        <v>100.71868374594297</v>
      </c>
      <c r="AD220" s="401">
        <f t="shared" si="23"/>
        <v>3.5122989170715226</v>
      </c>
      <c r="AE220" s="401">
        <f t="shared" si="23"/>
        <v>8.3171238356253649</v>
      </c>
      <c r="AF220" s="401">
        <f t="shared" si="24"/>
        <v>8.3171238356253649</v>
      </c>
      <c r="AG220" s="401">
        <f t="shared" si="25"/>
        <v>8.3932236454952474</v>
      </c>
      <c r="AH220" s="401">
        <f t="shared" si="26"/>
        <v>8.3932236454952474</v>
      </c>
      <c r="AI220" s="401">
        <f t="shared" si="27"/>
        <v>8.3932236454952474</v>
      </c>
      <c r="AJ220" s="401">
        <f t="shared" si="28"/>
        <v>8.3932236454952474</v>
      </c>
      <c r="AK220" s="401">
        <f t="shared" si="29"/>
        <v>8.3932236454952474</v>
      </c>
      <c r="AL220" s="401"/>
      <c r="AM220" s="401"/>
      <c r="AN220" s="401"/>
      <c r="AO220" s="401"/>
      <c r="AP220" s="367" t="s">
        <v>104</v>
      </c>
    </row>
    <row r="221" spans="1:42">
      <c r="A221" s="367">
        <v>2</v>
      </c>
      <c r="B221" s="367" t="s">
        <v>104</v>
      </c>
      <c r="C221" s="379" t="s">
        <v>8</v>
      </c>
      <c r="E221" s="381">
        <f>'22. Alidac'!D5</f>
        <v>0</v>
      </c>
      <c r="F221" s="381">
        <f>'22. Alidac'!F5</f>
        <v>0</v>
      </c>
      <c r="G221" s="381">
        <f>'22. Alidac'!G5</f>
        <v>0</v>
      </c>
      <c r="H221" s="381">
        <f>'22. Alidac'!H5</f>
        <v>0</v>
      </c>
      <c r="I221" s="381">
        <f>'22. Alidac'!I5</f>
        <v>0</v>
      </c>
      <c r="J221" s="381">
        <f>'22. Alidac'!J5</f>
        <v>0</v>
      </c>
      <c r="K221" s="381">
        <f>'22. Alidac'!K5</f>
        <v>0</v>
      </c>
      <c r="L221" s="381">
        <f>'22. Alidac'!L5</f>
        <v>0</v>
      </c>
      <c r="M221" s="381">
        <f>'22. Alidac'!M5</f>
        <v>0</v>
      </c>
      <c r="N221" s="381">
        <f>'22. Alidac'!N5</f>
        <v>0</v>
      </c>
      <c r="O221" s="381">
        <f>'22. Alidac'!O5</f>
        <v>0</v>
      </c>
      <c r="P221" s="381">
        <f>'22. Alidac'!P5</f>
        <v>0</v>
      </c>
      <c r="Q221" s="381">
        <f>'22. Alidac'!Q5</f>
        <v>0</v>
      </c>
      <c r="R221" s="381">
        <f>'22. Alidac'!R5</f>
        <v>0</v>
      </c>
      <c r="S221" s="377" t="str">
        <f>VLOOKUP(B221,'Plant Data'!B:H,2,0)</f>
        <v>Ahmedabad</v>
      </c>
      <c r="T221" s="377" t="str">
        <f>VLOOKUP(B221,'Plant Data'!B:H,3,0)</f>
        <v>TS-4</v>
      </c>
      <c r="U221" s="377" t="str">
        <f>VLOOKUP(B221,'Plant Data'!B:H,4,0)</f>
        <v>Injectables</v>
      </c>
      <c r="V221" s="377" t="str">
        <f>VLOOKUP(B221,'Plant Data'!B:H,5,0)</f>
        <v>Satyanarayan Sathe</v>
      </c>
      <c r="W221" s="377" t="str">
        <f>VLOOKUP(B221,'Plant Data'!B:H,6,0)</f>
        <v>Brij Bhushan</v>
      </c>
      <c r="X221" s="377" t="str">
        <f>VLOOKUP(B221,'Plant Data'!B:H,7,0)</f>
        <v>Chirag Langhanoja</v>
      </c>
      <c r="AA221" s="379" t="s">
        <v>8</v>
      </c>
      <c r="AB221" s="381">
        <v>0</v>
      </c>
      <c r="AD221" s="401">
        <f t="shared" si="23"/>
        <v>0</v>
      </c>
      <c r="AE221" s="401">
        <f t="shared" si="23"/>
        <v>0</v>
      </c>
      <c r="AF221" s="401">
        <f t="shared" si="24"/>
        <v>0</v>
      </c>
      <c r="AG221" s="401">
        <f t="shared" si="25"/>
        <v>0</v>
      </c>
      <c r="AH221" s="401">
        <f t="shared" si="26"/>
        <v>0</v>
      </c>
      <c r="AI221" s="401">
        <f t="shared" si="27"/>
        <v>0</v>
      </c>
      <c r="AJ221" s="401">
        <f t="shared" si="28"/>
        <v>0</v>
      </c>
      <c r="AK221" s="401">
        <f t="shared" si="29"/>
        <v>0</v>
      </c>
      <c r="AL221" s="401"/>
      <c r="AM221" s="401"/>
      <c r="AN221" s="401"/>
      <c r="AO221" s="401"/>
      <c r="AP221" s="367" t="s">
        <v>104</v>
      </c>
    </row>
    <row r="222" spans="1:42">
      <c r="A222" s="367">
        <v>3</v>
      </c>
      <c r="B222" s="367" t="s">
        <v>104</v>
      </c>
      <c r="C222" s="379" t="s">
        <v>9</v>
      </c>
      <c r="E222" s="381">
        <f>'22. Alidac'!D6</f>
        <v>27</v>
      </c>
      <c r="F222" s="381">
        <f>'22. Alidac'!F6</f>
        <v>4.775426725</v>
      </c>
      <c r="G222" s="381">
        <f>'22. Alidac'!G6</f>
        <v>0</v>
      </c>
      <c r="H222" s="381">
        <f>'22. Alidac'!H6</f>
        <v>0</v>
      </c>
      <c r="I222" s="381">
        <f>'22. Alidac'!I6</f>
        <v>0</v>
      </c>
      <c r="J222" s="381">
        <f>'22. Alidac'!J6</f>
        <v>0</v>
      </c>
      <c r="K222" s="381">
        <f>'22. Alidac'!K6</f>
        <v>0</v>
      </c>
      <c r="L222" s="381">
        <f>'22. Alidac'!L6</f>
        <v>4.775426725</v>
      </c>
      <c r="M222" s="381">
        <f>'22. Alidac'!M6</f>
        <v>0</v>
      </c>
      <c r="N222" s="381">
        <f>'22. Alidac'!N6</f>
        <v>0</v>
      </c>
      <c r="O222" s="381">
        <f>'22. Alidac'!O6</f>
        <v>0</v>
      </c>
      <c r="P222" s="381">
        <f>'22. Alidac'!P6</f>
        <v>0</v>
      </c>
      <c r="Q222" s="381">
        <f>'22. Alidac'!Q6</f>
        <v>0</v>
      </c>
      <c r="R222" s="381">
        <f>'22. Alidac'!R6</f>
        <v>0</v>
      </c>
      <c r="S222" s="377" t="str">
        <f>VLOOKUP(B222,'Plant Data'!B:H,2,0)</f>
        <v>Ahmedabad</v>
      </c>
      <c r="T222" s="377" t="str">
        <f>VLOOKUP(B222,'Plant Data'!B:H,3,0)</f>
        <v>TS-4</v>
      </c>
      <c r="U222" s="377" t="str">
        <f>VLOOKUP(B222,'Plant Data'!B:H,4,0)</f>
        <v>Injectables</v>
      </c>
      <c r="V222" s="377" t="str">
        <f>VLOOKUP(B222,'Plant Data'!B:H,5,0)</f>
        <v>Satyanarayan Sathe</v>
      </c>
      <c r="W222" s="377" t="str">
        <f>VLOOKUP(B222,'Plant Data'!B:H,6,0)</f>
        <v>Brij Bhushan</v>
      </c>
      <c r="X222" s="377" t="str">
        <f>VLOOKUP(B222,'Plant Data'!B:H,7,0)</f>
        <v>Chirag Langhanoja</v>
      </c>
      <c r="AA222" s="379" t="s">
        <v>9</v>
      </c>
      <c r="AB222" s="381">
        <v>27.151326000000005</v>
      </c>
      <c r="AD222" s="401">
        <f t="shared" si="23"/>
        <v>0.94683100850885793</v>
      </c>
      <c r="AE222" s="401">
        <f t="shared" si="23"/>
        <v>2.2420958281489756</v>
      </c>
      <c r="AF222" s="401">
        <f t="shared" si="24"/>
        <v>2.2420958281489756</v>
      </c>
      <c r="AG222" s="401">
        <f t="shared" si="25"/>
        <v>2.2626105000000001</v>
      </c>
      <c r="AH222" s="401">
        <f t="shared" si="26"/>
        <v>2.2626105000000001</v>
      </c>
      <c r="AI222" s="401">
        <f t="shared" si="27"/>
        <v>2.2626105000000001</v>
      </c>
      <c r="AJ222" s="401">
        <f t="shared" si="28"/>
        <v>2.2626105000000001</v>
      </c>
      <c r="AK222" s="401">
        <f t="shared" si="29"/>
        <v>2.2626105000000001</v>
      </c>
      <c r="AL222" s="401"/>
      <c r="AM222" s="401"/>
      <c r="AN222" s="401"/>
      <c r="AO222" s="401"/>
      <c r="AP222" s="367" t="s">
        <v>104</v>
      </c>
    </row>
    <row r="223" spans="1:42">
      <c r="A223" s="367">
        <v>4</v>
      </c>
      <c r="B223" s="367" t="s">
        <v>104</v>
      </c>
      <c r="C223" s="379" t="s">
        <v>10</v>
      </c>
      <c r="E223" s="381">
        <f>'22. Alidac'!D7</f>
        <v>65</v>
      </c>
      <c r="F223" s="381">
        <f>'22. Alidac'!F7</f>
        <v>12.49062</v>
      </c>
      <c r="G223" s="381">
        <f>'22. Alidac'!G7</f>
        <v>0</v>
      </c>
      <c r="H223" s="381">
        <f>'22. Alidac'!H7</f>
        <v>12.49062</v>
      </c>
      <c r="I223" s="381">
        <f>'22. Alidac'!I7</f>
        <v>0</v>
      </c>
      <c r="J223" s="381">
        <f>'22. Alidac'!J7</f>
        <v>0</v>
      </c>
      <c r="K223" s="381">
        <f>'22. Alidac'!K7</f>
        <v>0</v>
      </c>
      <c r="L223" s="381">
        <f>'22. Alidac'!L7</f>
        <v>0</v>
      </c>
      <c r="M223" s="381">
        <f>'22. Alidac'!M7</f>
        <v>0</v>
      </c>
      <c r="N223" s="381">
        <f>'22. Alidac'!N7</f>
        <v>0</v>
      </c>
      <c r="O223" s="381">
        <f>'22. Alidac'!O7</f>
        <v>0</v>
      </c>
      <c r="P223" s="381">
        <f>'22. Alidac'!P7</f>
        <v>0</v>
      </c>
      <c r="Q223" s="381">
        <f>'22. Alidac'!Q7</f>
        <v>0</v>
      </c>
      <c r="R223" s="381">
        <f>'22. Alidac'!R7</f>
        <v>0</v>
      </c>
      <c r="S223" s="377" t="str">
        <f>VLOOKUP(B223,'Plant Data'!B:H,2,0)</f>
        <v>Ahmedabad</v>
      </c>
      <c r="T223" s="377" t="str">
        <f>VLOOKUP(B223,'Plant Data'!B:H,3,0)</f>
        <v>TS-4</v>
      </c>
      <c r="U223" s="377" t="str">
        <f>VLOOKUP(B223,'Plant Data'!B:H,4,0)</f>
        <v>Injectables</v>
      </c>
      <c r="V223" s="377" t="str">
        <f>VLOOKUP(B223,'Plant Data'!B:H,5,0)</f>
        <v>Satyanarayan Sathe</v>
      </c>
      <c r="W223" s="377" t="str">
        <f>VLOOKUP(B223,'Plant Data'!B:H,6,0)</f>
        <v>Brij Bhushan</v>
      </c>
      <c r="X223" s="377" t="str">
        <f>VLOOKUP(B223,'Plant Data'!B:H,7,0)</f>
        <v>Chirag Langhanoja</v>
      </c>
      <c r="AA223" s="379" t="s">
        <v>10</v>
      </c>
      <c r="AB223" s="381">
        <v>65.400859999999994</v>
      </c>
      <c r="AD223" s="401">
        <f t="shared" si="23"/>
        <v>2.2806828009485285</v>
      </c>
      <c r="AE223" s="401">
        <f t="shared" si="23"/>
        <v>5.4006568726461159</v>
      </c>
      <c r="AF223" s="401">
        <f t="shared" si="24"/>
        <v>5.4006568726461159</v>
      </c>
      <c r="AG223" s="401">
        <f t="shared" si="25"/>
        <v>5.4500716666666662</v>
      </c>
      <c r="AH223" s="401">
        <f t="shared" si="26"/>
        <v>5.4500716666666662</v>
      </c>
      <c r="AI223" s="401">
        <f t="shared" si="27"/>
        <v>5.4500716666666662</v>
      </c>
      <c r="AJ223" s="401">
        <f t="shared" si="28"/>
        <v>5.4500716666666662</v>
      </c>
      <c r="AK223" s="401">
        <f t="shared" si="29"/>
        <v>5.4500716666666662</v>
      </c>
      <c r="AL223" s="401"/>
      <c r="AM223" s="401"/>
      <c r="AN223" s="401"/>
      <c r="AO223" s="401"/>
      <c r="AP223" s="367" t="s">
        <v>104</v>
      </c>
    </row>
    <row r="224" spans="1:42">
      <c r="A224" s="367">
        <v>5</v>
      </c>
      <c r="B224" s="367" t="s">
        <v>104</v>
      </c>
      <c r="C224" s="379" t="s">
        <v>5</v>
      </c>
      <c r="E224" s="381">
        <f>'22. Alidac'!D8</f>
        <v>2</v>
      </c>
      <c r="F224" s="381">
        <f>'22. Alidac'!F8</f>
        <v>0</v>
      </c>
      <c r="G224" s="381">
        <f>'22. Alidac'!G8</f>
        <v>0</v>
      </c>
      <c r="H224" s="381">
        <f>'22. Alidac'!H8</f>
        <v>0</v>
      </c>
      <c r="I224" s="381">
        <f>'22. Alidac'!I8</f>
        <v>0</v>
      </c>
      <c r="J224" s="381">
        <f>'22. Alidac'!J8</f>
        <v>0</v>
      </c>
      <c r="K224" s="381">
        <f>'22. Alidac'!K8</f>
        <v>0</v>
      </c>
      <c r="L224" s="381">
        <f>'22. Alidac'!L8</f>
        <v>0</v>
      </c>
      <c r="M224" s="381">
        <f>'22. Alidac'!M8</f>
        <v>0</v>
      </c>
      <c r="N224" s="381">
        <f>'22. Alidac'!N8</f>
        <v>0</v>
      </c>
      <c r="O224" s="381">
        <f>'22. Alidac'!O8</f>
        <v>0</v>
      </c>
      <c r="P224" s="381">
        <f>'22. Alidac'!P8</f>
        <v>0</v>
      </c>
      <c r="Q224" s="381">
        <f>'22. Alidac'!Q8</f>
        <v>0</v>
      </c>
      <c r="R224" s="381">
        <f>'22. Alidac'!R8</f>
        <v>0</v>
      </c>
      <c r="S224" s="377" t="str">
        <f>VLOOKUP(B224,'Plant Data'!B:H,2,0)</f>
        <v>Ahmedabad</v>
      </c>
      <c r="T224" s="377" t="str">
        <f>VLOOKUP(B224,'Plant Data'!B:H,3,0)</f>
        <v>TS-4</v>
      </c>
      <c r="U224" s="377" t="str">
        <f>VLOOKUP(B224,'Plant Data'!B:H,4,0)</f>
        <v>Injectables</v>
      </c>
      <c r="V224" s="377" t="str">
        <f>VLOOKUP(B224,'Plant Data'!B:H,5,0)</f>
        <v>Satyanarayan Sathe</v>
      </c>
      <c r="W224" s="377" t="str">
        <f>VLOOKUP(B224,'Plant Data'!B:H,6,0)</f>
        <v>Brij Bhushan</v>
      </c>
      <c r="X224" s="377" t="str">
        <f>VLOOKUP(B224,'Plant Data'!B:H,7,0)</f>
        <v>Chirag Langhanoja</v>
      </c>
      <c r="AA224" s="379" t="s">
        <v>5</v>
      </c>
      <c r="AB224" s="381">
        <v>0</v>
      </c>
      <c r="AD224" s="401">
        <f t="shared" si="23"/>
        <v>0</v>
      </c>
      <c r="AE224" s="401">
        <f t="shared" si="23"/>
        <v>0</v>
      </c>
      <c r="AF224" s="401">
        <f t="shared" si="24"/>
        <v>0</v>
      </c>
      <c r="AG224" s="401">
        <f t="shared" si="25"/>
        <v>0</v>
      </c>
      <c r="AH224" s="401">
        <f t="shared" si="26"/>
        <v>0</v>
      </c>
      <c r="AI224" s="401">
        <f t="shared" si="27"/>
        <v>0</v>
      </c>
      <c r="AJ224" s="401">
        <f t="shared" si="28"/>
        <v>0</v>
      </c>
      <c r="AK224" s="401">
        <f t="shared" si="29"/>
        <v>0</v>
      </c>
      <c r="AL224" s="401"/>
      <c r="AM224" s="401"/>
      <c r="AN224" s="401"/>
      <c r="AO224" s="401"/>
      <c r="AP224" s="367" t="s">
        <v>104</v>
      </c>
    </row>
    <row r="225" spans="1:42">
      <c r="A225" s="367">
        <v>6</v>
      </c>
      <c r="B225" s="367" t="s">
        <v>104</v>
      </c>
      <c r="C225" s="379" t="s">
        <v>11</v>
      </c>
      <c r="E225" s="381">
        <f>'22. Alidac'!D9</f>
        <v>6</v>
      </c>
      <c r="F225" s="381">
        <f>'22. Alidac'!F9</f>
        <v>43.588247674999998</v>
      </c>
      <c r="G225" s="381">
        <f>'22. Alidac'!G9</f>
        <v>0</v>
      </c>
      <c r="H225" s="381">
        <f>'22. Alidac'!H9</f>
        <v>0</v>
      </c>
      <c r="I225" s="381">
        <f>'22. Alidac'!I9</f>
        <v>0</v>
      </c>
      <c r="J225" s="381">
        <f>'22. Alidac'!J9</f>
        <v>0</v>
      </c>
      <c r="K225" s="381">
        <f>'22. Alidac'!K9</f>
        <v>0</v>
      </c>
      <c r="L225" s="381">
        <f>'22. Alidac'!L9</f>
        <v>13.662689624999999</v>
      </c>
      <c r="M225" s="381">
        <f>'22. Alidac'!M9</f>
        <v>10.981789800000001</v>
      </c>
      <c r="N225" s="381">
        <f>'22. Alidac'!N9</f>
        <v>0.25038195000000002</v>
      </c>
      <c r="O225" s="381">
        <f>'22. Alidac'!O9</f>
        <v>14.469325925</v>
      </c>
      <c r="P225" s="381">
        <f>'22. Alidac'!P9</f>
        <v>4.2240603749999996</v>
      </c>
      <c r="Q225" s="381">
        <f>'22. Alidac'!Q9</f>
        <v>0</v>
      </c>
      <c r="R225" s="381">
        <f>'22. Alidac'!R9</f>
        <v>0</v>
      </c>
      <c r="S225" s="377" t="str">
        <f>VLOOKUP(B225,'Plant Data'!B:H,2,0)</f>
        <v>Ahmedabad</v>
      </c>
      <c r="T225" s="377" t="str">
        <f>VLOOKUP(B225,'Plant Data'!B:H,3,0)</f>
        <v>TS-4</v>
      </c>
      <c r="U225" s="377" t="str">
        <f>VLOOKUP(B225,'Plant Data'!B:H,4,0)</f>
        <v>Injectables</v>
      </c>
      <c r="V225" s="377" t="str">
        <f>VLOOKUP(B225,'Plant Data'!B:H,5,0)</f>
        <v>Satyanarayan Sathe</v>
      </c>
      <c r="W225" s="377" t="str">
        <f>VLOOKUP(B225,'Plant Data'!B:H,6,0)</f>
        <v>Brij Bhushan</v>
      </c>
      <c r="X225" s="377" t="str">
        <f>VLOOKUP(B225,'Plant Data'!B:H,7,0)</f>
        <v>Chirag Langhanoja</v>
      </c>
      <c r="AA225" s="379" t="s">
        <v>11</v>
      </c>
      <c r="AB225" s="381">
        <v>6.72885124</v>
      </c>
      <c r="AD225" s="401">
        <f t="shared" si="23"/>
        <v>0.23465097084670111</v>
      </c>
      <c r="AE225" s="401">
        <f t="shared" si="23"/>
        <v>0.55565349896498817</v>
      </c>
      <c r="AF225" s="401">
        <f t="shared" si="24"/>
        <v>0.55565349896498817</v>
      </c>
      <c r="AG225" s="401">
        <f t="shared" si="25"/>
        <v>0.56073760333333333</v>
      </c>
      <c r="AH225" s="401">
        <f t="shared" si="26"/>
        <v>0.56073760333333333</v>
      </c>
      <c r="AI225" s="401">
        <f t="shared" si="27"/>
        <v>0.56073760333333333</v>
      </c>
      <c r="AJ225" s="401">
        <f t="shared" si="28"/>
        <v>0.56073760333333333</v>
      </c>
      <c r="AK225" s="401">
        <f t="shared" si="29"/>
        <v>0.56073760333333333</v>
      </c>
      <c r="AL225" s="401"/>
      <c r="AM225" s="401"/>
      <c r="AN225" s="401"/>
      <c r="AO225" s="401"/>
      <c r="AP225" s="367" t="s">
        <v>104</v>
      </c>
    </row>
    <row r="226" spans="1:42">
      <c r="A226" s="367">
        <v>7</v>
      </c>
      <c r="B226" s="367" t="s">
        <v>104</v>
      </c>
      <c r="C226" s="379" t="s">
        <v>12</v>
      </c>
      <c r="E226" s="381">
        <f>'22. Alidac'!D10</f>
        <v>0</v>
      </c>
      <c r="F226" s="381">
        <f>'22. Alidac'!F10</f>
        <v>0</v>
      </c>
      <c r="G226" s="381">
        <f>'22. Alidac'!G10</f>
        <v>0</v>
      </c>
      <c r="H226" s="381">
        <f>'22. Alidac'!H10</f>
        <v>0</v>
      </c>
      <c r="I226" s="381">
        <f>'22. Alidac'!I10</f>
        <v>0</v>
      </c>
      <c r="J226" s="381">
        <f>'22. Alidac'!J10</f>
        <v>0</v>
      </c>
      <c r="K226" s="381">
        <f>'22. Alidac'!K10</f>
        <v>0</v>
      </c>
      <c r="L226" s="381">
        <f>'22. Alidac'!L10</f>
        <v>0</v>
      </c>
      <c r="M226" s="381">
        <f>'22. Alidac'!M10</f>
        <v>0</v>
      </c>
      <c r="N226" s="381">
        <f>'22. Alidac'!N10</f>
        <v>0</v>
      </c>
      <c r="O226" s="381">
        <f>'22. Alidac'!O10</f>
        <v>0</v>
      </c>
      <c r="P226" s="381">
        <f>'22. Alidac'!P10</f>
        <v>0</v>
      </c>
      <c r="Q226" s="381">
        <f>'22. Alidac'!Q10</f>
        <v>0</v>
      </c>
      <c r="R226" s="381">
        <f>'22. Alidac'!R10</f>
        <v>0</v>
      </c>
      <c r="S226" s="377" t="str">
        <f>VLOOKUP(B226,'Plant Data'!B:H,2,0)</f>
        <v>Ahmedabad</v>
      </c>
      <c r="T226" s="377" t="str">
        <f>VLOOKUP(B226,'Plant Data'!B:H,3,0)</f>
        <v>TS-4</v>
      </c>
      <c r="U226" s="377" t="str">
        <f>VLOOKUP(B226,'Plant Data'!B:H,4,0)</f>
        <v>Injectables</v>
      </c>
      <c r="V226" s="377" t="str">
        <f>VLOOKUP(B226,'Plant Data'!B:H,5,0)</f>
        <v>Satyanarayan Sathe</v>
      </c>
      <c r="W226" s="377" t="str">
        <f>VLOOKUP(B226,'Plant Data'!B:H,6,0)</f>
        <v>Brij Bhushan</v>
      </c>
      <c r="X226" s="377" t="str">
        <f>VLOOKUP(B226,'Plant Data'!B:H,7,0)</f>
        <v>Chirag Langhanoja</v>
      </c>
      <c r="AA226" s="379" t="s">
        <v>12</v>
      </c>
      <c r="AB226" s="381">
        <v>0</v>
      </c>
      <c r="AD226" s="401">
        <f t="shared" si="23"/>
        <v>0</v>
      </c>
      <c r="AE226" s="401">
        <f t="shared" si="23"/>
        <v>0</v>
      </c>
      <c r="AF226" s="401">
        <f t="shared" si="24"/>
        <v>0</v>
      </c>
      <c r="AG226" s="401">
        <f t="shared" si="25"/>
        <v>0</v>
      </c>
      <c r="AH226" s="401">
        <f t="shared" si="26"/>
        <v>0</v>
      </c>
      <c r="AI226" s="401">
        <f t="shared" si="27"/>
        <v>0</v>
      </c>
      <c r="AJ226" s="401">
        <f t="shared" si="28"/>
        <v>0</v>
      </c>
      <c r="AK226" s="401">
        <f t="shared" si="29"/>
        <v>0</v>
      </c>
      <c r="AL226" s="401"/>
      <c r="AM226" s="401"/>
      <c r="AN226" s="401"/>
      <c r="AO226" s="401"/>
      <c r="AP226" s="367" t="s">
        <v>104</v>
      </c>
    </row>
    <row r="227" spans="1:42">
      <c r="A227" s="367">
        <v>8</v>
      </c>
      <c r="B227" s="367" t="s">
        <v>104</v>
      </c>
      <c r="C227" s="380" t="s">
        <v>15</v>
      </c>
      <c r="E227" s="381">
        <f>'22. Alidac'!D11</f>
        <v>0</v>
      </c>
      <c r="F227" s="381">
        <f>'22. Alidac'!F11</f>
        <v>0</v>
      </c>
      <c r="G227" s="381">
        <f>'22. Alidac'!G11</f>
        <v>0</v>
      </c>
      <c r="H227" s="381">
        <f>'22. Alidac'!H11</f>
        <v>0</v>
      </c>
      <c r="I227" s="381">
        <f>'22. Alidac'!I11</f>
        <v>0</v>
      </c>
      <c r="J227" s="381">
        <f>'22. Alidac'!J11</f>
        <v>0</v>
      </c>
      <c r="K227" s="381">
        <f>'22. Alidac'!K11</f>
        <v>0</v>
      </c>
      <c r="L227" s="381">
        <f>'22. Alidac'!L11</f>
        <v>0</v>
      </c>
      <c r="M227" s="381">
        <f>'22. Alidac'!M11</f>
        <v>0</v>
      </c>
      <c r="N227" s="381">
        <f>'22. Alidac'!N11</f>
        <v>0</v>
      </c>
      <c r="O227" s="381">
        <f>'22. Alidac'!O11</f>
        <v>0</v>
      </c>
      <c r="P227" s="381">
        <f>'22. Alidac'!P11</f>
        <v>0</v>
      </c>
      <c r="Q227" s="381">
        <f>'22. Alidac'!Q11</f>
        <v>0</v>
      </c>
      <c r="R227" s="381">
        <f>'22. Alidac'!R11</f>
        <v>0</v>
      </c>
      <c r="S227" s="377" t="str">
        <f>VLOOKUP(B227,'Plant Data'!B:H,2,0)</f>
        <v>Ahmedabad</v>
      </c>
      <c r="T227" s="377" t="str">
        <f>VLOOKUP(B227,'Plant Data'!B:H,3,0)</f>
        <v>TS-4</v>
      </c>
      <c r="U227" s="377" t="str">
        <f>VLOOKUP(B227,'Plant Data'!B:H,4,0)</f>
        <v>Injectables</v>
      </c>
      <c r="V227" s="377" t="str">
        <f>VLOOKUP(B227,'Plant Data'!B:H,5,0)</f>
        <v>Satyanarayan Sathe</v>
      </c>
      <c r="W227" s="377" t="str">
        <f>VLOOKUP(B227,'Plant Data'!B:H,6,0)</f>
        <v>Brij Bhushan</v>
      </c>
      <c r="X227" s="377" t="str">
        <f>VLOOKUP(B227,'Plant Data'!B:H,7,0)</f>
        <v>Chirag Langhanoja</v>
      </c>
      <c r="AA227" s="380" t="s">
        <v>15</v>
      </c>
      <c r="AB227" s="381">
        <v>0</v>
      </c>
      <c r="AD227" s="401">
        <f t="shared" si="23"/>
        <v>0</v>
      </c>
      <c r="AE227" s="401">
        <f t="shared" si="23"/>
        <v>0</v>
      </c>
      <c r="AF227" s="401">
        <f t="shared" si="24"/>
        <v>0</v>
      </c>
      <c r="AG227" s="401">
        <f t="shared" si="25"/>
        <v>0</v>
      </c>
      <c r="AH227" s="401">
        <f t="shared" si="26"/>
        <v>0</v>
      </c>
      <c r="AI227" s="401">
        <f t="shared" si="27"/>
        <v>0</v>
      </c>
      <c r="AJ227" s="401">
        <f t="shared" si="28"/>
        <v>0</v>
      </c>
      <c r="AK227" s="401">
        <f t="shared" si="29"/>
        <v>0</v>
      </c>
      <c r="AL227" s="401"/>
      <c r="AM227" s="401"/>
      <c r="AN227" s="401"/>
      <c r="AO227" s="401"/>
      <c r="AP227" s="367" t="s">
        <v>104</v>
      </c>
    </row>
    <row r="228" spans="1:42">
      <c r="A228" s="367">
        <v>9</v>
      </c>
      <c r="B228" s="367" t="s">
        <v>104</v>
      </c>
      <c r="C228" s="380" t="s">
        <v>16</v>
      </c>
      <c r="E228" s="381">
        <f>'22. Alidac'!D12</f>
        <v>0</v>
      </c>
      <c r="F228" s="381">
        <f>'22. Alidac'!F12</f>
        <v>0</v>
      </c>
      <c r="G228" s="381">
        <f>'22. Alidac'!G12</f>
        <v>0</v>
      </c>
      <c r="H228" s="381">
        <f>'22. Alidac'!H12</f>
        <v>0</v>
      </c>
      <c r="I228" s="381">
        <f>'22. Alidac'!I12</f>
        <v>0</v>
      </c>
      <c r="J228" s="381">
        <f>'22. Alidac'!J12</f>
        <v>0</v>
      </c>
      <c r="K228" s="381">
        <f>'22. Alidac'!K12</f>
        <v>0</v>
      </c>
      <c r="L228" s="381">
        <f>'22. Alidac'!L12</f>
        <v>0</v>
      </c>
      <c r="M228" s="381">
        <f>'22. Alidac'!M12</f>
        <v>0</v>
      </c>
      <c r="N228" s="381">
        <f>'22. Alidac'!N12</f>
        <v>0</v>
      </c>
      <c r="O228" s="381">
        <f>'22. Alidac'!O12</f>
        <v>0</v>
      </c>
      <c r="P228" s="381">
        <f>'22. Alidac'!P12</f>
        <v>0</v>
      </c>
      <c r="Q228" s="381">
        <f>'22. Alidac'!Q12</f>
        <v>0</v>
      </c>
      <c r="R228" s="381">
        <f>'22. Alidac'!R12</f>
        <v>0</v>
      </c>
      <c r="S228" s="377" t="str">
        <f>VLOOKUP(B228,'Plant Data'!B:H,2,0)</f>
        <v>Ahmedabad</v>
      </c>
      <c r="T228" s="377" t="str">
        <f>VLOOKUP(B228,'Plant Data'!B:H,3,0)</f>
        <v>TS-4</v>
      </c>
      <c r="U228" s="377" t="str">
        <f>VLOOKUP(B228,'Plant Data'!B:H,4,0)</f>
        <v>Injectables</v>
      </c>
      <c r="V228" s="377" t="str">
        <f>VLOOKUP(B228,'Plant Data'!B:H,5,0)</f>
        <v>Satyanarayan Sathe</v>
      </c>
      <c r="W228" s="377" t="str">
        <f>VLOOKUP(B228,'Plant Data'!B:H,6,0)</f>
        <v>Brij Bhushan</v>
      </c>
      <c r="X228" s="377" t="str">
        <f>VLOOKUP(B228,'Plant Data'!B:H,7,0)</f>
        <v>Chirag Langhanoja</v>
      </c>
      <c r="AA228" s="380" t="s">
        <v>16</v>
      </c>
      <c r="AB228" s="381">
        <v>0</v>
      </c>
      <c r="AD228" s="401">
        <f t="shared" si="23"/>
        <v>0</v>
      </c>
      <c r="AE228" s="401">
        <f t="shared" si="23"/>
        <v>0</v>
      </c>
      <c r="AF228" s="401">
        <f t="shared" si="24"/>
        <v>0</v>
      </c>
      <c r="AG228" s="401">
        <f t="shared" si="25"/>
        <v>0</v>
      </c>
      <c r="AH228" s="401">
        <f t="shared" si="26"/>
        <v>0</v>
      </c>
      <c r="AI228" s="401">
        <f t="shared" si="27"/>
        <v>0</v>
      </c>
      <c r="AJ228" s="401">
        <f t="shared" si="28"/>
        <v>0</v>
      </c>
      <c r="AK228" s="401">
        <f t="shared" si="29"/>
        <v>0</v>
      </c>
      <c r="AL228" s="401"/>
      <c r="AM228" s="401"/>
      <c r="AN228" s="401"/>
      <c r="AO228" s="401"/>
      <c r="AP228" s="367" t="s">
        <v>104</v>
      </c>
    </row>
    <row r="229" spans="1:42">
      <c r="A229" s="367">
        <v>10</v>
      </c>
      <c r="B229" s="367" t="s">
        <v>104</v>
      </c>
      <c r="C229" s="380" t="s">
        <v>17</v>
      </c>
      <c r="E229" s="381">
        <f>'22. Alidac'!D13</f>
        <v>0</v>
      </c>
      <c r="F229" s="381">
        <f>'22. Alidac'!F13</f>
        <v>0</v>
      </c>
      <c r="G229" s="381">
        <f>'22. Alidac'!G13</f>
        <v>0</v>
      </c>
      <c r="H229" s="381">
        <f>'22. Alidac'!H13</f>
        <v>0</v>
      </c>
      <c r="I229" s="381">
        <f>'22. Alidac'!I13</f>
        <v>0</v>
      </c>
      <c r="J229" s="381">
        <f>'22. Alidac'!J13</f>
        <v>0</v>
      </c>
      <c r="K229" s="381">
        <f>'22. Alidac'!K13</f>
        <v>0</v>
      </c>
      <c r="L229" s="381">
        <f>'22. Alidac'!L13</f>
        <v>0</v>
      </c>
      <c r="M229" s="381">
        <f>'22. Alidac'!M13</f>
        <v>0</v>
      </c>
      <c r="N229" s="381">
        <f>'22. Alidac'!N13</f>
        <v>0</v>
      </c>
      <c r="O229" s="381">
        <f>'22. Alidac'!O13</f>
        <v>0</v>
      </c>
      <c r="P229" s="381">
        <f>'22. Alidac'!P13</f>
        <v>0</v>
      </c>
      <c r="Q229" s="381">
        <f>'22. Alidac'!Q13</f>
        <v>0</v>
      </c>
      <c r="R229" s="381">
        <f>'22. Alidac'!R13</f>
        <v>0</v>
      </c>
      <c r="S229" s="377" t="str">
        <f>VLOOKUP(B229,'Plant Data'!B:H,2,0)</f>
        <v>Ahmedabad</v>
      </c>
      <c r="T229" s="377" t="str">
        <f>VLOOKUP(B229,'Plant Data'!B:H,3,0)</f>
        <v>TS-4</v>
      </c>
      <c r="U229" s="377" t="str">
        <f>VLOOKUP(B229,'Plant Data'!B:H,4,0)</f>
        <v>Injectables</v>
      </c>
      <c r="V229" s="377" t="str">
        <f>VLOOKUP(B229,'Plant Data'!B:H,5,0)</f>
        <v>Satyanarayan Sathe</v>
      </c>
      <c r="W229" s="377" t="str">
        <f>VLOOKUP(B229,'Plant Data'!B:H,6,0)</f>
        <v>Brij Bhushan</v>
      </c>
      <c r="X229" s="377" t="str">
        <f>VLOOKUP(B229,'Plant Data'!B:H,7,0)</f>
        <v>Chirag Langhanoja</v>
      </c>
      <c r="AA229" s="380" t="s">
        <v>17</v>
      </c>
      <c r="AB229" s="381">
        <v>0</v>
      </c>
      <c r="AD229" s="401">
        <f t="shared" si="23"/>
        <v>0</v>
      </c>
      <c r="AE229" s="401">
        <f t="shared" si="23"/>
        <v>0</v>
      </c>
      <c r="AF229" s="401">
        <f t="shared" si="24"/>
        <v>0</v>
      </c>
      <c r="AG229" s="401">
        <f t="shared" si="25"/>
        <v>0</v>
      </c>
      <c r="AH229" s="401">
        <f t="shared" si="26"/>
        <v>0</v>
      </c>
      <c r="AI229" s="401">
        <f t="shared" si="27"/>
        <v>0</v>
      </c>
      <c r="AJ229" s="401">
        <f t="shared" si="28"/>
        <v>0</v>
      </c>
      <c r="AK229" s="401">
        <f t="shared" si="29"/>
        <v>0</v>
      </c>
      <c r="AL229" s="401"/>
      <c r="AM229" s="401"/>
      <c r="AN229" s="401"/>
      <c r="AO229" s="401"/>
      <c r="AP229" s="367" t="s">
        <v>104</v>
      </c>
    </row>
    <row r="230" spans="1:42">
      <c r="A230" s="367">
        <v>11</v>
      </c>
      <c r="B230" s="367" t="s">
        <v>104</v>
      </c>
      <c r="C230" s="379" t="s">
        <v>132</v>
      </c>
      <c r="E230" s="381">
        <f>'22. Alidac'!D14</f>
        <v>0</v>
      </c>
      <c r="F230" s="381">
        <f>'22. Alidac'!F14</f>
        <v>0</v>
      </c>
      <c r="G230" s="381">
        <f>'22. Alidac'!G14</f>
        <v>0</v>
      </c>
      <c r="H230" s="381">
        <f>'22. Alidac'!H14</f>
        <v>0</v>
      </c>
      <c r="I230" s="381">
        <f>'22. Alidac'!I14</f>
        <v>0</v>
      </c>
      <c r="J230" s="381">
        <f>'22. Alidac'!J14</f>
        <v>0</v>
      </c>
      <c r="K230" s="381">
        <f>'22. Alidac'!K14</f>
        <v>0</v>
      </c>
      <c r="L230" s="381">
        <f>'22. Alidac'!L14</f>
        <v>0</v>
      </c>
      <c r="M230" s="381">
        <f>'22. Alidac'!M14</f>
        <v>0</v>
      </c>
      <c r="N230" s="381">
        <f>'22. Alidac'!N14</f>
        <v>0</v>
      </c>
      <c r="O230" s="381">
        <f>'22. Alidac'!O14</f>
        <v>0</v>
      </c>
      <c r="P230" s="381">
        <f>'22. Alidac'!P14</f>
        <v>0</v>
      </c>
      <c r="Q230" s="381">
        <f>'22. Alidac'!Q14</f>
        <v>0</v>
      </c>
      <c r="R230" s="381">
        <f>'22. Alidac'!R14</f>
        <v>0</v>
      </c>
      <c r="S230" s="377" t="str">
        <f>VLOOKUP(B230,'Plant Data'!B:H,2,0)</f>
        <v>Ahmedabad</v>
      </c>
      <c r="T230" s="377" t="str">
        <f>VLOOKUP(B230,'Plant Data'!B:H,3,0)</f>
        <v>TS-4</v>
      </c>
      <c r="U230" s="377" t="str">
        <f>VLOOKUP(B230,'Plant Data'!B:H,4,0)</f>
        <v>Injectables</v>
      </c>
      <c r="V230" s="377" t="str">
        <f>VLOOKUP(B230,'Plant Data'!B:H,5,0)</f>
        <v>Satyanarayan Sathe</v>
      </c>
      <c r="W230" s="377" t="str">
        <f>VLOOKUP(B230,'Plant Data'!B:H,6,0)</f>
        <v>Brij Bhushan</v>
      </c>
      <c r="X230" s="377" t="str">
        <f>VLOOKUP(B230,'Plant Data'!B:H,7,0)</f>
        <v>Chirag Langhanoja</v>
      </c>
      <c r="AA230" s="379" t="s">
        <v>132</v>
      </c>
      <c r="AB230" s="381">
        <v>0</v>
      </c>
      <c r="AD230" s="401">
        <f t="shared" si="23"/>
        <v>0</v>
      </c>
      <c r="AE230" s="401">
        <f t="shared" si="23"/>
        <v>0</v>
      </c>
      <c r="AF230" s="401">
        <f t="shared" si="24"/>
        <v>0</v>
      </c>
      <c r="AG230" s="401">
        <f t="shared" si="25"/>
        <v>0</v>
      </c>
      <c r="AH230" s="401">
        <f t="shared" si="26"/>
        <v>0</v>
      </c>
      <c r="AI230" s="401">
        <f t="shared" si="27"/>
        <v>0</v>
      </c>
      <c r="AJ230" s="401">
        <f t="shared" si="28"/>
        <v>0</v>
      </c>
      <c r="AK230" s="401">
        <f t="shared" si="29"/>
        <v>0</v>
      </c>
      <c r="AL230" s="401"/>
      <c r="AM230" s="401"/>
      <c r="AN230" s="401"/>
      <c r="AO230" s="401"/>
      <c r="AP230" s="367" t="s">
        <v>104</v>
      </c>
    </row>
    <row r="231" spans="1:42">
      <c r="A231" s="367">
        <v>12</v>
      </c>
      <c r="B231" s="367" t="s">
        <v>104</v>
      </c>
      <c r="C231" s="379" t="s">
        <v>13</v>
      </c>
      <c r="E231" s="381">
        <f>'22. Alidac'!D15</f>
        <v>0</v>
      </c>
      <c r="F231" s="381">
        <f>'22. Alidac'!F15</f>
        <v>0</v>
      </c>
      <c r="G231" s="381">
        <f>'22. Alidac'!G15</f>
        <v>0</v>
      </c>
      <c r="H231" s="381">
        <f>'22. Alidac'!H15</f>
        <v>0</v>
      </c>
      <c r="I231" s="381">
        <f>'22. Alidac'!I15</f>
        <v>0</v>
      </c>
      <c r="J231" s="381">
        <f>'22. Alidac'!J15</f>
        <v>0</v>
      </c>
      <c r="K231" s="381">
        <f>'22. Alidac'!K15</f>
        <v>0</v>
      </c>
      <c r="L231" s="381">
        <f>'22. Alidac'!L15</f>
        <v>0</v>
      </c>
      <c r="M231" s="381">
        <f>'22. Alidac'!M15</f>
        <v>0</v>
      </c>
      <c r="N231" s="381">
        <f>'22. Alidac'!N15</f>
        <v>0</v>
      </c>
      <c r="O231" s="381">
        <f>'22. Alidac'!O15</f>
        <v>0</v>
      </c>
      <c r="P231" s="381">
        <f>'22. Alidac'!P15</f>
        <v>0</v>
      </c>
      <c r="Q231" s="381">
        <f>'22. Alidac'!Q15</f>
        <v>0</v>
      </c>
      <c r="R231" s="381">
        <f>'22. Alidac'!R15</f>
        <v>0</v>
      </c>
      <c r="S231" s="377" t="str">
        <f>VLOOKUP(B231,'Plant Data'!B:H,2,0)</f>
        <v>Ahmedabad</v>
      </c>
      <c r="T231" s="377" t="str">
        <f>VLOOKUP(B231,'Plant Data'!B:H,3,0)</f>
        <v>TS-4</v>
      </c>
      <c r="U231" s="377" t="str">
        <f>VLOOKUP(B231,'Plant Data'!B:H,4,0)</f>
        <v>Injectables</v>
      </c>
      <c r="V231" s="377" t="str">
        <f>VLOOKUP(B231,'Plant Data'!B:H,5,0)</f>
        <v>Satyanarayan Sathe</v>
      </c>
      <c r="W231" s="377" t="str">
        <f>VLOOKUP(B231,'Plant Data'!B:H,6,0)</f>
        <v>Brij Bhushan</v>
      </c>
      <c r="X231" s="377" t="str">
        <f>VLOOKUP(B231,'Plant Data'!B:H,7,0)</f>
        <v>Chirag Langhanoja</v>
      </c>
      <c r="AA231" s="379" t="s">
        <v>13</v>
      </c>
      <c r="AB231" s="381">
        <v>0</v>
      </c>
      <c r="AD231" s="401">
        <f t="shared" si="23"/>
        <v>0</v>
      </c>
      <c r="AE231" s="401">
        <f t="shared" si="23"/>
        <v>0</v>
      </c>
      <c r="AF231" s="401">
        <f t="shared" si="24"/>
        <v>0</v>
      </c>
      <c r="AG231" s="401">
        <f t="shared" si="25"/>
        <v>0</v>
      </c>
      <c r="AH231" s="401">
        <f t="shared" si="26"/>
        <v>0</v>
      </c>
      <c r="AI231" s="401">
        <f t="shared" si="27"/>
        <v>0</v>
      </c>
      <c r="AJ231" s="401">
        <f t="shared" si="28"/>
        <v>0</v>
      </c>
      <c r="AK231" s="401">
        <f t="shared" si="29"/>
        <v>0</v>
      </c>
      <c r="AL231" s="401"/>
      <c r="AM231" s="401"/>
      <c r="AN231" s="401"/>
      <c r="AO231" s="401"/>
      <c r="AP231" s="367" t="s">
        <v>104</v>
      </c>
    </row>
    <row r="232" spans="1:42">
      <c r="A232" s="367">
        <v>13</v>
      </c>
      <c r="B232" s="367" t="s">
        <v>104</v>
      </c>
      <c r="C232" s="380" t="s">
        <v>14</v>
      </c>
      <c r="E232" s="381">
        <f>'22. Alidac'!D16</f>
        <v>0</v>
      </c>
      <c r="F232" s="381">
        <f>'22. Alidac'!F16</f>
        <v>0</v>
      </c>
      <c r="G232" s="381">
        <f>'22. Alidac'!G16</f>
        <v>0</v>
      </c>
      <c r="H232" s="381">
        <f>'22. Alidac'!H16</f>
        <v>0</v>
      </c>
      <c r="I232" s="381">
        <f>'22. Alidac'!I16</f>
        <v>0</v>
      </c>
      <c r="J232" s="381">
        <f>'22. Alidac'!J16</f>
        <v>0</v>
      </c>
      <c r="K232" s="381">
        <f>'22. Alidac'!K16</f>
        <v>0</v>
      </c>
      <c r="L232" s="381">
        <f>'22. Alidac'!L16</f>
        <v>0</v>
      </c>
      <c r="M232" s="381">
        <f>'22. Alidac'!M16</f>
        <v>0</v>
      </c>
      <c r="N232" s="381">
        <f>'22. Alidac'!N16</f>
        <v>0</v>
      </c>
      <c r="O232" s="381">
        <f>'22. Alidac'!O16</f>
        <v>0</v>
      </c>
      <c r="P232" s="381">
        <f>'22. Alidac'!P16</f>
        <v>0</v>
      </c>
      <c r="Q232" s="381">
        <f>'22. Alidac'!Q16</f>
        <v>0</v>
      </c>
      <c r="R232" s="381">
        <f>'22. Alidac'!R16</f>
        <v>0</v>
      </c>
      <c r="S232" s="377" t="str">
        <f>VLOOKUP(B232,'Plant Data'!B:H,2,0)</f>
        <v>Ahmedabad</v>
      </c>
      <c r="T232" s="377" t="str">
        <f>VLOOKUP(B232,'Plant Data'!B:H,3,0)</f>
        <v>TS-4</v>
      </c>
      <c r="U232" s="377" t="str">
        <f>VLOOKUP(B232,'Plant Data'!B:H,4,0)</f>
        <v>Injectables</v>
      </c>
      <c r="V232" s="377" t="str">
        <f>VLOOKUP(B232,'Plant Data'!B:H,5,0)</f>
        <v>Satyanarayan Sathe</v>
      </c>
      <c r="W232" s="377" t="str">
        <f>VLOOKUP(B232,'Plant Data'!B:H,6,0)</f>
        <v>Brij Bhushan</v>
      </c>
      <c r="X232" s="377" t="str">
        <f>VLOOKUP(B232,'Plant Data'!B:H,7,0)</f>
        <v>Chirag Langhanoja</v>
      </c>
      <c r="AA232" s="380" t="s">
        <v>14</v>
      </c>
      <c r="AB232" s="381">
        <v>0</v>
      </c>
      <c r="AD232" s="401">
        <f t="shared" si="23"/>
        <v>0</v>
      </c>
      <c r="AE232" s="401">
        <f t="shared" si="23"/>
        <v>0</v>
      </c>
      <c r="AF232" s="401">
        <f t="shared" si="24"/>
        <v>0</v>
      </c>
      <c r="AG232" s="401">
        <f t="shared" si="25"/>
        <v>0</v>
      </c>
      <c r="AH232" s="401">
        <f t="shared" si="26"/>
        <v>0</v>
      </c>
      <c r="AI232" s="401">
        <f t="shared" si="27"/>
        <v>0</v>
      </c>
      <c r="AJ232" s="401">
        <f t="shared" si="28"/>
        <v>0</v>
      </c>
      <c r="AK232" s="401">
        <f t="shared" si="29"/>
        <v>0</v>
      </c>
      <c r="AL232" s="401"/>
      <c r="AM232" s="401"/>
      <c r="AN232" s="401"/>
      <c r="AO232" s="401"/>
      <c r="AP232" s="367" t="s">
        <v>104</v>
      </c>
    </row>
    <row r="233" spans="1:42">
      <c r="A233" s="367">
        <v>1</v>
      </c>
      <c r="B233" s="367" t="s">
        <v>108</v>
      </c>
      <c r="C233" s="379" t="s">
        <v>138</v>
      </c>
      <c r="E233" s="381">
        <f>'23. VTC'!D4</f>
        <v>50</v>
      </c>
      <c r="F233" s="381">
        <f>'23. VTC'!F4</f>
        <v>58.347796129370948</v>
      </c>
      <c r="G233" s="381">
        <f>'23. VTC'!G4</f>
        <v>39.790399999999998</v>
      </c>
      <c r="H233" s="381">
        <f>'23. VTC'!H4</f>
        <v>4.5</v>
      </c>
      <c r="I233" s="381">
        <f>'23. VTC'!I4</f>
        <v>0</v>
      </c>
      <c r="J233" s="381">
        <f>'23. VTC'!J4</f>
        <v>0</v>
      </c>
      <c r="K233" s="381">
        <f>'23. VTC'!K4</f>
        <v>3.6039202693709425</v>
      </c>
      <c r="L233" s="381">
        <f>'23. VTC'!L4</f>
        <v>0</v>
      </c>
      <c r="M233" s="381">
        <f>'23. VTC'!M4</f>
        <v>10.453475860000001</v>
      </c>
      <c r="N233" s="381">
        <f>'23. VTC'!N4</f>
        <v>0</v>
      </c>
      <c r="O233" s="381">
        <f>'23. VTC'!O4</f>
        <v>0</v>
      </c>
      <c r="P233" s="381">
        <f>'23. VTC'!P4</f>
        <v>0</v>
      </c>
      <c r="Q233" s="381">
        <f>'23. VTC'!Q4</f>
        <v>0</v>
      </c>
      <c r="R233" s="381">
        <f>'23. VTC'!R4</f>
        <v>0</v>
      </c>
      <c r="S233" s="377" t="str">
        <f>VLOOKUP(B233,'Plant Data'!B:H,2,0)</f>
        <v>Ahmedabad</v>
      </c>
      <c r="T233" s="377" t="str">
        <f>VLOOKUP(B233,'Plant Data'!B:H,3,0)</f>
        <v>Non BU</v>
      </c>
      <c r="U233" s="377" t="str">
        <f>VLOOKUP(B233,'Plant Data'!B:H,4,0)</f>
        <v>Vaccine</v>
      </c>
      <c r="V233" s="377" t="str">
        <f>VLOOKUP(B233,'Plant Data'!B:H,5,0)</f>
        <v>M N Elaiyaraja, BB Baluni, Kumaran Ramiah</v>
      </c>
      <c r="W233" s="377" t="str">
        <f>VLOOKUP(B233,'Plant Data'!B:H,6,0)</f>
        <v>Jehul Khamar</v>
      </c>
      <c r="X233" s="377" t="str">
        <f>VLOOKUP(B233,'Plant Data'!B:H,7,0)</f>
        <v xml:space="preserve">NJ Brahmbhatt </v>
      </c>
      <c r="AA233" s="379" t="s">
        <v>138</v>
      </c>
      <c r="AB233" s="381">
        <v>1.62365</v>
      </c>
      <c r="AD233" s="401">
        <f t="shared" si="23"/>
        <v>5.6620518900823001E-2</v>
      </c>
      <c r="AE233" s="401">
        <f t="shared" si="23"/>
        <v>0.13407738875714886</v>
      </c>
      <c r="AF233" s="401">
        <f t="shared" si="24"/>
        <v>0.13407738875714886</v>
      </c>
      <c r="AG233" s="401">
        <f t="shared" si="25"/>
        <v>0.13530416666666667</v>
      </c>
      <c r="AH233" s="401">
        <f t="shared" si="26"/>
        <v>0.13530416666666667</v>
      </c>
      <c r="AI233" s="401">
        <f t="shared" si="27"/>
        <v>0.13530416666666667</v>
      </c>
      <c r="AJ233" s="401">
        <f t="shared" si="28"/>
        <v>0.13530416666666667</v>
      </c>
      <c r="AK233" s="401">
        <f t="shared" si="29"/>
        <v>0.13530416666666667</v>
      </c>
      <c r="AL233" s="401"/>
      <c r="AM233" s="401"/>
      <c r="AN233" s="401"/>
      <c r="AO233" s="401"/>
      <c r="AP233" s="367" t="s">
        <v>108</v>
      </c>
    </row>
    <row r="234" spans="1:42">
      <c r="A234" s="367">
        <v>2</v>
      </c>
      <c r="B234" s="367" t="s">
        <v>108</v>
      </c>
      <c r="C234" s="379" t="s">
        <v>139</v>
      </c>
      <c r="E234" s="381">
        <f>'23. VTC'!D5</f>
        <v>50</v>
      </c>
      <c r="F234" s="381">
        <f>'23. VTC'!F5</f>
        <v>36.400634493333335</v>
      </c>
      <c r="G234" s="381">
        <f>'23. VTC'!G5</f>
        <v>0.7115685266666667</v>
      </c>
      <c r="H234" s="381">
        <f>'23. VTC'!H5</f>
        <v>2.4216890000000002</v>
      </c>
      <c r="I234" s="381">
        <f>'23. VTC'!I5</f>
        <v>0.42368852666666673</v>
      </c>
      <c r="J234" s="381">
        <f>'23. VTC'!J5</f>
        <v>0.46809052666666673</v>
      </c>
      <c r="K234" s="381">
        <f>'23. VTC'!K5</f>
        <v>0.42368852666666673</v>
      </c>
      <c r="L234" s="381">
        <f>'23. VTC'!L5</f>
        <v>0.42368852666666673</v>
      </c>
      <c r="M234" s="381">
        <f>'23. VTC'!M5</f>
        <v>30.411380860000001</v>
      </c>
      <c r="N234" s="381">
        <f>'23. VTC'!N5</f>
        <v>0.55842000000000003</v>
      </c>
      <c r="O234" s="381">
        <f>'23. VTC'!O5</f>
        <v>0.18614</v>
      </c>
      <c r="P234" s="381">
        <f>'23. VTC'!P5</f>
        <v>0.37228</v>
      </c>
      <c r="Q234" s="381">
        <f>'23. VTC'!Q5</f>
        <v>0</v>
      </c>
      <c r="R234" s="381">
        <f>'23. VTC'!R5</f>
        <v>0</v>
      </c>
      <c r="S234" s="377" t="str">
        <f>VLOOKUP(B234,'Plant Data'!B:H,2,0)</f>
        <v>Ahmedabad</v>
      </c>
      <c r="T234" s="377" t="str">
        <f>VLOOKUP(B234,'Plant Data'!B:H,3,0)</f>
        <v>Non BU</v>
      </c>
      <c r="U234" s="377" t="str">
        <f>VLOOKUP(B234,'Plant Data'!B:H,4,0)</f>
        <v>Vaccine</v>
      </c>
      <c r="V234" s="377" t="str">
        <f>VLOOKUP(B234,'Plant Data'!B:H,5,0)</f>
        <v>M N Elaiyaraja, BB Baluni, Kumaran Ramiah</v>
      </c>
      <c r="W234" s="377" t="str">
        <f>VLOOKUP(B234,'Plant Data'!B:H,6,0)</f>
        <v>Jehul Khamar</v>
      </c>
      <c r="X234" s="377" t="str">
        <f>VLOOKUP(B234,'Plant Data'!B:H,7,0)</f>
        <v xml:space="preserve">NJ Brahmbhatt </v>
      </c>
      <c r="AA234" s="379" t="s">
        <v>139</v>
      </c>
      <c r="AB234" s="381">
        <v>336.99081630000001</v>
      </c>
      <c r="AD234" s="401">
        <f t="shared" si="23"/>
        <v>11.751667467568701</v>
      </c>
      <c r="AE234" s="401">
        <f t="shared" si="23"/>
        <v>27.827948563202682</v>
      </c>
      <c r="AF234" s="401">
        <f t="shared" si="24"/>
        <v>27.827948563202682</v>
      </c>
      <c r="AG234" s="401">
        <f t="shared" si="25"/>
        <v>28.082568025</v>
      </c>
      <c r="AH234" s="401">
        <f t="shared" si="26"/>
        <v>28.082568025</v>
      </c>
      <c r="AI234" s="401">
        <f t="shared" si="27"/>
        <v>28.082568025</v>
      </c>
      <c r="AJ234" s="401">
        <f t="shared" si="28"/>
        <v>28.082568025</v>
      </c>
      <c r="AK234" s="401">
        <f t="shared" si="29"/>
        <v>28.082568025</v>
      </c>
      <c r="AL234" s="401"/>
      <c r="AM234" s="401"/>
      <c r="AN234" s="401"/>
      <c r="AO234" s="401"/>
      <c r="AP234" s="367" t="s">
        <v>108</v>
      </c>
    </row>
    <row r="235" spans="1:42">
      <c r="A235" s="367">
        <v>3</v>
      </c>
      <c r="B235" s="367" t="s">
        <v>108</v>
      </c>
      <c r="C235" s="379" t="s">
        <v>140</v>
      </c>
      <c r="E235" s="381">
        <f>'23. VTC'!D6</f>
        <v>50</v>
      </c>
      <c r="F235" s="381">
        <f>'23. VTC'!F6</f>
        <v>2.4150066150000002</v>
      </c>
      <c r="G235" s="381">
        <f>'23. VTC'!G6</f>
        <v>0</v>
      </c>
      <c r="H235" s="381">
        <f>'23. VTC'!H6</f>
        <v>0</v>
      </c>
      <c r="I235" s="381">
        <f>'23. VTC'!I6</f>
        <v>0</v>
      </c>
      <c r="J235" s="381">
        <f>'23. VTC'!J6</f>
        <v>0</v>
      </c>
      <c r="K235" s="381">
        <f>'23. VTC'!K6</f>
        <v>0</v>
      </c>
      <c r="L235" s="381">
        <f>'23. VTC'!L6</f>
        <v>0</v>
      </c>
      <c r="M235" s="381">
        <f>'23. VTC'!M6</f>
        <v>0</v>
      </c>
      <c r="N235" s="381">
        <f>'23. VTC'!N6</f>
        <v>1.2524999999999999</v>
      </c>
      <c r="O235" s="381">
        <f>'23. VTC'!O6</f>
        <v>1.1625066150000001</v>
      </c>
      <c r="P235" s="381">
        <f>'23. VTC'!P6</f>
        <v>0</v>
      </c>
      <c r="Q235" s="381">
        <f>'23. VTC'!Q6</f>
        <v>0</v>
      </c>
      <c r="R235" s="381">
        <f>'23. VTC'!R6</f>
        <v>0</v>
      </c>
      <c r="S235" s="377" t="str">
        <f>VLOOKUP(B235,'Plant Data'!B:H,2,0)</f>
        <v>Ahmedabad</v>
      </c>
      <c r="T235" s="377" t="str">
        <f>VLOOKUP(B235,'Plant Data'!B:H,3,0)</f>
        <v>Non BU</v>
      </c>
      <c r="U235" s="377" t="str">
        <f>VLOOKUP(B235,'Plant Data'!B:H,4,0)</f>
        <v>Vaccine</v>
      </c>
      <c r="V235" s="377" t="str">
        <f>VLOOKUP(B235,'Plant Data'!B:H,5,0)</f>
        <v>M N Elaiyaraja, BB Baluni, Kumaran Ramiah</v>
      </c>
      <c r="W235" s="377" t="str">
        <f>VLOOKUP(B235,'Plant Data'!B:H,6,0)</f>
        <v>Jehul Khamar</v>
      </c>
      <c r="X235" s="377" t="str">
        <f>VLOOKUP(B235,'Plant Data'!B:H,7,0)</f>
        <v xml:space="preserve">NJ Brahmbhatt </v>
      </c>
      <c r="AA235" s="379" t="s">
        <v>140</v>
      </c>
      <c r="AB235" s="381">
        <v>22.345980000000001</v>
      </c>
      <c r="AD235" s="401">
        <f t="shared" si="23"/>
        <v>0.77925721857999741</v>
      </c>
      <c r="AE235" s="401">
        <f t="shared" si="23"/>
        <v>1.8452810935974338</v>
      </c>
      <c r="AF235" s="401">
        <f t="shared" si="24"/>
        <v>1.8452810935974338</v>
      </c>
      <c r="AG235" s="401">
        <f t="shared" si="25"/>
        <v>1.8621650000000001</v>
      </c>
      <c r="AH235" s="401">
        <f t="shared" si="26"/>
        <v>1.8621650000000001</v>
      </c>
      <c r="AI235" s="401">
        <f t="shared" si="27"/>
        <v>1.8621650000000001</v>
      </c>
      <c r="AJ235" s="401">
        <f t="shared" si="28"/>
        <v>1.8621650000000001</v>
      </c>
      <c r="AK235" s="401">
        <f t="shared" si="29"/>
        <v>1.8621650000000001</v>
      </c>
      <c r="AL235" s="401"/>
      <c r="AM235" s="401"/>
      <c r="AN235" s="401"/>
      <c r="AO235" s="401"/>
      <c r="AP235" s="367" t="s">
        <v>108</v>
      </c>
    </row>
    <row r="236" spans="1:42">
      <c r="A236" s="367">
        <v>4</v>
      </c>
      <c r="B236" s="367" t="s">
        <v>108</v>
      </c>
      <c r="C236" s="379" t="s">
        <v>8</v>
      </c>
      <c r="E236" s="381">
        <f>'23. VTC'!D7</f>
        <v>0</v>
      </c>
      <c r="F236" s="381">
        <f>'23. VTC'!F7</f>
        <v>0</v>
      </c>
      <c r="G236" s="381">
        <f>'23. VTC'!G7</f>
        <v>0</v>
      </c>
      <c r="H236" s="381">
        <f>'23. VTC'!H7</f>
        <v>0</v>
      </c>
      <c r="I236" s="381">
        <f>'23. VTC'!I7</f>
        <v>0</v>
      </c>
      <c r="J236" s="381">
        <f>'23. VTC'!J7</f>
        <v>0</v>
      </c>
      <c r="K236" s="381">
        <f>'23. VTC'!K7</f>
        <v>0</v>
      </c>
      <c r="L236" s="381">
        <f>'23. VTC'!L7</f>
        <v>0</v>
      </c>
      <c r="M236" s="381">
        <f>'23. VTC'!M7</f>
        <v>0</v>
      </c>
      <c r="N236" s="381">
        <f>'23. VTC'!N7</f>
        <v>0</v>
      </c>
      <c r="O236" s="381">
        <f>'23. VTC'!O7</f>
        <v>0</v>
      </c>
      <c r="P236" s="381">
        <f>'23. VTC'!P7</f>
        <v>0</v>
      </c>
      <c r="Q236" s="381">
        <f>'23. VTC'!Q7</f>
        <v>0</v>
      </c>
      <c r="R236" s="381">
        <f>'23. VTC'!R7</f>
        <v>0</v>
      </c>
      <c r="S236" s="377" t="str">
        <f>VLOOKUP(B236,'Plant Data'!B:H,2,0)</f>
        <v>Ahmedabad</v>
      </c>
      <c r="T236" s="377" t="str">
        <f>VLOOKUP(B236,'Plant Data'!B:H,3,0)</f>
        <v>Non BU</v>
      </c>
      <c r="U236" s="377" t="str">
        <f>VLOOKUP(B236,'Plant Data'!B:H,4,0)</f>
        <v>Vaccine</v>
      </c>
      <c r="V236" s="377" t="str">
        <f>VLOOKUP(B236,'Plant Data'!B:H,5,0)</f>
        <v>M N Elaiyaraja, BB Baluni, Kumaran Ramiah</v>
      </c>
      <c r="W236" s="377" t="str">
        <f>VLOOKUP(B236,'Plant Data'!B:H,6,0)</f>
        <v>Jehul Khamar</v>
      </c>
      <c r="X236" s="377" t="str">
        <f>VLOOKUP(B236,'Plant Data'!B:H,7,0)</f>
        <v xml:space="preserve">NJ Brahmbhatt </v>
      </c>
      <c r="AA236" s="379" t="s">
        <v>8</v>
      </c>
      <c r="AB236" s="381">
        <v>0</v>
      </c>
      <c r="AD236" s="401">
        <f t="shared" si="23"/>
        <v>0</v>
      </c>
      <c r="AE236" s="401">
        <f t="shared" si="23"/>
        <v>0</v>
      </c>
      <c r="AF236" s="401">
        <f t="shared" si="24"/>
        <v>0</v>
      </c>
      <c r="AG236" s="401">
        <f t="shared" si="25"/>
        <v>0</v>
      </c>
      <c r="AH236" s="401">
        <f t="shared" si="26"/>
        <v>0</v>
      </c>
      <c r="AI236" s="401">
        <f t="shared" si="27"/>
        <v>0</v>
      </c>
      <c r="AJ236" s="401">
        <f t="shared" si="28"/>
        <v>0</v>
      </c>
      <c r="AK236" s="401">
        <f t="shared" si="29"/>
        <v>0</v>
      </c>
      <c r="AL236" s="401"/>
      <c r="AM236" s="401"/>
      <c r="AN236" s="401"/>
      <c r="AO236" s="401"/>
      <c r="AP236" s="367" t="s">
        <v>108</v>
      </c>
    </row>
    <row r="237" spans="1:42">
      <c r="A237" s="367">
        <v>5</v>
      </c>
      <c r="B237" s="367" t="s">
        <v>108</v>
      </c>
      <c r="C237" s="379" t="s">
        <v>9</v>
      </c>
      <c r="E237" s="381">
        <f>'23. VTC'!D8</f>
        <v>50</v>
      </c>
      <c r="F237" s="381">
        <f>'23. VTC'!F8</f>
        <v>8.9564202000000002</v>
      </c>
      <c r="G237" s="381">
        <f>'23. VTC'!G8</f>
        <v>0</v>
      </c>
      <c r="H237" s="381">
        <f>'23. VTC'!H8</f>
        <v>0</v>
      </c>
      <c r="I237" s="381">
        <f>'23. VTC'!I8</f>
        <v>0</v>
      </c>
      <c r="J237" s="381">
        <f>'23. VTC'!J8</f>
        <v>0</v>
      </c>
      <c r="K237" s="381">
        <f>'23. VTC'!K8</f>
        <v>0</v>
      </c>
      <c r="L237" s="381">
        <f>'23. VTC'!L8</f>
        <v>0</v>
      </c>
      <c r="M237" s="381">
        <f>'23. VTC'!M8</f>
        <v>0</v>
      </c>
      <c r="N237" s="381">
        <f>'23. VTC'!N8</f>
        <v>0</v>
      </c>
      <c r="O237" s="381">
        <f>'23. VTC'!O8</f>
        <v>0</v>
      </c>
      <c r="P237" s="381">
        <f>'23. VTC'!P8</f>
        <v>8.9564202000000002</v>
      </c>
      <c r="Q237" s="381">
        <f>'23. VTC'!Q8</f>
        <v>0</v>
      </c>
      <c r="R237" s="381">
        <f>'23. VTC'!R8</f>
        <v>0</v>
      </c>
      <c r="S237" s="377" t="str">
        <f>VLOOKUP(B237,'Plant Data'!B:H,2,0)</f>
        <v>Ahmedabad</v>
      </c>
      <c r="T237" s="377" t="str">
        <f>VLOOKUP(B237,'Plant Data'!B:H,3,0)</f>
        <v>Non BU</v>
      </c>
      <c r="U237" s="377" t="str">
        <f>VLOOKUP(B237,'Plant Data'!B:H,4,0)</f>
        <v>Vaccine</v>
      </c>
      <c r="V237" s="377" t="str">
        <f>VLOOKUP(B237,'Plant Data'!B:H,5,0)</f>
        <v>M N Elaiyaraja, BB Baluni, Kumaran Ramiah</v>
      </c>
      <c r="W237" s="377" t="str">
        <f>VLOOKUP(B237,'Plant Data'!B:H,6,0)</f>
        <v>Jehul Khamar</v>
      </c>
      <c r="X237" s="377" t="str">
        <f>VLOOKUP(B237,'Plant Data'!B:H,7,0)</f>
        <v xml:space="preserve">NJ Brahmbhatt </v>
      </c>
      <c r="AA237" s="379" t="s">
        <v>9</v>
      </c>
      <c r="AB237" s="381">
        <v>5.7130000000000001</v>
      </c>
      <c r="AD237" s="401">
        <f t="shared" si="23"/>
        <v>0.19922583344957459</v>
      </c>
      <c r="AE237" s="401">
        <f t="shared" si="23"/>
        <v>0.47176677360859265</v>
      </c>
      <c r="AF237" s="401">
        <f t="shared" si="24"/>
        <v>0.47176677360859265</v>
      </c>
      <c r="AG237" s="401">
        <f t="shared" si="25"/>
        <v>0.4760833333333333</v>
      </c>
      <c r="AH237" s="401">
        <f t="shared" si="26"/>
        <v>0.4760833333333333</v>
      </c>
      <c r="AI237" s="401">
        <f t="shared" si="27"/>
        <v>0.4760833333333333</v>
      </c>
      <c r="AJ237" s="401">
        <f t="shared" si="28"/>
        <v>0.4760833333333333</v>
      </c>
      <c r="AK237" s="401">
        <f t="shared" si="29"/>
        <v>0.4760833333333333</v>
      </c>
      <c r="AL237" s="401"/>
      <c r="AM237" s="401"/>
      <c r="AN237" s="401"/>
      <c r="AO237" s="401"/>
      <c r="AP237" s="367" t="s">
        <v>108</v>
      </c>
    </row>
    <row r="238" spans="1:42">
      <c r="A238" s="367">
        <v>6</v>
      </c>
      <c r="B238" s="367" t="s">
        <v>108</v>
      </c>
      <c r="C238" s="379" t="s">
        <v>10</v>
      </c>
      <c r="E238" s="381">
        <f>'23. VTC'!D9</f>
        <v>50</v>
      </c>
      <c r="F238" s="381">
        <f>'23. VTC'!F9</f>
        <v>6.4972342500000009</v>
      </c>
      <c r="G238" s="381">
        <f>'23. VTC'!G9</f>
        <v>0</v>
      </c>
      <c r="H238" s="381">
        <f>'23. VTC'!H9</f>
        <v>0</v>
      </c>
      <c r="I238" s="381">
        <f>'23. VTC'!I9</f>
        <v>0</v>
      </c>
      <c r="J238" s="381">
        <f>'23. VTC'!J9</f>
        <v>0</v>
      </c>
      <c r="K238" s="381">
        <f>'23. VTC'!K9</f>
        <v>6.4972342500000009</v>
      </c>
      <c r="L238" s="381">
        <f>'23. VTC'!L9</f>
        <v>0</v>
      </c>
      <c r="M238" s="381">
        <f>'23. VTC'!M9</f>
        <v>0</v>
      </c>
      <c r="N238" s="381">
        <f>'23. VTC'!N9</f>
        <v>0</v>
      </c>
      <c r="O238" s="381">
        <f>'23. VTC'!O9</f>
        <v>0</v>
      </c>
      <c r="P238" s="381">
        <f>'23. VTC'!P9</f>
        <v>0</v>
      </c>
      <c r="Q238" s="381">
        <f>'23. VTC'!Q9</f>
        <v>0</v>
      </c>
      <c r="R238" s="381">
        <f>'23. VTC'!R9</f>
        <v>0</v>
      </c>
      <c r="S238" s="377" t="str">
        <f>VLOOKUP(B238,'Plant Data'!B:H,2,0)</f>
        <v>Ahmedabad</v>
      </c>
      <c r="T238" s="377" t="str">
        <f>VLOOKUP(B238,'Plant Data'!B:H,3,0)</f>
        <v>Non BU</v>
      </c>
      <c r="U238" s="377" t="str">
        <f>VLOOKUP(B238,'Plant Data'!B:H,4,0)</f>
        <v>Vaccine</v>
      </c>
      <c r="V238" s="377" t="str">
        <f>VLOOKUP(B238,'Plant Data'!B:H,5,0)</f>
        <v>M N Elaiyaraja, BB Baluni, Kumaran Ramiah</v>
      </c>
      <c r="W238" s="377" t="str">
        <f>VLOOKUP(B238,'Plant Data'!B:H,6,0)</f>
        <v>Jehul Khamar</v>
      </c>
      <c r="X238" s="377" t="str">
        <f>VLOOKUP(B238,'Plant Data'!B:H,7,0)</f>
        <v xml:space="preserve">NJ Brahmbhatt </v>
      </c>
      <c r="AA238" s="379" t="s">
        <v>10</v>
      </c>
      <c r="AB238" s="381">
        <v>0</v>
      </c>
      <c r="AD238" s="401">
        <f t="shared" si="23"/>
        <v>0</v>
      </c>
      <c r="AE238" s="401">
        <f t="shared" si="23"/>
        <v>0</v>
      </c>
      <c r="AF238" s="401">
        <f t="shared" si="24"/>
        <v>0</v>
      </c>
      <c r="AG238" s="401">
        <f t="shared" si="25"/>
        <v>0</v>
      </c>
      <c r="AH238" s="401">
        <f t="shared" si="26"/>
        <v>0</v>
      </c>
      <c r="AI238" s="401">
        <f t="shared" si="27"/>
        <v>0</v>
      </c>
      <c r="AJ238" s="401">
        <f t="shared" si="28"/>
        <v>0</v>
      </c>
      <c r="AK238" s="401">
        <f t="shared" si="29"/>
        <v>0</v>
      </c>
      <c r="AL238" s="401"/>
      <c r="AM238" s="401"/>
      <c r="AN238" s="401"/>
      <c r="AO238" s="401"/>
      <c r="AP238" s="367" t="s">
        <v>108</v>
      </c>
    </row>
    <row r="239" spans="1:42">
      <c r="A239" s="367">
        <v>7</v>
      </c>
      <c r="B239" s="367" t="s">
        <v>108</v>
      </c>
      <c r="C239" s="379" t="s">
        <v>5</v>
      </c>
      <c r="E239" s="381">
        <f>'23. VTC'!D10</f>
        <v>50</v>
      </c>
      <c r="F239" s="381">
        <f>'23. VTC'!F10</f>
        <v>1.3494933333333332</v>
      </c>
      <c r="G239" s="381">
        <f>'23. VTC'!G10</f>
        <v>0</v>
      </c>
      <c r="H239" s="381">
        <f>'23. VTC'!H10</f>
        <v>0</v>
      </c>
      <c r="I239" s="381">
        <f>'23. VTC'!I10</f>
        <v>0</v>
      </c>
      <c r="J239" s="381">
        <f>'23. VTC'!J10</f>
        <v>0</v>
      </c>
      <c r="K239" s="381">
        <f>'23. VTC'!K10</f>
        <v>0.15099333333333334</v>
      </c>
      <c r="L239" s="381">
        <f>'23. VTC'!L10</f>
        <v>0</v>
      </c>
      <c r="M239" s="381">
        <f>'23. VTC'!M10</f>
        <v>0</v>
      </c>
      <c r="N239" s="381">
        <f>'23. VTC'!N10</f>
        <v>0</v>
      </c>
      <c r="O239" s="381">
        <f>'23. VTC'!O10</f>
        <v>1.1984999999999999</v>
      </c>
      <c r="P239" s="381">
        <f>'23. VTC'!P10</f>
        <v>0</v>
      </c>
      <c r="Q239" s="381">
        <f>'23. VTC'!Q10</f>
        <v>0</v>
      </c>
      <c r="R239" s="381">
        <f>'23. VTC'!R10</f>
        <v>0</v>
      </c>
      <c r="S239" s="377" t="str">
        <f>VLOOKUP(B239,'Plant Data'!B:H,2,0)</f>
        <v>Ahmedabad</v>
      </c>
      <c r="T239" s="377" t="str">
        <f>VLOOKUP(B239,'Plant Data'!B:H,3,0)</f>
        <v>Non BU</v>
      </c>
      <c r="U239" s="377" t="str">
        <f>VLOOKUP(B239,'Plant Data'!B:H,4,0)</f>
        <v>Vaccine</v>
      </c>
      <c r="V239" s="377" t="str">
        <f>VLOOKUP(B239,'Plant Data'!B:H,5,0)</f>
        <v>M N Elaiyaraja, BB Baluni, Kumaran Ramiah</v>
      </c>
      <c r="W239" s="377" t="str">
        <f>VLOOKUP(B239,'Plant Data'!B:H,6,0)</f>
        <v>Jehul Khamar</v>
      </c>
      <c r="X239" s="377" t="str">
        <f>VLOOKUP(B239,'Plant Data'!B:H,7,0)</f>
        <v xml:space="preserve">NJ Brahmbhatt </v>
      </c>
      <c r="AA239" s="379" t="s">
        <v>5</v>
      </c>
      <c r="AB239" s="381">
        <v>104.959992</v>
      </c>
      <c r="AD239" s="401">
        <f t="shared" si="23"/>
        <v>3.6602033756451395</v>
      </c>
      <c r="AE239" s="401">
        <f t="shared" si="23"/>
        <v>8.6673615935276906</v>
      </c>
      <c r="AF239" s="401">
        <f t="shared" si="24"/>
        <v>8.6673615935276906</v>
      </c>
      <c r="AG239" s="401">
        <f t="shared" si="25"/>
        <v>8.7466659999999994</v>
      </c>
      <c r="AH239" s="401">
        <f t="shared" si="26"/>
        <v>8.7466659999999994</v>
      </c>
      <c r="AI239" s="401">
        <f t="shared" si="27"/>
        <v>8.7466659999999994</v>
      </c>
      <c r="AJ239" s="401">
        <f t="shared" si="28"/>
        <v>8.7466659999999994</v>
      </c>
      <c r="AK239" s="401">
        <f t="shared" si="29"/>
        <v>8.7466659999999994</v>
      </c>
      <c r="AL239" s="401"/>
      <c r="AM239" s="401"/>
      <c r="AN239" s="401"/>
      <c r="AO239" s="401"/>
      <c r="AP239" s="367" t="s">
        <v>108</v>
      </c>
    </row>
    <row r="240" spans="1:42">
      <c r="A240" s="367">
        <v>8</v>
      </c>
      <c r="B240" s="367" t="s">
        <v>108</v>
      </c>
      <c r="C240" s="379" t="s">
        <v>11</v>
      </c>
      <c r="E240" s="381">
        <f>'23. VTC'!D11</f>
        <v>150</v>
      </c>
      <c r="F240" s="381">
        <f>'23. VTC'!F11</f>
        <v>72.904507037590548</v>
      </c>
      <c r="G240" s="381">
        <f>'23. VTC'!G11</f>
        <v>3.2547387120828133</v>
      </c>
      <c r="H240" s="381">
        <f>'23. VTC'!H11</f>
        <v>2.9902839999999999</v>
      </c>
      <c r="I240" s="381">
        <f>'23. VTC'!I11</f>
        <v>2.5991088593050362</v>
      </c>
      <c r="J240" s="381">
        <f>'23. VTC'!J11</f>
        <v>3.7977344981939249</v>
      </c>
      <c r="K240" s="381">
        <f>'23. VTC'!K11</f>
        <v>2.7872703787494801</v>
      </c>
      <c r="L240" s="381">
        <f>'23. VTC'!L11</f>
        <v>5.9754543787494807</v>
      </c>
      <c r="M240" s="381">
        <f>'23. VTC'!M11</f>
        <v>0</v>
      </c>
      <c r="N240" s="381">
        <f>'23. VTC'!N11</f>
        <v>13.167341697408677</v>
      </c>
      <c r="O240" s="381">
        <f>'23. VTC'!O11</f>
        <v>37.238174513101121</v>
      </c>
      <c r="P240" s="381">
        <f>'23. VTC'!P11</f>
        <v>1.0944000000000003</v>
      </c>
      <c r="Q240" s="381">
        <f>'23. VTC'!Q11</f>
        <v>0</v>
      </c>
      <c r="R240" s="381">
        <f>'23. VTC'!R11</f>
        <v>0</v>
      </c>
      <c r="S240" s="377" t="str">
        <f>VLOOKUP(B240,'Plant Data'!B:H,2,0)</f>
        <v>Ahmedabad</v>
      </c>
      <c r="T240" s="377" t="str">
        <f>VLOOKUP(B240,'Plant Data'!B:H,3,0)</f>
        <v>Non BU</v>
      </c>
      <c r="U240" s="377" t="str">
        <f>VLOOKUP(B240,'Plant Data'!B:H,4,0)</f>
        <v>Vaccine</v>
      </c>
      <c r="V240" s="377" t="str">
        <f>VLOOKUP(B240,'Plant Data'!B:H,5,0)</f>
        <v>M N Elaiyaraja, BB Baluni, Kumaran Ramiah</v>
      </c>
      <c r="W240" s="377" t="str">
        <f>VLOOKUP(B240,'Plant Data'!B:H,6,0)</f>
        <v>Jehul Khamar</v>
      </c>
      <c r="X240" s="377" t="str">
        <f>VLOOKUP(B240,'Plant Data'!B:H,7,0)</f>
        <v xml:space="preserve">NJ Brahmbhatt </v>
      </c>
      <c r="AA240" s="379" t="s">
        <v>11</v>
      </c>
      <c r="AB240" s="381">
        <v>28.366294250000006</v>
      </c>
      <c r="AD240" s="401">
        <f t="shared" si="23"/>
        <v>0.98919982738178303</v>
      </c>
      <c r="AE240" s="401">
        <f t="shared" si="23"/>
        <v>2.3424251912400624</v>
      </c>
      <c r="AF240" s="401">
        <f t="shared" si="24"/>
        <v>2.3424251912400624</v>
      </c>
      <c r="AG240" s="401">
        <f t="shared" si="25"/>
        <v>2.363857854166667</v>
      </c>
      <c r="AH240" s="401">
        <f t="shared" si="26"/>
        <v>2.363857854166667</v>
      </c>
      <c r="AI240" s="401">
        <f t="shared" si="27"/>
        <v>2.363857854166667</v>
      </c>
      <c r="AJ240" s="401">
        <f t="shared" si="28"/>
        <v>2.363857854166667</v>
      </c>
      <c r="AK240" s="401">
        <f t="shared" si="29"/>
        <v>2.363857854166667</v>
      </c>
      <c r="AL240" s="401"/>
      <c r="AM240" s="401"/>
      <c r="AN240" s="401"/>
      <c r="AO240" s="401"/>
      <c r="AP240" s="367" t="s">
        <v>108</v>
      </c>
    </row>
    <row r="241" spans="1:42">
      <c r="A241" s="367">
        <v>9</v>
      </c>
      <c r="B241" s="367" t="s">
        <v>108</v>
      </c>
      <c r="C241" s="379" t="s">
        <v>12</v>
      </c>
      <c r="E241" s="381">
        <f>'23. VTC'!D12</f>
        <v>50</v>
      </c>
      <c r="F241" s="381">
        <f>'23. VTC'!F12</f>
        <v>68.487849899999986</v>
      </c>
      <c r="G241" s="381">
        <f>'23. VTC'!G12</f>
        <v>0</v>
      </c>
      <c r="H241" s="381">
        <f>'23. VTC'!H12</f>
        <v>0</v>
      </c>
      <c r="I241" s="381">
        <f>'23. VTC'!I12</f>
        <v>0</v>
      </c>
      <c r="J241" s="381">
        <f>'23. VTC'!J12</f>
        <v>68.487849899999986</v>
      </c>
      <c r="K241" s="381">
        <f>'23. VTC'!K12</f>
        <v>0</v>
      </c>
      <c r="L241" s="381">
        <f>'23. VTC'!L12</f>
        <v>0</v>
      </c>
      <c r="M241" s="381">
        <f>'23. VTC'!M12</f>
        <v>0</v>
      </c>
      <c r="N241" s="381">
        <f>'23. VTC'!N12</f>
        <v>0</v>
      </c>
      <c r="O241" s="381">
        <f>'23. VTC'!O12</f>
        <v>0</v>
      </c>
      <c r="P241" s="381">
        <f>'23. VTC'!P12</f>
        <v>0</v>
      </c>
      <c r="Q241" s="381">
        <f>'23. VTC'!Q12</f>
        <v>0</v>
      </c>
      <c r="R241" s="381">
        <f>'23. VTC'!R12</f>
        <v>0</v>
      </c>
      <c r="S241" s="377" t="str">
        <f>VLOOKUP(B241,'Plant Data'!B:H,2,0)</f>
        <v>Ahmedabad</v>
      </c>
      <c r="T241" s="377" t="str">
        <f>VLOOKUP(B241,'Plant Data'!B:H,3,0)</f>
        <v>Non BU</v>
      </c>
      <c r="U241" s="377" t="str">
        <f>VLOOKUP(B241,'Plant Data'!B:H,4,0)</f>
        <v>Vaccine</v>
      </c>
      <c r="V241" s="377" t="str">
        <f>VLOOKUP(B241,'Plant Data'!B:H,5,0)</f>
        <v>M N Elaiyaraja, BB Baluni, Kumaran Ramiah</v>
      </c>
      <c r="W241" s="377" t="str">
        <f>VLOOKUP(B241,'Plant Data'!B:H,6,0)</f>
        <v>Jehul Khamar</v>
      </c>
      <c r="X241" s="377" t="str">
        <f>VLOOKUP(B241,'Plant Data'!B:H,7,0)</f>
        <v xml:space="preserve">NJ Brahmbhatt </v>
      </c>
      <c r="AA241" s="379" t="s">
        <v>12</v>
      </c>
      <c r="AB241" s="381">
        <v>0</v>
      </c>
      <c r="AD241" s="401">
        <f t="shared" si="23"/>
        <v>0</v>
      </c>
      <c r="AE241" s="401">
        <f t="shared" si="23"/>
        <v>0</v>
      </c>
      <c r="AF241" s="401">
        <f t="shared" si="24"/>
        <v>0</v>
      </c>
      <c r="AG241" s="401">
        <f t="shared" si="25"/>
        <v>0</v>
      </c>
      <c r="AH241" s="401">
        <f t="shared" si="26"/>
        <v>0</v>
      </c>
      <c r="AI241" s="401">
        <f t="shared" si="27"/>
        <v>0</v>
      </c>
      <c r="AJ241" s="401">
        <f t="shared" si="28"/>
        <v>0</v>
      </c>
      <c r="AK241" s="401">
        <f t="shared" si="29"/>
        <v>0</v>
      </c>
      <c r="AL241" s="401"/>
      <c r="AM241" s="401"/>
      <c r="AN241" s="401"/>
      <c r="AO241" s="401"/>
      <c r="AP241" s="367" t="s">
        <v>108</v>
      </c>
    </row>
    <row r="242" spans="1:42">
      <c r="A242" s="367">
        <v>10</v>
      </c>
      <c r="B242" s="367" t="s">
        <v>108</v>
      </c>
      <c r="C242" s="380" t="s">
        <v>15</v>
      </c>
      <c r="E242" s="381">
        <f>'23. VTC'!D13</f>
        <v>0</v>
      </c>
      <c r="F242" s="381">
        <f>'23. VTC'!F13</f>
        <v>0</v>
      </c>
      <c r="G242" s="381">
        <f>'23. VTC'!G13</f>
        <v>0</v>
      </c>
      <c r="H242" s="381">
        <f>'23. VTC'!H13</f>
        <v>0</v>
      </c>
      <c r="I242" s="381">
        <f>'23. VTC'!I13</f>
        <v>0</v>
      </c>
      <c r="J242" s="381">
        <f>'23. VTC'!J13</f>
        <v>0</v>
      </c>
      <c r="K242" s="381">
        <f>'23. VTC'!K13</f>
        <v>0</v>
      </c>
      <c r="L242" s="381">
        <f>'23. VTC'!L13</f>
        <v>0</v>
      </c>
      <c r="M242" s="381">
        <f>'23. VTC'!M13</f>
        <v>0</v>
      </c>
      <c r="N242" s="381">
        <f>'23. VTC'!N13</f>
        <v>0</v>
      </c>
      <c r="O242" s="381">
        <f>'23. VTC'!O13</f>
        <v>0</v>
      </c>
      <c r="P242" s="381">
        <f>'23. VTC'!P13</f>
        <v>0</v>
      </c>
      <c r="Q242" s="381">
        <f>'23. VTC'!Q13</f>
        <v>0</v>
      </c>
      <c r="R242" s="381">
        <f>'23. VTC'!R13</f>
        <v>0</v>
      </c>
      <c r="S242" s="377" t="str">
        <f>VLOOKUP(B242,'Plant Data'!B:H,2,0)</f>
        <v>Ahmedabad</v>
      </c>
      <c r="T242" s="377" t="str">
        <f>VLOOKUP(B242,'Plant Data'!B:H,3,0)</f>
        <v>Non BU</v>
      </c>
      <c r="U242" s="377" t="str">
        <f>VLOOKUP(B242,'Plant Data'!B:H,4,0)</f>
        <v>Vaccine</v>
      </c>
      <c r="V242" s="377" t="str">
        <f>VLOOKUP(B242,'Plant Data'!B:H,5,0)</f>
        <v>M N Elaiyaraja, BB Baluni, Kumaran Ramiah</v>
      </c>
      <c r="W242" s="377" t="str">
        <f>VLOOKUP(B242,'Plant Data'!B:H,6,0)</f>
        <v>Jehul Khamar</v>
      </c>
      <c r="X242" s="377" t="str">
        <f>VLOOKUP(B242,'Plant Data'!B:H,7,0)</f>
        <v xml:space="preserve">NJ Brahmbhatt </v>
      </c>
      <c r="AA242" s="380" t="s">
        <v>15</v>
      </c>
      <c r="AB242" s="381">
        <v>0</v>
      </c>
      <c r="AD242" s="401">
        <f t="shared" si="23"/>
        <v>0</v>
      </c>
      <c r="AE242" s="401">
        <f t="shared" si="23"/>
        <v>0</v>
      </c>
      <c r="AF242" s="401">
        <f t="shared" si="24"/>
        <v>0</v>
      </c>
      <c r="AG242" s="401">
        <f t="shared" si="25"/>
        <v>0</v>
      </c>
      <c r="AH242" s="401">
        <f t="shared" si="26"/>
        <v>0</v>
      </c>
      <c r="AI242" s="401">
        <f t="shared" si="27"/>
        <v>0</v>
      </c>
      <c r="AJ242" s="401">
        <f t="shared" si="28"/>
        <v>0</v>
      </c>
      <c r="AK242" s="401">
        <f t="shared" si="29"/>
        <v>0</v>
      </c>
      <c r="AL242" s="401"/>
      <c r="AM242" s="401"/>
      <c r="AN242" s="401"/>
      <c r="AO242" s="401"/>
      <c r="AP242" s="367" t="s">
        <v>108</v>
      </c>
    </row>
    <row r="243" spans="1:42">
      <c r="A243" s="367">
        <v>11</v>
      </c>
      <c r="B243" s="367" t="s">
        <v>108</v>
      </c>
      <c r="C243" s="380" t="s">
        <v>16</v>
      </c>
      <c r="E243" s="381">
        <f>'23. VTC'!D14</f>
        <v>0</v>
      </c>
      <c r="F243" s="381">
        <f>'23. VTC'!F14</f>
        <v>0</v>
      </c>
      <c r="G243" s="381">
        <f>'23. VTC'!G14</f>
        <v>0</v>
      </c>
      <c r="H243" s="381">
        <f>'23. VTC'!H14</f>
        <v>0</v>
      </c>
      <c r="I243" s="381">
        <f>'23. VTC'!I14</f>
        <v>0</v>
      </c>
      <c r="J243" s="381">
        <f>'23. VTC'!J14</f>
        <v>0</v>
      </c>
      <c r="K243" s="381">
        <f>'23. VTC'!K14</f>
        <v>0</v>
      </c>
      <c r="L243" s="381">
        <f>'23. VTC'!L14</f>
        <v>0</v>
      </c>
      <c r="M243" s="381">
        <f>'23. VTC'!M14</f>
        <v>0</v>
      </c>
      <c r="N243" s="381">
        <f>'23. VTC'!N14</f>
        <v>0</v>
      </c>
      <c r="O243" s="381">
        <f>'23. VTC'!O14</f>
        <v>0</v>
      </c>
      <c r="P243" s="381">
        <f>'23. VTC'!P14</f>
        <v>0</v>
      </c>
      <c r="Q243" s="381">
        <f>'23. VTC'!Q14</f>
        <v>0</v>
      </c>
      <c r="R243" s="381">
        <f>'23. VTC'!R14</f>
        <v>0</v>
      </c>
      <c r="S243" s="377" t="str">
        <f>VLOOKUP(B243,'Plant Data'!B:H,2,0)</f>
        <v>Ahmedabad</v>
      </c>
      <c r="T243" s="377" t="str">
        <f>VLOOKUP(B243,'Plant Data'!B:H,3,0)</f>
        <v>Non BU</v>
      </c>
      <c r="U243" s="377" t="str">
        <f>VLOOKUP(B243,'Plant Data'!B:H,4,0)</f>
        <v>Vaccine</v>
      </c>
      <c r="V243" s="377" t="str">
        <f>VLOOKUP(B243,'Plant Data'!B:H,5,0)</f>
        <v>M N Elaiyaraja, BB Baluni, Kumaran Ramiah</v>
      </c>
      <c r="W243" s="377" t="str">
        <f>VLOOKUP(B243,'Plant Data'!B:H,6,0)</f>
        <v>Jehul Khamar</v>
      </c>
      <c r="X243" s="377" t="str">
        <f>VLOOKUP(B243,'Plant Data'!B:H,7,0)</f>
        <v xml:space="preserve">NJ Brahmbhatt </v>
      </c>
      <c r="AA243" s="380" t="s">
        <v>16</v>
      </c>
      <c r="AB243" s="381">
        <v>0</v>
      </c>
      <c r="AD243" s="401">
        <f t="shared" si="23"/>
        <v>0</v>
      </c>
      <c r="AE243" s="401">
        <f t="shared" si="23"/>
        <v>0</v>
      </c>
      <c r="AF243" s="401">
        <f t="shared" si="24"/>
        <v>0</v>
      </c>
      <c r="AG243" s="401">
        <f t="shared" si="25"/>
        <v>0</v>
      </c>
      <c r="AH243" s="401">
        <f t="shared" si="26"/>
        <v>0</v>
      </c>
      <c r="AI243" s="401">
        <f t="shared" si="27"/>
        <v>0</v>
      </c>
      <c r="AJ243" s="401">
        <f t="shared" si="28"/>
        <v>0</v>
      </c>
      <c r="AK243" s="401">
        <f t="shared" si="29"/>
        <v>0</v>
      </c>
      <c r="AL243" s="401"/>
      <c r="AM243" s="401"/>
      <c r="AN243" s="401"/>
      <c r="AO243" s="401"/>
      <c r="AP243" s="367" t="s">
        <v>108</v>
      </c>
    </row>
    <row r="244" spans="1:42">
      <c r="A244" s="367">
        <v>12</v>
      </c>
      <c r="B244" s="367" t="s">
        <v>108</v>
      </c>
      <c r="C244" s="380" t="s">
        <v>17</v>
      </c>
      <c r="E244" s="381">
        <f>'23. VTC'!D15</f>
        <v>0</v>
      </c>
      <c r="F244" s="381">
        <f>'23. VTC'!F15</f>
        <v>0</v>
      </c>
      <c r="G244" s="381">
        <f>'23. VTC'!G15</f>
        <v>0</v>
      </c>
      <c r="H244" s="381">
        <f>'23. VTC'!H15</f>
        <v>0</v>
      </c>
      <c r="I244" s="381">
        <f>'23. VTC'!I15</f>
        <v>0</v>
      </c>
      <c r="J244" s="381">
        <f>'23. VTC'!J15</f>
        <v>0</v>
      </c>
      <c r="K244" s="381">
        <f>'23. VTC'!K15</f>
        <v>0</v>
      </c>
      <c r="L244" s="381">
        <f>'23. VTC'!L15</f>
        <v>0</v>
      </c>
      <c r="M244" s="381">
        <f>'23. VTC'!M15</f>
        <v>0</v>
      </c>
      <c r="N244" s="381">
        <f>'23. VTC'!N15</f>
        <v>0</v>
      </c>
      <c r="O244" s="381">
        <f>'23. VTC'!O15</f>
        <v>0</v>
      </c>
      <c r="P244" s="381">
        <f>'23. VTC'!P15</f>
        <v>0</v>
      </c>
      <c r="Q244" s="381">
        <f>'23. VTC'!Q15</f>
        <v>0</v>
      </c>
      <c r="R244" s="381">
        <f>'23. VTC'!R15</f>
        <v>0</v>
      </c>
      <c r="S244" s="377" t="str">
        <f>VLOOKUP(B244,'Plant Data'!B:H,2,0)</f>
        <v>Ahmedabad</v>
      </c>
      <c r="T244" s="377" t="str">
        <f>VLOOKUP(B244,'Plant Data'!B:H,3,0)</f>
        <v>Non BU</v>
      </c>
      <c r="U244" s="377" t="str">
        <f>VLOOKUP(B244,'Plant Data'!B:H,4,0)</f>
        <v>Vaccine</v>
      </c>
      <c r="V244" s="377" t="str">
        <f>VLOOKUP(B244,'Plant Data'!B:H,5,0)</f>
        <v>M N Elaiyaraja, BB Baluni, Kumaran Ramiah</v>
      </c>
      <c r="W244" s="377" t="str">
        <f>VLOOKUP(B244,'Plant Data'!B:H,6,0)</f>
        <v>Jehul Khamar</v>
      </c>
      <c r="X244" s="377" t="str">
        <f>VLOOKUP(B244,'Plant Data'!B:H,7,0)</f>
        <v xml:space="preserve">NJ Brahmbhatt </v>
      </c>
      <c r="AA244" s="380" t="s">
        <v>17</v>
      </c>
      <c r="AB244" s="381">
        <v>0</v>
      </c>
      <c r="AD244" s="401">
        <f t="shared" si="23"/>
        <v>0</v>
      </c>
      <c r="AE244" s="401">
        <f t="shared" si="23"/>
        <v>0</v>
      </c>
      <c r="AF244" s="401">
        <f t="shared" si="24"/>
        <v>0</v>
      </c>
      <c r="AG244" s="401">
        <f t="shared" si="25"/>
        <v>0</v>
      </c>
      <c r="AH244" s="401">
        <f t="shared" si="26"/>
        <v>0</v>
      </c>
      <c r="AI244" s="401">
        <f t="shared" si="27"/>
        <v>0</v>
      </c>
      <c r="AJ244" s="401">
        <f t="shared" si="28"/>
        <v>0</v>
      </c>
      <c r="AK244" s="401">
        <f t="shared" si="29"/>
        <v>0</v>
      </c>
      <c r="AL244" s="401"/>
      <c r="AM244" s="401"/>
      <c r="AN244" s="401"/>
      <c r="AO244" s="401"/>
      <c r="AP244" s="367" t="s">
        <v>108</v>
      </c>
    </row>
    <row r="245" spans="1:42">
      <c r="A245" s="367">
        <v>13</v>
      </c>
      <c r="B245" s="367" t="s">
        <v>108</v>
      </c>
      <c r="C245" s="379" t="s">
        <v>132</v>
      </c>
      <c r="E245" s="381">
        <f>'23. VTC'!D16</f>
        <v>0</v>
      </c>
      <c r="F245" s="381">
        <f>'23. VTC'!F16</f>
        <v>0</v>
      </c>
      <c r="G245" s="381">
        <f>'23. VTC'!G16</f>
        <v>0</v>
      </c>
      <c r="H245" s="381">
        <f>'23. VTC'!H16</f>
        <v>0</v>
      </c>
      <c r="I245" s="381">
        <f>'23. VTC'!I16</f>
        <v>0</v>
      </c>
      <c r="J245" s="381">
        <f>'23. VTC'!J16</f>
        <v>0</v>
      </c>
      <c r="K245" s="381">
        <f>'23. VTC'!K16</f>
        <v>0</v>
      </c>
      <c r="L245" s="381">
        <f>'23. VTC'!L16</f>
        <v>0</v>
      </c>
      <c r="M245" s="381">
        <f>'23. VTC'!M16</f>
        <v>0</v>
      </c>
      <c r="N245" s="381">
        <f>'23. VTC'!N16</f>
        <v>0</v>
      </c>
      <c r="O245" s="381">
        <f>'23. VTC'!O16</f>
        <v>0</v>
      </c>
      <c r="P245" s="381">
        <f>'23. VTC'!P16</f>
        <v>0</v>
      </c>
      <c r="Q245" s="381">
        <f>'23. VTC'!Q16</f>
        <v>0</v>
      </c>
      <c r="R245" s="381">
        <f>'23. VTC'!R16</f>
        <v>0</v>
      </c>
      <c r="S245" s="377" t="str">
        <f>VLOOKUP(B245,'Plant Data'!B:H,2,0)</f>
        <v>Ahmedabad</v>
      </c>
      <c r="T245" s="377" t="str">
        <f>VLOOKUP(B245,'Plant Data'!B:H,3,0)</f>
        <v>Non BU</v>
      </c>
      <c r="U245" s="377" t="str">
        <f>VLOOKUP(B245,'Plant Data'!B:H,4,0)</f>
        <v>Vaccine</v>
      </c>
      <c r="V245" s="377" t="str">
        <f>VLOOKUP(B245,'Plant Data'!B:H,5,0)</f>
        <v>M N Elaiyaraja, BB Baluni, Kumaran Ramiah</v>
      </c>
      <c r="W245" s="377" t="str">
        <f>VLOOKUP(B245,'Plant Data'!B:H,6,0)</f>
        <v>Jehul Khamar</v>
      </c>
      <c r="X245" s="377" t="str">
        <f>VLOOKUP(B245,'Plant Data'!B:H,7,0)</f>
        <v xml:space="preserve">NJ Brahmbhatt </v>
      </c>
      <c r="AA245" s="379" t="s">
        <v>132</v>
      </c>
      <c r="AB245" s="381">
        <v>0</v>
      </c>
      <c r="AD245" s="401">
        <f t="shared" si="23"/>
        <v>0</v>
      </c>
      <c r="AE245" s="401">
        <f t="shared" si="23"/>
        <v>0</v>
      </c>
      <c r="AF245" s="401">
        <f t="shared" si="24"/>
        <v>0</v>
      </c>
      <c r="AG245" s="401">
        <f t="shared" si="25"/>
        <v>0</v>
      </c>
      <c r="AH245" s="401">
        <f t="shared" si="26"/>
        <v>0</v>
      </c>
      <c r="AI245" s="401">
        <f t="shared" si="27"/>
        <v>0</v>
      </c>
      <c r="AJ245" s="401">
        <f t="shared" si="28"/>
        <v>0</v>
      </c>
      <c r="AK245" s="401">
        <f t="shared" si="29"/>
        <v>0</v>
      </c>
      <c r="AL245" s="401"/>
      <c r="AM245" s="401"/>
      <c r="AN245" s="401"/>
      <c r="AO245" s="401"/>
      <c r="AP245" s="367" t="s">
        <v>108</v>
      </c>
    </row>
    <row r="246" spans="1:42">
      <c r="A246" s="367">
        <v>14</v>
      </c>
      <c r="B246" s="367" t="s">
        <v>108</v>
      </c>
      <c r="C246" s="379" t="s">
        <v>13</v>
      </c>
      <c r="E246" s="381">
        <f>'23. VTC'!D17</f>
        <v>0</v>
      </c>
      <c r="F246" s="381">
        <f>'23. VTC'!F17</f>
        <v>0</v>
      </c>
      <c r="G246" s="381">
        <f>'23. VTC'!G17</f>
        <v>0</v>
      </c>
      <c r="H246" s="381">
        <f>'23. VTC'!H17</f>
        <v>0</v>
      </c>
      <c r="I246" s="381">
        <f>'23. VTC'!I17</f>
        <v>0</v>
      </c>
      <c r="J246" s="381">
        <f>'23. VTC'!J17</f>
        <v>0</v>
      </c>
      <c r="K246" s="381">
        <f>'23. VTC'!K17</f>
        <v>0</v>
      </c>
      <c r="L246" s="381">
        <f>'23. VTC'!L17</f>
        <v>0</v>
      </c>
      <c r="M246" s="381">
        <f>'23. VTC'!M17</f>
        <v>0</v>
      </c>
      <c r="N246" s="381">
        <f>'23. VTC'!N17</f>
        <v>0</v>
      </c>
      <c r="O246" s="381">
        <f>'23. VTC'!O17</f>
        <v>0</v>
      </c>
      <c r="P246" s="381">
        <f>'23. VTC'!P17</f>
        <v>0</v>
      </c>
      <c r="Q246" s="381">
        <f>'23. VTC'!Q17</f>
        <v>0</v>
      </c>
      <c r="R246" s="381">
        <f>'23. VTC'!R17</f>
        <v>0</v>
      </c>
      <c r="S246" s="377" t="str">
        <f>VLOOKUP(B246,'Plant Data'!B:H,2,0)</f>
        <v>Ahmedabad</v>
      </c>
      <c r="T246" s="377" t="str">
        <f>VLOOKUP(B246,'Plant Data'!B:H,3,0)</f>
        <v>Non BU</v>
      </c>
      <c r="U246" s="377" t="str">
        <f>VLOOKUP(B246,'Plant Data'!B:H,4,0)</f>
        <v>Vaccine</v>
      </c>
      <c r="V246" s="377" t="str">
        <f>VLOOKUP(B246,'Plant Data'!B:H,5,0)</f>
        <v>M N Elaiyaraja, BB Baluni, Kumaran Ramiah</v>
      </c>
      <c r="W246" s="377" t="str">
        <f>VLOOKUP(B246,'Plant Data'!B:H,6,0)</f>
        <v>Jehul Khamar</v>
      </c>
      <c r="X246" s="377" t="str">
        <f>VLOOKUP(B246,'Plant Data'!B:H,7,0)</f>
        <v xml:space="preserve">NJ Brahmbhatt </v>
      </c>
      <c r="AA246" s="379" t="s">
        <v>13</v>
      </c>
      <c r="AB246" s="381">
        <v>0</v>
      </c>
      <c r="AD246" s="401">
        <f t="shared" si="23"/>
        <v>0</v>
      </c>
      <c r="AE246" s="401">
        <f t="shared" si="23"/>
        <v>0</v>
      </c>
      <c r="AF246" s="401">
        <f t="shared" si="24"/>
        <v>0</v>
      </c>
      <c r="AG246" s="401">
        <f t="shared" si="25"/>
        <v>0</v>
      </c>
      <c r="AH246" s="401">
        <f t="shared" si="26"/>
        <v>0</v>
      </c>
      <c r="AI246" s="401">
        <f t="shared" si="27"/>
        <v>0</v>
      </c>
      <c r="AJ246" s="401">
        <f t="shared" si="28"/>
        <v>0</v>
      </c>
      <c r="AK246" s="401">
        <f t="shared" si="29"/>
        <v>0</v>
      </c>
      <c r="AL246" s="401"/>
      <c r="AM246" s="401"/>
      <c r="AN246" s="401"/>
      <c r="AO246" s="401"/>
      <c r="AP246" s="367" t="s">
        <v>108</v>
      </c>
    </row>
    <row r="247" spans="1:42">
      <c r="A247" s="367">
        <v>15</v>
      </c>
      <c r="B247" s="367" t="s">
        <v>108</v>
      </c>
      <c r="C247" s="380" t="s">
        <v>14</v>
      </c>
      <c r="E247" s="381">
        <f>'23. VTC'!D18</f>
        <v>0</v>
      </c>
      <c r="F247" s="381">
        <f>'23. VTC'!F18</f>
        <v>0</v>
      </c>
      <c r="G247" s="381">
        <f>'23. VTC'!G18</f>
        <v>0</v>
      </c>
      <c r="H247" s="381">
        <f>'23. VTC'!H18</f>
        <v>0</v>
      </c>
      <c r="I247" s="381">
        <f>'23. VTC'!I18</f>
        <v>0</v>
      </c>
      <c r="J247" s="381">
        <f>'23. VTC'!J18</f>
        <v>0</v>
      </c>
      <c r="K247" s="381">
        <f>'23. VTC'!K18</f>
        <v>0</v>
      </c>
      <c r="L247" s="381">
        <f>'23. VTC'!L18</f>
        <v>0</v>
      </c>
      <c r="M247" s="381">
        <f>'23. VTC'!M18</f>
        <v>0</v>
      </c>
      <c r="N247" s="381">
        <f>'23. VTC'!N18</f>
        <v>0</v>
      </c>
      <c r="O247" s="381">
        <f>'23. VTC'!O18</f>
        <v>0</v>
      </c>
      <c r="P247" s="381">
        <f>'23. VTC'!P18</f>
        <v>0</v>
      </c>
      <c r="Q247" s="381">
        <f>'23. VTC'!Q18</f>
        <v>0</v>
      </c>
      <c r="R247" s="381">
        <f>'23. VTC'!R18</f>
        <v>0</v>
      </c>
      <c r="S247" s="377" t="str">
        <f>VLOOKUP(B247,'Plant Data'!B:H,2,0)</f>
        <v>Ahmedabad</v>
      </c>
      <c r="T247" s="377" t="str">
        <f>VLOOKUP(B247,'Plant Data'!B:H,3,0)</f>
        <v>Non BU</v>
      </c>
      <c r="U247" s="377" t="str">
        <f>VLOOKUP(B247,'Plant Data'!B:H,4,0)</f>
        <v>Vaccine</v>
      </c>
      <c r="V247" s="377" t="str">
        <f>VLOOKUP(B247,'Plant Data'!B:H,5,0)</f>
        <v>M N Elaiyaraja, BB Baluni, Kumaran Ramiah</v>
      </c>
      <c r="W247" s="377" t="str">
        <f>VLOOKUP(B247,'Plant Data'!B:H,6,0)</f>
        <v>Jehul Khamar</v>
      </c>
      <c r="X247" s="377" t="str">
        <f>VLOOKUP(B247,'Plant Data'!B:H,7,0)</f>
        <v xml:space="preserve">NJ Brahmbhatt </v>
      </c>
      <c r="AA247" s="380" t="s">
        <v>14</v>
      </c>
      <c r="AB247" s="381">
        <v>0</v>
      </c>
      <c r="AD247" s="401">
        <f t="shared" si="23"/>
        <v>0</v>
      </c>
      <c r="AE247" s="401">
        <f t="shared" si="23"/>
        <v>0</v>
      </c>
      <c r="AF247" s="401">
        <f t="shared" si="24"/>
        <v>0</v>
      </c>
      <c r="AG247" s="401">
        <f t="shared" si="25"/>
        <v>0</v>
      </c>
      <c r="AH247" s="401">
        <f t="shared" si="26"/>
        <v>0</v>
      </c>
      <c r="AI247" s="401">
        <f t="shared" si="27"/>
        <v>0</v>
      </c>
      <c r="AJ247" s="401">
        <f t="shared" si="28"/>
        <v>0</v>
      </c>
      <c r="AK247" s="401">
        <f t="shared" si="29"/>
        <v>0</v>
      </c>
      <c r="AL247" s="401"/>
      <c r="AM247" s="401"/>
      <c r="AN247" s="401"/>
      <c r="AO247" s="401"/>
      <c r="AP247" s="367" t="s">
        <v>108</v>
      </c>
    </row>
    <row r="248" spans="1:42">
      <c r="A248" s="367">
        <v>1</v>
      </c>
      <c r="B248" s="367" t="s">
        <v>354</v>
      </c>
      <c r="C248" s="367" t="s">
        <v>3</v>
      </c>
      <c r="E248" s="375">
        <f>'24. Biologics Unit 1-2'!D4</f>
        <v>51</v>
      </c>
      <c r="F248" s="375">
        <f>'24. Biologics Unit 1-2'!F4</f>
        <v>22.913305350000002</v>
      </c>
      <c r="G248" s="375">
        <f>'24. Biologics Unit 1-2'!G4</f>
        <v>6.667305350000003</v>
      </c>
      <c r="H248" s="375">
        <f>'24. Biologics Unit 1-2'!H4</f>
        <v>0</v>
      </c>
      <c r="I248" s="375">
        <f>'24. Biologics Unit 1-2'!I4</f>
        <v>0</v>
      </c>
      <c r="J248" s="375">
        <f>'24. Biologics Unit 1-2'!J4</f>
        <v>0</v>
      </c>
      <c r="K248" s="375">
        <f>'24. Biologics Unit 1-2'!K4</f>
        <v>0</v>
      </c>
      <c r="L248" s="375">
        <f>'24. Biologics Unit 1-2'!L4</f>
        <v>2.4700000000000002</v>
      </c>
      <c r="M248" s="375">
        <f>'24. Biologics Unit 1-2'!M4</f>
        <v>0</v>
      </c>
      <c r="N248" s="375">
        <f>'24. Biologics Unit 1-2'!N4</f>
        <v>0</v>
      </c>
      <c r="O248" s="375">
        <f>'24. Biologics Unit 1-2'!O4</f>
        <v>0</v>
      </c>
      <c r="P248" s="375">
        <f>'24. Biologics Unit 1-2'!P4</f>
        <v>13.776</v>
      </c>
      <c r="Q248" s="375">
        <f>'24. Biologics Unit 1-2'!Q4</f>
        <v>0</v>
      </c>
      <c r="R248" s="375">
        <f>'24. Biologics Unit 1-2'!R4</f>
        <v>0</v>
      </c>
      <c r="S248" s="377" t="str">
        <f>VLOOKUP(B248,'Plant Data'!B:H,2,0)</f>
        <v>Ahmedabad</v>
      </c>
      <c r="T248" s="377" t="str">
        <f>VLOOKUP(B248,'Plant Data'!B:H,3,0)</f>
        <v>Non BU</v>
      </c>
      <c r="U248" s="377" t="str">
        <f>VLOOKUP(B248,'Plant Data'!B:H,4,0)</f>
        <v>DS- Biologics</v>
      </c>
      <c r="V248" s="377" t="str">
        <f>VLOOKUP(B248,'Plant Data'!B:H,5,0)</f>
        <v>Vibhor Saraswat</v>
      </c>
      <c r="W248" s="377" t="str">
        <f>VLOOKUP(B248,'Plant Data'!B:H,6,0)</f>
        <v>Brij Bhushan</v>
      </c>
      <c r="X248" s="377" t="str">
        <f>VLOOKUP(B248,'Plant Data'!B:H,7,0)</f>
        <v>Ishan Shah</v>
      </c>
      <c r="AA248" s="367" t="s">
        <v>3</v>
      </c>
      <c r="AB248" s="375">
        <v>193.71702302811835</v>
      </c>
      <c r="AD248" s="401">
        <f t="shared" si="23"/>
        <v>6.7553711475839862</v>
      </c>
      <c r="AE248" s="401">
        <f t="shared" si="23"/>
        <v>15.996718877478878</v>
      </c>
      <c r="AF248" s="401">
        <f t="shared" si="24"/>
        <v>15.996718877478878</v>
      </c>
      <c r="AG248" s="401">
        <f t="shared" si="25"/>
        <v>16.143085252343194</v>
      </c>
      <c r="AH248" s="401">
        <f t="shared" si="26"/>
        <v>16.143085252343194</v>
      </c>
      <c r="AI248" s="401">
        <f t="shared" si="27"/>
        <v>16.143085252343194</v>
      </c>
      <c r="AJ248" s="401">
        <f t="shared" si="28"/>
        <v>16.143085252343194</v>
      </c>
      <c r="AK248" s="401">
        <f t="shared" si="29"/>
        <v>16.143085252343194</v>
      </c>
      <c r="AL248" s="401"/>
      <c r="AM248" s="401"/>
      <c r="AN248" s="401"/>
      <c r="AO248" s="401"/>
      <c r="AP248" s="367" t="s">
        <v>354</v>
      </c>
    </row>
    <row r="249" spans="1:42">
      <c r="A249" s="367">
        <v>2</v>
      </c>
      <c r="B249" s="367" t="s">
        <v>354</v>
      </c>
      <c r="C249" s="367" t="s">
        <v>4</v>
      </c>
      <c r="E249" s="375">
        <f>'24. Biologics Unit 1-2'!D5</f>
        <v>52</v>
      </c>
      <c r="F249" s="375">
        <f>'24. Biologics Unit 1-2'!F5</f>
        <v>35.906479925000006</v>
      </c>
      <c r="G249" s="375">
        <f>'24. Biologics Unit 1-2'!G5</f>
        <v>0</v>
      </c>
      <c r="H249" s="375">
        <f>'24. Biologics Unit 1-2'!H5</f>
        <v>0</v>
      </c>
      <c r="I249" s="375">
        <f>'24. Biologics Unit 1-2'!I5</f>
        <v>0</v>
      </c>
      <c r="J249" s="375">
        <f>'24. Biologics Unit 1-2'!J5</f>
        <v>0</v>
      </c>
      <c r="K249" s="375">
        <f>'24. Biologics Unit 1-2'!K5</f>
        <v>0</v>
      </c>
      <c r="L249" s="375">
        <f>'24. Biologics Unit 1-2'!L5</f>
        <v>0</v>
      </c>
      <c r="M249" s="375">
        <f>'24. Biologics Unit 1-2'!M5</f>
        <v>2.0677500000000002</v>
      </c>
      <c r="N249" s="375">
        <f>'24. Biologics Unit 1-2'!N5</f>
        <v>0</v>
      </c>
      <c r="O249" s="375">
        <f>'24. Biologics Unit 1-2'!O5</f>
        <v>13.681240825000001</v>
      </c>
      <c r="P249" s="375">
        <f>'24. Biologics Unit 1-2'!P5</f>
        <v>20.157489100000003</v>
      </c>
      <c r="Q249" s="375">
        <f>'24. Biologics Unit 1-2'!Q5</f>
        <v>0</v>
      </c>
      <c r="R249" s="375">
        <f>'24. Biologics Unit 1-2'!R5</f>
        <v>0</v>
      </c>
      <c r="S249" s="377" t="str">
        <f>VLOOKUP(B249,'Plant Data'!B:H,2,0)</f>
        <v>Ahmedabad</v>
      </c>
      <c r="T249" s="377" t="str">
        <f>VLOOKUP(B249,'Plant Data'!B:H,3,0)</f>
        <v>Non BU</v>
      </c>
      <c r="U249" s="377" t="str">
        <f>VLOOKUP(B249,'Plant Data'!B:H,4,0)</f>
        <v>DS- Biologics</v>
      </c>
      <c r="V249" s="377" t="str">
        <f>VLOOKUP(B249,'Plant Data'!B:H,5,0)</f>
        <v>Vibhor Saraswat</v>
      </c>
      <c r="W249" s="377" t="str">
        <f>VLOOKUP(B249,'Plant Data'!B:H,6,0)</f>
        <v>Brij Bhushan</v>
      </c>
      <c r="X249" s="377" t="str">
        <f>VLOOKUP(B249,'Plant Data'!B:H,7,0)</f>
        <v>Ishan Shah</v>
      </c>
      <c r="AA249" s="367" t="s">
        <v>4</v>
      </c>
      <c r="AB249" s="375">
        <v>4.8425279999999997</v>
      </c>
      <c r="AD249" s="401">
        <f t="shared" si="23"/>
        <v>0.1688704142837216</v>
      </c>
      <c r="AE249" s="401">
        <f t="shared" si="23"/>
        <v>0.39988514102385275</v>
      </c>
      <c r="AF249" s="401">
        <f t="shared" si="24"/>
        <v>0.39988514102385275</v>
      </c>
      <c r="AG249" s="401">
        <f t="shared" si="25"/>
        <v>0.40354399999999996</v>
      </c>
      <c r="AH249" s="401">
        <f t="shared" si="26"/>
        <v>0.40354399999999996</v>
      </c>
      <c r="AI249" s="401">
        <f t="shared" si="27"/>
        <v>0.40354399999999996</v>
      </c>
      <c r="AJ249" s="401">
        <f t="shared" si="28"/>
        <v>0.40354399999999996</v>
      </c>
      <c r="AK249" s="401">
        <f t="shared" si="29"/>
        <v>0.40354399999999996</v>
      </c>
      <c r="AL249" s="401"/>
      <c r="AM249" s="401"/>
      <c r="AN249" s="401"/>
      <c r="AO249" s="401"/>
      <c r="AP249" s="367" t="s">
        <v>354</v>
      </c>
    </row>
    <row r="250" spans="1:42">
      <c r="A250" s="367">
        <v>3</v>
      </c>
      <c r="B250" s="367" t="s">
        <v>354</v>
      </c>
      <c r="C250" s="379" t="s">
        <v>8</v>
      </c>
      <c r="E250" s="375">
        <f>'24. Biologics Unit 1-2'!D6</f>
        <v>0</v>
      </c>
      <c r="F250" s="375">
        <f>'24. Biologics Unit 1-2'!F6</f>
        <v>0</v>
      </c>
      <c r="G250" s="375">
        <f>'24. Biologics Unit 1-2'!G6</f>
        <v>0</v>
      </c>
      <c r="H250" s="375">
        <f>'24. Biologics Unit 1-2'!H6</f>
        <v>0</v>
      </c>
      <c r="I250" s="375">
        <f>'24. Biologics Unit 1-2'!I6</f>
        <v>0</v>
      </c>
      <c r="J250" s="375">
        <f>'24. Biologics Unit 1-2'!J6</f>
        <v>0</v>
      </c>
      <c r="K250" s="375">
        <f>'24. Biologics Unit 1-2'!K6</f>
        <v>0</v>
      </c>
      <c r="L250" s="375">
        <f>'24. Biologics Unit 1-2'!L6</f>
        <v>0</v>
      </c>
      <c r="M250" s="375">
        <f>'24. Biologics Unit 1-2'!M6</f>
        <v>0</v>
      </c>
      <c r="N250" s="375">
        <f>'24. Biologics Unit 1-2'!N6</f>
        <v>0</v>
      </c>
      <c r="O250" s="375">
        <f>'24. Biologics Unit 1-2'!O6</f>
        <v>0</v>
      </c>
      <c r="P250" s="375">
        <f>'24. Biologics Unit 1-2'!P6</f>
        <v>0</v>
      </c>
      <c r="Q250" s="375">
        <f>'24. Biologics Unit 1-2'!Q6</f>
        <v>0</v>
      </c>
      <c r="R250" s="375">
        <f>'24. Biologics Unit 1-2'!R6</f>
        <v>0</v>
      </c>
      <c r="S250" s="377" t="str">
        <f>VLOOKUP(B250,'Plant Data'!B:H,2,0)</f>
        <v>Ahmedabad</v>
      </c>
      <c r="T250" s="377" t="str">
        <f>VLOOKUP(B250,'Plant Data'!B:H,3,0)</f>
        <v>Non BU</v>
      </c>
      <c r="U250" s="377" t="str">
        <f>VLOOKUP(B250,'Plant Data'!B:H,4,0)</f>
        <v>DS- Biologics</v>
      </c>
      <c r="V250" s="377" t="str">
        <f>VLOOKUP(B250,'Plant Data'!B:H,5,0)</f>
        <v>Vibhor Saraswat</v>
      </c>
      <c r="W250" s="377" t="str">
        <f>VLOOKUP(B250,'Plant Data'!B:H,6,0)</f>
        <v>Brij Bhushan</v>
      </c>
      <c r="X250" s="377" t="str">
        <f>VLOOKUP(B250,'Plant Data'!B:H,7,0)</f>
        <v>Ishan Shah</v>
      </c>
      <c r="AA250" s="379" t="s">
        <v>8</v>
      </c>
      <c r="AB250" s="375">
        <v>0</v>
      </c>
      <c r="AD250" s="401">
        <f t="shared" si="23"/>
        <v>0</v>
      </c>
      <c r="AE250" s="401">
        <f t="shared" si="23"/>
        <v>0</v>
      </c>
      <c r="AF250" s="401">
        <f t="shared" si="24"/>
        <v>0</v>
      </c>
      <c r="AG250" s="401">
        <f t="shared" si="25"/>
        <v>0</v>
      </c>
      <c r="AH250" s="401">
        <f t="shared" si="26"/>
        <v>0</v>
      </c>
      <c r="AI250" s="401">
        <f t="shared" si="27"/>
        <v>0</v>
      </c>
      <c r="AJ250" s="401">
        <f t="shared" si="28"/>
        <v>0</v>
      </c>
      <c r="AK250" s="401">
        <f t="shared" si="29"/>
        <v>0</v>
      </c>
      <c r="AL250" s="401"/>
      <c r="AM250" s="401"/>
      <c r="AN250" s="401"/>
      <c r="AO250" s="401"/>
      <c r="AP250" s="367" t="s">
        <v>354</v>
      </c>
    </row>
    <row r="251" spans="1:42">
      <c r="A251" s="367">
        <v>4</v>
      </c>
      <c r="B251" s="367" t="s">
        <v>354</v>
      </c>
      <c r="C251" s="379" t="s">
        <v>9</v>
      </c>
      <c r="E251" s="375">
        <f>'24. Biologics Unit 1-2'!D7</f>
        <v>50</v>
      </c>
      <c r="F251" s="375">
        <f>'24. Biologics Unit 1-2'!F7</f>
        <v>0</v>
      </c>
      <c r="G251" s="375">
        <f>'24. Biologics Unit 1-2'!G7</f>
        <v>0</v>
      </c>
      <c r="H251" s="375">
        <f>'24. Biologics Unit 1-2'!H7</f>
        <v>0</v>
      </c>
      <c r="I251" s="375">
        <f>'24. Biologics Unit 1-2'!I7</f>
        <v>0</v>
      </c>
      <c r="J251" s="375">
        <f>'24. Biologics Unit 1-2'!J7</f>
        <v>0</v>
      </c>
      <c r="K251" s="375">
        <f>'24. Biologics Unit 1-2'!K7</f>
        <v>0</v>
      </c>
      <c r="L251" s="375">
        <f>'24. Biologics Unit 1-2'!L7</f>
        <v>0</v>
      </c>
      <c r="M251" s="375">
        <f>'24. Biologics Unit 1-2'!M7</f>
        <v>0</v>
      </c>
      <c r="N251" s="375">
        <f>'24. Biologics Unit 1-2'!N7</f>
        <v>0</v>
      </c>
      <c r="O251" s="375">
        <f>'24. Biologics Unit 1-2'!O7</f>
        <v>0</v>
      </c>
      <c r="P251" s="375">
        <f>'24. Biologics Unit 1-2'!P7</f>
        <v>0</v>
      </c>
      <c r="Q251" s="375">
        <f>'24. Biologics Unit 1-2'!Q7</f>
        <v>0</v>
      </c>
      <c r="R251" s="375">
        <f>'24. Biologics Unit 1-2'!R7</f>
        <v>0</v>
      </c>
      <c r="S251" s="377" t="str">
        <f>VLOOKUP(B251,'Plant Data'!B:H,2,0)</f>
        <v>Ahmedabad</v>
      </c>
      <c r="T251" s="377" t="str">
        <f>VLOOKUP(B251,'Plant Data'!B:H,3,0)</f>
        <v>Non BU</v>
      </c>
      <c r="U251" s="377" t="str">
        <f>VLOOKUP(B251,'Plant Data'!B:H,4,0)</f>
        <v>DS- Biologics</v>
      </c>
      <c r="V251" s="377" t="str">
        <f>VLOOKUP(B251,'Plant Data'!B:H,5,0)</f>
        <v>Vibhor Saraswat</v>
      </c>
      <c r="W251" s="377" t="str">
        <f>VLOOKUP(B251,'Plant Data'!B:H,6,0)</f>
        <v>Brij Bhushan</v>
      </c>
      <c r="X251" s="377" t="str">
        <f>VLOOKUP(B251,'Plant Data'!B:H,7,0)</f>
        <v>Ishan Shah</v>
      </c>
      <c r="AA251" s="379" t="s">
        <v>9</v>
      </c>
      <c r="AB251" s="375">
        <v>0</v>
      </c>
      <c r="AD251" s="401">
        <f t="shared" si="23"/>
        <v>0</v>
      </c>
      <c r="AE251" s="401">
        <f t="shared" si="23"/>
        <v>0</v>
      </c>
      <c r="AF251" s="401">
        <f t="shared" si="24"/>
        <v>0</v>
      </c>
      <c r="AG251" s="401">
        <f t="shared" si="25"/>
        <v>0</v>
      </c>
      <c r="AH251" s="401">
        <f t="shared" si="26"/>
        <v>0</v>
      </c>
      <c r="AI251" s="401">
        <f t="shared" si="27"/>
        <v>0</v>
      </c>
      <c r="AJ251" s="401">
        <f t="shared" si="28"/>
        <v>0</v>
      </c>
      <c r="AK251" s="401">
        <f t="shared" si="29"/>
        <v>0</v>
      </c>
      <c r="AL251" s="401"/>
      <c r="AM251" s="401"/>
      <c r="AN251" s="401"/>
      <c r="AO251" s="401"/>
      <c r="AP251" s="367" t="s">
        <v>354</v>
      </c>
    </row>
    <row r="252" spans="1:42">
      <c r="A252" s="367">
        <v>5</v>
      </c>
      <c r="B252" s="367" t="s">
        <v>354</v>
      </c>
      <c r="C252" s="379" t="s">
        <v>10</v>
      </c>
      <c r="E252" s="375">
        <f>'24. Biologics Unit 1-2'!D8</f>
        <v>0</v>
      </c>
      <c r="F252" s="375">
        <f>'24. Biologics Unit 1-2'!F8</f>
        <v>0</v>
      </c>
      <c r="G252" s="375">
        <f>'24. Biologics Unit 1-2'!G8</f>
        <v>0</v>
      </c>
      <c r="H252" s="375">
        <f>'24. Biologics Unit 1-2'!H8</f>
        <v>0</v>
      </c>
      <c r="I252" s="375">
        <f>'24. Biologics Unit 1-2'!I8</f>
        <v>0</v>
      </c>
      <c r="J252" s="375">
        <f>'24. Biologics Unit 1-2'!J8</f>
        <v>0</v>
      </c>
      <c r="K252" s="375">
        <f>'24. Biologics Unit 1-2'!K8</f>
        <v>0</v>
      </c>
      <c r="L252" s="375">
        <f>'24. Biologics Unit 1-2'!L8</f>
        <v>0</v>
      </c>
      <c r="M252" s="375">
        <f>'24. Biologics Unit 1-2'!M8</f>
        <v>0</v>
      </c>
      <c r="N252" s="375">
        <f>'24. Biologics Unit 1-2'!N8</f>
        <v>0</v>
      </c>
      <c r="O252" s="375">
        <f>'24. Biologics Unit 1-2'!O8</f>
        <v>0</v>
      </c>
      <c r="P252" s="375">
        <f>'24. Biologics Unit 1-2'!P8</f>
        <v>0</v>
      </c>
      <c r="Q252" s="375">
        <f>'24. Biologics Unit 1-2'!Q8</f>
        <v>0</v>
      </c>
      <c r="R252" s="375">
        <f>'24. Biologics Unit 1-2'!R8</f>
        <v>0</v>
      </c>
      <c r="S252" s="377" t="str">
        <f>VLOOKUP(B252,'Plant Data'!B:H,2,0)</f>
        <v>Ahmedabad</v>
      </c>
      <c r="T252" s="377" t="str">
        <f>VLOOKUP(B252,'Plant Data'!B:H,3,0)</f>
        <v>Non BU</v>
      </c>
      <c r="U252" s="377" t="str">
        <f>VLOOKUP(B252,'Plant Data'!B:H,4,0)</f>
        <v>DS- Biologics</v>
      </c>
      <c r="V252" s="377" t="str">
        <f>VLOOKUP(B252,'Plant Data'!B:H,5,0)</f>
        <v>Vibhor Saraswat</v>
      </c>
      <c r="W252" s="377" t="str">
        <f>VLOOKUP(B252,'Plant Data'!B:H,6,0)</f>
        <v>Brij Bhushan</v>
      </c>
      <c r="X252" s="377" t="str">
        <f>VLOOKUP(B252,'Plant Data'!B:H,7,0)</f>
        <v>Ishan Shah</v>
      </c>
      <c r="AA252" s="379" t="s">
        <v>10</v>
      </c>
      <c r="AB252" s="375">
        <v>0</v>
      </c>
      <c r="AD252" s="401">
        <f t="shared" si="23"/>
        <v>0</v>
      </c>
      <c r="AE252" s="401">
        <f t="shared" si="23"/>
        <v>0</v>
      </c>
      <c r="AF252" s="401">
        <f t="shared" si="24"/>
        <v>0</v>
      </c>
      <c r="AG252" s="401">
        <f t="shared" si="25"/>
        <v>0</v>
      </c>
      <c r="AH252" s="401">
        <f t="shared" si="26"/>
        <v>0</v>
      </c>
      <c r="AI252" s="401">
        <f t="shared" si="27"/>
        <v>0</v>
      </c>
      <c r="AJ252" s="401">
        <f t="shared" si="28"/>
        <v>0</v>
      </c>
      <c r="AK252" s="401">
        <f t="shared" si="29"/>
        <v>0</v>
      </c>
      <c r="AL252" s="401"/>
      <c r="AM252" s="401"/>
      <c r="AN252" s="401"/>
      <c r="AO252" s="401"/>
      <c r="AP252" s="367" t="s">
        <v>354</v>
      </c>
    </row>
    <row r="253" spans="1:42">
      <c r="A253" s="367">
        <v>6</v>
      </c>
      <c r="B253" s="367" t="s">
        <v>354</v>
      </c>
      <c r="C253" s="379" t="s">
        <v>5</v>
      </c>
      <c r="E253" s="375">
        <f>'24. Biologics Unit 1-2'!D9</f>
        <v>21</v>
      </c>
      <c r="F253" s="375">
        <f>'24. Biologics Unit 1-2'!F9</f>
        <v>18.626404133333335</v>
      </c>
      <c r="G253" s="375">
        <f>'24. Biologics Unit 1-2'!G9</f>
        <v>0</v>
      </c>
      <c r="H253" s="375">
        <f>'24. Biologics Unit 1-2'!H9</f>
        <v>0</v>
      </c>
      <c r="I253" s="375">
        <f>'24. Biologics Unit 1-2'!I9</f>
        <v>0</v>
      </c>
      <c r="J253" s="375">
        <f>'24. Biologics Unit 1-2'!J9</f>
        <v>0</v>
      </c>
      <c r="K253" s="375">
        <f>'24. Biologics Unit 1-2'!K9</f>
        <v>0</v>
      </c>
      <c r="L253" s="375">
        <f>'24. Biologics Unit 1-2'!L9</f>
        <v>0</v>
      </c>
      <c r="M253" s="375">
        <f>'24. Biologics Unit 1-2'!M9</f>
        <v>0</v>
      </c>
      <c r="N253" s="375">
        <f>'24. Biologics Unit 1-2'!N9</f>
        <v>0</v>
      </c>
      <c r="O253" s="375">
        <f>'24. Biologics Unit 1-2'!O9</f>
        <v>15.475416633333333</v>
      </c>
      <c r="P253" s="375">
        <f>'24. Biologics Unit 1-2'!P9</f>
        <v>3.1509874999999998</v>
      </c>
      <c r="Q253" s="375">
        <f>'24. Biologics Unit 1-2'!Q9</f>
        <v>0</v>
      </c>
      <c r="R253" s="375">
        <f>'24. Biologics Unit 1-2'!R9</f>
        <v>0</v>
      </c>
      <c r="S253" s="377" t="str">
        <f>VLOOKUP(B253,'Plant Data'!B:H,2,0)</f>
        <v>Ahmedabad</v>
      </c>
      <c r="T253" s="377" t="str">
        <f>VLOOKUP(B253,'Plant Data'!B:H,3,0)</f>
        <v>Non BU</v>
      </c>
      <c r="U253" s="377" t="str">
        <f>VLOOKUP(B253,'Plant Data'!B:H,4,0)</f>
        <v>DS- Biologics</v>
      </c>
      <c r="V253" s="377" t="str">
        <f>VLOOKUP(B253,'Plant Data'!B:H,5,0)</f>
        <v>Vibhor Saraswat</v>
      </c>
      <c r="W253" s="377" t="str">
        <f>VLOOKUP(B253,'Plant Data'!B:H,6,0)</f>
        <v>Brij Bhushan</v>
      </c>
      <c r="X253" s="377" t="str">
        <f>VLOOKUP(B253,'Plant Data'!B:H,7,0)</f>
        <v>Ishan Shah</v>
      </c>
      <c r="AA253" s="379" t="s">
        <v>5</v>
      </c>
      <c r="AB253" s="375">
        <v>16.87903</v>
      </c>
      <c r="AD253" s="401">
        <f t="shared" si="23"/>
        <v>0.58861173106430476</v>
      </c>
      <c r="AE253" s="401">
        <f t="shared" si="23"/>
        <v>1.3938325791602737</v>
      </c>
      <c r="AF253" s="401">
        <f t="shared" si="24"/>
        <v>1.3938325791602737</v>
      </c>
      <c r="AG253" s="401">
        <f t="shared" si="25"/>
        <v>1.4065858333333332</v>
      </c>
      <c r="AH253" s="401">
        <f t="shared" si="26"/>
        <v>1.4065858333333332</v>
      </c>
      <c r="AI253" s="401">
        <f t="shared" si="27"/>
        <v>1.4065858333333332</v>
      </c>
      <c r="AJ253" s="401">
        <f t="shared" si="28"/>
        <v>1.4065858333333332</v>
      </c>
      <c r="AK253" s="401">
        <f t="shared" si="29"/>
        <v>1.4065858333333332</v>
      </c>
      <c r="AL253" s="401"/>
      <c r="AM253" s="401"/>
      <c r="AN253" s="401"/>
      <c r="AO253" s="401"/>
      <c r="AP253" s="367" t="s">
        <v>354</v>
      </c>
    </row>
    <row r="254" spans="1:42">
      <c r="A254" s="367">
        <v>7</v>
      </c>
      <c r="B254" s="367" t="s">
        <v>354</v>
      </c>
      <c r="C254" s="367" t="s">
        <v>11</v>
      </c>
      <c r="E254" s="375">
        <f>'24. Biologics Unit 1-2'!D10</f>
        <v>386</v>
      </c>
      <c r="F254" s="375">
        <f>'24. Biologics Unit 1-2'!F10</f>
        <v>90.192307708333331</v>
      </c>
      <c r="G254" s="375">
        <f>'24. Biologics Unit 1-2'!G10</f>
        <v>0</v>
      </c>
      <c r="H254" s="375">
        <f>'24. Biologics Unit 1-2'!H10</f>
        <v>0</v>
      </c>
      <c r="I254" s="375">
        <f>'24. Biologics Unit 1-2'!I10</f>
        <v>0</v>
      </c>
      <c r="J254" s="375">
        <f>'24. Biologics Unit 1-2'!J10</f>
        <v>0</v>
      </c>
      <c r="K254" s="375">
        <f>'24. Biologics Unit 1-2'!K10</f>
        <v>0</v>
      </c>
      <c r="L254" s="375">
        <f>'24. Biologics Unit 1-2'!L10</f>
        <v>0</v>
      </c>
      <c r="M254" s="375">
        <f>'24. Biologics Unit 1-2'!M10</f>
        <v>88.456772000000001</v>
      </c>
      <c r="N254" s="375">
        <f>'24. Biologics Unit 1-2'!N10</f>
        <v>0</v>
      </c>
      <c r="O254" s="375">
        <f>'24. Biologics Unit 1-2'!O10</f>
        <v>1.5002840833333333</v>
      </c>
      <c r="P254" s="375">
        <f>'24. Biologics Unit 1-2'!P10</f>
        <v>0.23525162499999999</v>
      </c>
      <c r="Q254" s="375">
        <f>'24. Biologics Unit 1-2'!Q10</f>
        <v>0</v>
      </c>
      <c r="R254" s="375">
        <f>'24. Biologics Unit 1-2'!R10</f>
        <v>0</v>
      </c>
      <c r="S254" s="377" t="str">
        <f>VLOOKUP(B254,'Plant Data'!B:H,2,0)</f>
        <v>Ahmedabad</v>
      </c>
      <c r="T254" s="377" t="str">
        <f>VLOOKUP(B254,'Plant Data'!B:H,3,0)</f>
        <v>Non BU</v>
      </c>
      <c r="U254" s="377" t="str">
        <f>VLOOKUP(B254,'Plant Data'!B:H,4,0)</f>
        <v>DS- Biologics</v>
      </c>
      <c r="V254" s="377" t="str">
        <f>VLOOKUP(B254,'Plant Data'!B:H,5,0)</f>
        <v>Vibhor Saraswat</v>
      </c>
      <c r="W254" s="377" t="str">
        <f>VLOOKUP(B254,'Plant Data'!B:H,6,0)</f>
        <v>Brij Bhushan</v>
      </c>
      <c r="X254" s="377" t="str">
        <f>VLOOKUP(B254,'Plant Data'!B:H,7,0)</f>
        <v>Ishan Shah</v>
      </c>
      <c r="AA254" s="367" t="s">
        <v>11</v>
      </c>
      <c r="AB254" s="375">
        <v>344.5614064830188</v>
      </c>
      <c r="AD254" s="401">
        <f t="shared" si="23"/>
        <v>12.015671867869258</v>
      </c>
      <c r="AE254" s="401">
        <f t="shared" si="23"/>
        <v>28.453110983114403</v>
      </c>
      <c r="AF254" s="401">
        <f t="shared" si="24"/>
        <v>28.453110983114403</v>
      </c>
      <c r="AG254" s="401">
        <f t="shared" si="25"/>
        <v>28.713450540251564</v>
      </c>
      <c r="AH254" s="401">
        <f t="shared" si="26"/>
        <v>28.713450540251564</v>
      </c>
      <c r="AI254" s="401">
        <f t="shared" si="27"/>
        <v>28.713450540251564</v>
      </c>
      <c r="AJ254" s="401">
        <f t="shared" si="28"/>
        <v>28.713450540251564</v>
      </c>
      <c r="AK254" s="401">
        <f t="shared" si="29"/>
        <v>28.713450540251564</v>
      </c>
      <c r="AL254" s="401"/>
      <c r="AM254" s="401"/>
      <c r="AN254" s="401"/>
      <c r="AO254" s="401"/>
      <c r="AP254" s="367" t="s">
        <v>354</v>
      </c>
    </row>
    <row r="255" spans="1:42">
      <c r="A255" s="367">
        <v>8</v>
      </c>
      <c r="B255" s="367" t="s">
        <v>354</v>
      </c>
      <c r="C255" s="379" t="s">
        <v>12</v>
      </c>
      <c r="E255" s="375">
        <f>'24. Biologics Unit 1-2'!D11</f>
        <v>0</v>
      </c>
      <c r="F255" s="375">
        <f>'24. Biologics Unit 1-2'!F11</f>
        <v>0</v>
      </c>
      <c r="G255" s="375">
        <f>'24. Biologics Unit 1-2'!G11</f>
        <v>0</v>
      </c>
      <c r="H255" s="375">
        <f>'24. Biologics Unit 1-2'!H11</f>
        <v>0</v>
      </c>
      <c r="I255" s="375">
        <f>'24. Biologics Unit 1-2'!I11</f>
        <v>0</v>
      </c>
      <c r="J255" s="375">
        <f>'24. Biologics Unit 1-2'!J11</f>
        <v>0</v>
      </c>
      <c r="K255" s="375">
        <f>'24. Biologics Unit 1-2'!K11</f>
        <v>0</v>
      </c>
      <c r="L255" s="375">
        <f>'24. Biologics Unit 1-2'!L11</f>
        <v>0</v>
      </c>
      <c r="M255" s="375">
        <f>'24. Biologics Unit 1-2'!M11</f>
        <v>0</v>
      </c>
      <c r="N255" s="375">
        <f>'24. Biologics Unit 1-2'!N11</f>
        <v>0</v>
      </c>
      <c r="O255" s="375">
        <f>'24. Biologics Unit 1-2'!O11</f>
        <v>0</v>
      </c>
      <c r="P255" s="375">
        <f>'24. Biologics Unit 1-2'!P11</f>
        <v>0</v>
      </c>
      <c r="Q255" s="375">
        <f>'24. Biologics Unit 1-2'!Q11</f>
        <v>0</v>
      </c>
      <c r="R255" s="375">
        <f>'24. Biologics Unit 1-2'!R11</f>
        <v>0</v>
      </c>
      <c r="S255" s="377" t="str">
        <f>VLOOKUP(B255,'Plant Data'!B:H,2,0)</f>
        <v>Ahmedabad</v>
      </c>
      <c r="T255" s="377" t="str">
        <f>VLOOKUP(B255,'Plant Data'!B:H,3,0)</f>
        <v>Non BU</v>
      </c>
      <c r="U255" s="377" t="str">
        <f>VLOOKUP(B255,'Plant Data'!B:H,4,0)</f>
        <v>DS- Biologics</v>
      </c>
      <c r="V255" s="377" t="str">
        <f>VLOOKUP(B255,'Plant Data'!B:H,5,0)</f>
        <v>Vibhor Saraswat</v>
      </c>
      <c r="W255" s="377" t="str">
        <f>VLOOKUP(B255,'Plant Data'!B:H,6,0)</f>
        <v>Brij Bhushan</v>
      </c>
      <c r="X255" s="377" t="str">
        <f>VLOOKUP(B255,'Plant Data'!B:H,7,0)</f>
        <v>Ishan Shah</v>
      </c>
      <c r="AA255" s="379" t="s">
        <v>12</v>
      </c>
      <c r="AB255" s="375">
        <v>0</v>
      </c>
      <c r="AD255" s="401">
        <f t="shared" si="23"/>
        <v>0</v>
      </c>
      <c r="AE255" s="401">
        <f t="shared" si="23"/>
        <v>0</v>
      </c>
      <c r="AF255" s="401">
        <f t="shared" si="24"/>
        <v>0</v>
      </c>
      <c r="AG255" s="401">
        <f t="shared" si="25"/>
        <v>0</v>
      </c>
      <c r="AH255" s="401">
        <f t="shared" si="26"/>
        <v>0</v>
      </c>
      <c r="AI255" s="401">
        <f t="shared" si="27"/>
        <v>0</v>
      </c>
      <c r="AJ255" s="401">
        <f t="shared" si="28"/>
        <v>0</v>
      </c>
      <c r="AK255" s="401">
        <f t="shared" si="29"/>
        <v>0</v>
      </c>
      <c r="AL255" s="401"/>
      <c r="AM255" s="401"/>
      <c r="AN255" s="401"/>
      <c r="AO255" s="401"/>
      <c r="AP255" s="367" t="s">
        <v>354</v>
      </c>
    </row>
    <row r="256" spans="1:42">
      <c r="A256" s="367">
        <v>9</v>
      </c>
      <c r="B256" s="367" t="s">
        <v>354</v>
      </c>
      <c r="C256" s="380" t="s">
        <v>15</v>
      </c>
      <c r="E256" s="375">
        <f>'24. Biologics Unit 1-2'!D12</f>
        <v>0</v>
      </c>
      <c r="F256" s="375">
        <f>'24. Biologics Unit 1-2'!F12</f>
        <v>0</v>
      </c>
      <c r="G256" s="375">
        <f>'24. Biologics Unit 1-2'!G12</f>
        <v>0</v>
      </c>
      <c r="H256" s="375">
        <f>'24. Biologics Unit 1-2'!H12</f>
        <v>0</v>
      </c>
      <c r="I256" s="375">
        <f>'24. Biologics Unit 1-2'!I12</f>
        <v>0</v>
      </c>
      <c r="J256" s="375">
        <f>'24. Biologics Unit 1-2'!J12</f>
        <v>0</v>
      </c>
      <c r="K256" s="375">
        <f>'24. Biologics Unit 1-2'!K12</f>
        <v>0</v>
      </c>
      <c r="L256" s="375">
        <f>'24. Biologics Unit 1-2'!L12</f>
        <v>0</v>
      </c>
      <c r="M256" s="375">
        <f>'24. Biologics Unit 1-2'!M12</f>
        <v>0</v>
      </c>
      <c r="N256" s="375">
        <f>'24. Biologics Unit 1-2'!N12</f>
        <v>0</v>
      </c>
      <c r="O256" s="375">
        <f>'24. Biologics Unit 1-2'!O12</f>
        <v>0</v>
      </c>
      <c r="P256" s="375">
        <f>'24. Biologics Unit 1-2'!P12</f>
        <v>0</v>
      </c>
      <c r="Q256" s="375">
        <f>'24. Biologics Unit 1-2'!Q12</f>
        <v>0</v>
      </c>
      <c r="R256" s="375">
        <f>'24. Biologics Unit 1-2'!R12</f>
        <v>0</v>
      </c>
      <c r="S256" s="377" t="str">
        <f>VLOOKUP(B256,'Plant Data'!B:H,2,0)</f>
        <v>Ahmedabad</v>
      </c>
      <c r="T256" s="377" t="str">
        <f>VLOOKUP(B256,'Plant Data'!B:H,3,0)</f>
        <v>Non BU</v>
      </c>
      <c r="U256" s="377" t="str">
        <f>VLOOKUP(B256,'Plant Data'!B:H,4,0)</f>
        <v>DS- Biologics</v>
      </c>
      <c r="V256" s="377" t="str">
        <f>VLOOKUP(B256,'Plant Data'!B:H,5,0)</f>
        <v>Vibhor Saraswat</v>
      </c>
      <c r="W256" s="377" t="str">
        <f>VLOOKUP(B256,'Plant Data'!B:H,6,0)</f>
        <v>Brij Bhushan</v>
      </c>
      <c r="X256" s="377" t="str">
        <f>VLOOKUP(B256,'Plant Data'!B:H,7,0)</f>
        <v>Ishan Shah</v>
      </c>
      <c r="AA256" s="380" t="s">
        <v>15</v>
      </c>
      <c r="AB256" s="375">
        <v>0</v>
      </c>
      <c r="AD256" s="401">
        <f t="shared" si="23"/>
        <v>0</v>
      </c>
      <c r="AE256" s="401">
        <f t="shared" si="23"/>
        <v>0</v>
      </c>
      <c r="AF256" s="401">
        <f t="shared" si="24"/>
        <v>0</v>
      </c>
      <c r="AG256" s="401">
        <f t="shared" si="25"/>
        <v>0</v>
      </c>
      <c r="AH256" s="401">
        <f t="shared" si="26"/>
        <v>0</v>
      </c>
      <c r="AI256" s="401">
        <f t="shared" si="27"/>
        <v>0</v>
      </c>
      <c r="AJ256" s="401">
        <f t="shared" si="28"/>
        <v>0</v>
      </c>
      <c r="AK256" s="401">
        <f t="shared" si="29"/>
        <v>0</v>
      </c>
      <c r="AL256" s="401"/>
      <c r="AM256" s="401"/>
      <c r="AN256" s="401"/>
      <c r="AO256" s="401"/>
      <c r="AP256" s="367" t="s">
        <v>354</v>
      </c>
    </row>
    <row r="257" spans="1:42">
      <c r="A257" s="367">
        <v>10</v>
      </c>
      <c r="B257" s="367" t="s">
        <v>354</v>
      </c>
      <c r="C257" s="380" t="s">
        <v>16</v>
      </c>
      <c r="E257" s="375">
        <f>'24. Biologics Unit 1-2'!D13</f>
        <v>0</v>
      </c>
      <c r="F257" s="375">
        <f>'24. Biologics Unit 1-2'!F13</f>
        <v>0</v>
      </c>
      <c r="G257" s="375">
        <f>'24. Biologics Unit 1-2'!G13</f>
        <v>0</v>
      </c>
      <c r="H257" s="375">
        <f>'24. Biologics Unit 1-2'!H13</f>
        <v>0</v>
      </c>
      <c r="I257" s="375">
        <f>'24. Biologics Unit 1-2'!I13</f>
        <v>0</v>
      </c>
      <c r="J257" s="375">
        <f>'24. Biologics Unit 1-2'!J13</f>
        <v>0</v>
      </c>
      <c r="K257" s="375">
        <f>'24. Biologics Unit 1-2'!K13</f>
        <v>0</v>
      </c>
      <c r="L257" s="375">
        <f>'24. Biologics Unit 1-2'!L13</f>
        <v>0</v>
      </c>
      <c r="M257" s="375">
        <f>'24. Biologics Unit 1-2'!M13</f>
        <v>0</v>
      </c>
      <c r="N257" s="375">
        <f>'24. Biologics Unit 1-2'!N13</f>
        <v>0</v>
      </c>
      <c r="O257" s="375">
        <f>'24. Biologics Unit 1-2'!O13</f>
        <v>0</v>
      </c>
      <c r="P257" s="375">
        <f>'24. Biologics Unit 1-2'!P13</f>
        <v>0</v>
      </c>
      <c r="Q257" s="375">
        <f>'24. Biologics Unit 1-2'!Q13</f>
        <v>0</v>
      </c>
      <c r="R257" s="375">
        <f>'24. Biologics Unit 1-2'!R13</f>
        <v>0</v>
      </c>
      <c r="S257" s="377" t="str">
        <f>VLOOKUP(B257,'Plant Data'!B:H,2,0)</f>
        <v>Ahmedabad</v>
      </c>
      <c r="T257" s="377" t="str">
        <f>VLOOKUP(B257,'Plant Data'!B:H,3,0)</f>
        <v>Non BU</v>
      </c>
      <c r="U257" s="377" t="str">
        <f>VLOOKUP(B257,'Plant Data'!B:H,4,0)</f>
        <v>DS- Biologics</v>
      </c>
      <c r="V257" s="377" t="str">
        <f>VLOOKUP(B257,'Plant Data'!B:H,5,0)</f>
        <v>Vibhor Saraswat</v>
      </c>
      <c r="W257" s="377" t="str">
        <f>VLOOKUP(B257,'Plant Data'!B:H,6,0)</f>
        <v>Brij Bhushan</v>
      </c>
      <c r="X257" s="377" t="str">
        <f>VLOOKUP(B257,'Plant Data'!B:H,7,0)</f>
        <v>Ishan Shah</v>
      </c>
      <c r="AA257" s="380" t="s">
        <v>16</v>
      </c>
      <c r="AB257" s="375">
        <v>0</v>
      </c>
      <c r="AD257" s="401">
        <f t="shared" si="23"/>
        <v>0</v>
      </c>
      <c r="AE257" s="401">
        <f t="shared" si="23"/>
        <v>0</v>
      </c>
      <c r="AF257" s="401">
        <f t="shared" si="24"/>
        <v>0</v>
      </c>
      <c r="AG257" s="401">
        <f t="shared" si="25"/>
        <v>0</v>
      </c>
      <c r="AH257" s="401">
        <f t="shared" si="26"/>
        <v>0</v>
      </c>
      <c r="AI257" s="401">
        <f t="shared" si="27"/>
        <v>0</v>
      </c>
      <c r="AJ257" s="401">
        <f t="shared" si="28"/>
        <v>0</v>
      </c>
      <c r="AK257" s="401">
        <f t="shared" si="29"/>
        <v>0</v>
      </c>
      <c r="AL257" s="401"/>
      <c r="AM257" s="401"/>
      <c r="AN257" s="401"/>
      <c r="AO257" s="401"/>
      <c r="AP257" s="367" t="s">
        <v>354</v>
      </c>
    </row>
    <row r="258" spans="1:42">
      <c r="A258" s="367">
        <v>11</v>
      </c>
      <c r="B258" s="367" t="s">
        <v>354</v>
      </c>
      <c r="C258" s="380" t="s">
        <v>17</v>
      </c>
      <c r="E258" s="375">
        <f>'24. Biologics Unit 1-2'!D14</f>
        <v>0</v>
      </c>
      <c r="F258" s="375">
        <f>'24. Biologics Unit 1-2'!F14</f>
        <v>0</v>
      </c>
      <c r="G258" s="375">
        <f>'24. Biologics Unit 1-2'!G14</f>
        <v>0</v>
      </c>
      <c r="H258" s="375">
        <f>'24. Biologics Unit 1-2'!H14</f>
        <v>0</v>
      </c>
      <c r="I258" s="375">
        <f>'24. Biologics Unit 1-2'!I14</f>
        <v>0</v>
      </c>
      <c r="J258" s="375">
        <f>'24. Biologics Unit 1-2'!J14</f>
        <v>0</v>
      </c>
      <c r="K258" s="375">
        <f>'24. Biologics Unit 1-2'!K14</f>
        <v>0</v>
      </c>
      <c r="L258" s="375">
        <f>'24. Biologics Unit 1-2'!L14</f>
        <v>0</v>
      </c>
      <c r="M258" s="375">
        <f>'24. Biologics Unit 1-2'!M14</f>
        <v>0</v>
      </c>
      <c r="N258" s="375">
        <f>'24. Biologics Unit 1-2'!N14</f>
        <v>0</v>
      </c>
      <c r="O258" s="375">
        <f>'24. Biologics Unit 1-2'!O14</f>
        <v>0</v>
      </c>
      <c r="P258" s="375">
        <f>'24. Biologics Unit 1-2'!P14</f>
        <v>0</v>
      </c>
      <c r="Q258" s="375">
        <f>'24. Biologics Unit 1-2'!Q14</f>
        <v>0</v>
      </c>
      <c r="R258" s="375">
        <f>'24. Biologics Unit 1-2'!R14</f>
        <v>0</v>
      </c>
      <c r="S258" s="377" t="str">
        <f>VLOOKUP(B258,'Plant Data'!B:H,2,0)</f>
        <v>Ahmedabad</v>
      </c>
      <c r="T258" s="377" t="str">
        <f>VLOOKUP(B258,'Plant Data'!B:H,3,0)</f>
        <v>Non BU</v>
      </c>
      <c r="U258" s="377" t="str">
        <f>VLOOKUP(B258,'Plant Data'!B:H,4,0)</f>
        <v>DS- Biologics</v>
      </c>
      <c r="V258" s="377" t="str">
        <f>VLOOKUP(B258,'Plant Data'!B:H,5,0)</f>
        <v>Vibhor Saraswat</v>
      </c>
      <c r="W258" s="377" t="str">
        <f>VLOOKUP(B258,'Plant Data'!B:H,6,0)</f>
        <v>Brij Bhushan</v>
      </c>
      <c r="X258" s="377" t="str">
        <f>VLOOKUP(B258,'Plant Data'!B:H,7,0)</f>
        <v>Ishan Shah</v>
      </c>
      <c r="AA258" s="380" t="s">
        <v>17</v>
      </c>
      <c r="AB258" s="375">
        <v>0</v>
      </c>
      <c r="AD258" s="401">
        <f t="shared" si="23"/>
        <v>0</v>
      </c>
      <c r="AE258" s="401">
        <f t="shared" si="23"/>
        <v>0</v>
      </c>
      <c r="AF258" s="401">
        <f t="shared" si="24"/>
        <v>0</v>
      </c>
      <c r="AG258" s="401">
        <f t="shared" si="25"/>
        <v>0</v>
      </c>
      <c r="AH258" s="401">
        <f t="shared" si="26"/>
        <v>0</v>
      </c>
      <c r="AI258" s="401">
        <f t="shared" si="27"/>
        <v>0</v>
      </c>
      <c r="AJ258" s="401">
        <f t="shared" si="28"/>
        <v>0</v>
      </c>
      <c r="AK258" s="401">
        <f t="shared" si="29"/>
        <v>0</v>
      </c>
      <c r="AL258" s="401"/>
      <c r="AM258" s="401"/>
      <c r="AN258" s="401"/>
      <c r="AO258" s="401"/>
      <c r="AP258" s="367" t="s">
        <v>354</v>
      </c>
    </row>
    <row r="259" spans="1:42">
      <c r="A259" s="367">
        <v>12</v>
      </c>
      <c r="B259" s="367" t="s">
        <v>354</v>
      </c>
      <c r="C259" s="379" t="s">
        <v>132</v>
      </c>
      <c r="E259" s="375">
        <f>'24. Biologics Unit 1-2'!D15</f>
        <v>0</v>
      </c>
      <c r="F259" s="375">
        <f>'24. Biologics Unit 1-2'!F15</f>
        <v>0</v>
      </c>
      <c r="G259" s="375">
        <f>'24. Biologics Unit 1-2'!G15</f>
        <v>0</v>
      </c>
      <c r="H259" s="375">
        <f>'24. Biologics Unit 1-2'!H15</f>
        <v>0</v>
      </c>
      <c r="I259" s="375">
        <f>'24. Biologics Unit 1-2'!I15</f>
        <v>0</v>
      </c>
      <c r="J259" s="375">
        <f>'24. Biologics Unit 1-2'!J15</f>
        <v>0</v>
      </c>
      <c r="K259" s="375">
        <f>'24. Biologics Unit 1-2'!K15</f>
        <v>0</v>
      </c>
      <c r="L259" s="375">
        <f>'24. Biologics Unit 1-2'!L15</f>
        <v>0</v>
      </c>
      <c r="M259" s="375">
        <f>'24. Biologics Unit 1-2'!M15</f>
        <v>0</v>
      </c>
      <c r="N259" s="375">
        <f>'24. Biologics Unit 1-2'!N15</f>
        <v>0</v>
      </c>
      <c r="O259" s="375">
        <f>'24. Biologics Unit 1-2'!O15</f>
        <v>0</v>
      </c>
      <c r="P259" s="375">
        <f>'24. Biologics Unit 1-2'!P15</f>
        <v>0</v>
      </c>
      <c r="Q259" s="375">
        <f>'24. Biologics Unit 1-2'!Q15</f>
        <v>0</v>
      </c>
      <c r="R259" s="375">
        <f>'24. Biologics Unit 1-2'!R15</f>
        <v>0</v>
      </c>
      <c r="S259" s="377" t="str">
        <f>VLOOKUP(B259,'Plant Data'!B:H,2,0)</f>
        <v>Ahmedabad</v>
      </c>
      <c r="T259" s="377" t="str">
        <f>VLOOKUP(B259,'Plant Data'!B:H,3,0)</f>
        <v>Non BU</v>
      </c>
      <c r="U259" s="377" t="str">
        <f>VLOOKUP(B259,'Plant Data'!B:H,4,0)</f>
        <v>DS- Biologics</v>
      </c>
      <c r="V259" s="377" t="str">
        <f>VLOOKUP(B259,'Plant Data'!B:H,5,0)</f>
        <v>Vibhor Saraswat</v>
      </c>
      <c r="W259" s="377" t="str">
        <f>VLOOKUP(B259,'Plant Data'!B:H,6,0)</f>
        <v>Brij Bhushan</v>
      </c>
      <c r="X259" s="377" t="str">
        <f>VLOOKUP(B259,'Plant Data'!B:H,7,0)</f>
        <v>Ishan Shah</v>
      </c>
      <c r="AA259" s="379" t="s">
        <v>132</v>
      </c>
      <c r="AB259" s="375">
        <v>0</v>
      </c>
      <c r="AD259" s="401">
        <f t="shared" si="23"/>
        <v>0</v>
      </c>
      <c r="AE259" s="401">
        <f t="shared" si="23"/>
        <v>0</v>
      </c>
      <c r="AF259" s="401">
        <f t="shared" si="24"/>
        <v>0</v>
      </c>
      <c r="AG259" s="401">
        <f t="shared" si="25"/>
        <v>0</v>
      </c>
      <c r="AH259" s="401">
        <f t="shared" si="26"/>
        <v>0</v>
      </c>
      <c r="AI259" s="401">
        <f t="shared" si="27"/>
        <v>0</v>
      </c>
      <c r="AJ259" s="401">
        <f t="shared" si="28"/>
        <v>0</v>
      </c>
      <c r="AK259" s="401">
        <f t="shared" si="29"/>
        <v>0</v>
      </c>
      <c r="AL259" s="401"/>
      <c r="AM259" s="401"/>
      <c r="AN259" s="401"/>
      <c r="AO259" s="401"/>
      <c r="AP259" s="367" t="s">
        <v>354</v>
      </c>
    </row>
    <row r="260" spans="1:42">
      <c r="A260" s="367">
        <v>13</v>
      </c>
      <c r="B260" s="367" t="s">
        <v>354</v>
      </c>
      <c r="C260" s="379" t="s">
        <v>13</v>
      </c>
      <c r="E260" s="375">
        <f>'24. Biologics Unit 1-2'!D16</f>
        <v>0</v>
      </c>
      <c r="F260" s="375">
        <f>'24. Biologics Unit 1-2'!F16</f>
        <v>0</v>
      </c>
      <c r="G260" s="375">
        <f>'24. Biologics Unit 1-2'!G16</f>
        <v>0</v>
      </c>
      <c r="H260" s="375">
        <f>'24. Biologics Unit 1-2'!H16</f>
        <v>0</v>
      </c>
      <c r="I260" s="375">
        <f>'24. Biologics Unit 1-2'!I16</f>
        <v>0</v>
      </c>
      <c r="J260" s="375">
        <f>'24. Biologics Unit 1-2'!J16</f>
        <v>0</v>
      </c>
      <c r="K260" s="375">
        <f>'24. Biologics Unit 1-2'!K16</f>
        <v>0</v>
      </c>
      <c r="L260" s="375">
        <f>'24. Biologics Unit 1-2'!L16</f>
        <v>0</v>
      </c>
      <c r="M260" s="375">
        <f>'24. Biologics Unit 1-2'!M16</f>
        <v>0</v>
      </c>
      <c r="N260" s="375">
        <f>'24. Biologics Unit 1-2'!N16</f>
        <v>0</v>
      </c>
      <c r="O260" s="375">
        <f>'24. Biologics Unit 1-2'!O16</f>
        <v>0</v>
      </c>
      <c r="P260" s="375">
        <f>'24. Biologics Unit 1-2'!P16</f>
        <v>0</v>
      </c>
      <c r="Q260" s="375">
        <f>'24. Biologics Unit 1-2'!Q16</f>
        <v>0</v>
      </c>
      <c r="R260" s="375">
        <f>'24. Biologics Unit 1-2'!R16</f>
        <v>0</v>
      </c>
      <c r="S260" s="377" t="str">
        <f>VLOOKUP(B260,'Plant Data'!B:H,2,0)</f>
        <v>Ahmedabad</v>
      </c>
      <c r="T260" s="377" t="str">
        <f>VLOOKUP(B260,'Plant Data'!B:H,3,0)</f>
        <v>Non BU</v>
      </c>
      <c r="U260" s="377" t="str">
        <f>VLOOKUP(B260,'Plant Data'!B:H,4,0)</f>
        <v>DS- Biologics</v>
      </c>
      <c r="V260" s="377" t="str">
        <f>VLOOKUP(B260,'Plant Data'!B:H,5,0)</f>
        <v>Vibhor Saraswat</v>
      </c>
      <c r="W260" s="377" t="str">
        <f>VLOOKUP(B260,'Plant Data'!B:H,6,0)</f>
        <v>Brij Bhushan</v>
      </c>
      <c r="X260" s="377" t="str">
        <f>VLOOKUP(B260,'Plant Data'!B:H,7,0)</f>
        <v>Ishan Shah</v>
      </c>
      <c r="AA260" s="379" t="s">
        <v>13</v>
      </c>
      <c r="AB260" s="375">
        <v>0</v>
      </c>
      <c r="AD260" s="401">
        <f t="shared" si="23"/>
        <v>0</v>
      </c>
      <c r="AE260" s="401">
        <f t="shared" si="23"/>
        <v>0</v>
      </c>
      <c r="AF260" s="401">
        <f t="shared" si="24"/>
        <v>0</v>
      </c>
      <c r="AG260" s="401">
        <f t="shared" si="25"/>
        <v>0</v>
      </c>
      <c r="AH260" s="401">
        <f t="shared" si="26"/>
        <v>0</v>
      </c>
      <c r="AI260" s="401">
        <f t="shared" si="27"/>
        <v>0</v>
      </c>
      <c r="AJ260" s="401">
        <f t="shared" si="28"/>
        <v>0</v>
      </c>
      <c r="AK260" s="401">
        <f t="shared" si="29"/>
        <v>0</v>
      </c>
      <c r="AL260" s="401"/>
      <c r="AM260" s="401"/>
      <c r="AN260" s="401"/>
      <c r="AO260" s="401"/>
      <c r="AP260" s="367" t="s">
        <v>354</v>
      </c>
    </row>
    <row r="261" spans="1:42">
      <c r="A261" s="367">
        <v>14</v>
      </c>
      <c r="B261" s="367" t="s">
        <v>354</v>
      </c>
      <c r="C261" s="380" t="s">
        <v>14</v>
      </c>
      <c r="E261" s="375">
        <f>'24. Biologics Unit 1-2'!D17</f>
        <v>0</v>
      </c>
      <c r="F261" s="375">
        <f>'24. Biologics Unit 1-2'!F17</f>
        <v>0</v>
      </c>
      <c r="G261" s="375">
        <f>'24. Biologics Unit 1-2'!G17</f>
        <v>0</v>
      </c>
      <c r="H261" s="375">
        <f>'24. Biologics Unit 1-2'!H17</f>
        <v>0</v>
      </c>
      <c r="I261" s="375">
        <f>'24. Biologics Unit 1-2'!I17</f>
        <v>0</v>
      </c>
      <c r="J261" s="375">
        <f>'24. Biologics Unit 1-2'!J17</f>
        <v>0</v>
      </c>
      <c r="K261" s="375">
        <f>'24. Biologics Unit 1-2'!K17</f>
        <v>0</v>
      </c>
      <c r="L261" s="375">
        <f>'24. Biologics Unit 1-2'!L17</f>
        <v>0</v>
      </c>
      <c r="M261" s="375">
        <f>'24. Biologics Unit 1-2'!M17</f>
        <v>0</v>
      </c>
      <c r="N261" s="375">
        <f>'24. Biologics Unit 1-2'!N17</f>
        <v>0</v>
      </c>
      <c r="O261" s="375">
        <f>'24. Biologics Unit 1-2'!O17</f>
        <v>0</v>
      </c>
      <c r="P261" s="375">
        <f>'24. Biologics Unit 1-2'!P17</f>
        <v>0</v>
      </c>
      <c r="Q261" s="375">
        <f>'24. Biologics Unit 1-2'!Q17</f>
        <v>0</v>
      </c>
      <c r="R261" s="375">
        <f>'24. Biologics Unit 1-2'!R17</f>
        <v>0</v>
      </c>
      <c r="S261" s="377" t="str">
        <f>VLOOKUP(B261,'Plant Data'!B:H,2,0)</f>
        <v>Ahmedabad</v>
      </c>
      <c r="T261" s="377" t="str">
        <f>VLOOKUP(B261,'Plant Data'!B:H,3,0)</f>
        <v>Non BU</v>
      </c>
      <c r="U261" s="377" t="str">
        <f>VLOOKUP(B261,'Plant Data'!B:H,4,0)</f>
        <v>DS- Biologics</v>
      </c>
      <c r="V261" s="377" t="str">
        <f>VLOOKUP(B261,'Plant Data'!B:H,5,0)</f>
        <v>Vibhor Saraswat</v>
      </c>
      <c r="W261" s="377" t="str">
        <f>VLOOKUP(B261,'Plant Data'!B:H,6,0)</f>
        <v>Brij Bhushan</v>
      </c>
      <c r="X261" s="377" t="str">
        <f>VLOOKUP(B261,'Plant Data'!B:H,7,0)</f>
        <v>Ishan Shah</v>
      </c>
      <c r="AA261" s="380" t="s">
        <v>14</v>
      </c>
      <c r="AB261" s="375">
        <v>0</v>
      </c>
      <c r="AD261" s="401">
        <f t="shared" si="23"/>
        <v>0</v>
      </c>
      <c r="AE261" s="401">
        <f t="shared" si="23"/>
        <v>0</v>
      </c>
      <c r="AF261" s="401">
        <f t="shared" si="24"/>
        <v>0</v>
      </c>
      <c r="AG261" s="401">
        <f t="shared" si="25"/>
        <v>0</v>
      </c>
      <c r="AH261" s="401">
        <f t="shared" si="26"/>
        <v>0</v>
      </c>
      <c r="AI261" s="401">
        <f t="shared" si="27"/>
        <v>0</v>
      </c>
      <c r="AJ261" s="401">
        <f t="shared" si="28"/>
        <v>0</v>
      </c>
      <c r="AK261" s="401">
        <f t="shared" si="29"/>
        <v>0</v>
      </c>
      <c r="AL261" s="401"/>
      <c r="AM261" s="401"/>
      <c r="AN261" s="401"/>
      <c r="AO261" s="401"/>
      <c r="AP261" s="367" t="s">
        <v>354</v>
      </c>
    </row>
    <row r="262" spans="1:42">
      <c r="A262" s="367">
        <v>1</v>
      </c>
      <c r="B262" s="367" t="s">
        <v>112</v>
      </c>
      <c r="C262" s="379" t="s">
        <v>7</v>
      </c>
      <c r="E262" s="381">
        <f>'18. Agiolax'!D4</f>
        <v>3</v>
      </c>
      <c r="F262" s="381">
        <f>'18. Agiolax'!F4</f>
        <v>3.44</v>
      </c>
      <c r="G262" s="381">
        <f>'18. Agiolax'!G4</f>
        <v>0</v>
      </c>
      <c r="H262" s="381">
        <f>'18. Agiolax'!H4</f>
        <v>0</v>
      </c>
      <c r="I262" s="381">
        <f>'18. Agiolax'!I4</f>
        <v>0</v>
      </c>
      <c r="J262" s="381">
        <f>'18. Agiolax'!J4</f>
        <v>3.44</v>
      </c>
      <c r="K262" s="381">
        <f>'18. Agiolax'!K4</f>
        <v>0</v>
      </c>
      <c r="L262" s="381">
        <f>'18. Agiolax'!L4</f>
        <v>0</v>
      </c>
      <c r="M262" s="381">
        <f>'18. Agiolax'!M4</f>
        <v>0</v>
      </c>
      <c r="N262" s="381">
        <f>'18. Agiolax'!N4</f>
        <v>0</v>
      </c>
      <c r="O262" s="381">
        <f>'18. Agiolax'!O4</f>
        <v>0</v>
      </c>
      <c r="P262" s="381">
        <f>'18. Agiolax'!P4</f>
        <v>0</v>
      </c>
      <c r="Q262" s="381">
        <f>'18. Agiolax'!Q4</f>
        <v>0</v>
      </c>
      <c r="R262" s="381">
        <f>'18. Agiolax'!R4</f>
        <v>0</v>
      </c>
      <c r="S262" s="377" t="str">
        <f>VLOOKUP(B262,'Plant Data'!B:H,2,0)</f>
        <v>Goa</v>
      </c>
      <c r="T262" s="377" t="str">
        <f>VLOOKUP(B262,'Plant Data'!B:H,3,0)</f>
        <v>TS-3</v>
      </c>
      <c r="U262" s="377" t="str">
        <f>VLOOKUP(B262,'Plant Data'!B:H,4,0)</f>
        <v>OSD</v>
      </c>
      <c r="V262" s="377" t="str">
        <f>VLOOKUP(B262,'Plant Data'!B:H,5,0)</f>
        <v>Varsha Havaldar</v>
      </c>
      <c r="W262" s="377" t="str">
        <f>VLOOKUP(B262,'Plant Data'!B:H,6,0)</f>
        <v>Jehul Khamar</v>
      </c>
      <c r="X262" s="377" t="str">
        <f>VLOOKUP(B262,'Plant Data'!B:H,7,0)</f>
        <v>Chetan Kenkre</v>
      </c>
      <c r="AA262" s="379" t="s">
        <v>7</v>
      </c>
      <c r="AB262" s="381">
        <v>8.6170000000000009</v>
      </c>
      <c r="AD262" s="401">
        <f t="shared" si="23"/>
        <v>0.30049518761333527</v>
      </c>
      <c r="AE262" s="401">
        <f t="shared" si="23"/>
        <v>0.71157260426837787</v>
      </c>
      <c r="AF262" s="401">
        <f t="shared" si="24"/>
        <v>0.71157260426837787</v>
      </c>
      <c r="AG262" s="401">
        <f t="shared" si="25"/>
        <v>0.71808333333333341</v>
      </c>
      <c r="AH262" s="401">
        <f t="shared" si="26"/>
        <v>0.71808333333333341</v>
      </c>
      <c r="AI262" s="401">
        <f t="shared" si="27"/>
        <v>0.71808333333333341</v>
      </c>
      <c r="AJ262" s="401">
        <f t="shared" si="28"/>
        <v>0.71808333333333341</v>
      </c>
      <c r="AK262" s="401">
        <f t="shared" si="29"/>
        <v>0.71808333333333341</v>
      </c>
      <c r="AL262" s="401"/>
      <c r="AM262" s="401"/>
      <c r="AN262" s="401"/>
      <c r="AO262" s="401"/>
      <c r="AP262" s="367" t="s">
        <v>112</v>
      </c>
    </row>
    <row r="263" spans="1:42">
      <c r="A263" s="367">
        <v>2</v>
      </c>
      <c r="B263" s="367" t="s">
        <v>112</v>
      </c>
      <c r="C263" s="379" t="s">
        <v>8</v>
      </c>
      <c r="E263" s="381">
        <f>'18. Agiolax'!D5</f>
        <v>0</v>
      </c>
      <c r="F263" s="381">
        <f>'18. Agiolax'!F5</f>
        <v>0</v>
      </c>
      <c r="G263" s="381">
        <f>'18. Agiolax'!G5</f>
        <v>0</v>
      </c>
      <c r="H263" s="381">
        <f>'18. Agiolax'!H5</f>
        <v>0</v>
      </c>
      <c r="I263" s="381">
        <f>'18. Agiolax'!I5</f>
        <v>0</v>
      </c>
      <c r="J263" s="381">
        <f>'18. Agiolax'!J5</f>
        <v>0</v>
      </c>
      <c r="K263" s="381">
        <f>'18. Agiolax'!K5</f>
        <v>0</v>
      </c>
      <c r="L263" s="381">
        <f>'18. Agiolax'!L5</f>
        <v>0</v>
      </c>
      <c r="M263" s="381">
        <f>'18. Agiolax'!M5</f>
        <v>0</v>
      </c>
      <c r="N263" s="381">
        <f>'18. Agiolax'!N5</f>
        <v>0</v>
      </c>
      <c r="O263" s="381">
        <f>'18. Agiolax'!O5</f>
        <v>0</v>
      </c>
      <c r="P263" s="381">
        <f>'18. Agiolax'!P5</f>
        <v>0</v>
      </c>
      <c r="Q263" s="381">
        <f>'18. Agiolax'!Q5</f>
        <v>0</v>
      </c>
      <c r="R263" s="381">
        <f>'18. Agiolax'!R5</f>
        <v>0</v>
      </c>
      <c r="S263" s="377" t="str">
        <f>VLOOKUP(B263,'Plant Data'!B:H,2,0)</f>
        <v>Goa</v>
      </c>
      <c r="T263" s="377" t="str">
        <f>VLOOKUP(B263,'Plant Data'!B:H,3,0)</f>
        <v>TS-3</v>
      </c>
      <c r="U263" s="377" t="str">
        <f>VLOOKUP(B263,'Plant Data'!B:H,4,0)</f>
        <v>OSD</v>
      </c>
      <c r="V263" s="377" t="str">
        <f>VLOOKUP(B263,'Plant Data'!B:H,5,0)</f>
        <v>Varsha Havaldar</v>
      </c>
      <c r="W263" s="377" t="str">
        <f>VLOOKUP(B263,'Plant Data'!B:H,6,0)</f>
        <v>Jehul Khamar</v>
      </c>
      <c r="X263" s="377" t="str">
        <f>VLOOKUP(B263,'Plant Data'!B:H,7,0)</f>
        <v>Chetan Kenkre</v>
      </c>
      <c r="AA263" s="379" t="s">
        <v>8</v>
      </c>
      <c r="AB263" s="381">
        <v>0</v>
      </c>
      <c r="AD263" s="401">
        <f t="shared" si="23"/>
        <v>0</v>
      </c>
      <c r="AE263" s="401">
        <f t="shared" si="23"/>
        <v>0</v>
      </c>
      <c r="AF263" s="401">
        <f t="shared" si="24"/>
        <v>0</v>
      </c>
      <c r="AG263" s="401">
        <f t="shared" si="25"/>
        <v>0</v>
      </c>
      <c r="AH263" s="401">
        <f t="shared" si="26"/>
        <v>0</v>
      </c>
      <c r="AI263" s="401">
        <f t="shared" si="27"/>
        <v>0</v>
      </c>
      <c r="AJ263" s="401">
        <f t="shared" si="28"/>
        <v>0</v>
      </c>
      <c r="AK263" s="401">
        <f t="shared" si="29"/>
        <v>0</v>
      </c>
      <c r="AL263" s="401"/>
      <c r="AM263" s="401"/>
      <c r="AN263" s="401"/>
      <c r="AO263" s="401"/>
      <c r="AP263" s="367" t="s">
        <v>112</v>
      </c>
    </row>
    <row r="264" spans="1:42">
      <c r="A264" s="367">
        <v>3</v>
      </c>
      <c r="B264" s="367" t="s">
        <v>112</v>
      </c>
      <c r="C264" s="379" t="s">
        <v>9</v>
      </c>
      <c r="E264" s="381">
        <f>'18. Agiolax'!D6</f>
        <v>3.5</v>
      </c>
      <c r="F264" s="381">
        <f>'18. Agiolax'!F6</f>
        <v>13.4</v>
      </c>
      <c r="G264" s="381">
        <f>'18. Agiolax'!G6</f>
        <v>0</v>
      </c>
      <c r="H264" s="381">
        <f>'18. Agiolax'!H6</f>
        <v>0</v>
      </c>
      <c r="I264" s="381">
        <f>'18. Agiolax'!I6</f>
        <v>0</v>
      </c>
      <c r="J264" s="381">
        <f>'18. Agiolax'!J6</f>
        <v>6.6099999999999994</v>
      </c>
      <c r="K264" s="381">
        <f>'18. Agiolax'!K6</f>
        <v>0</v>
      </c>
      <c r="L264" s="381">
        <f>'18. Agiolax'!L6</f>
        <v>6.7900000000000009</v>
      </c>
      <c r="M264" s="381">
        <f>'18. Agiolax'!M6</f>
        <v>0</v>
      </c>
      <c r="N264" s="381">
        <f>'18. Agiolax'!N6</f>
        <v>0</v>
      </c>
      <c r="O264" s="381">
        <f>'18. Agiolax'!O6</f>
        <v>0</v>
      </c>
      <c r="P264" s="381">
        <f>'18. Agiolax'!P6</f>
        <v>0</v>
      </c>
      <c r="Q264" s="381">
        <f>'18. Agiolax'!Q6</f>
        <v>0</v>
      </c>
      <c r="R264" s="381">
        <f>'18. Agiolax'!R6</f>
        <v>0</v>
      </c>
      <c r="S264" s="377" t="str">
        <f>VLOOKUP(B264,'Plant Data'!B:H,2,0)</f>
        <v>Goa</v>
      </c>
      <c r="T264" s="377" t="str">
        <f>VLOOKUP(B264,'Plant Data'!B:H,3,0)</f>
        <v>TS-3</v>
      </c>
      <c r="U264" s="377" t="str">
        <f>VLOOKUP(B264,'Plant Data'!B:H,4,0)</f>
        <v>OSD</v>
      </c>
      <c r="V264" s="377" t="str">
        <f>VLOOKUP(B264,'Plant Data'!B:H,5,0)</f>
        <v>Varsha Havaldar</v>
      </c>
      <c r="W264" s="377" t="str">
        <f>VLOOKUP(B264,'Plant Data'!B:H,6,0)</f>
        <v>Jehul Khamar</v>
      </c>
      <c r="X264" s="377" t="str">
        <f>VLOOKUP(B264,'Plant Data'!B:H,7,0)</f>
        <v>Chetan Kenkre</v>
      </c>
      <c r="AA264" s="379" t="s">
        <v>9</v>
      </c>
      <c r="AB264" s="381">
        <v>4.4089999999999998</v>
      </c>
      <c r="AD264" s="401">
        <f t="shared" ref="AD264:AE327" si="30">$AB264*AD$5</f>
        <v>0.15375226670386388</v>
      </c>
      <c r="AE264" s="401">
        <f t="shared" si="30"/>
        <v>0.36408536755474963</v>
      </c>
      <c r="AF264" s="401">
        <f t="shared" ref="AF264:AF327" si="31">AB264*$AF$5</f>
        <v>0.36408536755474963</v>
      </c>
      <c r="AG264" s="401">
        <f t="shared" ref="AG264:AG327" si="32">AB264*$AG$5</f>
        <v>0.36741666666666661</v>
      </c>
      <c r="AH264" s="401">
        <f t="shared" ref="AH264:AH327" si="33">AB264*$AH$5</f>
        <v>0.36741666666666661</v>
      </c>
      <c r="AI264" s="401">
        <f t="shared" ref="AI264:AI327" si="34">AB264*$AI$5</f>
        <v>0.36741666666666661</v>
      </c>
      <c r="AJ264" s="401">
        <f t="shared" ref="AJ264:AJ327" si="35">AB264*$AJ$5</f>
        <v>0.36741666666666661</v>
      </c>
      <c r="AK264" s="401">
        <f t="shared" ref="AK264:AK327" si="36">AB264*$AK$5</f>
        <v>0.36741666666666661</v>
      </c>
      <c r="AL264" s="401"/>
      <c r="AM264" s="401"/>
      <c r="AN264" s="401"/>
      <c r="AO264" s="401"/>
      <c r="AP264" s="367" t="s">
        <v>112</v>
      </c>
    </row>
    <row r="265" spans="1:42">
      <c r="A265" s="367">
        <v>4</v>
      </c>
      <c r="B265" s="367" t="s">
        <v>112</v>
      </c>
      <c r="C265" s="379" t="s">
        <v>10</v>
      </c>
      <c r="E265" s="381">
        <f>'18. Agiolax'!D7</f>
        <v>0.85</v>
      </c>
      <c r="F265" s="381">
        <f>'18. Agiolax'!F7</f>
        <v>0.62</v>
      </c>
      <c r="G265" s="381">
        <f>'18. Agiolax'!G7</f>
        <v>0</v>
      </c>
      <c r="H265" s="381">
        <f>'18. Agiolax'!H7</f>
        <v>0</v>
      </c>
      <c r="I265" s="381">
        <f>'18. Agiolax'!I7</f>
        <v>0.01</v>
      </c>
      <c r="J265" s="381">
        <f>'18. Agiolax'!J7</f>
        <v>0.61</v>
      </c>
      <c r="K265" s="381">
        <f>'18. Agiolax'!K7</f>
        <v>0</v>
      </c>
      <c r="L265" s="381">
        <f>'18. Agiolax'!L7</f>
        <v>0</v>
      </c>
      <c r="M265" s="381">
        <f>'18. Agiolax'!M7</f>
        <v>0</v>
      </c>
      <c r="N265" s="381">
        <f>'18. Agiolax'!N7</f>
        <v>0</v>
      </c>
      <c r="O265" s="381">
        <f>'18. Agiolax'!O7</f>
        <v>0</v>
      </c>
      <c r="P265" s="381">
        <f>'18. Agiolax'!P7</f>
        <v>0</v>
      </c>
      <c r="Q265" s="381">
        <f>'18. Agiolax'!Q7</f>
        <v>0</v>
      </c>
      <c r="R265" s="381">
        <f>'18. Agiolax'!R7</f>
        <v>0</v>
      </c>
      <c r="S265" s="377" t="str">
        <f>VLOOKUP(B265,'Plant Data'!B:H,2,0)</f>
        <v>Goa</v>
      </c>
      <c r="T265" s="377" t="str">
        <f>VLOOKUP(B265,'Plant Data'!B:H,3,0)</f>
        <v>TS-3</v>
      </c>
      <c r="U265" s="377" t="str">
        <f>VLOOKUP(B265,'Plant Data'!B:H,4,0)</f>
        <v>OSD</v>
      </c>
      <c r="V265" s="377" t="str">
        <f>VLOOKUP(B265,'Plant Data'!B:H,5,0)</f>
        <v>Varsha Havaldar</v>
      </c>
      <c r="W265" s="377" t="str">
        <f>VLOOKUP(B265,'Plant Data'!B:H,6,0)</f>
        <v>Jehul Khamar</v>
      </c>
      <c r="X265" s="377" t="str">
        <f>VLOOKUP(B265,'Plant Data'!B:H,7,0)</f>
        <v>Chetan Kenkre</v>
      </c>
      <c r="AA265" s="379" t="s">
        <v>10</v>
      </c>
      <c r="AB265" s="381">
        <v>8.7999999999999995E-2</v>
      </c>
      <c r="AD265" s="401">
        <f t="shared" si="30"/>
        <v>3.0687683079927467E-3</v>
      </c>
      <c r="AE265" s="401">
        <f t="shared" si="30"/>
        <v>7.2668433533268247E-3</v>
      </c>
      <c r="AF265" s="401">
        <f t="shared" si="31"/>
        <v>7.2668433533268247E-3</v>
      </c>
      <c r="AG265" s="401">
        <f t="shared" si="32"/>
        <v>7.3333333333333323E-3</v>
      </c>
      <c r="AH265" s="401">
        <f t="shared" si="33"/>
        <v>7.3333333333333323E-3</v>
      </c>
      <c r="AI265" s="401">
        <f t="shared" si="34"/>
        <v>7.3333333333333323E-3</v>
      </c>
      <c r="AJ265" s="401">
        <f t="shared" si="35"/>
        <v>7.3333333333333323E-3</v>
      </c>
      <c r="AK265" s="401">
        <f t="shared" si="36"/>
        <v>7.3333333333333323E-3</v>
      </c>
      <c r="AL265" s="401"/>
      <c r="AM265" s="401"/>
      <c r="AN265" s="401"/>
      <c r="AO265" s="401"/>
      <c r="AP265" s="367" t="s">
        <v>112</v>
      </c>
    </row>
    <row r="266" spans="1:42">
      <c r="A266" s="367">
        <v>5</v>
      </c>
      <c r="B266" s="367" t="s">
        <v>112</v>
      </c>
      <c r="C266" s="379" t="s">
        <v>5</v>
      </c>
      <c r="E266" s="381">
        <f>'18. Agiolax'!D8</f>
        <v>1.5</v>
      </c>
      <c r="F266" s="381">
        <f>'18. Agiolax'!F8</f>
        <v>7.4</v>
      </c>
      <c r="G266" s="381">
        <f>'18. Agiolax'!G8</f>
        <v>0</v>
      </c>
      <c r="H266" s="381">
        <f>'18. Agiolax'!H8</f>
        <v>0</v>
      </c>
      <c r="I266" s="381">
        <f>'18. Agiolax'!I8</f>
        <v>0</v>
      </c>
      <c r="J266" s="381">
        <f>'18. Agiolax'!J8</f>
        <v>0</v>
      </c>
      <c r="K266" s="381">
        <f>'18. Agiolax'!K8</f>
        <v>0</v>
      </c>
      <c r="L266" s="381">
        <f>'18. Agiolax'!L8</f>
        <v>0</v>
      </c>
      <c r="M266" s="381">
        <f>'18. Agiolax'!M8</f>
        <v>0</v>
      </c>
      <c r="N266" s="381">
        <f>'18. Agiolax'!N8</f>
        <v>0</v>
      </c>
      <c r="O266" s="381">
        <f>'18. Agiolax'!O8</f>
        <v>0</v>
      </c>
      <c r="P266" s="381">
        <f>'18. Agiolax'!P8</f>
        <v>7.4</v>
      </c>
      <c r="Q266" s="381">
        <f>'18. Agiolax'!Q8</f>
        <v>0</v>
      </c>
      <c r="R266" s="381">
        <f>'18. Agiolax'!R8</f>
        <v>0</v>
      </c>
      <c r="S266" s="377" t="str">
        <f>VLOOKUP(B266,'Plant Data'!B:H,2,0)</f>
        <v>Goa</v>
      </c>
      <c r="T266" s="377" t="str">
        <f>VLOOKUP(B266,'Plant Data'!B:H,3,0)</f>
        <v>TS-3</v>
      </c>
      <c r="U266" s="377" t="str">
        <f>VLOOKUP(B266,'Plant Data'!B:H,4,0)</f>
        <v>OSD</v>
      </c>
      <c r="V266" s="377" t="str">
        <f>VLOOKUP(B266,'Plant Data'!B:H,5,0)</f>
        <v>Varsha Havaldar</v>
      </c>
      <c r="W266" s="377" t="str">
        <f>VLOOKUP(B266,'Plant Data'!B:H,6,0)</f>
        <v>Jehul Khamar</v>
      </c>
      <c r="X266" s="377" t="str">
        <f>VLOOKUP(B266,'Plant Data'!B:H,7,0)</f>
        <v>Chetan Kenkre</v>
      </c>
      <c r="AA266" s="379" t="s">
        <v>5</v>
      </c>
      <c r="AB266" s="381">
        <v>1.81</v>
      </c>
      <c r="AD266" s="401">
        <f t="shared" si="30"/>
        <v>6.3118984516669002E-2</v>
      </c>
      <c r="AE266" s="401">
        <f t="shared" si="30"/>
        <v>0.14946575533547218</v>
      </c>
      <c r="AF266" s="401">
        <f t="shared" si="31"/>
        <v>0.14946575533547218</v>
      </c>
      <c r="AG266" s="401">
        <f t="shared" si="32"/>
        <v>0.15083333333333332</v>
      </c>
      <c r="AH266" s="401">
        <f t="shared" si="33"/>
        <v>0.15083333333333332</v>
      </c>
      <c r="AI266" s="401">
        <f t="shared" si="34"/>
        <v>0.15083333333333332</v>
      </c>
      <c r="AJ266" s="401">
        <f t="shared" si="35"/>
        <v>0.15083333333333332</v>
      </c>
      <c r="AK266" s="401">
        <f t="shared" si="36"/>
        <v>0.15083333333333332</v>
      </c>
      <c r="AL266" s="401"/>
      <c r="AM266" s="401"/>
      <c r="AN266" s="401"/>
      <c r="AO266" s="401"/>
      <c r="AP266" s="367" t="s">
        <v>112</v>
      </c>
    </row>
    <row r="267" spans="1:42">
      <c r="A267" s="367">
        <v>6</v>
      </c>
      <c r="B267" s="367" t="s">
        <v>112</v>
      </c>
      <c r="C267" s="379" t="s">
        <v>11</v>
      </c>
      <c r="E267" s="381">
        <f>'18. Agiolax'!D9</f>
        <v>14.6</v>
      </c>
      <c r="F267" s="381">
        <f>'18. Agiolax'!F9</f>
        <v>7.53</v>
      </c>
      <c r="G267" s="381">
        <f>'18. Agiolax'!G9</f>
        <v>0</v>
      </c>
      <c r="H267" s="381">
        <f>'18. Agiolax'!H9</f>
        <v>0</v>
      </c>
      <c r="I267" s="381">
        <f>'18. Agiolax'!I9</f>
        <v>2.11</v>
      </c>
      <c r="J267" s="381">
        <f>'18. Agiolax'!J9</f>
        <v>0.2</v>
      </c>
      <c r="K267" s="381">
        <f>'18. Agiolax'!K9</f>
        <v>0.17</v>
      </c>
      <c r="L267" s="381">
        <f>'18. Agiolax'!L9</f>
        <v>0.16</v>
      </c>
      <c r="M267" s="381">
        <f>'18. Agiolax'!M9</f>
        <v>0.14000000000000001</v>
      </c>
      <c r="N267" s="381">
        <f>'18. Agiolax'!N9</f>
        <v>2.21</v>
      </c>
      <c r="O267" s="381">
        <f>'18. Agiolax'!O9</f>
        <v>2.4500000000000002</v>
      </c>
      <c r="P267" s="381">
        <f>'18. Agiolax'!P9</f>
        <v>0.09</v>
      </c>
      <c r="Q267" s="381">
        <f>'18. Agiolax'!Q9</f>
        <v>0</v>
      </c>
      <c r="R267" s="381">
        <f>'18. Agiolax'!R9</f>
        <v>0</v>
      </c>
      <c r="S267" s="377" t="str">
        <f>VLOOKUP(B267,'Plant Data'!B:H,2,0)</f>
        <v>Goa</v>
      </c>
      <c r="T267" s="377" t="str">
        <f>VLOOKUP(B267,'Plant Data'!B:H,3,0)</f>
        <v>TS-3</v>
      </c>
      <c r="U267" s="377" t="str">
        <f>VLOOKUP(B267,'Plant Data'!B:H,4,0)</f>
        <v>OSD</v>
      </c>
      <c r="V267" s="377" t="str">
        <f>VLOOKUP(B267,'Plant Data'!B:H,5,0)</f>
        <v>Varsha Havaldar</v>
      </c>
      <c r="W267" s="377" t="str">
        <f>VLOOKUP(B267,'Plant Data'!B:H,6,0)</f>
        <v>Jehul Khamar</v>
      </c>
      <c r="X267" s="377" t="str">
        <f>VLOOKUP(B267,'Plant Data'!B:H,7,0)</f>
        <v>Chetan Kenkre</v>
      </c>
      <c r="AA267" s="379" t="s">
        <v>11</v>
      </c>
      <c r="AB267" s="381">
        <v>3.95</v>
      </c>
      <c r="AD267" s="401">
        <f t="shared" si="30"/>
        <v>0.13774585018831081</v>
      </c>
      <c r="AE267" s="401">
        <f t="shared" si="30"/>
        <v>0.32618217324591997</v>
      </c>
      <c r="AF267" s="401">
        <f t="shared" si="31"/>
        <v>0.32618217324591997</v>
      </c>
      <c r="AG267" s="401">
        <f t="shared" si="32"/>
        <v>0.32916666666666666</v>
      </c>
      <c r="AH267" s="401">
        <f t="shared" si="33"/>
        <v>0.32916666666666666</v>
      </c>
      <c r="AI267" s="401">
        <f t="shared" si="34"/>
        <v>0.32916666666666666</v>
      </c>
      <c r="AJ267" s="401">
        <f t="shared" si="35"/>
        <v>0.32916666666666666</v>
      </c>
      <c r="AK267" s="401">
        <f t="shared" si="36"/>
        <v>0.32916666666666666</v>
      </c>
      <c r="AL267" s="401"/>
      <c r="AM267" s="401"/>
      <c r="AN267" s="401"/>
      <c r="AO267" s="401"/>
      <c r="AP267" s="367" t="s">
        <v>112</v>
      </c>
    </row>
    <row r="268" spans="1:42">
      <c r="A268" s="367">
        <v>7</v>
      </c>
      <c r="B268" s="367" t="s">
        <v>112</v>
      </c>
      <c r="C268" s="379" t="s">
        <v>12</v>
      </c>
      <c r="E268" s="381">
        <f>'18. Agiolax'!D10</f>
        <v>5.5</v>
      </c>
      <c r="F268" s="381">
        <f>'18. Agiolax'!F10</f>
        <v>0</v>
      </c>
      <c r="G268" s="381">
        <f>'18. Agiolax'!G10</f>
        <v>0</v>
      </c>
      <c r="H268" s="381">
        <f>'18. Agiolax'!H10</f>
        <v>0</v>
      </c>
      <c r="I268" s="381">
        <f>'18. Agiolax'!I10</f>
        <v>0</v>
      </c>
      <c r="J268" s="381">
        <f>'18. Agiolax'!J10</f>
        <v>0</v>
      </c>
      <c r="K268" s="381">
        <f>'18. Agiolax'!K10</f>
        <v>0</v>
      </c>
      <c r="L268" s="381">
        <f>'18. Agiolax'!L10</f>
        <v>0</v>
      </c>
      <c r="M268" s="381">
        <f>'18. Agiolax'!M10</f>
        <v>0</v>
      </c>
      <c r="N268" s="381">
        <f>'18. Agiolax'!N10</f>
        <v>0</v>
      </c>
      <c r="O268" s="381">
        <f>'18. Agiolax'!O10</f>
        <v>0</v>
      </c>
      <c r="P268" s="381">
        <f>'18. Agiolax'!P10</f>
        <v>0</v>
      </c>
      <c r="Q268" s="381">
        <f>'18. Agiolax'!Q10</f>
        <v>0</v>
      </c>
      <c r="R268" s="381">
        <f>'18. Agiolax'!R10</f>
        <v>0</v>
      </c>
      <c r="S268" s="377" t="str">
        <f>VLOOKUP(B268,'Plant Data'!B:H,2,0)</f>
        <v>Goa</v>
      </c>
      <c r="T268" s="377" t="str">
        <f>VLOOKUP(B268,'Plant Data'!B:H,3,0)</f>
        <v>TS-3</v>
      </c>
      <c r="U268" s="377" t="str">
        <f>VLOOKUP(B268,'Plant Data'!B:H,4,0)</f>
        <v>OSD</v>
      </c>
      <c r="V268" s="377" t="str">
        <f>VLOOKUP(B268,'Plant Data'!B:H,5,0)</f>
        <v>Varsha Havaldar</v>
      </c>
      <c r="W268" s="377" t="str">
        <f>VLOOKUP(B268,'Plant Data'!B:H,6,0)</f>
        <v>Jehul Khamar</v>
      </c>
      <c r="X268" s="377" t="str">
        <f>VLOOKUP(B268,'Plant Data'!B:H,7,0)</f>
        <v>Chetan Kenkre</v>
      </c>
      <c r="AA268" s="379" t="s">
        <v>12</v>
      </c>
      <c r="AB268" s="381">
        <v>11.125999999999998</v>
      </c>
      <c r="AD268" s="401">
        <f t="shared" si="30"/>
        <v>0.38798995675826475</v>
      </c>
      <c r="AE268" s="401">
        <f t="shared" si="30"/>
        <v>0.91876021760357085</v>
      </c>
      <c r="AF268" s="401">
        <f t="shared" si="31"/>
        <v>0.91876021760357085</v>
      </c>
      <c r="AG268" s="401">
        <f t="shared" si="32"/>
        <v>0.92716666666666647</v>
      </c>
      <c r="AH268" s="401">
        <f t="shared" si="33"/>
        <v>0.92716666666666647</v>
      </c>
      <c r="AI268" s="401">
        <f t="shared" si="34"/>
        <v>0.92716666666666647</v>
      </c>
      <c r="AJ268" s="401">
        <f t="shared" si="35"/>
        <v>0.92716666666666647</v>
      </c>
      <c r="AK268" s="401">
        <f t="shared" si="36"/>
        <v>0.92716666666666647</v>
      </c>
      <c r="AL268" s="401"/>
      <c r="AM268" s="401"/>
      <c r="AN268" s="401"/>
      <c r="AO268" s="401"/>
      <c r="AP268" s="367" t="s">
        <v>112</v>
      </c>
    </row>
    <row r="269" spans="1:42">
      <c r="A269" s="367">
        <v>8</v>
      </c>
      <c r="B269" s="367" t="s">
        <v>112</v>
      </c>
      <c r="C269" s="380" t="s">
        <v>15</v>
      </c>
      <c r="E269" s="381">
        <f>'18. Agiolax'!D11</f>
        <v>0</v>
      </c>
      <c r="F269" s="381">
        <f>'18. Agiolax'!F11</f>
        <v>0</v>
      </c>
      <c r="G269" s="381">
        <f>'18. Agiolax'!G11</f>
        <v>0</v>
      </c>
      <c r="H269" s="381">
        <f>'18. Agiolax'!H11</f>
        <v>0</v>
      </c>
      <c r="I269" s="381">
        <f>'18. Agiolax'!I11</f>
        <v>0</v>
      </c>
      <c r="J269" s="381">
        <f>'18. Agiolax'!J11</f>
        <v>0</v>
      </c>
      <c r="K269" s="381">
        <f>'18. Agiolax'!K11</f>
        <v>0</v>
      </c>
      <c r="L269" s="381">
        <f>'18. Agiolax'!L11</f>
        <v>0</v>
      </c>
      <c r="M269" s="381">
        <f>'18. Agiolax'!M11</f>
        <v>0</v>
      </c>
      <c r="N269" s="381">
        <f>'18. Agiolax'!N11</f>
        <v>0</v>
      </c>
      <c r="O269" s="381">
        <f>'18. Agiolax'!O11</f>
        <v>0</v>
      </c>
      <c r="P269" s="381">
        <f>'18. Agiolax'!P11</f>
        <v>0</v>
      </c>
      <c r="Q269" s="381">
        <f>'18. Agiolax'!Q11</f>
        <v>0</v>
      </c>
      <c r="R269" s="381">
        <f>'18. Agiolax'!R11</f>
        <v>0</v>
      </c>
      <c r="S269" s="377" t="str">
        <f>VLOOKUP(B269,'Plant Data'!B:H,2,0)</f>
        <v>Goa</v>
      </c>
      <c r="T269" s="377" t="str">
        <f>VLOOKUP(B269,'Plant Data'!B:H,3,0)</f>
        <v>TS-3</v>
      </c>
      <c r="U269" s="377" t="str">
        <f>VLOOKUP(B269,'Plant Data'!B:H,4,0)</f>
        <v>OSD</v>
      </c>
      <c r="V269" s="377" t="str">
        <f>VLOOKUP(B269,'Plant Data'!B:H,5,0)</f>
        <v>Varsha Havaldar</v>
      </c>
      <c r="W269" s="377" t="str">
        <f>VLOOKUP(B269,'Plant Data'!B:H,6,0)</f>
        <v>Jehul Khamar</v>
      </c>
      <c r="X269" s="377" t="str">
        <f>VLOOKUP(B269,'Plant Data'!B:H,7,0)</f>
        <v>Chetan Kenkre</v>
      </c>
      <c r="AA269" s="380" t="s">
        <v>15</v>
      </c>
      <c r="AB269" s="381">
        <v>0</v>
      </c>
      <c r="AD269" s="401">
        <f t="shared" si="30"/>
        <v>0</v>
      </c>
      <c r="AE269" s="401">
        <f t="shared" si="30"/>
        <v>0</v>
      </c>
      <c r="AF269" s="401">
        <f t="shared" si="31"/>
        <v>0</v>
      </c>
      <c r="AG269" s="401">
        <f t="shared" si="32"/>
        <v>0</v>
      </c>
      <c r="AH269" s="401">
        <f t="shared" si="33"/>
        <v>0</v>
      </c>
      <c r="AI269" s="401">
        <f t="shared" si="34"/>
        <v>0</v>
      </c>
      <c r="AJ269" s="401">
        <f t="shared" si="35"/>
        <v>0</v>
      </c>
      <c r="AK269" s="401">
        <f t="shared" si="36"/>
        <v>0</v>
      </c>
      <c r="AL269" s="401"/>
      <c r="AM269" s="401"/>
      <c r="AN269" s="401"/>
      <c r="AO269" s="401"/>
      <c r="AP269" s="367" t="s">
        <v>112</v>
      </c>
    </row>
    <row r="270" spans="1:42">
      <c r="A270" s="367">
        <v>9</v>
      </c>
      <c r="B270" s="367" t="s">
        <v>112</v>
      </c>
      <c r="C270" s="380" t="s">
        <v>16</v>
      </c>
      <c r="E270" s="381">
        <f>'18. Agiolax'!D12</f>
        <v>0.05</v>
      </c>
      <c r="F270" s="381">
        <f>'18. Agiolax'!F12</f>
        <v>0</v>
      </c>
      <c r="G270" s="381">
        <f>'18. Agiolax'!G12</f>
        <v>0</v>
      </c>
      <c r="H270" s="381">
        <f>'18. Agiolax'!H12</f>
        <v>0</v>
      </c>
      <c r="I270" s="381">
        <f>'18. Agiolax'!I12</f>
        <v>0</v>
      </c>
      <c r="J270" s="381">
        <f>'18. Agiolax'!J12</f>
        <v>0</v>
      </c>
      <c r="K270" s="381">
        <f>'18. Agiolax'!K12</f>
        <v>0</v>
      </c>
      <c r="L270" s="381">
        <f>'18. Agiolax'!L12</f>
        <v>0</v>
      </c>
      <c r="M270" s="381">
        <f>'18. Agiolax'!M12</f>
        <v>0</v>
      </c>
      <c r="N270" s="381">
        <f>'18. Agiolax'!N12</f>
        <v>0</v>
      </c>
      <c r="O270" s="381">
        <f>'18. Agiolax'!O12</f>
        <v>0</v>
      </c>
      <c r="P270" s="381">
        <f>'18. Agiolax'!P12</f>
        <v>0</v>
      </c>
      <c r="Q270" s="381">
        <f>'18. Agiolax'!Q12</f>
        <v>0</v>
      </c>
      <c r="R270" s="381">
        <f>'18. Agiolax'!R12</f>
        <v>0</v>
      </c>
      <c r="S270" s="377" t="str">
        <f>VLOOKUP(B270,'Plant Data'!B:H,2,0)</f>
        <v>Goa</v>
      </c>
      <c r="T270" s="377" t="str">
        <f>VLOOKUP(B270,'Plant Data'!B:H,3,0)</f>
        <v>TS-3</v>
      </c>
      <c r="U270" s="377" t="str">
        <f>VLOOKUP(B270,'Plant Data'!B:H,4,0)</f>
        <v>OSD</v>
      </c>
      <c r="V270" s="377" t="str">
        <f>VLOOKUP(B270,'Plant Data'!B:H,5,0)</f>
        <v>Varsha Havaldar</v>
      </c>
      <c r="W270" s="377" t="str">
        <f>VLOOKUP(B270,'Plant Data'!B:H,6,0)</f>
        <v>Jehul Khamar</v>
      </c>
      <c r="X270" s="377" t="str">
        <f>VLOOKUP(B270,'Plant Data'!B:H,7,0)</f>
        <v>Chetan Kenkre</v>
      </c>
      <c r="AA270" s="380" t="s">
        <v>16</v>
      </c>
      <c r="AB270" s="381">
        <v>0</v>
      </c>
      <c r="AD270" s="401">
        <f t="shared" si="30"/>
        <v>0</v>
      </c>
      <c r="AE270" s="401">
        <f t="shared" si="30"/>
        <v>0</v>
      </c>
      <c r="AF270" s="401">
        <f t="shared" si="31"/>
        <v>0</v>
      </c>
      <c r="AG270" s="401">
        <f t="shared" si="32"/>
        <v>0</v>
      </c>
      <c r="AH270" s="401">
        <f t="shared" si="33"/>
        <v>0</v>
      </c>
      <c r="AI270" s="401">
        <f t="shared" si="34"/>
        <v>0</v>
      </c>
      <c r="AJ270" s="401">
        <f t="shared" si="35"/>
        <v>0</v>
      </c>
      <c r="AK270" s="401">
        <f t="shared" si="36"/>
        <v>0</v>
      </c>
      <c r="AL270" s="401"/>
      <c r="AM270" s="401"/>
      <c r="AN270" s="401"/>
      <c r="AO270" s="401"/>
      <c r="AP270" s="367" t="s">
        <v>112</v>
      </c>
    </row>
    <row r="271" spans="1:42">
      <c r="A271" s="367">
        <v>10</v>
      </c>
      <c r="B271" s="367" t="s">
        <v>112</v>
      </c>
      <c r="C271" s="380" t="s">
        <v>17</v>
      </c>
      <c r="E271" s="381">
        <f>'18. Agiolax'!D13</f>
        <v>1</v>
      </c>
      <c r="F271" s="381">
        <f>'18. Agiolax'!F13</f>
        <v>0</v>
      </c>
      <c r="G271" s="381">
        <f>'18. Agiolax'!G13</f>
        <v>0</v>
      </c>
      <c r="H271" s="381">
        <f>'18. Agiolax'!H13</f>
        <v>0</v>
      </c>
      <c r="I271" s="381">
        <f>'18. Agiolax'!I13</f>
        <v>0</v>
      </c>
      <c r="J271" s="381">
        <f>'18. Agiolax'!J13</f>
        <v>0</v>
      </c>
      <c r="K271" s="381">
        <f>'18. Agiolax'!K13</f>
        <v>0</v>
      </c>
      <c r="L271" s="381">
        <f>'18. Agiolax'!L13</f>
        <v>0</v>
      </c>
      <c r="M271" s="381">
        <f>'18. Agiolax'!M13</f>
        <v>0</v>
      </c>
      <c r="N271" s="381">
        <f>'18. Agiolax'!N13</f>
        <v>0</v>
      </c>
      <c r="O271" s="381">
        <f>'18. Agiolax'!O13</f>
        <v>0</v>
      </c>
      <c r="P271" s="381">
        <f>'18. Agiolax'!P13</f>
        <v>0</v>
      </c>
      <c r="Q271" s="381">
        <f>'18. Agiolax'!Q13</f>
        <v>0</v>
      </c>
      <c r="R271" s="381">
        <f>'18. Agiolax'!R13</f>
        <v>0</v>
      </c>
      <c r="S271" s="377" t="str">
        <f>VLOOKUP(B271,'Plant Data'!B:H,2,0)</f>
        <v>Goa</v>
      </c>
      <c r="T271" s="377" t="str">
        <f>VLOOKUP(B271,'Plant Data'!B:H,3,0)</f>
        <v>TS-3</v>
      </c>
      <c r="U271" s="377" t="str">
        <f>VLOOKUP(B271,'Plant Data'!B:H,4,0)</f>
        <v>OSD</v>
      </c>
      <c r="V271" s="377" t="str">
        <f>VLOOKUP(B271,'Plant Data'!B:H,5,0)</f>
        <v>Varsha Havaldar</v>
      </c>
      <c r="W271" s="377" t="str">
        <f>VLOOKUP(B271,'Plant Data'!B:H,6,0)</f>
        <v>Jehul Khamar</v>
      </c>
      <c r="X271" s="377" t="str">
        <f>VLOOKUP(B271,'Plant Data'!B:H,7,0)</f>
        <v>Chetan Kenkre</v>
      </c>
      <c r="AA271" s="380" t="s">
        <v>17</v>
      </c>
      <c r="AB271" s="381">
        <v>0</v>
      </c>
      <c r="AD271" s="401">
        <f t="shared" si="30"/>
        <v>0</v>
      </c>
      <c r="AE271" s="401">
        <f t="shared" si="30"/>
        <v>0</v>
      </c>
      <c r="AF271" s="401">
        <f t="shared" si="31"/>
        <v>0</v>
      </c>
      <c r="AG271" s="401">
        <f t="shared" si="32"/>
        <v>0</v>
      </c>
      <c r="AH271" s="401">
        <f t="shared" si="33"/>
        <v>0</v>
      </c>
      <c r="AI271" s="401">
        <f t="shared" si="34"/>
        <v>0</v>
      </c>
      <c r="AJ271" s="401">
        <f t="shared" si="35"/>
        <v>0</v>
      </c>
      <c r="AK271" s="401">
        <f t="shared" si="36"/>
        <v>0</v>
      </c>
      <c r="AL271" s="401"/>
      <c r="AM271" s="401"/>
      <c r="AN271" s="401"/>
      <c r="AO271" s="401"/>
      <c r="AP271" s="367" t="s">
        <v>112</v>
      </c>
    </row>
    <row r="272" spans="1:42">
      <c r="A272" s="367">
        <v>11</v>
      </c>
      <c r="B272" s="367" t="s">
        <v>112</v>
      </c>
      <c r="C272" s="379" t="s">
        <v>132</v>
      </c>
      <c r="E272" s="381">
        <f>'18. Agiolax'!D14</f>
        <v>0</v>
      </c>
      <c r="F272" s="381">
        <f>'18. Agiolax'!F14</f>
        <v>0</v>
      </c>
      <c r="G272" s="381">
        <f>'18. Agiolax'!G14</f>
        <v>0</v>
      </c>
      <c r="H272" s="381">
        <f>'18. Agiolax'!H14</f>
        <v>0</v>
      </c>
      <c r="I272" s="381">
        <f>'18. Agiolax'!I14</f>
        <v>0</v>
      </c>
      <c r="J272" s="381">
        <f>'18. Agiolax'!J14</f>
        <v>0</v>
      </c>
      <c r="K272" s="381">
        <f>'18. Agiolax'!K14</f>
        <v>0</v>
      </c>
      <c r="L272" s="381">
        <f>'18. Agiolax'!L14</f>
        <v>0</v>
      </c>
      <c r="M272" s="381">
        <f>'18. Agiolax'!M14</f>
        <v>0</v>
      </c>
      <c r="N272" s="381">
        <f>'18. Agiolax'!N14</f>
        <v>0</v>
      </c>
      <c r="O272" s="381">
        <f>'18. Agiolax'!O14</f>
        <v>0</v>
      </c>
      <c r="P272" s="381">
        <f>'18. Agiolax'!P14</f>
        <v>0</v>
      </c>
      <c r="Q272" s="381">
        <f>'18. Agiolax'!Q14</f>
        <v>0</v>
      </c>
      <c r="R272" s="381">
        <f>'18. Agiolax'!R14</f>
        <v>0</v>
      </c>
      <c r="S272" s="377" t="str">
        <f>VLOOKUP(B272,'Plant Data'!B:H,2,0)</f>
        <v>Goa</v>
      </c>
      <c r="T272" s="377" t="str">
        <f>VLOOKUP(B272,'Plant Data'!B:H,3,0)</f>
        <v>TS-3</v>
      </c>
      <c r="U272" s="377" t="str">
        <f>VLOOKUP(B272,'Plant Data'!B:H,4,0)</f>
        <v>OSD</v>
      </c>
      <c r="V272" s="377" t="str">
        <f>VLOOKUP(B272,'Plant Data'!B:H,5,0)</f>
        <v>Varsha Havaldar</v>
      </c>
      <c r="W272" s="377" t="str">
        <f>VLOOKUP(B272,'Plant Data'!B:H,6,0)</f>
        <v>Jehul Khamar</v>
      </c>
      <c r="X272" s="377" t="str">
        <f>VLOOKUP(B272,'Plant Data'!B:H,7,0)</f>
        <v>Chetan Kenkre</v>
      </c>
      <c r="AA272" s="379" t="s">
        <v>132</v>
      </c>
      <c r="AB272" s="381">
        <v>0</v>
      </c>
      <c r="AD272" s="401">
        <f t="shared" si="30"/>
        <v>0</v>
      </c>
      <c r="AE272" s="401">
        <f t="shared" si="30"/>
        <v>0</v>
      </c>
      <c r="AF272" s="401">
        <f t="shared" si="31"/>
        <v>0</v>
      </c>
      <c r="AG272" s="401">
        <f t="shared" si="32"/>
        <v>0</v>
      </c>
      <c r="AH272" s="401">
        <f t="shared" si="33"/>
        <v>0</v>
      </c>
      <c r="AI272" s="401">
        <f t="shared" si="34"/>
        <v>0</v>
      </c>
      <c r="AJ272" s="401">
        <f t="shared" si="35"/>
        <v>0</v>
      </c>
      <c r="AK272" s="401">
        <f t="shared" si="36"/>
        <v>0</v>
      </c>
      <c r="AL272" s="401"/>
      <c r="AM272" s="401"/>
      <c r="AN272" s="401"/>
      <c r="AO272" s="401"/>
      <c r="AP272" s="367" t="s">
        <v>112</v>
      </c>
    </row>
    <row r="273" spans="1:42">
      <c r="A273" s="367">
        <v>12</v>
      </c>
      <c r="B273" s="367" t="s">
        <v>112</v>
      </c>
      <c r="C273" s="379" t="s">
        <v>13</v>
      </c>
      <c r="E273" s="381">
        <f>'18. Agiolax'!D15</f>
        <v>0</v>
      </c>
      <c r="F273" s="381">
        <f>'18. Agiolax'!F15</f>
        <v>0</v>
      </c>
      <c r="G273" s="381">
        <f>'18. Agiolax'!G15</f>
        <v>0</v>
      </c>
      <c r="H273" s="381">
        <f>'18. Agiolax'!H15</f>
        <v>0</v>
      </c>
      <c r="I273" s="381">
        <f>'18. Agiolax'!I15</f>
        <v>0</v>
      </c>
      <c r="J273" s="381">
        <f>'18. Agiolax'!J15</f>
        <v>0</v>
      </c>
      <c r="K273" s="381">
        <f>'18. Agiolax'!K15</f>
        <v>0</v>
      </c>
      <c r="L273" s="381">
        <f>'18. Agiolax'!L15</f>
        <v>0</v>
      </c>
      <c r="M273" s="381">
        <f>'18. Agiolax'!M15</f>
        <v>0</v>
      </c>
      <c r="N273" s="381">
        <f>'18. Agiolax'!N15</f>
        <v>0</v>
      </c>
      <c r="O273" s="381">
        <f>'18. Agiolax'!O15</f>
        <v>0</v>
      </c>
      <c r="P273" s="381">
        <f>'18. Agiolax'!P15</f>
        <v>0</v>
      </c>
      <c r="Q273" s="381">
        <f>'18. Agiolax'!Q15</f>
        <v>0</v>
      </c>
      <c r="R273" s="381">
        <f>'18. Agiolax'!R15</f>
        <v>0</v>
      </c>
      <c r="S273" s="377" t="str">
        <f>VLOOKUP(B273,'Plant Data'!B:H,2,0)</f>
        <v>Goa</v>
      </c>
      <c r="T273" s="377" t="str">
        <f>VLOOKUP(B273,'Plant Data'!B:H,3,0)</f>
        <v>TS-3</v>
      </c>
      <c r="U273" s="377" t="str">
        <f>VLOOKUP(B273,'Plant Data'!B:H,4,0)</f>
        <v>OSD</v>
      </c>
      <c r="V273" s="377" t="str">
        <f>VLOOKUP(B273,'Plant Data'!B:H,5,0)</f>
        <v>Varsha Havaldar</v>
      </c>
      <c r="W273" s="377" t="str">
        <f>VLOOKUP(B273,'Plant Data'!B:H,6,0)</f>
        <v>Jehul Khamar</v>
      </c>
      <c r="X273" s="377" t="str">
        <f>VLOOKUP(B273,'Plant Data'!B:H,7,0)</f>
        <v>Chetan Kenkre</v>
      </c>
      <c r="AA273" s="379" t="s">
        <v>13</v>
      </c>
      <c r="AB273" s="381">
        <v>0</v>
      </c>
      <c r="AD273" s="401">
        <f t="shared" si="30"/>
        <v>0</v>
      </c>
      <c r="AE273" s="401">
        <f t="shared" si="30"/>
        <v>0</v>
      </c>
      <c r="AF273" s="401">
        <f t="shared" si="31"/>
        <v>0</v>
      </c>
      <c r="AG273" s="401">
        <f t="shared" si="32"/>
        <v>0</v>
      </c>
      <c r="AH273" s="401">
        <f t="shared" si="33"/>
        <v>0</v>
      </c>
      <c r="AI273" s="401">
        <f t="shared" si="34"/>
        <v>0</v>
      </c>
      <c r="AJ273" s="401">
        <f t="shared" si="35"/>
        <v>0</v>
      </c>
      <c r="AK273" s="401">
        <f t="shared" si="36"/>
        <v>0</v>
      </c>
      <c r="AL273" s="401"/>
      <c r="AM273" s="401"/>
      <c r="AN273" s="401"/>
      <c r="AO273" s="401"/>
      <c r="AP273" s="367" t="s">
        <v>112</v>
      </c>
    </row>
    <row r="274" spans="1:42">
      <c r="A274" s="367">
        <v>13</v>
      </c>
      <c r="B274" s="367" t="s">
        <v>112</v>
      </c>
      <c r="C274" s="380" t="s">
        <v>14</v>
      </c>
      <c r="E274" s="381">
        <f>'18. Agiolax'!D16</f>
        <v>0</v>
      </c>
      <c r="F274" s="381">
        <f>'18. Agiolax'!F16</f>
        <v>0</v>
      </c>
      <c r="G274" s="381">
        <f>'18. Agiolax'!G16</f>
        <v>0</v>
      </c>
      <c r="H274" s="381">
        <f>'18. Agiolax'!H16</f>
        <v>0</v>
      </c>
      <c r="I274" s="381">
        <f>'18. Agiolax'!I16</f>
        <v>0</v>
      </c>
      <c r="J274" s="381">
        <f>'18. Agiolax'!J16</f>
        <v>0</v>
      </c>
      <c r="K274" s="381">
        <f>'18. Agiolax'!K16</f>
        <v>0</v>
      </c>
      <c r="L274" s="381">
        <f>'18. Agiolax'!L16</f>
        <v>0</v>
      </c>
      <c r="M274" s="381">
        <f>'18. Agiolax'!M16</f>
        <v>0</v>
      </c>
      <c r="N274" s="381">
        <f>'18. Agiolax'!N16</f>
        <v>0</v>
      </c>
      <c r="O274" s="381">
        <f>'18. Agiolax'!O16</f>
        <v>0</v>
      </c>
      <c r="P274" s="381">
        <f>'18. Agiolax'!P16</f>
        <v>0</v>
      </c>
      <c r="Q274" s="381">
        <f>'18. Agiolax'!Q16</f>
        <v>0</v>
      </c>
      <c r="R274" s="381">
        <f>'18. Agiolax'!R16</f>
        <v>0</v>
      </c>
      <c r="S274" s="377" t="str">
        <f>VLOOKUP(B274,'Plant Data'!B:H,2,0)</f>
        <v>Goa</v>
      </c>
      <c r="T274" s="377" t="str">
        <f>VLOOKUP(B274,'Plant Data'!B:H,3,0)</f>
        <v>TS-3</v>
      </c>
      <c r="U274" s="377" t="str">
        <f>VLOOKUP(B274,'Plant Data'!B:H,4,0)</f>
        <v>OSD</v>
      </c>
      <c r="V274" s="377" t="str">
        <f>VLOOKUP(B274,'Plant Data'!B:H,5,0)</f>
        <v>Varsha Havaldar</v>
      </c>
      <c r="W274" s="377" t="str">
        <f>VLOOKUP(B274,'Plant Data'!B:H,6,0)</f>
        <v>Jehul Khamar</v>
      </c>
      <c r="X274" s="377" t="str">
        <f>VLOOKUP(B274,'Plant Data'!B:H,7,0)</f>
        <v>Chetan Kenkre</v>
      </c>
      <c r="AA274" s="380" t="s">
        <v>14</v>
      </c>
      <c r="AB274" s="381">
        <v>0</v>
      </c>
      <c r="AD274" s="401">
        <f t="shared" si="30"/>
        <v>0</v>
      </c>
      <c r="AE274" s="401">
        <f t="shared" si="30"/>
        <v>0</v>
      </c>
      <c r="AF274" s="401">
        <f t="shared" si="31"/>
        <v>0</v>
      </c>
      <c r="AG274" s="401">
        <f t="shared" si="32"/>
        <v>0</v>
      </c>
      <c r="AH274" s="401">
        <f t="shared" si="33"/>
        <v>0</v>
      </c>
      <c r="AI274" s="401">
        <f t="shared" si="34"/>
        <v>0</v>
      </c>
      <c r="AJ274" s="401">
        <f t="shared" si="35"/>
        <v>0</v>
      </c>
      <c r="AK274" s="401">
        <f t="shared" si="36"/>
        <v>0</v>
      </c>
      <c r="AL274" s="401"/>
      <c r="AM274" s="401"/>
      <c r="AN274" s="401"/>
      <c r="AO274" s="401"/>
      <c r="AP274" s="367" t="s">
        <v>112</v>
      </c>
    </row>
    <row r="275" spans="1:42">
      <c r="A275" s="367">
        <v>1</v>
      </c>
      <c r="B275" s="367" t="s">
        <v>114</v>
      </c>
      <c r="C275" s="379" t="s">
        <v>7</v>
      </c>
      <c r="E275" s="381">
        <f>'25. Zydus Pfizer'!D4</f>
        <v>80</v>
      </c>
      <c r="F275" s="381">
        <f>'25. Zydus Pfizer'!F4</f>
        <v>87.470000000000013</v>
      </c>
      <c r="G275" s="381">
        <f>'25. Zydus Pfizer'!G4</f>
        <v>0</v>
      </c>
      <c r="H275" s="381">
        <f>'25. Zydus Pfizer'!H4</f>
        <v>0</v>
      </c>
      <c r="I275" s="381">
        <f>'25. Zydus Pfizer'!I4</f>
        <v>0</v>
      </c>
      <c r="J275" s="381">
        <f>'25. Zydus Pfizer'!J4</f>
        <v>0</v>
      </c>
      <c r="K275" s="381">
        <f>'25. Zydus Pfizer'!K4</f>
        <v>0</v>
      </c>
      <c r="L275" s="381">
        <f>'25. Zydus Pfizer'!L4</f>
        <v>8.31</v>
      </c>
      <c r="M275" s="381">
        <f>'25. Zydus Pfizer'!M4</f>
        <v>78.040000000000006</v>
      </c>
      <c r="N275" s="381">
        <f>'25. Zydus Pfizer'!N4</f>
        <v>0</v>
      </c>
      <c r="O275" s="381">
        <f>'25. Zydus Pfizer'!O4</f>
        <v>0.17</v>
      </c>
      <c r="P275" s="381">
        <f>'25. Zydus Pfizer'!P4</f>
        <v>0.95</v>
      </c>
      <c r="Q275" s="381">
        <f>'25. Zydus Pfizer'!Q4</f>
        <v>0</v>
      </c>
      <c r="R275" s="381">
        <f>'25. Zydus Pfizer'!R4</f>
        <v>0</v>
      </c>
      <c r="S275" s="377" t="str">
        <f>VLOOKUP(B275,'Plant Data'!B:H,2,0)</f>
        <v>Ahmedabad</v>
      </c>
      <c r="T275" s="377" t="str">
        <f>VLOOKUP(B275,'Plant Data'!B:H,3,0)</f>
        <v>Non BU</v>
      </c>
      <c r="U275" s="377" t="str">
        <f>VLOOKUP(B275,'Plant Data'!B:H,4,0)</f>
        <v>Injectables</v>
      </c>
      <c r="V275" s="377" t="str">
        <f>VLOOKUP(B275,'Plant Data'!B:H,5,0)</f>
        <v>Rashmin Shah</v>
      </c>
      <c r="W275" s="377" t="str">
        <f>VLOOKUP(B275,'Plant Data'!B:H,6,0)</f>
        <v>Brij Bhushan</v>
      </c>
      <c r="X275" s="377" t="str">
        <f>VLOOKUP(B275,'Plant Data'!B:H,7,0)</f>
        <v>Vivek Rajpara</v>
      </c>
      <c r="AA275" s="379" t="s">
        <v>7</v>
      </c>
      <c r="AB275" s="381">
        <v>80</v>
      </c>
      <c r="AD275" s="401">
        <f t="shared" si="30"/>
        <v>2.7897893709024975</v>
      </c>
      <c r="AE275" s="401">
        <f t="shared" si="30"/>
        <v>6.6062212302971135</v>
      </c>
      <c r="AF275" s="401">
        <f t="shared" si="31"/>
        <v>6.6062212302971135</v>
      </c>
      <c r="AG275" s="401">
        <f t="shared" si="32"/>
        <v>6.6666666666666661</v>
      </c>
      <c r="AH275" s="401">
        <f t="shared" si="33"/>
        <v>6.6666666666666661</v>
      </c>
      <c r="AI275" s="401">
        <f t="shared" si="34"/>
        <v>6.6666666666666661</v>
      </c>
      <c r="AJ275" s="401">
        <f t="shared" si="35"/>
        <v>6.6666666666666661</v>
      </c>
      <c r="AK275" s="401">
        <f t="shared" si="36"/>
        <v>6.6666666666666661</v>
      </c>
      <c r="AL275" s="401"/>
      <c r="AM275" s="401"/>
      <c r="AN275" s="401"/>
      <c r="AO275" s="401"/>
      <c r="AP275" s="367" t="s">
        <v>114</v>
      </c>
    </row>
    <row r="276" spans="1:42">
      <c r="A276" s="367">
        <v>2</v>
      </c>
      <c r="B276" s="367" t="s">
        <v>114</v>
      </c>
      <c r="C276" s="379" t="s">
        <v>8</v>
      </c>
      <c r="E276" s="381">
        <f>'25. Zydus Pfizer'!D5</f>
        <v>20</v>
      </c>
      <c r="F276" s="381">
        <f>'25. Zydus Pfizer'!F5</f>
        <v>1.0900000000000001</v>
      </c>
      <c r="G276" s="381">
        <f>'25. Zydus Pfizer'!G5</f>
        <v>0</v>
      </c>
      <c r="H276" s="381">
        <f>'25. Zydus Pfizer'!H5</f>
        <v>0</v>
      </c>
      <c r="I276" s="381">
        <f>'25. Zydus Pfizer'!I5</f>
        <v>0</v>
      </c>
      <c r="J276" s="381">
        <f>'25. Zydus Pfizer'!J5</f>
        <v>0</v>
      </c>
      <c r="K276" s="381">
        <f>'25. Zydus Pfizer'!K5</f>
        <v>0</v>
      </c>
      <c r="L276" s="381">
        <f>'25. Zydus Pfizer'!L5</f>
        <v>0</v>
      </c>
      <c r="M276" s="381">
        <f>'25. Zydus Pfizer'!M5</f>
        <v>0</v>
      </c>
      <c r="N276" s="381">
        <f>'25. Zydus Pfizer'!N5</f>
        <v>0</v>
      </c>
      <c r="O276" s="381">
        <f>'25. Zydus Pfizer'!O5</f>
        <v>0</v>
      </c>
      <c r="P276" s="381">
        <f>'25. Zydus Pfizer'!P5</f>
        <v>1.0900000000000001</v>
      </c>
      <c r="Q276" s="381">
        <f>'25. Zydus Pfizer'!Q5</f>
        <v>0</v>
      </c>
      <c r="R276" s="381">
        <f>'25. Zydus Pfizer'!R5</f>
        <v>0</v>
      </c>
      <c r="S276" s="377" t="str">
        <f>VLOOKUP(B276,'Plant Data'!B:H,2,0)</f>
        <v>Ahmedabad</v>
      </c>
      <c r="T276" s="377" t="str">
        <f>VLOOKUP(B276,'Plant Data'!B:H,3,0)</f>
        <v>Non BU</v>
      </c>
      <c r="U276" s="377" t="str">
        <f>VLOOKUP(B276,'Plant Data'!B:H,4,0)</f>
        <v>Injectables</v>
      </c>
      <c r="V276" s="377" t="str">
        <f>VLOOKUP(B276,'Plant Data'!B:H,5,0)</f>
        <v>Rashmin Shah</v>
      </c>
      <c r="W276" s="377" t="str">
        <f>VLOOKUP(B276,'Plant Data'!B:H,6,0)</f>
        <v>Brij Bhushan</v>
      </c>
      <c r="X276" s="377" t="str">
        <f>VLOOKUP(B276,'Plant Data'!B:H,7,0)</f>
        <v>Vivek Rajpara</v>
      </c>
      <c r="AA276" s="379" t="s">
        <v>8</v>
      </c>
      <c r="AB276" s="381">
        <v>20</v>
      </c>
      <c r="AD276" s="401">
        <f t="shared" si="30"/>
        <v>0.69744734272562436</v>
      </c>
      <c r="AE276" s="401">
        <f t="shared" si="30"/>
        <v>1.6515553075742784</v>
      </c>
      <c r="AF276" s="401">
        <f t="shared" si="31"/>
        <v>1.6515553075742784</v>
      </c>
      <c r="AG276" s="401">
        <f t="shared" si="32"/>
        <v>1.6666666666666665</v>
      </c>
      <c r="AH276" s="401">
        <f t="shared" si="33"/>
        <v>1.6666666666666665</v>
      </c>
      <c r="AI276" s="401">
        <f t="shared" si="34"/>
        <v>1.6666666666666665</v>
      </c>
      <c r="AJ276" s="401">
        <f t="shared" si="35"/>
        <v>1.6666666666666665</v>
      </c>
      <c r="AK276" s="401">
        <f t="shared" si="36"/>
        <v>1.6666666666666665</v>
      </c>
      <c r="AL276" s="401"/>
      <c r="AM276" s="401"/>
      <c r="AN276" s="401"/>
      <c r="AO276" s="401"/>
      <c r="AP276" s="367" t="s">
        <v>114</v>
      </c>
    </row>
    <row r="277" spans="1:42">
      <c r="A277" s="367">
        <v>3</v>
      </c>
      <c r="B277" s="367" t="s">
        <v>114</v>
      </c>
      <c r="C277" s="379" t="s">
        <v>9</v>
      </c>
      <c r="E277" s="381">
        <f>'25. Zydus Pfizer'!D6</f>
        <v>75</v>
      </c>
      <c r="F277" s="381">
        <f>'25. Zydus Pfizer'!F6</f>
        <v>141.80484999999999</v>
      </c>
      <c r="G277" s="381">
        <f>'25. Zydus Pfizer'!G6</f>
        <v>0</v>
      </c>
      <c r="H277" s="381">
        <f>'25. Zydus Pfizer'!H6</f>
        <v>0</v>
      </c>
      <c r="I277" s="381">
        <f>'25. Zydus Pfizer'!I6</f>
        <v>0</v>
      </c>
      <c r="J277" s="381">
        <f>'25. Zydus Pfizer'!J6</f>
        <v>2.59</v>
      </c>
      <c r="K277" s="381">
        <f>'25. Zydus Pfizer'!K6</f>
        <v>0</v>
      </c>
      <c r="L277" s="381">
        <f>'25. Zydus Pfizer'!L6</f>
        <v>19.239999999999998</v>
      </c>
      <c r="M277" s="381">
        <f>'25. Zydus Pfizer'!M6</f>
        <v>28.464849999999998</v>
      </c>
      <c r="N277" s="381">
        <f>'25. Zydus Pfizer'!N6</f>
        <v>68.31</v>
      </c>
      <c r="O277" s="381">
        <f>'25. Zydus Pfizer'!O6</f>
        <v>23.2</v>
      </c>
      <c r="P277" s="381">
        <f>'25. Zydus Pfizer'!P6</f>
        <v>0</v>
      </c>
      <c r="Q277" s="381">
        <f>'25. Zydus Pfizer'!Q6</f>
        <v>0</v>
      </c>
      <c r="R277" s="381">
        <f>'25. Zydus Pfizer'!R6</f>
        <v>0</v>
      </c>
      <c r="S277" s="377" t="str">
        <f>VLOOKUP(B277,'Plant Data'!B:H,2,0)</f>
        <v>Ahmedabad</v>
      </c>
      <c r="T277" s="377" t="str">
        <f>VLOOKUP(B277,'Plant Data'!B:H,3,0)</f>
        <v>Non BU</v>
      </c>
      <c r="U277" s="377" t="str">
        <f>VLOOKUP(B277,'Plant Data'!B:H,4,0)</f>
        <v>Injectables</v>
      </c>
      <c r="V277" s="377" t="str">
        <f>VLOOKUP(B277,'Plant Data'!B:H,5,0)</f>
        <v>Rashmin Shah</v>
      </c>
      <c r="W277" s="377" t="str">
        <f>VLOOKUP(B277,'Plant Data'!B:H,6,0)</f>
        <v>Brij Bhushan</v>
      </c>
      <c r="X277" s="377" t="str">
        <f>VLOOKUP(B277,'Plant Data'!B:H,7,0)</f>
        <v>Vivek Rajpara</v>
      </c>
      <c r="AA277" s="379" t="s">
        <v>9</v>
      </c>
      <c r="AB277" s="381">
        <v>75</v>
      </c>
      <c r="AD277" s="401">
        <f t="shared" si="30"/>
        <v>2.6154275352210914</v>
      </c>
      <c r="AE277" s="401">
        <f t="shared" si="30"/>
        <v>6.1933324034035442</v>
      </c>
      <c r="AF277" s="401">
        <f t="shared" si="31"/>
        <v>6.1933324034035442</v>
      </c>
      <c r="AG277" s="401">
        <f t="shared" si="32"/>
        <v>6.25</v>
      </c>
      <c r="AH277" s="401">
        <f t="shared" si="33"/>
        <v>6.25</v>
      </c>
      <c r="AI277" s="401">
        <f t="shared" si="34"/>
        <v>6.25</v>
      </c>
      <c r="AJ277" s="401">
        <f t="shared" si="35"/>
        <v>6.25</v>
      </c>
      <c r="AK277" s="401">
        <f t="shared" si="36"/>
        <v>6.25</v>
      </c>
      <c r="AL277" s="401"/>
      <c r="AM277" s="401"/>
      <c r="AN277" s="401"/>
      <c r="AO277" s="401"/>
      <c r="AP277" s="367" t="s">
        <v>114</v>
      </c>
    </row>
    <row r="278" spans="1:42">
      <c r="A278" s="367">
        <v>4</v>
      </c>
      <c r="B278" s="367" t="s">
        <v>114</v>
      </c>
      <c r="C278" s="379" t="s">
        <v>10</v>
      </c>
      <c r="E278" s="381">
        <f>'25. Zydus Pfizer'!D7</f>
        <v>30</v>
      </c>
      <c r="F278" s="381">
        <f>'25. Zydus Pfizer'!F7</f>
        <v>58.5</v>
      </c>
      <c r="G278" s="381">
        <f>'25. Zydus Pfizer'!G7</f>
        <v>0</v>
      </c>
      <c r="H278" s="381">
        <f>'25. Zydus Pfizer'!H7</f>
        <v>0</v>
      </c>
      <c r="I278" s="381">
        <f>'25. Zydus Pfizer'!I7</f>
        <v>0</v>
      </c>
      <c r="J278" s="381">
        <f>'25. Zydus Pfizer'!J7</f>
        <v>0</v>
      </c>
      <c r="K278" s="381">
        <f>'25. Zydus Pfizer'!K7</f>
        <v>0</v>
      </c>
      <c r="L278" s="381">
        <f>'25. Zydus Pfizer'!L7</f>
        <v>0.77</v>
      </c>
      <c r="M278" s="381">
        <f>'25. Zydus Pfizer'!M7</f>
        <v>8.5500000000000007</v>
      </c>
      <c r="N278" s="381">
        <f>'25. Zydus Pfizer'!N7</f>
        <v>0.38</v>
      </c>
      <c r="O278" s="381">
        <f>'25. Zydus Pfizer'!O7</f>
        <v>0</v>
      </c>
      <c r="P278" s="381">
        <f>'25. Zydus Pfizer'!P7</f>
        <v>48.8</v>
      </c>
      <c r="Q278" s="381">
        <f>'25. Zydus Pfizer'!Q7</f>
        <v>0</v>
      </c>
      <c r="R278" s="381">
        <f>'25. Zydus Pfizer'!R7</f>
        <v>0</v>
      </c>
      <c r="S278" s="377" t="str">
        <f>VLOOKUP(B278,'Plant Data'!B:H,2,0)</f>
        <v>Ahmedabad</v>
      </c>
      <c r="T278" s="377" t="str">
        <f>VLOOKUP(B278,'Plant Data'!B:H,3,0)</f>
        <v>Non BU</v>
      </c>
      <c r="U278" s="377" t="str">
        <f>VLOOKUP(B278,'Plant Data'!B:H,4,0)</f>
        <v>Injectables</v>
      </c>
      <c r="V278" s="377" t="str">
        <f>VLOOKUP(B278,'Plant Data'!B:H,5,0)</f>
        <v>Rashmin Shah</v>
      </c>
      <c r="W278" s="377" t="str">
        <f>VLOOKUP(B278,'Plant Data'!B:H,6,0)</f>
        <v>Brij Bhushan</v>
      </c>
      <c r="X278" s="377" t="str">
        <f>VLOOKUP(B278,'Plant Data'!B:H,7,0)</f>
        <v>Vivek Rajpara</v>
      </c>
      <c r="AA278" s="379" t="s">
        <v>10</v>
      </c>
      <c r="AB278" s="381">
        <v>30</v>
      </c>
      <c r="AD278" s="401">
        <f t="shared" si="30"/>
        <v>1.0461710140884366</v>
      </c>
      <c r="AE278" s="401">
        <f t="shared" si="30"/>
        <v>2.4773329613614177</v>
      </c>
      <c r="AF278" s="401">
        <f t="shared" si="31"/>
        <v>2.4773329613614177</v>
      </c>
      <c r="AG278" s="401">
        <f t="shared" si="32"/>
        <v>2.5</v>
      </c>
      <c r="AH278" s="401">
        <f t="shared" si="33"/>
        <v>2.5</v>
      </c>
      <c r="AI278" s="401">
        <f t="shared" si="34"/>
        <v>2.5</v>
      </c>
      <c r="AJ278" s="401">
        <f t="shared" si="35"/>
        <v>2.5</v>
      </c>
      <c r="AK278" s="401">
        <f t="shared" si="36"/>
        <v>2.5</v>
      </c>
      <c r="AL278" s="401"/>
      <c r="AM278" s="401"/>
      <c r="AN278" s="401"/>
      <c r="AO278" s="401"/>
      <c r="AP278" s="367" t="s">
        <v>114</v>
      </c>
    </row>
    <row r="279" spans="1:42">
      <c r="A279" s="367">
        <v>5</v>
      </c>
      <c r="B279" s="367" t="s">
        <v>114</v>
      </c>
      <c r="C279" s="379" t="s">
        <v>5</v>
      </c>
      <c r="E279" s="381">
        <f>'25. Zydus Pfizer'!D8</f>
        <v>40</v>
      </c>
      <c r="F279" s="381">
        <f>'25. Zydus Pfizer'!F8</f>
        <v>156.48000000000002</v>
      </c>
      <c r="G279" s="381">
        <f>'25. Zydus Pfizer'!G8</f>
        <v>0</v>
      </c>
      <c r="H279" s="381">
        <f>'25. Zydus Pfizer'!H8</f>
        <v>0</v>
      </c>
      <c r="I279" s="381">
        <f>'25. Zydus Pfizer'!I8</f>
        <v>0</v>
      </c>
      <c r="J279" s="381">
        <f>'25. Zydus Pfizer'!J8</f>
        <v>0</v>
      </c>
      <c r="K279" s="381">
        <f>'25. Zydus Pfizer'!K8</f>
        <v>0</v>
      </c>
      <c r="L279" s="381">
        <f>'25. Zydus Pfizer'!L8</f>
        <v>83.75</v>
      </c>
      <c r="M279" s="381">
        <f>'25. Zydus Pfizer'!M8</f>
        <v>0</v>
      </c>
      <c r="N279" s="381">
        <f>'25. Zydus Pfizer'!N8</f>
        <v>72.73</v>
      </c>
      <c r="O279" s="381">
        <f>'25. Zydus Pfizer'!O8</f>
        <v>0</v>
      </c>
      <c r="P279" s="381">
        <f>'25. Zydus Pfizer'!P8</f>
        <v>0</v>
      </c>
      <c r="Q279" s="381">
        <f>'25. Zydus Pfizer'!Q8</f>
        <v>0</v>
      </c>
      <c r="R279" s="381">
        <f>'25. Zydus Pfizer'!R8</f>
        <v>0</v>
      </c>
      <c r="S279" s="377" t="str">
        <f>VLOOKUP(B279,'Plant Data'!B:H,2,0)</f>
        <v>Ahmedabad</v>
      </c>
      <c r="T279" s="377" t="str">
        <f>VLOOKUP(B279,'Plant Data'!B:H,3,0)</f>
        <v>Non BU</v>
      </c>
      <c r="U279" s="377" t="str">
        <f>VLOOKUP(B279,'Plant Data'!B:H,4,0)</f>
        <v>Injectables</v>
      </c>
      <c r="V279" s="377" t="str">
        <f>VLOOKUP(B279,'Plant Data'!B:H,5,0)</f>
        <v>Rashmin Shah</v>
      </c>
      <c r="W279" s="377" t="str">
        <f>VLOOKUP(B279,'Plant Data'!B:H,6,0)</f>
        <v>Brij Bhushan</v>
      </c>
      <c r="X279" s="377" t="str">
        <f>VLOOKUP(B279,'Plant Data'!B:H,7,0)</f>
        <v>Vivek Rajpara</v>
      </c>
      <c r="AA279" s="379" t="s">
        <v>5</v>
      </c>
      <c r="AB279" s="381">
        <v>40</v>
      </c>
      <c r="AD279" s="401">
        <f t="shared" si="30"/>
        <v>1.3948946854512487</v>
      </c>
      <c r="AE279" s="401">
        <f t="shared" si="30"/>
        <v>3.3031106151485568</v>
      </c>
      <c r="AF279" s="401">
        <f t="shared" si="31"/>
        <v>3.3031106151485568</v>
      </c>
      <c r="AG279" s="401">
        <f t="shared" si="32"/>
        <v>3.333333333333333</v>
      </c>
      <c r="AH279" s="401">
        <f t="shared" si="33"/>
        <v>3.333333333333333</v>
      </c>
      <c r="AI279" s="401">
        <f t="shared" si="34"/>
        <v>3.333333333333333</v>
      </c>
      <c r="AJ279" s="401">
        <f t="shared" si="35"/>
        <v>3.333333333333333</v>
      </c>
      <c r="AK279" s="401">
        <f t="shared" si="36"/>
        <v>3.333333333333333</v>
      </c>
      <c r="AL279" s="401"/>
      <c r="AM279" s="401"/>
      <c r="AN279" s="401"/>
      <c r="AO279" s="401"/>
      <c r="AP279" s="367" t="s">
        <v>114</v>
      </c>
    </row>
    <row r="280" spans="1:42">
      <c r="A280" s="367">
        <v>6</v>
      </c>
      <c r="B280" s="367" t="s">
        <v>114</v>
      </c>
      <c r="C280" s="379" t="s">
        <v>11</v>
      </c>
      <c r="E280" s="381">
        <f>'25. Zydus Pfizer'!D9</f>
        <v>260</v>
      </c>
      <c r="F280" s="381">
        <f>'25. Zydus Pfizer'!F9</f>
        <v>418.36183966666675</v>
      </c>
      <c r="G280" s="381">
        <f>'25. Zydus Pfizer'!G9</f>
        <v>22.478847133333328</v>
      </c>
      <c r="H280" s="381">
        <f>'25. Zydus Pfizer'!H9</f>
        <v>269.90460000000002</v>
      </c>
      <c r="I280" s="381">
        <f>'25. Zydus Pfizer'!I9</f>
        <v>92.926205166666705</v>
      </c>
      <c r="J280" s="381">
        <f>'25. Zydus Pfizer'!J9</f>
        <v>0</v>
      </c>
      <c r="K280" s="381">
        <f>'25. Zydus Pfizer'!K9</f>
        <v>13.774300366666701</v>
      </c>
      <c r="L280" s="381">
        <f>'25. Zydus Pfizer'!L9</f>
        <v>0</v>
      </c>
      <c r="M280" s="381">
        <f>'25. Zydus Pfizer'!M9</f>
        <v>19.277887</v>
      </c>
      <c r="N280" s="381">
        <f>'25. Zydus Pfizer'!N9</f>
        <v>0</v>
      </c>
      <c r="O280" s="381">
        <f>'25. Zydus Pfizer'!O9</f>
        <v>0</v>
      </c>
      <c r="P280" s="381">
        <f>'25. Zydus Pfizer'!P9</f>
        <v>0</v>
      </c>
      <c r="Q280" s="381">
        <f>'25. Zydus Pfizer'!Q9</f>
        <v>0</v>
      </c>
      <c r="R280" s="381">
        <f>'25. Zydus Pfizer'!R9</f>
        <v>0</v>
      </c>
      <c r="S280" s="377" t="str">
        <f>VLOOKUP(B280,'Plant Data'!B:H,2,0)</f>
        <v>Ahmedabad</v>
      </c>
      <c r="T280" s="377" t="str">
        <f>VLOOKUP(B280,'Plant Data'!B:H,3,0)</f>
        <v>Non BU</v>
      </c>
      <c r="U280" s="377" t="str">
        <f>VLOOKUP(B280,'Plant Data'!B:H,4,0)</f>
        <v>Injectables</v>
      </c>
      <c r="V280" s="377" t="str">
        <f>VLOOKUP(B280,'Plant Data'!B:H,5,0)</f>
        <v>Rashmin Shah</v>
      </c>
      <c r="W280" s="377" t="str">
        <f>VLOOKUP(B280,'Plant Data'!B:H,6,0)</f>
        <v>Brij Bhushan</v>
      </c>
      <c r="X280" s="377" t="str">
        <f>VLOOKUP(B280,'Plant Data'!B:H,7,0)</f>
        <v>Vivek Rajpara</v>
      </c>
      <c r="AA280" s="379" t="s">
        <v>11</v>
      </c>
      <c r="AB280" s="381">
        <v>260</v>
      </c>
      <c r="AD280" s="401">
        <f t="shared" si="30"/>
        <v>9.0668154554331171</v>
      </c>
      <c r="AE280" s="401">
        <f t="shared" si="30"/>
        <v>21.470218998465619</v>
      </c>
      <c r="AF280" s="401">
        <f t="shared" si="31"/>
        <v>21.470218998465619</v>
      </c>
      <c r="AG280" s="401">
        <f t="shared" si="32"/>
        <v>21.666666666666664</v>
      </c>
      <c r="AH280" s="401">
        <f t="shared" si="33"/>
        <v>21.666666666666664</v>
      </c>
      <c r="AI280" s="401">
        <f t="shared" si="34"/>
        <v>21.666666666666664</v>
      </c>
      <c r="AJ280" s="401">
        <f t="shared" si="35"/>
        <v>21.666666666666664</v>
      </c>
      <c r="AK280" s="401">
        <f t="shared" si="36"/>
        <v>21.666666666666664</v>
      </c>
      <c r="AL280" s="401"/>
      <c r="AM280" s="401"/>
      <c r="AN280" s="401"/>
      <c r="AO280" s="401"/>
      <c r="AP280" s="367" t="s">
        <v>114</v>
      </c>
    </row>
    <row r="281" spans="1:42">
      <c r="A281" s="367">
        <v>7</v>
      </c>
      <c r="B281" s="367" t="s">
        <v>114</v>
      </c>
      <c r="C281" s="379" t="s">
        <v>12</v>
      </c>
      <c r="E281" s="381">
        <f>'25. Zydus Pfizer'!D10</f>
        <v>30</v>
      </c>
      <c r="F281" s="381">
        <f>'25. Zydus Pfizer'!F10</f>
        <v>259.34556889999999</v>
      </c>
      <c r="G281" s="381">
        <f>'25. Zydus Pfizer'!G10</f>
        <v>0</v>
      </c>
      <c r="H281" s="381">
        <f>'25. Zydus Pfizer'!H10</f>
        <v>259.34556889999999</v>
      </c>
      <c r="I281" s="381">
        <f>'25. Zydus Pfizer'!I10</f>
        <v>0</v>
      </c>
      <c r="J281" s="381">
        <f>'25. Zydus Pfizer'!J10</f>
        <v>0</v>
      </c>
      <c r="K281" s="381">
        <f>'25. Zydus Pfizer'!K10</f>
        <v>0</v>
      </c>
      <c r="L281" s="381">
        <f>'25. Zydus Pfizer'!L10</f>
        <v>0</v>
      </c>
      <c r="M281" s="381">
        <f>'25. Zydus Pfizer'!M10</f>
        <v>0</v>
      </c>
      <c r="N281" s="381">
        <f>'25. Zydus Pfizer'!N10</f>
        <v>0</v>
      </c>
      <c r="O281" s="381">
        <f>'25. Zydus Pfizer'!O10</f>
        <v>0</v>
      </c>
      <c r="P281" s="381">
        <f>'25. Zydus Pfizer'!P10</f>
        <v>0</v>
      </c>
      <c r="Q281" s="381">
        <f>'25. Zydus Pfizer'!Q10</f>
        <v>0</v>
      </c>
      <c r="R281" s="381">
        <f>'25. Zydus Pfizer'!R10</f>
        <v>0</v>
      </c>
      <c r="S281" s="377" t="str">
        <f>VLOOKUP(B281,'Plant Data'!B:H,2,0)</f>
        <v>Ahmedabad</v>
      </c>
      <c r="T281" s="377" t="str">
        <f>VLOOKUP(B281,'Plant Data'!B:H,3,0)</f>
        <v>Non BU</v>
      </c>
      <c r="U281" s="377" t="str">
        <f>VLOOKUP(B281,'Plant Data'!B:H,4,0)</f>
        <v>Injectables</v>
      </c>
      <c r="V281" s="377" t="str">
        <f>VLOOKUP(B281,'Plant Data'!B:H,5,0)</f>
        <v>Rashmin Shah</v>
      </c>
      <c r="W281" s="377" t="str">
        <f>VLOOKUP(B281,'Plant Data'!B:H,6,0)</f>
        <v>Brij Bhushan</v>
      </c>
      <c r="X281" s="377" t="str">
        <f>VLOOKUP(B281,'Plant Data'!B:H,7,0)</f>
        <v>Vivek Rajpara</v>
      </c>
      <c r="AA281" s="379" t="s">
        <v>12</v>
      </c>
      <c r="AB281" s="381">
        <v>30</v>
      </c>
      <c r="AD281" s="401">
        <f t="shared" si="30"/>
        <v>1.0461710140884366</v>
      </c>
      <c r="AE281" s="401">
        <f t="shared" si="30"/>
        <v>2.4773329613614177</v>
      </c>
      <c r="AF281" s="401">
        <f t="shared" si="31"/>
        <v>2.4773329613614177</v>
      </c>
      <c r="AG281" s="401">
        <f t="shared" si="32"/>
        <v>2.5</v>
      </c>
      <c r="AH281" s="401">
        <f t="shared" si="33"/>
        <v>2.5</v>
      </c>
      <c r="AI281" s="401">
        <f t="shared" si="34"/>
        <v>2.5</v>
      </c>
      <c r="AJ281" s="401">
        <f t="shared" si="35"/>
        <v>2.5</v>
      </c>
      <c r="AK281" s="401">
        <f t="shared" si="36"/>
        <v>2.5</v>
      </c>
      <c r="AL281" s="401"/>
      <c r="AM281" s="401"/>
      <c r="AN281" s="401"/>
      <c r="AO281" s="401"/>
      <c r="AP281" s="367" t="s">
        <v>114</v>
      </c>
    </row>
    <row r="282" spans="1:42">
      <c r="A282" s="367">
        <v>8</v>
      </c>
      <c r="B282" s="367" t="s">
        <v>114</v>
      </c>
      <c r="C282" s="380" t="s">
        <v>15</v>
      </c>
      <c r="E282" s="381">
        <f>'25. Zydus Pfizer'!D11</f>
        <v>0</v>
      </c>
      <c r="F282" s="381">
        <f>'25. Zydus Pfizer'!F11</f>
        <v>0</v>
      </c>
      <c r="G282" s="381">
        <f>'25. Zydus Pfizer'!G11</f>
        <v>0</v>
      </c>
      <c r="H282" s="381">
        <f>'25. Zydus Pfizer'!H11</f>
        <v>0</v>
      </c>
      <c r="I282" s="381">
        <f>'25. Zydus Pfizer'!I11</f>
        <v>0</v>
      </c>
      <c r="J282" s="381">
        <f>'25. Zydus Pfizer'!J11</f>
        <v>0</v>
      </c>
      <c r="K282" s="381">
        <f>'25. Zydus Pfizer'!K11</f>
        <v>0</v>
      </c>
      <c r="L282" s="381">
        <f>'25. Zydus Pfizer'!L11</f>
        <v>0</v>
      </c>
      <c r="M282" s="381">
        <f>'25. Zydus Pfizer'!M11</f>
        <v>0</v>
      </c>
      <c r="N282" s="381">
        <f>'25. Zydus Pfizer'!N11</f>
        <v>0</v>
      </c>
      <c r="O282" s="381">
        <f>'25. Zydus Pfizer'!O11</f>
        <v>0</v>
      </c>
      <c r="P282" s="381">
        <f>'25. Zydus Pfizer'!P11</f>
        <v>0</v>
      </c>
      <c r="Q282" s="381">
        <f>'25. Zydus Pfizer'!Q11</f>
        <v>0</v>
      </c>
      <c r="R282" s="381">
        <f>'25. Zydus Pfizer'!R11</f>
        <v>0</v>
      </c>
      <c r="S282" s="377" t="str">
        <f>VLOOKUP(B282,'Plant Data'!B:H,2,0)</f>
        <v>Ahmedabad</v>
      </c>
      <c r="T282" s="377" t="str">
        <f>VLOOKUP(B282,'Plant Data'!B:H,3,0)</f>
        <v>Non BU</v>
      </c>
      <c r="U282" s="377" t="str">
        <f>VLOOKUP(B282,'Plant Data'!B:H,4,0)</f>
        <v>Injectables</v>
      </c>
      <c r="V282" s="377" t="str">
        <f>VLOOKUP(B282,'Plant Data'!B:H,5,0)</f>
        <v>Rashmin Shah</v>
      </c>
      <c r="W282" s="377" t="str">
        <f>VLOOKUP(B282,'Plant Data'!B:H,6,0)</f>
        <v>Brij Bhushan</v>
      </c>
      <c r="X282" s="377" t="str">
        <f>VLOOKUP(B282,'Plant Data'!B:H,7,0)</f>
        <v>Vivek Rajpara</v>
      </c>
      <c r="AA282" s="380" t="s">
        <v>15</v>
      </c>
      <c r="AB282" s="381">
        <v>0</v>
      </c>
      <c r="AD282" s="401">
        <f t="shared" si="30"/>
        <v>0</v>
      </c>
      <c r="AE282" s="401">
        <f t="shared" si="30"/>
        <v>0</v>
      </c>
      <c r="AF282" s="401">
        <f t="shared" si="31"/>
        <v>0</v>
      </c>
      <c r="AG282" s="401">
        <f t="shared" si="32"/>
        <v>0</v>
      </c>
      <c r="AH282" s="401">
        <f t="shared" si="33"/>
        <v>0</v>
      </c>
      <c r="AI282" s="401">
        <f t="shared" si="34"/>
        <v>0</v>
      </c>
      <c r="AJ282" s="401">
        <f t="shared" si="35"/>
        <v>0</v>
      </c>
      <c r="AK282" s="401">
        <f t="shared" si="36"/>
        <v>0</v>
      </c>
      <c r="AL282" s="401"/>
      <c r="AM282" s="401"/>
      <c r="AN282" s="401"/>
      <c r="AO282" s="401"/>
      <c r="AP282" s="367" t="s">
        <v>114</v>
      </c>
    </row>
    <row r="283" spans="1:42">
      <c r="A283" s="367">
        <v>9</v>
      </c>
      <c r="B283" s="367" t="s">
        <v>114</v>
      </c>
      <c r="C283" s="380" t="s">
        <v>16</v>
      </c>
      <c r="E283" s="381">
        <f>'25. Zydus Pfizer'!D12</f>
        <v>215</v>
      </c>
      <c r="F283" s="381">
        <f>'25. Zydus Pfizer'!F12</f>
        <v>374.38556889999995</v>
      </c>
      <c r="G283" s="381">
        <f>'25. Zydus Pfizer'!G12</f>
        <v>0</v>
      </c>
      <c r="H283" s="381">
        <f>'25. Zydus Pfizer'!H12</f>
        <v>259.34556889999999</v>
      </c>
      <c r="I283" s="381">
        <f>'25. Zydus Pfizer'!I12</f>
        <v>111.4</v>
      </c>
      <c r="J283" s="381">
        <f>'25. Zydus Pfizer'!J12</f>
        <v>0</v>
      </c>
      <c r="K283" s="381">
        <f>'25. Zydus Pfizer'!K12</f>
        <v>0</v>
      </c>
      <c r="L283" s="381">
        <f>'25. Zydus Pfizer'!L12</f>
        <v>0</v>
      </c>
      <c r="M283" s="381">
        <f>'25. Zydus Pfizer'!M12</f>
        <v>0</v>
      </c>
      <c r="N283" s="381">
        <f>'25. Zydus Pfizer'!N12</f>
        <v>0</v>
      </c>
      <c r="O283" s="381">
        <f>'25. Zydus Pfizer'!O12</f>
        <v>0</v>
      </c>
      <c r="P283" s="381">
        <f>'25. Zydus Pfizer'!P12</f>
        <v>3.64</v>
      </c>
      <c r="Q283" s="381">
        <f>'25. Zydus Pfizer'!Q12</f>
        <v>0</v>
      </c>
      <c r="R283" s="381">
        <f>'25. Zydus Pfizer'!R12</f>
        <v>0</v>
      </c>
      <c r="S283" s="377" t="str">
        <f>VLOOKUP(B283,'Plant Data'!B:H,2,0)</f>
        <v>Ahmedabad</v>
      </c>
      <c r="T283" s="377" t="str">
        <f>VLOOKUP(B283,'Plant Data'!B:H,3,0)</f>
        <v>Non BU</v>
      </c>
      <c r="U283" s="377" t="str">
        <f>VLOOKUP(B283,'Plant Data'!B:H,4,0)</f>
        <v>Injectables</v>
      </c>
      <c r="V283" s="377" t="str">
        <f>VLOOKUP(B283,'Plant Data'!B:H,5,0)</f>
        <v>Rashmin Shah</v>
      </c>
      <c r="W283" s="377" t="str">
        <f>VLOOKUP(B283,'Plant Data'!B:H,6,0)</f>
        <v>Brij Bhushan</v>
      </c>
      <c r="X283" s="377" t="str">
        <f>VLOOKUP(B283,'Plant Data'!B:H,7,0)</f>
        <v>Vivek Rajpara</v>
      </c>
      <c r="AA283" s="380" t="s">
        <v>16</v>
      </c>
      <c r="AB283" s="381">
        <v>215</v>
      </c>
      <c r="AD283" s="401">
        <f t="shared" si="30"/>
        <v>7.4975589343004616</v>
      </c>
      <c r="AE283" s="401">
        <f t="shared" si="30"/>
        <v>17.754219556423493</v>
      </c>
      <c r="AF283" s="401">
        <f t="shared" si="31"/>
        <v>17.754219556423493</v>
      </c>
      <c r="AG283" s="401">
        <f t="shared" si="32"/>
        <v>17.916666666666664</v>
      </c>
      <c r="AH283" s="401">
        <f t="shared" si="33"/>
        <v>17.916666666666664</v>
      </c>
      <c r="AI283" s="401">
        <f t="shared" si="34"/>
        <v>17.916666666666664</v>
      </c>
      <c r="AJ283" s="401">
        <f t="shared" si="35"/>
        <v>17.916666666666664</v>
      </c>
      <c r="AK283" s="401">
        <f t="shared" si="36"/>
        <v>17.916666666666664</v>
      </c>
      <c r="AL283" s="401"/>
      <c r="AM283" s="401"/>
      <c r="AN283" s="401"/>
      <c r="AO283" s="401"/>
      <c r="AP283" s="367" t="s">
        <v>114</v>
      </c>
    </row>
    <row r="284" spans="1:42">
      <c r="A284" s="367">
        <v>10</v>
      </c>
      <c r="B284" s="367" t="s">
        <v>114</v>
      </c>
      <c r="C284" s="380" t="s">
        <v>17</v>
      </c>
      <c r="E284" s="381">
        <f>'25. Zydus Pfizer'!D13</f>
        <v>50</v>
      </c>
      <c r="F284" s="381">
        <f>'25. Zydus Pfizer'!F13</f>
        <v>47.79</v>
      </c>
      <c r="G284" s="381">
        <f>'25. Zydus Pfizer'!G13</f>
        <v>0</v>
      </c>
      <c r="H284" s="381">
        <f>'25. Zydus Pfizer'!H13</f>
        <v>0</v>
      </c>
      <c r="I284" s="381">
        <f>'25. Zydus Pfizer'!I13</f>
        <v>7.62</v>
      </c>
      <c r="J284" s="381">
        <f>'25. Zydus Pfizer'!J13</f>
        <v>6.76</v>
      </c>
      <c r="K284" s="381">
        <f>'25. Zydus Pfizer'!K13</f>
        <v>0</v>
      </c>
      <c r="L284" s="381">
        <f>'25. Zydus Pfizer'!L13</f>
        <v>12.120000000000001</v>
      </c>
      <c r="M284" s="381">
        <f>'25. Zydus Pfizer'!M13</f>
        <v>0</v>
      </c>
      <c r="N284" s="381">
        <f>'25. Zydus Pfizer'!N13</f>
        <v>0</v>
      </c>
      <c r="O284" s="381">
        <f>'25. Zydus Pfizer'!O13</f>
        <v>21.29</v>
      </c>
      <c r="P284" s="381">
        <f>'25. Zydus Pfizer'!P13</f>
        <v>0</v>
      </c>
      <c r="Q284" s="381">
        <f>'25. Zydus Pfizer'!Q13</f>
        <v>0</v>
      </c>
      <c r="R284" s="381">
        <f>'25. Zydus Pfizer'!R13</f>
        <v>0</v>
      </c>
      <c r="S284" s="377" t="str">
        <f>VLOOKUP(B284,'Plant Data'!B:H,2,0)</f>
        <v>Ahmedabad</v>
      </c>
      <c r="T284" s="377" t="str">
        <f>VLOOKUP(B284,'Plant Data'!B:H,3,0)</f>
        <v>Non BU</v>
      </c>
      <c r="U284" s="377" t="str">
        <f>VLOOKUP(B284,'Plant Data'!B:H,4,0)</f>
        <v>Injectables</v>
      </c>
      <c r="V284" s="377" t="str">
        <f>VLOOKUP(B284,'Plant Data'!B:H,5,0)</f>
        <v>Rashmin Shah</v>
      </c>
      <c r="W284" s="377" t="str">
        <f>VLOOKUP(B284,'Plant Data'!B:H,6,0)</f>
        <v>Brij Bhushan</v>
      </c>
      <c r="X284" s="377" t="str">
        <f>VLOOKUP(B284,'Plant Data'!B:H,7,0)</f>
        <v>Vivek Rajpara</v>
      </c>
      <c r="AA284" s="380" t="s">
        <v>17</v>
      </c>
      <c r="AB284" s="381">
        <v>50</v>
      </c>
      <c r="AD284" s="401">
        <f t="shared" si="30"/>
        <v>1.7436183568140609</v>
      </c>
      <c r="AE284" s="401">
        <f t="shared" si="30"/>
        <v>4.1288882689356958</v>
      </c>
      <c r="AF284" s="401">
        <f t="shared" si="31"/>
        <v>4.1288882689356958</v>
      </c>
      <c r="AG284" s="401">
        <f t="shared" si="32"/>
        <v>4.1666666666666661</v>
      </c>
      <c r="AH284" s="401">
        <f t="shared" si="33"/>
        <v>4.1666666666666661</v>
      </c>
      <c r="AI284" s="401">
        <f t="shared" si="34"/>
        <v>4.1666666666666661</v>
      </c>
      <c r="AJ284" s="401">
        <f t="shared" si="35"/>
        <v>4.1666666666666661</v>
      </c>
      <c r="AK284" s="401">
        <f t="shared" si="36"/>
        <v>4.1666666666666661</v>
      </c>
      <c r="AL284" s="401"/>
      <c r="AM284" s="401"/>
      <c r="AN284" s="401"/>
      <c r="AO284" s="401"/>
      <c r="AP284" s="367" t="s">
        <v>114</v>
      </c>
    </row>
    <row r="285" spans="1:42">
      <c r="A285" s="367">
        <v>11</v>
      </c>
      <c r="B285" s="367" t="s">
        <v>114</v>
      </c>
      <c r="C285" s="379" t="s">
        <v>132</v>
      </c>
      <c r="E285" s="381">
        <f>'25. Zydus Pfizer'!D14</f>
        <v>0</v>
      </c>
      <c r="F285" s="381">
        <f>'25. Zydus Pfizer'!F14</f>
        <v>0</v>
      </c>
      <c r="G285" s="381">
        <f>'25. Zydus Pfizer'!G14</f>
        <v>0</v>
      </c>
      <c r="H285" s="381">
        <f>'25. Zydus Pfizer'!H14</f>
        <v>0</v>
      </c>
      <c r="I285" s="381">
        <f>'25. Zydus Pfizer'!I14</f>
        <v>0</v>
      </c>
      <c r="J285" s="381">
        <f>'25. Zydus Pfizer'!J14</f>
        <v>0</v>
      </c>
      <c r="K285" s="381">
        <f>'25. Zydus Pfizer'!K14</f>
        <v>0</v>
      </c>
      <c r="L285" s="381">
        <f>'25. Zydus Pfizer'!L14</f>
        <v>0</v>
      </c>
      <c r="M285" s="381">
        <f>'25. Zydus Pfizer'!M14</f>
        <v>0</v>
      </c>
      <c r="N285" s="381">
        <f>'25. Zydus Pfizer'!N14</f>
        <v>0</v>
      </c>
      <c r="O285" s="381">
        <f>'25. Zydus Pfizer'!O14</f>
        <v>0</v>
      </c>
      <c r="P285" s="381">
        <f>'25. Zydus Pfizer'!P14</f>
        <v>0</v>
      </c>
      <c r="Q285" s="381">
        <f>'25. Zydus Pfizer'!Q14</f>
        <v>0</v>
      </c>
      <c r="R285" s="381">
        <f>'25. Zydus Pfizer'!R14</f>
        <v>0</v>
      </c>
      <c r="S285" s="377" t="str">
        <f>VLOOKUP(B285,'Plant Data'!B:H,2,0)</f>
        <v>Ahmedabad</v>
      </c>
      <c r="T285" s="377" t="str">
        <f>VLOOKUP(B285,'Plant Data'!B:H,3,0)</f>
        <v>Non BU</v>
      </c>
      <c r="U285" s="377" t="str">
        <f>VLOOKUP(B285,'Plant Data'!B:H,4,0)</f>
        <v>Injectables</v>
      </c>
      <c r="V285" s="377" t="str">
        <f>VLOOKUP(B285,'Plant Data'!B:H,5,0)</f>
        <v>Rashmin Shah</v>
      </c>
      <c r="W285" s="377" t="str">
        <f>VLOOKUP(B285,'Plant Data'!B:H,6,0)</f>
        <v>Brij Bhushan</v>
      </c>
      <c r="X285" s="377" t="str">
        <f>VLOOKUP(B285,'Plant Data'!B:H,7,0)</f>
        <v>Vivek Rajpara</v>
      </c>
      <c r="AA285" s="379" t="s">
        <v>132</v>
      </c>
      <c r="AB285" s="381">
        <v>0</v>
      </c>
      <c r="AD285" s="401">
        <f t="shared" si="30"/>
        <v>0</v>
      </c>
      <c r="AE285" s="401">
        <f t="shared" si="30"/>
        <v>0</v>
      </c>
      <c r="AF285" s="401">
        <f t="shared" si="31"/>
        <v>0</v>
      </c>
      <c r="AG285" s="401">
        <f t="shared" si="32"/>
        <v>0</v>
      </c>
      <c r="AH285" s="401">
        <f t="shared" si="33"/>
        <v>0</v>
      </c>
      <c r="AI285" s="401">
        <f t="shared" si="34"/>
        <v>0</v>
      </c>
      <c r="AJ285" s="401">
        <f t="shared" si="35"/>
        <v>0</v>
      </c>
      <c r="AK285" s="401">
        <f t="shared" si="36"/>
        <v>0</v>
      </c>
      <c r="AL285" s="401"/>
      <c r="AM285" s="401"/>
      <c r="AN285" s="401"/>
      <c r="AO285" s="401"/>
      <c r="AP285" s="367" t="s">
        <v>114</v>
      </c>
    </row>
    <row r="286" spans="1:42">
      <c r="A286" s="367">
        <v>12</v>
      </c>
      <c r="B286" s="367" t="s">
        <v>114</v>
      </c>
      <c r="C286" s="379" t="s">
        <v>13</v>
      </c>
      <c r="E286" s="381">
        <f>'25. Zydus Pfizer'!D15</f>
        <v>0</v>
      </c>
      <c r="F286" s="381">
        <f>'25. Zydus Pfizer'!F15</f>
        <v>0</v>
      </c>
      <c r="G286" s="381">
        <f>'25. Zydus Pfizer'!G15</f>
        <v>0</v>
      </c>
      <c r="H286" s="381">
        <f>'25. Zydus Pfizer'!H15</f>
        <v>0</v>
      </c>
      <c r="I286" s="381">
        <f>'25. Zydus Pfizer'!I15</f>
        <v>0</v>
      </c>
      <c r="J286" s="381">
        <f>'25. Zydus Pfizer'!J15</f>
        <v>0</v>
      </c>
      <c r="K286" s="381">
        <f>'25. Zydus Pfizer'!K15</f>
        <v>0</v>
      </c>
      <c r="L286" s="381">
        <f>'25. Zydus Pfizer'!L15</f>
        <v>0</v>
      </c>
      <c r="M286" s="381">
        <f>'25. Zydus Pfizer'!M15</f>
        <v>0</v>
      </c>
      <c r="N286" s="381">
        <f>'25. Zydus Pfizer'!N15</f>
        <v>0</v>
      </c>
      <c r="O286" s="381">
        <f>'25. Zydus Pfizer'!O15</f>
        <v>0</v>
      </c>
      <c r="P286" s="381">
        <f>'25. Zydus Pfizer'!P15</f>
        <v>0</v>
      </c>
      <c r="Q286" s="381">
        <f>'25. Zydus Pfizer'!Q15</f>
        <v>0</v>
      </c>
      <c r="R286" s="381">
        <f>'25. Zydus Pfizer'!R15</f>
        <v>0</v>
      </c>
      <c r="S286" s="377" t="str">
        <f>VLOOKUP(B286,'Plant Data'!B:H,2,0)</f>
        <v>Ahmedabad</v>
      </c>
      <c r="T286" s="377" t="str">
        <f>VLOOKUP(B286,'Plant Data'!B:H,3,0)</f>
        <v>Non BU</v>
      </c>
      <c r="U286" s="377" t="str">
        <f>VLOOKUP(B286,'Plant Data'!B:H,4,0)</f>
        <v>Injectables</v>
      </c>
      <c r="V286" s="377" t="str">
        <f>VLOOKUP(B286,'Plant Data'!B:H,5,0)</f>
        <v>Rashmin Shah</v>
      </c>
      <c r="W286" s="377" t="str">
        <f>VLOOKUP(B286,'Plant Data'!B:H,6,0)</f>
        <v>Brij Bhushan</v>
      </c>
      <c r="X286" s="377" t="str">
        <f>VLOOKUP(B286,'Plant Data'!B:H,7,0)</f>
        <v>Vivek Rajpara</v>
      </c>
      <c r="AA286" s="379" t="s">
        <v>13</v>
      </c>
      <c r="AB286" s="381">
        <v>0</v>
      </c>
      <c r="AD286" s="401">
        <f t="shared" si="30"/>
        <v>0</v>
      </c>
      <c r="AE286" s="401">
        <f t="shared" si="30"/>
        <v>0</v>
      </c>
      <c r="AF286" s="401">
        <f t="shared" si="31"/>
        <v>0</v>
      </c>
      <c r="AG286" s="401">
        <f t="shared" si="32"/>
        <v>0</v>
      </c>
      <c r="AH286" s="401">
        <f t="shared" si="33"/>
        <v>0</v>
      </c>
      <c r="AI286" s="401">
        <f t="shared" si="34"/>
        <v>0</v>
      </c>
      <c r="AJ286" s="401">
        <f t="shared" si="35"/>
        <v>0</v>
      </c>
      <c r="AK286" s="401">
        <f t="shared" si="36"/>
        <v>0</v>
      </c>
      <c r="AL286" s="401"/>
      <c r="AM286" s="401"/>
      <c r="AN286" s="401"/>
      <c r="AO286" s="401"/>
      <c r="AP286" s="367" t="s">
        <v>114</v>
      </c>
    </row>
    <row r="287" spans="1:42">
      <c r="A287" s="367">
        <v>13</v>
      </c>
      <c r="B287" s="367" t="s">
        <v>114</v>
      </c>
      <c r="C287" s="380" t="s">
        <v>14</v>
      </c>
      <c r="E287" s="381">
        <f>'25. Zydus Pfizer'!D16</f>
        <v>0</v>
      </c>
      <c r="F287" s="381">
        <f>'25. Zydus Pfizer'!F16</f>
        <v>0</v>
      </c>
      <c r="G287" s="381">
        <f>'25. Zydus Pfizer'!G16</f>
        <v>0</v>
      </c>
      <c r="H287" s="381">
        <f>'25. Zydus Pfizer'!H16</f>
        <v>0</v>
      </c>
      <c r="I287" s="381">
        <f>'25. Zydus Pfizer'!I16</f>
        <v>0</v>
      </c>
      <c r="J287" s="381">
        <f>'25. Zydus Pfizer'!J16</f>
        <v>0</v>
      </c>
      <c r="K287" s="381">
        <f>'25. Zydus Pfizer'!K16</f>
        <v>0</v>
      </c>
      <c r="L287" s="381">
        <f>'25. Zydus Pfizer'!L16</f>
        <v>0</v>
      </c>
      <c r="M287" s="381">
        <f>'25. Zydus Pfizer'!M16</f>
        <v>0</v>
      </c>
      <c r="N287" s="381">
        <f>'25. Zydus Pfizer'!N16</f>
        <v>0</v>
      </c>
      <c r="O287" s="381">
        <f>'25. Zydus Pfizer'!O16</f>
        <v>0</v>
      </c>
      <c r="P287" s="381">
        <f>'25. Zydus Pfizer'!P16</f>
        <v>0</v>
      </c>
      <c r="Q287" s="381">
        <f>'25. Zydus Pfizer'!Q16</f>
        <v>0</v>
      </c>
      <c r="R287" s="381">
        <f>'25. Zydus Pfizer'!R16</f>
        <v>0</v>
      </c>
      <c r="S287" s="377" t="str">
        <f>VLOOKUP(B287,'Plant Data'!B:H,2,0)</f>
        <v>Ahmedabad</v>
      </c>
      <c r="T287" s="377" t="str">
        <f>VLOOKUP(B287,'Plant Data'!B:H,3,0)</f>
        <v>Non BU</v>
      </c>
      <c r="U287" s="377" t="str">
        <f>VLOOKUP(B287,'Plant Data'!B:H,4,0)</f>
        <v>Injectables</v>
      </c>
      <c r="V287" s="377" t="str">
        <f>VLOOKUP(B287,'Plant Data'!B:H,5,0)</f>
        <v>Rashmin Shah</v>
      </c>
      <c r="W287" s="377" t="str">
        <f>VLOOKUP(B287,'Plant Data'!B:H,6,0)</f>
        <v>Brij Bhushan</v>
      </c>
      <c r="X287" s="377" t="str">
        <f>VLOOKUP(B287,'Plant Data'!B:H,7,0)</f>
        <v>Vivek Rajpara</v>
      </c>
      <c r="AA287" s="380" t="s">
        <v>14</v>
      </c>
      <c r="AB287" s="381">
        <v>0</v>
      </c>
      <c r="AD287" s="401">
        <f t="shared" si="30"/>
        <v>0</v>
      </c>
      <c r="AE287" s="401">
        <f t="shared" si="30"/>
        <v>0</v>
      </c>
      <c r="AF287" s="401">
        <f t="shared" si="31"/>
        <v>0</v>
      </c>
      <c r="AG287" s="401">
        <f t="shared" si="32"/>
        <v>0</v>
      </c>
      <c r="AH287" s="401">
        <f t="shared" si="33"/>
        <v>0</v>
      </c>
      <c r="AI287" s="401">
        <f t="shared" si="34"/>
        <v>0</v>
      </c>
      <c r="AJ287" s="401">
        <f t="shared" si="35"/>
        <v>0</v>
      </c>
      <c r="AK287" s="401">
        <f t="shared" si="36"/>
        <v>0</v>
      </c>
      <c r="AL287" s="401"/>
      <c r="AM287" s="401"/>
      <c r="AN287" s="401"/>
      <c r="AO287" s="401"/>
      <c r="AP287" s="367" t="s">
        <v>114</v>
      </c>
    </row>
    <row r="288" spans="1:42">
      <c r="A288" s="367">
        <v>1</v>
      </c>
      <c r="B288" s="367" t="s">
        <v>355</v>
      </c>
      <c r="C288" s="379" t="s">
        <v>7</v>
      </c>
      <c r="E288" s="381">
        <f>'26. Wellness Sikkim'!D4</f>
        <v>75</v>
      </c>
      <c r="F288" s="381">
        <f>'26. Wellness Sikkim'!F4</f>
        <v>40.038003081691443</v>
      </c>
      <c r="G288" s="381">
        <f>'26. Wellness Sikkim'!G4</f>
        <v>1.42</v>
      </c>
      <c r="H288" s="381">
        <f>'26. Wellness Sikkim'!H4</f>
        <v>1.37</v>
      </c>
      <c r="I288" s="381">
        <f>'26. Wellness Sikkim'!I4</f>
        <v>1.01</v>
      </c>
      <c r="J288" s="381">
        <f>'26. Wellness Sikkim'!J4</f>
        <v>0</v>
      </c>
      <c r="K288" s="381">
        <f>'26. Wellness Sikkim'!K4</f>
        <v>0</v>
      </c>
      <c r="L288" s="381">
        <f>'26. Wellness Sikkim'!L4</f>
        <v>0</v>
      </c>
      <c r="M288" s="381">
        <f>'26. Wellness Sikkim'!M4</f>
        <v>31.918003081691445</v>
      </c>
      <c r="N288" s="381">
        <f>'26. Wellness Sikkim'!N4</f>
        <v>0</v>
      </c>
      <c r="O288" s="381">
        <f>'26. Wellness Sikkim'!O4</f>
        <v>3.08</v>
      </c>
      <c r="P288" s="381">
        <f>'26. Wellness Sikkim'!P4</f>
        <v>1.24</v>
      </c>
      <c r="Q288" s="381">
        <f>'26. Wellness Sikkim'!Q4</f>
        <v>0</v>
      </c>
      <c r="R288" s="381">
        <f>'26. Wellness Sikkim'!R4</f>
        <v>0</v>
      </c>
      <c r="S288" s="377" t="str">
        <f>VLOOKUP(B288,'Plant Data'!B:H,2,0)</f>
        <v>Sikkim</v>
      </c>
      <c r="T288" s="377" t="str">
        <f>VLOOKUP(B288,'Plant Data'!B:H,3,0)</f>
        <v>Non BU</v>
      </c>
      <c r="U288" s="377" t="str">
        <f>VLOOKUP(B288,'Plant Data'!B:H,4,0)</f>
        <v>FMCG</v>
      </c>
      <c r="V288" s="377" t="str">
        <f>VLOOKUP(B288,'Plant Data'!B:H,5,0)</f>
        <v>Kapilkumar Jha</v>
      </c>
      <c r="W288" s="377" t="str">
        <f>VLOOKUP(B288,'Plant Data'!B:H,6,0)</f>
        <v>Akshay Patel</v>
      </c>
      <c r="X288" s="377" t="str">
        <f>VLOOKUP(B288,'Plant Data'!B:H,7,0)</f>
        <v xml:space="preserve">Pankaj Chanjhotra </v>
      </c>
      <c r="AA288" s="379" t="s">
        <v>7</v>
      </c>
      <c r="AB288" s="381">
        <v>64.598889999999997</v>
      </c>
      <c r="AD288" s="401">
        <f t="shared" si="30"/>
        <v>2.2527162086762451</v>
      </c>
      <c r="AE288" s="401">
        <f t="shared" si="30"/>
        <v>5.3344319821453485</v>
      </c>
      <c r="AF288" s="401">
        <f t="shared" si="31"/>
        <v>5.3344319821453485</v>
      </c>
      <c r="AG288" s="401">
        <f t="shared" si="32"/>
        <v>5.3832408333333328</v>
      </c>
      <c r="AH288" s="401">
        <f t="shared" si="33"/>
        <v>5.3832408333333328</v>
      </c>
      <c r="AI288" s="401">
        <f t="shared" si="34"/>
        <v>5.3832408333333328</v>
      </c>
      <c r="AJ288" s="401">
        <f t="shared" si="35"/>
        <v>5.3832408333333328</v>
      </c>
      <c r="AK288" s="401">
        <f t="shared" si="36"/>
        <v>5.3832408333333328</v>
      </c>
      <c r="AL288" s="401"/>
      <c r="AM288" s="401"/>
      <c r="AN288" s="401"/>
      <c r="AO288" s="401"/>
      <c r="AP288" s="367" t="s">
        <v>355</v>
      </c>
    </row>
    <row r="289" spans="1:42">
      <c r="A289" s="367">
        <v>2</v>
      </c>
      <c r="B289" s="367" t="s">
        <v>355</v>
      </c>
      <c r="C289" s="379" t="s">
        <v>130</v>
      </c>
      <c r="E289" s="381">
        <f>'26. Wellness Sikkim'!D5</f>
        <v>75</v>
      </c>
      <c r="F289" s="381">
        <f>'26. Wellness Sikkim'!F5</f>
        <v>50.578918815562567</v>
      </c>
      <c r="G289" s="381">
        <f>'26. Wellness Sikkim'!G5</f>
        <v>0.59</v>
      </c>
      <c r="H289" s="381">
        <f>'26. Wellness Sikkim'!H5</f>
        <v>0.98488763743489582</v>
      </c>
      <c r="I289" s="381">
        <f>'26. Wellness Sikkim'!I5</f>
        <v>0.52763862213179991</v>
      </c>
      <c r="J289" s="381">
        <f>'26. Wellness Sikkim'!J5</f>
        <v>4.33</v>
      </c>
      <c r="K289" s="381">
        <f>'26. Wellness Sikkim'!K5</f>
        <v>0</v>
      </c>
      <c r="L289" s="381">
        <f>'26. Wellness Sikkim'!L5</f>
        <v>17.506113627361731</v>
      </c>
      <c r="M289" s="381">
        <f>'26. Wellness Sikkim'!M5</f>
        <v>0</v>
      </c>
      <c r="N289" s="381">
        <f>'26. Wellness Sikkim'!N5</f>
        <v>13.90027892863414</v>
      </c>
      <c r="O289" s="381">
        <f>'26. Wellness Sikkim'!O5</f>
        <v>11.030000000000001</v>
      </c>
      <c r="P289" s="381">
        <f>'26. Wellness Sikkim'!P5</f>
        <v>1.71</v>
      </c>
      <c r="Q289" s="381">
        <f>'26. Wellness Sikkim'!Q5</f>
        <v>0</v>
      </c>
      <c r="R289" s="381">
        <f>'26. Wellness Sikkim'!R5</f>
        <v>0</v>
      </c>
      <c r="S289" s="377" t="str">
        <f>VLOOKUP(B289,'Plant Data'!B:H,2,0)</f>
        <v>Sikkim</v>
      </c>
      <c r="T289" s="377" t="str">
        <f>VLOOKUP(B289,'Plant Data'!B:H,3,0)</f>
        <v>Non BU</v>
      </c>
      <c r="U289" s="377" t="str">
        <f>VLOOKUP(B289,'Plant Data'!B:H,4,0)</f>
        <v>FMCG</v>
      </c>
      <c r="V289" s="377" t="str">
        <f>VLOOKUP(B289,'Plant Data'!B:H,5,0)</f>
        <v>Kapilkumar Jha</v>
      </c>
      <c r="W289" s="377" t="str">
        <f>VLOOKUP(B289,'Plant Data'!B:H,6,0)</f>
        <v>Akshay Patel</v>
      </c>
      <c r="X289" s="377" t="str">
        <f>VLOOKUP(B289,'Plant Data'!B:H,7,0)</f>
        <v xml:space="preserve">Pankaj Chanjhotra </v>
      </c>
      <c r="AA289" s="379" t="s">
        <v>130</v>
      </c>
      <c r="AB289" s="381">
        <v>76.16970000000002</v>
      </c>
      <c r="AD289" s="401">
        <f t="shared" si="30"/>
        <v>2.6562177430604001</v>
      </c>
      <c r="AE289" s="401">
        <f t="shared" si="30"/>
        <v>6.2899236155670275</v>
      </c>
      <c r="AF289" s="401">
        <f t="shared" si="31"/>
        <v>6.2899236155670275</v>
      </c>
      <c r="AG289" s="401">
        <f t="shared" si="32"/>
        <v>6.3474750000000011</v>
      </c>
      <c r="AH289" s="401">
        <f t="shared" si="33"/>
        <v>6.3474750000000011</v>
      </c>
      <c r="AI289" s="401">
        <f t="shared" si="34"/>
        <v>6.3474750000000011</v>
      </c>
      <c r="AJ289" s="401">
        <f t="shared" si="35"/>
        <v>6.3474750000000011</v>
      </c>
      <c r="AK289" s="401">
        <f t="shared" si="36"/>
        <v>6.3474750000000011</v>
      </c>
      <c r="AL289" s="401"/>
      <c r="AM289" s="401"/>
      <c r="AN289" s="401"/>
      <c r="AO289" s="401"/>
      <c r="AP289" s="367" t="s">
        <v>355</v>
      </c>
    </row>
    <row r="290" spans="1:42">
      <c r="A290" s="367">
        <v>3</v>
      </c>
      <c r="B290" s="367" t="s">
        <v>355</v>
      </c>
      <c r="C290" s="379" t="s">
        <v>131</v>
      </c>
      <c r="E290" s="381">
        <f>'26. Wellness Sikkim'!D6</f>
        <v>75</v>
      </c>
      <c r="F290" s="381">
        <f>'26. Wellness Sikkim'!F6</f>
        <v>83.511257025438653</v>
      </c>
      <c r="G290" s="381">
        <f>'26. Wellness Sikkim'!G6</f>
        <v>2.4749500000000002</v>
      </c>
      <c r="H290" s="381">
        <f>'26. Wellness Sikkim'!H6</f>
        <v>1.5634392157407406</v>
      </c>
      <c r="I290" s="381">
        <f>'26. Wellness Sikkim'!I6</f>
        <v>21.527018652960734</v>
      </c>
      <c r="J290" s="381">
        <f>'26. Wellness Sikkim'!J6</f>
        <v>3.1150997298240743</v>
      </c>
      <c r="K290" s="381">
        <f>'26. Wellness Sikkim'!K6</f>
        <v>2.1340206079814816</v>
      </c>
      <c r="L290" s="381">
        <f>'26. Wellness Sikkim'!L6</f>
        <v>19.459475993740959</v>
      </c>
      <c r="M290" s="381">
        <f>'26. Wellness Sikkim'!M6</f>
        <v>0.26018487499999998</v>
      </c>
      <c r="N290" s="381">
        <f>'26. Wellness Sikkim'!N6</f>
        <v>22.53748007914556</v>
      </c>
      <c r="O290" s="381">
        <f>'26. Wellness Sikkim'!O6</f>
        <v>10.030921271045084</v>
      </c>
      <c r="P290" s="381">
        <f>'26. Wellness Sikkim'!P6</f>
        <v>0.40866660000000005</v>
      </c>
      <c r="Q290" s="381">
        <f>'26. Wellness Sikkim'!Q6</f>
        <v>0</v>
      </c>
      <c r="R290" s="381">
        <f>'26. Wellness Sikkim'!R6</f>
        <v>0</v>
      </c>
      <c r="S290" s="377" t="str">
        <f>VLOOKUP(B290,'Plant Data'!B:H,2,0)</f>
        <v>Sikkim</v>
      </c>
      <c r="T290" s="377" t="str">
        <f>VLOOKUP(B290,'Plant Data'!B:H,3,0)</f>
        <v>Non BU</v>
      </c>
      <c r="U290" s="377" t="str">
        <f>VLOOKUP(B290,'Plant Data'!B:H,4,0)</f>
        <v>FMCG</v>
      </c>
      <c r="V290" s="377" t="str">
        <f>VLOOKUP(B290,'Plant Data'!B:H,5,0)</f>
        <v>Kapilkumar Jha</v>
      </c>
      <c r="W290" s="377" t="str">
        <f>VLOOKUP(B290,'Plant Data'!B:H,6,0)</f>
        <v>Akshay Patel</v>
      </c>
      <c r="X290" s="377" t="str">
        <f>VLOOKUP(B290,'Plant Data'!B:H,7,0)</f>
        <v xml:space="preserve">Pankaj Chanjhotra </v>
      </c>
      <c r="AA290" s="379" t="s">
        <v>131</v>
      </c>
      <c r="AB290" s="381">
        <v>62.518743279365836</v>
      </c>
      <c r="AD290" s="401">
        <f t="shared" si="30"/>
        <v>2.1801765685369592</v>
      </c>
      <c r="AE290" s="401">
        <f t="shared" si="30"/>
        <v>5.1626581142955192</v>
      </c>
      <c r="AF290" s="401">
        <f t="shared" si="31"/>
        <v>5.1626581142955192</v>
      </c>
      <c r="AG290" s="401">
        <f t="shared" si="32"/>
        <v>5.2098952732804857</v>
      </c>
      <c r="AH290" s="401">
        <f t="shared" si="33"/>
        <v>5.2098952732804857</v>
      </c>
      <c r="AI290" s="401">
        <f t="shared" si="34"/>
        <v>5.2098952732804857</v>
      </c>
      <c r="AJ290" s="401">
        <f t="shared" si="35"/>
        <v>5.2098952732804857</v>
      </c>
      <c r="AK290" s="401">
        <f t="shared" si="36"/>
        <v>5.2098952732804857</v>
      </c>
      <c r="AL290" s="401"/>
      <c r="AM290" s="401"/>
      <c r="AN290" s="401"/>
      <c r="AO290" s="401"/>
      <c r="AP290" s="367" t="s">
        <v>355</v>
      </c>
    </row>
    <row r="291" spans="1:42">
      <c r="A291" s="367">
        <v>4</v>
      </c>
      <c r="B291" s="367" t="s">
        <v>355</v>
      </c>
      <c r="C291" s="379" t="s">
        <v>9</v>
      </c>
      <c r="E291" s="381">
        <f>'26. Wellness Sikkim'!D7</f>
        <v>0</v>
      </c>
      <c r="F291" s="381">
        <f>'26. Wellness Sikkim'!F7</f>
        <v>4.2000000000000003E-2</v>
      </c>
      <c r="G291" s="381">
        <f>'26. Wellness Sikkim'!G7</f>
        <v>0</v>
      </c>
      <c r="H291" s="381">
        <f>'26. Wellness Sikkim'!H7</f>
        <v>0</v>
      </c>
      <c r="I291" s="381">
        <f>'26. Wellness Sikkim'!I7</f>
        <v>0</v>
      </c>
      <c r="J291" s="381">
        <f>'26. Wellness Sikkim'!J7</f>
        <v>0</v>
      </c>
      <c r="K291" s="381">
        <f>'26. Wellness Sikkim'!K7</f>
        <v>4.2000000000000003E-2</v>
      </c>
      <c r="L291" s="381">
        <f>'26. Wellness Sikkim'!L7</f>
        <v>0</v>
      </c>
      <c r="M291" s="381">
        <f>'26. Wellness Sikkim'!M7</f>
        <v>0</v>
      </c>
      <c r="N291" s="381">
        <f>'26. Wellness Sikkim'!N7</f>
        <v>0</v>
      </c>
      <c r="O291" s="381">
        <f>'26. Wellness Sikkim'!O7</f>
        <v>0</v>
      </c>
      <c r="P291" s="381">
        <f>'26. Wellness Sikkim'!P7</f>
        <v>0</v>
      </c>
      <c r="Q291" s="381">
        <f>'26. Wellness Sikkim'!Q7</f>
        <v>0</v>
      </c>
      <c r="R291" s="381">
        <f>'26. Wellness Sikkim'!R7</f>
        <v>0</v>
      </c>
      <c r="S291" s="377" t="str">
        <f>VLOOKUP(B291,'Plant Data'!B:H,2,0)</f>
        <v>Sikkim</v>
      </c>
      <c r="T291" s="377" t="str">
        <f>VLOOKUP(B291,'Plant Data'!B:H,3,0)</f>
        <v>Non BU</v>
      </c>
      <c r="U291" s="377" t="str">
        <f>VLOOKUP(B291,'Plant Data'!B:H,4,0)</f>
        <v>FMCG</v>
      </c>
      <c r="V291" s="377" t="str">
        <f>VLOOKUP(B291,'Plant Data'!B:H,5,0)</f>
        <v>Kapilkumar Jha</v>
      </c>
      <c r="W291" s="377" t="str">
        <f>VLOOKUP(B291,'Plant Data'!B:H,6,0)</f>
        <v>Akshay Patel</v>
      </c>
      <c r="X291" s="377" t="str">
        <f>VLOOKUP(B291,'Plant Data'!B:H,7,0)</f>
        <v xml:space="preserve">Pankaj Chanjhotra </v>
      </c>
      <c r="AA291" s="379" t="s">
        <v>9</v>
      </c>
      <c r="AB291" s="381">
        <v>0</v>
      </c>
      <c r="AD291" s="401">
        <f t="shared" si="30"/>
        <v>0</v>
      </c>
      <c r="AE291" s="401">
        <f t="shared" si="30"/>
        <v>0</v>
      </c>
      <c r="AF291" s="401">
        <f t="shared" si="31"/>
        <v>0</v>
      </c>
      <c r="AG291" s="401">
        <f t="shared" si="32"/>
        <v>0</v>
      </c>
      <c r="AH291" s="401">
        <f t="shared" si="33"/>
        <v>0</v>
      </c>
      <c r="AI291" s="401">
        <f t="shared" si="34"/>
        <v>0</v>
      </c>
      <c r="AJ291" s="401">
        <f t="shared" si="35"/>
        <v>0</v>
      </c>
      <c r="AK291" s="401">
        <f t="shared" si="36"/>
        <v>0</v>
      </c>
      <c r="AL291" s="401"/>
      <c r="AM291" s="401"/>
      <c r="AN291" s="401"/>
      <c r="AO291" s="401"/>
      <c r="AP291" s="367" t="s">
        <v>355</v>
      </c>
    </row>
    <row r="292" spans="1:42">
      <c r="A292" s="367">
        <v>5</v>
      </c>
      <c r="B292" s="367" t="s">
        <v>355</v>
      </c>
      <c r="C292" s="379" t="s">
        <v>10</v>
      </c>
      <c r="E292" s="381">
        <f>'26. Wellness Sikkim'!D8</f>
        <v>75</v>
      </c>
      <c r="F292" s="381">
        <f>'26. Wellness Sikkim'!F8</f>
        <v>48.258532144</v>
      </c>
      <c r="G292" s="381">
        <f>'26. Wellness Sikkim'!G8</f>
        <v>1.07951</v>
      </c>
      <c r="H292" s="381">
        <f>'26. Wellness Sikkim'!H8</f>
        <v>0.26151000000000002</v>
      </c>
      <c r="I292" s="381">
        <f>'26. Wellness Sikkim'!I8</f>
        <v>0.10050000000000001</v>
      </c>
      <c r="J292" s="381">
        <f>'26. Wellness Sikkim'!J8</f>
        <v>0.49</v>
      </c>
      <c r="K292" s="381">
        <f>'26. Wellness Sikkim'!K8</f>
        <v>0.48277000000000003</v>
      </c>
      <c r="L292" s="381">
        <f>'26. Wellness Sikkim'!L8</f>
        <v>42.988242143999997</v>
      </c>
      <c r="M292" s="381">
        <f>'26. Wellness Sikkim'!M8</f>
        <v>0.32</v>
      </c>
      <c r="N292" s="381">
        <f>'26. Wellness Sikkim'!N8</f>
        <v>0.84699999999999998</v>
      </c>
      <c r="O292" s="381">
        <f>'26. Wellness Sikkim'!O8</f>
        <v>1.3690000000000002</v>
      </c>
      <c r="P292" s="381">
        <f>'26. Wellness Sikkim'!P8</f>
        <v>0.32</v>
      </c>
      <c r="Q292" s="381">
        <f>'26. Wellness Sikkim'!Q8</f>
        <v>0</v>
      </c>
      <c r="R292" s="381">
        <f>'26. Wellness Sikkim'!R8</f>
        <v>0</v>
      </c>
      <c r="S292" s="377" t="str">
        <f>VLOOKUP(B292,'Plant Data'!B:H,2,0)</f>
        <v>Sikkim</v>
      </c>
      <c r="T292" s="377" t="str">
        <f>VLOOKUP(B292,'Plant Data'!B:H,3,0)</f>
        <v>Non BU</v>
      </c>
      <c r="U292" s="377" t="str">
        <f>VLOOKUP(B292,'Plant Data'!B:H,4,0)</f>
        <v>FMCG</v>
      </c>
      <c r="V292" s="377" t="str">
        <f>VLOOKUP(B292,'Plant Data'!B:H,5,0)</f>
        <v>Kapilkumar Jha</v>
      </c>
      <c r="W292" s="377" t="str">
        <f>VLOOKUP(B292,'Plant Data'!B:H,6,0)</f>
        <v>Akshay Patel</v>
      </c>
      <c r="X292" s="377" t="str">
        <f>VLOOKUP(B292,'Plant Data'!B:H,7,0)</f>
        <v xml:space="preserve">Pankaj Chanjhotra </v>
      </c>
      <c r="AA292" s="379" t="s">
        <v>10</v>
      </c>
      <c r="AB292" s="381">
        <v>17.987000000000002</v>
      </c>
      <c r="AD292" s="401">
        <f t="shared" si="30"/>
        <v>0.62724926768029032</v>
      </c>
      <c r="AE292" s="401">
        <f t="shared" si="30"/>
        <v>1.4853262658669275</v>
      </c>
      <c r="AF292" s="401">
        <f t="shared" si="31"/>
        <v>1.4853262658669275</v>
      </c>
      <c r="AG292" s="401">
        <f t="shared" si="32"/>
        <v>1.4989166666666667</v>
      </c>
      <c r="AH292" s="401">
        <f t="shared" si="33"/>
        <v>1.4989166666666667</v>
      </c>
      <c r="AI292" s="401">
        <f t="shared" si="34"/>
        <v>1.4989166666666667</v>
      </c>
      <c r="AJ292" s="401">
        <f t="shared" si="35"/>
        <v>1.4989166666666667</v>
      </c>
      <c r="AK292" s="401">
        <f t="shared" si="36"/>
        <v>1.4989166666666667</v>
      </c>
      <c r="AL292" s="401"/>
      <c r="AM292" s="401"/>
      <c r="AN292" s="401"/>
      <c r="AO292" s="401"/>
      <c r="AP292" s="367" t="s">
        <v>355</v>
      </c>
    </row>
    <row r="293" spans="1:42">
      <c r="A293" s="367">
        <v>6</v>
      </c>
      <c r="B293" s="367" t="s">
        <v>355</v>
      </c>
      <c r="C293" s="379" t="s">
        <v>5</v>
      </c>
      <c r="E293" s="381">
        <f>'26. Wellness Sikkim'!D9</f>
        <v>75</v>
      </c>
      <c r="F293" s="381">
        <f>'26. Wellness Sikkim'!F9</f>
        <v>65.996528110000028</v>
      </c>
      <c r="G293" s="381">
        <f>'26. Wellness Sikkim'!G9</f>
        <v>3.63</v>
      </c>
      <c r="H293" s="381">
        <f>'26. Wellness Sikkim'!H9</f>
        <v>3.23</v>
      </c>
      <c r="I293" s="381">
        <f>'26. Wellness Sikkim'!I9</f>
        <v>3.8699999999999997</v>
      </c>
      <c r="J293" s="381">
        <f>'26. Wellness Sikkim'!J9</f>
        <v>2.6100000000000003</v>
      </c>
      <c r="K293" s="381">
        <f>'26. Wellness Sikkim'!K9</f>
        <v>2.74</v>
      </c>
      <c r="L293" s="381">
        <f>'26. Wellness Sikkim'!L9</f>
        <v>27.330702610000035</v>
      </c>
      <c r="M293" s="381">
        <f>'26. Wellness Sikkim'!M9</f>
        <v>6.1099999999999994</v>
      </c>
      <c r="N293" s="381">
        <f>'26. Wellness Sikkim'!N9</f>
        <v>4.5599999999999996</v>
      </c>
      <c r="O293" s="381">
        <f>'26. Wellness Sikkim'!O9</f>
        <v>5.6360000000000001</v>
      </c>
      <c r="P293" s="381">
        <f>'26. Wellness Sikkim'!P9</f>
        <v>6.2798255000000003</v>
      </c>
      <c r="Q293" s="381">
        <f>'26. Wellness Sikkim'!Q9</f>
        <v>0</v>
      </c>
      <c r="R293" s="381">
        <f>'26. Wellness Sikkim'!R9</f>
        <v>0</v>
      </c>
      <c r="S293" s="377" t="str">
        <f>VLOOKUP(B293,'Plant Data'!B:H,2,0)</f>
        <v>Sikkim</v>
      </c>
      <c r="T293" s="377" t="str">
        <f>VLOOKUP(B293,'Plant Data'!B:H,3,0)</f>
        <v>Non BU</v>
      </c>
      <c r="U293" s="377" t="str">
        <f>VLOOKUP(B293,'Plant Data'!B:H,4,0)</f>
        <v>FMCG</v>
      </c>
      <c r="V293" s="377" t="str">
        <f>VLOOKUP(B293,'Plant Data'!B:H,5,0)</f>
        <v>Kapilkumar Jha</v>
      </c>
      <c r="W293" s="377" t="str">
        <f>VLOOKUP(B293,'Plant Data'!B:H,6,0)</f>
        <v>Akshay Patel</v>
      </c>
      <c r="X293" s="377" t="str">
        <f>VLOOKUP(B293,'Plant Data'!B:H,7,0)</f>
        <v xml:space="preserve">Pankaj Chanjhotra </v>
      </c>
      <c r="AA293" s="379" t="s">
        <v>5</v>
      </c>
      <c r="AB293" s="381">
        <v>62.326158783749996</v>
      </c>
      <c r="AD293" s="401">
        <f t="shared" si="30"/>
        <v>2.1734606913010883</v>
      </c>
      <c r="AE293" s="401">
        <f t="shared" si="30"/>
        <v>5.146754917000977</v>
      </c>
      <c r="AF293" s="401">
        <f t="shared" si="31"/>
        <v>5.146754917000977</v>
      </c>
      <c r="AG293" s="401">
        <f t="shared" si="32"/>
        <v>5.1938465653124997</v>
      </c>
      <c r="AH293" s="401">
        <f t="shared" si="33"/>
        <v>5.1938465653124997</v>
      </c>
      <c r="AI293" s="401">
        <f t="shared" si="34"/>
        <v>5.1938465653124997</v>
      </c>
      <c r="AJ293" s="401">
        <f t="shared" si="35"/>
        <v>5.1938465653124997</v>
      </c>
      <c r="AK293" s="401">
        <f t="shared" si="36"/>
        <v>5.1938465653124997</v>
      </c>
      <c r="AL293" s="401"/>
      <c r="AM293" s="401"/>
      <c r="AN293" s="401"/>
      <c r="AO293" s="401"/>
      <c r="AP293" s="367" t="s">
        <v>355</v>
      </c>
    </row>
    <row r="294" spans="1:42">
      <c r="A294" s="367">
        <v>7</v>
      </c>
      <c r="B294" s="367" t="s">
        <v>355</v>
      </c>
      <c r="C294" s="379" t="s">
        <v>11</v>
      </c>
      <c r="E294" s="381">
        <f>'26. Wellness Sikkim'!D10</f>
        <v>75</v>
      </c>
      <c r="F294" s="381">
        <f>'26. Wellness Sikkim'!F10</f>
        <v>45.64</v>
      </c>
      <c r="G294" s="381">
        <f>'26. Wellness Sikkim'!G10</f>
        <v>1.55</v>
      </c>
      <c r="H294" s="381">
        <f>'26. Wellness Sikkim'!H10</f>
        <v>1.07</v>
      </c>
      <c r="I294" s="381">
        <f>'26. Wellness Sikkim'!I10</f>
        <v>0</v>
      </c>
      <c r="J294" s="381">
        <f>'26. Wellness Sikkim'!J10</f>
        <v>0</v>
      </c>
      <c r="K294" s="381">
        <f>'26. Wellness Sikkim'!K10</f>
        <v>0.53</v>
      </c>
      <c r="L294" s="381">
        <f>'26. Wellness Sikkim'!L10</f>
        <v>3.63</v>
      </c>
      <c r="M294" s="381">
        <f>'26. Wellness Sikkim'!M10</f>
        <v>1.0699999999999998</v>
      </c>
      <c r="N294" s="381">
        <f>'26. Wellness Sikkim'!N10</f>
        <v>21.610000000000003</v>
      </c>
      <c r="O294" s="381">
        <f>'26. Wellness Sikkim'!O10</f>
        <v>16.18</v>
      </c>
      <c r="P294" s="381">
        <f>'26. Wellness Sikkim'!P10</f>
        <v>0</v>
      </c>
      <c r="Q294" s="381">
        <f>'26. Wellness Sikkim'!Q10</f>
        <v>0</v>
      </c>
      <c r="R294" s="381">
        <f>'26. Wellness Sikkim'!R10</f>
        <v>0</v>
      </c>
      <c r="S294" s="377" t="str">
        <f>VLOOKUP(B294,'Plant Data'!B:H,2,0)</f>
        <v>Sikkim</v>
      </c>
      <c r="T294" s="377" t="str">
        <f>VLOOKUP(B294,'Plant Data'!B:H,3,0)</f>
        <v>Non BU</v>
      </c>
      <c r="U294" s="377" t="str">
        <f>VLOOKUP(B294,'Plant Data'!B:H,4,0)</f>
        <v>FMCG</v>
      </c>
      <c r="V294" s="377" t="str">
        <f>VLOOKUP(B294,'Plant Data'!B:H,5,0)</f>
        <v>Kapilkumar Jha</v>
      </c>
      <c r="W294" s="377" t="str">
        <f>VLOOKUP(B294,'Plant Data'!B:H,6,0)</f>
        <v>Akshay Patel</v>
      </c>
      <c r="X294" s="377" t="str">
        <f>VLOOKUP(B294,'Plant Data'!B:H,7,0)</f>
        <v xml:space="preserve">Pankaj Chanjhotra </v>
      </c>
      <c r="AA294" s="379" t="s">
        <v>11</v>
      </c>
      <c r="AB294" s="381">
        <v>78.81</v>
      </c>
      <c r="AD294" s="401">
        <f t="shared" si="30"/>
        <v>2.7482912540103226</v>
      </c>
      <c r="AE294" s="401">
        <f t="shared" si="30"/>
        <v>6.5079536894964445</v>
      </c>
      <c r="AF294" s="401">
        <f t="shared" si="31"/>
        <v>6.5079536894964445</v>
      </c>
      <c r="AG294" s="401">
        <f t="shared" si="32"/>
        <v>6.5674999999999999</v>
      </c>
      <c r="AH294" s="401">
        <f t="shared" si="33"/>
        <v>6.5674999999999999</v>
      </c>
      <c r="AI294" s="401">
        <f t="shared" si="34"/>
        <v>6.5674999999999999</v>
      </c>
      <c r="AJ294" s="401">
        <f t="shared" si="35"/>
        <v>6.5674999999999999</v>
      </c>
      <c r="AK294" s="401">
        <f t="shared" si="36"/>
        <v>6.5674999999999999</v>
      </c>
      <c r="AL294" s="401"/>
      <c r="AM294" s="401"/>
      <c r="AN294" s="401"/>
      <c r="AO294" s="401"/>
      <c r="AP294" s="367" t="s">
        <v>355</v>
      </c>
    </row>
    <row r="295" spans="1:42">
      <c r="A295" s="367">
        <v>8</v>
      </c>
      <c r="B295" s="367" t="s">
        <v>355</v>
      </c>
      <c r="C295" s="379" t="s">
        <v>12</v>
      </c>
      <c r="E295" s="381">
        <f>'26. Wellness Sikkim'!D11</f>
        <v>75</v>
      </c>
      <c r="F295" s="381">
        <f>'26. Wellness Sikkim'!F11</f>
        <v>57.746189935103388</v>
      </c>
      <c r="G295" s="381">
        <f>'26. Wellness Sikkim'!G11</f>
        <v>0.74909999999999999</v>
      </c>
      <c r="H295" s="381">
        <f>'26. Wellness Sikkim'!H11</f>
        <v>3.0387290030505616</v>
      </c>
      <c r="I295" s="381">
        <f>'26. Wellness Sikkim'!I11</f>
        <v>0.47</v>
      </c>
      <c r="J295" s="381">
        <f>'26. Wellness Sikkim'!J11</f>
        <v>2.6779999999999999</v>
      </c>
      <c r="K295" s="381">
        <f>'26. Wellness Sikkim'!K11</f>
        <v>0</v>
      </c>
      <c r="L295" s="381">
        <f>'26. Wellness Sikkim'!L11</f>
        <v>10.252618142142852</v>
      </c>
      <c r="M295" s="381">
        <f>'26. Wellness Sikkim'!M11</f>
        <v>4.1692359999999997</v>
      </c>
      <c r="N295" s="381">
        <f>'26. Wellness Sikkim'!N11</f>
        <v>12.325596640943115</v>
      </c>
      <c r="O295" s="381">
        <f>'26. Wellness Sikkim'!O11</f>
        <v>12.252006148966863</v>
      </c>
      <c r="P295" s="381">
        <f>'26. Wellness Sikkim'!P11</f>
        <v>11.810904000000001</v>
      </c>
      <c r="Q295" s="381">
        <f>'26. Wellness Sikkim'!Q11</f>
        <v>0</v>
      </c>
      <c r="R295" s="381">
        <f>'26. Wellness Sikkim'!R11</f>
        <v>0</v>
      </c>
      <c r="S295" s="377" t="str">
        <f>VLOOKUP(B295,'Plant Data'!B:H,2,0)</f>
        <v>Sikkim</v>
      </c>
      <c r="T295" s="377" t="str">
        <f>VLOOKUP(B295,'Plant Data'!B:H,3,0)</f>
        <v>Non BU</v>
      </c>
      <c r="U295" s="377" t="str">
        <f>VLOOKUP(B295,'Plant Data'!B:H,4,0)</f>
        <v>FMCG</v>
      </c>
      <c r="V295" s="377" t="str">
        <f>VLOOKUP(B295,'Plant Data'!B:H,5,0)</f>
        <v>Kapilkumar Jha</v>
      </c>
      <c r="W295" s="377" t="str">
        <f>VLOOKUP(B295,'Plant Data'!B:H,6,0)</f>
        <v>Akshay Patel</v>
      </c>
      <c r="X295" s="377" t="str">
        <f>VLOOKUP(B295,'Plant Data'!B:H,7,0)</f>
        <v xml:space="preserve">Pankaj Chanjhotra </v>
      </c>
      <c r="AA295" s="379" t="s">
        <v>12</v>
      </c>
      <c r="AB295" s="381">
        <v>49.949025754987929</v>
      </c>
      <c r="AD295" s="401">
        <f t="shared" si="30"/>
        <v>1.7418407642275051</v>
      </c>
      <c r="AE295" s="401">
        <f t="shared" si="30"/>
        <v>4.1246789296907318</v>
      </c>
      <c r="AF295" s="401">
        <f t="shared" si="31"/>
        <v>4.1246789296907318</v>
      </c>
      <c r="AG295" s="401">
        <f t="shared" si="32"/>
        <v>4.1624188129156607</v>
      </c>
      <c r="AH295" s="401">
        <f t="shared" si="33"/>
        <v>4.1624188129156607</v>
      </c>
      <c r="AI295" s="401">
        <f t="shared" si="34"/>
        <v>4.1624188129156607</v>
      </c>
      <c r="AJ295" s="401">
        <f t="shared" si="35"/>
        <v>4.1624188129156607</v>
      </c>
      <c r="AK295" s="401">
        <f t="shared" si="36"/>
        <v>4.1624188129156607</v>
      </c>
      <c r="AL295" s="401"/>
      <c r="AM295" s="401"/>
      <c r="AN295" s="401"/>
      <c r="AO295" s="401"/>
      <c r="AP295" s="367" t="s">
        <v>355</v>
      </c>
    </row>
    <row r="296" spans="1:42">
      <c r="A296" s="367">
        <v>9</v>
      </c>
      <c r="B296" s="367" t="s">
        <v>355</v>
      </c>
      <c r="C296" s="380" t="s">
        <v>15</v>
      </c>
      <c r="E296" s="381">
        <f>'26. Wellness Sikkim'!D12</f>
        <v>0</v>
      </c>
      <c r="F296" s="381">
        <f>'26. Wellness Sikkim'!F12</f>
        <v>5.2813999999999997</v>
      </c>
      <c r="G296" s="381">
        <f>'26. Wellness Sikkim'!G12</f>
        <v>1.6414</v>
      </c>
      <c r="H296" s="381">
        <f>'26. Wellness Sikkim'!H12</f>
        <v>0.18</v>
      </c>
      <c r="I296" s="381">
        <f>'26. Wellness Sikkim'!I12</f>
        <v>1.9400000000000002</v>
      </c>
      <c r="J296" s="381">
        <f>'26. Wellness Sikkim'!J12</f>
        <v>0.33</v>
      </c>
      <c r="K296" s="381">
        <f>'26. Wellness Sikkim'!K12</f>
        <v>0.95</v>
      </c>
      <c r="L296" s="381">
        <f>'26. Wellness Sikkim'!L12</f>
        <v>0.18</v>
      </c>
      <c r="M296" s="381">
        <f>'26. Wellness Sikkim'!M12</f>
        <v>0.06</v>
      </c>
      <c r="N296" s="381">
        <f>'26. Wellness Sikkim'!N12</f>
        <v>0</v>
      </c>
      <c r="O296" s="381">
        <f>'26. Wellness Sikkim'!O12</f>
        <v>0</v>
      </c>
      <c r="P296" s="381">
        <f>'26. Wellness Sikkim'!P12</f>
        <v>0</v>
      </c>
      <c r="Q296" s="381">
        <f>'26. Wellness Sikkim'!Q12</f>
        <v>0</v>
      </c>
      <c r="R296" s="381">
        <f>'26. Wellness Sikkim'!R12</f>
        <v>0</v>
      </c>
      <c r="S296" s="377" t="str">
        <f>VLOOKUP(B296,'Plant Data'!B:H,2,0)</f>
        <v>Sikkim</v>
      </c>
      <c r="T296" s="377" t="str">
        <f>VLOOKUP(B296,'Plant Data'!B:H,3,0)</f>
        <v>Non BU</v>
      </c>
      <c r="U296" s="377" t="str">
        <f>VLOOKUP(B296,'Plant Data'!B:H,4,0)</f>
        <v>FMCG</v>
      </c>
      <c r="V296" s="377" t="str">
        <f>VLOOKUP(B296,'Plant Data'!B:H,5,0)</f>
        <v>Kapilkumar Jha</v>
      </c>
      <c r="W296" s="377" t="str">
        <f>VLOOKUP(B296,'Plant Data'!B:H,6,0)</f>
        <v>Akshay Patel</v>
      </c>
      <c r="X296" s="377" t="str">
        <f>VLOOKUP(B296,'Plant Data'!B:H,7,0)</f>
        <v xml:space="preserve">Pankaj Chanjhotra </v>
      </c>
      <c r="AA296" s="380" t="s">
        <v>15</v>
      </c>
      <c r="AB296" s="381">
        <v>7.9254844999999996</v>
      </c>
      <c r="AD296" s="401">
        <f t="shared" si="30"/>
        <v>0.27638040521690616</v>
      </c>
      <c r="AE296" s="401">
        <f t="shared" si="30"/>
        <v>0.6544687995536338</v>
      </c>
      <c r="AF296" s="401">
        <f t="shared" si="31"/>
        <v>0.6544687995536338</v>
      </c>
      <c r="AG296" s="401">
        <f t="shared" si="32"/>
        <v>0.66045704166666663</v>
      </c>
      <c r="AH296" s="401">
        <f t="shared" si="33"/>
        <v>0.66045704166666663</v>
      </c>
      <c r="AI296" s="401">
        <f t="shared" si="34"/>
        <v>0.66045704166666663</v>
      </c>
      <c r="AJ296" s="401">
        <f t="shared" si="35"/>
        <v>0.66045704166666663</v>
      </c>
      <c r="AK296" s="401">
        <f t="shared" si="36"/>
        <v>0.66045704166666663</v>
      </c>
      <c r="AL296" s="401"/>
      <c r="AM296" s="401"/>
      <c r="AN296" s="401"/>
      <c r="AO296" s="401"/>
      <c r="AP296" s="367" t="s">
        <v>355</v>
      </c>
    </row>
    <row r="297" spans="1:42">
      <c r="A297" s="367">
        <v>10</v>
      </c>
      <c r="B297" s="367" t="s">
        <v>355</v>
      </c>
      <c r="C297" s="380" t="s">
        <v>16</v>
      </c>
      <c r="E297" s="381">
        <f>'26. Wellness Sikkim'!D13</f>
        <v>75</v>
      </c>
      <c r="F297" s="381">
        <f>'26. Wellness Sikkim'!F13</f>
        <v>116.13725000000001</v>
      </c>
      <c r="G297" s="381">
        <f>'26. Wellness Sikkim'!G13</f>
        <v>6.74</v>
      </c>
      <c r="H297" s="381">
        <f>'26. Wellness Sikkim'!H13</f>
        <v>20.331500000000005</v>
      </c>
      <c r="I297" s="381">
        <f>'26. Wellness Sikkim'!I13</f>
        <v>9.6357500000000016</v>
      </c>
      <c r="J297" s="381">
        <f>'26. Wellness Sikkim'!J13</f>
        <v>10.059999999999999</v>
      </c>
      <c r="K297" s="381">
        <f>'26. Wellness Sikkim'!K13</f>
        <v>13.389999999999999</v>
      </c>
      <c r="L297" s="381">
        <f>'26. Wellness Sikkim'!L13</f>
        <v>24.750000000000004</v>
      </c>
      <c r="M297" s="381">
        <f>'26. Wellness Sikkim'!M13</f>
        <v>17.579999999999995</v>
      </c>
      <c r="N297" s="381">
        <f>'26. Wellness Sikkim'!N13</f>
        <v>3.26</v>
      </c>
      <c r="O297" s="381">
        <f>'26. Wellness Sikkim'!O13</f>
        <v>7.5600000000000005</v>
      </c>
      <c r="P297" s="381">
        <f>'26. Wellness Sikkim'!P13</f>
        <v>2.83</v>
      </c>
      <c r="Q297" s="381">
        <f>'26. Wellness Sikkim'!Q13</f>
        <v>0</v>
      </c>
      <c r="R297" s="381">
        <f>'26. Wellness Sikkim'!R13</f>
        <v>0</v>
      </c>
      <c r="S297" s="377" t="str">
        <f>VLOOKUP(B297,'Plant Data'!B:H,2,0)</f>
        <v>Sikkim</v>
      </c>
      <c r="T297" s="377" t="str">
        <f>VLOOKUP(B297,'Plant Data'!B:H,3,0)</f>
        <v>Non BU</v>
      </c>
      <c r="U297" s="377" t="str">
        <f>VLOOKUP(B297,'Plant Data'!B:H,4,0)</f>
        <v>FMCG</v>
      </c>
      <c r="V297" s="377" t="str">
        <f>VLOOKUP(B297,'Plant Data'!B:H,5,0)</f>
        <v>Kapilkumar Jha</v>
      </c>
      <c r="W297" s="377" t="str">
        <f>VLOOKUP(B297,'Plant Data'!B:H,6,0)</f>
        <v>Akshay Patel</v>
      </c>
      <c r="X297" s="377" t="str">
        <f>VLOOKUP(B297,'Plant Data'!B:H,7,0)</f>
        <v xml:space="preserve">Pankaj Chanjhotra </v>
      </c>
      <c r="AA297" s="380" t="s">
        <v>16</v>
      </c>
      <c r="AB297" s="381">
        <v>179.71483114</v>
      </c>
      <c r="AD297" s="401">
        <f t="shared" si="30"/>
        <v>6.2670815713488643</v>
      </c>
      <c r="AE297" s="401">
        <f t="shared" si="30"/>
        <v>14.84044916095411</v>
      </c>
      <c r="AF297" s="401">
        <f t="shared" si="31"/>
        <v>14.84044916095411</v>
      </c>
      <c r="AG297" s="401">
        <f t="shared" si="32"/>
        <v>14.976235928333333</v>
      </c>
      <c r="AH297" s="401">
        <f t="shared" si="33"/>
        <v>14.976235928333333</v>
      </c>
      <c r="AI297" s="401">
        <f t="shared" si="34"/>
        <v>14.976235928333333</v>
      </c>
      <c r="AJ297" s="401">
        <f t="shared" si="35"/>
        <v>14.976235928333333</v>
      </c>
      <c r="AK297" s="401">
        <f t="shared" si="36"/>
        <v>14.976235928333333</v>
      </c>
      <c r="AL297" s="401"/>
      <c r="AM297" s="401"/>
      <c r="AN297" s="401"/>
      <c r="AO297" s="401"/>
      <c r="AP297" s="367" t="s">
        <v>355</v>
      </c>
    </row>
    <row r="298" spans="1:42">
      <c r="A298" s="367">
        <v>11</v>
      </c>
      <c r="B298" s="367" t="s">
        <v>355</v>
      </c>
      <c r="C298" s="380" t="s">
        <v>17</v>
      </c>
      <c r="E298" s="381">
        <f>'26. Wellness Sikkim'!D14</f>
        <v>0</v>
      </c>
      <c r="F298" s="381">
        <f>'26. Wellness Sikkim'!F14</f>
        <v>0</v>
      </c>
      <c r="G298" s="381">
        <f>'26. Wellness Sikkim'!G14</f>
        <v>0</v>
      </c>
      <c r="H298" s="381">
        <f>'26. Wellness Sikkim'!H14</f>
        <v>0</v>
      </c>
      <c r="I298" s="381">
        <f>'26. Wellness Sikkim'!I14</f>
        <v>0</v>
      </c>
      <c r="J298" s="381">
        <f>'26. Wellness Sikkim'!J14</f>
        <v>0</v>
      </c>
      <c r="K298" s="381">
        <f>'26. Wellness Sikkim'!K14</f>
        <v>0</v>
      </c>
      <c r="L298" s="381">
        <f>'26. Wellness Sikkim'!L14</f>
        <v>0</v>
      </c>
      <c r="M298" s="381">
        <f>'26. Wellness Sikkim'!M14</f>
        <v>0</v>
      </c>
      <c r="N298" s="381">
        <f>'26. Wellness Sikkim'!N14</f>
        <v>0</v>
      </c>
      <c r="O298" s="381">
        <f>'26. Wellness Sikkim'!O14</f>
        <v>0</v>
      </c>
      <c r="P298" s="381">
        <f>'26. Wellness Sikkim'!P14</f>
        <v>0</v>
      </c>
      <c r="Q298" s="381">
        <f>'26. Wellness Sikkim'!Q14</f>
        <v>0</v>
      </c>
      <c r="R298" s="381">
        <f>'26. Wellness Sikkim'!R14</f>
        <v>0</v>
      </c>
      <c r="S298" s="377" t="str">
        <f>VLOOKUP(B298,'Plant Data'!B:H,2,0)</f>
        <v>Sikkim</v>
      </c>
      <c r="T298" s="377" t="str">
        <f>VLOOKUP(B298,'Plant Data'!B:H,3,0)</f>
        <v>Non BU</v>
      </c>
      <c r="U298" s="377" t="str">
        <f>VLOOKUP(B298,'Plant Data'!B:H,4,0)</f>
        <v>FMCG</v>
      </c>
      <c r="V298" s="377" t="str">
        <f>VLOOKUP(B298,'Plant Data'!B:H,5,0)</f>
        <v>Kapilkumar Jha</v>
      </c>
      <c r="W298" s="377" t="str">
        <f>VLOOKUP(B298,'Plant Data'!B:H,6,0)</f>
        <v>Akshay Patel</v>
      </c>
      <c r="X298" s="377" t="str">
        <f>VLOOKUP(B298,'Plant Data'!B:H,7,0)</f>
        <v xml:space="preserve">Pankaj Chanjhotra </v>
      </c>
      <c r="AA298" s="380" t="s">
        <v>17</v>
      </c>
      <c r="AB298" s="381">
        <v>0</v>
      </c>
      <c r="AD298" s="401">
        <f t="shared" si="30"/>
        <v>0</v>
      </c>
      <c r="AE298" s="401">
        <f t="shared" si="30"/>
        <v>0</v>
      </c>
      <c r="AF298" s="401">
        <f t="shared" si="31"/>
        <v>0</v>
      </c>
      <c r="AG298" s="401">
        <f t="shared" si="32"/>
        <v>0</v>
      </c>
      <c r="AH298" s="401">
        <f t="shared" si="33"/>
        <v>0</v>
      </c>
      <c r="AI298" s="401">
        <f t="shared" si="34"/>
        <v>0</v>
      </c>
      <c r="AJ298" s="401">
        <f t="shared" si="35"/>
        <v>0</v>
      </c>
      <c r="AK298" s="401">
        <f t="shared" si="36"/>
        <v>0</v>
      </c>
      <c r="AL298" s="401"/>
      <c r="AM298" s="401"/>
      <c r="AN298" s="401"/>
      <c r="AO298" s="401"/>
      <c r="AP298" s="367" t="s">
        <v>355</v>
      </c>
    </row>
    <row r="299" spans="1:42">
      <c r="A299" s="367">
        <v>12</v>
      </c>
      <c r="B299" s="367" t="s">
        <v>355</v>
      </c>
      <c r="C299" s="379" t="s">
        <v>132</v>
      </c>
      <c r="E299" s="381">
        <f>'26. Wellness Sikkim'!D15</f>
        <v>0</v>
      </c>
      <c r="F299" s="381">
        <f>'26. Wellness Sikkim'!F15</f>
        <v>0</v>
      </c>
      <c r="G299" s="381">
        <f>'26. Wellness Sikkim'!G15</f>
        <v>0</v>
      </c>
      <c r="H299" s="381">
        <f>'26. Wellness Sikkim'!H15</f>
        <v>0</v>
      </c>
      <c r="I299" s="381">
        <f>'26. Wellness Sikkim'!I15</f>
        <v>0</v>
      </c>
      <c r="J299" s="381">
        <f>'26. Wellness Sikkim'!J15</f>
        <v>0</v>
      </c>
      <c r="K299" s="381">
        <f>'26. Wellness Sikkim'!K15</f>
        <v>0</v>
      </c>
      <c r="L299" s="381">
        <f>'26. Wellness Sikkim'!L15</f>
        <v>0</v>
      </c>
      <c r="M299" s="381">
        <f>'26. Wellness Sikkim'!M15</f>
        <v>0</v>
      </c>
      <c r="N299" s="381">
        <f>'26. Wellness Sikkim'!N15</f>
        <v>0</v>
      </c>
      <c r="O299" s="381">
        <f>'26. Wellness Sikkim'!O15</f>
        <v>0</v>
      </c>
      <c r="P299" s="381">
        <f>'26. Wellness Sikkim'!P15</f>
        <v>0</v>
      </c>
      <c r="Q299" s="381">
        <f>'26. Wellness Sikkim'!Q15</f>
        <v>0</v>
      </c>
      <c r="R299" s="381">
        <f>'26. Wellness Sikkim'!R15</f>
        <v>0</v>
      </c>
      <c r="S299" s="377" t="str">
        <f>VLOOKUP(B299,'Plant Data'!B:H,2,0)</f>
        <v>Sikkim</v>
      </c>
      <c r="T299" s="377" t="str">
        <f>VLOOKUP(B299,'Plant Data'!B:H,3,0)</f>
        <v>Non BU</v>
      </c>
      <c r="U299" s="377" t="str">
        <f>VLOOKUP(B299,'Plant Data'!B:H,4,0)</f>
        <v>FMCG</v>
      </c>
      <c r="V299" s="377" t="str">
        <f>VLOOKUP(B299,'Plant Data'!B:H,5,0)</f>
        <v>Kapilkumar Jha</v>
      </c>
      <c r="W299" s="377" t="str">
        <f>VLOOKUP(B299,'Plant Data'!B:H,6,0)</f>
        <v>Akshay Patel</v>
      </c>
      <c r="X299" s="377" t="str">
        <f>VLOOKUP(B299,'Plant Data'!B:H,7,0)</f>
        <v xml:space="preserve">Pankaj Chanjhotra </v>
      </c>
      <c r="AA299" s="379" t="s">
        <v>132</v>
      </c>
      <c r="AB299" s="381">
        <v>0</v>
      </c>
      <c r="AD299" s="401">
        <f t="shared" si="30"/>
        <v>0</v>
      </c>
      <c r="AE299" s="401">
        <f t="shared" si="30"/>
        <v>0</v>
      </c>
      <c r="AF299" s="401">
        <f t="shared" si="31"/>
        <v>0</v>
      </c>
      <c r="AG299" s="401">
        <f t="shared" si="32"/>
        <v>0</v>
      </c>
      <c r="AH299" s="401">
        <f t="shared" si="33"/>
        <v>0</v>
      </c>
      <c r="AI299" s="401">
        <f t="shared" si="34"/>
        <v>0</v>
      </c>
      <c r="AJ299" s="401">
        <f t="shared" si="35"/>
        <v>0</v>
      </c>
      <c r="AK299" s="401">
        <f t="shared" si="36"/>
        <v>0</v>
      </c>
      <c r="AL299" s="401"/>
      <c r="AM299" s="401"/>
      <c r="AN299" s="401"/>
      <c r="AO299" s="401"/>
      <c r="AP299" s="367" t="s">
        <v>355</v>
      </c>
    </row>
    <row r="300" spans="1:42">
      <c r="A300" s="367">
        <v>13</v>
      </c>
      <c r="B300" s="367" t="s">
        <v>355</v>
      </c>
      <c r="C300" s="379" t="s">
        <v>13</v>
      </c>
      <c r="E300" s="381">
        <f>'26. Wellness Sikkim'!D16</f>
        <v>0</v>
      </c>
      <c r="F300" s="381">
        <f>'26. Wellness Sikkim'!F16</f>
        <v>0</v>
      </c>
      <c r="G300" s="381">
        <f>'26. Wellness Sikkim'!G16</f>
        <v>0</v>
      </c>
      <c r="H300" s="381">
        <f>'26. Wellness Sikkim'!H16</f>
        <v>0</v>
      </c>
      <c r="I300" s="381">
        <f>'26. Wellness Sikkim'!I16</f>
        <v>0</v>
      </c>
      <c r="J300" s="381">
        <f>'26. Wellness Sikkim'!J16</f>
        <v>0</v>
      </c>
      <c r="K300" s="381">
        <f>'26. Wellness Sikkim'!K16</f>
        <v>0</v>
      </c>
      <c r="L300" s="381">
        <f>'26. Wellness Sikkim'!L16</f>
        <v>0</v>
      </c>
      <c r="M300" s="381">
        <f>'26. Wellness Sikkim'!M16</f>
        <v>0</v>
      </c>
      <c r="N300" s="381">
        <f>'26. Wellness Sikkim'!N16</f>
        <v>0</v>
      </c>
      <c r="O300" s="381">
        <f>'26. Wellness Sikkim'!O16</f>
        <v>0</v>
      </c>
      <c r="P300" s="381">
        <f>'26. Wellness Sikkim'!P16</f>
        <v>0</v>
      </c>
      <c r="Q300" s="381">
        <f>'26. Wellness Sikkim'!Q16</f>
        <v>0</v>
      </c>
      <c r="R300" s="381">
        <f>'26. Wellness Sikkim'!R16</f>
        <v>0</v>
      </c>
      <c r="S300" s="377" t="str">
        <f>VLOOKUP(B300,'Plant Data'!B:H,2,0)</f>
        <v>Sikkim</v>
      </c>
      <c r="T300" s="377" t="str">
        <f>VLOOKUP(B300,'Plant Data'!B:H,3,0)</f>
        <v>Non BU</v>
      </c>
      <c r="U300" s="377" t="str">
        <f>VLOOKUP(B300,'Plant Data'!B:H,4,0)</f>
        <v>FMCG</v>
      </c>
      <c r="V300" s="377" t="str">
        <f>VLOOKUP(B300,'Plant Data'!B:H,5,0)</f>
        <v>Kapilkumar Jha</v>
      </c>
      <c r="W300" s="377" t="str">
        <f>VLOOKUP(B300,'Plant Data'!B:H,6,0)</f>
        <v>Akshay Patel</v>
      </c>
      <c r="X300" s="377" t="str">
        <f>VLOOKUP(B300,'Plant Data'!B:H,7,0)</f>
        <v xml:space="preserve">Pankaj Chanjhotra </v>
      </c>
      <c r="AA300" s="379" t="s">
        <v>13</v>
      </c>
      <c r="AB300" s="381">
        <v>0</v>
      </c>
      <c r="AD300" s="401">
        <f t="shared" si="30"/>
        <v>0</v>
      </c>
      <c r="AE300" s="401">
        <f t="shared" si="30"/>
        <v>0</v>
      </c>
      <c r="AF300" s="401">
        <f t="shared" si="31"/>
        <v>0</v>
      </c>
      <c r="AG300" s="401">
        <f t="shared" si="32"/>
        <v>0</v>
      </c>
      <c r="AH300" s="401">
        <f t="shared" si="33"/>
        <v>0</v>
      </c>
      <c r="AI300" s="401">
        <f t="shared" si="34"/>
        <v>0</v>
      </c>
      <c r="AJ300" s="401">
        <f t="shared" si="35"/>
        <v>0</v>
      </c>
      <c r="AK300" s="401">
        <f t="shared" si="36"/>
        <v>0</v>
      </c>
      <c r="AL300" s="401"/>
      <c r="AM300" s="401"/>
      <c r="AN300" s="401"/>
      <c r="AO300" s="401"/>
      <c r="AP300" s="367" t="s">
        <v>355</v>
      </c>
    </row>
    <row r="301" spans="1:42">
      <c r="A301" s="367">
        <v>14</v>
      </c>
      <c r="B301" s="367" t="s">
        <v>355</v>
      </c>
      <c r="C301" s="380" t="s">
        <v>14</v>
      </c>
      <c r="E301" s="381">
        <f>'26. Wellness Sikkim'!D17</f>
        <v>0</v>
      </c>
      <c r="F301" s="381">
        <f>'26. Wellness Sikkim'!F17</f>
        <v>0</v>
      </c>
      <c r="G301" s="381">
        <f>'26. Wellness Sikkim'!G17</f>
        <v>0</v>
      </c>
      <c r="H301" s="381">
        <f>'26. Wellness Sikkim'!H17</f>
        <v>0</v>
      </c>
      <c r="I301" s="381">
        <f>'26. Wellness Sikkim'!I17</f>
        <v>0</v>
      </c>
      <c r="J301" s="381">
        <f>'26. Wellness Sikkim'!J17</f>
        <v>0</v>
      </c>
      <c r="K301" s="381">
        <f>'26. Wellness Sikkim'!K17</f>
        <v>0</v>
      </c>
      <c r="L301" s="381">
        <f>'26. Wellness Sikkim'!L17</f>
        <v>0</v>
      </c>
      <c r="M301" s="381">
        <f>'26. Wellness Sikkim'!M17</f>
        <v>0</v>
      </c>
      <c r="N301" s="381">
        <f>'26. Wellness Sikkim'!N17</f>
        <v>0</v>
      </c>
      <c r="O301" s="381">
        <f>'26. Wellness Sikkim'!O17</f>
        <v>0</v>
      </c>
      <c r="P301" s="381">
        <f>'26. Wellness Sikkim'!P17</f>
        <v>0</v>
      </c>
      <c r="Q301" s="381">
        <f>'26. Wellness Sikkim'!Q17</f>
        <v>0</v>
      </c>
      <c r="R301" s="381">
        <f>'26. Wellness Sikkim'!R17</f>
        <v>0</v>
      </c>
      <c r="S301" s="377" t="str">
        <f>VLOOKUP(B301,'Plant Data'!B:H,2,0)</f>
        <v>Sikkim</v>
      </c>
      <c r="T301" s="377" t="str">
        <f>VLOOKUP(B301,'Plant Data'!B:H,3,0)</f>
        <v>Non BU</v>
      </c>
      <c r="U301" s="377" t="str">
        <f>VLOOKUP(B301,'Plant Data'!B:H,4,0)</f>
        <v>FMCG</v>
      </c>
      <c r="V301" s="377" t="str">
        <f>VLOOKUP(B301,'Plant Data'!B:H,5,0)</f>
        <v>Kapilkumar Jha</v>
      </c>
      <c r="W301" s="377" t="str">
        <f>VLOOKUP(B301,'Plant Data'!B:H,6,0)</f>
        <v>Akshay Patel</v>
      </c>
      <c r="X301" s="377" t="str">
        <f>VLOOKUP(B301,'Plant Data'!B:H,7,0)</f>
        <v xml:space="preserve">Pankaj Chanjhotra </v>
      </c>
      <c r="AA301" s="380" t="s">
        <v>14</v>
      </c>
      <c r="AB301" s="381">
        <v>0</v>
      </c>
      <c r="AD301" s="401">
        <f t="shared" si="30"/>
        <v>0</v>
      </c>
      <c r="AE301" s="401">
        <f t="shared" si="30"/>
        <v>0</v>
      </c>
      <c r="AF301" s="401">
        <f t="shared" si="31"/>
        <v>0</v>
      </c>
      <c r="AG301" s="401">
        <f t="shared" si="32"/>
        <v>0</v>
      </c>
      <c r="AH301" s="401">
        <f t="shared" si="33"/>
        <v>0</v>
      </c>
      <c r="AI301" s="401">
        <f t="shared" si="34"/>
        <v>0</v>
      </c>
      <c r="AJ301" s="401">
        <f t="shared" si="35"/>
        <v>0</v>
      </c>
      <c r="AK301" s="401">
        <f t="shared" si="36"/>
        <v>0</v>
      </c>
      <c r="AL301" s="401"/>
      <c r="AM301" s="401"/>
      <c r="AN301" s="401"/>
      <c r="AO301" s="401"/>
      <c r="AP301" s="367" t="s">
        <v>355</v>
      </c>
    </row>
    <row r="302" spans="1:42">
      <c r="A302" s="367">
        <v>1</v>
      </c>
      <c r="B302" s="367" t="s">
        <v>356</v>
      </c>
      <c r="C302" s="379" t="s">
        <v>7</v>
      </c>
      <c r="E302" s="381">
        <f>'27. Wellness Ahmedabad'!D4</f>
        <v>1.7083200000000001</v>
      </c>
      <c r="F302" s="381">
        <f>'27. Wellness Ahmedabad'!F4</f>
        <v>30.053690000000003</v>
      </c>
      <c r="G302" s="381">
        <f>'27. Wellness Ahmedabad'!G4</f>
        <v>0</v>
      </c>
      <c r="H302" s="381">
        <f>'27. Wellness Ahmedabad'!H4</f>
        <v>0</v>
      </c>
      <c r="I302" s="381">
        <f>'27. Wellness Ahmedabad'!I4</f>
        <v>0</v>
      </c>
      <c r="J302" s="381">
        <f>'27. Wellness Ahmedabad'!J4</f>
        <v>0</v>
      </c>
      <c r="K302" s="381">
        <f>'27. Wellness Ahmedabad'!K4</f>
        <v>0</v>
      </c>
      <c r="L302" s="381">
        <f>'27. Wellness Ahmedabad'!L4</f>
        <v>0</v>
      </c>
      <c r="M302" s="381">
        <f>'27. Wellness Ahmedabad'!M4</f>
        <v>0</v>
      </c>
      <c r="N302" s="381">
        <f>'27. Wellness Ahmedabad'!N4</f>
        <v>0</v>
      </c>
      <c r="O302" s="381">
        <f>'27. Wellness Ahmedabad'!O4</f>
        <v>5.43</v>
      </c>
      <c r="P302" s="381">
        <f>'27. Wellness Ahmedabad'!P4</f>
        <v>24.623690000000003</v>
      </c>
      <c r="Q302" s="381">
        <f>'27. Wellness Ahmedabad'!Q4</f>
        <v>0</v>
      </c>
      <c r="R302" s="381">
        <f>'27. Wellness Ahmedabad'!R4</f>
        <v>0</v>
      </c>
      <c r="S302" s="377" t="str">
        <f>VLOOKUP(B302,'Plant Data'!B:H,2,0)</f>
        <v>Ahmedabad</v>
      </c>
      <c r="T302" s="377" t="str">
        <f>VLOOKUP(B302,'Plant Data'!B:H,3,0)</f>
        <v>Non BU</v>
      </c>
      <c r="U302" s="377" t="str">
        <f>VLOOKUP(B302,'Plant Data'!B:H,4,0)</f>
        <v>FMCG</v>
      </c>
      <c r="V302" s="377" t="str">
        <f>VLOOKUP(B302,'Plant Data'!B:H,5,0)</f>
        <v>Hetal Rathod</v>
      </c>
      <c r="W302" s="377" t="str">
        <f>VLOOKUP(B302,'Plant Data'!B:H,6,0)</f>
        <v>Akshay Patel</v>
      </c>
      <c r="X302" s="377" t="str">
        <f>VLOOKUP(B302,'Plant Data'!B:H,7,0)</f>
        <v>Ankita Singh</v>
      </c>
      <c r="AA302" s="379" t="s">
        <v>7</v>
      </c>
      <c r="AB302" s="381">
        <v>1.7083200000000001</v>
      </c>
      <c r="AD302" s="401">
        <f t="shared" si="30"/>
        <v>5.9573162226251933E-2</v>
      </c>
      <c r="AE302" s="401">
        <f t="shared" si="30"/>
        <v>0.14106924815176455</v>
      </c>
      <c r="AF302" s="401">
        <f t="shared" si="31"/>
        <v>0.14106924815176455</v>
      </c>
      <c r="AG302" s="401">
        <f t="shared" si="32"/>
        <v>0.14235999999999999</v>
      </c>
      <c r="AH302" s="401">
        <f t="shared" si="33"/>
        <v>0.14235999999999999</v>
      </c>
      <c r="AI302" s="401">
        <f t="shared" si="34"/>
        <v>0.14235999999999999</v>
      </c>
      <c r="AJ302" s="401">
        <f t="shared" si="35"/>
        <v>0.14235999999999999</v>
      </c>
      <c r="AK302" s="401">
        <f t="shared" si="36"/>
        <v>0.14235999999999999</v>
      </c>
      <c r="AL302" s="401"/>
      <c r="AM302" s="401"/>
      <c r="AN302" s="401"/>
      <c r="AO302" s="401"/>
      <c r="AP302" s="367" t="s">
        <v>356</v>
      </c>
    </row>
    <row r="303" spans="1:42">
      <c r="A303" s="367">
        <v>2</v>
      </c>
      <c r="B303" s="367" t="s">
        <v>356</v>
      </c>
      <c r="C303" s="379" t="s">
        <v>8</v>
      </c>
      <c r="E303" s="381">
        <f>'27. Wellness Ahmedabad'!D5</f>
        <v>0</v>
      </c>
      <c r="F303" s="381">
        <f>'27. Wellness Ahmedabad'!F5</f>
        <v>20.812069999999999</v>
      </c>
      <c r="G303" s="381">
        <f>'27. Wellness Ahmedabad'!G5</f>
        <v>0</v>
      </c>
      <c r="H303" s="381">
        <f>'27. Wellness Ahmedabad'!H5</f>
        <v>0</v>
      </c>
      <c r="I303" s="381">
        <f>'27. Wellness Ahmedabad'!I5</f>
        <v>0</v>
      </c>
      <c r="J303" s="381">
        <f>'27. Wellness Ahmedabad'!J5</f>
        <v>0</v>
      </c>
      <c r="K303" s="381">
        <f>'27. Wellness Ahmedabad'!K5</f>
        <v>0</v>
      </c>
      <c r="L303" s="381">
        <f>'27. Wellness Ahmedabad'!L5</f>
        <v>0</v>
      </c>
      <c r="M303" s="381">
        <f>'27. Wellness Ahmedabad'!M5</f>
        <v>0</v>
      </c>
      <c r="N303" s="381">
        <f>'27. Wellness Ahmedabad'!N5</f>
        <v>0</v>
      </c>
      <c r="O303" s="381">
        <f>'27. Wellness Ahmedabad'!O5</f>
        <v>10.379999999999999</v>
      </c>
      <c r="P303" s="381">
        <f>'27. Wellness Ahmedabad'!P5</f>
        <v>10.43207</v>
      </c>
      <c r="Q303" s="381">
        <f>'27. Wellness Ahmedabad'!Q5</f>
        <v>0</v>
      </c>
      <c r="R303" s="381">
        <f>'27. Wellness Ahmedabad'!R5</f>
        <v>0</v>
      </c>
      <c r="S303" s="377" t="str">
        <f>VLOOKUP(B303,'Plant Data'!B:H,2,0)</f>
        <v>Ahmedabad</v>
      </c>
      <c r="T303" s="377" t="str">
        <f>VLOOKUP(B303,'Plant Data'!B:H,3,0)</f>
        <v>Non BU</v>
      </c>
      <c r="U303" s="377" t="str">
        <f>VLOOKUP(B303,'Plant Data'!B:H,4,0)</f>
        <v>FMCG</v>
      </c>
      <c r="V303" s="377" t="str">
        <f>VLOOKUP(B303,'Plant Data'!B:H,5,0)</f>
        <v>Hetal Rathod</v>
      </c>
      <c r="W303" s="377" t="str">
        <f>VLOOKUP(B303,'Plant Data'!B:H,6,0)</f>
        <v>Akshay Patel</v>
      </c>
      <c r="X303" s="377" t="str">
        <f>VLOOKUP(B303,'Plant Data'!B:H,7,0)</f>
        <v>Ankita Singh</v>
      </c>
      <c r="AA303" s="379" t="s">
        <v>8</v>
      </c>
      <c r="AB303" s="381">
        <v>0</v>
      </c>
      <c r="AD303" s="401">
        <f t="shared" si="30"/>
        <v>0</v>
      </c>
      <c r="AE303" s="401">
        <f t="shared" si="30"/>
        <v>0</v>
      </c>
      <c r="AF303" s="401">
        <f t="shared" si="31"/>
        <v>0</v>
      </c>
      <c r="AG303" s="401">
        <f t="shared" si="32"/>
        <v>0</v>
      </c>
      <c r="AH303" s="401">
        <f t="shared" si="33"/>
        <v>0</v>
      </c>
      <c r="AI303" s="401">
        <f t="shared" si="34"/>
        <v>0</v>
      </c>
      <c r="AJ303" s="401">
        <f t="shared" si="35"/>
        <v>0</v>
      </c>
      <c r="AK303" s="401">
        <f t="shared" si="36"/>
        <v>0</v>
      </c>
      <c r="AL303" s="401"/>
      <c r="AM303" s="401"/>
      <c r="AN303" s="401"/>
      <c r="AO303" s="401"/>
      <c r="AP303" s="367" t="s">
        <v>356</v>
      </c>
    </row>
    <row r="304" spans="1:42">
      <c r="A304" s="367">
        <v>3</v>
      </c>
      <c r="B304" s="367" t="s">
        <v>356</v>
      </c>
      <c r="C304" s="379" t="s">
        <v>9</v>
      </c>
      <c r="E304" s="381">
        <f>'27. Wellness Ahmedabad'!D6</f>
        <v>0</v>
      </c>
      <c r="F304" s="381">
        <f>'27. Wellness Ahmedabad'!F6</f>
        <v>0</v>
      </c>
      <c r="G304" s="381">
        <f>'27. Wellness Ahmedabad'!G6</f>
        <v>0</v>
      </c>
      <c r="H304" s="381">
        <f>'27. Wellness Ahmedabad'!H6</f>
        <v>0</v>
      </c>
      <c r="I304" s="381">
        <f>'27. Wellness Ahmedabad'!I6</f>
        <v>0</v>
      </c>
      <c r="J304" s="381">
        <f>'27. Wellness Ahmedabad'!J6</f>
        <v>0</v>
      </c>
      <c r="K304" s="381">
        <f>'27. Wellness Ahmedabad'!K6</f>
        <v>0</v>
      </c>
      <c r="L304" s="381">
        <f>'27. Wellness Ahmedabad'!L6</f>
        <v>0</v>
      </c>
      <c r="M304" s="381">
        <f>'27. Wellness Ahmedabad'!M6</f>
        <v>0</v>
      </c>
      <c r="N304" s="381">
        <f>'27. Wellness Ahmedabad'!N6</f>
        <v>0</v>
      </c>
      <c r="O304" s="381">
        <f>'27. Wellness Ahmedabad'!O6</f>
        <v>0</v>
      </c>
      <c r="P304" s="381">
        <f>'27. Wellness Ahmedabad'!P6</f>
        <v>0</v>
      </c>
      <c r="Q304" s="381">
        <f>'27. Wellness Ahmedabad'!Q6</f>
        <v>0</v>
      </c>
      <c r="R304" s="381">
        <f>'27. Wellness Ahmedabad'!R6</f>
        <v>0</v>
      </c>
      <c r="S304" s="377" t="str">
        <f>VLOOKUP(B304,'Plant Data'!B:H,2,0)</f>
        <v>Ahmedabad</v>
      </c>
      <c r="T304" s="377" t="str">
        <f>VLOOKUP(B304,'Plant Data'!B:H,3,0)</f>
        <v>Non BU</v>
      </c>
      <c r="U304" s="377" t="str">
        <f>VLOOKUP(B304,'Plant Data'!B:H,4,0)</f>
        <v>FMCG</v>
      </c>
      <c r="V304" s="377" t="str">
        <f>VLOOKUP(B304,'Plant Data'!B:H,5,0)</f>
        <v>Hetal Rathod</v>
      </c>
      <c r="W304" s="377" t="str">
        <f>VLOOKUP(B304,'Plant Data'!B:H,6,0)</f>
        <v>Akshay Patel</v>
      </c>
      <c r="X304" s="377" t="str">
        <f>VLOOKUP(B304,'Plant Data'!B:H,7,0)</f>
        <v>Ankita Singh</v>
      </c>
      <c r="AA304" s="379" t="s">
        <v>9</v>
      </c>
      <c r="AB304" s="381">
        <v>0</v>
      </c>
      <c r="AD304" s="401">
        <f t="shared" si="30"/>
        <v>0</v>
      </c>
      <c r="AE304" s="401">
        <f t="shared" si="30"/>
        <v>0</v>
      </c>
      <c r="AF304" s="401">
        <f t="shared" si="31"/>
        <v>0</v>
      </c>
      <c r="AG304" s="401">
        <f t="shared" si="32"/>
        <v>0</v>
      </c>
      <c r="AH304" s="401">
        <f t="shared" si="33"/>
        <v>0</v>
      </c>
      <c r="AI304" s="401">
        <f t="shared" si="34"/>
        <v>0</v>
      </c>
      <c r="AJ304" s="401">
        <f t="shared" si="35"/>
        <v>0</v>
      </c>
      <c r="AK304" s="401">
        <f t="shared" si="36"/>
        <v>0</v>
      </c>
      <c r="AL304" s="401"/>
      <c r="AM304" s="401"/>
      <c r="AN304" s="401"/>
      <c r="AO304" s="401"/>
      <c r="AP304" s="367" t="s">
        <v>356</v>
      </c>
    </row>
    <row r="305" spans="1:43">
      <c r="A305" s="367">
        <v>4</v>
      </c>
      <c r="B305" s="367" t="s">
        <v>356</v>
      </c>
      <c r="C305" s="379" t="s">
        <v>10</v>
      </c>
      <c r="E305" s="381">
        <f>'27. Wellness Ahmedabad'!D7</f>
        <v>0</v>
      </c>
      <c r="F305" s="381">
        <f>'27. Wellness Ahmedabad'!F7</f>
        <v>3.25</v>
      </c>
      <c r="G305" s="381">
        <f>'27. Wellness Ahmedabad'!G7</f>
        <v>0</v>
      </c>
      <c r="H305" s="381">
        <f>'27. Wellness Ahmedabad'!H7</f>
        <v>0</v>
      </c>
      <c r="I305" s="381">
        <f>'27. Wellness Ahmedabad'!I7</f>
        <v>0</v>
      </c>
      <c r="J305" s="381">
        <f>'27. Wellness Ahmedabad'!J7</f>
        <v>0</v>
      </c>
      <c r="K305" s="381">
        <f>'27. Wellness Ahmedabad'!K7</f>
        <v>0</v>
      </c>
      <c r="L305" s="381">
        <f>'27. Wellness Ahmedabad'!L7</f>
        <v>0.83</v>
      </c>
      <c r="M305" s="381">
        <f>'27. Wellness Ahmedabad'!M7</f>
        <v>0.62</v>
      </c>
      <c r="N305" s="381">
        <f>'27. Wellness Ahmedabad'!N7</f>
        <v>0</v>
      </c>
      <c r="O305" s="381">
        <f>'27. Wellness Ahmedabad'!O7</f>
        <v>0</v>
      </c>
      <c r="P305" s="381">
        <f>'27. Wellness Ahmedabad'!P7</f>
        <v>1.8</v>
      </c>
      <c r="Q305" s="381">
        <f>'27. Wellness Ahmedabad'!Q7</f>
        <v>0</v>
      </c>
      <c r="R305" s="381">
        <f>'27. Wellness Ahmedabad'!R7</f>
        <v>0</v>
      </c>
      <c r="S305" s="377" t="str">
        <f>VLOOKUP(B305,'Plant Data'!B:H,2,0)</f>
        <v>Ahmedabad</v>
      </c>
      <c r="T305" s="377" t="str">
        <f>VLOOKUP(B305,'Plant Data'!B:H,3,0)</f>
        <v>Non BU</v>
      </c>
      <c r="U305" s="377" t="str">
        <f>VLOOKUP(B305,'Plant Data'!B:H,4,0)</f>
        <v>FMCG</v>
      </c>
      <c r="V305" s="377" t="str">
        <f>VLOOKUP(B305,'Plant Data'!B:H,5,0)</f>
        <v>Hetal Rathod</v>
      </c>
      <c r="W305" s="377" t="str">
        <f>VLOOKUP(B305,'Plant Data'!B:H,6,0)</f>
        <v>Akshay Patel</v>
      </c>
      <c r="X305" s="377" t="str">
        <f>VLOOKUP(B305,'Plant Data'!B:H,7,0)</f>
        <v>Ankita Singh</v>
      </c>
      <c r="AA305" s="379" t="s">
        <v>10</v>
      </c>
      <c r="AB305" s="381">
        <v>0</v>
      </c>
      <c r="AD305" s="401">
        <f t="shared" si="30"/>
        <v>0</v>
      </c>
      <c r="AE305" s="401">
        <f t="shared" si="30"/>
        <v>0</v>
      </c>
      <c r="AF305" s="401">
        <f t="shared" si="31"/>
        <v>0</v>
      </c>
      <c r="AG305" s="401">
        <f t="shared" si="32"/>
        <v>0</v>
      </c>
      <c r="AH305" s="401">
        <f t="shared" si="33"/>
        <v>0</v>
      </c>
      <c r="AI305" s="401">
        <f t="shared" si="34"/>
        <v>0</v>
      </c>
      <c r="AJ305" s="401">
        <f t="shared" si="35"/>
        <v>0</v>
      </c>
      <c r="AK305" s="401">
        <f t="shared" si="36"/>
        <v>0</v>
      </c>
      <c r="AL305" s="401"/>
      <c r="AM305" s="401"/>
      <c r="AN305" s="401"/>
      <c r="AO305" s="401"/>
      <c r="AP305" s="367" t="s">
        <v>356</v>
      </c>
    </row>
    <row r="306" spans="1:43">
      <c r="A306" s="367">
        <v>5</v>
      </c>
      <c r="B306" s="367" t="s">
        <v>356</v>
      </c>
      <c r="C306" s="379" t="s">
        <v>5</v>
      </c>
      <c r="E306" s="381">
        <f>'27. Wellness Ahmedabad'!D8</f>
        <v>3.66</v>
      </c>
      <c r="F306" s="381">
        <f>'27. Wellness Ahmedabad'!F8</f>
        <v>9.6927900000000005</v>
      </c>
      <c r="G306" s="381">
        <f>'27. Wellness Ahmedabad'!G8</f>
        <v>0</v>
      </c>
      <c r="H306" s="381">
        <f>'27. Wellness Ahmedabad'!H8</f>
        <v>0</v>
      </c>
      <c r="I306" s="381">
        <f>'27. Wellness Ahmedabad'!I8</f>
        <v>0</v>
      </c>
      <c r="J306" s="381">
        <f>'27. Wellness Ahmedabad'!J8</f>
        <v>2.5099999999999998</v>
      </c>
      <c r="K306" s="381">
        <f>'27. Wellness Ahmedabad'!K8</f>
        <v>0.95187999999999995</v>
      </c>
      <c r="L306" s="381">
        <f>'27. Wellness Ahmedabad'!L8</f>
        <v>1.19</v>
      </c>
      <c r="M306" s="381">
        <f>'27. Wellness Ahmedabad'!M8</f>
        <v>0.91</v>
      </c>
      <c r="N306" s="381">
        <f>'27. Wellness Ahmedabad'!N8</f>
        <v>1.1659999999999999</v>
      </c>
      <c r="O306" s="381">
        <f>'27. Wellness Ahmedabad'!O8</f>
        <v>1.1969099999999999</v>
      </c>
      <c r="P306" s="381">
        <f>'27. Wellness Ahmedabad'!P8</f>
        <v>1.768</v>
      </c>
      <c r="Q306" s="381">
        <f>'27. Wellness Ahmedabad'!Q8</f>
        <v>0</v>
      </c>
      <c r="R306" s="381">
        <f>'27. Wellness Ahmedabad'!R8</f>
        <v>0</v>
      </c>
      <c r="S306" s="377" t="str">
        <f>VLOOKUP(B306,'Plant Data'!B:H,2,0)</f>
        <v>Ahmedabad</v>
      </c>
      <c r="T306" s="377" t="str">
        <f>VLOOKUP(B306,'Plant Data'!B:H,3,0)</f>
        <v>Non BU</v>
      </c>
      <c r="U306" s="377" t="str">
        <f>VLOOKUP(B306,'Plant Data'!B:H,4,0)</f>
        <v>FMCG</v>
      </c>
      <c r="V306" s="377" t="str">
        <f>VLOOKUP(B306,'Plant Data'!B:H,5,0)</f>
        <v>Hetal Rathod</v>
      </c>
      <c r="W306" s="377" t="str">
        <f>VLOOKUP(B306,'Plant Data'!B:H,6,0)</f>
        <v>Akshay Patel</v>
      </c>
      <c r="X306" s="377" t="str">
        <f>VLOOKUP(B306,'Plant Data'!B:H,7,0)</f>
        <v>Ankita Singh</v>
      </c>
      <c r="AA306" s="379" t="s">
        <v>5</v>
      </c>
      <c r="AB306" s="381">
        <v>3.66</v>
      </c>
      <c r="AD306" s="401">
        <f t="shared" si="30"/>
        <v>0.12763286371878926</v>
      </c>
      <c r="AE306" s="401">
        <f t="shared" si="30"/>
        <v>0.30223462128609296</v>
      </c>
      <c r="AF306" s="401">
        <f t="shared" si="31"/>
        <v>0.30223462128609296</v>
      </c>
      <c r="AG306" s="401">
        <f t="shared" si="32"/>
        <v>0.30499999999999999</v>
      </c>
      <c r="AH306" s="401">
        <f t="shared" si="33"/>
        <v>0.30499999999999999</v>
      </c>
      <c r="AI306" s="401">
        <f t="shared" si="34"/>
        <v>0.30499999999999999</v>
      </c>
      <c r="AJ306" s="401">
        <f t="shared" si="35"/>
        <v>0.30499999999999999</v>
      </c>
      <c r="AK306" s="401">
        <f t="shared" si="36"/>
        <v>0.30499999999999999</v>
      </c>
      <c r="AL306" s="401"/>
      <c r="AM306" s="401"/>
      <c r="AN306" s="401"/>
      <c r="AO306" s="401"/>
      <c r="AP306" s="367" t="s">
        <v>356</v>
      </c>
    </row>
    <row r="307" spans="1:43">
      <c r="A307" s="367">
        <v>6</v>
      </c>
      <c r="B307" s="367" t="s">
        <v>356</v>
      </c>
      <c r="C307" s="379" t="s">
        <v>11</v>
      </c>
      <c r="E307" s="381">
        <f>'27. Wellness Ahmedabad'!D9</f>
        <v>86.093510000000009</v>
      </c>
      <c r="F307" s="381">
        <f>'27. Wellness Ahmedabad'!F9</f>
        <v>2003.7923499999999</v>
      </c>
      <c r="G307" s="381">
        <f>'27. Wellness Ahmedabad'!G9</f>
        <v>0</v>
      </c>
      <c r="H307" s="381">
        <f>'27. Wellness Ahmedabad'!H9</f>
        <v>15.774419999999999</v>
      </c>
      <c r="I307" s="381">
        <f>'27. Wellness Ahmedabad'!I9</f>
        <v>1.81707</v>
      </c>
      <c r="J307" s="381">
        <f>'27. Wellness Ahmedabad'!J9</f>
        <v>7.76</v>
      </c>
      <c r="K307" s="381">
        <f>'27. Wellness Ahmedabad'!K9</f>
        <v>17.2303</v>
      </c>
      <c r="L307" s="381">
        <f>'27. Wellness Ahmedabad'!L9</f>
        <v>23.47</v>
      </c>
      <c r="M307" s="381">
        <f>'27. Wellness Ahmedabad'!M9</f>
        <v>9.7100000000000009</v>
      </c>
      <c r="N307" s="381">
        <f>'27. Wellness Ahmedabad'!N9</f>
        <v>4.59</v>
      </c>
      <c r="O307" s="381">
        <f>'27. Wellness Ahmedabad'!O9</f>
        <v>400.40056000000004</v>
      </c>
      <c r="P307" s="381">
        <f>'27. Wellness Ahmedabad'!P9</f>
        <v>1523.04</v>
      </c>
      <c r="Q307" s="381">
        <f>'27. Wellness Ahmedabad'!Q9</f>
        <v>0</v>
      </c>
      <c r="R307" s="381">
        <f>'27. Wellness Ahmedabad'!R9</f>
        <v>0</v>
      </c>
      <c r="S307" s="377" t="str">
        <f>VLOOKUP(B307,'Plant Data'!B:H,2,0)</f>
        <v>Ahmedabad</v>
      </c>
      <c r="T307" s="377" t="str">
        <f>VLOOKUP(B307,'Plant Data'!B:H,3,0)</f>
        <v>Non BU</v>
      </c>
      <c r="U307" s="377" t="str">
        <f>VLOOKUP(B307,'Plant Data'!B:H,4,0)</f>
        <v>FMCG</v>
      </c>
      <c r="V307" s="377" t="str">
        <f>VLOOKUP(B307,'Plant Data'!B:H,5,0)</f>
        <v>Hetal Rathod</v>
      </c>
      <c r="W307" s="377" t="str">
        <f>VLOOKUP(B307,'Plant Data'!B:H,6,0)</f>
        <v>Akshay Patel</v>
      </c>
      <c r="X307" s="377" t="str">
        <f>VLOOKUP(B307,'Plant Data'!B:H,7,0)</f>
        <v>Ankita Singh</v>
      </c>
      <c r="AA307" s="379" t="s">
        <v>11</v>
      </c>
      <c r="AB307" s="381">
        <v>86.093510000000009</v>
      </c>
      <c r="AD307" s="401">
        <f t="shared" si="30"/>
        <v>3.0022844887710987</v>
      </c>
      <c r="AE307" s="401">
        <f t="shared" si="30"/>
        <v>7.1094096694099616</v>
      </c>
      <c r="AF307" s="401">
        <f t="shared" si="31"/>
        <v>7.1094096694099616</v>
      </c>
      <c r="AG307" s="401">
        <f t="shared" si="32"/>
        <v>7.1744591666666668</v>
      </c>
      <c r="AH307" s="401">
        <f t="shared" si="33"/>
        <v>7.1744591666666668</v>
      </c>
      <c r="AI307" s="401">
        <f t="shared" si="34"/>
        <v>7.1744591666666668</v>
      </c>
      <c r="AJ307" s="401">
        <f t="shared" si="35"/>
        <v>7.1744591666666668</v>
      </c>
      <c r="AK307" s="401">
        <f t="shared" si="36"/>
        <v>7.1744591666666668</v>
      </c>
      <c r="AL307" s="401"/>
      <c r="AM307" s="401"/>
      <c r="AN307" s="401"/>
      <c r="AO307" s="401"/>
      <c r="AP307" s="367" t="s">
        <v>356</v>
      </c>
    </row>
    <row r="308" spans="1:43">
      <c r="A308" s="367">
        <v>7</v>
      </c>
      <c r="B308" s="367" t="s">
        <v>356</v>
      </c>
      <c r="C308" s="379" t="s">
        <v>12</v>
      </c>
      <c r="E308" s="381">
        <f>'27. Wellness Ahmedabad'!D10</f>
        <v>0.94769999999999999</v>
      </c>
      <c r="F308" s="381">
        <f>'27. Wellness Ahmedabad'!F10</f>
        <v>7.8215500000000002</v>
      </c>
      <c r="G308" s="381">
        <f>'27. Wellness Ahmedabad'!G10</f>
        <v>0</v>
      </c>
      <c r="H308" s="381">
        <f>'27. Wellness Ahmedabad'!H10</f>
        <v>1.7076700000000002</v>
      </c>
      <c r="I308" s="381">
        <f>'27. Wellness Ahmedabad'!I10</f>
        <v>0.68788000000000005</v>
      </c>
      <c r="J308" s="381">
        <f>'27. Wellness Ahmedabad'!J10</f>
        <v>0</v>
      </c>
      <c r="K308" s="381">
        <f>'27. Wellness Ahmedabad'!K10</f>
        <v>0</v>
      </c>
      <c r="L308" s="381">
        <f>'27. Wellness Ahmedabad'!L10</f>
        <v>0</v>
      </c>
      <c r="M308" s="381">
        <f>'27. Wellness Ahmedabad'!M10</f>
        <v>1.61</v>
      </c>
      <c r="N308" s="381">
        <f>'27. Wellness Ahmedabad'!N10</f>
        <v>1.0489999999999999</v>
      </c>
      <c r="O308" s="381">
        <f>'27. Wellness Ahmedabad'!O10</f>
        <v>1.05</v>
      </c>
      <c r="P308" s="381">
        <f>'27. Wellness Ahmedabad'!P10</f>
        <v>1.7170000000000001</v>
      </c>
      <c r="Q308" s="381">
        <f>'27. Wellness Ahmedabad'!Q10</f>
        <v>0</v>
      </c>
      <c r="R308" s="381">
        <f>'27. Wellness Ahmedabad'!R10</f>
        <v>0</v>
      </c>
      <c r="S308" s="377" t="str">
        <f>VLOOKUP(B308,'Plant Data'!B:H,2,0)</f>
        <v>Ahmedabad</v>
      </c>
      <c r="T308" s="377" t="str">
        <f>VLOOKUP(B308,'Plant Data'!B:H,3,0)</f>
        <v>Non BU</v>
      </c>
      <c r="U308" s="377" t="str">
        <f>VLOOKUP(B308,'Plant Data'!B:H,4,0)</f>
        <v>FMCG</v>
      </c>
      <c r="V308" s="377" t="str">
        <f>VLOOKUP(B308,'Plant Data'!B:H,5,0)</f>
        <v>Hetal Rathod</v>
      </c>
      <c r="W308" s="377" t="str">
        <f>VLOOKUP(B308,'Plant Data'!B:H,6,0)</f>
        <v>Akshay Patel</v>
      </c>
      <c r="X308" s="377" t="str">
        <f>VLOOKUP(B308,'Plant Data'!B:H,7,0)</f>
        <v>Ankita Singh</v>
      </c>
      <c r="AA308" s="379" t="s">
        <v>12</v>
      </c>
      <c r="AB308" s="381">
        <v>0.94769999999999999</v>
      </c>
      <c r="AD308" s="401">
        <f t="shared" si="30"/>
        <v>3.3048542335053707E-2</v>
      </c>
      <c r="AE308" s="401">
        <f t="shared" si="30"/>
        <v>7.8258948249407184E-2</v>
      </c>
      <c r="AF308" s="401">
        <f t="shared" si="31"/>
        <v>7.8258948249407184E-2</v>
      </c>
      <c r="AG308" s="401">
        <f t="shared" si="32"/>
        <v>7.897499999999999E-2</v>
      </c>
      <c r="AH308" s="401">
        <f t="shared" si="33"/>
        <v>7.897499999999999E-2</v>
      </c>
      <c r="AI308" s="401">
        <f t="shared" si="34"/>
        <v>7.897499999999999E-2</v>
      </c>
      <c r="AJ308" s="401">
        <f t="shared" si="35"/>
        <v>7.897499999999999E-2</v>
      </c>
      <c r="AK308" s="401">
        <f t="shared" si="36"/>
        <v>7.897499999999999E-2</v>
      </c>
      <c r="AL308" s="401"/>
      <c r="AM308" s="401"/>
      <c r="AN308" s="401"/>
      <c r="AO308" s="401"/>
      <c r="AP308" s="367" t="s">
        <v>356</v>
      </c>
    </row>
    <row r="309" spans="1:43">
      <c r="A309" s="367">
        <v>8</v>
      </c>
      <c r="B309" s="367" t="s">
        <v>356</v>
      </c>
      <c r="C309" s="380" t="s">
        <v>15</v>
      </c>
      <c r="E309" s="381">
        <f>'27. Wellness Ahmedabad'!D11</f>
        <v>7.59</v>
      </c>
      <c r="F309" s="381">
        <f>'27. Wellness Ahmedabad'!F11</f>
        <v>0.88</v>
      </c>
      <c r="G309" s="381">
        <f>'27. Wellness Ahmedabad'!G11</f>
        <v>0</v>
      </c>
      <c r="H309" s="381">
        <f>'27. Wellness Ahmedabad'!H11</f>
        <v>0</v>
      </c>
      <c r="I309" s="381">
        <f>'27. Wellness Ahmedabad'!I11</f>
        <v>0</v>
      </c>
      <c r="J309" s="381">
        <f>'27. Wellness Ahmedabad'!J11</f>
        <v>0</v>
      </c>
      <c r="K309" s="381">
        <f>'27. Wellness Ahmedabad'!K11</f>
        <v>0</v>
      </c>
      <c r="L309" s="381">
        <f>'27. Wellness Ahmedabad'!L11</f>
        <v>0</v>
      </c>
      <c r="M309" s="381">
        <f>'27. Wellness Ahmedabad'!M11</f>
        <v>0.88</v>
      </c>
      <c r="N309" s="381">
        <f>'27. Wellness Ahmedabad'!N11</f>
        <v>0</v>
      </c>
      <c r="O309" s="381">
        <f>'27. Wellness Ahmedabad'!O11</f>
        <v>0</v>
      </c>
      <c r="P309" s="381">
        <f>'27. Wellness Ahmedabad'!P11</f>
        <v>0</v>
      </c>
      <c r="Q309" s="381">
        <f>'27. Wellness Ahmedabad'!Q11</f>
        <v>0</v>
      </c>
      <c r="R309" s="381">
        <f>'27. Wellness Ahmedabad'!R11</f>
        <v>0</v>
      </c>
      <c r="S309" s="377" t="str">
        <f>VLOOKUP(B309,'Plant Data'!B:H,2,0)</f>
        <v>Ahmedabad</v>
      </c>
      <c r="T309" s="377" t="str">
        <f>VLOOKUP(B309,'Plant Data'!B:H,3,0)</f>
        <v>Non BU</v>
      </c>
      <c r="U309" s="377" t="str">
        <f>VLOOKUP(B309,'Plant Data'!B:H,4,0)</f>
        <v>FMCG</v>
      </c>
      <c r="V309" s="377" t="str">
        <f>VLOOKUP(B309,'Plant Data'!B:H,5,0)</f>
        <v>Hetal Rathod</v>
      </c>
      <c r="W309" s="377" t="str">
        <f>VLOOKUP(B309,'Plant Data'!B:H,6,0)</f>
        <v>Akshay Patel</v>
      </c>
      <c r="X309" s="377" t="str">
        <f>VLOOKUP(B309,'Plant Data'!B:H,7,0)</f>
        <v>Ankita Singh</v>
      </c>
      <c r="AA309" s="380" t="s">
        <v>15</v>
      </c>
      <c r="AB309" s="381">
        <v>7.59</v>
      </c>
      <c r="AD309" s="401">
        <f t="shared" si="30"/>
        <v>0.26468126656437441</v>
      </c>
      <c r="AE309" s="401">
        <f t="shared" si="30"/>
        <v>0.62676523922443861</v>
      </c>
      <c r="AF309" s="401">
        <f t="shared" si="31"/>
        <v>0.62676523922443861</v>
      </c>
      <c r="AG309" s="401">
        <f t="shared" si="32"/>
        <v>0.63249999999999995</v>
      </c>
      <c r="AH309" s="401">
        <f t="shared" si="33"/>
        <v>0.63249999999999995</v>
      </c>
      <c r="AI309" s="401">
        <f t="shared" si="34"/>
        <v>0.63249999999999995</v>
      </c>
      <c r="AJ309" s="401">
        <f t="shared" si="35"/>
        <v>0.63249999999999995</v>
      </c>
      <c r="AK309" s="401">
        <f t="shared" si="36"/>
        <v>0.63249999999999995</v>
      </c>
      <c r="AL309" s="401"/>
      <c r="AM309" s="401"/>
      <c r="AN309" s="401"/>
      <c r="AO309" s="401"/>
      <c r="AP309" s="367" t="s">
        <v>356</v>
      </c>
    </row>
    <row r="310" spans="1:43">
      <c r="A310" s="367">
        <v>9</v>
      </c>
      <c r="B310" s="367" t="s">
        <v>356</v>
      </c>
      <c r="C310" s="380" t="s">
        <v>16</v>
      </c>
      <c r="E310" s="381">
        <f>'27. Wellness Ahmedabad'!D12</f>
        <v>0</v>
      </c>
      <c r="F310" s="381">
        <f>'27. Wellness Ahmedabad'!F12</f>
        <v>0</v>
      </c>
      <c r="G310" s="381">
        <f>'27. Wellness Ahmedabad'!G12</f>
        <v>0</v>
      </c>
      <c r="H310" s="381">
        <f>'27. Wellness Ahmedabad'!H12</f>
        <v>0</v>
      </c>
      <c r="I310" s="381">
        <f>'27. Wellness Ahmedabad'!I12</f>
        <v>0</v>
      </c>
      <c r="J310" s="381">
        <f>'27. Wellness Ahmedabad'!J12</f>
        <v>0</v>
      </c>
      <c r="K310" s="381">
        <f>'27. Wellness Ahmedabad'!K12</f>
        <v>0</v>
      </c>
      <c r="L310" s="381">
        <f>'27. Wellness Ahmedabad'!L12</f>
        <v>0</v>
      </c>
      <c r="M310" s="381">
        <f>'27. Wellness Ahmedabad'!M12</f>
        <v>0</v>
      </c>
      <c r="N310" s="381">
        <f>'27. Wellness Ahmedabad'!N12</f>
        <v>0</v>
      </c>
      <c r="O310" s="381">
        <f>'27. Wellness Ahmedabad'!O12</f>
        <v>0</v>
      </c>
      <c r="P310" s="381">
        <f>'27. Wellness Ahmedabad'!P12</f>
        <v>0</v>
      </c>
      <c r="Q310" s="381">
        <f>'27. Wellness Ahmedabad'!Q12</f>
        <v>0</v>
      </c>
      <c r="R310" s="381">
        <f>'27. Wellness Ahmedabad'!R12</f>
        <v>0</v>
      </c>
      <c r="S310" s="377" t="str">
        <f>VLOOKUP(B310,'Plant Data'!B:H,2,0)</f>
        <v>Ahmedabad</v>
      </c>
      <c r="T310" s="377" t="str">
        <f>VLOOKUP(B310,'Plant Data'!B:H,3,0)</f>
        <v>Non BU</v>
      </c>
      <c r="U310" s="377" t="str">
        <f>VLOOKUP(B310,'Plant Data'!B:H,4,0)</f>
        <v>FMCG</v>
      </c>
      <c r="V310" s="377" t="str">
        <f>VLOOKUP(B310,'Plant Data'!B:H,5,0)</f>
        <v>Hetal Rathod</v>
      </c>
      <c r="W310" s="377" t="str">
        <f>VLOOKUP(B310,'Plant Data'!B:H,6,0)</f>
        <v>Akshay Patel</v>
      </c>
      <c r="X310" s="377" t="str">
        <f>VLOOKUP(B310,'Plant Data'!B:H,7,0)</f>
        <v>Ankita Singh</v>
      </c>
      <c r="AA310" s="380" t="s">
        <v>16</v>
      </c>
      <c r="AB310" s="381">
        <v>0</v>
      </c>
      <c r="AD310" s="401">
        <f t="shared" si="30"/>
        <v>0</v>
      </c>
      <c r="AE310" s="401">
        <f t="shared" si="30"/>
        <v>0</v>
      </c>
      <c r="AF310" s="401">
        <f t="shared" si="31"/>
        <v>0</v>
      </c>
      <c r="AG310" s="401">
        <f t="shared" si="32"/>
        <v>0</v>
      </c>
      <c r="AH310" s="401">
        <f t="shared" si="33"/>
        <v>0</v>
      </c>
      <c r="AI310" s="401">
        <f t="shared" si="34"/>
        <v>0</v>
      </c>
      <c r="AJ310" s="401">
        <f t="shared" si="35"/>
        <v>0</v>
      </c>
      <c r="AK310" s="401">
        <f t="shared" si="36"/>
        <v>0</v>
      </c>
      <c r="AL310" s="401"/>
      <c r="AM310" s="401"/>
      <c r="AN310" s="401"/>
      <c r="AO310" s="401"/>
      <c r="AP310" s="367" t="s">
        <v>356</v>
      </c>
    </row>
    <row r="311" spans="1:43">
      <c r="A311" s="367">
        <v>10</v>
      </c>
      <c r="B311" s="367" t="s">
        <v>356</v>
      </c>
      <c r="C311" s="380" t="s">
        <v>17</v>
      </c>
      <c r="E311" s="381">
        <f>'27. Wellness Ahmedabad'!D13</f>
        <v>0</v>
      </c>
      <c r="F311" s="381">
        <f>'27. Wellness Ahmedabad'!F13</f>
        <v>0</v>
      </c>
      <c r="G311" s="381">
        <f>'27. Wellness Ahmedabad'!G13</f>
        <v>0</v>
      </c>
      <c r="H311" s="381">
        <f>'27. Wellness Ahmedabad'!H13</f>
        <v>0</v>
      </c>
      <c r="I311" s="381">
        <f>'27. Wellness Ahmedabad'!I13</f>
        <v>0</v>
      </c>
      <c r="J311" s="381">
        <f>'27. Wellness Ahmedabad'!J13</f>
        <v>0</v>
      </c>
      <c r="K311" s="381">
        <f>'27. Wellness Ahmedabad'!K13</f>
        <v>0</v>
      </c>
      <c r="L311" s="381">
        <f>'27. Wellness Ahmedabad'!L13</f>
        <v>0</v>
      </c>
      <c r="M311" s="381">
        <f>'27. Wellness Ahmedabad'!M13</f>
        <v>0</v>
      </c>
      <c r="N311" s="381">
        <f>'27. Wellness Ahmedabad'!N13</f>
        <v>0</v>
      </c>
      <c r="O311" s="381">
        <f>'27. Wellness Ahmedabad'!O13</f>
        <v>0</v>
      </c>
      <c r="P311" s="381">
        <f>'27. Wellness Ahmedabad'!P13</f>
        <v>0</v>
      </c>
      <c r="Q311" s="381">
        <f>'27. Wellness Ahmedabad'!Q13</f>
        <v>0</v>
      </c>
      <c r="R311" s="381">
        <f>'27. Wellness Ahmedabad'!R13</f>
        <v>0</v>
      </c>
      <c r="S311" s="377" t="str">
        <f>VLOOKUP(B311,'Plant Data'!B:H,2,0)</f>
        <v>Ahmedabad</v>
      </c>
      <c r="T311" s="377" t="str">
        <f>VLOOKUP(B311,'Plant Data'!B:H,3,0)</f>
        <v>Non BU</v>
      </c>
      <c r="U311" s="377" t="str">
        <f>VLOOKUP(B311,'Plant Data'!B:H,4,0)</f>
        <v>FMCG</v>
      </c>
      <c r="V311" s="377" t="str">
        <f>VLOOKUP(B311,'Plant Data'!B:H,5,0)</f>
        <v>Hetal Rathod</v>
      </c>
      <c r="W311" s="377" t="str">
        <f>VLOOKUP(B311,'Plant Data'!B:H,6,0)</f>
        <v>Akshay Patel</v>
      </c>
      <c r="X311" s="377" t="str">
        <f>VLOOKUP(B311,'Plant Data'!B:H,7,0)</f>
        <v>Ankita Singh</v>
      </c>
      <c r="AA311" s="380" t="s">
        <v>17</v>
      </c>
      <c r="AB311" s="381">
        <v>0</v>
      </c>
      <c r="AD311" s="401">
        <f t="shared" si="30"/>
        <v>0</v>
      </c>
      <c r="AE311" s="401">
        <f t="shared" si="30"/>
        <v>0</v>
      </c>
      <c r="AF311" s="401">
        <f t="shared" si="31"/>
        <v>0</v>
      </c>
      <c r="AG311" s="401">
        <f t="shared" si="32"/>
        <v>0</v>
      </c>
      <c r="AH311" s="401">
        <f t="shared" si="33"/>
        <v>0</v>
      </c>
      <c r="AI311" s="401">
        <f t="shared" si="34"/>
        <v>0</v>
      </c>
      <c r="AJ311" s="401">
        <f t="shared" si="35"/>
        <v>0</v>
      </c>
      <c r="AK311" s="401">
        <f t="shared" si="36"/>
        <v>0</v>
      </c>
      <c r="AL311" s="401"/>
      <c r="AM311" s="401"/>
      <c r="AN311" s="401"/>
      <c r="AO311" s="401"/>
      <c r="AP311" s="367" t="s">
        <v>356</v>
      </c>
    </row>
    <row r="312" spans="1:43">
      <c r="A312" s="367">
        <v>11</v>
      </c>
      <c r="B312" s="367" t="s">
        <v>356</v>
      </c>
      <c r="C312" s="379" t="s">
        <v>132</v>
      </c>
      <c r="E312" s="381">
        <f>'27. Wellness Ahmedabad'!D14</f>
        <v>0</v>
      </c>
      <c r="F312" s="381">
        <f>'27. Wellness Ahmedabad'!F14</f>
        <v>0</v>
      </c>
      <c r="G312" s="381">
        <f>'27. Wellness Ahmedabad'!G14</f>
        <v>0</v>
      </c>
      <c r="H312" s="381">
        <f>'27. Wellness Ahmedabad'!H14</f>
        <v>0</v>
      </c>
      <c r="I312" s="381">
        <f>'27. Wellness Ahmedabad'!I14</f>
        <v>0</v>
      </c>
      <c r="J312" s="381">
        <f>'27. Wellness Ahmedabad'!J14</f>
        <v>0</v>
      </c>
      <c r="K312" s="381">
        <f>'27. Wellness Ahmedabad'!K14</f>
        <v>0</v>
      </c>
      <c r="L312" s="381">
        <f>'27. Wellness Ahmedabad'!L14</f>
        <v>0</v>
      </c>
      <c r="M312" s="381">
        <f>'27. Wellness Ahmedabad'!M14</f>
        <v>0</v>
      </c>
      <c r="N312" s="381">
        <f>'27. Wellness Ahmedabad'!N14</f>
        <v>0</v>
      </c>
      <c r="O312" s="381">
        <f>'27. Wellness Ahmedabad'!O14</f>
        <v>0</v>
      </c>
      <c r="P312" s="381">
        <f>'27. Wellness Ahmedabad'!P14</f>
        <v>0</v>
      </c>
      <c r="Q312" s="381">
        <f>'27. Wellness Ahmedabad'!Q14</f>
        <v>0</v>
      </c>
      <c r="R312" s="381">
        <f>'27. Wellness Ahmedabad'!R14</f>
        <v>0</v>
      </c>
      <c r="S312" s="377" t="str">
        <f>VLOOKUP(B312,'Plant Data'!B:H,2,0)</f>
        <v>Ahmedabad</v>
      </c>
      <c r="T312" s="377" t="str">
        <f>VLOOKUP(B312,'Plant Data'!B:H,3,0)</f>
        <v>Non BU</v>
      </c>
      <c r="U312" s="377" t="str">
        <f>VLOOKUP(B312,'Plant Data'!B:H,4,0)</f>
        <v>FMCG</v>
      </c>
      <c r="V312" s="377" t="str">
        <f>VLOOKUP(B312,'Plant Data'!B:H,5,0)</f>
        <v>Hetal Rathod</v>
      </c>
      <c r="W312" s="377" t="str">
        <f>VLOOKUP(B312,'Plant Data'!B:H,6,0)</f>
        <v>Akshay Patel</v>
      </c>
      <c r="X312" s="377" t="str">
        <f>VLOOKUP(B312,'Plant Data'!B:H,7,0)</f>
        <v>Ankita Singh</v>
      </c>
      <c r="AA312" s="379" t="s">
        <v>132</v>
      </c>
      <c r="AB312" s="381">
        <v>0</v>
      </c>
      <c r="AD312" s="401">
        <f t="shared" si="30"/>
        <v>0</v>
      </c>
      <c r="AE312" s="401">
        <f t="shared" si="30"/>
        <v>0</v>
      </c>
      <c r="AF312" s="401">
        <f t="shared" si="31"/>
        <v>0</v>
      </c>
      <c r="AG312" s="401">
        <f t="shared" si="32"/>
        <v>0</v>
      </c>
      <c r="AH312" s="401">
        <f t="shared" si="33"/>
        <v>0</v>
      </c>
      <c r="AI312" s="401">
        <f t="shared" si="34"/>
        <v>0</v>
      </c>
      <c r="AJ312" s="401">
        <f t="shared" si="35"/>
        <v>0</v>
      </c>
      <c r="AK312" s="401">
        <f t="shared" si="36"/>
        <v>0</v>
      </c>
      <c r="AL312" s="401"/>
      <c r="AM312" s="401"/>
      <c r="AN312" s="401"/>
      <c r="AO312" s="401"/>
      <c r="AP312" s="367" t="s">
        <v>356</v>
      </c>
    </row>
    <row r="313" spans="1:43">
      <c r="A313" s="367">
        <v>12</v>
      </c>
      <c r="B313" s="367" t="s">
        <v>356</v>
      </c>
      <c r="C313" s="379" t="s">
        <v>13</v>
      </c>
      <c r="E313" s="381">
        <f>'27. Wellness Ahmedabad'!D15</f>
        <v>0</v>
      </c>
      <c r="F313" s="381">
        <f>'27. Wellness Ahmedabad'!F15</f>
        <v>0</v>
      </c>
      <c r="G313" s="381">
        <f>'27. Wellness Ahmedabad'!G15</f>
        <v>0</v>
      </c>
      <c r="H313" s="381">
        <f>'27. Wellness Ahmedabad'!H15</f>
        <v>0</v>
      </c>
      <c r="I313" s="381">
        <f>'27. Wellness Ahmedabad'!I15</f>
        <v>0</v>
      </c>
      <c r="J313" s="381">
        <f>'27. Wellness Ahmedabad'!J15</f>
        <v>0</v>
      </c>
      <c r="K313" s="381">
        <f>'27. Wellness Ahmedabad'!K15</f>
        <v>0</v>
      </c>
      <c r="L313" s="381">
        <f>'27. Wellness Ahmedabad'!L15</f>
        <v>0</v>
      </c>
      <c r="M313" s="381">
        <f>'27. Wellness Ahmedabad'!M15</f>
        <v>0</v>
      </c>
      <c r="N313" s="381">
        <f>'27. Wellness Ahmedabad'!N15</f>
        <v>0</v>
      </c>
      <c r="O313" s="381">
        <f>'27. Wellness Ahmedabad'!O15</f>
        <v>0</v>
      </c>
      <c r="P313" s="381">
        <f>'27. Wellness Ahmedabad'!P15</f>
        <v>0</v>
      </c>
      <c r="Q313" s="381">
        <f>'27. Wellness Ahmedabad'!Q15</f>
        <v>0</v>
      </c>
      <c r="R313" s="381">
        <f>'27. Wellness Ahmedabad'!R15</f>
        <v>0</v>
      </c>
      <c r="S313" s="377" t="str">
        <f>VLOOKUP(B313,'Plant Data'!B:H,2,0)</f>
        <v>Ahmedabad</v>
      </c>
      <c r="T313" s="377" t="str">
        <f>VLOOKUP(B313,'Plant Data'!B:H,3,0)</f>
        <v>Non BU</v>
      </c>
      <c r="U313" s="377" t="str">
        <f>VLOOKUP(B313,'Plant Data'!B:H,4,0)</f>
        <v>FMCG</v>
      </c>
      <c r="V313" s="377" t="str">
        <f>VLOOKUP(B313,'Plant Data'!B:H,5,0)</f>
        <v>Hetal Rathod</v>
      </c>
      <c r="W313" s="377" t="str">
        <f>VLOOKUP(B313,'Plant Data'!B:H,6,0)</f>
        <v>Akshay Patel</v>
      </c>
      <c r="X313" s="377" t="str">
        <f>VLOOKUP(B313,'Plant Data'!B:H,7,0)</f>
        <v>Ankita Singh</v>
      </c>
      <c r="AA313" s="379" t="s">
        <v>13</v>
      </c>
      <c r="AB313" s="381">
        <v>0</v>
      </c>
      <c r="AD313" s="401">
        <f t="shared" si="30"/>
        <v>0</v>
      </c>
      <c r="AE313" s="401">
        <f t="shared" si="30"/>
        <v>0</v>
      </c>
      <c r="AF313" s="401">
        <f t="shared" si="31"/>
        <v>0</v>
      </c>
      <c r="AG313" s="401">
        <f t="shared" si="32"/>
        <v>0</v>
      </c>
      <c r="AH313" s="401">
        <f t="shared" si="33"/>
        <v>0</v>
      </c>
      <c r="AI313" s="401">
        <f t="shared" si="34"/>
        <v>0</v>
      </c>
      <c r="AJ313" s="401">
        <f t="shared" si="35"/>
        <v>0</v>
      </c>
      <c r="AK313" s="401">
        <f t="shared" si="36"/>
        <v>0</v>
      </c>
      <c r="AL313" s="401"/>
      <c r="AM313" s="401"/>
      <c r="AN313" s="401"/>
      <c r="AO313" s="401"/>
      <c r="AP313" s="367" t="s">
        <v>356</v>
      </c>
    </row>
    <row r="314" spans="1:43">
      <c r="A314" s="367">
        <v>13</v>
      </c>
      <c r="B314" s="367" t="s">
        <v>356</v>
      </c>
      <c r="C314" s="380" t="s">
        <v>14</v>
      </c>
      <c r="E314" s="381">
        <f>'27. Wellness Ahmedabad'!D16</f>
        <v>0</v>
      </c>
      <c r="F314" s="381">
        <f>'27. Wellness Ahmedabad'!F16</f>
        <v>0</v>
      </c>
      <c r="G314" s="381">
        <f>'27. Wellness Ahmedabad'!G16</f>
        <v>0</v>
      </c>
      <c r="H314" s="381">
        <f>'27. Wellness Ahmedabad'!H16</f>
        <v>0</v>
      </c>
      <c r="I314" s="381">
        <f>'27. Wellness Ahmedabad'!I16</f>
        <v>0</v>
      </c>
      <c r="J314" s="381">
        <f>'27. Wellness Ahmedabad'!J16</f>
        <v>0</v>
      </c>
      <c r="K314" s="381">
        <f>'27. Wellness Ahmedabad'!K16</f>
        <v>0</v>
      </c>
      <c r="L314" s="381">
        <f>'27. Wellness Ahmedabad'!L16</f>
        <v>0</v>
      </c>
      <c r="M314" s="381">
        <f>'27. Wellness Ahmedabad'!M16</f>
        <v>0</v>
      </c>
      <c r="N314" s="381">
        <f>'27. Wellness Ahmedabad'!N16</f>
        <v>0</v>
      </c>
      <c r="O314" s="381">
        <f>'27. Wellness Ahmedabad'!O16</f>
        <v>0</v>
      </c>
      <c r="P314" s="381">
        <f>'27. Wellness Ahmedabad'!P16</f>
        <v>0</v>
      </c>
      <c r="Q314" s="381">
        <f>'27. Wellness Ahmedabad'!Q16</f>
        <v>0</v>
      </c>
      <c r="R314" s="381">
        <f>'27. Wellness Ahmedabad'!R16</f>
        <v>0</v>
      </c>
      <c r="S314" s="377" t="str">
        <f>VLOOKUP(B314,'Plant Data'!B:H,2,0)</f>
        <v>Ahmedabad</v>
      </c>
      <c r="T314" s="377" t="str">
        <f>VLOOKUP(B314,'Plant Data'!B:H,3,0)</f>
        <v>Non BU</v>
      </c>
      <c r="U314" s="377" t="str">
        <f>VLOOKUP(B314,'Plant Data'!B:H,4,0)</f>
        <v>FMCG</v>
      </c>
      <c r="V314" s="377" t="str">
        <f>VLOOKUP(B314,'Plant Data'!B:H,5,0)</f>
        <v>Hetal Rathod</v>
      </c>
      <c r="W314" s="377" t="str">
        <f>VLOOKUP(B314,'Plant Data'!B:H,6,0)</f>
        <v>Akshay Patel</v>
      </c>
      <c r="X314" s="377" t="str">
        <f>VLOOKUP(B314,'Plant Data'!B:H,7,0)</f>
        <v>Ankita Singh</v>
      </c>
      <c r="AA314" s="380" t="s">
        <v>14</v>
      </c>
      <c r="AB314" s="381">
        <v>0</v>
      </c>
      <c r="AD314" s="401">
        <f t="shared" si="30"/>
        <v>0</v>
      </c>
      <c r="AE314" s="401">
        <f t="shared" si="30"/>
        <v>0</v>
      </c>
      <c r="AF314" s="401">
        <f t="shared" si="31"/>
        <v>0</v>
      </c>
      <c r="AG314" s="401">
        <f t="shared" si="32"/>
        <v>0</v>
      </c>
      <c r="AH314" s="401">
        <f t="shared" si="33"/>
        <v>0</v>
      </c>
      <c r="AI314" s="401">
        <f t="shared" si="34"/>
        <v>0</v>
      </c>
      <c r="AJ314" s="401">
        <f t="shared" si="35"/>
        <v>0</v>
      </c>
      <c r="AK314" s="401">
        <f t="shared" si="36"/>
        <v>0</v>
      </c>
      <c r="AL314" s="401"/>
      <c r="AM314" s="401"/>
      <c r="AN314" s="401"/>
      <c r="AO314" s="401"/>
      <c r="AP314" s="367" t="s">
        <v>356</v>
      </c>
    </row>
    <row r="315" spans="1:43">
      <c r="A315" s="367">
        <v>1</v>
      </c>
      <c r="B315" s="367" t="s">
        <v>124</v>
      </c>
      <c r="C315" s="367" t="s">
        <v>124</v>
      </c>
      <c r="E315" s="375">
        <f>'29. Moraiya Vaccine'!D4</f>
        <v>260</v>
      </c>
      <c r="F315" s="375">
        <f>'29. Moraiya Vaccine'!F4</f>
        <v>855.68376325675627</v>
      </c>
      <c r="G315" s="375">
        <f>'29. Moraiya Vaccine'!G4</f>
        <v>14.177409564680719</v>
      </c>
      <c r="H315" s="375">
        <f>'29. Moraiya Vaccine'!H4</f>
        <v>24.165759999999999</v>
      </c>
      <c r="I315" s="375">
        <f>'29. Moraiya Vaccine'!I4</f>
        <v>3.0706162859999995</v>
      </c>
      <c r="J315" s="375">
        <f>'29. Moraiya Vaccine'!J4</f>
        <v>188.66244058403382</v>
      </c>
      <c r="K315" s="375">
        <f>'29. Moraiya Vaccine'!K4</f>
        <v>80.054553130128227</v>
      </c>
      <c r="L315" s="375">
        <f>'29. Moraiya Vaccine'!L4</f>
        <v>69.713774920384623</v>
      </c>
      <c r="M315" s="375">
        <f>'29. Moraiya Vaccine'!M4</f>
        <v>133.37748069426351</v>
      </c>
      <c r="N315" s="375">
        <f>'29. Moraiya Vaccine'!N4</f>
        <v>121.39250882805362</v>
      </c>
      <c r="O315" s="375">
        <f>'29. Moraiya Vaccine'!O4</f>
        <v>76.996511951187529</v>
      </c>
      <c r="P315" s="375">
        <f>'29. Moraiya Vaccine'!P4</f>
        <v>144.07270729802411</v>
      </c>
      <c r="Q315" s="375">
        <f>'29. Moraiya Vaccine'!Q4</f>
        <v>0</v>
      </c>
      <c r="R315" s="375">
        <f>'29. Moraiya Vaccine'!R4</f>
        <v>0</v>
      </c>
      <c r="S315" s="377" t="str">
        <f>VLOOKUP(B315,'Plant Data'!B:H,2,0)</f>
        <v>Ahmedabad</v>
      </c>
      <c r="T315" s="377" t="str">
        <f>VLOOKUP(B315,'Plant Data'!B:H,3,0)</f>
        <v>Non BU</v>
      </c>
      <c r="U315" s="377" t="str">
        <f>VLOOKUP(B315,'Plant Data'!B:H,4,0)</f>
        <v>Vaccine</v>
      </c>
      <c r="V315" s="377" t="str">
        <f>VLOOKUP(B315,'Plant Data'!B:H,5,0)</f>
        <v>Ketan Sheth</v>
      </c>
      <c r="W315" s="377" t="str">
        <f>VLOOKUP(B315,'Plant Data'!B:H,6,0)</f>
        <v>Jehul Khamar</v>
      </c>
      <c r="X315" s="377" t="str">
        <f>VLOOKUP(B315,'Plant Data'!B:H,7,0)</f>
        <v>Kuldip Teraiya</v>
      </c>
      <c r="AA315" s="367" t="s">
        <v>124</v>
      </c>
      <c r="AB315" s="375">
        <v>260</v>
      </c>
      <c r="AD315" s="401">
        <f t="shared" si="30"/>
        <v>9.0668154554331171</v>
      </c>
      <c r="AE315" s="401">
        <f t="shared" si="30"/>
        <v>21.470218998465619</v>
      </c>
      <c r="AF315" s="401">
        <f t="shared" si="31"/>
        <v>21.470218998465619</v>
      </c>
      <c r="AG315" s="401">
        <f t="shared" si="32"/>
        <v>21.666666666666664</v>
      </c>
      <c r="AH315" s="401">
        <f t="shared" si="33"/>
        <v>21.666666666666664</v>
      </c>
      <c r="AI315" s="401">
        <f t="shared" si="34"/>
        <v>21.666666666666664</v>
      </c>
      <c r="AJ315" s="401">
        <f t="shared" si="35"/>
        <v>21.666666666666664</v>
      </c>
      <c r="AK315" s="401">
        <f t="shared" si="36"/>
        <v>21.666666666666664</v>
      </c>
      <c r="AL315" s="401"/>
      <c r="AM315" s="401"/>
      <c r="AN315" s="401"/>
      <c r="AO315" s="401"/>
      <c r="AP315" s="367" t="s">
        <v>124</v>
      </c>
    </row>
    <row r="316" spans="1:43">
      <c r="A316" s="367">
        <v>1</v>
      </c>
      <c r="B316" s="367" t="s">
        <v>357</v>
      </c>
      <c r="C316" s="379" t="s">
        <v>7</v>
      </c>
      <c r="D316" s="379" t="s">
        <v>7</v>
      </c>
      <c r="E316" s="381">
        <f>'28. Wellness Aligarh'!E4</f>
        <v>151.57</v>
      </c>
      <c r="F316" s="381">
        <f>'28. Wellness Aligarh'!G4</f>
        <v>288.44</v>
      </c>
      <c r="G316" s="381">
        <f>'28. Wellness Aligarh'!H4</f>
        <v>0</v>
      </c>
      <c r="H316" s="381">
        <f>'28. Wellness Aligarh'!I4</f>
        <v>10.78</v>
      </c>
      <c r="I316" s="381">
        <f>'28. Wellness Aligarh'!J4</f>
        <v>7.5</v>
      </c>
      <c r="J316" s="381">
        <f>'28. Wellness Aligarh'!K4</f>
        <v>1.62</v>
      </c>
      <c r="K316" s="381">
        <f>'28. Wellness Aligarh'!L4</f>
        <v>0</v>
      </c>
      <c r="L316" s="381">
        <f>'28. Wellness Aligarh'!M4</f>
        <v>2.42</v>
      </c>
      <c r="M316" s="381">
        <f>'28. Wellness Aligarh'!N4</f>
        <v>1.05</v>
      </c>
      <c r="N316" s="381">
        <f>'28. Wellness Aligarh'!O4</f>
        <v>252.95</v>
      </c>
      <c r="O316" s="381">
        <f>'28. Wellness Aligarh'!P4</f>
        <v>6.3</v>
      </c>
      <c r="P316" s="381">
        <f>'28. Wellness Aligarh'!Q4</f>
        <v>5.82</v>
      </c>
      <c r="Q316" s="381">
        <f>'28. Wellness Aligarh'!R4</f>
        <v>0</v>
      </c>
      <c r="R316" s="381">
        <f>'28. Wellness Aligarh'!S4</f>
        <v>0</v>
      </c>
      <c r="S316" s="377" t="str">
        <f>VLOOKUP(B316,'Plant Data'!B:H,2,0)</f>
        <v>Aligarh</v>
      </c>
      <c r="T316" s="377" t="str">
        <f>VLOOKUP(B316,'Plant Data'!B:H,3,0)</f>
        <v>Non BU</v>
      </c>
      <c r="U316" s="377" t="str">
        <f>VLOOKUP(B316,'Plant Data'!B:H,4,0)</f>
        <v>FMCG</v>
      </c>
      <c r="V316" s="377" t="str">
        <f>VLOOKUP(B316,'Plant Data'!B:H,5,0)</f>
        <v>Naveen R Gupta</v>
      </c>
      <c r="W316" s="377" t="str">
        <f>VLOOKUP(B316,'Plant Data'!B:H,6,0)</f>
        <v>Jehul Khamar</v>
      </c>
      <c r="X316" s="377" t="str">
        <f>VLOOKUP(B316,'Plant Data'!B:H,7,0)</f>
        <v>Gaurav Sharma</v>
      </c>
      <c r="AA316" s="379" t="s">
        <v>7</v>
      </c>
      <c r="AB316" s="381">
        <v>151.57</v>
      </c>
      <c r="AD316" s="401">
        <f t="shared" si="30"/>
        <v>5.2856046868461437</v>
      </c>
      <c r="AE316" s="401">
        <f t="shared" si="30"/>
        <v>12.516311898451669</v>
      </c>
      <c r="AF316" s="401">
        <f t="shared" si="31"/>
        <v>12.516311898451669</v>
      </c>
      <c r="AG316" s="401">
        <f t="shared" si="32"/>
        <v>12.630833333333332</v>
      </c>
      <c r="AH316" s="401">
        <f t="shared" si="33"/>
        <v>12.630833333333332</v>
      </c>
      <c r="AI316" s="401">
        <f t="shared" si="34"/>
        <v>12.630833333333332</v>
      </c>
      <c r="AJ316" s="401">
        <f t="shared" si="35"/>
        <v>12.630833333333332</v>
      </c>
      <c r="AK316" s="401">
        <f t="shared" si="36"/>
        <v>12.630833333333332</v>
      </c>
      <c r="AL316" s="401"/>
      <c r="AM316" s="401"/>
      <c r="AN316" s="401"/>
      <c r="AO316" s="401"/>
      <c r="AP316" s="367" t="s">
        <v>357</v>
      </c>
      <c r="AQ316" s="379" t="s">
        <v>7</v>
      </c>
    </row>
    <row r="317" spans="1:43">
      <c r="A317" s="367">
        <v>2</v>
      </c>
      <c r="B317" s="367" t="s">
        <v>357</v>
      </c>
      <c r="C317" s="379" t="s">
        <v>8</v>
      </c>
      <c r="D317" s="379" t="s">
        <v>8</v>
      </c>
      <c r="E317" s="381">
        <f>'28. Wellness Aligarh'!E5</f>
        <v>0</v>
      </c>
      <c r="F317" s="381">
        <f>'28. Wellness Aligarh'!G5</f>
        <v>0</v>
      </c>
      <c r="G317" s="381">
        <f>'28. Wellness Aligarh'!H5</f>
        <v>0</v>
      </c>
      <c r="H317" s="381">
        <f>'28. Wellness Aligarh'!I5</f>
        <v>0</v>
      </c>
      <c r="I317" s="381">
        <f>'28. Wellness Aligarh'!J5</f>
        <v>0</v>
      </c>
      <c r="J317" s="381">
        <f>'28. Wellness Aligarh'!K5</f>
        <v>0</v>
      </c>
      <c r="K317" s="381">
        <f>'28. Wellness Aligarh'!L5</f>
        <v>0</v>
      </c>
      <c r="L317" s="381">
        <f>'28. Wellness Aligarh'!M5</f>
        <v>0</v>
      </c>
      <c r="M317" s="381">
        <f>'28. Wellness Aligarh'!N5</f>
        <v>0</v>
      </c>
      <c r="N317" s="381">
        <f>'28. Wellness Aligarh'!O5</f>
        <v>0</v>
      </c>
      <c r="O317" s="381">
        <f>'28. Wellness Aligarh'!P5</f>
        <v>0</v>
      </c>
      <c r="P317" s="381">
        <f>'28. Wellness Aligarh'!Q5</f>
        <v>0</v>
      </c>
      <c r="Q317" s="381">
        <f>'28. Wellness Aligarh'!R5</f>
        <v>0</v>
      </c>
      <c r="R317" s="381">
        <f>'28. Wellness Aligarh'!S5</f>
        <v>0</v>
      </c>
      <c r="S317" s="377" t="str">
        <f>VLOOKUP(B317,'Plant Data'!B:H,2,0)</f>
        <v>Aligarh</v>
      </c>
      <c r="T317" s="377" t="str">
        <f>VLOOKUP(B317,'Plant Data'!B:H,3,0)</f>
        <v>Non BU</v>
      </c>
      <c r="U317" s="377" t="str">
        <f>VLOOKUP(B317,'Plant Data'!B:H,4,0)</f>
        <v>FMCG</v>
      </c>
      <c r="V317" s="377" t="str">
        <f>VLOOKUP(B317,'Plant Data'!B:H,5,0)</f>
        <v>Naveen R Gupta</v>
      </c>
      <c r="W317" s="377" t="str">
        <f>VLOOKUP(B317,'Plant Data'!B:H,6,0)</f>
        <v>Jehul Khamar</v>
      </c>
      <c r="X317" s="377" t="str">
        <f>VLOOKUP(B317,'Plant Data'!B:H,7,0)</f>
        <v>Gaurav Sharma</v>
      </c>
      <c r="AA317" s="379" t="s">
        <v>8</v>
      </c>
      <c r="AB317" s="381">
        <v>0</v>
      </c>
      <c r="AD317" s="401">
        <f t="shared" si="30"/>
        <v>0</v>
      </c>
      <c r="AE317" s="401">
        <f t="shared" si="30"/>
        <v>0</v>
      </c>
      <c r="AF317" s="401">
        <f t="shared" si="31"/>
        <v>0</v>
      </c>
      <c r="AG317" s="401">
        <f t="shared" si="32"/>
        <v>0</v>
      </c>
      <c r="AH317" s="401">
        <f t="shared" si="33"/>
        <v>0</v>
      </c>
      <c r="AI317" s="401">
        <f t="shared" si="34"/>
        <v>0</v>
      </c>
      <c r="AJ317" s="401">
        <f t="shared" si="35"/>
        <v>0</v>
      </c>
      <c r="AK317" s="401">
        <f t="shared" si="36"/>
        <v>0</v>
      </c>
      <c r="AL317" s="401"/>
      <c r="AM317" s="401"/>
      <c r="AN317" s="401"/>
      <c r="AO317" s="401"/>
      <c r="AP317" s="367" t="s">
        <v>357</v>
      </c>
      <c r="AQ317" s="379" t="s">
        <v>8</v>
      </c>
    </row>
    <row r="318" spans="1:43">
      <c r="A318" s="367">
        <v>3</v>
      </c>
      <c r="B318" s="367" t="s">
        <v>357</v>
      </c>
      <c r="C318" s="379" t="s">
        <v>9</v>
      </c>
      <c r="D318" s="379" t="s">
        <v>9</v>
      </c>
      <c r="E318" s="381">
        <f>'28. Wellness Aligarh'!E6</f>
        <v>0</v>
      </c>
      <c r="F318" s="381">
        <f>'28. Wellness Aligarh'!G6</f>
        <v>0</v>
      </c>
      <c r="G318" s="381">
        <f>'28. Wellness Aligarh'!H6</f>
        <v>0</v>
      </c>
      <c r="H318" s="381">
        <f>'28. Wellness Aligarh'!I6</f>
        <v>0</v>
      </c>
      <c r="I318" s="381">
        <f>'28. Wellness Aligarh'!J6</f>
        <v>0</v>
      </c>
      <c r="J318" s="381">
        <f>'28. Wellness Aligarh'!K6</f>
        <v>0</v>
      </c>
      <c r="K318" s="381">
        <f>'28. Wellness Aligarh'!L6</f>
        <v>0</v>
      </c>
      <c r="L318" s="381">
        <f>'28. Wellness Aligarh'!M6</f>
        <v>0</v>
      </c>
      <c r="M318" s="381">
        <f>'28. Wellness Aligarh'!N6</f>
        <v>0</v>
      </c>
      <c r="N318" s="381">
        <f>'28. Wellness Aligarh'!O6</f>
        <v>0</v>
      </c>
      <c r="O318" s="381">
        <f>'28. Wellness Aligarh'!P6</f>
        <v>0</v>
      </c>
      <c r="P318" s="381">
        <f>'28. Wellness Aligarh'!Q6</f>
        <v>0</v>
      </c>
      <c r="Q318" s="381">
        <f>'28. Wellness Aligarh'!R6</f>
        <v>0</v>
      </c>
      <c r="R318" s="381">
        <f>'28. Wellness Aligarh'!S6</f>
        <v>0</v>
      </c>
      <c r="S318" s="377" t="str">
        <f>VLOOKUP(B318,'Plant Data'!B:H,2,0)</f>
        <v>Aligarh</v>
      </c>
      <c r="T318" s="377" t="str">
        <f>VLOOKUP(B318,'Plant Data'!B:H,3,0)</f>
        <v>Non BU</v>
      </c>
      <c r="U318" s="377" t="str">
        <f>VLOOKUP(B318,'Plant Data'!B:H,4,0)</f>
        <v>FMCG</v>
      </c>
      <c r="V318" s="377" t="str">
        <f>VLOOKUP(B318,'Plant Data'!B:H,5,0)</f>
        <v>Naveen R Gupta</v>
      </c>
      <c r="W318" s="377" t="str">
        <f>VLOOKUP(B318,'Plant Data'!B:H,6,0)</f>
        <v>Jehul Khamar</v>
      </c>
      <c r="X318" s="377" t="str">
        <f>VLOOKUP(B318,'Plant Data'!B:H,7,0)</f>
        <v>Gaurav Sharma</v>
      </c>
      <c r="AA318" s="379" t="s">
        <v>9</v>
      </c>
      <c r="AB318" s="381">
        <v>0</v>
      </c>
      <c r="AD318" s="401">
        <f t="shared" si="30"/>
        <v>0</v>
      </c>
      <c r="AE318" s="401">
        <f t="shared" si="30"/>
        <v>0</v>
      </c>
      <c r="AF318" s="401">
        <f t="shared" si="31"/>
        <v>0</v>
      </c>
      <c r="AG318" s="401">
        <f t="shared" si="32"/>
        <v>0</v>
      </c>
      <c r="AH318" s="401">
        <f t="shared" si="33"/>
        <v>0</v>
      </c>
      <c r="AI318" s="401">
        <f t="shared" si="34"/>
        <v>0</v>
      </c>
      <c r="AJ318" s="401">
        <f t="shared" si="35"/>
        <v>0</v>
      </c>
      <c r="AK318" s="401">
        <f t="shared" si="36"/>
        <v>0</v>
      </c>
      <c r="AL318" s="401"/>
      <c r="AM318" s="401"/>
      <c r="AN318" s="401"/>
      <c r="AO318" s="401"/>
      <c r="AP318" s="367" t="s">
        <v>357</v>
      </c>
      <c r="AQ318" s="379" t="s">
        <v>9</v>
      </c>
    </row>
    <row r="319" spans="1:43">
      <c r="A319" s="367">
        <v>4</v>
      </c>
      <c r="B319" s="367" t="s">
        <v>357</v>
      </c>
      <c r="C319" s="379" t="s">
        <v>10</v>
      </c>
      <c r="D319" s="379" t="s">
        <v>10</v>
      </c>
      <c r="E319" s="381">
        <f>'28. Wellness Aligarh'!E7</f>
        <v>45.57</v>
      </c>
      <c r="F319" s="381">
        <f>'28. Wellness Aligarh'!G7</f>
        <v>108.89999999999999</v>
      </c>
      <c r="G319" s="381">
        <f>'28. Wellness Aligarh'!H7</f>
        <v>0</v>
      </c>
      <c r="H319" s="381">
        <f>'28. Wellness Aligarh'!I7</f>
        <v>0</v>
      </c>
      <c r="I319" s="381">
        <f>'28. Wellness Aligarh'!J7</f>
        <v>0</v>
      </c>
      <c r="J319" s="381">
        <f>'28. Wellness Aligarh'!K7</f>
        <v>0</v>
      </c>
      <c r="K319" s="381">
        <f>'28. Wellness Aligarh'!L7</f>
        <v>0</v>
      </c>
      <c r="L319" s="381">
        <f>'28. Wellness Aligarh'!M7</f>
        <v>0</v>
      </c>
      <c r="M319" s="381">
        <f>'28. Wellness Aligarh'!N7</f>
        <v>0</v>
      </c>
      <c r="N319" s="381">
        <f>'28. Wellness Aligarh'!O7</f>
        <v>1.08</v>
      </c>
      <c r="O319" s="381">
        <f>'28. Wellness Aligarh'!P7</f>
        <v>0</v>
      </c>
      <c r="P319" s="381">
        <f>'28. Wellness Aligarh'!Q7</f>
        <v>107.82</v>
      </c>
      <c r="Q319" s="381">
        <f>'28. Wellness Aligarh'!R7</f>
        <v>0</v>
      </c>
      <c r="R319" s="381">
        <f>'28. Wellness Aligarh'!S7</f>
        <v>0</v>
      </c>
      <c r="S319" s="377" t="str">
        <f>VLOOKUP(B319,'Plant Data'!B:H,2,0)</f>
        <v>Aligarh</v>
      </c>
      <c r="T319" s="377" t="str">
        <f>VLOOKUP(B319,'Plant Data'!B:H,3,0)</f>
        <v>Non BU</v>
      </c>
      <c r="U319" s="377" t="str">
        <f>VLOOKUP(B319,'Plant Data'!B:H,4,0)</f>
        <v>FMCG</v>
      </c>
      <c r="V319" s="377" t="str">
        <f>VLOOKUP(B319,'Plant Data'!B:H,5,0)</f>
        <v>Naveen R Gupta</v>
      </c>
      <c r="W319" s="377" t="str">
        <f>VLOOKUP(B319,'Plant Data'!B:H,6,0)</f>
        <v>Jehul Khamar</v>
      </c>
      <c r="X319" s="377" t="str">
        <f>VLOOKUP(B319,'Plant Data'!B:H,7,0)</f>
        <v>Gaurav Sharma</v>
      </c>
      <c r="AA319" s="379" t="s">
        <v>10</v>
      </c>
      <c r="AB319" s="381">
        <v>45.57</v>
      </c>
      <c r="AD319" s="401">
        <f t="shared" si="30"/>
        <v>1.589133770400335</v>
      </c>
      <c r="AE319" s="401">
        <f t="shared" si="30"/>
        <v>3.7630687683079933</v>
      </c>
      <c r="AF319" s="401">
        <f t="shared" si="31"/>
        <v>3.7630687683079933</v>
      </c>
      <c r="AG319" s="401">
        <f t="shared" si="32"/>
        <v>3.7974999999999999</v>
      </c>
      <c r="AH319" s="401">
        <f t="shared" si="33"/>
        <v>3.7974999999999999</v>
      </c>
      <c r="AI319" s="401">
        <f t="shared" si="34"/>
        <v>3.7974999999999999</v>
      </c>
      <c r="AJ319" s="401">
        <f t="shared" si="35"/>
        <v>3.7974999999999999</v>
      </c>
      <c r="AK319" s="401">
        <f t="shared" si="36"/>
        <v>3.7974999999999999</v>
      </c>
      <c r="AL319" s="401"/>
      <c r="AM319" s="401"/>
      <c r="AN319" s="401"/>
      <c r="AO319" s="401"/>
      <c r="AP319" s="367" t="s">
        <v>357</v>
      </c>
      <c r="AQ319" s="379" t="s">
        <v>10</v>
      </c>
    </row>
    <row r="320" spans="1:43">
      <c r="A320" s="367">
        <v>5</v>
      </c>
      <c r="B320" s="367" t="s">
        <v>357</v>
      </c>
      <c r="C320" s="379" t="s">
        <v>5</v>
      </c>
      <c r="D320" s="379" t="s">
        <v>5</v>
      </c>
      <c r="E320" s="381">
        <f>'28. Wellness Aligarh'!E8</f>
        <v>127.73999999999998</v>
      </c>
      <c r="F320" s="381">
        <f>'28. Wellness Aligarh'!G8</f>
        <v>28.28</v>
      </c>
      <c r="G320" s="381">
        <f>'28. Wellness Aligarh'!H8</f>
        <v>0.9</v>
      </c>
      <c r="H320" s="381">
        <f>'28. Wellness Aligarh'!I8</f>
        <v>0</v>
      </c>
      <c r="I320" s="381">
        <f>'28. Wellness Aligarh'!J8</f>
        <v>0</v>
      </c>
      <c r="J320" s="381">
        <f>'28. Wellness Aligarh'!K8</f>
        <v>0</v>
      </c>
      <c r="K320" s="381">
        <f>'28. Wellness Aligarh'!L8</f>
        <v>0</v>
      </c>
      <c r="L320" s="381">
        <f>'28. Wellness Aligarh'!M8</f>
        <v>0.93</v>
      </c>
      <c r="M320" s="381">
        <f>'28. Wellness Aligarh'!N8</f>
        <v>0.9</v>
      </c>
      <c r="N320" s="381">
        <f>'28. Wellness Aligarh'!O8</f>
        <v>5.79</v>
      </c>
      <c r="O320" s="381">
        <f>'28. Wellness Aligarh'!P8</f>
        <v>0.9</v>
      </c>
      <c r="P320" s="381">
        <f>'28. Wellness Aligarh'!Q8</f>
        <v>18.860000000000003</v>
      </c>
      <c r="Q320" s="381">
        <f>'28. Wellness Aligarh'!R8</f>
        <v>0</v>
      </c>
      <c r="R320" s="381">
        <f>'28. Wellness Aligarh'!S8</f>
        <v>0</v>
      </c>
      <c r="S320" s="377" t="str">
        <f>VLOOKUP(B320,'Plant Data'!B:H,2,0)</f>
        <v>Aligarh</v>
      </c>
      <c r="T320" s="377" t="str">
        <f>VLOOKUP(B320,'Plant Data'!B:H,3,0)</f>
        <v>Non BU</v>
      </c>
      <c r="U320" s="377" t="str">
        <f>VLOOKUP(B320,'Plant Data'!B:H,4,0)</f>
        <v>FMCG</v>
      </c>
      <c r="V320" s="377" t="str">
        <f>VLOOKUP(B320,'Plant Data'!B:H,5,0)</f>
        <v>Naveen R Gupta</v>
      </c>
      <c r="W320" s="377" t="str">
        <f>VLOOKUP(B320,'Plant Data'!B:H,6,0)</f>
        <v>Jehul Khamar</v>
      </c>
      <c r="X320" s="377" t="str">
        <f>VLOOKUP(B320,'Plant Data'!B:H,7,0)</f>
        <v>Gaurav Sharma</v>
      </c>
      <c r="AA320" s="379" t="s">
        <v>5</v>
      </c>
      <c r="AB320" s="381">
        <v>127.73999999999998</v>
      </c>
      <c r="AD320" s="401">
        <f t="shared" si="30"/>
        <v>4.4545961779885621</v>
      </c>
      <c r="AE320" s="401">
        <f t="shared" si="30"/>
        <v>10.548483749476915</v>
      </c>
      <c r="AF320" s="401">
        <f t="shared" si="31"/>
        <v>10.548483749476915</v>
      </c>
      <c r="AG320" s="401">
        <f t="shared" si="32"/>
        <v>10.644999999999998</v>
      </c>
      <c r="AH320" s="401">
        <f t="shared" si="33"/>
        <v>10.644999999999998</v>
      </c>
      <c r="AI320" s="401">
        <f t="shared" si="34"/>
        <v>10.644999999999998</v>
      </c>
      <c r="AJ320" s="401">
        <f t="shared" si="35"/>
        <v>10.644999999999998</v>
      </c>
      <c r="AK320" s="401">
        <f t="shared" si="36"/>
        <v>10.644999999999998</v>
      </c>
      <c r="AL320" s="401"/>
      <c r="AM320" s="401"/>
      <c r="AN320" s="401"/>
      <c r="AO320" s="401"/>
      <c r="AP320" s="367" t="s">
        <v>357</v>
      </c>
      <c r="AQ320" s="379" t="s">
        <v>5</v>
      </c>
    </row>
    <row r="321" spans="1:43">
      <c r="A321" s="367">
        <v>6</v>
      </c>
      <c r="B321" s="367" t="s">
        <v>357</v>
      </c>
      <c r="C321" s="379" t="s">
        <v>11</v>
      </c>
      <c r="D321" s="379" t="s">
        <v>11</v>
      </c>
      <c r="E321" s="381">
        <f>'28. Wellness Aligarh'!E9</f>
        <v>134.137</v>
      </c>
      <c r="F321" s="381">
        <f>'28. Wellness Aligarh'!G9</f>
        <v>109.84</v>
      </c>
      <c r="G321" s="381">
        <f>'28. Wellness Aligarh'!H9</f>
        <v>1.08</v>
      </c>
      <c r="H321" s="381">
        <f>'28. Wellness Aligarh'!I9</f>
        <v>1.08</v>
      </c>
      <c r="I321" s="381">
        <f>'28. Wellness Aligarh'!J9</f>
        <v>1.08</v>
      </c>
      <c r="J321" s="381">
        <f>'28. Wellness Aligarh'!K9</f>
        <v>1.08</v>
      </c>
      <c r="K321" s="381">
        <f>'28. Wellness Aligarh'!L9</f>
        <v>0</v>
      </c>
      <c r="L321" s="381">
        <f>'28. Wellness Aligarh'!M9</f>
        <v>1.08</v>
      </c>
      <c r="M321" s="381">
        <f>'28. Wellness Aligarh'!N9</f>
        <v>1.08</v>
      </c>
      <c r="N321" s="381">
        <f>'28. Wellness Aligarh'!O9</f>
        <v>2.23</v>
      </c>
      <c r="O321" s="381">
        <f>'28. Wellness Aligarh'!P9</f>
        <v>1.4100000000000001</v>
      </c>
      <c r="P321" s="381">
        <f>'28. Wellness Aligarh'!Q9</f>
        <v>99.72</v>
      </c>
      <c r="Q321" s="381">
        <f>'28. Wellness Aligarh'!R9</f>
        <v>0</v>
      </c>
      <c r="R321" s="381">
        <f>'28. Wellness Aligarh'!S9</f>
        <v>0</v>
      </c>
      <c r="S321" s="377" t="str">
        <f>VLOOKUP(B321,'Plant Data'!B:H,2,0)</f>
        <v>Aligarh</v>
      </c>
      <c r="T321" s="377" t="str">
        <f>VLOOKUP(B321,'Plant Data'!B:H,3,0)</f>
        <v>Non BU</v>
      </c>
      <c r="U321" s="377" t="str">
        <f>VLOOKUP(B321,'Plant Data'!B:H,4,0)</f>
        <v>FMCG</v>
      </c>
      <c r="V321" s="377" t="str">
        <f>VLOOKUP(B321,'Plant Data'!B:H,5,0)</f>
        <v>Naveen R Gupta</v>
      </c>
      <c r="W321" s="377" t="str">
        <f>VLOOKUP(B321,'Plant Data'!B:H,6,0)</f>
        <v>Jehul Khamar</v>
      </c>
      <c r="X321" s="377" t="str">
        <f>VLOOKUP(B321,'Plant Data'!B:H,7,0)</f>
        <v>Gaurav Sharma</v>
      </c>
      <c r="AA321" s="379" t="s">
        <v>11</v>
      </c>
      <c r="AB321" s="381">
        <v>134.137</v>
      </c>
      <c r="AD321" s="401">
        <f t="shared" si="30"/>
        <v>4.6776747105593532</v>
      </c>
      <c r="AE321" s="401">
        <f t="shared" si="30"/>
        <v>11.076733714604549</v>
      </c>
      <c r="AF321" s="401">
        <f t="shared" si="31"/>
        <v>11.076733714604549</v>
      </c>
      <c r="AG321" s="401">
        <f t="shared" si="32"/>
        <v>11.178083333333333</v>
      </c>
      <c r="AH321" s="401">
        <f t="shared" si="33"/>
        <v>11.178083333333333</v>
      </c>
      <c r="AI321" s="401">
        <f t="shared" si="34"/>
        <v>11.178083333333333</v>
      </c>
      <c r="AJ321" s="401">
        <f t="shared" si="35"/>
        <v>11.178083333333333</v>
      </c>
      <c r="AK321" s="401">
        <f t="shared" si="36"/>
        <v>11.178083333333333</v>
      </c>
      <c r="AL321" s="401"/>
      <c r="AM321" s="401"/>
      <c r="AN321" s="401"/>
      <c r="AO321" s="401"/>
      <c r="AP321" s="367" t="s">
        <v>357</v>
      </c>
      <c r="AQ321" s="379" t="s">
        <v>11</v>
      </c>
    </row>
    <row r="322" spans="1:43">
      <c r="A322" s="367">
        <v>7</v>
      </c>
      <c r="B322" s="367" t="s">
        <v>357</v>
      </c>
      <c r="C322" s="379" t="s">
        <v>12</v>
      </c>
      <c r="D322" s="379" t="s">
        <v>12</v>
      </c>
      <c r="E322" s="381">
        <f>'28. Wellness Aligarh'!E10</f>
        <v>0</v>
      </c>
      <c r="F322" s="381">
        <f>'28. Wellness Aligarh'!G10</f>
        <v>0</v>
      </c>
      <c r="G322" s="381">
        <f>'28. Wellness Aligarh'!H10</f>
        <v>0</v>
      </c>
      <c r="H322" s="381">
        <f>'28. Wellness Aligarh'!I10</f>
        <v>0</v>
      </c>
      <c r="I322" s="381">
        <f>'28. Wellness Aligarh'!J10</f>
        <v>0</v>
      </c>
      <c r="J322" s="381">
        <f>'28. Wellness Aligarh'!K10</f>
        <v>0</v>
      </c>
      <c r="K322" s="381">
        <f>'28. Wellness Aligarh'!L10</f>
        <v>0</v>
      </c>
      <c r="L322" s="381">
        <f>'28. Wellness Aligarh'!M10</f>
        <v>0</v>
      </c>
      <c r="M322" s="381">
        <f>'28. Wellness Aligarh'!N10</f>
        <v>0</v>
      </c>
      <c r="N322" s="381">
        <f>'28. Wellness Aligarh'!O10</f>
        <v>0</v>
      </c>
      <c r="O322" s="381">
        <f>'28. Wellness Aligarh'!P10</f>
        <v>0</v>
      </c>
      <c r="P322" s="381">
        <f>'28. Wellness Aligarh'!Q10</f>
        <v>0</v>
      </c>
      <c r="Q322" s="381">
        <f>'28. Wellness Aligarh'!R10</f>
        <v>0</v>
      </c>
      <c r="R322" s="381">
        <f>'28. Wellness Aligarh'!S10</f>
        <v>0</v>
      </c>
      <c r="S322" s="377" t="str">
        <f>VLOOKUP(B322,'Plant Data'!B:H,2,0)</f>
        <v>Aligarh</v>
      </c>
      <c r="T322" s="377" t="str">
        <f>VLOOKUP(B322,'Plant Data'!B:H,3,0)</f>
        <v>Non BU</v>
      </c>
      <c r="U322" s="377" t="str">
        <f>VLOOKUP(B322,'Plant Data'!B:H,4,0)</f>
        <v>FMCG</v>
      </c>
      <c r="V322" s="377" t="str">
        <f>VLOOKUP(B322,'Plant Data'!B:H,5,0)</f>
        <v>Naveen R Gupta</v>
      </c>
      <c r="W322" s="377" t="str">
        <f>VLOOKUP(B322,'Plant Data'!B:H,6,0)</f>
        <v>Jehul Khamar</v>
      </c>
      <c r="X322" s="377" t="str">
        <f>VLOOKUP(B322,'Plant Data'!B:H,7,0)</f>
        <v>Gaurav Sharma</v>
      </c>
      <c r="AA322" s="379" t="s">
        <v>12</v>
      </c>
      <c r="AB322" s="381">
        <v>0</v>
      </c>
      <c r="AD322" s="401">
        <f t="shared" si="30"/>
        <v>0</v>
      </c>
      <c r="AE322" s="401">
        <f t="shared" si="30"/>
        <v>0</v>
      </c>
      <c r="AF322" s="401">
        <f t="shared" si="31"/>
        <v>0</v>
      </c>
      <c r="AG322" s="401">
        <f t="shared" si="32"/>
        <v>0</v>
      </c>
      <c r="AH322" s="401">
        <f t="shared" si="33"/>
        <v>0</v>
      </c>
      <c r="AI322" s="401">
        <f t="shared" si="34"/>
        <v>0</v>
      </c>
      <c r="AJ322" s="401">
        <f t="shared" si="35"/>
        <v>0</v>
      </c>
      <c r="AK322" s="401">
        <f t="shared" si="36"/>
        <v>0</v>
      </c>
      <c r="AL322" s="401"/>
      <c r="AM322" s="401"/>
      <c r="AN322" s="401"/>
      <c r="AO322" s="401"/>
      <c r="AP322" s="367" t="s">
        <v>357</v>
      </c>
      <c r="AQ322" s="379" t="s">
        <v>12</v>
      </c>
    </row>
    <row r="323" spans="1:43">
      <c r="A323" s="367">
        <v>8</v>
      </c>
      <c r="B323" s="367" t="s">
        <v>357</v>
      </c>
      <c r="C323" s="380" t="s">
        <v>15</v>
      </c>
      <c r="D323" s="380" t="s">
        <v>15</v>
      </c>
      <c r="E323" s="381">
        <f>'28. Wellness Aligarh'!E11</f>
        <v>0</v>
      </c>
      <c r="F323" s="381">
        <f>'28. Wellness Aligarh'!G11</f>
        <v>0</v>
      </c>
      <c r="G323" s="381">
        <f>'28. Wellness Aligarh'!H11</f>
        <v>0</v>
      </c>
      <c r="H323" s="381">
        <f>'28. Wellness Aligarh'!I11</f>
        <v>0</v>
      </c>
      <c r="I323" s="381">
        <f>'28. Wellness Aligarh'!J11</f>
        <v>0</v>
      </c>
      <c r="J323" s="381">
        <f>'28. Wellness Aligarh'!K11</f>
        <v>0</v>
      </c>
      <c r="K323" s="381">
        <f>'28. Wellness Aligarh'!L11</f>
        <v>0</v>
      </c>
      <c r="L323" s="381">
        <f>'28. Wellness Aligarh'!M11</f>
        <v>0</v>
      </c>
      <c r="M323" s="381">
        <f>'28. Wellness Aligarh'!N11</f>
        <v>0</v>
      </c>
      <c r="N323" s="381">
        <f>'28. Wellness Aligarh'!O11</f>
        <v>0</v>
      </c>
      <c r="O323" s="381">
        <f>'28. Wellness Aligarh'!P11</f>
        <v>0</v>
      </c>
      <c r="P323" s="381">
        <f>'28. Wellness Aligarh'!Q11</f>
        <v>0</v>
      </c>
      <c r="Q323" s="381">
        <f>'28. Wellness Aligarh'!R11</f>
        <v>0</v>
      </c>
      <c r="R323" s="381">
        <f>'28. Wellness Aligarh'!S11</f>
        <v>0</v>
      </c>
      <c r="S323" s="377" t="str">
        <f>VLOOKUP(B323,'Plant Data'!B:H,2,0)</f>
        <v>Aligarh</v>
      </c>
      <c r="T323" s="377" t="str">
        <f>VLOOKUP(B323,'Plant Data'!B:H,3,0)</f>
        <v>Non BU</v>
      </c>
      <c r="U323" s="377" t="str">
        <f>VLOOKUP(B323,'Plant Data'!B:H,4,0)</f>
        <v>FMCG</v>
      </c>
      <c r="V323" s="377" t="str">
        <f>VLOOKUP(B323,'Plant Data'!B:H,5,0)</f>
        <v>Naveen R Gupta</v>
      </c>
      <c r="W323" s="377" t="str">
        <f>VLOOKUP(B323,'Plant Data'!B:H,6,0)</f>
        <v>Jehul Khamar</v>
      </c>
      <c r="X323" s="377" t="str">
        <f>VLOOKUP(B323,'Plant Data'!B:H,7,0)</f>
        <v>Gaurav Sharma</v>
      </c>
      <c r="AA323" s="380" t="s">
        <v>15</v>
      </c>
      <c r="AB323" s="381">
        <v>0</v>
      </c>
      <c r="AD323" s="401">
        <f t="shared" si="30"/>
        <v>0</v>
      </c>
      <c r="AE323" s="401">
        <f t="shared" si="30"/>
        <v>0</v>
      </c>
      <c r="AF323" s="401">
        <f t="shared" si="31"/>
        <v>0</v>
      </c>
      <c r="AG323" s="401">
        <f t="shared" si="32"/>
        <v>0</v>
      </c>
      <c r="AH323" s="401">
        <f t="shared" si="33"/>
        <v>0</v>
      </c>
      <c r="AI323" s="401">
        <f t="shared" si="34"/>
        <v>0</v>
      </c>
      <c r="AJ323" s="401">
        <f t="shared" si="35"/>
        <v>0</v>
      </c>
      <c r="AK323" s="401">
        <f t="shared" si="36"/>
        <v>0</v>
      </c>
      <c r="AL323" s="401"/>
      <c r="AM323" s="401"/>
      <c r="AN323" s="401"/>
      <c r="AO323" s="401"/>
      <c r="AP323" s="367" t="s">
        <v>357</v>
      </c>
      <c r="AQ323" s="380" t="s">
        <v>15</v>
      </c>
    </row>
    <row r="324" spans="1:43">
      <c r="A324" s="367">
        <v>9</v>
      </c>
      <c r="B324" s="367" t="s">
        <v>357</v>
      </c>
      <c r="C324" s="380" t="s">
        <v>16</v>
      </c>
      <c r="D324" s="380" t="s">
        <v>16</v>
      </c>
      <c r="E324" s="381">
        <f>'28. Wellness Aligarh'!E12</f>
        <v>601.4778</v>
      </c>
      <c r="F324" s="381">
        <f>'28. Wellness Aligarh'!G12</f>
        <v>428.67</v>
      </c>
      <c r="G324" s="381">
        <f>'28. Wellness Aligarh'!H12</f>
        <v>0</v>
      </c>
      <c r="H324" s="381">
        <f>'28. Wellness Aligarh'!I12</f>
        <v>0</v>
      </c>
      <c r="I324" s="381">
        <f>'28. Wellness Aligarh'!J12</f>
        <v>0</v>
      </c>
      <c r="J324" s="381">
        <f>'28. Wellness Aligarh'!K12</f>
        <v>2.57</v>
      </c>
      <c r="K324" s="381">
        <f>'28. Wellness Aligarh'!L12</f>
        <v>0</v>
      </c>
      <c r="L324" s="381">
        <f>'28. Wellness Aligarh'!M12</f>
        <v>0</v>
      </c>
      <c r="M324" s="381">
        <f>'28. Wellness Aligarh'!N12</f>
        <v>329.16</v>
      </c>
      <c r="N324" s="381">
        <f>'28. Wellness Aligarh'!O12</f>
        <v>55.879999999999995</v>
      </c>
      <c r="O324" s="381">
        <f>'28. Wellness Aligarh'!P12</f>
        <v>17.020000000000003</v>
      </c>
      <c r="P324" s="381">
        <f>'28. Wellness Aligarh'!Q12</f>
        <v>24.040000000000003</v>
      </c>
      <c r="Q324" s="381">
        <f>'28. Wellness Aligarh'!R12</f>
        <v>0</v>
      </c>
      <c r="R324" s="381">
        <f>'28. Wellness Aligarh'!S12</f>
        <v>0</v>
      </c>
      <c r="S324" s="377" t="str">
        <f>VLOOKUP(B324,'Plant Data'!B:H,2,0)</f>
        <v>Aligarh</v>
      </c>
      <c r="T324" s="377" t="str">
        <f>VLOOKUP(B324,'Plant Data'!B:H,3,0)</f>
        <v>Non BU</v>
      </c>
      <c r="U324" s="377" t="str">
        <f>VLOOKUP(B324,'Plant Data'!B:H,4,0)</f>
        <v>FMCG</v>
      </c>
      <c r="V324" s="377" t="str">
        <f>VLOOKUP(B324,'Plant Data'!B:H,5,0)</f>
        <v>Naveen R Gupta</v>
      </c>
      <c r="W324" s="377" t="str">
        <f>VLOOKUP(B324,'Plant Data'!B:H,6,0)</f>
        <v>Jehul Khamar</v>
      </c>
      <c r="X324" s="377" t="str">
        <f>VLOOKUP(B324,'Plant Data'!B:H,7,0)</f>
        <v>Gaurav Sharma</v>
      </c>
      <c r="AA324" s="380" t="s">
        <v>16</v>
      </c>
      <c r="AB324" s="381">
        <v>601.4778</v>
      </c>
      <c r="AD324" s="401">
        <f t="shared" si="30"/>
        <v>20.974954665922727</v>
      </c>
      <c r="AE324" s="401">
        <f t="shared" si="30"/>
        <v>49.668692648905015</v>
      </c>
      <c r="AF324" s="401">
        <f t="shared" si="31"/>
        <v>49.668692648905015</v>
      </c>
      <c r="AG324" s="401">
        <f t="shared" si="32"/>
        <v>50.123149999999995</v>
      </c>
      <c r="AH324" s="401">
        <f t="shared" si="33"/>
        <v>50.123149999999995</v>
      </c>
      <c r="AI324" s="401">
        <f t="shared" si="34"/>
        <v>50.123149999999995</v>
      </c>
      <c r="AJ324" s="401">
        <f t="shared" si="35"/>
        <v>50.123149999999995</v>
      </c>
      <c r="AK324" s="401">
        <f t="shared" si="36"/>
        <v>50.123149999999995</v>
      </c>
      <c r="AL324" s="401"/>
      <c r="AM324" s="401"/>
      <c r="AN324" s="401"/>
      <c r="AO324" s="401"/>
      <c r="AP324" s="367" t="s">
        <v>357</v>
      </c>
      <c r="AQ324" s="380" t="s">
        <v>16</v>
      </c>
    </row>
    <row r="325" spans="1:43">
      <c r="A325" s="367">
        <v>10</v>
      </c>
      <c r="B325" s="367" t="s">
        <v>357</v>
      </c>
      <c r="C325" s="380" t="s">
        <v>17</v>
      </c>
      <c r="D325" s="380" t="s">
        <v>17</v>
      </c>
      <c r="E325" s="381">
        <f>'28. Wellness Aligarh'!E13</f>
        <v>34.950000000000003</v>
      </c>
      <c r="F325" s="381">
        <f>'28. Wellness Aligarh'!G13</f>
        <v>46.93</v>
      </c>
      <c r="G325" s="381">
        <f>'28. Wellness Aligarh'!H13</f>
        <v>2.93</v>
      </c>
      <c r="H325" s="381">
        <f>'28. Wellness Aligarh'!I13</f>
        <v>0</v>
      </c>
      <c r="I325" s="381">
        <f>'28. Wellness Aligarh'!J13</f>
        <v>38.4</v>
      </c>
      <c r="J325" s="381">
        <f>'28. Wellness Aligarh'!K13</f>
        <v>0</v>
      </c>
      <c r="K325" s="381">
        <f>'28. Wellness Aligarh'!L13</f>
        <v>0</v>
      </c>
      <c r="L325" s="381">
        <f>'28. Wellness Aligarh'!M13</f>
        <v>1.6300000000000001</v>
      </c>
      <c r="M325" s="381">
        <f>'28. Wellness Aligarh'!N13</f>
        <v>0</v>
      </c>
      <c r="N325" s="381">
        <f>'28. Wellness Aligarh'!O13</f>
        <v>0</v>
      </c>
      <c r="O325" s="381">
        <f>'28. Wellness Aligarh'!P13</f>
        <v>0</v>
      </c>
      <c r="P325" s="381">
        <f>'28. Wellness Aligarh'!Q13</f>
        <v>3.97</v>
      </c>
      <c r="Q325" s="381">
        <f>'28. Wellness Aligarh'!R13</f>
        <v>0</v>
      </c>
      <c r="R325" s="381">
        <f>'28. Wellness Aligarh'!S13</f>
        <v>0</v>
      </c>
      <c r="S325" s="377" t="str">
        <f>VLOOKUP(B325,'Plant Data'!B:H,2,0)</f>
        <v>Aligarh</v>
      </c>
      <c r="T325" s="377" t="str">
        <f>VLOOKUP(B325,'Plant Data'!B:H,3,0)</f>
        <v>Non BU</v>
      </c>
      <c r="U325" s="377" t="str">
        <f>VLOOKUP(B325,'Plant Data'!B:H,4,0)</f>
        <v>FMCG</v>
      </c>
      <c r="V325" s="377" t="str">
        <f>VLOOKUP(B325,'Plant Data'!B:H,5,0)</f>
        <v>Naveen R Gupta</v>
      </c>
      <c r="W325" s="377" t="str">
        <f>VLOOKUP(B325,'Plant Data'!B:H,6,0)</f>
        <v>Jehul Khamar</v>
      </c>
      <c r="X325" s="377" t="str">
        <f>VLOOKUP(B325,'Plant Data'!B:H,7,0)</f>
        <v>Gaurav Sharma</v>
      </c>
      <c r="AA325" s="380" t="s">
        <v>17</v>
      </c>
      <c r="AB325" s="381">
        <v>34.950000000000003</v>
      </c>
      <c r="AD325" s="401">
        <f t="shared" si="30"/>
        <v>1.2187892314130286</v>
      </c>
      <c r="AE325" s="401">
        <f t="shared" si="30"/>
        <v>2.8860928999860516</v>
      </c>
      <c r="AF325" s="401">
        <f t="shared" si="31"/>
        <v>2.8860928999860516</v>
      </c>
      <c r="AG325" s="401">
        <f t="shared" si="32"/>
        <v>2.9125000000000001</v>
      </c>
      <c r="AH325" s="401">
        <f t="shared" si="33"/>
        <v>2.9125000000000001</v>
      </c>
      <c r="AI325" s="401">
        <f t="shared" si="34"/>
        <v>2.9125000000000001</v>
      </c>
      <c r="AJ325" s="401">
        <f t="shared" si="35"/>
        <v>2.9125000000000001</v>
      </c>
      <c r="AK325" s="401">
        <f t="shared" si="36"/>
        <v>2.9125000000000001</v>
      </c>
      <c r="AL325" s="401"/>
      <c r="AM325" s="401"/>
      <c r="AN325" s="401"/>
      <c r="AO325" s="401"/>
      <c r="AP325" s="367" t="s">
        <v>357</v>
      </c>
      <c r="AQ325" s="380" t="s">
        <v>17</v>
      </c>
    </row>
    <row r="326" spans="1:43" ht="41.4">
      <c r="A326" s="367">
        <v>11</v>
      </c>
      <c r="B326" s="367" t="s">
        <v>357</v>
      </c>
      <c r="C326" s="379" t="s">
        <v>132</v>
      </c>
      <c r="D326" s="379" t="s">
        <v>155</v>
      </c>
      <c r="E326" s="381">
        <f>'28. Wellness Aligarh'!E14</f>
        <v>154.49</v>
      </c>
      <c r="F326" s="381">
        <f>'28. Wellness Aligarh'!G14</f>
        <v>8.73</v>
      </c>
      <c r="G326" s="381">
        <f>'28. Wellness Aligarh'!H14</f>
        <v>0</v>
      </c>
      <c r="H326" s="381">
        <f>'28. Wellness Aligarh'!I14</f>
        <v>4</v>
      </c>
      <c r="I326" s="381">
        <f>'28. Wellness Aligarh'!J14</f>
        <v>3.95</v>
      </c>
      <c r="J326" s="381">
        <f>'28. Wellness Aligarh'!K14</f>
        <v>0.23</v>
      </c>
      <c r="K326" s="381">
        <f>'28. Wellness Aligarh'!L14</f>
        <v>0</v>
      </c>
      <c r="L326" s="381">
        <f>'28. Wellness Aligarh'!M14</f>
        <v>0.55000000000000004</v>
      </c>
      <c r="M326" s="381">
        <f>'28. Wellness Aligarh'!N14</f>
        <v>0</v>
      </c>
      <c r="N326" s="381">
        <f>'28. Wellness Aligarh'!O14</f>
        <v>0</v>
      </c>
      <c r="O326" s="381">
        <f>'28. Wellness Aligarh'!P14</f>
        <v>0</v>
      </c>
      <c r="P326" s="381">
        <f>'28. Wellness Aligarh'!Q14</f>
        <v>0</v>
      </c>
      <c r="Q326" s="381">
        <f>'28. Wellness Aligarh'!R14</f>
        <v>0</v>
      </c>
      <c r="R326" s="381">
        <f>'28. Wellness Aligarh'!S14</f>
        <v>0</v>
      </c>
      <c r="S326" s="377" t="str">
        <f>VLOOKUP(B326,'Plant Data'!B:H,2,0)</f>
        <v>Aligarh</v>
      </c>
      <c r="T326" s="377" t="str">
        <f>VLOOKUP(B326,'Plant Data'!B:H,3,0)</f>
        <v>Non BU</v>
      </c>
      <c r="U326" s="377" t="str">
        <f>VLOOKUP(B326,'Plant Data'!B:H,4,0)</f>
        <v>FMCG</v>
      </c>
      <c r="V326" s="377" t="str">
        <f>VLOOKUP(B326,'Plant Data'!B:H,5,0)</f>
        <v>Naveen R Gupta</v>
      </c>
      <c r="W326" s="377" t="str">
        <f>VLOOKUP(B326,'Plant Data'!B:H,6,0)</f>
        <v>Jehul Khamar</v>
      </c>
      <c r="X326" s="377" t="str">
        <f>VLOOKUP(B326,'Plant Data'!B:H,7,0)</f>
        <v>Gaurav Sharma</v>
      </c>
      <c r="AA326" s="379" t="s">
        <v>132</v>
      </c>
      <c r="AB326" s="381">
        <v>154.49</v>
      </c>
      <c r="AD326" s="401">
        <f t="shared" si="30"/>
        <v>5.3874319988840851</v>
      </c>
      <c r="AE326" s="401">
        <f t="shared" si="30"/>
        <v>12.757438973357514</v>
      </c>
      <c r="AF326" s="401">
        <f t="shared" si="31"/>
        <v>12.757438973357514</v>
      </c>
      <c r="AG326" s="401">
        <f t="shared" si="32"/>
        <v>12.874166666666667</v>
      </c>
      <c r="AH326" s="401">
        <f t="shared" si="33"/>
        <v>12.874166666666667</v>
      </c>
      <c r="AI326" s="401">
        <f t="shared" si="34"/>
        <v>12.874166666666667</v>
      </c>
      <c r="AJ326" s="401">
        <f t="shared" si="35"/>
        <v>12.874166666666667</v>
      </c>
      <c r="AK326" s="401">
        <f t="shared" si="36"/>
        <v>12.874166666666667</v>
      </c>
      <c r="AL326" s="401"/>
      <c r="AM326" s="401"/>
      <c r="AN326" s="401"/>
      <c r="AO326" s="401"/>
      <c r="AP326" s="367" t="s">
        <v>357</v>
      </c>
      <c r="AQ326" s="379" t="s">
        <v>155</v>
      </c>
    </row>
    <row r="327" spans="1:43" ht="27.6">
      <c r="A327" s="367">
        <v>11</v>
      </c>
      <c r="B327" s="367" t="s">
        <v>357</v>
      </c>
      <c r="C327" s="379" t="s">
        <v>132</v>
      </c>
      <c r="D327" s="379" t="s">
        <v>156</v>
      </c>
      <c r="E327" s="381">
        <f>'28. Wellness Aligarh'!E15</f>
        <v>750.06552040000008</v>
      </c>
      <c r="F327" s="381">
        <f>'28. Wellness Aligarh'!G15</f>
        <v>235.51</v>
      </c>
      <c r="G327" s="381">
        <f>'28. Wellness Aligarh'!H15</f>
        <v>0</v>
      </c>
      <c r="H327" s="381">
        <f>'28. Wellness Aligarh'!I15</f>
        <v>0</v>
      </c>
      <c r="I327" s="381">
        <f>'28. Wellness Aligarh'!J15</f>
        <v>0</v>
      </c>
      <c r="J327" s="381">
        <f>'28. Wellness Aligarh'!K15</f>
        <v>0</v>
      </c>
      <c r="K327" s="381">
        <f>'28. Wellness Aligarh'!L15</f>
        <v>0</v>
      </c>
      <c r="L327" s="381">
        <f>'28. Wellness Aligarh'!M15</f>
        <v>0</v>
      </c>
      <c r="M327" s="381">
        <f>'28. Wellness Aligarh'!N15</f>
        <v>0</v>
      </c>
      <c r="N327" s="381">
        <f>'28. Wellness Aligarh'!O15</f>
        <v>0</v>
      </c>
      <c r="O327" s="381">
        <f>'28. Wellness Aligarh'!P15</f>
        <v>156.66</v>
      </c>
      <c r="P327" s="381">
        <f>'28. Wellness Aligarh'!Q15</f>
        <v>78.849999999999994</v>
      </c>
      <c r="Q327" s="381">
        <f>'28. Wellness Aligarh'!R15</f>
        <v>0</v>
      </c>
      <c r="R327" s="381">
        <f>'28. Wellness Aligarh'!S15</f>
        <v>0</v>
      </c>
      <c r="S327" s="377" t="str">
        <f>VLOOKUP(B327,'Plant Data'!B:H,2,0)</f>
        <v>Aligarh</v>
      </c>
      <c r="T327" s="377" t="str">
        <f>VLOOKUP(B327,'Plant Data'!B:H,3,0)</f>
        <v>Non BU</v>
      </c>
      <c r="U327" s="377" t="str">
        <f>VLOOKUP(B327,'Plant Data'!B:H,4,0)</f>
        <v>FMCG</v>
      </c>
      <c r="V327" s="377" t="str">
        <f>VLOOKUP(B327,'Plant Data'!B:H,5,0)</f>
        <v>Naveen R Gupta</v>
      </c>
      <c r="W327" s="377" t="str">
        <f>VLOOKUP(B327,'Plant Data'!B:H,6,0)</f>
        <v>Jehul Khamar</v>
      </c>
      <c r="X327" s="377" t="str">
        <f>VLOOKUP(B327,'Plant Data'!B:H,7,0)</f>
        <v>Gaurav Sharma</v>
      </c>
      <c r="AA327" s="379" t="s">
        <v>132</v>
      </c>
      <c r="AB327" s="381">
        <v>750.06552040000008</v>
      </c>
      <c r="AD327" s="401">
        <f t="shared" si="30"/>
        <v>26.156560203654632</v>
      </c>
      <c r="AE327" s="401">
        <f t="shared" si="30"/>
        <v>61.938734562254169</v>
      </c>
      <c r="AF327" s="401">
        <f t="shared" si="31"/>
        <v>61.938734562254169</v>
      </c>
      <c r="AG327" s="401">
        <f t="shared" si="32"/>
        <v>62.505460033333335</v>
      </c>
      <c r="AH327" s="401">
        <f t="shared" si="33"/>
        <v>62.505460033333335</v>
      </c>
      <c r="AI327" s="401">
        <f t="shared" si="34"/>
        <v>62.505460033333335</v>
      </c>
      <c r="AJ327" s="401">
        <f t="shared" si="35"/>
        <v>62.505460033333335</v>
      </c>
      <c r="AK327" s="401">
        <f t="shared" si="36"/>
        <v>62.505460033333335</v>
      </c>
      <c r="AL327" s="401"/>
      <c r="AM327" s="401"/>
      <c r="AN327" s="401"/>
      <c r="AO327" s="401"/>
      <c r="AP327" s="367" t="s">
        <v>357</v>
      </c>
      <c r="AQ327" s="379" t="s">
        <v>156</v>
      </c>
    </row>
    <row r="328" spans="1:43" ht="27.6">
      <c r="A328" s="367">
        <v>12</v>
      </c>
      <c r="B328" s="367" t="s">
        <v>357</v>
      </c>
      <c r="C328" s="379" t="s">
        <v>13</v>
      </c>
      <c r="D328" s="379" t="s">
        <v>13</v>
      </c>
      <c r="E328" s="381">
        <f>'28. Wellness Aligarh'!E16</f>
        <v>0</v>
      </c>
      <c r="F328" s="381">
        <f>'28. Wellness Aligarh'!G16</f>
        <v>0</v>
      </c>
      <c r="G328" s="381">
        <f>'28. Wellness Aligarh'!H16</f>
        <v>0</v>
      </c>
      <c r="H328" s="381">
        <f>'28. Wellness Aligarh'!I16</f>
        <v>0</v>
      </c>
      <c r="I328" s="381">
        <f>'28. Wellness Aligarh'!J16</f>
        <v>0</v>
      </c>
      <c r="J328" s="381">
        <f>'28. Wellness Aligarh'!K16</f>
        <v>0</v>
      </c>
      <c r="K328" s="381">
        <f>'28. Wellness Aligarh'!L16</f>
        <v>0</v>
      </c>
      <c r="L328" s="381">
        <f>'28. Wellness Aligarh'!M16</f>
        <v>0</v>
      </c>
      <c r="M328" s="381">
        <f>'28. Wellness Aligarh'!N16</f>
        <v>0</v>
      </c>
      <c r="N328" s="381">
        <f>'28. Wellness Aligarh'!O16</f>
        <v>0</v>
      </c>
      <c r="O328" s="381">
        <f>'28. Wellness Aligarh'!P16</f>
        <v>0</v>
      </c>
      <c r="P328" s="381">
        <f>'28. Wellness Aligarh'!Q16</f>
        <v>0</v>
      </c>
      <c r="Q328" s="381">
        <f>'28. Wellness Aligarh'!R16</f>
        <v>0</v>
      </c>
      <c r="R328" s="381">
        <f>'28. Wellness Aligarh'!S16</f>
        <v>0</v>
      </c>
      <c r="S328" s="377" t="str">
        <f>VLOOKUP(B328,'Plant Data'!B:H,2,0)</f>
        <v>Aligarh</v>
      </c>
      <c r="T328" s="377" t="str">
        <f>VLOOKUP(B328,'Plant Data'!B:H,3,0)</f>
        <v>Non BU</v>
      </c>
      <c r="U328" s="377" t="str">
        <f>VLOOKUP(B328,'Plant Data'!B:H,4,0)</f>
        <v>FMCG</v>
      </c>
      <c r="V328" s="377" t="str">
        <f>VLOOKUP(B328,'Plant Data'!B:H,5,0)</f>
        <v>Naveen R Gupta</v>
      </c>
      <c r="W328" s="377" t="str">
        <f>VLOOKUP(B328,'Plant Data'!B:H,6,0)</f>
        <v>Jehul Khamar</v>
      </c>
      <c r="X328" s="377" t="str">
        <f>VLOOKUP(B328,'Plant Data'!B:H,7,0)</f>
        <v>Gaurav Sharma</v>
      </c>
      <c r="AA328" s="379" t="s">
        <v>13</v>
      </c>
      <c r="AB328" s="381">
        <v>0</v>
      </c>
      <c r="AD328" s="401">
        <f t="shared" ref="AD328:AE343" si="37">$AB328*AD$5</f>
        <v>0</v>
      </c>
      <c r="AE328" s="401">
        <f t="shared" si="37"/>
        <v>0</v>
      </c>
      <c r="AF328" s="401">
        <f t="shared" ref="AF328:AF344" si="38">AB328*$AF$5</f>
        <v>0</v>
      </c>
      <c r="AG328" s="401">
        <f t="shared" ref="AG328:AG344" si="39">AB328*$AG$5</f>
        <v>0</v>
      </c>
      <c r="AH328" s="401">
        <f t="shared" ref="AH328:AH344" si="40">AB328*$AH$5</f>
        <v>0</v>
      </c>
      <c r="AI328" s="401">
        <f t="shared" ref="AI328:AI344" si="41">AB328*$AI$5</f>
        <v>0</v>
      </c>
      <c r="AJ328" s="401">
        <f t="shared" ref="AJ328:AJ344" si="42">AB328*$AJ$5</f>
        <v>0</v>
      </c>
      <c r="AK328" s="401">
        <f t="shared" ref="AK328:AK344" si="43">AB328*$AK$5</f>
        <v>0</v>
      </c>
      <c r="AL328" s="401"/>
      <c r="AM328" s="401"/>
      <c r="AN328" s="401"/>
      <c r="AO328" s="401"/>
      <c r="AP328" s="367" t="s">
        <v>357</v>
      </c>
      <c r="AQ328" s="379" t="s">
        <v>13</v>
      </c>
    </row>
    <row r="329" spans="1:43" ht="27.6">
      <c r="A329" s="367">
        <v>13</v>
      </c>
      <c r="B329" s="367" t="s">
        <v>357</v>
      </c>
      <c r="C329" s="380" t="s">
        <v>14</v>
      </c>
      <c r="D329" s="380" t="s">
        <v>14</v>
      </c>
      <c r="E329" s="381">
        <f>'28. Wellness Aligarh'!E17</f>
        <v>0</v>
      </c>
      <c r="F329" s="381">
        <f>'28. Wellness Aligarh'!G17</f>
        <v>0</v>
      </c>
      <c r="G329" s="381">
        <f>'28. Wellness Aligarh'!H17</f>
        <v>0</v>
      </c>
      <c r="H329" s="381">
        <f>'28. Wellness Aligarh'!I17</f>
        <v>0</v>
      </c>
      <c r="I329" s="381">
        <f>'28. Wellness Aligarh'!J17</f>
        <v>0</v>
      </c>
      <c r="J329" s="381">
        <f>'28. Wellness Aligarh'!K17</f>
        <v>0</v>
      </c>
      <c r="K329" s="381">
        <f>'28. Wellness Aligarh'!L17</f>
        <v>0</v>
      </c>
      <c r="L329" s="381">
        <f>'28. Wellness Aligarh'!M17</f>
        <v>0</v>
      </c>
      <c r="M329" s="381">
        <f>'28. Wellness Aligarh'!N17</f>
        <v>0</v>
      </c>
      <c r="N329" s="381">
        <f>'28. Wellness Aligarh'!O17</f>
        <v>0</v>
      </c>
      <c r="O329" s="381">
        <f>'28. Wellness Aligarh'!P17</f>
        <v>0</v>
      </c>
      <c r="P329" s="381">
        <f>'28. Wellness Aligarh'!Q17</f>
        <v>0</v>
      </c>
      <c r="Q329" s="381">
        <f>'28. Wellness Aligarh'!R17</f>
        <v>0</v>
      </c>
      <c r="R329" s="381">
        <f>'28. Wellness Aligarh'!S17</f>
        <v>0</v>
      </c>
      <c r="S329" s="377" t="str">
        <f>VLOOKUP(B329,'Plant Data'!B:H,2,0)</f>
        <v>Aligarh</v>
      </c>
      <c r="T329" s="377" t="str">
        <f>VLOOKUP(B329,'Plant Data'!B:H,3,0)</f>
        <v>Non BU</v>
      </c>
      <c r="U329" s="377" t="str">
        <f>VLOOKUP(B329,'Plant Data'!B:H,4,0)</f>
        <v>FMCG</v>
      </c>
      <c r="V329" s="377" t="str">
        <f>VLOOKUP(B329,'Plant Data'!B:H,5,0)</f>
        <v>Naveen R Gupta</v>
      </c>
      <c r="W329" s="377" t="str">
        <f>VLOOKUP(B329,'Plant Data'!B:H,6,0)</f>
        <v>Jehul Khamar</v>
      </c>
      <c r="X329" s="377" t="str">
        <f>VLOOKUP(B329,'Plant Data'!B:H,7,0)</f>
        <v>Gaurav Sharma</v>
      </c>
      <c r="AA329" s="380" t="s">
        <v>14</v>
      </c>
      <c r="AB329" s="381">
        <v>0</v>
      </c>
      <c r="AD329" s="401">
        <f t="shared" si="37"/>
        <v>0</v>
      </c>
      <c r="AE329" s="401">
        <f t="shared" si="37"/>
        <v>0</v>
      </c>
      <c r="AF329" s="401">
        <f t="shared" si="38"/>
        <v>0</v>
      </c>
      <c r="AG329" s="401">
        <f t="shared" si="39"/>
        <v>0</v>
      </c>
      <c r="AH329" s="401">
        <f t="shared" si="40"/>
        <v>0</v>
      </c>
      <c r="AI329" s="401">
        <f t="shared" si="41"/>
        <v>0</v>
      </c>
      <c r="AJ329" s="401">
        <f t="shared" si="42"/>
        <v>0</v>
      </c>
      <c r="AK329" s="401">
        <f t="shared" si="43"/>
        <v>0</v>
      </c>
      <c r="AL329" s="401"/>
      <c r="AM329" s="401"/>
      <c r="AN329" s="401"/>
      <c r="AO329" s="401"/>
      <c r="AP329" s="367" t="s">
        <v>357</v>
      </c>
      <c r="AQ329" s="380" t="s">
        <v>14</v>
      </c>
    </row>
    <row r="330" spans="1:43">
      <c r="A330" s="367">
        <v>1</v>
      </c>
      <c r="B330" s="367" t="s">
        <v>158</v>
      </c>
      <c r="C330" s="367" t="s">
        <v>7</v>
      </c>
      <c r="E330" s="375">
        <f>'6. SEZ 2'!D4</f>
        <v>25</v>
      </c>
      <c r="F330" s="375">
        <f>'6. SEZ 2'!F4</f>
        <v>105.96540850497729</v>
      </c>
      <c r="G330" s="375">
        <f>'6. SEZ 2'!G4</f>
        <v>0</v>
      </c>
      <c r="H330" s="375">
        <f>'6. SEZ 2'!H4</f>
        <v>95.430777000000006</v>
      </c>
      <c r="I330" s="375">
        <f>'6. SEZ 2'!I4</f>
        <v>0.24259830059727486</v>
      </c>
      <c r="J330" s="375">
        <f>'6. SEZ 2'!J4</f>
        <v>3.2295435443703839</v>
      </c>
      <c r="K330" s="375">
        <f>'6. SEZ 2'!K4</f>
        <v>5.783794450611496</v>
      </c>
      <c r="L330" s="375">
        <f>'6. SEZ 2'!L4</f>
        <v>0.25126252561860613</v>
      </c>
      <c r="M330" s="375">
        <f>'6. SEZ 2'!M4</f>
        <v>0.26425886315060293</v>
      </c>
      <c r="N330" s="375">
        <f>'6. SEZ 2'!N4</f>
        <v>0.26425886315060293</v>
      </c>
      <c r="O330" s="375">
        <f>'6. SEZ 2'!O4</f>
        <v>0.25126252561860613</v>
      </c>
      <c r="P330" s="375">
        <f>'6. SEZ 2'!P4</f>
        <v>0.24765243185971814</v>
      </c>
      <c r="Q330" s="375">
        <f>'6. SEZ 2'!Q4</f>
        <v>0</v>
      </c>
      <c r="R330" s="375">
        <f>'6. SEZ 2'!R4</f>
        <v>0</v>
      </c>
      <c r="S330" s="377" t="str">
        <f>VLOOKUP(B330,'Plant Data'!B:H,2,0)</f>
        <v>Ahmedabad</v>
      </c>
      <c r="T330" s="377" t="str">
        <f>VLOOKUP(B330,'Plant Data'!B:H,3,0)</f>
        <v>TS-5</v>
      </c>
      <c r="U330" s="377" t="str">
        <f>VLOOKUP(B330,'Plant Data'!B:H,4,0)</f>
        <v>OSD</v>
      </c>
      <c r="V330" s="377" t="str">
        <f>VLOOKUP(B330,'Plant Data'!B:H,5,0)</f>
        <v>Vishal Shah</v>
      </c>
      <c r="W330" s="377" t="str">
        <f>VLOOKUP(B330,'Plant Data'!B:H,6,0)</f>
        <v>Jehul Khamar</v>
      </c>
      <c r="X330" s="377" t="str">
        <f>VLOOKUP(B330,'Plant Data'!B:H,7,0)</f>
        <v>Niloy Majumdar</v>
      </c>
      <c r="AA330" s="367" t="s">
        <v>7</v>
      </c>
      <c r="AB330" s="375">
        <v>25</v>
      </c>
      <c r="AD330" s="401">
        <f t="shared" si="37"/>
        <v>0.87180917840703043</v>
      </c>
      <c r="AE330" s="401">
        <f t="shared" si="37"/>
        <v>2.0644441344678479</v>
      </c>
      <c r="AF330" s="401">
        <f t="shared" si="38"/>
        <v>2.0644441344678479</v>
      </c>
      <c r="AG330" s="401">
        <f t="shared" si="39"/>
        <v>2.083333333333333</v>
      </c>
      <c r="AH330" s="401">
        <f t="shared" si="40"/>
        <v>2.083333333333333</v>
      </c>
      <c r="AI330" s="401">
        <f t="shared" si="41"/>
        <v>2.083333333333333</v>
      </c>
      <c r="AJ330" s="401">
        <f t="shared" si="42"/>
        <v>2.083333333333333</v>
      </c>
      <c r="AK330" s="401">
        <f t="shared" si="43"/>
        <v>2.083333333333333</v>
      </c>
      <c r="AL330" s="401"/>
      <c r="AM330" s="401"/>
      <c r="AN330" s="401"/>
      <c r="AO330" s="401"/>
      <c r="AP330" s="367" t="s">
        <v>158</v>
      </c>
    </row>
    <row r="331" spans="1:43">
      <c r="A331" s="367">
        <v>2</v>
      </c>
      <c r="B331" s="367" t="s">
        <v>158</v>
      </c>
      <c r="C331" s="367" t="s">
        <v>8</v>
      </c>
      <c r="E331" s="375">
        <f>'6. SEZ 2'!D5</f>
        <v>2.5</v>
      </c>
      <c r="F331" s="375">
        <f>'6. SEZ 2'!F5</f>
        <v>14.81514</v>
      </c>
      <c r="G331" s="375">
        <f>'6. SEZ 2'!G5</f>
        <v>0</v>
      </c>
      <c r="H331" s="375">
        <f>'6. SEZ 2'!H5</f>
        <v>0</v>
      </c>
      <c r="I331" s="375">
        <f>'6. SEZ 2'!I5</f>
        <v>0</v>
      </c>
      <c r="J331" s="375">
        <f>'6. SEZ 2'!J5</f>
        <v>14.81514</v>
      </c>
      <c r="K331" s="375">
        <f>'6. SEZ 2'!K5</f>
        <v>0</v>
      </c>
      <c r="L331" s="375">
        <f>'6. SEZ 2'!L5</f>
        <v>0</v>
      </c>
      <c r="M331" s="375">
        <f>'6. SEZ 2'!M5</f>
        <v>0</v>
      </c>
      <c r="N331" s="375">
        <f>'6. SEZ 2'!N5</f>
        <v>0</v>
      </c>
      <c r="O331" s="375">
        <f>'6. SEZ 2'!O5</f>
        <v>0</v>
      </c>
      <c r="P331" s="375">
        <f>'6. SEZ 2'!P5</f>
        <v>0</v>
      </c>
      <c r="Q331" s="375">
        <f>'6. SEZ 2'!Q5</f>
        <v>0</v>
      </c>
      <c r="R331" s="375">
        <f>'6. SEZ 2'!R5</f>
        <v>0</v>
      </c>
      <c r="S331" s="377" t="str">
        <f>VLOOKUP(B331,'Plant Data'!B:H,2,0)</f>
        <v>Ahmedabad</v>
      </c>
      <c r="T331" s="377" t="str">
        <f>VLOOKUP(B331,'Plant Data'!B:H,3,0)</f>
        <v>TS-5</v>
      </c>
      <c r="U331" s="377" t="str">
        <f>VLOOKUP(B331,'Plant Data'!B:H,4,0)</f>
        <v>OSD</v>
      </c>
      <c r="V331" s="377" t="str">
        <f>VLOOKUP(B331,'Plant Data'!B:H,5,0)</f>
        <v>Vishal Shah</v>
      </c>
      <c r="W331" s="377" t="str">
        <f>VLOOKUP(B331,'Plant Data'!B:H,6,0)</f>
        <v>Jehul Khamar</v>
      </c>
      <c r="X331" s="377" t="str">
        <f>VLOOKUP(B331,'Plant Data'!B:H,7,0)</f>
        <v>Niloy Majumdar</v>
      </c>
      <c r="AA331" s="367" t="s">
        <v>8</v>
      </c>
      <c r="AB331" s="375">
        <v>2.5</v>
      </c>
      <c r="AD331" s="401">
        <f t="shared" si="37"/>
        <v>8.7180917840703046E-2</v>
      </c>
      <c r="AE331" s="401">
        <f t="shared" si="37"/>
        <v>0.2064444134467848</v>
      </c>
      <c r="AF331" s="401">
        <f t="shared" si="38"/>
        <v>0.2064444134467848</v>
      </c>
      <c r="AG331" s="401">
        <f t="shared" si="39"/>
        <v>0.20833333333333331</v>
      </c>
      <c r="AH331" s="401">
        <f t="shared" si="40"/>
        <v>0.20833333333333331</v>
      </c>
      <c r="AI331" s="401">
        <f t="shared" si="41"/>
        <v>0.20833333333333331</v>
      </c>
      <c r="AJ331" s="401">
        <f t="shared" si="42"/>
        <v>0.20833333333333331</v>
      </c>
      <c r="AK331" s="401">
        <f t="shared" si="43"/>
        <v>0.20833333333333331</v>
      </c>
      <c r="AL331" s="401"/>
      <c r="AM331" s="401"/>
      <c r="AN331" s="401"/>
      <c r="AO331" s="401"/>
      <c r="AP331" s="367" t="s">
        <v>158</v>
      </c>
    </row>
    <row r="332" spans="1:43">
      <c r="A332" s="367">
        <v>3</v>
      </c>
      <c r="B332" s="367" t="s">
        <v>158</v>
      </c>
      <c r="C332" s="367" t="s">
        <v>9</v>
      </c>
      <c r="E332" s="375">
        <f>'6. SEZ 2'!D6</f>
        <v>5</v>
      </c>
      <c r="F332" s="375">
        <f>'6. SEZ 2'!F6</f>
        <v>8.9960599504399994</v>
      </c>
      <c r="G332" s="375">
        <f>'6. SEZ 2'!G6</f>
        <v>0</v>
      </c>
      <c r="H332" s="375">
        <f>'6. SEZ 2'!H6</f>
        <v>0</v>
      </c>
      <c r="I332" s="375">
        <f>'6. SEZ 2'!I6</f>
        <v>0</v>
      </c>
      <c r="J332" s="375">
        <f>'6. SEZ 2'!J6</f>
        <v>0</v>
      </c>
      <c r="K332" s="375">
        <f>'6. SEZ 2'!K6</f>
        <v>0</v>
      </c>
      <c r="L332" s="375">
        <f>'6. SEZ 2'!L6</f>
        <v>3.8280060732200001</v>
      </c>
      <c r="M332" s="375">
        <f>'6. SEZ 2'!M6</f>
        <v>1.2889847026800001</v>
      </c>
      <c r="N332" s="375">
        <f>'6. SEZ 2'!N6</f>
        <v>1.4067139932600001</v>
      </c>
      <c r="O332" s="375">
        <f>'6. SEZ 2'!O6</f>
        <v>0</v>
      </c>
      <c r="P332" s="375">
        <f>'6. SEZ 2'!P6</f>
        <v>2.4723551812799998</v>
      </c>
      <c r="Q332" s="375">
        <f>'6. SEZ 2'!Q6</f>
        <v>0</v>
      </c>
      <c r="R332" s="375">
        <f>'6. SEZ 2'!R6</f>
        <v>0</v>
      </c>
      <c r="S332" s="377" t="str">
        <f>VLOOKUP(B332,'Plant Data'!B:H,2,0)</f>
        <v>Ahmedabad</v>
      </c>
      <c r="T332" s="377" t="str">
        <f>VLOOKUP(B332,'Plant Data'!B:H,3,0)</f>
        <v>TS-5</v>
      </c>
      <c r="U332" s="377" t="str">
        <f>VLOOKUP(B332,'Plant Data'!B:H,4,0)</f>
        <v>OSD</v>
      </c>
      <c r="V332" s="377" t="str">
        <f>VLOOKUP(B332,'Plant Data'!B:H,5,0)</f>
        <v>Vishal Shah</v>
      </c>
      <c r="W332" s="377" t="str">
        <f>VLOOKUP(B332,'Plant Data'!B:H,6,0)</f>
        <v>Jehul Khamar</v>
      </c>
      <c r="X332" s="377" t="str">
        <f>VLOOKUP(B332,'Plant Data'!B:H,7,0)</f>
        <v>Niloy Majumdar</v>
      </c>
      <c r="AA332" s="367" t="s">
        <v>9</v>
      </c>
      <c r="AB332" s="375">
        <v>5</v>
      </c>
      <c r="AD332" s="401">
        <f t="shared" si="37"/>
        <v>0.17436183568140609</v>
      </c>
      <c r="AE332" s="401">
        <f t="shared" si="37"/>
        <v>0.41288882689356959</v>
      </c>
      <c r="AF332" s="401">
        <f t="shared" si="38"/>
        <v>0.41288882689356959</v>
      </c>
      <c r="AG332" s="401">
        <f t="shared" si="39"/>
        <v>0.41666666666666663</v>
      </c>
      <c r="AH332" s="401">
        <f t="shared" si="40"/>
        <v>0.41666666666666663</v>
      </c>
      <c r="AI332" s="401">
        <f t="shared" si="41"/>
        <v>0.41666666666666663</v>
      </c>
      <c r="AJ332" s="401">
        <f t="shared" si="42"/>
        <v>0.41666666666666663</v>
      </c>
      <c r="AK332" s="401">
        <f t="shared" si="43"/>
        <v>0.41666666666666663</v>
      </c>
      <c r="AL332" s="401"/>
      <c r="AM332" s="401"/>
      <c r="AN332" s="401"/>
      <c r="AO332" s="401"/>
      <c r="AP332" s="367" t="s">
        <v>158</v>
      </c>
    </row>
    <row r="333" spans="1:43">
      <c r="A333" s="367">
        <v>4</v>
      </c>
      <c r="B333" s="367" t="s">
        <v>158</v>
      </c>
      <c r="C333" s="367" t="s">
        <v>10</v>
      </c>
      <c r="E333" s="375">
        <f>'6. SEZ 2'!D7</f>
        <v>5</v>
      </c>
      <c r="F333" s="375">
        <f>'6. SEZ 2'!F7</f>
        <v>5.91432</v>
      </c>
      <c r="G333" s="375">
        <f>'6. SEZ 2'!G7</f>
        <v>2.37</v>
      </c>
      <c r="H333" s="375">
        <f>'6. SEZ 2'!H7</f>
        <v>0.36431999999999998</v>
      </c>
      <c r="I333" s="375">
        <f>'6. SEZ 2'!I7</f>
        <v>0</v>
      </c>
      <c r="J333" s="375">
        <f>'6. SEZ 2'!J7</f>
        <v>1.46</v>
      </c>
      <c r="K333" s="375">
        <f>'6. SEZ 2'!K7</f>
        <v>0</v>
      </c>
      <c r="L333" s="375">
        <f>'6. SEZ 2'!L7</f>
        <v>0</v>
      </c>
      <c r="M333" s="375">
        <f>'6. SEZ 2'!M7</f>
        <v>0</v>
      </c>
      <c r="N333" s="375">
        <f>'6. SEZ 2'!N7</f>
        <v>1.72</v>
      </c>
      <c r="O333" s="375">
        <f>'6. SEZ 2'!O7</f>
        <v>0</v>
      </c>
      <c r="P333" s="375">
        <f>'6. SEZ 2'!P7</f>
        <v>0</v>
      </c>
      <c r="Q333" s="375">
        <f>'6. SEZ 2'!Q7</f>
        <v>0</v>
      </c>
      <c r="R333" s="375">
        <f>'6. SEZ 2'!R7</f>
        <v>0</v>
      </c>
      <c r="S333" s="377" t="str">
        <f>VLOOKUP(B333,'Plant Data'!B:H,2,0)</f>
        <v>Ahmedabad</v>
      </c>
      <c r="T333" s="377" t="str">
        <f>VLOOKUP(B333,'Plant Data'!B:H,3,0)</f>
        <v>TS-5</v>
      </c>
      <c r="U333" s="377" t="str">
        <f>VLOOKUP(B333,'Plant Data'!B:H,4,0)</f>
        <v>OSD</v>
      </c>
      <c r="V333" s="377" t="str">
        <f>VLOOKUP(B333,'Plant Data'!B:H,5,0)</f>
        <v>Vishal Shah</v>
      </c>
      <c r="W333" s="377" t="str">
        <f>VLOOKUP(B333,'Plant Data'!B:H,6,0)</f>
        <v>Jehul Khamar</v>
      </c>
      <c r="X333" s="377" t="str">
        <f>VLOOKUP(B333,'Plant Data'!B:H,7,0)</f>
        <v>Niloy Majumdar</v>
      </c>
      <c r="AA333" s="367" t="s">
        <v>10</v>
      </c>
      <c r="AB333" s="375">
        <v>5</v>
      </c>
      <c r="AD333" s="401">
        <f t="shared" si="37"/>
        <v>0.17436183568140609</v>
      </c>
      <c r="AE333" s="401">
        <f t="shared" si="37"/>
        <v>0.41288882689356959</v>
      </c>
      <c r="AF333" s="401">
        <f t="shared" si="38"/>
        <v>0.41288882689356959</v>
      </c>
      <c r="AG333" s="401">
        <f t="shared" si="39"/>
        <v>0.41666666666666663</v>
      </c>
      <c r="AH333" s="401">
        <f t="shared" si="40"/>
        <v>0.41666666666666663</v>
      </c>
      <c r="AI333" s="401">
        <f t="shared" si="41"/>
        <v>0.41666666666666663</v>
      </c>
      <c r="AJ333" s="401">
        <f t="shared" si="42"/>
        <v>0.41666666666666663</v>
      </c>
      <c r="AK333" s="401">
        <f t="shared" si="43"/>
        <v>0.41666666666666663</v>
      </c>
      <c r="AL333" s="401"/>
      <c r="AM333" s="401"/>
      <c r="AN333" s="401"/>
      <c r="AO333" s="401"/>
      <c r="AP333" s="367" t="s">
        <v>158</v>
      </c>
    </row>
    <row r="334" spans="1:43">
      <c r="A334" s="367">
        <v>5</v>
      </c>
      <c r="B334" s="367" t="s">
        <v>158</v>
      </c>
      <c r="C334" s="367" t="s">
        <v>5</v>
      </c>
      <c r="E334" s="375">
        <f>'6. SEZ 2'!D8</f>
        <v>10</v>
      </c>
      <c r="F334" s="375">
        <f>'6. SEZ 2'!F8</f>
        <v>24.870908333333333</v>
      </c>
      <c r="G334" s="375">
        <f>'6. SEZ 2'!G8</f>
        <v>0</v>
      </c>
      <c r="H334" s="375">
        <f>'6. SEZ 2'!H8</f>
        <v>9.0439666666666678</v>
      </c>
      <c r="I334" s="375">
        <f>'6. SEZ 2'!I8</f>
        <v>2.260991666666667</v>
      </c>
      <c r="J334" s="375">
        <f>'6. SEZ 2'!J8</f>
        <v>2.260991666666667</v>
      </c>
      <c r="K334" s="375">
        <f>'6. SEZ 2'!K8</f>
        <v>2.260991666666667</v>
      </c>
      <c r="L334" s="375">
        <f>'6. SEZ 2'!L8</f>
        <v>2.260991666666667</v>
      </c>
      <c r="M334" s="375">
        <f>'6. SEZ 2'!M8</f>
        <v>2.260991666666667</v>
      </c>
      <c r="N334" s="375">
        <f>'6. SEZ 2'!N8</f>
        <v>2.260991666666667</v>
      </c>
      <c r="O334" s="375">
        <f>'6. SEZ 2'!O8</f>
        <v>2.260991666666667</v>
      </c>
      <c r="P334" s="375">
        <f>'6. SEZ 2'!P8</f>
        <v>0</v>
      </c>
      <c r="Q334" s="375">
        <f>'6. SEZ 2'!Q8</f>
        <v>0</v>
      </c>
      <c r="R334" s="375">
        <f>'6. SEZ 2'!R8</f>
        <v>0</v>
      </c>
      <c r="S334" s="377" t="str">
        <f>VLOOKUP(B334,'Plant Data'!B:H,2,0)</f>
        <v>Ahmedabad</v>
      </c>
      <c r="T334" s="377" t="str">
        <f>VLOOKUP(B334,'Plant Data'!B:H,3,0)</f>
        <v>TS-5</v>
      </c>
      <c r="U334" s="377" t="str">
        <f>VLOOKUP(B334,'Plant Data'!B:H,4,0)</f>
        <v>OSD</v>
      </c>
      <c r="V334" s="377" t="str">
        <f>VLOOKUP(B334,'Plant Data'!B:H,5,0)</f>
        <v>Vishal Shah</v>
      </c>
      <c r="W334" s="377" t="str">
        <f>VLOOKUP(B334,'Plant Data'!B:H,6,0)</f>
        <v>Jehul Khamar</v>
      </c>
      <c r="X334" s="377" t="str">
        <f>VLOOKUP(B334,'Plant Data'!B:H,7,0)</f>
        <v>Niloy Majumdar</v>
      </c>
      <c r="AA334" s="367" t="s">
        <v>5</v>
      </c>
      <c r="AB334" s="375">
        <v>10</v>
      </c>
      <c r="AD334" s="401">
        <f t="shared" si="37"/>
        <v>0.34872367136281218</v>
      </c>
      <c r="AE334" s="401">
        <f t="shared" si="37"/>
        <v>0.82577765378713919</v>
      </c>
      <c r="AF334" s="401">
        <f t="shared" si="38"/>
        <v>0.82577765378713919</v>
      </c>
      <c r="AG334" s="401">
        <f t="shared" si="39"/>
        <v>0.83333333333333326</v>
      </c>
      <c r="AH334" s="401">
        <f t="shared" si="40"/>
        <v>0.83333333333333326</v>
      </c>
      <c r="AI334" s="401">
        <f t="shared" si="41"/>
        <v>0.83333333333333326</v>
      </c>
      <c r="AJ334" s="401">
        <f t="shared" si="42"/>
        <v>0.83333333333333326</v>
      </c>
      <c r="AK334" s="401">
        <f t="shared" si="43"/>
        <v>0.83333333333333326</v>
      </c>
      <c r="AL334" s="401"/>
      <c r="AM334" s="401"/>
      <c r="AN334" s="401"/>
      <c r="AO334" s="401"/>
      <c r="AP334" s="367" t="s">
        <v>158</v>
      </c>
    </row>
    <row r="335" spans="1:43">
      <c r="A335" s="367">
        <v>6</v>
      </c>
      <c r="B335" s="367" t="s">
        <v>158</v>
      </c>
      <c r="C335" s="367" t="s">
        <v>11</v>
      </c>
      <c r="E335" s="375">
        <f>'6. SEZ 2'!D9</f>
        <v>45</v>
      </c>
      <c r="F335" s="375">
        <f>'6. SEZ 2'!F9</f>
        <v>88.760559522793727</v>
      </c>
      <c r="G335" s="375">
        <f>'6. SEZ 2'!G9</f>
        <v>4.3600000000000003</v>
      </c>
      <c r="H335" s="375">
        <f>'6. SEZ 2'!H9</f>
        <v>15.309765095308657</v>
      </c>
      <c r="I335" s="375">
        <f>'6. SEZ 2'!I9</f>
        <v>9.2531382981876629</v>
      </c>
      <c r="J335" s="375">
        <f>'6. SEZ 2'!J9</f>
        <v>9.7697187334876627</v>
      </c>
      <c r="K335" s="375">
        <f>'6. SEZ 2'!K9</f>
        <v>7.3440609623352815</v>
      </c>
      <c r="L335" s="375">
        <f>'6. SEZ 2'!L9</f>
        <v>11.440399845273376</v>
      </c>
      <c r="M335" s="375">
        <f>'6. SEZ 2'!M9</f>
        <v>9.8711687500352809</v>
      </c>
      <c r="N335" s="375">
        <f>'6. SEZ 2'!N9</f>
        <v>11.192738642892424</v>
      </c>
      <c r="O335" s="375">
        <f>'6. SEZ 2'!O9</f>
        <v>10.157267595273378</v>
      </c>
      <c r="P335" s="375">
        <f>'6. SEZ 2'!P9</f>
        <v>6.2301599999999999E-2</v>
      </c>
      <c r="Q335" s="375">
        <f>'6. SEZ 2'!Q9</f>
        <v>0</v>
      </c>
      <c r="R335" s="375">
        <f>'6. SEZ 2'!R9</f>
        <v>0</v>
      </c>
      <c r="S335" s="377" t="str">
        <f>VLOOKUP(B335,'Plant Data'!B:H,2,0)</f>
        <v>Ahmedabad</v>
      </c>
      <c r="T335" s="377" t="str">
        <f>VLOOKUP(B335,'Plant Data'!B:H,3,0)</f>
        <v>TS-5</v>
      </c>
      <c r="U335" s="377" t="str">
        <f>VLOOKUP(B335,'Plant Data'!B:H,4,0)</f>
        <v>OSD</v>
      </c>
      <c r="V335" s="377" t="str">
        <f>VLOOKUP(B335,'Plant Data'!B:H,5,0)</f>
        <v>Vishal Shah</v>
      </c>
      <c r="W335" s="377" t="str">
        <f>VLOOKUP(B335,'Plant Data'!B:H,6,0)</f>
        <v>Jehul Khamar</v>
      </c>
      <c r="X335" s="377" t="str">
        <f>VLOOKUP(B335,'Plant Data'!B:H,7,0)</f>
        <v>Niloy Majumdar</v>
      </c>
      <c r="AA335" s="367" t="s">
        <v>11</v>
      </c>
      <c r="AB335" s="375">
        <v>45</v>
      </c>
      <c r="AD335" s="401">
        <f t="shared" si="37"/>
        <v>1.5692565211326548</v>
      </c>
      <c r="AE335" s="401">
        <f t="shared" si="37"/>
        <v>3.7159994420421265</v>
      </c>
      <c r="AF335" s="401">
        <f t="shared" si="38"/>
        <v>3.7159994420421265</v>
      </c>
      <c r="AG335" s="401">
        <f t="shared" si="39"/>
        <v>3.75</v>
      </c>
      <c r="AH335" s="401">
        <f t="shared" si="40"/>
        <v>3.75</v>
      </c>
      <c r="AI335" s="401">
        <f t="shared" si="41"/>
        <v>3.75</v>
      </c>
      <c r="AJ335" s="401">
        <f t="shared" si="42"/>
        <v>3.75</v>
      </c>
      <c r="AK335" s="401">
        <f t="shared" si="43"/>
        <v>3.75</v>
      </c>
      <c r="AL335" s="401"/>
      <c r="AM335" s="401"/>
      <c r="AN335" s="401"/>
      <c r="AO335" s="401"/>
      <c r="AP335" s="367" t="s">
        <v>158</v>
      </c>
    </row>
    <row r="336" spans="1:43">
      <c r="A336" s="367">
        <v>7</v>
      </c>
      <c r="B336" s="367" t="s">
        <v>158</v>
      </c>
      <c r="C336" s="367" t="s">
        <v>12</v>
      </c>
      <c r="E336" s="375">
        <f>'6. SEZ 2'!D10</f>
        <v>7</v>
      </c>
      <c r="F336" s="375">
        <f>'6. SEZ 2'!F10</f>
        <v>35.764276144999997</v>
      </c>
      <c r="G336" s="375">
        <f>'6. SEZ 2'!G10</f>
        <v>7.74</v>
      </c>
      <c r="H336" s="375">
        <f>'6. SEZ 2'!H10</f>
        <v>6.9736454499999985</v>
      </c>
      <c r="I336" s="375">
        <f>'6. SEZ 2'!I10</f>
        <v>0</v>
      </c>
      <c r="J336" s="375">
        <f>'6. SEZ 2'!J10</f>
        <v>0</v>
      </c>
      <c r="K336" s="375">
        <f>'6. SEZ 2'!K10</f>
        <v>20.956523495000003</v>
      </c>
      <c r="L336" s="375">
        <f>'6. SEZ 2'!L10</f>
        <v>0</v>
      </c>
      <c r="M336" s="375">
        <f>'6. SEZ 2'!M10</f>
        <v>2.6249999999999999E-2</v>
      </c>
      <c r="N336" s="375">
        <f>'6. SEZ 2'!N10</f>
        <v>3.8502399999999999E-2</v>
      </c>
      <c r="O336" s="375">
        <f>'6. SEZ 2'!O10</f>
        <v>8.3160000000000005E-3</v>
      </c>
      <c r="P336" s="375">
        <f>'6. SEZ 2'!P10</f>
        <v>2.10388E-2</v>
      </c>
      <c r="Q336" s="375">
        <f>'6. SEZ 2'!Q10</f>
        <v>0</v>
      </c>
      <c r="R336" s="375">
        <f>'6. SEZ 2'!R10</f>
        <v>0</v>
      </c>
      <c r="S336" s="377" t="str">
        <f>VLOOKUP(B336,'Plant Data'!B:H,2,0)</f>
        <v>Ahmedabad</v>
      </c>
      <c r="T336" s="377" t="str">
        <f>VLOOKUP(B336,'Plant Data'!B:H,3,0)</f>
        <v>TS-5</v>
      </c>
      <c r="U336" s="377" t="str">
        <f>VLOOKUP(B336,'Plant Data'!B:H,4,0)</f>
        <v>OSD</v>
      </c>
      <c r="V336" s="377" t="str">
        <f>VLOOKUP(B336,'Plant Data'!B:H,5,0)</f>
        <v>Vishal Shah</v>
      </c>
      <c r="W336" s="377" t="str">
        <f>VLOOKUP(B336,'Plant Data'!B:H,6,0)</f>
        <v>Jehul Khamar</v>
      </c>
      <c r="X336" s="377" t="str">
        <f>VLOOKUP(B336,'Plant Data'!B:H,7,0)</f>
        <v>Niloy Majumdar</v>
      </c>
      <c r="AA336" s="367" t="s">
        <v>12</v>
      </c>
      <c r="AB336" s="375">
        <v>7</v>
      </c>
      <c r="AD336" s="401">
        <f t="shared" si="37"/>
        <v>0.24410656995396851</v>
      </c>
      <c r="AE336" s="401">
        <f t="shared" si="37"/>
        <v>0.57804435765099749</v>
      </c>
      <c r="AF336" s="401">
        <f t="shared" si="38"/>
        <v>0.57804435765099749</v>
      </c>
      <c r="AG336" s="401">
        <f t="shared" si="39"/>
        <v>0.58333333333333326</v>
      </c>
      <c r="AH336" s="401">
        <f t="shared" si="40"/>
        <v>0.58333333333333326</v>
      </c>
      <c r="AI336" s="401">
        <f t="shared" si="41"/>
        <v>0.58333333333333326</v>
      </c>
      <c r="AJ336" s="401">
        <f t="shared" si="42"/>
        <v>0.58333333333333326</v>
      </c>
      <c r="AK336" s="401">
        <f t="shared" si="43"/>
        <v>0.58333333333333326</v>
      </c>
      <c r="AL336" s="401"/>
      <c r="AM336" s="401"/>
      <c r="AN336" s="401"/>
      <c r="AO336" s="401"/>
      <c r="AP336" s="367" t="s">
        <v>158</v>
      </c>
    </row>
    <row r="337" spans="1:42">
      <c r="A337" s="367">
        <v>8</v>
      </c>
      <c r="B337" s="367" t="s">
        <v>158</v>
      </c>
      <c r="C337" s="367" t="s">
        <v>15</v>
      </c>
      <c r="E337" s="375">
        <f>'6. SEZ 2'!D11</f>
        <v>0.5</v>
      </c>
      <c r="F337" s="375">
        <f>'6. SEZ 2'!F11</f>
        <v>0.161</v>
      </c>
      <c r="G337" s="375">
        <f>'6. SEZ 2'!G11</f>
        <v>0</v>
      </c>
      <c r="H337" s="375">
        <f>'6. SEZ 2'!H11</f>
        <v>0.161</v>
      </c>
      <c r="I337" s="375">
        <f>'6. SEZ 2'!I11</f>
        <v>0</v>
      </c>
      <c r="J337" s="375">
        <f>'6. SEZ 2'!J11</f>
        <v>0</v>
      </c>
      <c r="K337" s="375">
        <f>'6. SEZ 2'!K11</f>
        <v>0</v>
      </c>
      <c r="L337" s="375">
        <f>'6. SEZ 2'!L11</f>
        <v>0</v>
      </c>
      <c r="M337" s="375">
        <f>'6. SEZ 2'!M11</f>
        <v>0</v>
      </c>
      <c r="N337" s="375">
        <f>'6. SEZ 2'!N11</f>
        <v>0</v>
      </c>
      <c r="O337" s="375">
        <f>'6. SEZ 2'!O11</f>
        <v>0</v>
      </c>
      <c r="P337" s="375">
        <f>'6. SEZ 2'!P11</f>
        <v>0</v>
      </c>
      <c r="Q337" s="375">
        <f>'6. SEZ 2'!Q11</f>
        <v>0</v>
      </c>
      <c r="R337" s="375">
        <f>'6. SEZ 2'!R11</f>
        <v>0</v>
      </c>
      <c r="S337" s="377" t="str">
        <f>VLOOKUP(B337,'Plant Data'!B:H,2,0)</f>
        <v>Ahmedabad</v>
      </c>
      <c r="T337" s="377" t="str">
        <f>VLOOKUP(B337,'Plant Data'!B:H,3,0)</f>
        <v>TS-5</v>
      </c>
      <c r="U337" s="377" t="str">
        <f>VLOOKUP(B337,'Plant Data'!B:H,4,0)</f>
        <v>OSD</v>
      </c>
      <c r="V337" s="377" t="str">
        <f>VLOOKUP(B337,'Plant Data'!B:H,5,0)</f>
        <v>Vishal Shah</v>
      </c>
      <c r="W337" s="377" t="str">
        <f>VLOOKUP(B337,'Plant Data'!B:H,6,0)</f>
        <v>Jehul Khamar</v>
      </c>
      <c r="X337" s="377" t="str">
        <f>VLOOKUP(B337,'Plant Data'!B:H,7,0)</f>
        <v>Niloy Majumdar</v>
      </c>
      <c r="AA337" s="367" t="s">
        <v>15</v>
      </c>
      <c r="AB337" s="375">
        <v>0.5</v>
      </c>
      <c r="AD337" s="401">
        <f t="shared" si="37"/>
        <v>1.7436183568140608E-2</v>
      </c>
      <c r="AE337" s="401">
        <f t="shared" si="37"/>
        <v>4.1288882689356959E-2</v>
      </c>
      <c r="AF337" s="401">
        <f t="shared" si="38"/>
        <v>4.1288882689356959E-2</v>
      </c>
      <c r="AG337" s="401">
        <f t="shared" si="39"/>
        <v>4.1666666666666664E-2</v>
      </c>
      <c r="AH337" s="401">
        <f t="shared" si="40"/>
        <v>4.1666666666666664E-2</v>
      </c>
      <c r="AI337" s="401">
        <f t="shared" si="41"/>
        <v>4.1666666666666664E-2</v>
      </c>
      <c r="AJ337" s="401">
        <f t="shared" si="42"/>
        <v>4.1666666666666664E-2</v>
      </c>
      <c r="AK337" s="401">
        <f t="shared" si="43"/>
        <v>4.1666666666666664E-2</v>
      </c>
      <c r="AL337" s="401"/>
      <c r="AM337" s="401"/>
      <c r="AN337" s="401"/>
      <c r="AO337" s="401"/>
      <c r="AP337" s="367" t="s">
        <v>158</v>
      </c>
    </row>
    <row r="338" spans="1:42">
      <c r="A338" s="367">
        <v>9</v>
      </c>
      <c r="B338" s="367" t="s">
        <v>158</v>
      </c>
      <c r="C338" s="367" t="s">
        <v>16</v>
      </c>
      <c r="E338" s="375">
        <f>'6. SEZ 2'!D12</f>
        <v>0</v>
      </c>
      <c r="F338" s="375">
        <f>'6. SEZ 2'!F12</f>
        <v>0</v>
      </c>
      <c r="G338" s="375">
        <f>'6. SEZ 2'!G12</f>
        <v>0</v>
      </c>
      <c r="H338" s="375">
        <f>'6. SEZ 2'!H12</f>
        <v>0</v>
      </c>
      <c r="I338" s="375">
        <f>'6. SEZ 2'!I12</f>
        <v>0</v>
      </c>
      <c r="J338" s="375">
        <f>'6. SEZ 2'!J12</f>
        <v>0</v>
      </c>
      <c r="K338" s="375">
        <f>'6. SEZ 2'!K12</f>
        <v>0</v>
      </c>
      <c r="L338" s="375">
        <f>'6. SEZ 2'!L12</f>
        <v>0</v>
      </c>
      <c r="M338" s="375">
        <f>'6. SEZ 2'!M12</f>
        <v>0</v>
      </c>
      <c r="N338" s="375">
        <f>'6. SEZ 2'!N12</f>
        <v>0</v>
      </c>
      <c r="O338" s="375">
        <f>'6. SEZ 2'!O12</f>
        <v>0</v>
      </c>
      <c r="P338" s="375">
        <f>'6. SEZ 2'!P12</f>
        <v>0</v>
      </c>
      <c r="Q338" s="375">
        <f>'6. SEZ 2'!Q12</f>
        <v>0</v>
      </c>
      <c r="R338" s="375">
        <f>'6. SEZ 2'!R12</f>
        <v>0</v>
      </c>
      <c r="S338" s="377" t="str">
        <f>VLOOKUP(B338,'Plant Data'!B:H,2,0)</f>
        <v>Ahmedabad</v>
      </c>
      <c r="T338" s="377" t="str">
        <f>VLOOKUP(B338,'Plant Data'!B:H,3,0)</f>
        <v>TS-5</v>
      </c>
      <c r="U338" s="377" t="str">
        <f>VLOOKUP(B338,'Plant Data'!B:H,4,0)</f>
        <v>OSD</v>
      </c>
      <c r="V338" s="377" t="str">
        <f>VLOOKUP(B338,'Plant Data'!B:H,5,0)</f>
        <v>Vishal Shah</v>
      </c>
      <c r="W338" s="377" t="str">
        <f>VLOOKUP(B338,'Plant Data'!B:H,6,0)</f>
        <v>Jehul Khamar</v>
      </c>
      <c r="X338" s="377" t="str">
        <f>VLOOKUP(B338,'Plant Data'!B:H,7,0)</f>
        <v>Niloy Majumdar</v>
      </c>
      <c r="AA338" s="367" t="s">
        <v>16</v>
      </c>
      <c r="AB338" s="375">
        <v>0</v>
      </c>
      <c r="AD338" s="401">
        <f t="shared" si="37"/>
        <v>0</v>
      </c>
      <c r="AE338" s="401">
        <f t="shared" si="37"/>
        <v>0</v>
      </c>
      <c r="AF338" s="401">
        <f t="shared" si="38"/>
        <v>0</v>
      </c>
      <c r="AG338" s="401">
        <f t="shared" si="39"/>
        <v>0</v>
      </c>
      <c r="AH338" s="401">
        <f t="shared" si="40"/>
        <v>0</v>
      </c>
      <c r="AI338" s="401">
        <f t="shared" si="41"/>
        <v>0</v>
      </c>
      <c r="AJ338" s="401">
        <f t="shared" si="42"/>
        <v>0</v>
      </c>
      <c r="AK338" s="401">
        <f t="shared" si="43"/>
        <v>0</v>
      </c>
      <c r="AL338" s="401"/>
      <c r="AM338" s="401"/>
      <c r="AN338" s="401"/>
      <c r="AO338" s="401"/>
      <c r="AP338" s="367" t="s">
        <v>158</v>
      </c>
    </row>
    <row r="339" spans="1:42">
      <c r="A339" s="367">
        <v>10</v>
      </c>
      <c r="B339" s="367" t="s">
        <v>158</v>
      </c>
      <c r="C339" s="367" t="s">
        <v>17</v>
      </c>
      <c r="E339" s="375">
        <f>'6. SEZ 2'!D13</f>
        <v>0</v>
      </c>
      <c r="F339" s="375">
        <f>'6. SEZ 2'!F13</f>
        <v>0</v>
      </c>
      <c r="G339" s="375">
        <f>'6. SEZ 2'!G13</f>
        <v>0</v>
      </c>
      <c r="H339" s="375">
        <f>'6. SEZ 2'!H13</f>
        <v>0</v>
      </c>
      <c r="I339" s="375">
        <f>'6. SEZ 2'!I13</f>
        <v>0</v>
      </c>
      <c r="J339" s="375">
        <f>'6. SEZ 2'!J13</f>
        <v>0</v>
      </c>
      <c r="K339" s="375">
        <f>'6. SEZ 2'!K13</f>
        <v>0</v>
      </c>
      <c r="L339" s="375">
        <f>'6. SEZ 2'!L13</f>
        <v>0</v>
      </c>
      <c r="M339" s="375">
        <f>'6. SEZ 2'!M13</f>
        <v>0</v>
      </c>
      <c r="N339" s="375">
        <f>'6. SEZ 2'!N13</f>
        <v>0</v>
      </c>
      <c r="O339" s="375">
        <f>'6. SEZ 2'!O13</f>
        <v>0</v>
      </c>
      <c r="P339" s="375">
        <f>'6. SEZ 2'!P13</f>
        <v>0</v>
      </c>
      <c r="Q339" s="375">
        <f>'6. SEZ 2'!Q13</f>
        <v>0</v>
      </c>
      <c r="R339" s="375">
        <f>'6. SEZ 2'!R13</f>
        <v>0</v>
      </c>
      <c r="S339" s="377" t="str">
        <f>VLOOKUP(B339,'Plant Data'!B:H,2,0)</f>
        <v>Ahmedabad</v>
      </c>
      <c r="T339" s="377" t="str">
        <f>VLOOKUP(B339,'Plant Data'!B:H,3,0)</f>
        <v>TS-5</v>
      </c>
      <c r="U339" s="377" t="str">
        <f>VLOOKUP(B339,'Plant Data'!B:H,4,0)</f>
        <v>OSD</v>
      </c>
      <c r="V339" s="377" t="str">
        <f>VLOOKUP(B339,'Plant Data'!B:H,5,0)</f>
        <v>Vishal Shah</v>
      </c>
      <c r="W339" s="377" t="str">
        <f>VLOOKUP(B339,'Plant Data'!B:H,6,0)</f>
        <v>Jehul Khamar</v>
      </c>
      <c r="X339" s="377" t="str">
        <f>VLOOKUP(B339,'Plant Data'!B:H,7,0)</f>
        <v>Niloy Majumdar</v>
      </c>
      <c r="AA339" s="367" t="s">
        <v>17</v>
      </c>
      <c r="AB339" s="375">
        <v>0</v>
      </c>
      <c r="AD339" s="401">
        <f t="shared" si="37"/>
        <v>0</v>
      </c>
      <c r="AE339" s="401">
        <f t="shared" si="37"/>
        <v>0</v>
      </c>
      <c r="AF339" s="401">
        <f t="shared" si="38"/>
        <v>0</v>
      </c>
      <c r="AG339" s="401">
        <f t="shared" si="39"/>
        <v>0</v>
      </c>
      <c r="AH339" s="401">
        <f t="shared" si="40"/>
        <v>0</v>
      </c>
      <c r="AI339" s="401">
        <f t="shared" si="41"/>
        <v>0</v>
      </c>
      <c r="AJ339" s="401">
        <f t="shared" si="42"/>
        <v>0</v>
      </c>
      <c r="AK339" s="401">
        <f t="shared" si="43"/>
        <v>0</v>
      </c>
      <c r="AL339" s="401"/>
      <c r="AM339" s="401"/>
      <c r="AN339" s="401"/>
      <c r="AO339" s="401"/>
      <c r="AP339" s="367" t="s">
        <v>158</v>
      </c>
    </row>
    <row r="340" spans="1:42">
      <c r="A340" s="367">
        <v>11</v>
      </c>
      <c r="B340" s="367" t="s">
        <v>158</v>
      </c>
      <c r="C340" s="367" t="s">
        <v>132</v>
      </c>
      <c r="E340" s="375">
        <f>'6. SEZ 2'!D14</f>
        <v>0</v>
      </c>
      <c r="F340" s="375">
        <f>'6. SEZ 2'!F14</f>
        <v>0</v>
      </c>
      <c r="G340" s="375">
        <f>'6. SEZ 2'!G14</f>
        <v>0</v>
      </c>
      <c r="H340" s="375">
        <f>'6. SEZ 2'!H14</f>
        <v>0</v>
      </c>
      <c r="I340" s="375">
        <f>'6. SEZ 2'!I14</f>
        <v>0</v>
      </c>
      <c r="J340" s="375">
        <f>'6. SEZ 2'!J14</f>
        <v>0</v>
      </c>
      <c r="K340" s="375">
        <f>'6. SEZ 2'!K14</f>
        <v>0</v>
      </c>
      <c r="L340" s="375">
        <f>'6. SEZ 2'!L14</f>
        <v>0</v>
      </c>
      <c r="M340" s="375">
        <f>'6. SEZ 2'!M14</f>
        <v>0</v>
      </c>
      <c r="N340" s="375">
        <f>'6. SEZ 2'!N14</f>
        <v>0</v>
      </c>
      <c r="O340" s="375">
        <f>'6. SEZ 2'!O14</f>
        <v>0</v>
      </c>
      <c r="P340" s="375">
        <f>'6. SEZ 2'!P14</f>
        <v>0</v>
      </c>
      <c r="Q340" s="375">
        <f>'6. SEZ 2'!Q14</f>
        <v>0</v>
      </c>
      <c r="R340" s="375">
        <f>'6. SEZ 2'!R14</f>
        <v>0</v>
      </c>
      <c r="S340" s="377" t="str">
        <f>VLOOKUP(B340,'Plant Data'!B:H,2,0)</f>
        <v>Ahmedabad</v>
      </c>
      <c r="T340" s="377" t="str">
        <f>VLOOKUP(B340,'Plant Data'!B:H,3,0)</f>
        <v>TS-5</v>
      </c>
      <c r="U340" s="377" t="str">
        <f>VLOOKUP(B340,'Plant Data'!B:H,4,0)</f>
        <v>OSD</v>
      </c>
      <c r="V340" s="377" t="str">
        <f>VLOOKUP(B340,'Plant Data'!B:H,5,0)</f>
        <v>Vishal Shah</v>
      </c>
      <c r="W340" s="377" t="str">
        <f>VLOOKUP(B340,'Plant Data'!B:H,6,0)</f>
        <v>Jehul Khamar</v>
      </c>
      <c r="X340" s="377" t="str">
        <f>VLOOKUP(B340,'Plant Data'!B:H,7,0)</f>
        <v>Niloy Majumdar</v>
      </c>
      <c r="AA340" s="367" t="s">
        <v>132</v>
      </c>
      <c r="AB340" s="375">
        <v>0</v>
      </c>
      <c r="AD340" s="401">
        <f t="shared" si="37"/>
        <v>0</v>
      </c>
      <c r="AE340" s="401">
        <f t="shared" si="37"/>
        <v>0</v>
      </c>
      <c r="AF340" s="401">
        <f t="shared" si="38"/>
        <v>0</v>
      </c>
      <c r="AG340" s="401">
        <f t="shared" si="39"/>
        <v>0</v>
      </c>
      <c r="AH340" s="401">
        <f t="shared" si="40"/>
        <v>0</v>
      </c>
      <c r="AI340" s="401">
        <f t="shared" si="41"/>
        <v>0</v>
      </c>
      <c r="AJ340" s="401">
        <f t="shared" si="42"/>
        <v>0</v>
      </c>
      <c r="AK340" s="401">
        <f t="shared" si="43"/>
        <v>0</v>
      </c>
      <c r="AL340" s="401"/>
      <c r="AM340" s="401"/>
      <c r="AN340" s="401"/>
      <c r="AO340" s="401"/>
      <c r="AP340" s="367" t="s">
        <v>158</v>
      </c>
    </row>
    <row r="341" spans="1:42">
      <c r="A341" s="367">
        <v>12</v>
      </c>
      <c r="B341" s="367" t="s">
        <v>158</v>
      </c>
      <c r="C341" s="367" t="s">
        <v>13</v>
      </c>
      <c r="E341" s="375">
        <f>'6. SEZ 2'!D15</f>
        <v>0</v>
      </c>
      <c r="F341" s="375">
        <f>'6. SEZ 2'!F15</f>
        <v>0</v>
      </c>
      <c r="G341" s="375">
        <f>'6. SEZ 2'!G15</f>
        <v>0</v>
      </c>
      <c r="H341" s="375">
        <f>'6. SEZ 2'!H15</f>
        <v>0</v>
      </c>
      <c r="I341" s="375">
        <f>'6. SEZ 2'!I15</f>
        <v>0</v>
      </c>
      <c r="J341" s="375">
        <f>'6. SEZ 2'!J15</f>
        <v>0</v>
      </c>
      <c r="K341" s="375">
        <f>'6. SEZ 2'!K15</f>
        <v>0</v>
      </c>
      <c r="L341" s="375">
        <f>'6. SEZ 2'!L15</f>
        <v>0</v>
      </c>
      <c r="M341" s="375">
        <f>'6. SEZ 2'!M15</f>
        <v>0</v>
      </c>
      <c r="N341" s="375">
        <f>'6. SEZ 2'!N15</f>
        <v>0</v>
      </c>
      <c r="O341" s="375">
        <f>'6. SEZ 2'!O15</f>
        <v>0</v>
      </c>
      <c r="P341" s="375">
        <f>'6. SEZ 2'!P15</f>
        <v>0</v>
      </c>
      <c r="Q341" s="375">
        <f>'6. SEZ 2'!Q15</f>
        <v>0</v>
      </c>
      <c r="R341" s="375">
        <f>'6. SEZ 2'!R15</f>
        <v>0</v>
      </c>
      <c r="S341" s="377" t="str">
        <f>VLOOKUP(B341,'Plant Data'!B:H,2,0)</f>
        <v>Ahmedabad</v>
      </c>
      <c r="T341" s="377" t="str">
        <f>VLOOKUP(B341,'Plant Data'!B:H,3,0)</f>
        <v>TS-5</v>
      </c>
      <c r="U341" s="377" t="str">
        <f>VLOOKUP(B341,'Plant Data'!B:H,4,0)</f>
        <v>OSD</v>
      </c>
      <c r="V341" s="377" t="str">
        <f>VLOOKUP(B341,'Plant Data'!B:H,5,0)</f>
        <v>Vishal Shah</v>
      </c>
      <c r="W341" s="377" t="str">
        <f>VLOOKUP(B341,'Plant Data'!B:H,6,0)</f>
        <v>Jehul Khamar</v>
      </c>
      <c r="X341" s="377" t="str">
        <f>VLOOKUP(B341,'Plant Data'!B:H,7,0)</f>
        <v>Niloy Majumdar</v>
      </c>
      <c r="AA341" s="367" t="s">
        <v>13</v>
      </c>
      <c r="AB341" s="375">
        <v>0</v>
      </c>
      <c r="AD341" s="401">
        <f t="shared" si="37"/>
        <v>0</v>
      </c>
      <c r="AE341" s="401">
        <f t="shared" si="37"/>
        <v>0</v>
      </c>
      <c r="AF341" s="401">
        <f t="shared" si="38"/>
        <v>0</v>
      </c>
      <c r="AG341" s="401">
        <f t="shared" si="39"/>
        <v>0</v>
      </c>
      <c r="AH341" s="401">
        <f t="shared" si="40"/>
        <v>0</v>
      </c>
      <c r="AI341" s="401">
        <f t="shared" si="41"/>
        <v>0</v>
      </c>
      <c r="AJ341" s="401">
        <f t="shared" si="42"/>
        <v>0</v>
      </c>
      <c r="AK341" s="401">
        <f t="shared" si="43"/>
        <v>0</v>
      </c>
      <c r="AL341" s="401"/>
      <c r="AM341" s="401"/>
      <c r="AN341" s="401"/>
      <c r="AO341" s="401"/>
      <c r="AP341" s="367" t="s">
        <v>158</v>
      </c>
    </row>
    <row r="342" spans="1:42">
      <c r="A342" s="367">
        <v>13</v>
      </c>
      <c r="B342" s="367" t="s">
        <v>158</v>
      </c>
      <c r="C342" s="367" t="s">
        <v>14</v>
      </c>
      <c r="E342" s="375">
        <f>'6. SEZ 2'!D16</f>
        <v>0</v>
      </c>
      <c r="F342" s="375">
        <f>'6. SEZ 2'!F16</f>
        <v>0</v>
      </c>
      <c r="G342" s="375">
        <f>'6. SEZ 2'!G16</f>
        <v>0</v>
      </c>
      <c r="H342" s="375">
        <f>'6. SEZ 2'!H16</f>
        <v>0</v>
      </c>
      <c r="I342" s="375">
        <f>'6. SEZ 2'!I16</f>
        <v>0</v>
      </c>
      <c r="J342" s="375">
        <f>'6. SEZ 2'!J16</f>
        <v>0</v>
      </c>
      <c r="K342" s="375">
        <f>'6. SEZ 2'!K16</f>
        <v>0</v>
      </c>
      <c r="L342" s="375">
        <f>'6. SEZ 2'!L16</f>
        <v>0</v>
      </c>
      <c r="M342" s="375">
        <f>'6. SEZ 2'!M16</f>
        <v>0</v>
      </c>
      <c r="N342" s="375">
        <f>'6. SEZ 2'!N16</f>
        <v>0</v>
      </c>
      <c r="O342" s="375">
        <f>'6. SEZ 2'!O16</f>
        <v>0</v>
      </c>
      <c r="P342" s="375">
        <f>'6. SEZ 2'!P16</f>
        <v>0</v>
      </c>
      <c r="Q342" s="375">
        <f>'6. SEZ 2'!Q16</f>
        <v>0</v>
      </c>
      <c r="R342" s="375">
        <f>'6. SEZ 2'!R16</f>
        <v>0</v>
      </c>
      <c r="S342" s="377" t="str">
        <f>VLOOKUP(B342,'Plant Data'!B:H,2,0)</f>
        <v>Ahmedabad</v>
      </c>
      <c r="T342" s="377" t="str">
        <f>VLOOKUP(B342,'Plant Data'!B:H,3,0)</f>
        <v>TS-5</v>
      </c>
      <c r="U342" s="377" t="str">
        <f>VLOOKUP(B342,'Plant Data'!B:H,4,0)</f>
        <v>OSD</v>
      </c>
      <c r="V342" s="377" t="str">
        <f>VLOOKUP(B342,'Plant Data'!B:H,5,0)</f>
        <v>Vishal Shah</v>
      </c>
      <c r="W342" s="377" t="str">
        <f>VLOOKUP(B342,'Plant Data'!B:H,6,0)</f>
        <v>Jehul Khamar</v>
      </c>
      <c r="X342" s="377" t="str">
        <f>VLOOKUP(B342,'Plant Data'!B:H,7,0)</f>
        <v>Niloy Majumdar</v>
      </c>
      <c r="AA342" s="367" t="s">
        <v>14</v>
      </c>
      <c r="AB342" s="375">
        <v>0</v>
      </c>
      <c r="AD342" s="401">
        <f t="shared" si="37"/>
        <v>0</v>
      </c>
      <c r="AE342" s="401">
        <f t="shared" si="37"/>
        <v>0</v>
      </c>
      <c r="AF342" s="401">
        <f t="shared" si="38"/>
        <v>0</v>
      </c>
      <c r="AG342" s="401">
        <f t="shared" si="39"/>
        <v>0</v>
      </c>
      <c r="AH342" s="401">
        <f t="shared" si="40"/>
        <v>0</v>
      </c>
      <c r="AI342" s="401">
        <f t="shared" si="41"/>
        <v>0</v>
      </c>
      <c r="AJ342" s="401">
        <f t="shared" si="42"/>
        <v>0</v>
      </c>
      <c r="AK342" s="401">
        <f t="shared" si="43"/>
        <v>0</v>
      </c>
      <c r="AL342" s="401"/>
      <c r="AM342" s="401"/>
      <c r="AN342" s="401"/>
      <c r="AO342" s="401"/>
      <c r="AP342" s="367" t="s">
        <v>158</v>
      </c>
    </row>
    <row r="343" spans="1:42">
      <c r="A343" s="367">
        <v>1</v>
      </c>
      <c r="B343" s="367" t="s">
        <v>416</v>
      </c>
      <c r="C343" s="367" t="s">
        <v>416</v>
      </c>
      <c r="E343" s="375">
        <f>'30. Central Quality Excellence'!D4</f>
        <v>0</v>
      </c>
      <c r="F343" s="375">
        <f>'30. Central Quality Excellence'!F4</f>
        <v>0</v>
      </c>
      <c r="G343" s="375">
        <f>'30. Central Quality Excellence'!G4</f>
        <v>0</v>
      </c>
      <c r="H343" s="375">
        <f>'30. Central Quality Excellence'!H4</f>
        <v>0</v>
      </c>
      <c r="I343" s="375">
        <f>'30. Central Quality Excellence'!I4</f>
        <v>0</v>
      </c>
      <c r="J343" s="375">
        <f>'30. Central Quality Excellence'!J4</f>
        <v>0</v>
      </c>
      <c r="K343" s="375">
        <f>'30. Central Quality Excellence'!K4</f>
        <v>0</v>
      </c>
      <c r="L343" s="375">
        <f>'30. Central Quality Excellence'!L4</f>
        <v>0</v>
      </c>
      <c r="M343" s="375">
        <f>'30. Central Quality Excellence'!M4</f>
        <v>0</v>
      </c>
      <c r="N343" s="375">
        <f>'30. Central Quality Excellence'!N4</f>
        <v>0</v>
      </c>
      <c r="O343" s="375">
        <f>'30. Central Quality Excellence'!O4</f>
        <v>0</v>
      </c>
      <c r="P343" s="375">
        <f>'30. Central Quality Excellence'!P4</f>
        <v>0</v>
      </c>
      <c r="Q343" s="375">
        <f>'30. Central Quality Excellence'!Q4</f>
        <v>0</v>
      </c>
      <c r="R343" s="375">
        <f>'30. Central Quality Excellence'!R4</f>
        <v>0</v>
      </c>
      <c r="S343" s="377" t="str">
        <f>VLOOKUP(B343,'Plant Data'!B:H,2,0)</f>
        <v>Ahmedabad</v>
      </c>
      <c r="T343" s="377" t="str">
        <f>VLOOKUP(B343,'Plant Data'!B:H,3,0)</f>
        <v>BU</v>
      </c>
      <c r="U343" s="377" t="str">
        <f>VLOOKUP(B343,'Plant Data'!B:H,4,0)</f>
        <v>NA</v>
      </c>
      <c r="V343" s="377" t="str">
        <f>VLOOKUP(B343,'Plant Data'!B:H,5,0)</f>
        <v>Ankur Parikh</v>
      </c>
      <c r="W343" s="377" t="str">
        <f>VLOOKUP(B343,'Plant Data'!B:H,6,0)</f>
        <v>Akshay Patel</v>
      </c>
      <c r="X343" s="377" t="str">
        <f>VLOOKUP(B343,'Plant Data'!B:H,7,0)</f>
        <v>Bhavin Patel</v>
      </c>
      <c r="AA343" s="367" t="s">
        <v>416</v>
      </c>
      <c r="AB343" s="375">
        <v>0</v>
      </c>
      <c r="AD343" s="401">
        <f t="shared" si="37"/>
        <v>0</v>
      </c>
      <c r="AE343" s="401">
        <f t="shared" si="37"/>
        <v>0</v>
      </c>
      <c r="AF343" s="401">
        <f t="shared" si="38"/>
        <v>0</v>
      </c>
      <c r="AG343" s="401">
        <f t="shared" si="39"/>
        <v>0</v>
      </c>
      <c r="AH343" s="401">
        <f t="shared" si="40"/>
        <v>0</v>
      </c>
      <c r="AI343" s="401">
        <f t="shared" si="41"/>
        <v>0</v>
      </c>
      <c r="AJ343" s="401">
        <f t="shared" si="42"/>
        <v>0</v>
      </c>
      <c r="AK343" s="401">
        <f t="shared" si="43"/>
        <v>0</v>
      </c>
    </row>
    <row r="344" spans="1:42">
      <c r="A344" s="367">
        <v>1</v>
      </c>
      <c r="B344" s="367" t="s">
        <v>417</v>
      </c>
      <c r="C344" s="367" t="s">
        <v>417</v>
      </c>
      <c r="E344" s="375">
        <f>'31. IRA'!D4</f>
        <v>0</v>
      </c>
      <c r="F344" s="375">
        <f>'31. IRA'!F4</f>
        <v>0</v>
      </c>
      <c r="G344" s="375">
        <f>'31. IRA'!G4</f>
        <v>0</v>
      </c>
      <c r="H344" s="375">
        <f>'31. IRA'!H4</f>
        <v>0</v>
      </c>
      <c r="I344" s="375">
        <f>'31. IRA'!I4</f>
        <v>0</v>
      </c>
      <c r="J344" s="375">
        <f>'31. IRA'!J4</f>
        <v>0</v>
      </c>
      <c r="K344" s="375">
        <f>'31. IRA'!K4</f>
        <v>0</v>
      </c>
      <c r="L344" s="375">
        <f>'31. IRA'!L4</f>
        <v>0</v>
      </c>
      <c r="M344" s="375">
        <f>'31. IRA'!M4</f>
        <v>0</v>
      </c>
      <c r="N344" s="375">
        <f>'31. IRA'!N4</f>
        <v>0</v>
      </c>
      <c r="O344" s="375">
        <f>'31. IRA'!O4</f>
        <v>0</v>
      </c>
      <c r="P344" s="375">
        <f>'31. IRA'!P4</f>
        <v>0</v>
      </c>
      <c r="Q344" s="375">
        <f>'31. IRA'!Q4</f>
        <v>0</v>
      </c>
      <c r="R344" s="375">
        <f>'31. IRA'!R4</f>
        <v>0</v>
      </c>
      <c r="S344" s="377" t="str">
        <f>VLOOKUP(B344,'Plant Data'!B:H,2,0)</f>
        <v>Ahmedabad</v>
      </c>
      <c r="T344" s="377" t="str">
        <f>VLOOKUP(B344,'Plant Data'!B:H,3,0)</f>
        <v>BU</v>
      </c>
      <c r="U344" s="377" t="str">
        <f>VLOOKUP(B344,'Plant Data'!B:H,4,0)</f>
        <v>NA</v>
      </c>
      <c r="V344" s="377" t="str">
        <f>VLOOKUP(B344,'Plant Data'!B:H,5,0)</f>
        <v>Ranju Nijawan</v>
      </c>
      <c r="W344" s="377" t="str">
        <f>VLOOKUP(B344,'Plant Data'!B:H,6,0)</f>
        <v>Akshay Patel</v>
      </c>
      <c r="X344" s="377" t="str">
        <f>VLOOKUP(B344,'Plant Data'!B:H,7,0)</f>
        <v>Darshan Doshi</v>
      </c>
      <c r="AA344" s="367" t="s">
        <v>417</v>
      </c>
      <c r="AB344" s="375">
        <v>0</v>
      </c>
      <c r="AD344" s="401">
        <f t="shared" ref="AD344:AE344" si="44">$AB344*AD$5</f>
        <v>0</v>
      </c>
      <c r="AE344" s="401">
        <f t="shared" si="44"/>
        <v>0</v>
      </c>
      <c r="AF344" s="401">
        <f t="shared" si="38"/>
        <v>0</v>
      </c>
      <c r="AG344" s="401">
        <f t="shared" si="39"/>
        <v>0</v>
      </c>
      <c r="AH344" s="401">
        <f t="shared" si="40"/>
        <v>0</v>
      </c>
      <c r="AI344" s="401">
        <f t="shared" si="41"/>
        <v>0</v>
      </c>
      <c r="AJ344" s="401">
        <f t="shared" si="42"/>
        <v>0</v>
      </c>
      <c r="AK344" s="401">
        <f t="shared" si="43"/>
        <v>0</v>
      </c>
    </row>
  </sheetData>
  <autoFilter ref="A6:AQ344" xr:uid="{B890CE11-66A0-43ED-B03B-80A3E917ED07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8721" r:id="rId4" name="Button 1">
              <controlPr defaultSize="0" print="0" autoFill="0" autoPict="0" macro="[0]!Sheet1.slim_powerbi">
                <anchor moveWithCells="1" sizeWithCells="1">
                  <from>
                    <xdr:col>23</xdr:col>
                    <xdr:colOff>563880</xdr:colOff>
                    <xdr:row>0</xdr:row>
                    <xdr:rowOff>0</xdr:rowOff>
                  </from>
                  <to>
                    <xdr:col>25</xdr:col>
                    <xdr:colOff>426720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149D7-1B79-4BAC-A363-47ACF6ACD041}">
  <sheetPr codeName="Sheet4">
    <tabColor rgb="FF009193"/>
  </sheetPr>
  <dimension ref="A1:U7945"/>
  <sheetViews>
    <sheetView zoomScale="70" zoomScaleNormal="70" workbookViewId="0">
      <pane ySplit="1" topLeftCell="A2" activePane="bottomLeft" state="frozen"/>
      <selection activeCell="K15" sqref="K15"/>
      <selection pane="bottomLeft" activeCell="J3894" sqref="J3894"/>
    </sheetView>
  </sheetViews>
  <sheetFormatPr defaultColWidth="8.88671875" defaultRowHeight="14.4"/>
  <cols>
    <col min="1" max="1" width="18.88671875" style="63" bestFit="1" customWidth="1"/>
    <col min="2" max="2" width="25" style="63" bestFit="1" customWidth="1"/>
    <col min="3" max="3" width="25.6640625" style="63" bestFit="1" customWidth="1"/>
    <col min="4" max="4" width="11.21875" style="390" bestFit="1" customWidth="1"/>
    <col min="5" max="5" width="6.33203125" style="63" bestFit="1" customWidth="1"/>
    <col min="6" max="6" width="8" style="63" customWidth="1"/>
    <col min="7" max="7" width="12" style="391" bestFit="1" customWidth="1"/>
    <col min="8" max="8" width="14.5546875" style="391" bestFit="1" customWidth="1"/>
    <col min="9" max="9" width="14.44140625" style="391" bestFit="1" customWidth="1"/>
    <col min="10" max="10" width="12.5546875" style="391" bestFit="1" customWidth="1"/>
    <col min="11" max="11" width="15.33203125" style="63" bestFit="1" customWidth="1"/>
    <col min="12" max="12" width="10.33203125" style="63" bestFit="1" customWidth="1"/>
    <col min="13" max="13" width="13.33203125" style="63" bestFit="1" customWidth="1"/>
    <col min="14" max="14" width="18.44140625" style="63" bestFit="1" customWidth="1"/>
    <col min="15" max="15" width="35" style="63" bestFit="1" customWidth="1"/>
    <col min="16" max="16" width="17.33203125" style="63" bestFit="1" customWidth="1"/>
    <col min="17" max="17" width="16.109375" style="63" bestFit="1" customWidth="1"/>
    <col min="18" max="18" width="19.88671875" style="63" bestFit="1" customWidth="1"/>
    <col min="19" max="19" width="19.6640625" style="63" bestFit="1" customWidth="1"/>
    <col min="20" max="21" width="14.6640625" style="63" bestFit="1" customWidth="1"/>
    <col min="22" max="16384" width="8.88671875" style="63"/>
  </cols>
  <sheetData>
    <row r="1" spans="1:21">
      <c r="A1" s="386" t="s">
        <v>358</v>
      </c>
      <c r="B1" s="386" t="s">
        <v>1</v>
      </c>
      <c r="C1" s="386" t="s">
        <v>359</v>
      </c>
      <c r="D1" s="387" t="s">
        <v>360</v>
      </c>
      <c r="E1" s="386" t="s">
        <v>361</v>
      </c>
      <c r="F1" s="386" t="s">
        <v>362</v>
      </c>
      <c r="G1" s="388" t="s">
        <v>363</v>
      </c>
      <c r="H1" s="388" t="s">
        <v>364</v>
      </c>
      <c r="I1" s="388" t="s">
        <v>365</v>
      </c>
      <c r="J1" s="388" t="s">
        <v>40</v>
      </c>
      <c r="K1" s="386" t="s">
        <v>188</v>
      </c>
      <c r="L1" s="386" t="s">
        <v>33</v>
      </c>
      <c r="M1" s="386" t="s">
        <v>187</v>
      </c>
      <c r="N1" s="386" t="s">
        <v>35</v>
      </c>
      <c r="O1" s="386" t="s">
        <v>36</v>
      </c>
      <c r="P1" s="386" t="s">
        <v>349</v>
      </c>
      <c r="Q1" s="386" t="s">
        <v>350</v>
      </c>
      <c r="R1" s="386" t="s">
        <v>366</v>
      </c>
      <c r="S1" s="386" t="s">
        <v>367</v>
      </c>
      <c r="T1" s="386" t="s">
        <v>368</v>
      </c>
      <c r="U1" s="386" t="s">
        <v>403</v>
      </c>
    </row>
    <row r="2" spans="1:21">
      <c r="A2" s="386" t="s">
        <v>57</v>
      </c>
      <c r="B2" s="386" t="s">
        <v>7</v>
      </c>
      <c r="C2" s="386" t="s">
        <v>150</v>
      </c>
      <c r="D2" s="387">
        <v>44927</v>
      </c>
      <c r="E2" s="386">
        <v>1</v>
      </c>
      <c r="F2" s="386">
        <v>2023</v>
      </c>
      <c r="G2" s="388">
        <v>65.625</v>
      </c>
      <c r="H2" s="388">
        <v>22</v>
      </c>
      <c r="I2" s="388">
        <v>4.8125</v>
      </c>
      <c r="J2" s="388">
        <v>0</v>
      </c>
      <c r="K2" s="386" t="s">
        <v>57</v>
      </c>
      <c r="L2" s="386" t="s">
        <v>41</v>
      </c>
      <c r="M2" s="386" t="s">
        <v>241</v>
      </c>
      <c r="N2" s="386" t="s">
        <v>58</v>
      </c>
      <c r="O2" s="386" t="s">
        <v>59</v>
      </c>
      <c r="P2" s="386" t="s">
        <v>60</v>
      </c>
      <c r="Q2" s="386" t="s">
        <v>60</v>
      </c>
      <c r="R2" s="386">
        <v>4.8125</v>
      </c>
      <c r="S2" s="389">
        <v>0</v>
      </c>
      <c r="T2" s="386" t="s">
        <v>369</v>
      </c>
      <c r="U2" s="386" t="s">
        <v>404</v>
      </c>
    </row>
    <row r="3" spans="1:21">
      <c r="A3" s="386" t="s">
        <v>57</v>
      </c>
      <c r="B3" s="386" t="s">
        <v>7</v>
      </c>
      <c r="C3" s="386" t="s">
        <v>20</v>
      </c>
      <c r="D3" s="387">
        <v>44927</v>
      </c>
      <c r="E3" s="386">
        <v>1</v>
      </c>
      <c r="F3" s="386">
        <v>2023</v>
      </c>
      <c r="G3" s="388">
        <v>145.3125</v>
      </c>
      <c r="H3" s="388">
        <v>22</v>
      </c>
      <c r="I3" s="388">
        <v>10.65625</v>
      </c>
      <c r="J3" s="388">
        <v>4.5</v>
      </c>
      <c r="K3" s="386" t="s">
        <v>57</v>
      </c>
      <c r="L3" s="386" t="s">
        <v>41</v>
      </c>
      <c r="M3" s="386" t="s">
        <v>241</v>
      </c>
      <c r="N3" s="386" t="s">
        <v>58</v>
      </c>
      <c r="O3" s="386" t="s">
        <v>59</v>
      </c>
      <c r="P3" s="386" t="s">
        <v>60</v>
      </c>
      <c r="Q3" s="386" t="s">
        <v>60</v>
      </c>
      <c r="R3" s="386">
        <v>4.8125</v>
      </c>
      <c r="S3" s="386">
        <v>1.1000000000000001</v>
      </c>
      <c r="T3" s="386" t="s">
        <v>369</v>
      </c>
      <c r="U3" s="386" t="s">
        <v>404</v>
      </c>
    </row>
    <row r="4" spans="1:21">
      <c r="A4" s="386" t="s">
        <v>57</v>
      </c>
      <c r="B4" s="386" t="s">
        <v>7</v>
      </c>
      <c r="C4" s="386" t="s">
        <v>21</v>
      </c>
      <c r="D4" s="387">
        <v>44927</v>
      </c>
      <c r="E4" s="386">
        <v>1</v>
      </c>
      <c r="F4" s="386">
        <v>2023</v>
      </c>
      <c r="G4" s="388">
        <v>140.625</v>
      </c>
      <c r="H4" s="388">
        <v>22</v>
      </c>
      <c r="I4" s="388">
        <v>10.3125</v>
      </c>
      <c r="J4" s="388">
        <v>45.3</v>
      </c>
      <c r="K4" s="386" t="s">
        <v>57</v>
      </c>
      <c r="L4" s="386" t="s">
        <v>41</v>
      </c>
      <c r="M4" s="386" t="s">
        <v>241</v>
      </c>
      <c r="N4" s="386" t="s">
        <v>58</v>
      </c>
      <c r="O4" s="386" t="s">
        <v>59</v>
      </c>
      <c r="P4" s="386" t="s">
        <v>60</v>
      </c>
      <c r="Q4" s="386" t="s">
        <v>60</v>
      </c>
      <c r="R4" s="386">
        <v>4.8125</v>
      </c>
      <c r="S4" s="386">
        <v>2</v>
      </c>
      <c r="T4" s="386" t="s">
        <v>369</v>
      </c>
      <c r="U4" s="386" t="s">
        <v>404</v>
      </c>
    </row>
    <row r="5" spans="1:21">
      <c r="A5" s="386" t="s">
        <v>57</v>
      </c>
      <c r="B5" s="386" t="s">
        <v>7</v>
      </c>
      <c r="C5" s="386" t="s">
        <v>22</v>
      </c>
      <c r="D5" s="387">
        <v>44927</v>
      </c>
      <c r="E5" s="386">
        <v>1</v>
      </c>
      <c r="F5" s="386">
        <v>2023</v>
      </c>
      <c r="G5" s="388">
        <v>140.625</v>
      </c>
      <c r="H5" s="388">
        <v>22</v>
      </c>
      <c r="I5" s="388">
        <v>10.3125</v>
      </c>
      <c r="J5" s="388">
        <v>43.2</v>
      </c>
      <c r="K5" s="386" t="s">
        <v>57</v>
      </c>
      <c r="L5" s="386" t="s">
        <v>41</v>
      </c>
      <c r="M5" s="386" t="s">
        <v>241</v>
      </c>
      <c r="N5" s="386" t="s">
        <v>58</v>
      </c>
      <c r="O5" s="386" t="s">
        <v>59</v>
      </c>
      <c r="P5" s="386" t="s">
        <v>60</v>
      </c>
      <c r="Q5" s="386" t="s">
        <v>60</v>
      </c>
      <c r="R5" s="386">
        <v>10.65625</v>
      </c>
      <c r="S5" s="389">
        <v>4.5</v>
      </c>
      <c r="T5" s="386" t="s">
        <v>369</v>
      </c>
      <c r="U5" s="386" t="s">
        <v>404</v>
      </c>
    </row>
    <row r="6" spans="1:21">
      <c r="A6" s="386" t="s">
        <v>57</v>
      </c>
      <c r="B6" s="386" t="s">
        <v>7</v>
      </c>
      <c r="C6" s="386" t="s">
        <v>23</v>
      </c>
      <c r="D6" s="387">
        <v>44927</v>
      </c>
      <c r="E6" s="386">
        <v>1</v>
      </c>
      <c r="F6" s="386">
        <v>2023</v>
      </c>
      <c r="G6" s="388">
        <v>140.625</v>
      </c>
      <c r="H6" s="388">
        <v>22</v>
      </c>
      <c r="I6" s="388">
        <v>10.3125</v>
      </c>
      <c r="J6" s="388">
        <v>20</v>
      </c>
      <c r="K6" s="386" t="s">
        <v>57</v>
      </c>
      <c r="L6" s="386" t="s">
        <v>41</v>
      </c>
      <c r="M6" s="386" t="s">
        <v>241</v>
      </c>
      <c r="N6" s="386" t="s">
        <v>58</v>
      </c>
      <c r="O6" s="386" t="s">
        <v>59</v>
      </c>
      <c r="P6" s="386" t="s">
        <v>60</v>
      </c>
      <c r="Q6" s="386" t="s">
        <v>60</v>
      </c>
      <c r="R6" s="386">
        <v>10.65625</v>
      </c>
      <c r="S6" s="386">
        <v>33.1</v>
      </c>
      <c r="T6" s="386" t="s">
        <v>369</v>
      </c>
      <c r="U6" s="386" t="s">
        <v>404</v>
      </c>
    </row>
    <row r="7" spans="1:21">
      <c r="A7" s="386" t="s">
        <v>57</v>
      </c>
      <c r="B7" s="386" t="s">
        <v>8</v>
      </c>
      <c r="C7" s="386" t="s">
        <v>8</v>
      </c>
      <c r="D7" s="387">
        <v>44927</v>
      </c>
      <c r="E7" s="386">
        <v>1</v>
      </c>
      <c r="F7" s="386">
        <v>2023</v>
      </c>
      <c r="G7" s="388">
        <v>187.5</v>
      </c>
      <c r="H7" s="388">
        <v>22</v>
      </c>
      <c r="I7" s="388">
        <v>13.75</v>
      </c>
      <c r="J7" s="388">
        <v>30.5</v>
      </c>
      <c r="K7" s="386" t="s">
        <v>57</v>
      </c>
      <c r="L7" s="386" t="s">
        <v>41</v>
      </c>
      <c r="M7" s="386" t="s">
        <v>241</v>
      </c>
      <c r="N7" s="386" t="s">
        <v>58</v>
      </c>
      <c r="O7" s="386" t="s">
        <v>59</v>
      </c>
      <c r="P7" s="386" t="s">
        <v>60</v>
      </c>
      <c r="Q7" s="386" t="s">
        <v>60</v>
      </c>
      <c r="R7" s="386">
        <v>10.65625</v>
      </c>
      <c r="S7" s="386">
        <v>68.989999999999995</v>
      </c>
      <c r="T7" s="386" t="s">
        <v>369</v>
      </c>
      <c r="U7" s="386" t="s">
        <v>404</v>
      </c>
    </row>
    <row r="8" spans="1:21">
      <c r="A8" s="386" t="s">
        <v>57</v>
      </c>
      <c r="B8" s="386" t="s">
        <v>9</v>
      </c>
      <c r="C8" s="386" t="s">
        <v>9</v>
      </c>
      <c r="D8" s="387">
        <v>44927</v>
      </c>
      <c r="E8" s="386">
        <v>1</v>
      </c>
      <c r="F8" s="386">
        <v>2023</v>
      </c>
      <c r="G8" s="388">
        <v>46.875</v>
      </c>
      <c r="H8" s="388">
        <v>22</v>
      </c>
      <c r="I8" s="388">
        <v>3.4375</v>
      </c>
      <c r="J8" s="388">
        <v>0.4</v>
      </c>
      <c r="K8" s="386" t="s">
        <v>57</v>
      </c>
      <c r="L8" s="386" t="s">
        <v>41</v>
      </c>
      <c r="M8" s="386" t="s">
        <v>241</v>
      </c>
      <c r="N8" s="386" t="s">
        <v>58</v>
      </c>
      <c r="O8" s="386" t="s">
        <v>59</v>
      </c>
      <c r="P8" s="386" t="s">
        <v>60</v>
      </c>
      <c r="Q8" s="386" t="s">
        <v>60</v>
      </c>
      <c r="R8" s="386">
        <v>10.3125</v>
      </c>
      <c r="S8" s="389">
        <v>45.3</v>
      </c>
      <c r="T8" s="386" t="s">
        <v>369</v>
      </c>
      <c r="U8" s="386" t="s">
        <v>404</v>
      </c>
    </row>
    <row r="9" spans="1:21">
      <c r="A9" s="386" t="s">
        <v>57</v>
      </c>
      <c r="B9" s="386" t="s">
        <v>10</v>
      </c>
      <c r="C9" s="386" t="s">
        <v>10</v>
      </c>
      <c r="D9" s="387">
        <v>44927</v>
      </c>
      <c r="E9" s="386">
        <v>1</v>
      </c>
      <c r="F9" s="386">
        <v>2023</v>
      </c>
      <c r="G9" s="388">
        <v>46.875</v>
      </c>
      <c r="H9" s="388">
        <v>22</v>
      </c>
      <c r="I9" s="388">
        <v>3.4375</v>
      </c>
      <c r="J9" s="388">
        <v>0</v>
      </c>
      <c r="K9" s="386" t="s">
        <v>57</v>
      </c>
      <c r="L9" s="386" t="s">
        <v>41</v>
      </c>
      <c r="M9" s="386" t="s">
        <v>241</v>
      </c>
      <c r="N9" s="386" t="s">
        <v>58</v>
      </c>
      <c r="O9" s="386" t="s">
        <v>59</v>
      </c>
      <c r="P9" s="386" t="s">
        <v>60</v>
      </c>
      <c r="Q9" s="386" t="s">
        <v>60</v>
      </c>
      <c r="R9" s="386">
        <v>10.3125</v>
      </c>
      <c r="S9" s="386">
        <v>39.700000000000003</v>
      </c>
      <c r="T9" s="386" t="s">
        <v>369</v>
      </c>
      <c r="U9" s="386" t="s">
        <v>404</v>
      </c>
    </row>
    <row r="10" spans="1:21">
      <c r="A10" s="386" t="s">
        <v>57</v>
      </c>
      <c r="B10" s="386" t="s">
        <v>26</v>
      </c>
      <c r="C10" s="386" t="s">
        <v>26</v>
      </c>
      <c r="D10" s="387">
        <v>44927</v>
      </c>
      <c r="E10" s="386">
        <v>1</v>
      </c>
      <c r="F10" s="386">
        <v>2023</v>
      </c>
      <c r="G10" s="388">
        <v>46.875</v>
      </c>
      <c r="H10" s="388">
        <v>22</v>
      </c>
      <c r="I10" s="388">
        <v>3.4375</v>
      </c>
      <c r="J10" s="388">
        <v>0</v>
      </c>
      <c r="K10" s="386" t="s">
        <v>57</v>
      </c>
      <c r="L10" s="386" t="s">
        <v>41</v>
      </c>
      <c r="M10" s="386" t="s">
        <v>241</v>
      </c>
      <c r="N10" s="386" t="s">
        <v>58</v>
      </c>
      <c r="O10" s="386" t="s">
        <v>59</v>
      </c>
      <c r="P10" s="386" t="s">
        <v>60</v>
      </c>
      <c r="Q10" s="386" t="s">
        <v>60</v>
      </c>
      <c r="R10" s="386">
        <v>10.3125</v>
      </c>
      <c r="S10" s="386">
        <v>40.299999999999997</v>
      </c>
      <c r="T10" s="386" t="s">
        <v>369</v>
      </c>
      <c r="U10" s="386" t="s">
        <v>404</v>
      </c>
    </row>
    <row r="11" spans="1:21">
      <c r="A11" s="386" t="s">
        <v>57</v>
      </c>
      <c r="B11" s="386" t="s">
        <v>27</v>
      </c>
      <c r="C11" s="386" t="s">
        <v>27</v>
      </c>
      <c r="D11" s="387">
        <v>44927</v>
      </c>
      <c r="E11" s="386">
        <v>1</v>
      </c>
      <c r="F11" s="386">
        <v>2023</v>
      </c>
      <c r="G11" s="388">
        <v>32.8125</v>
      </c>
      <c r="H11" s="388">
        <v>22</v>
      </c>
      <c r="I11" s="388">
        <v>2.40625</v>
      </c>
      <c r="J11" s="388">
        <v>0</v>
      </c>
      <c r="K11" s="386" t="s">
        <v>57</v>
      </c>
      <c r="L11" s="386" t="s">
        <v>41</v>
      </c>
      <c r="M11" s="386" t="s">
        <v>241</v>
      </c>
      <c r="N11" s="386" t="s">
        <v>58</v>
      </c>
      <c r="O11" s="386" t="s">
        <v>59</v>
      </c>
      <c r="P11" s="386" t="s">
        <v>60</v>
      </c>
      <c r="Q11" s="386" t="s">
        <v>60</v>
      </c>
      <c r="R11" s="386">
        <v>10.3125</v>
      </c>
      <c r="S11" s="389">
        <v>43.2</v>
      </c>
      <c r="T11" s="386" t="s">
        <v>369</v>
      </c>
      <c r="U11" s="386" t="s">
        <v>404</v>
      </c>
    </row>
    <row r="12" spans="1:21">
      <c r="A12" s="386" t="s">
        <v>57</v>
      </c>
      <c r="B12" s="386" t="s">
        <v>11</v>
      </c>
      <c r="C12" s="386" t="s">
        <v>24</v>
      </c>
      <c r="D12" s="387">
        <v>44927</v>
      </c>
      <c r="E12" s="386">
        <v>1</v>
      </c>
      <c r="F12" s="386">
        <v>2023</v>
      </c>
      <c r="G12" s="388">
        <v>328.125</v>
      </c>
      <c r="H12" s="388">
        <v>22</v>
      </c>
      <c r="I12" s="388">
        <v>24.0625</v>
      </c>
      <c r="J12" s="388">
        <v>12.7</v>
      </c>
      <c r="K12" s="386" t="s">
        <v>57</v>
      </c>
      <c r="L12" s="386" t="s">
        <v>41</v>
      </c>
      <c r="M12" s="386" t="s">
        <v>241</v>
      </c>
      <c r="N12" s="386" t="s">
        <v>58</v>
      </c>
      <c r="O12" s="386" t="s">
        <v>59</v>
      </c>
      <c r="P12" s="386" t="s">
        <v>60</v>
      </c>
      <c r="Q12" s="386" t="s">
        <v>60</v>
      </c>
      <c r="R12" s="386">
        <v>10.3125</v>
      </c>
      <c r="S12" s="386">
        <v>26.7</v>
      </c>
      <c r="T12" s="386" t="s">
        <v>369</v>
      </c>
      <c r="U12" s="386" t="s">
        <v>404</v>
      </c>
    </row>
    <row r="13" spans="1:21">
      <c r="A13" s="386" t="s">
        <v>57</v>
      </c>
      <c r="B13" s="386" t="s">
        <v>12</v>
      </c>
      <c r="C13" s="386" t="s">
        <v>25</v>
      </c>
      <c r="D13" s="387">
        <v>44927</v>
      </c>
      <c r="E13" s="386">
        <v>1</v>
      </c>
      <c r="F13" s="386">
        <v>2023</v>
      </c>
      <c r="G13" s="388">
        <v>140.625</v>
      </c>
      <c r="H13" s="388">
        <v>22</v>
      </c>
      <c r="I13" s="388">
        <v>10.3125</v>
      </c>
      <c r="J13" s="388">
        <v>177.8</v>
      </c>
      <c r="K13" s="386" t="s">
        <v>57</v>
      </c>
      <c r="L13" s="386" t="s">
        <v>41</v>
      </c>
      <c r="M13" s="386" t="s">
        <v>241</v>
      </c>
      <c r="N13" s="386" t="s">
        <v>58</v>
      </c>
      <c r="O13" s="386" t="s">
        <v>59</v>
      </c>
      <c r="P13" s="386" t="s">
        <v>60</v>
      </c>
      <c r="Q13" s="386" t="s">
        <v>60</v>
      </c>
      <c r="R13" s="386">
        <v>10.3125</v>
      </c>
      <c r="S13" s="386">
        <v>89.54</v>
      </c>
      <c r="T13" s="386" t="s">
        <v>369</v>
      </c>
      <c r="U13" s="386" t="s">
        <v>404</v>
      </c>
    </row>
    <row r="14" spans="1:21">
      <c r="A14" s="386" t="s">
        <v>57</v>
      </c>
      <c r="B14" s="386" t="s">
        <v>15</v>
      </c>
      <c r="C14" s="386" t="s">
        <v>28</v>
      </c>
      <c r="D14" s="387">
        <v>44927</v>
      </c>
      <c r="E14" s="386">
        <v>1</v>
      </c>
      <c r="F14" s="386">
        <v>2023</v>
      </c>
      <c r="G14" s="388">
        <v>18.75</v>
      </c>
      <c r="H14" s="388">
        <v>22</v>
      </c>
      <c r="I14" s="388">
        <v>1.375</v>
      </c>
      <c r="J14" s="388">
        <v>11.6</v>
      </c>
      <c r="K14" s="386" t="s">
        <v>57</v>
      </c>
      <c r="L14" s="386" t="s">
        <v>41</v>
      </c>
      <c r="M14" s="386" t="s">
        <v>241</v>
      </c>
      <c r="N14" s="386" t="s">
        <v>58</v>
      </c>
      <c r="O14" s="386" t="s">
        <v>59</v>
      </c>
      <c r="P14" s="386" t="s">
        <v>60</v>
      </c>
      <c r="Q14" s="386" t="s">
        <v>60</v>
      </c>
      <c r="R14" s="386">
        <v>10.3125</v>
      </c>
      <c r="S14" s="389">
        <v>20</v>
      </c>
      <c r="T14" s="386" t="s">
        <v>369</v>
      </c>
      <c r="U14" s="386" t="s">
        <v>404</v>
      </c>
    </row>
    <row r="15" spans="1:21">
      <c r="A15" s="386" t="s">
        <v>57</v>
      </c>
      <c r="B15" s="386" t="s">
        <v>16</v>
      </c>
      <c r="C15" s="386" t="s">
        <v>16</v>
      </c>
      <c r="D15" s="387">
        <v>44927</v>
      </c>
      <c r="E15" s="386">
        <v>1</v>
      </c>
      <c r="F15" s="386">
        <v>2023</v>
      </c>
      <c r="G15" s="388">
        <v>0</v>
      </c>
      <c r="H15" s="388">
        <v>22</v>
      </c>
      <c r="I15" s="388">
        <v>0</v>
      </c>
      <c r="J15" s="388">
        <v>0</v>
      </c>
      <c r="K15" s="386" t="s">
        <v>57</v>
      </c>
      <c r="L15" s="386" t="s">
        <v>41</v>
      </c>
      <c r="M15" s="386" t="s">
        <v>241</v>
      </c>
      <c r="N15" s="386" t="s">
        <v>58</v>
      </c>
      <c r="O15" s="386" t="s">
        <v>59</v>
      </c>
      <c r="P15" s="386" t="s">
        <v>60</v>
      </c>
      <c r="Q15" s="386" t="s">
        <v>60</v>
      </c>
      <c r="R15" s="386">
        <v>10.3125</v>
      </c>
      <c r="S15" s="386">
        <v>0</v>
      </c>
      <c r="T15" s="386" t="s">
        <v>369</v>
      </c>
      <c r="U15" s="386" t="s">
        <v>404</v>
      </c>
    </row>
    <row r="16" spans="1:21">
      <c r="A16" s="386" t="s">
        <v>57</v>
      </c>
      <c r="B16" s="386" t="s">
        <v>17</v>
      </c>
      <c r="C16" s="386" t="s">
        <v>17</v>
      </c>
      <c r="D16" s="387">
        <v>44927</v>
      </c>
      <c r="E16" s="386">
        <v>1</v>
      </c>
      <c r="F16" s="386">
        <v>2023</v>
      </c>
      <c r="G16" s="388">
        <v>0</v>
      </c>
      <c r="H16" s="388">
        <v>22</v>
      </c>
      <c r="I16" s="388">
        <v>0</v>
      </c>
      <c r="J16" s="388">
        <v>0</v>
      </c>
      <c r="K16" s="386" t="s">
        <v>57</v>
      </c>
      <c r="L16" s="386" t="s">
        <v>41</v>
      </c>
      <c r="M16" s="386" t="s">
        <v>241</v>
      </c>
      <c r="N16" s="386" t="s">
        <v>58</v>
      </c>
      <c r="O16" s="386" t="s">
        <v>59</v>
      </c>
      <c r="P16" s="386" t="s">
        <v>60</v>
      </c>
      <c r="Q16" s="386" t="s">
        <v>60</v>
      </c>
      <c r="R16" s="386">
        <v>10.3125</v>
      </c>
      <c r="S16" s="386">
        <v>0</v>
      </c>
      <c r="T16" s="386" t="s">
        <v>369</v>
      </c>
      <c r="U16" s="386" t="s">
        <v>404</v>
      </c>
    </row>
    <row r="17" spans="1:21">
      <c r="A17" s="386" t="s">
        <v>57</v>
      </c>
      <c r="B17" s="386" t="s">
        <v>129</v>
      </c>
      <c r="C17" s="386" t="s">
        <v>129</v>
      </c>
      <c r="D17" s="387">
        <v>44927</v>
      </c>
      <c r="E17" s="386">
        <v>1</v>
      </c>
      <c r="F17" s="386">
        <v>2023</v>
      </c>
      <c r="G17" s="388">
        <v>18.75</v>
      </c>
      <c r="H17" s="388">
        <v>22</v>
      </c>
      <c r="I17" s="388">
        <v>1.375</v>
      </c>
      <c r="J17" s="388">
        <v>0</v>
      </c>
      <c r="K17" s="386" t="s">
        <v>57</v>
      </c>
      <c r="L17" s="386" t="s">
        <v>41</v>
      </c>
      <c r="M17" s="386" t="s">
        <v>241</v>
      </c>
      <c r="N17" s="386" t="s">
        <v>58</v>
      </c>
      <c r="O17" s="386" t="s">
        <v>59</v>
      </c>
      <c r="P17" s="386" t="s">
        <v>60</v>
      </c>
      <c r="Q17" s="386" t="s">
        <v>60</v>
      </c>
      <c r="R17" s="386">
        <v>13.75</v>
      </c>
      <c r="S17" s="389">
        <v>30.5</v>
      </c>
      <c r="T17" s="386" t="s">
        <v>369</v>
      </c>
      <c r="U17" s="386" t="s">
        <v>404</v>
      </c>
    </row>
    <row r="18" spans="1:21">
      <c r="A18" s="386" t="s">
        <v>57</v>
      </c>
      <c r="B18" s="386" t="s">
        <v>13</v>
      </c>
      <c r="C18" s="386" t="s">
        <v>13</v>
      </c>
      <c r="D18" s="387">
        <v>44927</v>
      </c>
      <c r="E18" s="386">
        <v>1</v>
      </c>
      <c r="F18" s="386">
        <v>2023</v>
      </c>
      <c r="G18" s="388">
        <v>0</v>
      </c>
      <c r="H18" s="388">
        <v>22</v>
      </c>
      <c r="I18" s="388">
        <v>0</v>
      </c>
      <c r="J18" s="388">
        <v>0</v>
      </c>
      <c r="K18" s="386" t="s">
        <v>57</v>
      </c>
      <c r="L18" s="386" t="s">
        <v>41</v>
      </c>
      <c r="M18" s="386" t="s">
        <v>241</v>
      </c>
      <c r="N18" s="386" t="s">
        <v>58</v>
      </c>
      <c r="O18" s="386" t="s">
        <v>59</v>
      </c>
      <c r="P18" s="386" t="s">
        <v>60</v>
      </c>
      <c r="Q18" s="386" t="s">
        <v>60</v>
      </c>
      <c r="R18" s="386">
        <v>13.75</v>
      </c>
      <c r="S18" s="386">
        <v>25.4</v>
      </c>
      <c r="T18" s="386" t="s">
        <v>369</v>
      </c>
      <c r="U18" s="386" t="s">
        <v>404</v>
      </c>
    </row>
    <row r="19" spans="1:21">
      <c r="A19" s="386" t="s">
        <v>57</v>
      </c>
      <c r="B19" s="386" t="s">
        <v>14</v>
      </c>
      <c r="C19" s="386" t="s">
        <v>14</v>
      </c>
      <c r="D19" s="387">
        <v>44927</v>
      </c>
      <c r="E19" s="386">
        <v>1</v>
      </c>
      <c r="F19" s="386">
        <v>2023</v>
      </c>
      <c r="G19" s="388">
        <v>0</v>
      </c>
      <c r="H19" s="388">
        <v>22</v>
      </c>
      <c r="I19" s="388">
        <v>0</v>
      </c>
      <c r="J19" s="388">
        <v>0</v>
      </c>
      <c r="K19" s="386" t="s">
        <v>57</v>
      </c>
      <c r="L19" s="386" t="s">
        <v>41</v>
      </c>
      <c r="M19" s="386" t="s">
        <v>241</v>
      </c>
      <c r="N19" s="386" t="s">
        <v>58</v>
      </c>
      <c r="O19" s="386" t="s">
        <v>59</v>
      </c>
      <c r="P19" s="386" t="s">
        <v>60</v>
      </c>
      <c r="Q19" s="386" t="s">
        <v>60</v>
      </c>
      <c r="R19" s="386">
        <v>13.75</v>
      </c>
      <c r="S19" s="386">
        <v>12.9</v>
      </c>
      <c r="T19" s="386" t="s">
        <v>369</v>
      </c>
      <c r="U19" s="386" t="s">
        <v>404</v>
      </c>
    </row>
    <row r="20" spans="1:21">
      <c r="A20" s="386" t="s">
        <v>43</v>
      </c>
      <c r="B20" s="386" t="s">
        <v>18</v>
      </c>
      <c r="C20" s="386"/>
      <c r="D20" s="387">
        <v>44927</v>
      </c>
      <c r="E20" s="386">
        <v>1</v>
      </c>
      <c r="F20" s="386">
        <v>2023</v>
      </c>
      <c r="G20" s="388">
        <v>540</v>
      </c>
      <c r="H20" s="388">
        <v>22</v>
      </c>
      <c r="I20" s="388">
        <v>39.6</v>
      </c>
      <c r="J20" s="388">
        <v>0</v>
      </c>
      <c r="K20" s="386" t="s">
        <v>43</v>
      </c>
      <c r="L20" s="386" t="s">
        <v>41</v>
      </c>
      <c r="M20" s="386" t="s">
        <v>370</v>
      </c>
      <c r="N20" s="386" t="s">
        <v>44</v>
      </c>
      <c r="O20" s="386" t="s">
        <v>240</v>
      </c>
      <c r="P20" s="386" t="s">
        <v>46</v>
      </c>
      <c r="Q20" s="386" t="s">
        <v>45</v>
      </c>
      <c r="R20" s="386">
        <v>3.4375</v>
      </c>
      <c r="S20" s="389">
        <v>0.4</v>
      </c>
      <c r="T20" s="386" t="s">
        <v>369</v>
      </c>
      <c r="U20" s="386" t="s">
        <v>404</v>
      </c>
    </row>
    <row r="21" spans="1:21">
      <c r="A21" s="386" t="s">
        <v>47</v>
      </c>
      <c r="B21" s="386" t="s">
        <v>47</v>
      </c>
      <c r="C21" s="386"/>
      <c r="D21" s="387">
        <v>44927</v>
      </c>
      <c r="E21" s="386">
        <v>1</v>
      </c>
      <c r="F21" s="386">
        <v>2023</v>
      </c>
      <c r="G21" s="388">
        <v>55</v>
      </c>
      <c r="H21" s="388">
        <v>22</v>
      </c>
      <c r="I21" s="388">
        <v>4.0333333333333332</v>
      </c>
      <c r="J21" s="388">
        <v>1.59</v>
      </c>
      <c r="K21" s="386" t="s">
        <v>47</v>
      </c>
      <c r="L21" s="386" t="s">
        <v>41</v>
      </c>
      <c r="M21" s="386" t="s">
        <v>370</v>
      </c>
      <c r="N21" s="386" t="s">
        <v>44</v>
      </c>
      <c r="O21" s="386" t="s">
        <v>48</v>
      </c>
      <c r="P21" s="386" t="s">
        <v>60</v>
      </c>
      <c r="Q21" s="386" t="s">
        <v>49</v>
      </c>
      <c r="R21" s="386">
        <v>3.4375</v>
      </c>
      <c r="S21" s="386">
        <v>0</v>
      </c>
      <c r="T21" s="386" t="s">
        <v>369</v>
      </c>
      <c r="U21" s="386" t="s">
        <v>404</v>
      </c>
    </row>
    <row r="22" spans="1:21">
      <c r="A22" s="386" t="s">
        <v>50</v>
      </c>
      <c r="B22" s="386" t="s">
        <v>50</v>
      </c>
      <c r="C22" s="386"/>
      <c r="D22" s="387">
        <v>44927</v>
      </c>
      <c r="E22" s="386">
        <v>1</v>
      </c>
      <c r="F22" s="386">
        <v>2023</v>
      </c>
      <c r="G22" s="388">
        <v>250</v>
      </c>
      <c r="H22" s="388">
        <v>22</v>
      </c>
      <c r="I22" s="388">
        <v>18.333333333333332</v>
      </c>
      <c r="J22" s="388">
        <v>22.07</v>
      </c>
      <c r="K22" s="386" t="s">
        <v>50</v>
      </c>
      <c r="L22" s="386" t="s">
        <v>41</v>
      </c>
      <c r="M22" s="386" t="s">
        <v>370</v>
      </c>
      <c r="N22" s="386" t="s">
        <v>44</v>
      </c>
      <c r="O22" s="386" t="s">
        <v>51</v>
      </c>
      <c r="P22" s="386" t="s">
        <v>90</v>
      </c>
      <c r="Q22" s="386" t="s">
        <v>52</v>
      </c>
      <c r="R22" s="386">
        <v>3.4375</v>
      </c>
      <c r="S22" s="386">
        <v>0.2</v>
      </c>
      <c r="T22" s="386" t="s">
        <v>369</v>
      </c>
      <c r="U22" s="386" t="s">
        <v>404</v>
      </c>
    </row>
    <row r="23" spans="1:21">
      <c r="A23" s="386" t="s">
        <v>304</v>
      </c>
      <c r="B23" s="386" t="s">
        <v>7</v>
      </c>
      <c r="C23" s="386"/>
      <c r="D23" s="387">
        <v>44927</v>
      </c>
      <c r="E23" s="386">
        <v>1</v>
      </c>
      <c r="F23" s="386">
        <v>2023</v>
      </c>
      <c r="G23" s="388">
        <v>46.153846153846153</v>
      </c>
      <c r="H23" s="388">
        <v>22</v>
      </c>
      <c r="I23" s="388">
        <v>3.3846153846153846</v>
      </c>
      <c r="J23" s="388">
        <v>0</v>
      </c>
      <c r="K23" s="386" t="s">
        <v>304</v>
      </c>
      <c r="L23" s="386" t="s">
        <v>41</v>
      </c>
      <c r="M23" s="386" t="s">
        <v>241</v>
      </c>
      <c r="N23" s="386" t="s">
        <v>371</v>
      </c>
      <c r="O23" s="386" t="s">
        <v>55</v>
      </c>
      <c r="P23" s="386" t="s">
        <v>46</v>
      </c>
      <c r="Q23" s="386" t="s">
        <v>56</v>
      </c>
      <c r="R23" s="386">
        <v>3.4375</v>
      </c>
      <c r="S23" s="389">
        <v>0</v>
      </c>
      <c r="T23" s="386" t="s">
        <v>369</v>
      </c>
      <c r="U23" s="386" t="s">
        <v>404</v>
      </c>
    </row>
    <row r="24" spans="1:21">
      <c r="A24" s="386" t="s">
        <v>304</v>
      </c>
      <c r="B24" s="386" t="s">
        <v>8</v>
      </c>
      <c r="C24" s="386"/>
      <c r="D24" s="387">
        <v>44927</v>
      </c>
      <c r="E24" s="386">
        <v>1</v>
      </c>
      <c r="F24" s="386">
        <v>2023</v>
      </c>
      <c r="G24" s="388">
        <v>0</v>
      </c>
      <c r="H24" s="388">
        <v>22</v>
      </c>
      <c r="I24" s="388">
        <v>0</v>
      </c>
      <c r="J24" s="388">
        <v>0</v>
      </c>
      <c r="K24" s="386" t="s">
        <v>304</v>
      </c>
      <c r="L24" s="386" t="s">
        <v>41</v>
      </c>
      <c r="M24" s="386" t="s">
        <v>241</v>
      </c>
      <c r="N24" s="386" t="s">
        <v>371</v>
      </c>
      <c r="O24" s="386" t="s">
        <v>55</v>
      </c>
      <c r="P24" s="386" t="s">
        <v>46</v>
      </c>
      <c r="Q24" s="386" t="s">
        <v>56</v>
      </c>
      <c r="R24" s="386">
        <v>3.4375</v>
      </c>
      <c r="S24" s="386">
        <v>0</v>
      </c>
      <c r="T24" s="386" t="s">
        <v>369</v>
      </c>
      <c r="U24" s="386" t="s">
        <v>404</v>
      </c>
    </row>
    <row r="25" spans="1:21">
      <c r="A25" s="386" t="s">
        <v>304</v>
      </c>
      <c r="B25" s="386" t="s">
        <v>9</v>
      </c>
      <c r="C25" s="386"/>
      <c r="D25" s="387">
        <v>44927</v>
      </c>
      <c r="E25" s="386">
        <v>1</v>
      </c>
      <c r="F25" s="386">
        <v>2023</v>
      </c>
      <c r="G25" s="388">
        <v>15.384615384615385</v>
      </c>
      <c r="H25" s="388">
        <v>22</v>
      </c>
      <c r="I25" s="388">
        <v>1.1282051282051282</v>
      </c>
      <c r="J25" s="388">
        <v>0</v>
      </c>
      <c r="K25" s="386" t="s">
        <v>304</v>
      </c>
      <c r="L25" s="386" t="s">
        <v>41</v>
      </c>
      <c r="M25" s="386" t="s">
        <v>241</v>
      </c>
      <c r="N25" s="386" t="s">
        <v>371</v>
      </c>
      <c r="O25" s="386" t="s">
        <v>55</v>
      </c>
      <c r="P25" s="386" t="s">
        <v>46</v>
      </c>
      <c r="Q25" s="386" t="s">
        <v>56</v>
      </c>
      <c r="R25" s="386">
        <v>3.4375</v>
      </c>
      <c r="S25" s="386">
        <v>0</v>
      </c>
      <c r="T25" s="386" t="s">
        <v>369</v>
      </c>
      <c r="U25" s="386" t="s">
        <v>404</v>
      </c>
    </row>
    <row r="26" spans="1:21">
      <c r="A26" s="386" t="s">
        <v>304</v>
      </c>
      <c r="B26" s="386" t="s">
        <v>10</v>
      </c>
      <c r="C26" s="386"/>
      <c r="D26" s="387">
        <v>44927</v>
      </c>
      <c r="E26" s="386">
        <v>1</v>
      </c>
      <c r="F26" s="386">
        <v>2023</v>
      </c>
      <c r="G26" s="388">
        <v>15.384615384615385</v>
      </c>
      <c r="H26" s="388">
        <v>22</v>
      </c>
      <c r="I26" s="388">
        <v>1.1282051282051282</v>
      </c>
      <c r="J26" s="388">
        <v>0</v>
      </c>
      <c r="K26" s="386" t="s">
        <v>304</v>
      </c>
      <c r="L26" s="386" t="s">
        <v>41</v>
      </c>
      <c r="M26" s="386" t="s">
        <v>241</v>
      </c>
      <c r="N26" s="386" t="s">
        <v>371</v>
      </c>
      <c r="O26" s="386" t="s">
        <v>55</v>
      </c>
      <c r="P26" s="386" t="s">
        <v>46</v>
      </c>
      <c r="Q26" s="386" t="s">
        <v>56</v>
      </c>
      <c r="R26" s="386">
        <v>3.4375</v>
      </c>
      <c r="S26" s="389">
        <v>0</v>
      </c>
      <c r="T26" s="386" t="s">
        <v>369</v>
      </c>
      <c r="U26" s="386" t="s">
        <v>404</v>
      </c>
    </row>
    <row r="27" spans="1:21">
      <c r="A27" s="386" t="s">
        <v>304</v>
      </c>
      <c r="B27" s="386" t="s">
        <v>5</v>
      </c>
      <c r="C27" s="386"/>
      <c r="D27" s="387">
        <v>44927</v>
      </c>
      <c r="E27" s="386">
        <v>1</v>
      </c>
      <c r="F27" s="386">
        <v>2023</v>
      </c>
      <c r="G27" s="388">
        <v>15.384615384615385</v>
      </c>
      <c r="H27" s="388">
        <v>22</v>
      </c>
      <c r="I27" s="388">
        <v>1.1282051282051282</v>
      </c>
      <c r="J27" s="388">
        <v>0</v>
      </c>
      <c r="K27" s="386" t="s">
        <v>304</v>
      </c>
      <c r="L27" s="386" t="s">
        <v>41</v>
      </c>
      <c r="M27" s="386" t="s">
        <v>241</v>
      </c>
      <c r="N27" s="386" t="s">
        <v>371</v>
      </c>
      <c r="O27" s="386" t="s">
        <v>55</v>
      </c>
      <c r="P27" s="386" t="s">
        <v>46</v>
      </c>
      <c r="Q27" s="386" t="s">
        <v>56</v>
      </c>
      <c r="R27" s="386">
        <v>3.4375</v>
      </c>
      <c r="S27" s="386">
        <v>0</v>
      </c>
      <c r="T27" s="386" t="s">
        <v>369</v>
      </c>
      <c r="U27" s="386" t="s">
        <v>404</v>
      </c>
    </row>
    <row r="28" spans="1:21">
      <c r="A28" s="386" t="s">
        <v>304</v>
      </c>
      <c r="B28" s="386" t="s">
        <v>11</v>
      </c>
      <c r="C28" s="386"/>
      <c r="D28" s="387">
        <v>44927</v>
      </c>
      <c r="E28" s="386">
        <v>1</v>
      </c>
      <c r="F28" s="386">
        <v>2023</v>
      </c>
      <c r="G28" s="388">
        <v>46.153846153846153</v>
      </c>
      <c r="H28" s="388">
        <v>22</v>
      </c>
      <c r="I28" s="388">
        <v>3.3846153846153846</v>
      </c>
      <c r="J28" s="388">
        <v>0</v>
      </c>
      <c r="K28" s="386" t="s">
        <v>304</v>
      </c>
      <c r="L28" s="386" t="s">
        <v>41</v>
      </c>
      <c r="M28" s="386" t="s">
        <v>241</v>
      </c>
      <c r="N28" s="386" t="s">
        <v>371</v>
      </c>
      <c r="O28" s="386" t="s">
        <v>55</v>
      </c>
      <c r="P28" s="386" t="s">
        <v>46</v>
      </c>
      <c r="Q28" s="386" t="s">
        <v>56</v>
      </c>
      <c r="R28" s="386">
        <v>3.4375</v>
      </c>
      <c r="S28" s="386">
        <v>0</v>
      </c>
      <c r="T28" s="386" t="s">
        <v>369</v>
      </c>
      <c r="U28" s="386" t="s">
        <v>404</v>
      </c>
    </row>
    <row r="29" spans="1:21">
      <c r="A29" s="386" t="s">
        <v>304</v>
      </c>
      <c r="B29" s="386" t="s">
        <v>12</v>
      </c>
      <c r="C29" s="386"/>
      <c r="D29" s="387">
        <v>44927</v>
      </c>
      <c r="E29" s="386">
        <v>1</v>
      </c>
      <c r="F29" s="386">
        <v>2023</v>
      </c>
      <c r="G29" s="388">
        <v>15.384615384615385</v>
      </c>
      <c r="H29" s="388">
        <v>22</v>
      </c>
      <c r="I29" s="388">
        <v>1.1282051282051282</v>
      </c>
      <c r="J29" s="388">
        <v>0</v>
      </c>
      <c r="K29" s="386" t="s">
        <v>304</v>
      </c>
      <c r="L29" s="386" t="s">
        <v>41</v>
      </c>
      <c r="M29" s="386" t="s">
        <v>241</v>
      </c>
      <c r="N29" s="386" t="s">
        <v>371</v>
      </c>
      <c r="O29" s="386" t="s">
        <v>55</v>
      </c>
      <c r="P29" s="386" t="s">
        <v>46</v>
      </c>
      <c r="Q29" s="386" t="s">
        <v>56</v>
      </c>
      <c r="R29" s="386">
        <v>2.40625</v>
      </c>
      <c r="S29" s="389">
        <v>0</v>
      </c>
      <c r="T29" s="386" t="s">
        <v>369</v>
      </c>
      <c r="U29" s="386" t="s">
        <v>404</v>
      </c>
    </row>
    <row r="30" spans="1:21">
      <c r="A30" s="386" t="s">
        <v>304</v>
      </c>
      <c r="B30" s="386" t="s">
        <v>15</v>
      </c>
      <c r="C30" s="386"/>
      <c r="D30" s="387">
        <v>44927</v>
      </c>
      <c r="E30" s="386">
        <v>1</v>
      </c>
      <c r="F30" s="386">
        <v>2023</v>
      </c>
      <c r="G30" s="388">
        <v>0</v>
      </c>
      <c r="H30" s="388">
        <v>22</v>
      </c>
      <c r="I30" s="388">
        <v>0</v>
      </c>
      <c r="J30" s="388">
        <v>0</v>
      </c>
      <c r="K30" s="386" t="s">
        <v>304</v>
      </c>
      <c r="L30" s="386" t="s">
        <v>41</v>
      </c>
      <c r="M30" s="386" t="s">
        <v>241</v>
      </c>
      <c r="N30" s="386" t="s">
        <v>371</v>
      </c>
      <c r="O30" s="386" t="s">
        <v>55</v>
      </c>
      <c r="P30" s="386" t="s">
        <v>46</v>
      </c>
      <c r="Q30" s="386" t="s">
        <v>56</v>
      </c>
      <c r="R30" s="386">
        <v>2.40625</v>
      </c>
      <c r="S30" s="386">
        <v>0</v>
      </c>
      <c r="T30" s="386" t="s">
        <v>369</v>
      </c>
      <c r="U30" s="386" t="s">
        <v>404</v>
      </c>
    </row>
    <row r="31" spans="1:21">
      <c r="A31" s="386" t="s">
        <v>304</v>
      </c>
      <c r="B31" s="386" t="s">
        <v>16</v>
      </c>
      <c r="C31" s="386"/>
      <c r="D31" s="387">
        <v>44927</v>
      </c>
      <c r="E31" s="386">
        <v>1</v>
      </c>
      <c r="F31" s="386">
        <v>2023</v>
      </c>
      <c r="G31" s="388">
        <v>0</v>
      </c>
      <c r="H31" s="388">
        <v>22</v>
      </c>
      <c r="I31" s="388">
        <v>0</v>
      </c>
      <c r="J31" s="388">
        <v>0</v>
      </c>
      <c r="K31" s="386" t="s">
        <v>304</v>
      </c>
      <c r="L31" s="386" t="s">
        <v>41</v>
      </c>
      <c r="M31" s="386" t="s">
        <v>241</v>
      </c>
      <c r="N31" s="386" t="s">
        <v>371</v>
      </c>
      <c r="O31" s="386" t="s">
        <v>55</v>
      </c>
      <c r="P31" s="386" t="s">
        <v>46</v>
      </c>
      <c r="Q31" s="386" t="s">
        <v>56</v>
      </c>
      <c r="R31" s="386">
        <v>2.40625</v>
      </c>
      <c r="S31" s="386">
        <v>0</v>
      </c>
      <c r="T31" s="386" t="s">
        <v>369</v>
      </c>
      <c r="U31" s="386" t="s">
        <v>404</v>
      </c>
    </row>
    <row r="32" spans="1:21">
      <c r="A32" s="386" t="s">
        <v>304</v>
      </c>
      <c r="B32" s="386" t="s">
        <v>17</v>
      </c>
      <c r="C32" s="386"/>
      <c r="D32" s="387">
        <v>44927</v>
      </c>
      <c r="E32" s="386">
        <v>1</v>
      </c>
      <c r="F32" s="386">
        <v>2023</v>
      </c>
      <c r="G32" s="388">
        <v>0</v>
      </c>
      <c r="H32" s="388">
        <v>22</v>
      </c>
      <c r="I32" s="388">
        <v>0</v>
      </c>
      <c r="J32" s="388">
        <v>0</v>
      </c>
      <c r="K32" s="386" t="s">
        <v>304</v>
      </c>
      <c r="L32" s="386" t="s">
        <v>41</v>
      </c>
      <c r="M32" s="386" t="s">
        <v>241</v>
      </c>
      <c r="N32" s="386" t="s">
        <v>371</v>
      </c>
      <c r="O32" s="386" t="s">
        <v>55</v>
      </c>
      <c r="P32" s="386" t="s">
        <v>46</v>
      </c>
      <c r="Q32" s="386" t="s">
        <v>56</v>
      </c>
      <c r="R32" s="386">
        <v>24.0625</v>
      </c>
      <c r="S32" s="389">
        <v>12.7</v>
      </c>
      <c r="T32" s="386" t="s">
        <v>369</v>
      </c>
      <c r="U32" s="386" t="s">
        <v>404</v>
      </c>
    </row>
    <row r="33" spans="1:21">
      <c r="A33" s="386" t="s">
        <v>304</v>
      </c>
      <c r="B33" s="386" t="s">
        <v>132</v>
      </c>
      <c r="C33" s="386"/>
      <c r="D33" s="387">
        <v>44927</v>
      </c>
      <c r="E33" s="386">
        <v>1</v>
      </c>
      <c r="F33" s="386">
        <v>2023</v>
      </c>
      <c r="G33" s="388">
        <v>0</v>
      </c>
      <c r="H33" s="388">
        <v>22</v>
      </c>
      <c r="I33" s="388">
        <v>0</v>
      </c>
      <c r="J33" s="388">
        <v>0</v>
      </c>
      <c r="K33" s="386" t="s">
        <v>304</v>
      </c>
      <c r="L33" s="386" t="s">
        <v>41</v>
      </c>
      <c r="M33" s="386" t="s">
        <v>241</v>
      </c>
      <c r="N33" s="386" t="s">
        <v>371</v>
      </c>
      <c r="O33" s="386" t="s">
        <v>55</v>
      </c>
      <c r="P33" s="386" t="s">
        <v>46</v>
      </c>
      <c r="Q33" s="386" t="s">
        <v>56</v>
      </c>
      <c r="R33" s="386">
        <v>24.0625</v>
      </c>
      <c r="S33" s="386">
        <v>5.5</v>
      </c>
      <c r="T33" s="386" t="s">
        <v>369</v>
      </c>
      <c r="U33" s="386" t="s">
        <v>404</v>
      </c>
    </row>
    <row r="34" spans="1:21">
      <c r="A34" s="386" t="s">
        <v>304</v>
      </c>
      <c r="B34" s="386" t="s">
        <v>13</v>
      </c>
      <c r="C34" s="386"/>
      <c r="D34" s="387">
        <v>44927</v>
      </c>
      <c r="E34" s="386">
        <v>1</v>
      </c>
      <c r="F34" s="386">
        <v>2023</v>
      </c>
      <c r="G34" s="388">
        <v>23.076923076923077</v>
      </c>
      <c r="H34" s="388">
        <v>22</v>
      </c>
      <c r="I34" s="388">
        <v>1.6923076923076923</v>
      </c>
      <c r="J34" s="388">
        <v>0</v>
      </c>
      <c r="K34" s="386" t="s">
        <v>304</v>
      </c>
      <c r="L34" s="386" t="s">
        <v>41</v>
      </c>
      <c r="M34" s="386" t="s">
        <v>241</v>
      </c>
      <c r="N34" s="386" t="s">
        <v>371</v>
      </c>
      <c r="O34" s="386" t="s">
        <v>55</v>
      </c>
      <c r="P34" s="386" t="s">
        <v>46</v>
      </c>
      <c r="Q34" s="386" t="s">
        <v>56</v>
      </c>
      <c r="R34" s="386">
        <v>24.0625</v>
      </c>
      <c r="S34" s="386">
        <v>6.4</v>
      </c>
      <c r="T34" s="386" t="s">
        <v>369</v>
      </c>
      <c r="U34" s="386" t="s">
        <v>404</v>
      </c>
    </row>
    <row r="35" spans="1:21">
      <c r="A35" s="386" t="s">
        <v>304</v>
      </c>
      <c r="B35" s="386" t="s">
        <v>14</v>
      </c>
      <c r="C35" s="386"/>
      <c r="D35" s="387">
        <v>44927</v>
      </c>
      <c r="E35" s="386">
        <v>1</v>
      </c>
      <c r="F35" s="386">
        <v>2023</v>
      </c>
      <c r="G35" s="388">
        <v>23.076923076923077</v>
      </c>
      <c r="H35" s="388">
        <v>22</v>
      </c>
      <c r="I35" s="388">
        <v>1.6923076923076923</v>
      </c>
      <c r="J35" s="388">
        <v>5.4</v>
      </c>
      <c r="K35" s="386" t="s">
        <v>304</v>
      </c>
      <c r="L35" s="386" t="s">
        <v>41</v>
      </c>
      <c r="M35" s="386" t="s">
        <v>241</v>
      </c>
      <c r="N35" s="386" t="s">
        <v>371</v>
      </c>
      <c r="O35" s="386" t="s">
        <v>55</v>
      </c>
      <c r="P35" s="386" t="s">
        <v>46</v>
      </c>
      <c r="Q35" s="386" t="s">
        <v>56</v>
      </c>
      <c r="R35" s="386">
        <v>10.3125</v>
      </c>
      <c r="S35" s="389">
        <v>177.8</v>
      </c>
      <c r="T35" s="386" t="s">
        <v>369</v>
      </c>
      <c r="U35" s="386" t="s">
        <v>404</v>
      </c>
    </row>
    <row r="36" spans="1:21">
      <c r="A36" s="386" t="s">
        <v>61</v>
      </c>
      <c r="B36" s="386" t="s">
        <v>7</v>
      </c>
      <c r="C36" s="386"/>
      <c r="D36" s="387">
        <v>44927</v>
      </c>
      <c r="E36" s="386">
        <v>1</v>
      </c>
      <c r="F36" s="386">
        <v>2023</v>
      </c>
      <c r="G36" s="388">
        <v>200</v>
      </c>
      <c r="H36" s="388">
        <v>22</v>
      </c>
      <c r="I36" s="388">
        <v>14.666666666666666</v>
      </c>
      <c r="J36" s="388">
        <v>29.354000000000003</v>
      </c>
      <c r="K36" s="386" t="s">
        <v>372</v>
      </c>
      <c r="L36" s="386" t="s">
        <v>41</v>
      </c>
      <c r="M36" s="386" t="s">
        <v>242</v>
      </c>
      <c r="N36" s="386" t="s">
        <v>62</v>
      </c>
      <c r="O36" s="386" t="s">
        <v>63</v>
      </c>
      <c r="P36" s="386" t="s">
        <v>46</v>
      </c>
      <c r="Q36" s="386" t="s">
        <v>250</v>
      </c>
      <c r="R36" s="386">
        <v>10.3125</v>
      </c>
      <c r="S36" s="386">
        <v>99.5</v>
      </c>
      <c r="T36" s="386" t="s">
        <v>369</v>
      </c>
      <c r="U36" s="386" t="s">
        <v>404</v>
      </c>
    </row>
    <row r="37" spans="1:21">
      <c r="A37" s="386" t="s">
        <v>61</v>
      </c>
      <c r="B37" s="386" t="s">
        <v>8</v>
      </c>
      <c r="C37" s="386"/>
      <c r="D37" s="387">
        <v>44927</v>
      </c>
      <c r="E37" s="386">
        <v>1</v>
      </c>
      <c r="F37" s="386">
        <v>2023</v>
      </c>
      <c r="G37" s="388">
        <v>80</v>
      </c>
      <c r="H37" s="388">
        <v>22</v>
      </c>
      <c r="I37" s="388">
        <v>5.8666666666666663</v>
      </c>
      <c r="J37" s="388">
        <v>19.84</v>
      </c>
      <c r="K37" s="386" t="s">
        <v>372</v>
      </c>
      <c r="L37" s="386" t="s">
        <v>41</v>
      </c>
      <c r="M37" s="386" t="s">
        <v>242</v>
      </c>
      <c r="N37" s="386" t="s">
        <v>62</v>
      </c>
      <c r="O37" s="386" t="s">
        <v>63</v>
      </c>
      <c r="P37" s="386" t="s">
        <v>46</v>
      </c>
      <c r="Q37" s="386" t="s">
        <v>250</v>
      </c>
      <c r="R37" s="386">
        <v>10.3125</v>
      </c>
      <c r="S37" s="386">
        <v>217.00299999999999</v>
      </c>
      <c r="T37" s="386" t="s">
        <v>369</v>
      </c>
      <c r="U37" s="386" t="s">
        <v>404</v>
      </c>
    </row>
    <row r="38" spans="1:21">
      <c r="A38" s="386" t="s">
        <v>61</v>
      </c>
      <c r="B38" s="386" t="s">
        <v>9</v>
      </c>
      <c r="C38" s="386"/>
      <c r="D38" s="387">
        <v>44927</v>
      </c>
      <c r="E38" s="386">
        <v>1</v>
      </c>
      <c r="F38" s="386">
        <v>2023</v>
      </c>
      <c r="G38" s="388">
        <v>160</v>
      </c>
      <c r="H38" s="388">
        <v>22</v>
      </c>
      <c r="I38" s="388">
        <v>11.733333333333333</v>
      </c>
      <c r="J38" s="388">
        <v>0.43</v>
      </c>
      <c r="K38" s="386" t="s">
        <v>372</v>
      </c>
      <c r="L38" s="386" t="s">
        <v>41</v>
      </c>
      <c r="M38" s="386" t="s">
        <v>242</v>
      </c>
      <c r="N38" s="386" t="s">
        <v>62</v>
      </c>
      <c r="O38" s="386" t="s">
        <v>63</v>
      </c>
      <c r="P38" s="386" t="s">
        <v>46</v>
      </c>
      <c r="Q38" s="386" t="s">
        <v>250</v>
      </c>
      <c r="R38" s="386">
        <v>1.375</v>
      </c>
      <c r="S38" s="389">
        <v>11.6</v>
      </c>
      <c r="T38" s="386" t="s">
        <v>369</v>
      </c>
      <c r="U38" s="386" t="s">
        <v>404</v>
      </c>
    </row>
    <row r="39" spans="1:21">
      <c r="A39" s="386" t="s">
        <v>61</v>
      </c>
      <c r="B39" s="386" t="s">
        <v>10</v>
      </c>
      <c r="C39" s="386"/>
      <c r="D39" s="387">
        <v>44927</v>
      </c>
      <c r="E39" s="386">
        <v>1</v>
      </c>
      <c r="F39" s="386">
        <v>2023</v>
      </c>
      <c r="G39" s="388">
        <v>10</v>
      </c>
      <c r="H39" s="388">
        <v>22</v>
      </c>
      <c r="I39" s="388">
        <v>0.73333333333333328</v>
      </c>
      <c r="J39" s="388">
        <v>0</v>
      </c>
      <c r="K39" s="386" t="s">
        <v>372</v>
      </c>
      <c r="L39" s="386" t="s">
        <v>41</v>
      </c>
      <c r="M39" s="386" t="s">
        <v>242</v>
      </c>
      <c r="N39" s="386" t="s">
        <v>62</v>
      </c>
      <c r="O39" s="386" t="s">
        <v>63</v>
      </c>
      <c r="P39" s="386" t="s">
        <v>46</v>
      </c>
      <c r="Q39" s="386" t="s">
        <v>250</v>
      </c>
      <c r="R39" s="386">
        <v>1.375</v>
      </c>
      <c r="S39" s="386">
        <v>1.3</v>
      </c>
      <c r="T39" s="386" t="s">
        <v>369</v>
      </c>
      <c r="U39" s="386" t="s">
        <v>404</v>
      </c>
    </row>
    <row r="40" spans="1:21">
      <c r="A40" s="386" t="s">
        <v>61</v>
      </c>
      <c r="B40" s="386" t="s">
        <v>5</v>
      </c>
      <c r="C40" s="386"/>
      <c r="D40" s="387">
        <v>44927</v>
      </c>
      <c r="E40" s="386">
        <v>1</v>
      </c>
      <c r="F40" s="386">
        <v>2023</v>
      </c>
      <c r="G40" s="388">
        <v>50</v>
      </c>
      <c r="H40" s="388">
        <v>22</v>
      </c>
      <c r="I40" s="388">
        <v>3.6666666666666665</v>
      </c>
      <c r="J40" s="388">
        <v>7.1159999999999997</v>
      </c>
      <c r="K40" s="386" t="s">
        <v>372</v>
      </c>
      <c r="L40" s="386" t="s">
        <v>41</v>
      </c>
      <c r="M40" s="386" t="s">
        <v>242</v>
      </c>
      <c r="N40" s="386" t="s">
        <v>62</v>
      </c>
      <c r="O40" s="386" t="s">
        <v>63</v>
      </c>
      <c r="P40" s="386" t="s">
        <v>46</v>
      </c>
      <c r="Q40" s="386" t="s">
        <v>250</v>
      </c>
      <c r="R40" s="386">
        <v>1.375</v>
      </c>
      <c r="S40" s="386">
        <v>1.8793</v>
      </c>
      <c r="T40" s="386" t="s">
        <v>369</v>
      </c>
      <c r="U40" s="386" t="s">
        <v>404</v>
      </c>
    </row>
    <row r="41" spans="1:21">
      <c r="A41" s="386" t="s">
        <v>61</v>
      </c>
      <c r="B41" s="386" t="s">
        <v>11</v>
      </c>
      <c r="C41" s="386"/>
      <c r="D41" s="387">
        <v>44927</v>
      </c>
      <c r="E41" s="386">
        <v>1</v>
      </c>
      <c r="F41" s="386">
        <v>2023</v>
      </c>
      <c r="G41" s="388">
        <v>220</v>
      </c>
      <c r="H41" s="388">
        <v>22</v>
      </c>
      <c r="I41" s="388">
        <v>16.133333333333333</v>
      </c>
      <c r="J41" s="388">
        <v>15.280000000000001</v>
      </c>
      <c r="K41" s="386" t="s">
        <v>372</v>
      </c>
      <c r="L41" s="386" t="s">
        <v>41</v>
      </c>
      <c r="M41" s="386" t="s">
        <v>242</v>
      </c>
      <c r="N41" s="386" t="s">
        <v>62</v>
      </c>
      <c r="O41" s="386" t="s">
        <v>63</v>
      </c>
      <c r="P41" s="386" t="s">
        <v>46</v>
      </c>
      <c r="Q41" s="386" t="s">
        <v>250</v>
      </c>
      <c r="R41" s="386">
        <v>0</v>
      </c>
      <c r="S41" s="389">
        <v>0</v>
      </c>
      <c r="T41" s="386" t="s">
        <v>369</v>
      </c>
      <c r="U41" s="386" t="s">
        <v>404</v>
      </c>
    </row>
    <row r="42" spans="1:21">
      <c r="A42" s="386" t="s">
        <v>61</v>
      </c>
      <c r="B42" s="386" t="s">
        <v>12</v>
      </c>
      <c r="C42" s="386"/>
      <c r="D42" s="387">
        <v>44927</v>
      </c>
      <c r="E42" s="386">
        <v>1</v>
      </c>
      <c r="F42" s="386">
        <v>2023</v>
      </c>
      <c r="G42" s="388">
        <v>90</v>
      </c>
      <c r="H42" s="388">
        <v>22</v>
      </c>
      <c r="I42" s="388">
        <v>6.6</v>
      </c>
      <c r="J42" s="388">
        <v>0</v>
      </c>
      <c r="K42" s="386" t="s">
        <v>372</v>
      </c>
      <c r="L42" s="386" t="s">
        <v>41</v>
      </c>
      <c r="M42" s="386" t="s">
        <v>242</v>
      </c>
      <c r="N42" s="386" t="s">
        <v>62</v>
      </c>
      <c r="O42" s="386" t="s">
        <v>63</v>
      </c>
      <c r="P42" s="386" t="s">
        <v>46</v>
      </c>
      <c r="Q42" s="386" t="s">
        <v>250</v>
      </c>
      <c r="R42" s="386">
        <v>0</v>
      </c>
      <c r="S42" s="386">
        <v>0</v>
      </c>
      <c r="T42" s="386" t="s">
        <v>369</v>
      </c>
      <c r="U42" s="386" t="s">
        <v>404</v>
      </c>
    </row>
    <row r="43" spans="1:21">
      <c r="A43" s="386" t="s">
        <v>61</v>
      </c>
      <c r="B43" s="386" t="s">
        <v>15</v>
      </c>
      <c r="C43" s="386"/>
      <c r="D43" s="387">
        <v>44927</v>
      </c>
      <c r="E43" s="386">
        <v>1</v>
      </c>
      <c r="F43" s="386">
        <v>2023</v>
      </c>
      <c r="G43" s="388">
        <v>20</v>
      </c>
      <c r="H43" s="388">
        <v>22</v>
      </c>
      <c r="I43" s="388">
        <v>1.4666666666666666</v>
      </c>
      <c r="J43" s="388">
        <v>0</v>
      </c>
      <c r="K43" s="386" t="s">
        <v>372</v>
      </c>
      <c r="L43" s="386" t="s">
        <v>41</v>
      </c>
      <c r="M43" s="386" t="s">
        <v>242</v>
      </c>
      <c r="N43" s="386" t="s">
        <v>62</v>
      </c>
      <c r="O43" s="386" t="s">
        <v>63</v>
      </c>
      <c r="P43" s="386" t="s">
        <v>46</v>
      </c>
      <c r="Q43" s="386" t="s">
        <v>250</v>
      </c>
      <c r="R43" s="386">
        <v>0</v>
      </c>
      <c r="S43" s="386">
        <v>0</v>
      </c>
      <c r="T43" s="386" t="s">
        <v>369</v>
      </c>
      <c r="U43" s="386" t="s">
        <v>404</v>
      </c>
    </row>
    <row r="44" spans="1:21">
      <c r="A44" s="386" t="s">
        <v>61</v>
      </c>
      <c r="B44" s="386" t="s">
        <v>16</v>
      </c>
      <c r="C44" s="386"/>
      <c r="D44" s="387">
        <v>44927</v>
      </c>
      <c r="E44" s="386">
        <v>1</v>
      </c>
      <c r="F44" s="386">
        <v>2023</v>
      </c>
      <c r="G44" s="388">
        <v>0</v>
      </c>
      <c r="H44" s="388">
        <v>22</v>
      </c>
      <c r="I44" s="388">
        <v>0</v>
      </c>
      <c r="J44" s="388">
        <v>0</v>
      </c>
      <c r="K44" s="386" t="s">
        <v>372</v>
      </c>
      <c r="L44" s="386" t="s">
        <v>41</v>
      </c>
      <c r="M44" s="386" t="s">
        <v>242</v>
      </c>
      <c r="N44" s="386" t="s">
        <v>62</v>
      </c>
      <c r="O44" s="386" t="s">
        <v>63</v>
      </c>
      <c r="P44" s="386" t="s">
        <v>46</v>
      </c>
      <c r="Q44" s="386" t="s">
        <v>250</v>
      </c>
      <c r="R44" s="386">
        <v>0</v>
      </c>
      <c r="S44" s="389">
        <v>0</v>
      </c>
      <c r="T44" s="386" t="s">
        <v>369</v>
      </c>
      <c r="U44" s="386" t="s">
        <v>404</v>
      </c>
    </row>
    <row r="45" spans="1:21">
      <c r="A45" s="386" t="s">
        <v>61</v>
      </c>
      <c r="B45" s="386" t="s">
        <v>17</v>
      </c>
      <c r="C45" s="386"/>
      <c r="D45" s="387">
        <v>44927</v>
      </c>
      <c r="E45" s="386">
        <v>1</v>
      </c>
      <c r="F45" s="386">
        <v>2023</v>
      </c>
      <c r="G45" s="388">
        <v>0</v>
      </c>
      <c r="H45" s="388">
        <v>22</v>
      </c>
      <c r="I45" s="388">
        <v>0</v>
      </c>
      <c r="J45" s="388">
        <v>0</v>
      </c>
      <c r="K45" s="386" t="s">
        <v>372</v>
      </c>
      <c r="L45" s="386" t="s">
        <v>41</v>
      </c>
      <c r="M45" s="386" t="s">
        <v>242</v>
      </c>
      <c r="N45" s="386" t="s">
        <v>62</v>
      </c>
      <c r="O45" s="386" t="s">
        <v>63</v>
      </c>
      <c r="P45" s="386" t="s">
        <v>46</v>
      </c>
      <c r="Q45" s="386" t="s">
        <v>250</v>
      </c>
      <c r="R45" s="386">
        <v>0</v>
      </c>
      <c r="S45" s="386">
        <v>0</v>
      </c>
      <c r="T45" s="386" t="s">
        <v>369</v>
      </c>
      <c r="U45" s="386" t="s">
        <v>404</v>
      </c>
    </row>
    <row r="46" spans="1:21">
      <c r="A46" s="386" t="s">
        <v>61</v>
      </c>
      <c r="B46" s="386" t="s">
        <v>132</v>
      </c>
      <c r="C46" s="386"/>
      <c r="D46" s="387">
        <v>44927</v>
      </c>
      <c r="E46" s="386">
        <v>1</v>
      </c>
      <c r="F46" s="386">
        <v>2023</v>
      </c>
      <c r="G46" s="388">
        <v>0</v>
      </c>
      <c r="H46" s="388">
        <v>22</v>
      </c>
      <c r="I46" s="388">
        <v>0</v>
      </c>
      <c r="J46" s="388">
        <v>0</v>
      </c>
      <c r="K46" s="386" t="s">
        <v>372</v>
      </c>
      <c r="L46" s="386" t="s">
        <v>41</v>
      </c>
      <c r="M46" s="386" t="s">
        <v>242</v>
      </c>
      <c r="N46" s="386" t="s">
        <v>62</v>
      </c>
      <c r="O46" s="386" t="s">
        <v>63</v>
      </c>
      <c r="P46" s="386" t="s">
        <v>46</v>
      </c>
      <c r="Q46" s="386" t="s">
        <v>250</v>
      </c>
      <c r="R46" s="386">
        <v>0</v>
      </c>
      <c r="S46" s="386">
        <v>0</v>
      </c>
      <c r="T46" s="386" t="s">
        <v>369</v>
      </c>
      <c r="U46" s="386" t="s">
        <v>404</v>
      </c>
    </row>
    <row r="47" spans="1:21">
      <c r="A47" s="386" t="s">
        <v>61</v>
      </c>
      <c r="B47" s="386" t="s">
        <v>13</v>
      </c>
      <c r="C47" s="386"/>
      <c r="D47" s="387">
        <v>44927</v>
      </c>
      <c r="E47" s="386">
        <v>1</v>
      </c>
      <c r="F47" s="386">
        <v>2023</v>
      </c>
      <c r="G47" s="388">
        <v>0</v>
      </c>
      <c r="H47" s="388">
        <v>22</v>
      </c>
      <c r="I47" s="388">
        <v>0</v>
      </c>
      <c r="J47" s="388">
        <v>0</v>
      </c>
      <c r="K47" s="386" t="s">
        <v>372</v>
      </c>
      <c r="L47" s="386" t="s">
        <v>41</v>
      </c>
      <c r="M47" s="386" t="s">
        <v>242</v>
      </c>
      <c r="N47" s="386" t="s">
        <v>62</v>
      </c>
      <c r="O47" s="386" t="s">
        <v>63</v>
      </c>
      <c r="P47" s="386" t="s">
        <v>46</v>
      </c>
      <c r="Q47" s="386" t="s">
        <v>250</v>
      </c>
      <c r="R47" s="386">
        <v>1.375</v>
      </c>
      <c r="S47" s="389">
        <v>0</v>
      </c>
      <c r="T47" s="386" t="s">
        <v>369</v>
      </c>
      <c r="U47" s="386" t="s">
        <v>404</v>
      </c>
    </row>
    <row r="48" spans="1:21">
      <c r="A48" s="386" t="s">
        <v>61</v>
      </c>
      <c r="B48" s="386" t="s">
        <v>14</v>
      </c>
      <c r="C48" s="386"/>
      <c r="D48" s="387">
        <v>44927</v>
      </c>
      <c r="E48" s="386">
        <v>1</v>
      </c>
      <c r="F48" s="386">
        <v>2023</v>
      </c>
      <c r="G48" s="388">
        <v>0</v>
      </c>
      <c r="H48" s="388">
        <v>22</v>
      </c>
      <c r="I48" s="388">
        <v>0</v>
      </c>
      <c r="J48" s="388">
        <v>0</v>
      </c>
      <c r="K48" s="386" t="s">
        <v>372</v>
      </c>
      <c r="L48" s="386" t="s">
        <v>41</v>
      </c>
      <c r="M48" s="386" t="s">
        <v>242</v>
      </c>
      <c r="N48" s="386" t="s">
        <v>62</v>
      </c>
      <c r="O48" s="386" t="s">
        <v>63</v>
      </c>
      <c r="P48" s="386" t="s">
        <v>46</v>
      </c>
      <c r="Q48" s="386" t="s">
        <v>250</v>
      </c>
      <c r="R48" s="386">
        <v>1.375</v>
      </c>
      <c r="S48" s="386">
        <v>0</v>
      </c>
      <c r="T48" s="386" t="s">
        <v>369</v>
      </c>
      <c r="U48" s="386" t="s">
        <v>404</v>
      </c>
    </row>
    <row r="49" spans="1:21">
      <c r="A49" s="386" t="s">
        <v>64</v>
      </c>
      <c r="B49" s="386" t="s">
        <v>7</v>
      </c>
      <c r="C49" s="386"/>
      <c r="D49" s="387">
        <v>44927</v>
      </c>
      <c r="E49" s="386">
        <v>1</v>
      </c>
      <c r="F49" s="386">
        <v>2023</v>
      </c>
      <c r="G49" s="388">
        <v>2</v>
      </c>
      <c r="H49" s="388">
        <v>22</v>
      </c>
      <c r="I49" s="388">
        <v>0.14666666666666667</v>
      </c>
      <c r="J49" s="388">
        <v>0</v>
      </c>
      <c r="K49" s="386" t="s">
        <v>64</v>
      </c>
      <c r="L49" s="386" t="s">
        <v>41</v>
      </c>
      <c r="M49" s="386" t="s">
        <v>242</v>
      </c>
      <c r="N49" s="386" t="s">
        <v>64</v>
      </c>
      <c r="O49" s="386" t="s">
        <v>373</v>
      </c>
      <c r="P49" s="386" t="s">
        <v>46</v>
      </c>
      <c r="Q49" s="386" t="s">
        <v>185</v>
      </c>
      <c r="R49" s="386">
        <v>1.375</v>
      </c>
      <c r="S49" s="386">
        <v>0</v>
      </c>
      <c r="T49" s="386" t="s">
        <v>369</v>
      </c>
      <c r="U49" s="386" t="s">
        <v>404</v>
      </c>
    </row>
    <row r="50" spans="1:21">
      <c r="A50" s="386" t="s">
        <v>64</v>
      </c>
      <c r="B50" s="386" t="s">
        <v>8</v>
      </c>
      <c r="C50" s="386"/>
      <c r="D50" s="387">
        <v>44927</v>
      </c>
      <c r="E50" s="386">
        <v>1</v>
      </c>
      <c r="F50" s="386">
        <v>2023</v>
      </c>
      <c r="G50" s="388">
        <v>0</v>
      </c>
      <c r="H50" s="388">
        <v>22</v>
      </c>
      <c r="I50" s="388">
        <v>0</v>
      </c>
      <c r="J50" s="388">
        <v>0</v>
      </c>
      <c r="K50" s="386" t="s">
        <v>64</v>
      </c>
      <c r="L50" s="386" t="s">
        <v>41</v>
      </c>
      <c r="M50" s="386" t="s">
        <v>242</v>
      </c>
      <c r="N50" s="386" t="s">
        <v>64</v>
      </c>
      <c r="O50" s="386" t="s">
        <v>373</v>
      </c>
      <c r="P50" s="386" t="s">
        <v>46</v>
      </c>
      <c r="Q50" s="386" t="s">
        <v>185</v>
      </c>
      <c r="R50" s="386">
        <v>0</v>
      </c>
      <c r="S50" s="389">
        <v>0</v>
      </c>
      <c r="T50" s="386" t="s">
        <v>369</v>
      </c>
      <c r="U50" s="386" t="s">
        <v>404</v>
      </c>
    </row>
    <row r="51" spans="1:21">
      <c r="A51" s="386" t="s">
        <v>64</v>
      </c>
      <c r="B51" s="386" t="s">
        <v>9</v>
      </c>
      <c r="C51" s="386"/>
      <c r="D51" s="387">
        <v>44927</v>
      </c>
      <c r="E51" s="386">
        <v>1</v>
      </c>
      <c r="F51" s="386">
        <v>2023</v>
      </c>
      <c r="G51" s="388">
        <v>6</v>
      </c>
      <c r="H51" s="388">
        <v>22</v>
      </c>
      <c r="I51" s="388">
        <v>0.44</v>
      </c>
      <c r="J51" s="388">
        <v>0</v>
      </c>
      <c r="K51" s="386" t="s">
        <v>64</v>
      </c>
      <c r="L51" s="386" t="s">
        <v>41</v>
      </c>
      <c r="M51" s="386" t="s">
        <v>242</v>
      </c>
      <c r="N51" s="386" t="s">
        <v>64</v>
      </c>
      <c r="O51" s="386" t="s">
        <v>373</v>
      </c>
      <c r="P51" s="386" t="s">
        <v>46</v>
      </c>
      <c r="Q51" s="386" t="s">
        <v>185</v>
      </c>
      <c r="R51" s="386">
        <v>0</v>
      </c>
      <c r="S51" s="386">
        <v>0</v>
      </c>
      <c r="T51" s="386" t="s">
        <v>369</v>
      </c>
      <c r="U51" s="386" t="s">
        <v>404</v>
      </c>
    </row>
    <row r="52" spans="1:21">
      <c r="A52" s="386" t="s">
        <v>64</v>
      </c>
      <c r="B52" s="386" t="s">
        <v>10</v>
      </c>
      <c r="C52" s="386"/>
      <c r="D52" s="387">
        <v>44927</v>
      </c>
      <c r="E52" s="386">
        <v>1</v>
      </c>
      <c r="F52" s="386">
        <v>2023</v>
      </c>
      <c r="G52" s="388">
        <v>1</v>
      </c>
      <c r="H52" s="388">
        <v>22</v>
      </c>
      <c r="I52" s="388">
        <v>7.3333333333333334E-2</v>
      </c>
      <c r="J52" s="388">
        <v>0</v>
      </c>
      <c r="K52" s="386" t="s">
        <v>64</v>
      </c>
      <c r="L52" s="386" t="s">
        <v>41</v>
      </c>
      <c r="M52" s="386" t="s">
        <v>242</v>
      </c>
      <c r="N52" s="386" t="s">
        <v>64</v>
      </c>
      <c r="O52" s="386" t="s">
        <v>373</v>
      </c>
      <c r="P52" s="386" t="s">
        <v>46</v>
      </c>
      <c r="Q52" s="386" t="s">
        <v>185</v>
      </c>
      <c r="R52" s="386">
        <v>0</v>
      </c>
      <c r="S52" s="386">
        <v>0</v>
      </c>
      <c r="T52" s="386" t="s">
        <v>369</v>
      </c>
      <c r="U52" s="386" t="s">
        <v>404</v>
      </c>
    </row>
    <row r="53" spans="1:21">
      <c r="A53" s="386" t="s">
        <v>64</v>
      </c>
      <c r="B53" s="386" t="s">
        <v>5</v>
      </c>
      <c r="C53" s="386"/>
      <c r="D53" s="387">
        <v>44927</v>
      </c>
      <c r="E53" s="386">
        <v>1</v>
      </c>
      <c r="F53" s="386">
        <v>2023</v>
      </c>
      <c r="G53" s="388">
        <v>9</v>
      </c>
      <c r="H53" s="388">
        <v>22</v>
      </c>
      <c r="I53" s="388">
        <v>0.66</v>
      </c>
      <c r="J53" s="388">
        <v>0</v>
      </c>
      <c r="K53" s="386" t="s">
        <v>64</v>
      </c>
      <c r="L53" s="386" t="s">
        <v>41</v>
      </c>
      <c r="M53" s="386" t="s">
        <v>242</v>
      </c>
      <c r="N53" s="386" t="s">
        <v>64</v>
      </c>
      <c r="O53" s="386" t="s">
        <v>373</v>
      </c>
      <c r="P53" s="386" t="s">
        <v>46</v>
      </c>
      <c r="Q53" s="386" t="s">
        <v>185</v>
      </c>
      <c r="R53" s="386">
        <v>0</v>
      </c>
      <c r="S53" s="389">
        <v>0</v>
      </c>
      <c r="T53" s="386" t="s">
        <v>369</v>
      </c>
      <c r="U53" s="386" t="s">
        <v>404</v>
      </c>
    </row>
    <row r="54" spans="1:21">
      <c r="A54" s="386" t="s">
        <v>64</v>
      </c>
      <c r="B54" s="386" t="s">
        <v>11</v>
      </c>
      <c r="C54" s="386"/>
      <c r="D54" s="387">
        <v>44927</v>
      </c>
      <c r="E54" s="386">
        <v>1</v>
      </c>
      <c r="F54" s="386">
        <v>2023</v>
      </c>
      <c r="G54" s="388">
        <v>6</v>
      </c>
      <c r="H54" s="388">
        <v>22</v>
      </c>
      <c r="I54" s="388">
        <v>0.44</v>
      </c>
      <c r="J54" s="388">
        <v>0</v>
      </c>
      <c r="K54" s="386" t="s">
        <v>64</v>
      </c>
      <c r="L54" s="386" t="s">
        <v>41</v>
      </c>
      <c r="M54" s="386" t="s">
        <v>242</v>
      </c>
      <c r="N54" s="386" t="s">
        <v>64</v>
      </c>
      <c r="O54" s="386" t="s">
        <v>373</v>
      </c>
      <c r="P54" s="386" t="s">
        <v>46</v>
      </c>
      <c r="Q54" s="386" t="s">
        <v>185</v>
      </c>
      <c r="R54" s="386">
        <v>0</v>
      </c>
      <c r="S54" s="386">
        <v>0</v>
      </c>
      <c r="T54" s="386" t="s">
        <v>369</v>
      </c>
      <c r="U54" s="386" t="s">
        <v>404</v>
      </c>
    </row>
    <row r="55" spans="1:21">
      <c r="A55" s="386" t="s">
        <v>64</v>
      </c>
      <c r="B55" s="386" t="s">
        <v>12</v>
      </c>
      <c r="C55" s="386"/>
      <c r="D55" s="387">
        <v>44927</v>
      </c>
      <c r="E55" s="386">
        <v>1</v>
      </c>
      <c r="F55" s="386">
        <v>2023</v>
      </c>
      <c r="G55" s="388">
        <v>6</v>
      </c>
      <c r="H55" s="388">
        <v>22</v>
      </c>
      <c r="I55" s="388">
        <v>0.44</v>
      </c>
      <c r="J55" s="388">
        <v>0</v>
      </c>
      <c r="K55" s="386" t="s">
        <v>64</v>
      </c>
      <c r="L55" s="386" t="s">
        <v>41</v>
      </c>
      <c r="M55" s="386" t="s">
        <v>242</v>
      </c>
      <c r="N55" s="386" t="s">
        <v>64</v>
      </c>
      <c r="O55" s="386" t="s">
        <v>373</v>
      </c>
      <c r="P55" s="386" t="s">
        <v>46</v>
      </c>
      <c r="Q55" s="386" t="s">
        <v>185</v>
      </c>
      <c r="R55" s="386">
        <v>0</v>
      </c>
      <c r="S55" s="386">
        <v>0</v>
      </c>
      <c r="T55" s="386" t="s">
        <v>369</v>
      </c>
      <c r="U55" s="386" t="s">
        <v>404</v>
      </c>
    </row>
    <row r="56" spans="1:21">
      <c r="A56" s="386" t="s">
        <v>64</v>
      </c>
      <c r="B56" s="386" t="s">
        <v>15</v>
      </c>
      <c r="C56" s="386"/>
      <c r="D56" s="387">
        <v>44927</v>
      </c>
      <c r="E56" s="386">
        <v>1</v>
      </c>
      <c r="F56" s="386">
        <v>2023</v>
      </c>
      <c r="G56" s="388">
        <v>0</v>
      </c>
      <c r="H56" s="388">
        <v>22</v>
      </c>
      <c r="I56" s="388">
        <v>0</v>
      </c>
      <c r="J56" s="388">
        <v>0</v>
      </c>
      <c r="K56" s="386" t="s">
        <v>64</v>
      </c>
      <c r="L56" s="386" t="s">
        <v>41</v>
      </c>
      <c r="M56" s="386" t="s">
        <v>242</v>
      </c>
      <c r="N56" s="386" t="s">
        <v>64</v>
      </c>
      <c r="O56" s="386" t="s">
        <v>373</v>
      </c>
      <c r="P56" s="386" t="s">
        <v>46</v>
      </c>
      <c r="Q56" s="386" t="s">
        <v>185</v>
      </c>
      <c r="R56" s="386">
        <v>39.6</v>
      </c>
      <c r="S56" s="389">
        <v>0</v>
      </c>
      <c r="T56" s="386" t="s">
        <v>369</v>
      </c>
      <c r="U56" s="386" t="s">
        <v>404</v>
      </c>
    </row>
    <row r="57" spans="1:21">
      <c r="A57" s="386" t="s">
        <v>64</v>
      </c>
      <c r="B57" s="386" t="s">
        <v>16</v>
      </c>
      <c r="C57" s="386"/>
      <c r="D57" s="387">
        <v>44927</v>
      </c>
      <c r="E57" s="386">
        <v>1</v>
      </c>
      <c r="F57" s="386">
        <v>2023</v>
      </c>
      <c r="G57" s="388">
        <v>0</v>
      </c>
      <c r="H57" s="388">
        <v>22</v>
      </c>
      <c r="I57" s="388">
        <v>0</v>
      </c>
      <c r="J57" s="388">
        <v>0</v>
      </c>
      <c r="K57" s="386" t="s">
        <v>64</v>
      </c>
      <c r="L57" s="386" t="s">
        <v>41</v>
      </c>
      <c r="M57" s="386" t="s">
        <v>242</v>
      </c>
      <c r="N57" s="386" t="s">
        <v>64</v>
      </c>
      <c r="O57" s="386" t="s">
        <v>373</v>
      </c>
      <c r="P57" s="386" t="s">
        <v>46</v>
      </c>
      <c r="Q57" s="386" t="s">
        <v>185</v>
      </c>
      <c r="R57" s="386">
        <v>39.6</v>
      </c>
      <c r="S57" s="386">
        <v>0</v>
      </c>
      <c r="T57" s="386" t="s">
        <v>369</v>
      </c>
      <c r="U57" s="386" t="s">
        <v>404</v>
      </c>
    </row>
    <row r="58" spans="1:21">
      <c r="A58" s="386" t="s">
        <v>64</v>
      </c>
      <c r="B58" s="386" t="s">
        <v>17</v>
      </c>
      <c r="C58" s="386"/>
      <c r="D58" s="387">
        <v>44927</v>
      </c>
      <c r="E58" s="386">
        <v>1</v>
      </c>
      <c r="F58" s="386">
        <v>2023</v>
      </c>
      <c r="G58" s="388">
        <v>0</v>
      </c>
      <c r="H58" s="388">
        <v>22</v>
      </c>
      <c r="I58" s="388">
        <v>0</v>
      </c>
      <c r="J58" s="388">
        <v>0</v>
      </c>
      <c r="K58" s="386" t="s">
        <v>64</v>
      </c>
      <c r="L58" s="386" t="s">
        <v>41</v>
      </c>
      <c r="M58" s="386" t="s">
        <v>242</v>
      </c>
      <c r="N58" s="386" t="s">
        <v>64</v>
      </c>
      <c r="O58" s="386" t="s">
        <v>373</v>
      </c>
      <c r="P58" s="386" t="s">
        <v>46</v>
      </c>
      <c r="Q58" s="386" t="s">
        <v>185</v>
      </c>
      <c r="R58" s="386">
        <v>39.6</v>
      </c>
      <c r="S58" s="386">
        <v>186.5</v>
      </c>
      <c r="T58" s="386" t="s">
        <v>369</v>
      </c>
      <c r="U58" s="386" t="s">
        <v>404</v>
      </c>
    </row>
    <row r="59" spans="1:21">
      <c r="A59" s="386" t="s">
        <v>64</v>
      </c>
      <c r="B59" s="386" t="s">
        <v>132</v>
      </c>
      <c r="C59" s="386"/>
      <c r="D59" s="387">
        <v>44927</v>
      </c>
      <c r="E59" s="386">
        <v>1</v>
      </c>
      <c r="F59" s="386">
        <v>2023</v>
      </c>
      <c r="G59" s="388">
        <v>0</v>
      </c>
      <c r="H59" s="388">
        <v>22</v>
      </c>
      <c r="I59" s="388">
        <v>0</v>
      </c>
      <c r="J59" s="388">
        <v>0</v>
      </c>
      <c r="K59" s="386" t="s">
        <v>64</v>
      </c>
      <c r="L59" s="386" t="s">
        <v>41</v>
      </c>
      <c r="M59" s="386" t="s">
        <v>242</v>
      </c>
      <c r="N59" s="386" t="s">
        <v>64</v>
      </c>
      <c r="O59" s="386" t="s">
        <v>373</v>
      </c>
      <c r="P59" s="386" t="s">
        <v>46</v>
      </c>
      <c r="Q59" s="386" t="s">
        <v>185</v>
      </c>
      <c r="R59" s="386">
        <v>4.0333333333333332</v>
      </c>
      <c r="S59" s="389">
        <v>1.59</v>
      </c>
      <c r="T59" s="386" t="s">
        <v>369</v>
      </c>
      <c r="U59" s="386" t="s">
        <v>404</v>
      </c>
    </row>
    <row r="60" spans="1:21">
      <c r="A60" s="386" t="s">
        <v>64</v>
      </c>
      <c r="B60" s="386" t="s">
        <v>13</v>
      </c>
      <c r="C60" s="386"/>
      <c r="D60" s="387">
        <v>44927</v>
      </c>
      <c r="E60" s="386">
        <v>1</v>
      </c>
      <c r="F60" s="386">
        <v>2023</v>
      </c>
      <c r="G60" s="388">
        <v>0</v>
      </c>
      <c r="H60" s="388">
        <v>22</v>
      </c>
      <c r="I60" s="388">
        <v>0</v>
      </c>
      <c r="J60" s="388">
        <v>0</v>
      </c>
      <c r="K60" s="386" t="s">
        <v>64</v>
      </c>
      <c r="L60" s="386" t="s">
        <v>41</v>
      </c>
      <c r="M60" s="386" t="s">
        <v>242</v>
      </c>
      <c r="N60" s="386" t="s">
        <v>64</v>
      </c>
      <c r="O60" s="386" t="s">
        <v>373</v>
      </c>
      <c r="P60" s="386" t="s">
        <v>46</v>
      </c>
      <c r="Q60" s="386" t="s">
        <v>185</v>
      </c>
      <c r="R60" s="386">
        <v>4.0333333333333332</v>
      </c>
      <c r="S60" s="386">
        <v>2.2509000000000001</v>
      </c>
      <c r="T60" s="386" t="s">
        <v>369</v>
      </c>
      <c r="U60" s="386" t="s">
        <v>404</v>
      </c>
    </row>
    <row r="61" spans="1:21">
      <c r="A61" s="386" t="s">
        <v>64</v>
      </c>
      <c r="B61" s="386" t="s">
        <v>14</v>
      </c>
      <c r="C61" s="386"/>
      <c r="D61" s="387">
        <v>44927</v>
      </c>
      <c r="E61" s="386">
        <v>1</v>
      </c>
      <c r="F61" s="386">
        <v>2023</v>
      </c>
      <c r="G61" s="388">
        <v>0</v>
      </c>
      <c r="H61" s="388">
        <v>22</v>
      </c>
      <c r="I61" s="388">
        <v>0</v>
      </c>
      <c r="J61" s="388">
        <v>0</v>
      </c>
      <c r="K61" s="386" t="s">
        <v>64</v>
      </c>
      <c r="L61" s="386" t="s">
        <v>41</v>
      </c>
      <c r="M61" s="386" t="s">
        <v>242</v>
      </c>
      <c r="N61" s="386" t="s">
        <v>64</v>
      </c>
      <c r="O61" s="386" t="s">
        <v>373</v>
      </c>
      <c r="P61" s="386" t="s">
        <v>46</v>
      </c>
      <c r="Q61" s="386" t="s">
        <v>185</v>
      </c>
      <c r="R61" s="386">
        <v>4.0333333333333332</v>
      </c>
      <c r="S61" s="386">
        <v>0</v>
      </c>
      <c r="T61" s="386" t="s">
        <v>369</v>
      </c>
      <c r="U61" s="386" t="s">
        <v>404</v>
      </c>
    </row>
    <row r="62" spans="1:21">
      <c r="A62" s="386" t="s">
        <v>303</v>
      </c>
      <c r="B62" s="386" t="s">
        <v>7</v>
      </c>
      <c r="C62" s="386"/>
      <c r="D62" s="387">
        <v>44927</v>
      </c>
      <c r="E62" s="386">
        <v>1</v>
      </c>
      <c r="F62" s="386">
        <v>2023</v>
      </c>
      <c r="G62" s="388">
        <v>45</v>
      </c>
      <c r="H62" s="388">
        <v>22</v>
      </c>
      <c r="I62" s="388">
        <v>3.3</v>
      </c>
      <c r="J62" s="388">
        <v>7.87</v>
      </c>
      <c r="K62" s="386" t="s">
        <v>303</v>
      </c>
      <c r="L62" s="386" t="s">
        <v>41</v>
      </c>
      <c r="M62" s="386" t="s">
        <v>242</v>
      </c>
      <c r="N62" s="386" t="s">
        <v>374</v>
      </c>
      <c r="O62" s="386" t="s">
        <v>67</v>
      </c>
      <c r="P62" s="386" t="s">
        <v>46</v>
      </c>
      <c r="Q62" s="386" t="s">
        <v>68</v>
      </c>
      <c r="R62" s="386">
        <v>18.333333333333332</v>
      </c>
      <c r="S62" s="389">
        <v>22.07</v>
      </c>
      <c r="T62" s="386" t="s">
        <v>369</v>
      </c>
      <c r="U62" s="386" t="s">
        <v>404</v>
      </c>
    </row>
    <row r="63" spans="1:21">
      <c r="A63" s="386" t="s">
        <v>303</v>
      </c>
      <c r="B63" s="386" t="s">
        <v>8</v>
      </c>
      <c r="C63" s="386"/>
      <c r="D63" s="387">
        <v>44927</v>
      </c>
      <c r="E63" s="386">
        <v>1</v>
      </c>
      <c r="F63" s="386">
        <v>2023</v>
      </c>
      <c r="G63" s="388">
        <v>23</v>
      </c>
      <c r="H63" s="388">
        <v>22</v>
      </c>
      <c r="I63" s="388">
        <v>1.6866666666666668</v>
      </c>
      <c r="J63" s="388">
        <v>2.0699999999999998</v>
      </c>
      <c r="K63" s="386" t="s">
        <v>303</v>
      </c>
      <c r="L63" s="386" t="s">
        <v>41</v>
      </c>
      <c r="M63" s="386" t="s">
        <v>242</v>
      </c>
      <c r="N63" s="386" t="s">
        <v>374</v>
      </c>
      <c r="O63" s="386" t="s">
        <v>67</v>
      </c>
      <c r="P63" s="386" t="s">
        <v>46</v>
      </c>
      <c r="Q63" s="386" t="s">
        <v>68</v>
      </c>
      <c r="R63" s="386">
        <v>18.333333333333332</v>
      </c>
      <c r="S63" s="386">
        <v>21.0181</v>
      </c>
      <c r="T63" s="386" t="s">
        <v>369</v>
      </c>
      <c r="U63" s="386" t="s">
        <v>404</v>
      </c>
    </row>
    <row r="64" spans="1:21">
      <c r="A64" s="386" t="s">
        <v>303</v>
      </c>
      <c r="B64" s="386" t="s">
        <v>9</v>
      </c>
      <c r="C64" s="386"/>
      <c r="D64" s="387">
        <v>44927</v>
      </c>
      <c r="E64" s="386">
        <v>1</v>
      </c>
      <c r="F64" s="386">
        <v>2023</v>
      </c>
      <c r="G64" s="388">
        <v>32</v>
      </c>
      <c r="H64" s="388">
        <v>22</v>
      </c>
      <c r="I64" s="388">
        <v>2.3466666666666667</v>
      </c>
      <c r="J64" s="388">
        <v>0</v>
      </c>
      <c r="K64" s="386" t="s">
        <v>303</v>
      </c>
      <c r="L64" s="386" t="s">
        <v>41</v>
      </c>
      <c r="M64" s="386" t="s">
        <v>242</v>
      </c>
      <c r="N64" s="386" t="s">
        <v>374</v>
      </c>
      <c r="O64" s="386" t="s">
        <v>67</v>
      </c>
      <c r="P64" s="386" t="s">
        <v>46</v>
      </c>
      <c r="Q64" s="386" t="s">
        <v>68</v>
      </c>
      <c r="R64" s="386">
        <v>18.333333333333332</v>
      </c>
      <c r="S64" s="386">
        <v>6.4420836000000001</v>
      </c>
      <c r="T64" s="386" t="s">
        <v>369</v>
      </c>
      <c r="U64" s="386" t="s">
        <v>404</v>
      </c>
    </row>
    <row r="65" spans="1:21">
      <c r="A65" s="386" t="s">
        <v>303</v>
      </c>
      <c r="B65" s="386" t="s">
        <v>10</v>
      </c>
      <c r="C65" s="386"/>
      <c r="D65" s="387">
        <v>44927</v>
      </c>
      <c r="E65" s="386">
        <v>1</v>
      </c>
      <c r="F65" s="386">
        <v>2023</v>
      </c>
      <c r="G65" s="388">
        <v>16</v>
      </c>
      <c r="H65" s="388">
        <v>22</v>
      </c>
      <c r="I65" s="388">
        <v>1.1733333333333333</v>
      </c>
      <c r="J65" s="388">
        <v>4.42</v>
      </c>
      <c r="K65" s="386" t="s">
        <v>303</v>
      </c>
      <c r="L65" s="386" t="s">
        <v>41</v>
      </c>
      <c r="M65" s="386" t="s">
        <v>242</v>
      </c>
      <c r="N65" s="386" t="s">
        <v>374</v>
      </c>
      <c r="O65" s="386" t="s">
        <v>67</v>
      </c>
      <c r="P65" s="386" t="s">
        <v>46</v>
      </c>
      <c r="Q65" s="386" t="s">
        <v>68</v>
      </c>
      <c r="R65" s="386">
        <v>3.3846153846153846</v>
      </c>
      <c r="S65" s="389">
        <v>0</v>
      </c>
      <c r="T65" s="386" t="s">
        <v>369</v>
      </c>
      <c r="U65" s="386" t="s">
        <v>404</v>
      </c>
    </row>
    <row r="66" spans="1:21">
      <c r="A66" s="386" t="s">
        <v>303</v>
      </c>
      <c r="B66" s="386" t="s">
        <v>5</v>
      </c>
      <c r="C66" s="386"/>
      <c r="D66" s="387">
        <v>44927</v>
      </c>
      <c r="E66" s="386">
        <v>1</v>
      </c>
      <c r="F66" s="386">
        <v>2023</v>
      </c>
      <c r="G66" s="388">
        <v>50</v>
      </c>
      <c r="H66" s="388">
        <v>22</v>
      </c>
      <c r="I66" s="388">
        <v>3.6666666666666665</v>
      </c>
      <c r="J66" s="388">
        <v>0</v>
      </c>
      <c r="K66" s="386" t="s">
        <v>303</v>
      </c>
      <c r="L66" s="386" t="s">
        <v>41</v>
      </c>
      <c r="M66" s="386" t="s">
        <v>242</v>
      </c>
      <c r="N66" s="386" t="s">
        <v>374</v>
      </c>
      <c r="O66" s="386" t="s">
        <v>67</v>
      </c>
      <c r="P66" s="386" t="s">
        <v>46</v>
      </c>
      <c r="Q66" s="386" t="s">
        <v>68</v>
      </c>
      <c r="R66" s="386">
        <v>3.3846153846153846</v>
      </c>
      <c r="S66" s="386">
        <v>0</v>
      </c>
      <c r="T66" s="386" t="s">
        <v>369</v>
      </c>
      <c r="U66" s="386" t="s">
        <v>404</v>
      </c>
    </row>
    <row r="67" spans="1:21">
      <c r="A67" s="386" t="s">
        <v>303</v>
      </c>
      <c r="B67" s="386" t="s">
        <v>11</v>
      </c>
      <c r="C67" s="386"/>
      <c r="D67" s="387">
        <v>44927</v>
      </c>
      <c r="E67" s="386">
        <v>1</v>
      </c>
      <c r="F67" s="386">
        <v>2023</v>
      </c>
      <c r="G67" s="388">
        <v>35</v>
      </c>
      <c r="H67" s="388">
        <v>22</v>
      </c>
      <c r="I67" s="388">
        <v>2.5666666666666669</v>
      </c>
      <c r="J67" s="388">
        <v>0.17</v>
      </c>
      <c r="K67" s="386" t="s">
        <v>303</v>
      </c>
      <c r="L67" s="386" t="s">
        <v>41</v>
      </c>
      <c r="M67" s="386" t="s">
        <v>242</v>
      </c>
      <c r="N67" s="386" t="s">
        <v>374</v>
      </c>
      <c r="O67" s="386" t="s">
        <v>67</v>
      </c>
      <c r="P67" s="386" t="s">
        <v>46</v>
      </c>
      <c r="Q67" s="386" t="s">
        <v>68</v>
      </c>
      <c r="R67" s="386">
        <v>3.3846153846153846</v>
      </c>
      <c r="S67" s="386">
        <v>0</v>
      </c>
      <c r="T67" s="386" t="s">
        <v>369</v>
      </c>
      <c r="U67" s="386" t="s">
        <v>404</v>
      </c>
    </row>
    <row r="68" spans="1:21">
      <c r="A68" s="386" t="s">
        <v>303</v>
      </c>
      <c r="B68" s="386" t="s">
        <v>12</v>
      </c>
      <c r="C68" s="386"/>
      <c r="D68" s="387">
        <v>44927</v>
      </c>
      <c r="E68" s="386">
        <v>1</v>
      </c>
      <c r="F68" s="386">
        <v>2023</v>
      </c>
      <c r="G68" s="388">
        <v>7</v>
      </c>
      <c r="H68" s="388">
        <v>22</v>
      </c>
      <c r="I68" s="388">
        <v>0.51333333333333331</v>
      </c>
      <c r="J68" s="388">
        <v>0</v>
      </c>
      <c r="K68" s="386" t="s">
        <v>303</v>
      </c>
      <c r="L68" s="386" t="s">
        <v>41</v>
      </c>
      <c r="M68" s="386" t="s">
        <v>242</v>
      </c>
      <c r="N68" s="386" t="s">
        <v>374</v>
      </c>
      <c r="O68" s="386" t="s">
        <v>67</v>
      </c>
      <c r="P68" s="386" t="s">
        <v>46</v>
      </c>
      <c r="Q68" s="386" t="s">
        <v>68</v>
      </c>
      <c r="R68" s="386">
        <v>0</v>
      </c>
      <c r="S68" s="389">
        <v>0</v>
      </c>
      <c r="T68" s="386" t="s">
        <v>369</v>
      </c>
      <c r="U68" s="386" t="s">
        <v>404</v>
      </c>
    </row>
    <row r="69" spans="1:21">
      <c r="A69" s="386" t="s">
        <v>303</v>
      </c>
      <c r="B69" s="386" t="s">
        <v>15</v>
      </c>
      <c r="C69" s="386"/>
      <c r="D69" s="387">
        <v>44927</v>
      </c>
      <c r="E69" s="386">
        <v>1</v>
      </c>
      <c r="F69" s="386">
        <v>2023</v>
      </c>
      <c r="G69" s="388">
        <v>0</v>
      </c>
      <c r="H69" s="388">
        <v>22</v>
      </c>
      <c r="I69" s="388">
        <v>0</v>
      </c>
      <c r="J69" s="388">
        <v>0</v>
      </c>
      <c r="K69" s="386" t="s">
        <v>303</v>
      </c>
      <c r="L69" s="386" t="s">
        <v>41</v>
      </c>
      <c r="M69" s="386" t="s">
        <v>242</v>
      </c>
      <c r="N69" s="386" t="s">
        <v>374</v>
      </c>
      <c r="O69" s="386" t="s">
        <v>67</v>
      </c>
      <c r="P69" s="386" t="s">
        <v>46</v>
      </c>
      <c r="Q69" s="386" t="s">
        <v>68</v>
      </c>
      <c r="R69" s="386">
        <v>0</v>
      </c>
      <c r="S69" s="386">
        <v>0</v>
      </c>
      <c r="T69" s="386" t="s">
        <v>369</v>
      </c>
      <c r="U69" s="386" t="s">
        <v>404</v>
      </c>
    </row>
    <row r="70" spans="1:21">
      <c r="A70" s="386" t="s">
        <v>303</v>
      </c>
      <c r="B70" s="386" t="s">
        <v>16</v>
      </c>
      <c r="C70" s="386"/>
      <c r="D70" s="387">
        <v>44927</v>
      </c>
      <c r="E70" s="386">
        <v>1</v>
      </c>
      <c r="F70" s="386">
        <v>2023</v>
      </c>
      <c r="G70" s="388">
        <v>0</v>
      </c>
      <c r="H70" s="388">
        <v>22</v>
      </c>
      <c r="I70" s="388">
        <v>0</v>
      </c>
      <c r="J70" s="388">
        <v>0</v>
      </c>
      <c r="K70" s="386" t="s">
        <v>303</v>
      </c>
      <c r="L70" s="386" t="s">
        <v>41</v>
      </c>
      <c r="M70" s="386" t="s">
        <v>242</v>
      </c>
      <c r="N70" s="386" t="s">
        <v>374</v>
      </c>
      <c r="O70" s="386" t="s">
        <v>67</v>
      </c>
      <c r="P70" s="386" t="s">
        <v>46</v>
      </c>
      <c r="Q70" s="386" t="s">
        <v>68</v>
      </c>
      <c r="R70" s="386">
        <v>0</v>
      </c>
      <c r="S70" s="386">
        <v>0</v>
      </c>
      <c r="T70" s="386" t="s">
        <v>369</v>
      </c>
      <c r="U70" s="386" t="s">
        <v>404</v>
      </c>
    </row>
    <row r="71" spans="1:21">
      <c r="A71" s="386" t="s">
        <v>303</v>
      </c>
      <c r="B71" s="386" t="s">
        <v>17</v>
      </c>
      <c r="C71" s="386"/>
      <c r="D71" s="387">
        <v>44927</v>
      </c>
      <c r="E71" s="386">
        <v>1</v>
      </c>
      <c r="F71" s="386">
        <v>2023</v>
      </c>
      <c r="G71" s="388">
        <v>0</v>
      </c>
      <c r="H71" s="388">
        <v>22</v>
      </c>
      <c r="I71" s="388">
        <v>0</v>
      </c>
      <c r="J71" s="388">
        <v>0</v>
      </c>
      <c r="K71" s="386" t="s">
        <v>303</v>
      </c>
      <c r="L71" s="386" t="s">
        <v>41</v>
      </c>
      <c r="M71" s="386" t="s">
        <v>242</v>
      </c>
      <c r="N71" s="386" t="s">
        <v>374</v>
      </c>
      <c r="O71" s="386" t="s">
        <v>67</v>
      </c>
      <c r="P71" s="386" t="s">
        <v>46</v>
      </c>
      <c r="Q71" s="386" t="s">
        <v>68</v>
      </c>
      <c r="R71" s="386">
        <v>1.1282051282051282</v>
      </c>
      <c r="S71" s="389">
        <v>0</v>
      </c>
      <c r="T71" s="386" t="s">
        <v>369</v>
      </c>
      <c r="U71" s="386" t="s">
        <v>404</v>
      </c>
    </row>
    <row r="72" spans="1:21">
      <c r="A72" s="386" t="s">
        <v>303</v>
      </c>
      <c r="B72" s="386" t="s">
        <v>132</v>
      </c>
      <c r="C72" s="386"/>
      <c r="D72" s="387">
        <v>44927</v>
      </c>
      <c r="E72" s="386">
        <v>1</v>
      </c>
      <c r="F72" s="386">
        <v>2023</v>
      </c>
      <c r="G72" s="388">
        <v>0</v>
      </c>
      <c r="H72" s="388">
        <v>22</v>
      </c>
      <c r="I72" s="388">
        <v>0</v>
      </c>
      <c r="J72" s="388">
        <v>0</v>
      </c>
      <c r="K72" s="386" t="s">
        <v>303</v>
      </c>
      <c r="L72" s="386" t="s">
        <v>41</v>
      </c>
      <c r="M72" s="386" t="s">
        <v>242</v>
      </c>
      <c r="N72" s="386" t="s">
        <v>374</v>
      </c>
      <c r="O72" s="386" t="s">
        <v>67</v>
      </c>
      <c r="P72" s="386" t="s">
        <v>46</v>
      </c>
      <c r="Q72" s="386" t="s">
        <v>68</v>
      </c>
      <c r="R72" s="386">
        <v>1.1282051282051282</v>
      </c>
      <c r="S72" s="386">
        <v>0</v>
      </c>
      <c r="T72" s="386" t="s">
        <v>369</v>
      </c>
      <c r="U72" s="386" t="s">
        <v>404</v>
      </c>
    </row>
    <row r="73" spans="1:21">
      <c r="A73" s="386" t="s">
        <v>303</v>
      </c>
      <c r="B73" s="386" t="s">
        <v>13</v>
      </c>
      <c r="C73" s="386"/>
      <c r="D73" s="387">
        <v>44927</v>
      </c>
      <c r="E73" s="386">
        <v>1</v>
      </c>
      <c r="F73" s="386">
        <v>2023</v>
      </c>
      <c r="G73" s="388">
        <v>0</v>
      </c>
      <c r="H73" s="388">
        <v>22</v>
      </c>
      <c r="I73" s="388">
        <v>0</v>
      </c>
      <c r="J73" s="388">
        <v>0</v>
      </c>
      <c r="K73" s="386" t="s">
        <v>303</v>
      </c>
      <c r="L73" s="386" t="s">
        <v>41</v>
      </c>
      <c r="M73" s="386" t="s">
        <v>242</v>
      </c>
      <c r="N73" s="386" t="s">
        <v>374</v>
      </c>
      <c r="O73" s="386" t="s">
        <v>67</v>
      </c>
      <c r="P73" s="386" t="s">
        <v>46</v>
      </c>
      <c r="Q73" s="386" t="s">
        <v>68</v>
      </c>
      <c r="R73" s="386">
        <v>1.1282051282051282</v>
      </c>
      <c r="S73" s="386">
        <v>0</v>
      </c>
      <c r="T73" s="386" t="s">
        <v>369</v>
      </c>
      <c r="U73" s="386" t="s">
        <v>404</v>
      </c>
    </row>
    <row r="74" spans="1:21">
      <c r="A74" s="386" t="s">
        <v>303</v>
      </c>
      <c r="B74" s="386" t="s">
        <v>14</v>
      </c>
      <c r="C74" s="386"/>
      <c r="D74" s="387">
        <v>44927</v>
      </c>
      <c r="E74" s="386">
        <v>1</v>
      </c>
      <c r="F74" s="386">
        <v>2023</v>
      </c>
      <c r="G74" s="388">
        <v>0</v>
      </c>
      <c r="H74" s="388">
        <v>22</v>
      </c>
      <c r="I74" s="388">
        <v>0</v>
      </c>
      <c r="J74" s="388">
        <v>0</v>
      </c>
      <c r="K74" s="386" t="s">
        <v>303</v>
      </c>
      <c r="L74" s="386" t="s">
        <v>41</v>
      </c>
      <c r="M74" s="386" t="s">
        <v>242</v>
      </c>
      <c r="N74" s="386" t="s">
        <v>374</v>
      </c>
      <c r="O74" s="386" t="s">
        <v>67</v>
      </c>
      <c r="P74" s="386" t="s">
        <v>46</v>
      </c>
      <c r="Q74" s="386" t="s">
        <v>68</v>
      </c>
      <c r="R74" s="386">
        <v>1.1282051282051282</v>
      </c>
      <c r="S74" s="389">
        <v>0</v>
      </c>
      <c r="T74" s="386" t="s">
        <v>369</v>
      </c>
      <c r="U74" s="386" t="s">
        <v>404</v>
      </c>
    </row>
    <row r="75" spans="1:21">
      <c r="A75" s="386" t="s">
        <v>69</v>
      </c>
      <c r="B75" s="386" t="s">
        <v>30</v>
      </c>
      <c r="C75" s="386" t="s">
        <v>7</v>
      </c>
      <c r="D75" s="387">
        <v>44927</v>
      </c>
      <c r="E75" s="386">
        <v>1</v>
      </c>
      <c r="F75" s="386">
        <v>2023</v>
      </c>
      <c r="G75" s="388">
        <v>112.28571428571429</v>
      </c>
      <c r="H75" s="388">
        <v>22</v>
      </c>
      <c r="I75" s="388">
        <v>8.2342857142857149</v>
      </c>
      <c r="J75" s="388">
        <v>0.1</v>
      </c>
      <c r="K75" s="386" t="s">
        <v>69</v>
      </c>
      <c r="L75" s="386" t="s">
        <v>69</v>
      </c>
      <c r="M75" s="386" t="s">
        <v>242</v>
      </c>
      <c r="N75" s="386" t="s">
        <v>62</v>
      </c>
      <c r="O75" s="386" t="s">
        <v>70</v>
      </c>
      <c r="P75" s="386" t="s">
        <v>90</v>
      </c>
      <c r="Q75" s="386" t="s">
        <v>71</v>
      </c>
      <c r="R75" s="386">
        <v>1.1282051282051282</v>
      </c>
      <c r="S75" s="386">
        <v>0</v>
      </c>
      <c r="T75" s="386" t="s">
        <v>369</v>
      </c>
      <c r="U75" s="386" t="s">
        <v>404</v>
      </c>
    </row>
    <row r="76" spans="1:21">
      <c r="A76" s="386" t="s">
        <v>69</v>
      </c>
      <c r="B76" s="386" t="s">
        <v>31</v>
      </c>
      <c r="C76" s="386" t="s">
        <v>7</v>
      </c>
      <c r="D76" s="387">
        <v>44927</v>
      </c>
      <c r="E76" s="386">
        <v>1</v>
      </c>
      <c r="F76" s="386">
        <v>2023</v>
      </c>
      <c r="G76" s="388">
        <v>117.9</v>
      </c>
      <c r="H76" s="388">
        <v>22</v>
      </c>
      <c r="I76" s="388">
        <v>8.6460000000000008</v>
      </c>
      <c r="J76" s="388">
        <v>1.8</v>
      </c>
      <c r="K76" s="386" t="s">
        <v>69</v>
      </c>
      <c r="L76" s="386" t="s">
        <v>69</v>
      </c>
      <c r="M76" s="386" t="s">
        <v>242</v>
      </c>
      <c r="N76" s="386" t="s">
        <v>62</v>
      </c>
      <c r="O76" s="386" t="s">
        <v>70</v>
      </c>
      <c r="P76" s="386" t="s">
        <v>90</v>
      </c>
      <c r="Q76" s="386" t="s">
        <v>71</v>
      </c>
      <c r="R76" s="386">
        <v>1.1282051282051282</v>
      </c>
      <c r="S76" s="386">
        <v>0</v>
      </c>
      <c r="T76" s="386" t="s">
        <v>369</v>
      </c>
      <c r="U76" s="386" t="s">
        <v>404</v>
      </c>
    </row>
    <row r="77" spans="1:21">
      <c r="A77" s="386" t="s">
        <v>69</v>
      </c>
      <c r="B77" s="386" t="s">
        <v>130</v>
      </c>
      <c r="C77" s="386" t="s">
        <v>8</v>
      </c>
      <c r="D77" s="387">
        <v>44927</v>
      </c>
      <c r="E77" s="386">
        <v>1</v>
      </c>
      <c r="F77" s="386">
        <v>2023</v>
      </c>
      <c r="G77" s="388">
        <v>72.985714285714295</v>
      </c>
      <c r="H77" s="388">
        <v>22</v>
      </c>
      <c r="I77" s="388">
        <v>5.3522857142857152</v>
      </c>
      <c r="J77" s="388">
        <v>7.12</v>
      </c>
      <c r="K77" s="386" t="s">
        <v>69</v>
      </c>
      <c r="L77" s="386" t="s">
        <v>69</v>
      </c>
      <c r="M77" s="386" t="s">
        <v>242</v>
      </c>
      <c r="N77" s="386" t="s">
        <v>62</v>
      </c>
      <c r="O77" s="386" t="s">
        <v>70</v>
      </c>
      <c r="P77" s="386" t="s">
        <v>90</v>
      </c>
      <c r="Q77" s="386" t="s">
        <v>71</v>
      </c>
      <c r="R77" s="386">
        <v>1.1282051282051282</v>
      </c>
      <c r="S77" s="389">
        <v>0</v>
      </c>
      <c r="T77" s="386" t="s">
        <v>369</v>
      </c>
      <c r="U77" s="386" t="s">
        <v>404</v>
      </c>
    </row>
    <row r="78" spans="1:21">
      <c r="A78" s="386" t="s">
        <v>69</v>
      </c>
      <c r="B78" s="386" t="s">
        <v>131</v>
      </c>
      <c r="C78" s="386" t="s">
        <v>8</v>
      </c>
      <c r="D78" s="387">
        <v>44927</v>
      </c>
      <c r="E78" s="386">
        <v>1</v>
      </c>
      <c r="F78" s="386">
        <v>2023</v>
      </c>
      <c r="G78" s="388">
        <v>72.985714285714295</v>
      </c>
      <c r="H78" s="388">
        <v>22</v>
      </c>
      <c r="I78" s="388">
        <v>5.3522857142857152</v>
      </c>
      <c r="J78" s="388">
        <v>18.430806599999993</v>
      </c>
      <c r="K78" s="386" t="s">
        <v>69</v>
      </c>
      <c r="L78" s="386" t="s">
        <v>69</v>
      </c>
      <c r="M78" s="386" t="s">
        <v>242</v>
      </c>
      <c r="N78" s="386" t="s">
        <v>62</v>
      </c>
      <c r="O78" s="386" t="s">
        <v>70</v>
      </c>
      <c r="P78" s="386" t="s">
        <v>90</v>
      </c>
      <c r="Q78" s="386" t="s">
        <v>71</v>
      </c>
      <c r="R78" s="386">
        <v>1.1282051282051282</v>
      </c>
      <c r="S78" s="386">
        <v>0</v>
      </c>
      <c r="T78" s="386" t="s">
        <v>369</v>
      </c>
      <c r="U78" s="386" t="s">
        <v>404</v>
      </c>
    </row>
    <row r="79" spans="1:21">
      <c r="A79" s="386" t="s">
        <v>69</v>
      </c>
      <c r="B79" s="386" t="s">
        <v>5</v>
      </c>
      <c r="C79" s="386" t="s">
        <v>5</v>
      </c>
      <c r="D79" s="387">
        <v>44927</v>
      </c>
      <c r="E79" s="386">
        <v>1</v>
      </c>
      <c r="F79" s="386">
        <v>2023</v>
      </c>
      <c r="G79" s="388">
        <v>65.125714285714295</v>
      </c>
      <c r="H79" s="388">
        <v>22</v>
      </c>
      <c r="I79" s="388">
        <v>4.7758857142857147</v>
      </c>
      <c r="J79" s="388">
        <v>1.18</v>
      </c>
      <c r="K79" s="386" t="s">
        <v>69</v>
      </c>
      <c r="L79" s="386" t="s">
        <v>69</v>
      </c>
      <c r="M79" s="386" t="s">
        <v>242</v>
      </c>
      <c r="N79" s="386" t="s">
        <v>62</v>
      </c>
      <c r="O79" s="386" t="s">
        <v>70</v>
      </c>
      <c r="P79" s="386" t="s">
        <v>90</v>
      </c>
      <c r="Q79" s="386" t="s">
        <v>71</v>
      </c>
      <c r="R79" s="386">
        <v>1.1282051282051282</v>
      </c>
      <c r="S79" s="386">
        <v>0</v>
      </c>
      <c r="T79" s="386" t="s">
        <v>369</v>
      </c>
      <c r="U79" s="386" t="s">
        <v>404</v>
      </c>
    </row>
    <row r="80" spans="1:21">
      <c r="A80" s="386" t="s">
        <v>69</v>
      </c>
      <c r="B80" s="386" t="s">
        <v>9</v>
      </c>
      <c r="C80" s="386" t="s">
        <v>9</v>
      </c>
      <c r="D80" s="387">
        <v>44927</v>
      </c>
      <c r="E80" s="386">
        <v>1</v>
      </c>
      <c r="F80" s="386">
        <v>2023</v>
      </c>
      <c r="G80" s="388">
        <v>33.685714285714283</v>
      </c>
      <c r="H80" s="388">
        <v>22</v>
      </c>
      <c r="I80" s="388">
        <v>2.4702857142857138</v>
      </c>
      <c r="J80" s="388">
        <v>2.86</v>
      </c>
      <c r="K80" s="386" t="s">
        <v>69</v>
      </c>
      <c r="L80" s="386" t="s">
        <v>69</v>
      </c>
      <c r="M80" s="386" t="s">
        <v>242</v>
      </c>
      <c r="N80" s="386" t="s">
        <v>62</v>
      </c>
      <c r="O80" s="386" t="s">
        <v>70</v>
      </c>
      <c r="P80" s="386" t="s">
        <v>90</v>
      </c>
      <c r="Q80" s="386" t="s">
        <v>71</v>
      </c>
      <c r="R80" s="386">
        <v>3.3846153846153846</v>
      </c>
      <c r="S80" s="389">
        <v>0</v>
      </c>
      <c r="T80" s="386" t="s">
        <v>369</v>
      </c>
      <c r="U80" s="386" t="s">
        <v>404</v>
      </c>
    </row>
    <row r="81" spans="1:21">
      <c r="A81" s="386" t="s">
        <v>69</v>
      </c>
      <c r="B81" s="386" t="s">
        <v>10</v>
      </c>
      <c r="C81" s="386" t="s">
        <v>10</v>
      </c>
      <c r="D81" s="387">
        <v>44927</v>
      </c>
      <c r="E81" s="386">
        <v>1</v>
      </c>
      <c r="F81" s="386">
        <v>2023</v>
      </c>
      <c r="G81" s="388">
        <v>56.142857142857146</v>
      </c>
      <c r="H81" s="388">
        <v>22</v>
      </c>
      <c r="I81" s="388">
        <v>4.1171428571428574</v>
      </c>
      <c r="J81" s="388">
        <v>11.7</v>
      </c>
      <c r="K81" s="386" t="s">
        <v>69</v>
      </c>
      <c r="L81" s="386" t="s">
        <v>69</v>
      </c>
      <c r="M81" s="386" t="s">
        <v>242</v>
      </c>
      <c r="N81" s="386" t="s">
        <v>62</v>
      </c>
      <c r="O81" s="386" t="s">
        <v>70</v>
      </c>
      <c r="P81" s="386" t="s">
        <v>90</v>
      </c>
      <c r="Q81" s="386" t="s">
        <v>71</v>
      </c>
      <c r="R81" s="386">
        <v>3.3846153846153846</v>
      </c>
      <c r="S81" s="386">
        <v>0</v>
      </c>
      <c r="T81" s="386" t="s">
        <v>369</v>
      </c>
      <c r="U81" s="386" t="s">
        <v>404</v>
      </c>
    </row>
    <row r="82" spans="1:21">
      <c r="A82" s="386" t="s">
        <v>69</v>
      </c>
      <c r="B82" s="386" t="s">
        <v>11</v>
      </c>
      <c r="C82" s="386" t="s">
        <v>11</v>
      </c>
      <c r="D82" s="387">
        <v>44927</v>
      </c>
      <c r="E82" s="386">
        <v>1</v>
      </c>
      <c r="F82" s="386">
        <v>2023</v>
      </c>
      <c r="G82" s="388">
        <v>157.19999999999999</v>
      </c>
      <c r="H82" s="388">
        <v>22</v>
      </c>
      <c r="I82" s="388">
        <v>11.527999999999999</v>
      </c>
      <c r="J82" s="388">
        <v>7.51</v>
      </c>
      <c r="K82" s="386" t="s">
        <v>69</v>
      </c>
      <c r="L82" s="386" t="s">
        <v>69</v>
      </c>
      <c r="M82" s="386" t="s">
        <v>242</v>
      </c>
      <c r="N82" s="386" t="s">
        <v>62</v>
      </c>
      <c r="O82" s="386" t="s">
        <v>70</v>
      </c>
      <c r="P82" s="386" t="s">
        <v>90</v>
      </c>
      <c r="Q82" s="386" t="s">
        <v>71</v>
      </c>
      <c r="R82" s="386">
        <v>3.3846153846153846</v>
      </c>
      <c r="S82" s="386">
        <v>0</v>
      </c>
      <c r="T82" s="386" t="s">
        <v>369</v>
      </c>
      <c r="U82" s="386" t="s">
        <v>404</v>
      </c>
    </row>
    <row r="83" spans="1:21">
      <c r="A83" s="386" t="s">
        <v>69</v>
      </c>
      <c r="B83" s="386" t="s">
        <v>12</v>
      </c>
      <c r="C83" s="386" t="s">
        <v>12</v>
      </c>
      <c r="D83" s="387">
        <v>44927</v>
      </c>
      <c r="E83" s="386">
        <v>1</v>
      </c>
      <c r="F83" s="386">
        <v>2023</v>
      </c>
      <c r="G83" s="388">
        <v>39.299999999999997</v>
      </c>
      <c r="H83" s="388">
        <v>22</v>
      </c>
      <c r="I83" s="388">
        <v>2.8819999999999997</v>
      </c>
      <c r="J83" s="388">
        <v>2.0299999999999998</v>
      </c>
      <c r="K83" s="386" t="s">
        <v>69</v>
      </c>
      <c r="L83" s="386" t="s">
        <v>69</v>
      </c>
      <c r="M83" s="386" t="s">
        <v>242</v>
      </c>
      <c r="N83" s="386" t="s">
        <v>62</v>
      </c>
      <c r="O83" s="386" t="s">
        <v>70</v>
      </c>
      <c r="P83" s="386" t="s">
        <v>90</v>
      </c>
      <c r="Q83" s="386" t="s">
        <v>71</v>
      </c>
      <c r="R83" s="386">
        <v>1.1282051282051282</v>
      </c>
      <c r="S83" s="389">
        <v>0</v>
      </c>
      <c r="T83" s="386" t="s">
        <v>369</v>
      </c>
      <c r="U83" s="386" t="s">
        <v>404</v>
      </c>
    </row>
    <row r="84" spans="1:21">
      <c r="A84" s="386" t="s">
        <v>69</v>
      </c>
      <c r="B84" s="386" t="s">
        <v>15</v>
      </c>
      <c r="C84" s="386" t="s">
        <v>15</v>
      </c>
      <c r="D84" s="387">
        <v>44927</v>
      </c>
      <c r="E84" s="386">
        <v>1</v>
      </c>
      <c r="F84" s="386">
        <v>2023</v>
      </c>
      <c r="G84" s="388">
        <v>5.6142857142857148</v>
      </c>
      <c r="H84" s="388">
        <v>22</v>
      </c>
      <c r="I84" s="388">
        <v>0.41171428571428575</v>
      </c>
      <c r="J84" s="388">
        <v>0</v>
      </c>
      <c r="K84" s="386" t="s">
        <v>69</v>
      </c>
      <c r="L84" s="386" t="s">
        <v>69</v>
      </c>
      <c r="M84" s="386" t="s">
        <v>242</v>
      </c>
      <c r="N84" s="386" t="s">
        <v>62</v>
      </c>
      <c r="O84" s="386" t="s">
        <v>70</v>
      </c>
      <c r="P84" s="386" t="s">
        <v>90</v>
      </c>
      <c r="Q84" s="386" t="s">
        <v>71</v>
      </c>
      <c r="R84" s="386">
        <v>1.1282051282051282</v>
      </c>
      <c r="S84" s="386">
        <v>0.05</v>
      </c>
      <c r="T84" s="386" t="s">
        <v>369</v>
      </c>
      <c r="U84" s="386" t="s">
        <v>404</v>
      </c>
    </row>
    <row r="85" spans="1:21">
      <c r="A85" s="386" t="s">
        <v>69</v>
      </c>
      <c r="B85" s="386" t="s">
        <v>16</v>
      </c>
      <c r="C85" s="386" t="s">
        <v>16</v>
      </c>
      <c r="D85" s="387">
        <v>44927</v>
      </c>
      <c r="E85" s="386">
        <v>1</v>
      </c>
      <c r="F85" s="386">
        <v>2023</v>
      </c>
      <c r="G85" s="388">
        <v>7.86</v>
      </c>
      <c r="H85" s="388">
        <v>22</v>
      </c>
      <c r="I85" s="388">
        <v>0.57640000000000002</v>
      </c>
      <c r="J85" s="388">
        <v>0</v>
      </c>
      <c r="K85" s="386" t="s">
        <v>69</v>
      </c>
      <c r="L85" s="386" t="s">
        <v>69</v>
      </c>
      <c r="M85" s="386" t="s">
        <v>242</v>
      </c>
      <c r="N85" s="386" t="s">
        <v>62</v>
      </c>
      <c r="O85" s="386" t="s">
        <v>70</v>
      </c>
      <c r="P85" s="386" t="s">
        <v>90</v>
      </c>
      <c r="Q85" s="386" t="s">
        <v>71</v>
      </c>
      <c r="R85" s="386">
        <v>1.1282051282051282</v>
      </c>
      <c r="S85" s="386">
        <v>0</v>
      </c>
      <c r="T85" s="386" t="s">
        <v>369</v>
      </c>
      <c r="U85" s="386" t="s">
        <v>404</v>
      </c>
    </row>
    <row r="86" spans="1:21">
      <c r="A86" s="386" t="s">
        <v>69</v>
      </c>
      <c r="B86" s="386" t="s">
        <v>132</v>
      </c>
      <c r="C86" s="386" t="s">
        <v>132</v>
      </c>
      <c r="D86" s="387">
        <v>44927</v>
      </c>
      <c r="E86" s="386">
        <v>1</v>
      </c>
      <c r="F86" s="386">
        <v>2023</v>
      </c>
      <c r="G86" s="388">
        <v>44.914285714285718</v>
      </c>
      <c r="H86" s="388">
        <v>22</v>
      </c>
      <c r="I86" s="388">
        <v>3.293714285714286</v>
      </c>
      <c r="J86" s="388">
        <v>22.62</v>
      </c>
      <c r="K86" s="386" t="s">
        <v>69</v>
      </c>
      <c r="L86" s="386" t="s">
        <v>69</v>
      </c>
      <c r="M86" s="386" t="s">
        <v>242</v>
      </c>
      <c r="N86" s="386" t="s">
        <v>62</v>
      </c>
      <c r="O86" s="386" t="s">
        <v>70</v>
      </c>
      <c r="P86" s="386" t="s">
        <v>90</v>
      </c>
      <c r="Q86" s="386" t="s">
        <v>71</v>
      </c>
      <c r="R86" s="386">
        <v>0</v>
      </c>
      <c r="S86" s="389">
        <v>0</v>
      </c>
      <c r="T86" s="386" t="s">
        <v>369</v>
      </c>
      <c r="U86" s="386" t="s">
        <v>404</v>
      </c>
    </row>
    <row r="87" spans="1:21">
      <c r="A87" s="386" t="s">
        <v>69</v>
      </c>
      <c r="B87" s="386" t="s">
        <v>13</v>
      </c>
      <c r="C87" s="386" t="s">
        <v>13</v>
      </c>
      <c r="D87" s="387">
        <v>44927</v>
      </c>
      <c r="E87" s="386">
        <v>1</v>
      </c>
      <c r="F87" s="386">
        <v>2023</v>
      </c>
      <c r="G87" s="388">
        <v>0</v>
      </c>
      <c r="H87" s="388">
        <v>22</v>
      </c>
      <c r="I87" s="388">
        <v>0</v>
      </c>
      <c r="J87" s="388">
        <v>0</v>
      </c>
      <c r="K87" s="386" t="s">
        <v>69</v>
      </c>
      <c r="L87" s="386" t="s">
        <v>69</v>
      </c>
      <c r="M87" s="386" t="s">
        <v>242</v>
      </c>
      <c r="N87" s="386" t="s">
        <v>62</v>
      </c>
      <c r="O87" s="386" t="s">
        <v>70</v>
      </c>
      <c r="P87" s="386" t="s">
        <v>90</v>
      </c>
      <c r="Q87" s="386" t="s">
        <v>71</v>
      </c>
      <c r="R87" s="386">
        <v>0</v>
      </c>
      <c r="S87" s="386">
        <v>0</v>
      </c>
      <c r="T87" s="386" t="s">
        <v>369</v>
      </c>
      <c r="U87" s="386" t="s">
        <v>404</v>
      </c>
    </row>
    <row r="88" spans="1:21">
      <c r="A88" s="386" t="s">
        <v>69</v>
      </c>
      <c r="B88" s="386" t="s">
        <v>14</v>
      </c>
      <c r="C88" s="386" t="s">
        <v>14</v>
      </c>
      <c r="D88" s="387">
        <v>44927</v>
      </c>
      <c r="E88" s="386">
        <v>1</v>
      </c>
      <c r="F88" s="386">
        <v>2023</v>
      </c>
      <c r="G88" s="388">
        <v>0</v>
      </c>
      <c r="H88" s="388">
        <v>22</v>
      </c>
      <c r="I88" s="388">
        <v>0</v>
      </c>
      <c r="J88" s="388">
        <v>0</v>
      </c>
      <c r="K88" s="386" t="s">
        <v>69</v>
      </c>
      <c r="L88" s="386" t="s">
        <v>69</v>
      </c>
      <c r="M88" s="386" t="s">
        <v>242</v>
      </c>
      <c r="N88" s="386" t="s">
        <v>62</v>
      </c>
      <c r="O88" s="386" t="s">
        <v>70</v>
      </c>
      <c r="P88" s="386" t="s">
        <v>90</v>
      </c>
      <c r="Q88" s="386" t="s">
        <v>71</v>
      </c>
      <c r="R88" s="386">
        <v>0</v>
      </c>
      <c r="S88" s="386">
        <v>0</v>
      </c>
      <c r="T88" s="386" t="s">
        <v>369</v>
      </c>
      <c r="U88" s="386" t="s">
        <v>404</v>
      </c>
    </row>
    <row r="89" spans="1:21">
      <c r="A89" s="386" t="s">
        <v>72</v>
      </c>
      <c r="B89" s="386" t="s">
        <v>7</v>
      </c>
      <c r="C89" s="386"/>
      <c r="D89" s="387">
        <v>44927</v>
      </c>
      <c r="E89" s="386">
        <v>1</v>
      </c>
      <c r="F89" s="386">
        <v>2023</v>
      </c>
      <c r="G89" s="388">
        <v>122.53571428571429</v>
      </c>
      <c r="H89" s="388">
        <v>22</v>
      </c>
      <c r="I89" s="388">
        <v>8.98595238095238</v>
      </c>
      <c r="J89" s="388">
        <v>6.1344409489924487</v>
      </c>
      <c r="K89" s="386" t="s">
        <v>72</v>
      </c>
      <c r="L89" s="386" t="s">
        <v>72</v>
      </c>
      <c r="M89" s="386" t="s">
        <v>244</v>
      </c>
      <c r="N89" s="386" t="s">
        <v>62</v>
      </c>
      <c r="O89" s="386" t="s">
        <v>73</v>
      </c>
      <c r="P89" s="386" t="s">
        <v>60</v>
      </c>
      <c r="Q89" s="386" t="s">
        <v>74</v>
      </c>
      <c r="R89" s="386">
        <v>0</v>
      </c>
      <c r="S89" s="389">
        <v>0</v>
      </c>
      <c r="T89" s="386" t="s">
        <v>369</v>
      </c>
      <c r="U89" s="386" t="s">
        <v>404</v>
      </c>
    </row>
    <row r="90" spans="1:21">
      <c r="A90" s="386" t="s">
        <v>72</v>
      </c>
      <c r="B90" s="386" t="s">
        <v>8</v>
      </c>
      <c r="C90" s="386"/>
      <c r="D90" s="387">
        <v>44927</v>
      </c>
      <c r="E90" s="386">
        <v>1</v>
      </c>
      <c r="F90" s="386">
        <v>2023</v>
      </c>
      <c r="G90" s="388">
        <v>122.53571428571429</v>
      </c>
      <c r="H90" s="388">
        <v>22</v>
      </c>
      <c r="I90" s="388">
        <v>8.98595238095238</v>
      </c>
      <c r="J90" s="388">
        <v>7.0390097712430348</v>
      </c>
      <c r="K90" s="386" t="s">
        <v>72</v>
      </c>
      <c r="L90" s="386" t="s">
        <v>72</v>
      </c>
      <c r="M90" s="386" t="s">
        <v>244</v>
      </c>
      <c r="N90" s="386" t="s">
        <v>62</v>
      </c>
      <c r="O90" s="386" t="s">
        <v>73</v>
      </c>
      <c r="P90" s="386" t="s">
        <v>60</v>
      </c>
      <c r="Q90" s="386" t="s">
        <v>74</v>
      </c>
      <c r="R90" s="386">
        <v>0</v>
      </c>
      <c r="S90" s="386">
        <v>0</v>
      </c>
      <c r="T90" s="386" t="s">
        <v>369</v>
      </c>
      <c r="U90" s="386" t="s">
        <v>404</v>
      </c>
    </row>
    <row r="91" spans="1:21">
      <c r="A91" s="386" t="s">
        <v>72</v>
      </c>
      <c r="B91" s="386" t="s">
        <v>9</v>
      </c>
      <c r="C91" s="386"/>
      <c r="D91" s="387">
        <v>44927</v>
      </c>
      <c r="E91" s="386">
        <v>1</v>
      </c>
      <c r="F91" s="386">
        <v>2023</v>
      </c>
      <c r="G91" s="388">
        <v>73</v>
      </c>
      <c r="H91" s="388">
        <v>22</v>
      </c>
      <c r="I91" s="388">
        <v>5.3533333333333335</v>
      </c>
      <c r="J91" s="388">
        <v>5.33</v>
      </c>
      <c r="K91" s="386" t="s">
        <v>72</v>
      </c>
      <c r="L91" s="386" t="s">
        <v>72</v>
      </c>
      <c r="M91" s="386" t="s">
        <v>244</v>
      </c>
      <c r="N91" s="386" t="s">
        <v>62</v>
      </c>
      <c r="O91" s="386" t="s">
        <v>73</v>
      </c>
      <c r="P91" s="386" t="s">
        <v>60</v>
      </c>
      <c r="Q91" s="386" t="s">
        <v>74</v>
      </c>
      <c r="R91" s="386">
        <v>0</v>
      </c>
      <c r="S91" s="386">
        <v>0</v>
      </c>
      <c r="T91" s="386" t="s">
        <v>369</v>
      </c>
      <c r="U91" s="386" t="s">
        <v>404</v>
      </c>
    </row>
    <row r="92" spans="1:21">
      <c r="A92" s="386" t="s">
        <v>72</v>
      </c>
      <c r="B92" s="386" t="s">
        <v>10</v>
      </c>
      <c r="C92" s="386"/>
      <c r="D92" s="387">
        <v>44927</v>
      </c>
      <c r="E92" s="386">
        <v>1</v>
      </c>
      <c r="F92" s="386">
        <v>2023</v>
      </c>
      <c r="G92" s="388">
        <v>20.857142857142858</v>
      </c>
      <c r="H92" s="388">
        <v>22</v>
      </c>
      <c r="I92" s="388">
        <v>1.5295238095238097</v>
      </c>
      <c r="J92" s="388">
        <v>1.25</v>
      </c>
      <c r="K92" s="386" t="s">
        <v>72</v>
      </c>
      <c r="L92" s="386" t="s">
        <v>72</v>
      </c>
      <c r="M92" s="386" t="s">
        <v>244</v>
      </c>
      <c r="N92" s="386" t="s">
        <v>62</v>
      </c>
      <c r="O92" s="386" t="s">
        <v>73</v>
      </c>
      <c r="P92" s="386" t="s">
        <v>60</v>
      </c>
      <c r="Q92" s="386" t="s">
        <v>74</v>
      </c>
      <c r="R92" s="386">
        <v>0</v>
      </c>
      <c r="S92" s="389">
        <v>0</v>
      </c>
      <c r="T92" s="386" t="s">
        <v>369</v>
      </c>
      <c r="U92" s="386" t="s">
        <v>404</v>
      </c>
    </row>
    <row r="93" spans="1:21">
      <c r="A93" s="386" t="s">
        <v>72</v>
      </c>
      <c r="B93" s="386" t="s">
        <v>5</v>
      </c>
      <c r="C93" s="386"/>
      <c r="D93" s="387">
        <v>44927</v>
      </c>
      <c r="E93" s="386">
        <v>1</v>
      </c>
      <c r="F93" s="386">
        <v>2023</v>
      </c>
      <c r="G93" s="388">
        <v>93.857142857142861</v>
      </c>
      <c r="H93" s="388">
        <v>22</v>
      </c>
      <c r="I93" s="388">
        <v>6.8828571428571435</v>
      </c>
      <c r="J93" s="388">
        <v>1.1100000000000001</v>
      </c>
      <c r="K93" s="386" t="s">
        <v>72</v>
      </c>
      <c r="L93" s="386" t="s">
        <v>72</v>
      </c>
      <c r="M93" s="386" t="s">
        <v>244</v>
      </c>
      <c r="N93" s="386" t="s">
        <v>62</v>
      </c>
      <c r="O93" s="386" t="s">
        <v>73</v>
      </c>
      <c r="P93" s="386" t="s">
        <v>60</v>
      </c>
      <c r="Q93" s="386" t="s">
        <v>74</v>
      </c>
      <c r="R93" s="386">
        <v>0</v>
      </c>
      <c r="S93" s="386">
        <v>0</v>
      </c>
      <c r="T93" s="386" t="s">
        <v>369</v>
      </c>
      <c r="U93" s="386" t="s">
        <v>404</v>
      </c>
    </row>
    <row r="94" spans="1:21">
      <c r="A94" s="386" t="s">
        <v>72</v>
      </c>
      <c r="B94" s="386" t="s">
        <v>127</v>
      </c>
      <c r="C94" s="386"/>
      <c r="D94" s="387">
        <v>44927</v>
      </c>
      <c r="E94" s="386">
        <v>1</v>
      </c>
      <c r="F94" s="386">
        <v>2023</v>
      </c>
      <c r="G94" s="388">
        <v>122.53571428571429</v>
      </c>
      <c r="H94" s="388">
        <v>22</v>
      </c>
      <c r="I94" s="388">
        <v>8.98595238095238</v>
      </c>
      <c r="J94" s="388">
        <v>9.5658333333333321</v>
      </c>
      <c r="K94" s="386" t="s">
        <v>72</v>
      </c>
      <c r="L94" s="386" t="s">
        <v>72</v>
      </c>
      <c r="M94" s="386" t="s">
        <v>244</v>
      </c>
      <c r="N94" s="386" t="s">
        <v>62</v>
      </c>
      <c r="O94" s="386" t="s">
        <v>73</v>
      </c>
      <c r="P94" s="386" t="s">
        <v>60</v>
      </c>
      <c r="Q94" s="386" t="s">
        <v>74</v>
      </c>
      <c r="R94" s="386">
        <v>0</v>
      </c>
      <c r="S94" s="386">
        <v>0</v>
      </c>
      <c r="T94" s="386" t="s">
        <v>369</v>
      </c>
      <c r="U94" s="386" t="s">
        <v>404</v>
      </c>
    </row>
    <row r="95" spans="1:21">
      <c r="A95" s="386" t="s">
        <v>72</v>
      </c>
      <c r="B95" s="386" t="s">
        <v>128</v>
      </c>
      <c r="C95" s="386"/>
      <c r="D95" s="387">
        <v>44927</v>
      </c>
      <c r="E95" s="386">
        <v>1</v>
      </c>
      <c r="F95" s="386">
        <v>2023</v>
      </c>
      <c r="G95" s="388">
        <v>122.53571428571429</v>
      </c>
      <c r="H95" s="388">
        <v>22</v>
      </c>
      <c r="I95" s="388">
        <v>8.98595238095238</v>
      </c>
      <c r="J95" s="388">
        <v>5.3008333333333333</v>
      </c>
      <c r="K95" s="386" t="s">
        <v>72</v>
      </c>
      <c r="L95" s="386" t="s">
        <v>72</v>
      </c>
      <c r="M95" s="386" t="s">
        <v>244</v>
      </c>
      <c r="N95" s="386" t="s">
        <v>62</v>
      </c>
      <c r="O95" s="386" t="s">
        <v>73</v>
      </c>
      <c r="P95" s="386" t="s">
        <v>60</v>
      </c>
      <c r="Q95" s="386" t="s">
        <v>74</v>
      </c>
      <c r="R95" s="386">
        <v>0</v>
      </c>
      <c r="S95" s="389">
        <v>0</v>
      </c>
      <c r="T95" s="386" t="s">
        <v>369</v>
      </c>
      <c r="U95" s="386" t="s">
        <v>404</v>
      </c>
    </row>
    <row r="96" spans="1:21">
      <c r="A96" s="386" t="s">
        <v>72</v>
      </c>
      <c r="B96" s="386" t="s">
        <v>12</v>
      </c>
      <c r="C96" s="386"/>
      <c r="D96" s="387">
        <v>44927</v>
      </c>
      <c r="E96" s="386">
        <v>1</v>
      </c>
      <c r="F96" s="386">
        <v>2023</v>
      </c>
      <c r="G96" s="388">
        <v>52.142857142857146</v>
      </c>
      <c r="H96" s="388">
        <v>22</v>
      </c>
      <c r="I96" s="388">
        <v>3.8238095238095235</v>
      </c>
      <c r="J96" s="388">
        <v>0.11416666666666667</v>
      </c>
      <c r="K96" s="386" t="s">
        <v>72</v>
      </c>
      <c r="L96" s="386" t="s">
        <v>72</v>
      </c>
      <c r="M96" s="386" t="s">
        <v>244</v>
      </c>
      <c r="N96" s="386" t="s">
        <v>62</v>
      </c>
      <c r="O96" s="386" t="s">
        <v>73</v>
      </c>
      <c r="P96" s="386" t="s">
        <v>60</v>
      </c>
      <c r="Q96" s="386" t="s">
        <v>74</v>
      </c>
      <c r="R96" s="386">
        <v>0</v>
      </c>
      <c r="S96" s="386">
        <v>0</v>
      </c>
      <c r="T96" s="386" t="s">
        <v>369</v>
      </c>
      <c r="U96" s="386" t="s">
        <v>404</v>
      </c>
    </row>
    <row r="97" spans="1:21">
      <c r="A97" s="386" t="s">
        <v>72</v>
      </c>
      <c r="B97" s="386" t="s">
        <v>15</v>
      </c>
      <c r="C97" s="386"/>
      <c r="D97" s="387">
        <v>44927</v>
      </c>
      <c r="E97" s="386">
        <v>1</v>
      </c>
      <c r="F97" s="386">
        <v>2023</v>
      </c>
      <c r="G97" s="388">
        <v>0</v>
      </c>
      <c r="H97" s="388">
        <v>22</v>
      </c>
      <c r="I97" s="388">
        <v>0</v>
      </c>
      <c r="J97" s="388">
        <v>0</v>
      </c>
      <c r="K97" s="386" t="s">
        <v>72</v>
      </c>
      <c r="L97" s="386" t="s">
        <v>72</v>
      </c>
      <c r="M97" s="386" t="s">
        <v>244</v>
      </c>
      <c r="N97" s="386" t="s">
        <v>62</v>
      </c>
      <c r="O97" s="386" t="s">
        <v>73</v>
      </c>
      <c r="P97" s="386" t="s">
        <v>60</v>
      </c>
      <c r="Q97" s="386" t="s">
        <v>74</v>
      </c>
      <c r="R97" s="386">
        <v>0</v>
      </c>
      <c r="S97" s="386">
        <v>0</v>
      </c>
      <c r="T97" s="386" t="s">
        <v>369</v>
      </c>
      <c r="U97" s="386" t="s">
        <v>404</v>
      </c>
    </row>
    <row r="98" spans="1:21">
      <c r="A98" s="386" t="s">
        <v>72</v>
      </c>
      <c r="B98" s="386" t="s">
        <v>16</v>
      </c>
      <c r="C98" s="386"/>
      <c r="D98" s="387">
        <v>44927</v>
      </c>
      <c r="E98" s="386">
        <v>1</v>
      </c>
      <c r="F98" s="386">
        <v>2023</v>
      </c>
      <c r="G98" s="388">
        <v>0</v>
      </c>
      <c r="H98" s="388">
        <v>22</v>
      </c>
      <c r="I98" s="388">
        <v>0</v>
      </c>
      <c r="J98" s="388">
        <v>0</v>
      </c>
      <c r="K98" s="386" t="s">
        <v>72</v>
      </c>
      <c r="L98" s="386" t="s">
        <v>72</v>
      </c>
      <c r="M98" s="386" t="s">
        <v>244</v>
      </c>
      <c r="N98" s="386" t="s">
        <v>62</v>
      </c>
      <c r="O98" s="386" t="s">
        <v>73</v>
      </c>
      <c r="P98" s="386" t="s">
        <v>60</v>
      </c>
      <c r="Q98" s="386" t="s">
        <v>74</v>
      </c>
      <c r="R98" s="386">
        <v>1.6923076923076923</v>
      </c>
      <c r="S98" s="389">
        <v>0</v>
      </c>
      <c r="T98" s="386" t="s">
        <v>369</v>
      </c>
      <c r="U98" s="386" t="s">
        <v>404</v>
      </c>
    </row>
    <row r="99" spans="1:21">
      <c r="A99" s="386" t="s">
        <v>72</v>
      </c>
      <c r="B99" s="386" t="s">
        <v>17</v>
      </c>
      <c r="C99" s="386"/>
      <c r="D99" s="387">
        <v>44927</v>
      </c>
      <c r="E99" s="386">
        <v>1</v>
      </c>
      <c r="F99" s="386">
        <v>2023</v>
      </c>
      <c r="G99" s="388">
        <v>0</v>
      </c>
      <c r="H99" s="388">
        <v>22</v>
      </c>
      <c r="I99" s="388">
        <v>0</v>
      </c>
      <c r="J99" s="388">
        <v>0</v>
      </c>
      <c r="K99" s="386" t="s">
        <v>72</v>
      </c>
      <c r="L99" s="386" t="s">
        <v>72</v>
      </c>
      <c r="M99" s="386" t="s">
        <v>244</v>
      </c>
      <c r="N99" s="386" t="s">
        <v>62</v>
      </c>
      <c r="O99" s="386" t="s">
        <v>73</v>
      </c>
      <c r="P99" s="386" t="s">
        <v>60</v>
      </c>
      <c r="Q99" s="386" t="s">
        <v>74</v>
      </c>
      <c r="R99" s="386">
        <v>1.6923076923076923</v>
      </c>
      <c r="S99" s="386">
        <v>0</v>
      </c>
      <c r="T99" s="386" t="s">
        <v>369</v>
      </c>
      <c r="U99" s="386" t="s">
        <v>404</v>
      </c>
    </row>
    <row r="100" spans="1:21">
      <c r="A100" s="386" t="s">
        <v>72</v>
      </c>
      <c r="B100" s="386" t="s">
        <v>132</v>
      </c>
      <c r="C100" s="386"/>
      <c r="D100" s="387">
        <v>44927</v>
      </c>
      <c r="E100" s="386">
        <v>1</v>
      </c>
      <c r="F100" s="386">
        <v>2023</v>
      </c>
      <c r="G100" s="388">
        <v>0</v>
      </c>
      <c r="H100" s="388">
        <v>22</v>
      </c>
      <c r="I100" s="388">
        <v>0</v>
      </c>
      <c r="J100" s="388">
        <v>0</v>
      </c>
      <c r="K100" s="386" t="s">
        <v>72</v>
      </c>
      <c r="L100" s="386" t="s">
        <v>72</v>
      </c>
      <c r="M100" s="386" t="s">
        <v>244</v>
      </c>
      <c r="N100" s="386" t="s">
        <v>62</v>
      </c>
      <c r="O100" s="386" t="s">
        <v>73</v>
      </c>
      <c r="P100" s="386" t="s">
        <v>60</v>
      </c>
      <c r="Q100" s="386" t="s">
        <v>74</v>
      </c>
      <c r="R100" s="386">
        <v>1.6923076923076923</v>
      </c>
      <c r="S100" s="386">
        <v>65.8</v>
      </c>
      <c r="T100" s="386" t="s">
        <v>369</v>
      </c>
      <c r="U100" s="386" t="s">
        <v>404</v>
      </c>
    </row>
    <row r="101" spans="1:21">
      <c r="A101" s="386" t="s">
        <v>72</v>
      </c>
      <c r="B101" s="386" t="s">
        <v>13</v>
      </c>
      <c r="C101" s="386"/>
      <c r="D101" s="387">
        <v>44927</v>
      </c>
      <c r="E101" s="386">
        <v>1</v>
      </c>
      <c r="F101" s="386">
        <v>2023</v>
      </c>
      <c r="G101" s="388">
        <v>0</v>
      </c>
      <c r="H101" s="388">
        <v>22</v>
      </c>
      <c r="I101" s="388">
        <v>0</v>
      </c>
      <c r="J101" s="388">
        <v>0</v>
      </c>
      <c r="K101" s="386" t="s">
        <v>72</v>
      </c>
      <c r="L101" s="386" t="s">
        <v>72</v>
      </c>
      <c r="M101" s="386" t="s">
        <v>244</v>
      </c>
      <c r="N101" s="386" t="s">
        <v>62</v>
      </c>
      <c r="O101" s="386" t="s">
        <v>73</v>
      </c>
      <c r="P101" s="386" t="s">
        <v>60</v>
      </c>
      <c r="Q101" s="386" t="s">
        <v>74</v>
      </c>
      <c r="R101" s="386">
        <v>1.6923076923076923</v>
      </c>
      <c r="S101" s="389">
        <v>5.4</v>
      </c>
      <c r="T101" s="386" t="s">
        <v>369</v>
      </c>
      <c r="U101" s="386" t="s">
        <v>404</v>
      </c>
    </row>
    <row r="102" spans="1:21">
      <c r="A102" s="386" t="s">
        <v>72</v>
      </c>
      <c r="B102" s="386" t="s">
        <v>14</v>
      </c>
      <c r="C102" s="386"/>
      <c r="D102" s="387">
        <v>44927</v>
      </c>
      <c r="E102" s="386">
        <v>1</v>
      </c>
      <c r="F102" s="386">
        <v>2023</v>
      </c>
      <c r="G102" s="388">
        <v>0</v>
      </c>
      <c r="H102" s="388">
        <v>22</v>
      </c>
      <c r="I102" s="388">
        <v>0</v>
      </c>
      <c r="J102" s="388">
        <v>0</v>
      </c>
      <c r="K102" s="386" t="s">
        <v>72</v>
      </c>
      <c r="L102" s="386" t="s">
        <v>72</v>
      </c>
      <c r="M102" s="386" t="s">
        <v>244</v>
      </c>
      <c r="N102" s="386" t="s">
        <v>62</v>
      </c>
      <c r="O102" s="386" t="s">
        <v>73</v>
      </c>
      <c r="P102" s="386" t="s">
        <v>60</v>
      </c>
      <c r="Q102" s="386" t="s">
        <v>74</v>
      </c>
      <c r="R102" s="386">
        <v>1.6923076923076923</v>
      </c>
      <c r="S102" s="386">
        <v>0</v>
      </c>
      <c r="T102" s="386" t="s">
        <v>369</v>
      </c>
      <c r="U102" s="386" t="s">
        <v>404</v>
      </c>
    </row>
    <row r="103" spans="1:21">
      <c r="A103" s="386" t="s">
        <v>75</v>
      </c>
      <c r="B103" s="386" t="s">
        <v>7</v>
      </c>
      <c r="C103" s="386"/>
      <c r="D103" s="387">
        <v>44927</v>
      </c>
      <c r="E103" s="386">
        <v>1</v>
      </c>
      <c r="F103" s="386">
        <v>2023</v>
      </c>
      <c r="G103" s="388">
        <v>50</v>
      </c>
      <c r="H103" s="388">
        <v>22</v>
      </c>
      <c r="I103" s="388">
        <v>3.6666666666666665</v>
      </c>
      <c r="J103" s="388">
        <v>0</v>
      </c>
      <c r="K103" s="386" t="s">
        <v>75</v>
      </c>
      <c r="L103" s="386" t="s">
        <v>75</v>
      </c>
      <c r="M103" s="386" t="s">
        <v>244</v>
      </c>
      <c r="N103" s="386" t="s">
        <v>62</v>
      </c>
      <c r="O103" s="386" t="s">
        <v>76</v>
      </c>
      <c r="P103" s="386" t="s">
        <v>46</v>
      </c>
      <c r="Q103" s="386" t="s">
        <v>77</v>
      </c>
      <c r="R103" s="386">
        <v>1.6923076923076923</v>
      </c>
      <c r="S103" s="386">
        <v>0</v>
      </c>
      <c r="T103" s="386" t="s">
        <v>369</v>
      </c>
      <c r="U103" s="386" t="s">
        <v>404</v>
      </c>
    </row>
    <row r="104" spans="1:21">
      <c r="A104" s="386" t="s">
        <v>75</v>
      </c>
      <c r="B104" s="386" t="s">
        <v>8</v>
      </c>
      <c r="C104" s="386"/>
      <c r="D104" s="387">
        <v>44927</v>
      </c>
      <c r="E104" s="386">
        <v>1</v>
      </c>
      <c r="F104" s="386">
        <v>2023</v>
      </c>
      <c r="G104" s="388">
        <v>25</v>
      </c>
      <c r="H104" s="388">
        <v>22</v>
      </c>
      <c r="I104" s="388">
        <v>1.8333333333333333</v>
      </c>
      <c r="J104" s="388">
        <v>0</v>
      </c>
      <c r="K104" s="386" t="s">
        <v>75</v>
      </c>
      <c r="L104" s="386" t="s">
        <v>75</v>
      </c>
      <c r="M104" s="386" t="s">
        <v>244</v>
      </c>
      <c r="N104" s="386" t="s">
        <v>62</v>
      </c>
      <c r="O104" s="386" t="s">
        <v>76</v>
      </c>
      <c r="P104" s="386" t="s">
        <v>46</v>
      </c>
      <c r="Q104" s="386" t="s">
        <v>77</v>
      </c>
      <c r="R104" s="386">
        <v>14.666666666666666</v>
      </c>
      <c r="S104" s="389">
        <v>29.354000000000003</v>
      </c>
      <c r="T104" s="386" t="s">
        <v>369</v>
      </c>
      <c r="U104" s="386" t="s">
        <v>404</v>
      </c>
    </row>
    <row r="105" spans="1:21">
      <c r="A105" s="386" t="s">
        <v>75</v>
      </c>
      <c r="B105" s="386" t="s">
        <v>9</v>
      </c>
      <c r="C105" s="386"/>
      <c r="D105" s="387">
        <v>44927</v>
      </c>
      <c r="E105" s="386">
        <v>1</v>
      </c>
      <c r="F105" s="386">
        <v>2023</v>
      </c>
      <c r="G105" s="388">
        <v>20</v>
      </c>
      <c r="H105" s="388">
        <v>22</v>
      </c>
      <c r="I105" s="388">
        <v>1.4666666666666666</v>
      </c>
      <c r="J105" s="388">
        <v>0</v>
      </c>
      <c r="K105" s="386" t="s">
        <v>75</v>
      </c>
      <c r="L105" s="386" t="s">
        <v>75</v>
      </c>
      <c r="M105" s="386" t="s">
        <v>244</v>
      </c>
      <c r="N105" s="386" t="s">
        <v>62</v>
      </c>
      <c r="O105" s="386" t="s">
        <v>76</v>
      </c>
      <c r="P105" s="386" t="s">
        <v>46</v>
      </c>
      <c r="Q105" s="386" t="s">
        <v>77</v>
      </c>
      <c r="R105" s="386">
        <v>14.666666666666666</v>
      </c>
      <c r="S105" s="386">
        <v>49.524000000000001</v>
      </c>
      <c r="T105" s="386" t="s">
        <v>369</v>
      </c>
      <c r="U105" s="386" t="s">
        <v>404</v>
      </c>
    </row>
    <row r="106" spans="1:21">
      <c r="A106" s="386" t="s">
        <v>75</v>
      </c>
      <c r="B106" s="386" t="s">
        <v>10</v>
      </c>
      <c r="C106" s="386"/>
      <c r="D106" s="387">
        <v>44927</v>
      </c>
      <c r="E106" s="386">
        <v>1</v>
      </c>
      <c r="F106" s="386">
        <v>2023</v>
      </c>
      <c r="G106" s="388">
        <v>5</v>
      </c>
      <c r="H106" s="388">
        <v>22</v>
      </c>
      <c r="I106" s="388">
        <v>0.36666666666666664</v>
      </c>
      <c r="J106" s="388">
        <v>0</v>
      </c>
      <c r="K106" s="386" t="s">
        <v>75</v>
      </c>
      <c r="L106" s="386" t="s">
        <v>75</v>
      </c>
      <c r="M106" s="386" t="s">
        <v>244</v>
      </c>
      <c r="N106" s="386" t="s">
        <v>62</v>
      </c>
      <c r="O106" s="386" t="s">
        <v>76</v>
      </c>
      <c r="P106" s="386" t="s">
        <v>46</v>
      </c>
      <c r="Q106" s="386" t="s">
        <v>77</v>
      </c>
      <c r="R106" s="386">
        <v>14.666666666666666</v>
      </c>
      <c r="S106" s="386">
        <v>12.664</v>
      </c>
      <c r="T106" s="386" t="s">
        <v>369</v>
      </c>
      <c r="U106" s="386" t="s">
        <v>404</v>
      </c>
    </row>
    <row r="107" spans="1:21">
      <c r="A107" s="386" t="s">
        <v>75</v>
      </c>
      <c r="B107" s="386" t="s">
        <v>5</v>
      </c>
      <c r="C107" s="386"/>
      <c r="D107" s="387">
        <v>44927</v>
      </c>
      <c r="E107" s="386">
        <v>1</v>
      </c>
      <c r="F107" s="386">
        <v>2023</v>
      </c>
      <c r="G107" s="388">
        <v>15</v>
      </c>
      <c r="H107" s="388">
        <v>22</v>
      </c>
      <c r="I107" s="388">
        <v>1.1000000000000001</v>
      </c>
      <c r="J107" s="388">
        <v>0</v>
      </c>
      <c r="K107" s="386" t="s">
        <v>75</v>
      </c>
      <c r="L107" s="386" t="s">
        <v>75</v>
      </c>
      <c r="M107" s="386" t="s">
        <v>244</v>
      </c>
      <c r="N107" s="386" t="s">
        <v>62</v>
      </c>
      <c r="O107" s="386" t="s">
        <v>76</v>
      </c>
      <c r="P107" s="386" t="s">
        <v>46</v>
      </c>
      <c r="Q107" s="386" t="s">
        <v>77</v>
      </c>
      <c r="R107" s="386">
        <v>5.8666666666666663</v>
      </c>
      <c r="S107" s="389">
        <v>19.84</v>
      </c>
      <c r="T107" s="386" t="s">
        <v>369</v>
      </c>
      <c r="U107" s="386" t="s">
        <v>404</v>
      </c>
    </row>
    <row r="108" spans="1:21">
      <c r="A108" s="386" t="s">
        <v>75</v>
      </c>
      <c r="B108" s="386" t="s">
        <v>11</v>
      </c>
      <c r="C108" s="386"/>
      <c r="D108" s="387">
        <v>44927</v>
      </c>
      <c r="E108" s="386">
        <v>1</v>
      </c>
      <c r="F108" s="386">
        <v>2023</v>
      </c>
      <c r="G108" s="388">
        <v>50</v>
      </c>
      <c r="H108" s="388">
        <v>22</v>
      </c>
      <c r="I108" s="388">
        <v>3.6666666666666665</v>
      </c>
      <c r="J108" s="388">
        <v>0</v>
      </c>
      <c r="K108" s="386" t="s">
        <v>75</v>
      </c>
      <c r="L108" s="386" t="s">
        <v>75</v>
      </c>
      <c r="M108" s="386" t="s">
        <v>244</v>
      </c>
      <c r="N108" s="386" t="s">
        <v>62</v>
      </c>
      <c r="O108" s="386" t="s">
        <v>76</v>
      </c>
      <c r="P108" s="386" t="s">
        <v>46</v>
      </c>
      <c r="Q108" s="386" t="s">
        <v>77</v>
      </c>
      <c r="R108" s="386">
        <v>5.8666666666666663</v>
      </c>
      <c r="S108" s="386">
        <v>16.22</v>
      </c>
      <c r="T108" s="386" t="s">
        <v>369</v>
      </c>
      <c r="U108" s="386" t="s">
        <v>404</v>
      </c>
    </row>
    <row r="109" spans="1:21">
      <c r="A109" s="386" t="s">
        <v>75</v>
      </c>
      <c r="B109" s="386" t="s">
        <v>12</v>
      </c>
      <c r="C109" s="386"/>
      <c r="D109" s="387">
        <v>44927</v>
      </c>
      <c r="E109" s="386">
        <v>1</v>
      </c>
      <c r="F109" s="386">
        <v>2023</v>
      </c>
      <c r="G109" s="388">
        <v>10</v>
      </c>
      <c r="H109" s="388">
        <v>22</v>
      </c>
      <c r="I109" s="388">
        <v>0.73333333333333328</v>
      </c>
      <c r="J109" s="388">
        <v>0</v>
      </c>
      <c r="K109" s="386" t="s">
        <v>75</v>
      </c>
      <c r="L109" s="386" t="s">
        <v>75</v>
      </c>
      <c r="M109" s="386" t="s">
        <v>244</v>
      </c>
      <c r="N109" s="386" t="s">
        <v>62</v>
      </c>
      <c r="O109" s="386" t="s">
        <v>76</v>
      </c>
      <c r="P109" s="386" t="s">
        <v>46</v>
      </c>
      <c r="Q109" s="386" t="s">
        <v>77</v>
      </c>
      <c r="R109" s="386">
        <v>5.8666666666666663</v>
      </c>
      <c r="S109" s="386">
        <v>7.5190000000000001</v>
      </c>
      <c r="T109" s="386" t="s">
        <v>369</v>
      </c>
      <c r="U109" s="386" t="s">
        <v>404</v>
      </c>
    </row>
    <row r="110" spans="1:21">
      <c r="A110" s="386" t="s">
        <v>75</v>
      </c>
      <c r="B110" s="386" t="s">
        <v>15</v>
      </c>
      <c r="C110" s="386"/>
      <c r="D110" s="387">
        <v>44927</v>
      </c>
      <c r="E110" s="386">
        <v>1</v>
      </c>
      <c r="F110" s="386">
        <v>2023</v>
      </c>
      <c r="G110" s="388">
        <v>5</v>
      </c>
      <c r="H110" s="388">
        <v>22</v>
      </c>
      <c r="I110" s="388">
        <v>0.36666666666666664</v>
      </c>
      <c r="J110" s="388">
        <v>0</v>
      </c>
      <c r="K110" s="386" t="s">
        <v>75</v>
      </c>
      <c r="L110" s="386" t="s">
        <v>75</v>
      </c>
      <c r="M110" s="386" t="s">
        <v>244</v>
      </c>
      <c r="N110" s="386" t="s">
        <v>62</v>
      </c>
      <c r="O110" s="386" t="s">
        <v>76</v>
      </c>
      <c r="P110" s="386" t="s">
        <v>46</v>
      </c>
      <c r="Q110" s="386" t="s">
        <v>77</v>
      </c>
      <c r="R110" s="386">
        <v>11.733333333333333</v>
      </c>
      <c r="S110" s="389">
        <v>0.43</v>
      </c>
      <c r="T110" s="386" t="s">
        <v>369</v>
      </c>
      <c r="U110" s="386" t="s">
        <v>404</v>
      </c>
    </row>
    <row r="111" spans="1:21">
      <c r="A111" s="386" t="s">
        <v>75</v>
      </c>
      <c r="B111" s="386" t="s">
        <v>16</v>
      </c>
      <c r="C111" s="386"/>
      <c r="D111" s="387">
        <v>44927</v>
      </c>
      <c r="E111" s="386">
        <v>1</v>
      </c>
      <c r="F111" s="386">
        <v>2023</v>
      </c>
      <c r="G111" s="388">
        <v>5</v>
      </c>
      <c r="H111" s="388">
        <v>22</v>
      </c>
      <c r="I111" s="388">
        <v>0.36666666666666664</v>
      </c>
      <c r="J111" s="388">
        <v>0</v>
      </c>
      <c r="K111" s="386" t="s">
        <v>75</v>
      </c>
      <c r="L111" s="386" t="s">
        <v>75</v>
      </c>
      <c r="M111" s="386" t="s">
        <v>244</v>
      </c>
      <c r="N111" s="386" t="s">
        <v>62</v>
      </c>
      <c r="O111" s="386" t="s">
        <v>76</v>
      </c>
      <c r="P111" s="386" t="s">
        <v>46</v>
      </c>
      <c r="Q111" s="386" t="s">
        <v>77</v>
      </c>
      <c r="R111" s="386">
        <v>11.733333333333333</v>
      </c>
      <c r="S111" s="386">
        <v>0</v>
      </c>
      <c r="T111" s="386" t="s">
        <v>369</v>
      </c>
      <c r="U111" s="386" t="s">
        <v>404</v>
      </c>
    </row>
    <row r="112" spans="1:21">
      <c r="A112" s="386" t="s">
        <v>75</v>
      </c>
      <c r="B112" s="386" t="s">
        <v>17</v>
      </c>
      <c r="C112" s="386"/>
      <c r="D112" s="387">
        <v>44927</v>
      </c>
      <c r="E112" s="386">
        <v>1</v>
      </c>
      <c r="F112" s="386">
        <v>2023</v>
      </c>
      <c r="G112" s="388">
        <v>5</v>
      </c>
      <c r="H112" s="388">
        <v>22</v>
      </c>
      <c r="I112" s="388">
        <v>0.36666666666666664</v>
      </c>
      <c r="J112" s="388">
        <v>0</v>
      </c>
      <c r="K112" s="386" t="s">
        <v>75</v>
      </c>
      <c r="L112" s="386" t="s">
        <v>75</v>
      </c>
      <c r="M112" s="386" t="s">
        <v>244</v>
      </c>
      <c r="N112" s="386" t="s">
        <v>62</v>
      </c>
      <c r="O112" s="386" t="s">
        <v>76</v>
      </c>
      <c r="P112" s="386" t="s">
        <v>46</v>
      </c>
      <c r="Q112" s="386" t="s">
        <v>77</v>
      </c>
      <c r="R112" s="386">
        <v>11.733333333333333</v>
      </c>
      <c r="S112" s="386">
        <v>67.019000000000005</v>
      </c>
      <c r="T112" s="386" t="s">
        <v>369</v>
      </c>
      <c r="U112" s="386" t="s">
        <v>404</v>
      </c>
    </row>
    <row r="113" spans="1:21">
      <c r="A113" s="386" t="s">
        <v>75</v>
      </c>
      <c r="B113" s="386" t="s">
        <v>132</v>
      </c>
      <c r="C113" s="386"/>
      <c r="D113" s="387">
        <v>44927</v>
      </c>
      <c r="E113" s="386">
        <v>1</v>
      </c>
      <c r="F113" s="386">
        <v>2023</v>
      </c>
      <c r="G113" s="388">
        <v>0</v>
      </c>
      <c r="H113" s="388">
        <v>22</v>
      </c>
      <c r="I113" s="388">
        <v>0</v>
      </c>
      <c r="J113" s="388">
        <v>0</v>
      </c>
      <c r="K113" s="386" t="s">
        <v>75</v>
      </c>
      <c r="L113" s="386" t="s">
        <v>75</v>
      </c>
      <c r="M113" s="386" t="s">
        <v>244</v>
      </c>
      <c r="N113" s="386" t="s">
        <v>62</v>
      </c>
      <c r="O113" s="386" t="s">
        <v>76</v>
      </c>
      <c r="P113" s="386" t="s">
        <v>46</v>
      </c>
      <c r="Q113" s="386" t="s">
        <v>77</v>
      </c>
      <c r="R113" s="386">
        <v>0.73333333333333328</v>
      </c>
      <c r="S113" s="389">
        <v>0</v>
      </c>
      <c r="T113" s="386" t="s">
        <v>369</v>
      </c>
      <c r="U113" s="386" t="s">
        <v>404</v>
      </c>
    </row>
    <row r="114" spans="1:21">
      <c r="A114" s="386" t="s">
        <v>75</v>
      </c>
      <c r="B114" s="386" t="s">
        <v>13</v>
      </c>
      <c r="C114" s="386"/>
      <c r="D114" s="387">
        <v>44927</v>
      </c>
      <c r="E114" s="386">
        <v>1</v>
      </c>
      <c r="F114" s="386">
        <v>2023</v>
      </c>
      <c r="G114" s="388">
        <v>0</v>
      </c>
      <c r="H114" s="388">
        <v>22</v>
      </c>
      <c r="I114" s="388">
        <v>0</v>
      </c>
      <c r="J114" s="388">
        <v>0</v>
      </c>
      <c r="K114" s="386" t="s">
        <v>75</v>
      </c>
      <c r="L114" s="386" t="s">
        <v>75</v>
      </c>
      <c r="M114" s="386" t="s">
        <v>244</v>
      </c>
      <c r="N114" s="386" t="s">
        <v>62</v>
      </c>
      <c r="O114" s="386" t="s">
        <v>76</v>
      </c>
      <c r="P114" s="386" t="s">
        <v>46</v>
      </c>
      <c r="Q114" s="386" t="s">
        <v>77</v>
      </c>
      <c r="R114" s="386">
        <v>0.73333333333333328</v>
      </c>
      <c r="S114" s="386">
        <v>0</v>
      </c>
      <c r="T114" s="386" t="s">
        <v>369</v>
      </c>
      <c r="U114" s="386" t="s">
        <v>404</v>
      </c>
    </row>
    <row r="115" spans="1:21">
      <c r="A115" s="386" t="s">
        <v>75</v>
      </c>
      <c r="B115" s="386" t="s">
        <v>14</v>
      </c>
      <c r="C115" s="386"/>
      <c r="D115" s="387">
        <v>44927</v>
      </c>
      <c r="E115" s="386">
        <v>1</v>
      </c>
      <c r="F115" s="386">
        <v>2023</v>
      </c>
      <c r="G115" s="388">
        <v>0</v>
      </c>
      <c r="H115" s="388">
        <v>22</v>
      </c>
      <c r="I115" s="388">
        <v>0</v>
      </c>
      <c r="J115" s="388">
        <v>0</v>
      </c>
      <c r="K115" s="386" t="s">
        <v>75</v>
      </c>
      <c r="L115" s="386" t="s">
        <v>75</v>
      </c>
      <c r="M115" s="386" t="s">
        <v>244</v>
      </c>
      <c r="N115" s="386" t="s">
        <v>62</v>
      </c>
      <c r="O115" s="386" t="s">
        <v>76</v>
      </c>
      <c r="P115" s="386" t="s">
        <v>46</v>
      </c>
      <c r="Q115" s="386" t="s">
        <v>77</v>
      </c>
      <c r="R115" s="386">
        <v>0.73333333333333328</v>
      </c>
      <c r="S115" s="386">
        <v>0</v>
      </c>
      <c r="T115" s="386" t="s">
        <v>369</v>
      </c>
      <c r="U115" s="386" t="s">
        <v>404</v>
      </c>
    </row>
    <row r="116" spans="1:21">
      <c r="A116" s="386" t="s">
        <v>78</v>
      </c>
      <c r="B116" s="386" t="s">
        <v>7</v>
      </c>
      <c r="C116" s="386"/>
      <c r="D116" s="387">
        <v>44927</v>
      </c>
      <c r="E116" s="386">
        <v>1</v>
      </c>
      <c r="F116" s="386">
        <v>2023</v>
      </c>
      <c r="G116" s="388">
        <v>15.416666666666666</v>
      </c>
      <c r="H116" s="388">
        <v>22</v>
      </c>
      <c r="I116" s="388">
        <v>1.1305555555555555</v>
      </c>
      <c r="J116" s="388">
        <v>0.32500000000000001</v>
      </c>
      <c r="K116" s="386" t="s">
        <v>78</v>
      </c>
      <c r="L116" s="386" t="s">
        <v>78</v>
      </c>
      <c r="M116" s="386" t="s">
        <v>244</v>
      </c>
      <c r="N116" s="386" t="s">
        <v>79</v>
      </c>
      <c r="O116" s="386" t="s">
        <v>80</v>
      </c>
      <c r="P116" s="386" t="s">
        <v>60</v>
      </c>
      <c r="Q116" s="386" t="s">
        <v>81</v>
      </c>
      <c r="R116" s="386">
        <v>3.6666666666666665</v>
      </c>
      <c r="S116" s="389">
        <v>7.1159999999999997</v>
      </c>
      <c r="T116" s="386" t="s">
        <v>369</v>
      </c>
      <c r="U116" s="386" t="s">
        <v>404</v>
      </c>
    </row>
    <row r="117" spans="1:21">
      <c r="A117" s="386" t="s">
        <v>78</v>
      </c>
      <c r="B117" s="386" t="s">
        <v>8</v>
      </c>
      <c r="C117" s="386"/>
      <c r="D117" s="387">
        <v>44927</v>
      </c>
      <c r="E117" s="386">
        <v>1</v>
      </c>
      <c r="F117" s="386">
        <v>2023</v>
      </c>
      <c r="G117" s="388">
        <v>12.333333333333334</v>
      </c>
      <c r="H117" s="388">
        <v>22</v>
      </c>
      <c r="I117" s="388">
        <v>0.90444444444444461</v>
      </c>
      <c r="J117" s="388">
        <v>0</v>
      </c>
      <c r="K117" s="386" t="s">
        <v>78</v>
      </c>
      <c r="L117" s="386" t="s">
        <v>78</v>
      </c>
      <c r="M117" s="386" t="s">
        <v>244</v>
      </c>
      <c r="N117" s="386" t="s">
        <v>79</v>
      </c>
      <c r="O117" s="386" t="s">
        <v>80</v>
      </c>
      <c r="P117" s="386" t="s">
        <v>60</v>
      </c>
      <c r="Q117" s="386" t="s">
        <v>81</v>
      </c>
      <c r="R117" s="386">
        <v>3.6666666666666665</v>
      </c>
      <c r="S117" s="386">
        <v>0</v>
      </c>
      <c r="T117" s="386" t="s">
        <v>369</v>
      </c>
      <c r="U117" s="386" t="s">
        <v>404</v>
      </c>
    </row>
    <row r="118" spans="1:21">
      <c r="A118" s="386" t="s">
        <v>78</v>
      </c>
      <c r="B118" s="386" t="s">
        <v>9</v>
      </c>
      <c r="C118" s="386"/>
      <c r="D118" s="387">
        <v>44927</v>
      </c>
      <c r="E118" s="386">
        <v>1</v>
      </c>
      <c r="F118" s="386">
        <v>2023</v>
      </c>
      <c r="G118" s="388">
        <v>31.861111111111111</v>
      </c>
      <c r="H118" s="388">
        <v>22</v>
      </c>
      <c r="I118" s="388">
        <v>2.3364814814814814</v>
      </c>
      <c r="J118" s="388">
        <v>0.13416666666666666</v>
      </c>
      <c r="K118" s="386" t="s">
        <v>78</v>
      </c>
      <c r="L118" s="386" t="s">
        <v>78</v>
      </c>
      <c r="M118" s="386" t="s">
        <v>244</v>
      </c>
      <c r="N118" s="386" t="s">
        <v>79</v>
      </c>
      <c r="O118" s="386" t="s">
        <v>80</v>
      </c>
      <c r="P118" s="386" t="s">
        <v>60</v>
      </c>
      <c r="Q118" s="386" t="s">
        <v>81</v>
      </c>
      <c r="R118" s="386">
        <v>3.6666666666666665</v>
      </c>
      <c r="S118" s="386">
        <v>1</v>
      </c>
      <c r="T118" s="386" t="s">
        <v>369</v>
      </c>
      <c r="U118" s="386" t="s">
        <v>404</v>
      </c>
    </row>
    <row r="119" spans="1:21">
      <c r="A119" s="386" t="s">
        <v>78</v>
      </c>
      <c r="B119" s="386" t="s">
        <v>10</v>
      </c>
      <c r="C119" s="386"/>
      <c r="D119" s="387">
        <v>44927</v>
      </c>
      <c r="E119" s="386">
        <v>1</v>
      </c>
      <c r="F119" s="386">
        <v>2023</v>
      </c>
      <c r="G119" s="388">
        <v>3.0833333333333335</v>
      </c>
      <c r="H119" s="388">
        <v>22</v>
      </c>
      <c r="I119" s="388">
        <v>0.22611111111111115</v>
      </c>
      <c r="J119" s="388">
        <v>0</v>
      </c>
      <c r="K119" s="386" t="s">
        <v>78</v>
      </c>
      <c r="L119" s="386" t="s">
        <v>78</v>
      </c>
      <c r="M119" s="386" t="s">
        <v>244</v>
      </c>
      <c r="N119" s="386" t="s">
        <v>79</v>
      </c>
      <c r="O119" s="386" t="s">
        <v>80</v>
      </c>
      <c r="P119" s="386" t="s">
        <v>60</v>
      </c>
      <c r="Q119" s="386" t="s">
        <v>81</v>
      </c>
      <c r="R119" s="386">
        <v>16.133333333333333</v>
      </c>
      <c r="S119" s="389">
        <v>15.280000000000001</v>
      </c>
      <c r="T119" s="386" t="s">
        <v>369</v>
      </c>
      <c r="U119" s="386" t="s">
        <v>404</v>
      </c>
    </row>
    <row r="120" spans="1:21">
      <c r="A120" s="386" t="s">
        <v>78</v>
      </c>
      <c r="B120" s="386" t="s">
        <v>5</v>
      </c>
      <c r="C120" s="386"/>
      <c r="D120" s="387">
        <v>44927</v>
      </c>
      <c r="E120" s="386">
        <v>1</v>
      </c>
      <c r="F120" s="386">
        <v>2023</v>
      </c>
      <c r="G120" s="388">
        <v>16.444444444444443</v>
      </c>
      <c r="H120" s="388">
        <v>22</v>
      </c>
      <c r="I120" s="388">
        <v>1.2059259259259256</v>
      </c>
      <c r="J120" s="388">
        <v>0.61439381999999987</v>
      </c>
      <c r="K120" s="386" t="s">
        <v>78</v>
      </c>
      <c r="L120" s="386" t="s">
        <v>78</v>
      </c>
      <c r="M120" s="386" t="s">
        <v>244</v>
      </c>
      <c r="N120" s="386" t="s">
        <v>79</v>
      </c>
      <c r="O120" s="386" t="s">
        <v>80</v>
      </c>
      <c r="P120" s="386" t="s">
        <v>60</v>
      </c>
      <c r="Q120" s="386" t="s">
        <v>81</v>
      </c>
      <c r="R120" s="386">
        <v>16.133333333333333</v>
      </c>
      <c r="S120" s="386">
        <v>3.9</v>
      </c>
      <c r="T120" s="386" t="s">
        <v>369</v>
      </c>
      <c r="U120" s="386" t="s">
        <v>404</v>
      </c>
    </row>
    <row r="121" spans="1:21">
      <c r="A121" s="386" t="s">
        <v>78</v>
      </c>
      <c r="B121" s="386" t="s">
        <v>11</v>
      </c>
      <c r="C121" s="386"/>
      <c r="D121" s="387">
        <v>44927</v>
      </c>
      <c r="E121" s="386">
        <v>1</v>
      </c>
      <c r="F121" s="386">
        <v>2023</v>
      </c>
      <c r="G121" s="388">
        <v>94.555555555555557</v>
      </c>
      <c r="H121" s="388">
        <v>22</v>
      </c>
      <c r="I121" s="388">
        <v>6.9340740740740738</v>
      </c>
      <c r="J121" s="388">
        <v>3.6516666666666668</v>
      </c>
      <c r="K121" s="386" t="s">
        <v>78</v>
      </c>
      <c r="L121" s="386" t="s">
        <v>78</v>
      </c>
      <c r="M121" s="386" t="s">
        <v>244</v>
      </c>
      <c r="N121" s="386" t="s">
        <v>79</v>
      </c>
      <c r="O121" s="386" t="s">
        <v>80</v>
      </c>
      <c r="P121" s="386" t="s">
        <v>60</v>
      </c>
      <c r="Q121" s="386" t="s">
        <v>81</v>
      </c>
      <c r="R121" s="386">
        <v>16.133333333333333</v>
      </c>
      <c r="S121" s="386">
        <v>5.8380000000000001</v>
      </c>
      <c r="T121" s="386" t="s">
        <v>369</v>
      </c>
      <c r="U121" s="386" t="s">
        <v>404</v>
      </c>
    </row>
    <row r="122" spans="1:21">
      <c r="A122" s="386" t="s">
        <v>78</v>
      </c>
      <c r="B122" s="386" t="s">
        <v>12</v>
      </c>
      <c r="C122" s="386"/>
      <c r="D122" s="387">
        <v>44927</v>
      </c>
      <c r="E122" s="386">
        <v>1</v>
      </c>
      <c r="F122" s="386">
        <v>2023</v>
      </c>
      <c r="G122" s="388">
        <v>10.277777777777779</v>
      </c>
      <c r="H122" s="388">
        <v>22</v>
      </c>
      <c r="I122" s="388">
        <v>0.75370370370370376</v>
      </c>
      <c r="J122" s="388">
        <v>19.26491</v>
      </c>
      <c r="K122" s="386" t="s">
        <v>78</v>
      </c>
      <c r="L122" s="386" t="s">
        <v>78</v>
      </c>
      <c r="M122" s="386" t="s">
        <v>244</v>
      </c>
      <c r="N122" s="386" t="s">
        <v>79</v>
      </c>
      <c r="O122" s="386" t="s">
        <v>80</v>
      </c>
      <c r="P122" s="386" t="s">
        <v>60</v>
      </c>
      <c r="Q122" s="386" t="s">
        <v>81</v>
      </c>
      <c r="R122" s="386">
        <v>6.6</v>
      </c>
      <c r="S122" s="389">
        <v>0</v>
      </c>
      <c r="T122" s="386" t="s">
        <v>369</v>
      </c>
      <c r="U122" s="386" t="s">
        <v>404</v>
      </c>
    </row>
    <row r="123" spans="1:21">
      <c r="A123" s="386" t="s">
        <v>78</v>
      </c>
      <c r="B123" s="386" t="s">
        <v>15</v>
      </c>
      <c r="C123" s="386"/>
      <c r="D123" s="387">
        <v>44927</v>
      </c>
      <c r="E123" s="386">
        <v>1</v>
      </c>
      <c r="F123" s="386">
        <v>2023</v>
      </c>
      <c r="G123" s="388">
        <v>0</v>
      </c>
      <c r="H123" s="388">
        <v>22</v>
      </c>
      <c r="I123" s="388">
        <v>0</v>
      </c>
      <c r="J123" s="388">
        <v>0</v>
      </c>
      <c r="K123" s="386" t="s">
        <v>78</v>
      </c>
      <c r="L123" s="386" t="s">
        <v>78</v>
      </c>
      <c r="M123" s="386" t="s">
        <v>244</v>
      </c>
      <c r="N123" s="386" t="s">
        <v>79</v>
      </c>
      <c r="O123" s="386" t="s">
        <v>80</v>
      </c>
      <c r="P123" s="386" t="s">
        <v>60</v>
      </c>
      <c r="Q123" s="386" t="s">
        <v>81</v>
      </c>
      <c r="R123" s="386">
        <v>6.6</v>
      </c>
      <c r="S123" s="386">
        <v>0</v>
      </c>
      <c r="T123" s="386" t="s">
        <v>369</v>
      </c>
      <c r="U123" s="386" t="s">
        <v>404</v>
      </c>
    </row>
    <row r="124" spans="1:21">
      <c r="A124" s="386" t="s">
        <v>78</v>
      </c>
      <c r="B124" s="386" t="s">
        <v>16</v>
      </c>
      <c r="C124" s="386"/>
      <c r="D124" s="387">
        <v>44927</v>
      </c>
      <c r="E124" s="386">
        <v>1</v>
      </c>
      <c r="F124" s="386">
        <v>2023</v>
      </c>
      <c r="G124" s="388">
        <v>1.0277777777777777</v>
      </c>
      <c r="H124" s="388">
        <v>22</v>
      </c>
      <c r="I124" s="388">
        <v>7.5370370370370351E-2</v>
      </c>
      <c r="J124" s="388">
        <v>0</v>
      </c>
      <c r="K124" s="386" t="s">
        <v>78</v>
      </c>
      <c r="L124" s="386" t="s">
        <v>78</v>
      </c>
      <c r="M124" s="386" t="s">
        <v>244</v>
      </c>
      <c r="N124" s="386" t="s">
        <v>79</v>
      </c>
      <c r="O124" s="386" t="s">
        <v>80</v>
      </c>
      <c r="P124" s="386" t="s">
        <v>60</v>
      </c>
      <c r="Q124" s="386" t="s">
        <v>81</v>
      </c>
      <c r="R124" s="386">
        <v>6.6</v>
      </c>
      <c r="S124" s="386">
        <v>0</v>
      </c>
      <c r="T124" s="386" t="s">
        <v>369</v>
      </c>
      <c r="U124" s="386" t="s">
        <v>404</v>
      </c>
    </row>
    <row r="125" spans="1:21">
      <c r="A125" s="386" t="s">
        <v>78</v>
      </c>
      <c r="B125" s="386" t="s">
        <v>17</v>
      </c>
      <c r="C125" s="386"/>
      <c r="D125" s="387">
        <v>44927</v>
      </c>
      <c r="E125" s="386">
        <v>1</v>
      </c>
      <c r="F125" s="386">
        <v>2023</v>
      </c>
      <c r="G125" s="388">
        <v>0</v>
      </c>
      <c r="H125" s="388">
        <v>22</v>
      </c>
      <c r="I125" s="388">
        <v>0</v>
      </c>
      <c r="J125" s="388">
        <v>0</v>
      </c>
      <c r="K125" s="386" t="s">
        <v>78</v>
      </c>
      <c r="L125" s="386" t="s">
        <v>78</v>
      </c>
      <c r="M125" s="386" t="s">
        <v>244</v>
      </c>
      <c r="N125" s="386" t="s">
        <v>79</v>
      </c>
      <c r="O125" s="386" t="s">
        <v>80</v>
      </c>
      <c r="P125" s="386" t="s">
        <v>60</v>
      </c>
      <c r="Q125" s="386" t="s">
        <v>81</v>
      </c>
      <c r="R125" s="386">
        <v>1.4666666666666666</v>
      </c>
      <c r="S125" s="389">
        <v>0</v>
      </c>
      <c r="T125" s="386" t="s">
        <v>369</v>
      </c>
      <c r="U125" s="386" t="s">
        <v>404</v>
      </c>
    </row>
    <row r="126" spans="1:21">
      <c r="A126" s="386" t="s">
        <v>78</v>
      </c>
      <c r="B126" s="386" t="s">
        <v>132</v>
      </c>
      <c r="C126" s="386"/>
      <c r="D126" s="387">
        <v>44927</v>
      </c>
      <c r="E126" s="386">
        <v>1</v>
      </c>
      <c r="F126" s="386">
        <v>2023</v>
      </c>
      <c r="G126" s="388">
        <v>0</v>
      </c>
      <c r="H126" s="388">
        <v>22</v>
      </c>
      <c r="I126" s="388">
        <v>0</v>
      </c>
      <c r="J126" s="388">
        <v>0</v>
      </c>
      <c r="K126" s="386" t="s">
        <v>78</v>
      </c>
      <c r="L126" s="386" t="s">
        <v>78</v>
      </c>
      <c r="M126" s="386" t="s">
        <v>244</v>
      </c>
      <c r="N126" s="386" t="s">
        <v>79</v>
      </c>
      <c r="O126" s="386" t="s">
        <v>80</v>
      </c>
      <c r="P126" s="386" t="s">
        <v>60</v>
      </c>
      <c r="Q126" s="386" t="s">
        <v>81</v>
      </c>
      <c r="R126" s="386">
        <v>1.4666666666666666</v>
      </c>
      <c r="S126" s="386">
        <v>0</v>
      </c>
      <c r="T126" s="386" t="s">
        <v>369</v>
      </c>
      <c r="U126" s="386" t="s">
        <v>404</v>
      </c>
    </row>
    <row r="127" spans="1:21">
      <c r="A127" s="386" t="s">
        <v>78</v>
      </c>
      <c r="B127" s="386" t="s">
        <v>13</v>
      </c>
      <c r="C127" s="386"/>
      <c r="D127" s="387">
        <v>44927</v>
      </c>
      <c r="E127" s="386">
        <v>1</v>
      </c>
      <c r="F127" s="386">
        <v>2023</v>
      </c>
      <c r="G127" s="388">
        <v>0</v>
      </c>
      <c r="H127" s="388">
        <v>22</v>
      </c>
      <c r="I127" s="388">
        <v>0</v>
      </c>
      <c r="J127" s="388">
        <v>0</v>
      </c>
      <c r="K127" s="386" t="s">
        <v>78</v>
      </c>
      <c r="L127" s="386" t="s">
        <v>78</v>
      </c>
      <c r="M127" s="386" t="s">
        <v>244</v>
      </c>
      <c r="N127" s="386" t="s">
        <v>79</v>
      </c>
      <c r="O127" s="386" t="s">
        <v>80</v>
      </c>
      <c r="P127" s="386" t="s">
        <v>60</v>
      </c>
      <c r="Q127" s="386" t="s">
        <v>81</v>
      </c>
      <c r="R127" s="386">
        <v>1.4666666666666666</v>
      </c>
      <c r="S127" s="386">
        <v>0</v>
      </c>
      <c r="T127" s="386" t="s">
        <v>369</v>
      </c>
      <c r="U127" s="386" t="s">
        <v>404</v>
      </c>
    </row>
    <row r="128" spans="1:21">
      <c r="A128" s="386" t="s">
        <v>78</v>
      </c>
      <c r="B128" s="386" t="s">
        <v>14</v>
      </c>
      <c r="C128" s="386"/>
      <c r="D128" s="387">
        <v>44927</v>
      </c>
      <c r="E128" s="386">
        <v>1</v>
      </c>
      <c r="F128" s="386">
        <v>2023</v>
      </c>
      <c r="G128" s="388">
        <v>0</v>
      </c>
      <c r="H128" s="388">
        <v>22</v>
      </c>
      <c r="I128" s="388">
        <v>0</v>
      </c>
      <c r="J128" s="388">
        <v>0</v>
      </c>
      <c r="K128" s="386" t="s">
        <v>78</v>
      </c>
      <c r="L128" s="386" t="s">
        <v>78</v>
      </c>
      <c r="M128" s="386" t="s">
        <v>244</v>
      </c>
      <c r="N128" s="386" t="s">
        <v>79</v>
      </c>
      <c r="O128" s="386" t="s">
        <v>80</v>
      </c>
      <c r="P128" s="386" t="s">
        <v>60</v>
      </c>
      <c r="Q128" s="386" t="s">
        <v>81</v>
      </c>
      <c r="R128" s="386">
        <v>0.36666666666666664</v>
      </c>
      <c r="S128" s="389">
        <v>0</v>
      </c>
      <c r="T128" s="386" t="s">
        <v>369</v>
      </c>
      <c r="U128" s="386" t="s">
        <v>404</v>
      </c>
    </row>
    <row r="129" spans="1:21">
      <c r="A129" s="386" t="s">
        <v>82</v>
      </c>
      <c r="B129" s="386" t="s">
        <v>7</v>
      </c>
      <c r="C129" s="386"/>
      <c r="D129" s="387">
        <v>44927</v>
      </c>
      <c r="E129" s="386">
        <v>1</v>
      </c>
      <c r="F129" s="386">
        <v>2023</v>
      </c>
      <c r="G129" s="388">
        <v>33.962264150943398</v>
      </c>
      <c r="H129" s="388">
        <v>22</v>
      </c>
      <c r="I129" s="388">
        <v>2.4905660377358494</v>
      </c>
      <c r="J129" s="388">
        <v>6.6076249879727174</v>
      </c>
      <c r="K129" s="386" t="s">
        <v>82</v>
      </c>
      <c r="L129" s="386" t="s">
        <v>41</v>
      </c>
      <c r="M129" s="386" t="s">
        <v>244</v>
      </c>
      <c r="N129" s="386" t="s">
        <v>83</v>
      </c>
      <c r="O129" s="386" t="s">
        <v>84</v>
      </c>
      <c r="P129" s="386" t="s">
        <v>46</v>
      </c>
      <c r="Q129" s="386" t="s">
        <v>85</v>
      </c>
      <c r="R129" s="386">
        <v>0.36666666666666664</v>
      </c>
      <c r="S129" s="386">
        <v>0</v>
      </c>
      <c r="T129" s="386" t="s">
        <v>369</v>
      </c>
      <c r="U129" s="386" t="s">
        <v>404</v>
      </c>
    </row>
    <row r="130" spans="1:21">
      <c r="A130" s="386" t="s">
        <v>82</v>
      </c>
      <c r="B130" s="386" t="s">
        <v>8</v>
      </c>
      <c r="C130" s="386"/>
      <c r="D130" s="387">
        <v>44927</v>
      </c>
      <c r="E130" s="386">
        <v>1</v>
      </c>
      <c r="F130" s="386">
        <v>2023</v>
      </c>
      <c r="G130" s="388">
        <v>22.641509433962266</v>
      </c>
      <c r="H130" s="388">
        <v>22</v>
      </c>
      <c r="I130" s="388">
        <v>1.6603773584905661</v>
      </c>
      <c r="J130" s="388">
        <v>0</v>
      </c>
      <c r="K130" s="386" t="s">
        <v>82</v>
      </c>
      <c r="L130" s="386" t="s">
        <v>41</v>
      </c>
      <c r="M130" s="386" t="s">
        <v>244</v>
      </c>
      <c r="N130" s="386" t="s">
        <v>83</v>
      </c>
      <c r="O130" s="386" t="s">
        <v>84</v>
      </c>
      <c r="P130" s="386" t="s">
        <v>46</v>
      </c>
      <c r="Q130" s="386" t="s">
        <v>85</v>
      </c>
      <c r="R130" s="386">
        <v>0.36666666666666664</v>
      </c>
      <c r="S130" s="386">
        <v>0</v>
      </c>
      <c r="T130" s="386" t="s">
        <v>369</v>
      </c>
      <c r="U130" s="386" t="s">
        <v>404</v>
      </c>
    </row>
    <row r="131" spans="1:21">
      <c r="A131" s="386" t="s">
        <v>82</v>
      </c>
      <c r="B131" s="386" t="s">
        <v>9</v>
      </c>
      <c r="C131" s="386"/>
      <c r="D131" s="387">
        <v>44927</v>
      </c>
      <c r="E131" s="386">
        <v>1</v>
      </c>
      <c r="F131" s="386">
        <v>2023</v>
      </c>
      <c r="G131" s="388">
        <v>13.584905660377355</v>
      </c>
      <c r="H131" s="388">
        <v>22</v>
      </c>
      <c r="I131" s="388">
        <v>0.99622641509433951</v>
      </c>
      <c r="J131" s="388">
        <v>0</v>
      </c>
      <c r="K131" s="386" t="s">
        <v>82</v>
      </c>
      <c r="L131" s="386" t="s">
        <v>41</v>
      </c>
      <c r="M131" s="386" t="s">
        <v>244</v>
      </c>
      <c r="N131" s="386" t="s">
        <v>83</v>
      </c>
      <c r="O131" s="386" t="s">
        <v>84</v>
      </c>
      <c r="P131" s="386" t="s">
        <v>46</v>
      </c>
      <c r="Q131" s="386" t="s">
        <v>85</v>
      </c>
      <c r="R131" s="386">
        <v>0</v>
      </c>
      <c r="S131" s="389">
        <v>0</v>
      </c>
      <c r="T131" s="386" t="s">
        <v>369</v>
      </c>
      <c r="U131" s="386" t="s">
        <v>404</v>
      </c>
    </row>
    <row r="132" spans="1:21">
      <c r="A132" s="386" t="s">
        <v>82</v>
      </c>
      <c r="B132" s="386" t="s">
        <v>10</v>
      </c>
      <c r="C132" s="386"/>
      <c r="D132" s="387">
        <v>44927</v>
      </c>
      <c r="E132" s="386">
        <v>1</v>
      </c>
      <c r="F132" s="386">
        <v>2023</v>
      </c>
      <c r="G132" s="388">
        <v>3.3962264150943389</v>
      </c>
      <c r="H132" s="388">
        <v>22</v>
      </c>
      <c r="I132" s="388">
        <v>0.24905660377358488</v>
      </c>
      <c r="J132" s="388">
        <v>0</v>
      </c>
      <c r="K132" s="386" t="s">
        <v>82</v>
      </c>
      <c r="L132" s="386" t="s">
        <v>41</v>
      </c>
      <c r="M132" s="386" t="s">
        <v>244</v>
      </c>
      <c r="N132" s="386" t="s">
        <v>83</v>
      </c>
      <c r="O132" s="386" t="s">
        <v>84</v>
      </c>
      <c r="P132" s="386" t="s">
        <v>46</v>
      </c>
      <c r="Q132" s="386" t="s">
        <v>85</v>
      </c>
      <c r="R132" s="386">
        <v>0</v>
      </c>
      <c r="S132" s="386">
        <v>0</v>
      </c>
      <c r="T132" s="386" t="s">
        <v>369</v>
      </c>
      <c r="U132" s="386" t="s">
        <v>404</v>
      </c>
    </row>
    <row r="133" spans="1:21">
      <c r="A133" s="386" t="s">
        <v>82</v>
      </c>
      <c r="B133" s="386" t="s">
        <v>5</v>
      </c>
      <c r="C133" s="386"/>
      <c r="D133" s="387">
        <v>44927</v>
      </c>
      <c r="E133" s="386">
        <v>1</v>
      </c>
      <c r="F133" s="386">
        <v>2023</v>
      </c>
      <c r="G133" s="388">
        <v>19.811399999999999</v>
      </c>
      <c r="H133" s="388">
        <v>22</v>
      </c>
      <c r="I133" s="388">
        <v>1.452836</v>
      </c>
      <c r="J133" s="388">
        <v>0</v>
      </c>
      <c r="K133" s="386" t="s">
        <v>82</v>
      </c>
      <c r="L133" s="386" t="s">
        <v>41</v>
      </c>
      <c r="M133" s="386" t="s">
        <v>244</v>
      </c>
      <c r="N133" s="386" t="s">
        <v>83</v>
      </c>
      <c r="O133" s="386" t="s">
        <v>84</v>
      </c>
      <c r="P133" s="386" t="s">
        <v>46</v>
      </c>
      <c r="Q133" s="386" t="s">
        <v>85</v>
      </c>
      <c r="R133" s="386">
        <v>0</v>
      </c>
      <c r="S133" s="386">
        <v>0</v>
      </c>
      <c r="T133" s="386" t="s">
        <v>369</v>
      </c>
      <c r="U133" s="386" t="s">
        <v>404</v>
      </c>
    </row>
    <row r="134" spans="1:21">
      <c r="A134" s="386" t="s">
        <v>82</v>
      </c>
      <c r="B134" s="386" t="s">
        <v>11</v>
      </c>
      <c r="C134" s="386"/>
      <c r="D134" s="387">
        <v>44927</v>
      </c>
      <c r="E134" s="386">
        <v>1</v>
      </c>
      <c r="F134" s="386">
        <v>2023</v>
      </c>
      <c r="G134" s="388">
        <v>90.566037735849065</v>
      </c>
      <c r="H134" s="388">
        <v>22</v>
      </c>
      <c r="I134" s="388">
        <v>6.6415094339622645</v>
      </c>
      <c r="J134" s="388">
        <v>14.511692</v>
      </c>
      <c r="K134" s="386" t="s">
        <v>82</v>
      </c>
      <c r="L134" s="386" t="s">
        <v>41</v>
      </c>
      <c r="M134" s="386" t="s">
        <v>244</v>
      </c>
      <c r="N134" s="386" t="s">
        <v>83</v>
      </c>
      <c r="O134" s="386" t="s">
        <v>84</v>
      </c>
      <c r="P134" s="386" t="s">
        <v>46</v>
      </c>
      <c r="Q134" s="386" t="s">
        <v>85</v>
      </c>
      <c r="R134" s="386">
        <v>0</v>
      </c>
      <c r="S134" s="389">
        <v>0</v>
      </c>
      <c r="T134" s="386" t="s">
        <v>369</v>
      </c>
      <c r="U134" s="386" t="s">
        <v>404</v>
      </c>
    </row>
    <row r="135" spans="1:21">
      <c r="A135" s="386" t="s">
        <v>82</v>
      </c>
      <c r="B135" s="386" t="s">
        <v>12</v>
      </c>
      <c r="C135" s="386"/>
      <c r="D135" s="387">
        <v>44927</v>
      </c>
      <c r="E135" s="386">
        <v>1</v>
      </c>
      <c r="F135" s="386">
        <v>2023</v>
      </c>
      <c r="G135" s="388">
        <v>11.320754716981133</v>
      </c>
      <c r="H135" s="388">
        <v>22</v>
      </c>
      <c r="I135" s="388">
        <v>0.83018867924528306</v>
      </c>
      <c r="J135" s="388">
        <v>0</v>
      </c>
      <c r="K135" s="386" t="s">
        <v>82</v>
      </c>
      <c r="L135" s="386" t="s">
        <v>41</v>
      </c>
      <c r="M135" s="386" t="s">
        <v>244</v>
      </c>
      <c r="N135" s="386" t="s">
        <v>83</v>
      </c>
      <c r="O135" s="386" t="s">
        <v>84</v>
      </c>
      <c r="P135" s="386" t="s">
        <v>46</v>
      </c>
      <c r="Q135" s="386" t="s">
        <v>85</v>
      </c>
      <c r="R135" s="386">
        <v>0</v>
      </c>
      <c r="S135" s="386">
        <v>0</v>
      </c>
      <c r="T135" s="386" t="s">
        <v>369</v>
      </c>
      <c r="U135" s="386" t="s">
        <v>404</v>
      </c>
    </row>
    <row r="136" spans="1:21">
      <c r="A136" s="386" t="s">
        <v>82</v>
      </c>
      <c r="B136" s="386" t="s">
        <v>15</v>
      </c>
      <c r="C136" s="386"/>
      <c r="D136" s="387">
        <v>44927</v>
      </c>
      <c r="E136" s="386">
        <v>1</v>
      </c>
      <c r="F136" s="386">
        <v>2023</v>
      </c>
      <c r="G136" s="388">
        <v>3.3962264150943389</v>
      </c>
      <c r="H136" s="388">
        <v>22</v>
      </c>
      <c r="I136" s="388">
        <v>0.24905660377358488</v>
      </c>
      <c r="J136" s="388">
        <v>0</v>
      </c>
      <c r="K136" s="386" t="s">
        <v>82</v>
      </c>
      <c r="L136" s="386" t="s">
        <v>41</v>
      </c>
      <c r="M136" s="386" t="s">
        <v>244</v>
      </c>
      <c r="N136" s="386" t="s">
        <v>83</v>
      </c>
      <c r="O136" s="386" t="s">
        <v>84</v>
      </c>
      <c r="P136" s="386" t="s">
        <v>46</v>
      </c>
      <c r="Q136" s="386" t="s">
        <v>85</v>
      </c>
      <c r="R136" s="386">
        <v>0</v>
      </c>
      <c r="S136" s="386">
        <v>0</v>
      </c>
      <c r="T136" s="386" t="s">
        <v>369</v>
      </c>
      <c r="U136" s="386" t="s">
        <v>404</v>
      </c>
    </row>
    <row r="137" spans="1:21">
      <c r="A137" s="386" t="s">
        <v>82</v>
      </c>
      <c r="B137" s="386" t="s">
        <v>16</v>
      </c>
      <c r="C137" s="386"/>
      <c r="D137" s="387">
        <v>44927</v>
      </c>
      <c r="E137" s="386">
        <v>1</v>
      </c>
      <c r="F137" s="386">
        <v>2023</v>
      </c>
      <c r="G137" s="388">
        <v>11.320754716981133</v>
      </c>
      <c r="H137" s="388">
        <v>22</v>
      </c>
      <c r="I137" s="388">
        <v>0.83018867924528306</v>
      </c>
      <c r="J137" s="388">
        <v>0</v>
      </c>
      <c r="K137" s="386" t="s">
        <v>82</v>
      </c>
      <c r="L137" s="386" t="s">
        <v>41</v>
      </c>
      <c r="M137" s="386" t="s">
        <v>244</v>
      </c>
      <c r="N137" s="386" t="s">
        <v>83</v>
      </c>
      <c r="O137" s="386" t="s">
        <v>84</v>
      </c>
      <c r="P137" s="386" t="s">
        <v>46</v>
      </c>
      <c r="Q137" s="386" t="s">
        <v>85</v>
      </c>
      <c r="R137" s="386">
        <v>0</v>
      </c>
      <c r="S137" s="389">
        <v>0</v>
      </c>
      <c r="T137" s="386" t="s">
        <v>369</v>
      </c>
      <c r="U137" s="386" t="s">
        <v>404</v>
      </c>
    </row>
    <row r="138" spans="1:21">
      <c r="A138" s="386" t="s">
        <v>82</v>
      </c>
      <c r="B138" s="386" t="s">
        <v>17</v>
      </c>
      <c r="C138" s="386"/>
      <c r="D138" s="387">
        <v>44927</v>
      </c>
      <c r="E138" s="386">
        <v>1</v>
      </c>
      <c r="F138" s="386">
        <v>2023</v>
      </c>
      <c r="G138" s="388">
        <v>0</v>
      </c>
      <c r="H138" s="388">
        <v>22</v>
      </c>
      <c r="I138" s="388">
        <v>0</v>
      </c>
      <c r="J138" s="388">
        <v>0</v>
      </c>
      <c r="K138" s="386" t="s">
        <v>82</v>
      </c>
      <c r="L138" s="386" t="s">
        <v>41</v>
      </c>
      <c r="M138" s="386" t="s">
        <v>244</v>
      </c>
      <c r="N138" s="386" t="s">
        <v>83</v>
      </c>
      <c r="O138" s="386" t="s">
        <v>84</v>
      </c>
      <c r="P138" s="386" t="s">
        <v>46</v>
      </c>
      <c r="Q138" s="386" t="s">
        <v>85</v>
      </c>
      <c r="R138" s="386">
        <v>0</v>
      </c>
      <c r="S138" s="386">
        <v>0</v>
      </c>
      <c r="T138" s="386" t="s">
        <v>369</v>
      </c>
      <c r="U138" s="386" t="s">
        <v>404</v>
      </c>
    </row>
    <row r="139" spans="1:21">
      <c r="A139" s="386" t="s">
        <v>82</v>
      </c>
      <c r="B139" s="386" t="s">
        <v>132</v>
      </c>
      <c r="C139" s="386"/>
      <c r="D139" s="387">
        <v>44927</v>
      </c>
      <c r="E139" s="386">
        <v>1</v>
      </c>
      <c r="F139" s="386">
        <v>2023</v>
      </c>
      <c r="G139" s="388">
        <v>0</v>
      </c>
      <c r="H139" s="388">
        <v>22</v>
      </c>
      <c r="I139" s="388">
        <v>0</v>
      </c>
      <c r="J139" s="388">
        <v>0.39084000000000002</v>
      </c>
      <c r="K139" s="386" t="s">
        <v>82</v>
      </c>
      <c r="L139" s="386" t="s">
        <v>41</v>
      </c>
      <c r="M139" s="386" t="s">
        <v>244</v>
      </c>
      <c r="N139" s="386" t="s">
        <v>83</v>
      </c>
      <c r="O139" s="386" t="s">
        <v>84</v>
      </c>
      <c r="P139" s="386" t="s">
        <v>46</v>
      </c>
      <c r="Q139" s="386" t="s">
        <v>85</v>
      </c>
      <c r="R139" s="386">
        <v>0</v>
      </c>
      <c r="S139" s="386">
        <v>0</v>
      </c>
      <c r="T139" s="386" t="s">
        <v>369</v>
      </c>
      <c r="U139" s="386" t="s">
        <v>404</v>
      </c>
    </row>
    <row r="140" spans="1:21">
      <c r="A140" s="386" t="s">
        <v>82</v>
      </c>
      <c r="B140" s="386" t="s">
        <v>13</v>
      </c>
      <c r="C140" s="386"/>
      <c r="D140" s="387">
        <v>44927</v>
      </c>
      <c r="E140" s="386">
        <v>1</v>
      </c>
      <c r="F140" s="386">
        <v>2023</v>
      </c>
      <c r="G140" s="388">
        <v>0</v>
      </c>
      <c r="H140" s="388">
        <v>22</v>
      </c>
      <c r="I140" s="388">
        <v>0</v>
      </c>
      <c r="J140" s="388">
        <v>0</v>
      </c>
      <c r="K140" s="386" t="s">
        <v>82</v>
      </c>
      <c r="L140" s="386" t="s">
        <v>41</v>
      </c>
      <c r="M140" s="386" t="s">
        <v>244</v>
      </c>
      <c r="N140" s="386" t="s">
        <v>83</v>
      </c>
      <c r="O140" s="386" t="s">
        <v>84</v>
      </c>
      <c r="P140" s="386" t="s">
        <v>46</v>
      </c>
      <c r="Q140" s="386" t="s">
        <v>85</v>
      </c>
      <c r="R140" s="386">
        <v>0</v>
      </c>
      <c r="S140" s="389">
        <v>0</v>
      </c>
      <c r="T140" s="386" t="s">
        <v>369</v>
      </c>
      <c r="U140" s="386" t="s">
        <v>404</v>
      </c>
    </row>
    <row r="141" spans="1:21">
      <c r="A141" s="386" t="s">
        <v>82</v>
      </c>
      <c r="B141" s="386" t="s">
        <v>14</v>
      </c>
      <c r="C141" s="386"/>
      <c r="D141" s="387">
        <v>44927</v>
      </c>
      <c r="E141" s="386">
        <v>1</v>
      </c>
      <c r="F141" s="386">
        <v>2023</v>
      </c>
      <c r="G141" s="388">
        <v>0</v>
      </c>
      <c r="H141" s="388">
        <v>22</v>
      </c>
      <c r="I141" s="388">
        <v>0</v>
      </c>
      <c r="J141" s="388">
        <v>0</v>
      </c>
      <c r="K141" s="386" t="s">
        <v>82</v>
      </c>
      <c r="L141" s="386" t="s">
        <v>41</v>
      </c>
      <c r="M141" s="386" t="s">
        <v>244</v>
      </c>
      <c r="N141" s="386" t="s">
        <v>83</v>
      </c>
      <c r="O141" s="386" t="s">
        <v>84</v>
      </c>
      <c r="P141" s="386" t="s">
        <v>46</v>
      </c>
      <c r="Q141" s="386" t="s">
        <v>85</v>
      </c>
      <c r="R141" s="386">
        <v>0</v>
      </c>
      <c r="S141" s="386">
        <v>0</v>
      </c>
      <c r="T141" s="386" t="s">
        <v>369</v>
      </c>
      <c r="U141" s="386" t="s">
        <v>404</v>
      </c>
    </row>
    <row r="142" spans="1:21">
      <c r="A142" s="386" t="s">
        <v>87</v>
      </c>
      <c r="B142" s="386" t="s">
        <v>142</v>
      </c>
      <c r="C142" s="386" t="s">
        <v>7</v>
      </c>
      <c r="D142" s="387">
        <v>44927</v>
      </c>
      <c r="E142" s="386">
        <v>1</v>
      </c>
      <c r="F142" s="386">
        <v>2023</v>
      </c>
      <c r="G142" s="388">
        <v>29.807692307692307</v>
      </c>
      <c r="H142" s="388">
        <v>22</v>
      </c>
      <c r="I142" s="388">
        <v>2.1858974358974357</v>
      </c>
      <c r="J142" s="388">
        <v>0</v>
      </c>
      <c r="K142" s="386" t="s">
        <v>351</v>
      </c>
      <c r="L142" s="386" t="s">
        <v>86</v>
      </c>
      <c r="M142" s="386" t="s">
        <v>244</v>
      </c>
      <c r="N142" s="386" t="s">
        <v>62</v>
      </c>
      <c r="O142" s="386" t="s">
        <v>88</v>
      </c>
      <c r="P142" s="386" t="s">
        <v>90</v>
      </c>
      <c r="Q142" s="386" t="s">
        <v>89</v>
      </c>
      <c r="R142" s="386">
        <v>0</v>
      </c>
      <c r="S142" s="386">
        <v>0</v>
      </c>
      <c r="T142" s="386" t="s">
        <v>369</v>
      </c>
      <c r="U142" s="386" t="s">
        <v>404</v>
      </c>
    </row>
    <row r="143" spans="1:21">
      <c r="A143" s="386" t="s">
        <v>87</v>
      </c>
      <c r="B143" s="386" t="s">
        <v>143</v>
      </c>
      <c r="C143" s="386" t="s">
        <v>7</v>
      </c>
      <c r="D143" s="387">
        <v>44927</v>
      </c>
      <c r="E143" s="386">
        <v>1</v>
      </c>
      <c r="F143" s="386">
        <v>2023</v>
      </c>
      <c r="G143" s="388">
        <v>29.807692307692307</v>
      </c>
      <c r="H143" s="388">
        <v>22</v>
      </c>
      <c r="I143" s="388">
        <v>2.1858974358974357</v>
      </c>
      <c r="J143" s="388">
        <v>0</v>
      </c>
      <c r="K143" s="386" t="s">
        <v>351</v>
      </c>
      <c r="L143" s="386" t="s">
        <v>86</v>
      </c>
      <c r="M143" s="386" t="s">
        <v>244</v>
      </c>
      <c r="N143" s="386" t="s">
        <v>62</v>
      </c>
      <c r="O143" s="386" t="s">
        <v>88</v>
      </c>
      <c r="P143" s="386" t="s">
        <v>90</v>
      </c>
      <c r="Q143" s="386" t="s">
        <v>89</v>
      </c>
      <c r="R143" s="386">
        <v>0.14666666666666667</v>
      </c>
      <c r="S143" s="389">
        <v>0</v>
      </c>
      <c r="T143" s="386" t="s">
        <v>369</v>
      </c>
      <c r="U143" s="386" t="s">
        <v>404</v>
      </c>
    </row>
    <row r="144" spans="1:21">
      <c r="A144" s="386" t="s">
        <v>87</v>
      </c>
      <c r="B144" s="386" t="s">
        <v>144</v>
      </c>
      <c r="C144" s="386" t="s">
        <v>7</v>
      </c>
      <c r="D144" s="387">
        <v>44927</v>
      </c>
      <c r="E144" s="386">
        <v>1</v>
      </c>
      <c r="F144" s="386">
        <v>2023</v>
      </c>
      <c r="G144" s="388">
        <v>17.884615384615383</v>
      </c>
      <c r="H144" s="388">
        <v>22</v>
      </c>
      <c r="I144" s="388">
        <v>1.3115384615384615</v>
      </c>
      <c r="J144" s="388">
        <v>0</v>
      </c>
      <c r="K144" s="386" t="s">
        <v>351</v>
      </c>
      <c r="L144" s="386" t="s">
        <v>86</v>
      </c>
      <c r="M144" s="386" t="s">
        <v>244</v>
      </c>
      <c r="N144" s="386" t="s">
        <v>62</v>
      </c>
      <c r="O144" s="386" t="s">
        <v>88</v>
      </c>
      <c r="P144" s="386" t="s">
        <v>90</v>
      </c>
      <c r="Q144" s="386" t="s">
        <v>89</v>
      </c>
      <c r="R144" s="386">
        <v>0.14666666666666667</v>
      </c>
      <c r="S144" s="386">
        <v>0</v>
      </c>
      <c r="T144" s="386" t="s">
        <v>369</v>
      </c>
      <c r="U144" s="386" t="s">
        <v>404</v>
      </c>
    </row>
    <row r="145" spans="1:21">
      <c r="A145" s="386" t="s">
        <v>87</v>
      </c>
      <c r="B145" s="386" t="s">
        <v>145</v>
      </c>
      <c r="C145" s="386" t="s">
        <v>8</v>
      </c>
      <c r="D145" s="387">
        <v>44927</v>
      </c>
      <c r="E145" s="386">
        <v>1</v>
      </c>
      <c r="F145" s="386">
        <v>2023</v>
      </c>
      <c r="G145" s="388">
        <v>29.807692307692307</v>
      </c>
      <c r="H145" s="388">
        <v>22</v>
      </c>
      <c r="I145" s="388">
        <v>2.1858974358974357</v>
      </c>
      <c r="J145" s="388">
        <v>18.98</v>
      </c>
      <c r="K145" s="386" t="s">
        <v>351</v>
      </c>
      <c r="L145" s="386" t="s">
        <v>86</v>
      </c>
      <c r="M145" s="386" t="s">
        <v>244</v>
      </c>
      <c r="N145" s="386" t="s">
        <v>62</v>
      </c>
      <c r="O145" s="386" t="s">
        <v>88</v>
      </c>
      <c r="P145" s="386" t="s">
        <v>90</v>
      </c>
      <c r="Q145" s="386" t="s">
        <v>89</v>
      </c>
      <c r="R145" s="386">
        <v>0.14666666666666667</v>
      </c>
      <c r="S145" s="386">
        <v>0</v>
      </c>
      <c r="T145" s="386" t="s">
        <v>369</v>
      </c>
      <c r="U145" s="386" t="s">
        <v>404</v>
      </c>
    </row>
    <row r="146" spans="1:21">
      <c r="A146" s="386" t="s">
        <v>87</v>
      </c>
      <c r="B146" s="386" t="s">
        <v>146</v>
      </c>
      <c r="C146" s="386" t="s">
        <v>8</v>
      </c>
      <c r="D146" s="387">
        <v>44927</v>
      </c>
      <c r="E146" s="386">
        <v>1</v>
      </c>
      <c r="F146" s="386">
        <v>2023</v>
      </c>
      <c r="G146" s="388">
        <v>29.807692307692307</v>
      </c>
      <c r="H146" s="388">
        <v>22</v>
      </c>
      <c r="I146" s="388">
        <v>2.1858974358974357</v>
      </c>
      <c r="J146" s="388">
        <v>0</v>
      </c>
      <c r="K146" s="386" t="s">
        <v>351</v>
      </c>
      <c r="L146" s="386" t="s">
        <v>86</v>
      </c>
      <c r="M146" s="386" t="s">
        <v>244</v>
      </c>
      <c r="N146" s="386" t="s">
        <v>62</v>
      </c>
      <c r="O146" s="386" t="s">
        <v>88</v>
      </c>
      <c r="P146" s="386" t="s">
        <v>90</v>
      </c>
      <c r="Q146" s="386" t="s">
        <v>89</v>
      </c>
      <c r="R146" s="386">
        <v>0</v>
      </c>
      <c r="S146" s="389">
        <v>0</v>
      </c>
      <c r="T146" s="386" t="s">
        <v>369</v>
      </c>
      <c r="U146" s="386" t="s">
        <v>404</v>
      </c>
    </row>
    <row r="147" spans="1:21">
      <c r="A147" s="386" t="s">
        <v>87</v>
      </c>
      <c r="B147" s="386" t="s">
        <v>141</v>
      </c>
      <c r="C147" s="386" t="s">
        <v>8</v>
      </c>
      <c r="D147" s="387">
        <v>44927</v>
      </c>
      <c r="E147" s="386">
        <v>1</v>
      </c>
      <c r="F147" s="386">
        <v>2023</v>
      </c>
      <c r="G147" s="388">
        <v>0</v>
      </c>
      <c r="H147" s="388">
        <v>22</v>
      </c>
      <c r="I147" s="388">
        <v>0</v>
      </c>
      <c r="J147" s="388">
        <v>0</v>
      </c>
      <c r="K147" s="386" t="s">
        <v>351</v>
      </c>
      <c r="L147" s="386" t="s">
        <v>86</v>
      </c>
      <c r="M147" s="386" t="s">
        <v>244</v>
      </c>
      <c r="N147" s="386" t="s">
        <v>62</v>
      </c>
      <c r="O147" s="386" t="s">
        <v>88</v>
      </c>
      <c r="P147" s="386" t="s">
        <v>90</v>
      </c>
      <c r="Q147" s="386" t="s">
        <v>89</v>
      </c>
      <c r="R147" s="386">
        <v>0</v>
      </c>
      <c r="S147" s="386">
        <v>0</v>
      </c>
      <c r="T147" s="386" t="s">
        <v>369</v>
      </c>
      <c r="U147" s="386" t="s">
        <v>404</v>
      </c>
    </row>
    <row r="148" spans="1:21">
      <c r="A148" s="386" t="s">
        <v>87</v>
      </c>
      <c r="B148" s="386" t="s">
        <v>9</v>
      </c>
      <c r="C148" s="386" t="s">
        <v>9</v>
      </c>
      <c r="D148" s="387">
        <v>44927</v>
      </c>
      <c r="E148" s="386">
        <v>1</v>
      </c>
      <c r="F148" s="386">
        <v>2023</v>
      </c>
      <c r="G148" s="388">
        <v>23.846153846153847</v>
      </c>
      <c r="H148" s="388">
        <v>22</v>
      </c>
      <c r="I148" s="388">
        <v>1.7487179487179487</v>
      </c>
      <c r="J148" s="388">
        <v>1.95</v>
      </c>
      <c r="K148" s="386" t="s">
        <v>351</v>
      </c>
      <c r="L148" s="386" t="s">
        <v>86</v>
      </c>
      <c r="M148" s="386" t="s">
        <v>244</v>
      </c>
      <c r="N148" s="386" t="s">
        <v>62</v>
      </c>
      <c r="O148" s="386" t="s">
        <v>88</v>
      </c>
      <c r="P148" s="386" t="s">
        <v>90</v>
      </c>
      <c r="Q148" s="386" t="s">
        <v>89</v>
      </c>
      <c r="R148" s="386">
        <v>0</v>
      </c>
      <c r="S148" s="386">
        <v>0</v>
      </c>
      <c r="T148" s="386" t="s">
        <v>369</v>
      </c>
      <c r="U148" s="386" t="s">
        <v>404</v>
      </c>
    </row>
    <row r="149" spans="1:21">
      <c r="A149" s="386" t="s">
        <v>87</v>
      </c>
      <c r="B149" s="386" t="s">
        <v>10</v>
      </c>
      <c r="C149" s="386" t="s">
        <v>10</v>
      </c>
      <c r="D149" s="387">
        <v>44927</v>
      </c>
      <c r="E149" s="386">
        <v>1</v>
      </c>
      <c r="F149" s="386">
        <v>2023</v>
      </c>
      <c r="G149" s="388">
        <v>23.846153846153847</v>
      </c>
      <c r="H149" s="388">
        <v>22</v>
      </c>
      <c r="I149" s="388">
        <v>1.7487179487179487</v>
      </c>
      <c r="J149" s="388">
        <v>4.8</v>
      </c>
      <c r="K149" s="386" t="s">
        <v>351</v>
      </c>
      <c r="L149" s="386" t="s">
        <v>86</v>
      </c>
      <c r="M149" s="386" t="s">
        <v>244</v>
      </c>
      <c r="N149" s="386" t="s">
        <v>62</v>
      </c>
      <c r="O149" s="386" t="s">
        <v>88</v>
      </c>
      <c r="P149" s="386" t="s">
        <v>90</v>
      </c>
      <c r="Q149" s="386" t="s">
        <v>89</v>
      </c>
      <c r="R149" s="386">
        <v>0.44</v>
      </c>
      <c r="S149" s="389">
        <v>0</v>
      </c>
      <c r="T149" s="386" t="s">
        <v>369</v>
      </c>
      <c r="U149" s="386" t="s">
        <v>404</v>
      </c>
    </row>
    <row r="150" spans="1:21">
      <c r="A150" s="386" t="s">
        <v>87</v>
      </c>
      <c r="B150" s="386" t="s">
        <v>5</v>
      </c>
      <c r="C150" s="386" t="s">
        <v>5</v>
      </c>
      <c r="D150" s="387">
        <v>44927</v>
      </c>
      <c r="E150" s="386">
        <v>1</v>
      </c>
      <c r="F150" s="386">
        <v>2023</v>
      </c>
      <c r="G150" s="388">
        <v>35.769230769230766</v>
      </c>
      <c r="H150" s="388">
        <v>22</v>
      </c>
      <c r="I150" s="388">
        <v>2.6230769230769231</v>
      </c>
      <c r="J150" s="388">
        <v>0</v>
      </c>
      <c r="K150" s="386" t="s">
        <v>351</v>
      </c>
      <c r="L150" s="386" t="s">
        <v>86</v>
      </c>
      <c r="M150" s="386" t="s">
        <v>244</v>
      </c>
      <c r="N150" s="386" t="s">
        <v>62</v>
      </c>
      <c r="O150" s="386" t="s">
        <v>88</v>
      </c>
      <c r="P150" s="386" t="s">
        <v>90</v>
      </c>
      <c r="Q150" s="386" t="s">
        <v>89</v>
      </c>
      <c r="R150" s="386">
        <v>0.44</v>
      </c>
      <c r="S150" s="386">
        <v>0</v>
      </c>
      <c r="T150" s="386" t="s">
        <v>369</v>
      </c>
      <c r="U150" s="386" t="s">
        <v>404</v>
      </c>
    </row>
    <row r="151" spans="1:21">
      <c r="A151" s="386" t="s">
        <v>87</v>
      </c>
      <c r="B151" s="386" t="s">
        <v>148</v>
      </c>
      <c r="C151" s="386" t="s">
        <v>11</v>
      </c>
      <c r="D151" s="387">
        <v>44927</v>
      </c>
      <c r="E151" s="386">
        <v>1</v>
      </c>
      <c r="F151" s="386">
        <v>2023</v>
      </c>
      <c r="G151" s="388">
        <v>29.807692307692307</v>
      </c>
      <c r="H151" s="388">
        <v>22</v>
      </c>
      <c r="I151" s="388">
        <v>2.1858974358974357</v>
      </c>
      <c r="J151" s="388">
        <v>0</v>
      </c>
      <c r="K151" s="386" t="s">
        <v>351</v>
      </c>
      <c r="L151" s="386" t="s">
        <v>86</v>
      </c>
      <c r="M151" s="386" t="s">
        <v>244</v>
      </c>
      <c r="N151" s="386" t="s">
        <v>62</v>
      </c>
      <c r="O151" s="386" t="s">
        <v>88</v>
      </c>
      <c r="P151" s="386" t="s">
        <v>90</v>
      </c>
      <c r="Q151" s="386" t="s">
        <v>89</v>
      </c>
      <c r="R151" s="386">
        <v>0.44</v>
      </c>
      <c r="S151" s="386">
        <v>0</v>
      </c>
      <c r="T151" s="386" t="s">
        <v>369</v>
      </c>
      <c r="U151" s="386" t="s">
        <v>404</v>
      </c>
    </row>
    <row r="152" spans="1:21">
      <c r="A152" s="386" t="s">
        <v>87</v>
      </c>
      <c r="B152" s="386" t="s">
        <v>149</v>
      </c>
      <c r="C152" s="386" t="s">
        <v>11</v>
      </c>
      <c r="D152" s="387">
        <v>44927</v>
      </c>
      <c r="E152" s="386">
        <v>1</v>
      </c>
      <c r="F152" s="386">
        <v>2023</v>
      </c>
      <c r="G152" s="388">
        <v>29.807692307692307</v>
      </c>
      <c r="H152" s="388">
        <v>22</v>
      </c>
      <c r="I152" s="388">
        <v>2.1858974358974357</v>
      </c>
      <c r="J152" s="388">
        <v>0</v>
      </c>
      <c r="K152" s="386" t="s">
        <v>351</v>
      </c>
      <c r="L152" s="386" t="s">
        <v>86</v>
      </c>
      <c r="M152" s="386" t="s">
        <v>244</v>
      </c>
      <c r="N152" s="386" t="s">
        <v>62</v>
      </c>
      <c r="O152" s="386" t="s">
        <v>88</v>
      </c>
      <c r="P152" s="386" t="s">
        <v>90</v>
      </c>
      <c r="Q152" s="386" t="s">
        <v>89</v>
      </c>
      <c r="R152" s="386">
        <v>7.3333333333333334E-2</v>
      </c>
      <c r="S152" s="389">
        <v>0</v>
      </c>
      <c r="T152" s="386" t="s">
        <v>369</v>
      </c>
      <c r="U152" s="386" t="s">
        <v>404</v>
      </c>
    </row>
    <row r="153" spans="1:21">
      <c r="A153" s="386" t="s">
        <v>87</v>
      </c>
      <c r="B153" s="386" t="s">
        <v>12</v>
      </c>
      <c r="C153" s="386" t="s">
        <v>12</v>
      </c>
      <c r="D153" s="387">
        <v>44927</v>
      </c>
      <c r="E153" s="386">
        <v>1</v>
      </c>
      <c r="F153" s="386">
        <v>2023</v>
      </c>
      <c r="G153" s="388">
        <v>0</v>
      </c>
      <c r="H153" s="388">
        <v>22</v>
      </c>
      <c r="I153" s="388">
        <v>0</v>
      </c>
      <c r="J153" s="388">
        <v>0</v>
      </c>
      <c r="K153" s="386" t="s">
        <v>351</v>
      </c>
      <c r="L153" s="386" t="s">
        <v>86</v>
      </c>
      <c r="M153" s="386" t="s">
        <v>244</v>
      </c>
      <c r="N153" s="386" t="s">
        <v>62</v>
      </c>
      <c r="O153" s="386" t="s">
        <v>88</v>
      </c>
      <c r="P153" s="386" t="s">
        <v>90</v>
      </c>
      <c r="Q153" s="386" t="s">
        <v>89</v>
      </c>
      <c r="R153" s="386">
        <v>7.3333333333333334E-2</v>
      </c>
      <c r="S153" s="386">
        <v>0</v>
      </c>
      <c r="T153" s="386" t="s">
        <v>369</v>
      </c>
      <c r="U153" s="386" t="s">
        <v>404</v>
      </c>
    </row>
    <row r="154" spans="1:21">
      <c r="A154" s="386" t="s">
        <v>87</v>
      </c>
      <c r="B154" s="386" t="s">
        <v>15</v>
      </c>
      <c r="C154" s="386" t="s">
        <v>15</v>
      </c>
      <c r="D154" s="387">
        <v>44927</v>
      </c>
      <c r="E154" s="386">
        <v>1</v>
      </c>
      <c r="F154" s="386">
        <v>2023</v>
      </c>
      <c r="G154" s="388">
        <v>5.9615384615384617</v>
      </c>
      <c r="H154" s="388">
        <v>22</v>
      </c>
      <c r="I154" s="388">
        <v>0.43717948717948718</v>
      </c>
      <c r="J154" s="388">
        <v>0</v>
      </c>
      <c r="K154" s="386" t="s">
        <v>351</v>
      </c>
      <c r="L154" s="386" t="s">
        <v>86</v>
      </c>
      <c r="M154" s="386" t="s">
        <v>244</v>
      </c>
      <c r="N154" s="386" t="s">
        <v>62</v>
      </c>
      <c r="O154" s="386" t="s">
        <v>88</v>
      </c>
      <c r="P154" s="386" t="s">
        <v>90</v>
      </c>
      <c r="Q154" s="386" t="s">
        <v>89</v>
      </c>
      <c r="R154" s="386">
        <v>7.3333333333333334E-2</v>
      </c>
      <c r="S154" s="386">
        <v>0.64</v>
      </c>
      <c r="T154" s="386" t="s">
        <v>369</v>
      </c>
      <c r="U154" s="386" t="s">
        <v>404</v>
      </c>
    </row>
    <row r="155" spans="1:21">
      <c r="A155" s="386" t="s">
        <v>87</v>
      </c>
      <c r="B155" s="386" t="s">
        <v>16</v>
      </c>
      <c r="C155" s="386" t="s">
        <v>16</v>
      </c>
      <c r="D155" s="387">
        <v>44927</v>
      </c>
      <c r="E155" s="386">
        <v>1</v>
      </c>
      <c r="F155" s="386">
        <v>2023</v>
      </c>
      <c r="G155" s="388">
        <v>0</v>
      </c>
      <c r="H155" s="388">
        <v>22</v>
      </c>
      <c r="I155" s="388">
        <v>0</v>
      </c>
      <c r="J155" s="388">
        <v>0</v>
      </c>
      <c r="K155" s="386" t="s">
        <v>351</v>
      </c>
      <c r="L155" s="386" t="s">
        <v>86</v>
      </c>
      <c r="M155" s="386" t="s">
        <v>244</v>
      </c>
      <c r="N155" s="386" t="s">
        <v>62</v>
      </c>
      <c r="O155" s="386" t="s">
        <v>88</v>
      </c>
      <c r="P155" s="386" t="s">
        <v>90</v>
      </c>
      <c r="Q155" s="386" t="s">
        <v>89</v>
      </c>
      <c r="R155" s="386">
        <v>0.66</v>
      </c>
      <c r="S155" s="389">
        <v>0</v>
      </c>
      <c r="T155" s="386" t="s">
        <v>369</v>
      </c>
      <c r="U155" s="386" t="s">
        <v>404</v>
      </c>
    </row>
    <row r="156" spans="1:21">
      <c r="A156" s="386" t="s">
        <v>87</v>
      </c>
      <c r="B156" s="386" t="s">
        <v>17</v>
      </c>
      <c r="C156" s="386" t="s">
        <v>17</v>
      </c>
      <c r="D156" s="387">
        <v>44927</v>
      </c>
      <c r="E156" s="386">
        <v>1</v>
      </c>
      <c r="F156" s="386">
        <v>2023</v>
      </c>
      <c r="G156" s="388">
        <v>0</v>
      </c>
      <c r="H156" s="388">
        <v>22</v>
      </c>
      <c r="I156" s="388">
        <v>0</v>
      </c>
      <c r="J156" s="388">
        <v>0</v>
      </c>
      <c r="K156" s="386" t="s">
        <v>351</v>
      </c>
      <c r="L156" s="386" t="s">
        <v>86</v>
      </c>
      <c r="M156" s="386" t="s">
        <v>244</v>
      </c>
      <c r="N156" s="386" t="s">
        <v>62</v>
      </c>
      <c r="O156" s="386" t="s">
        <v>88</v>
      </c>
      <c r="P156" s="386" t="s">
        <v>90</v>
      </c>
      <c r="Q156" s="386" t="s">
        <v>89</v>
      </c>
      <c r="R156" s="386">
        <v>0.66</v>
      </c>
      <c r="S156" s="386">
        <v>0</v>
      </c>
      <c r="T156" s="386" t="s">
        <v>369</v>
      </c>
      <c r="U156" s="386" t="s">
        <v>404</v>
      </c>
    </row>
    <row r="157" spans="1:21">
      <c r="A157" s="386" t="s">
        <v>87</v>
      </c>
      <c r="B157" s="386" t="s">
        <v>157</v>
      </c>
      <c r="C157" s="386" t="s">
        <v>132</v>
      </c>
      <c r="D157" s="387">
        <v>44927</v>
      </c>
      <c r="E157" s="386">
        <v>1</v>
      </c>
      <c r="F157" s="386">
        <v>2023</v>
      </c>
      <c r="G157" s="388">
        <v>23.846153846153847</v>
      </c>
      <c r="H157" s="388">
        <v>22</v>
      </c>
      <c r="I157" s="388">
        <v>1.7487179487179487</v>
      </c>
      <c r="J157" s="388">
        <v>0</v>
      </c>
      <c r="K157" s="386" t="s">
        <v>351</v>
      </c>
      <c r="L157" s="386" t="s">
        <v>86</v>
      </c>
      <c r="M157" s="386" t="s">
        <v>244</v>
      </c>
      <c r="N157" s="386" t="s">
        <v>62</v>
      </c>
      <c r="O157" s="386" t="s">
        <v>88</v>
      </c>
      <c r="P157" s="386" t="s">
        <v>90</v>
      </c>
      <c r="Q157" s="386" t="s">
        <v>89</v>
      </c>
      <c r="R157" s="386">
        <v>0.66</v>
      </c>
      <c r="S157" s="386">
        <v>2.69</v>
      </c>
      <c r="T157" s="386" t="s">
        <v>369</v>
      </c>
      <c r="U157" s="386" t="s">
        <v>404</v>
      </c>
    </row>
    <row r="158" spans="1:21">
      <c r="A158" s="386" t="s">
        <v>87</v>
      </c>
      <c r="B158" s="386" t="s">
        <v>13</v>
      </c>
      <c r="C158" s="386" t="s">
        <v>13</v>
      </c>
      <c r="D158" s="387">
        <v>44927</v>
      </c>
      <c r="E158" s="386">
        <v>1</v>
      </c>
      <c r="F158" s="386">
        <v>2023</v>
      </c>
      <c r="G158" s="388">
        <v>0</v>
      </c>
      <c r="H158" s="388">
        <v>22</v>
      </c>
      <c r="I158" s="388">
        <v>0</v>
      </c>
      <c r="J158" s="388">
        <v>0</v>
      </c>
      <c r="K158" s="386" t="s">
        <v>351</v>
      </c>
      <c r="L158" s="386" t="s">
        <v>86</v>
      </c>
      <c r="M158" s="386" t="s">
        <v>244</v>
      </c>
      <c r="N158" s="386" t="s">
        <v>62</v>
      </c>
      <c r="O158" s="386" t="s">
        <v>88</v>
      </c>
      <c r="P158" s="386" t="s">
        <v>90</v>
      </c>
      <c r="Q158" s="386" t="s">
        <v>89</v>
      </c>
      <c r="R158" s="386">
        <v>0.44</v>
      </c>
      <c r="S158" s="389">
        <v>0</v>
      </c>
      <c r="T158" s="386" t="s">
        <v>369</v>
      </c>
      <c r="U158" s="386" t="s">
        <v>404</v>
      </c>
    </row>
    <row r="159" spans="1:21">
      <c r="A159" s="386" t="s">
        <v>87</v>
      </c>
      <c r="B159" s="386" t="s">
        <v>14</v>
      </c>
      <c r="C159" s="386" t="s">
        <v>14</v>
      </c>
      <c r="D159" s="387">
        <v>44927</v>
      </c>
      <c r="E159" s="386">
        <v>1</v>
      </c>
      <c r="F159" s="386">
        <v>2023</v>
      </c>
      <c r="G159" s="388">
        <v>0</v>
      </c>
      <c r="H159" s="388">
        <v>22</v>
      </c>
      <c r="I159" s="388">
        <v>0</v>
      </c>
      <c r="J159" s="388">
        <v>0</v>
      </c>
      <c r="K159" s="386" t="s">
        <v>351</v>
      </c>
      <c r="L159" s="386" t="s">
        <v>86</v>
      </c>
      <c r="M159" s="386" t="s">
        <v>244</v>
      </c>
      <c r="N159" s="386" t="s">
        <v>62</v>
      </c>
      <c r="O159" s="386" t="s">
        <v>88</v>
      </c>
      <c r="P159" s="386" t="s">
        <v>90</v>
      </c>
      <c r="Q159" s="386" t="s">
        <v>89</v>
      </c>
      <c r="R159" s="386">
        <v>0.44</v>
      </c>
      <c r="S159" s="386">
        <v>0</v>
      </c>
      <c r="T159" s="386" t="s">
        <v>369</v>
      </c>
      <c r="U159" s="386" t="s">
        <v>404</v>
      </c>
    </row>
    <row r="160" spans="1:21">
      <c r="A160" s="386" t="s">
        <v>91</v>
      </c>
      <c r="B160" s="386" t="s">
        <v>153</v>
      </c>
      <c r="C160" s="386"/>
      <c r="D160" s="387">
        <v>44927</v>
      </c>
      <c r="E160" s="386">
        <v>1</v>
      </c>
      <c r="F160" s="386">
        <v>2023</v>
      </c>
      <c r="G160" s="388">
        <v>168.67469879518072</v>
      </c>
      <c r="H160" s="388">
        <v>22</v>
      </c>
      <c r="I160" s="388">
        <v>12.369477911646586</v>
      </c>
      <c r="J160" s="388">
        <v>0</v>
      </c>
      <c r="K160" s="386" t="s">
        <v>352</v>
      </c>
      <c r="L160" s="386" t="s">
        <v>86</v>
      </c>
      <c r="M160" s="386" t="s">
        <v>244</v>
      </c>
      <c r="N160" s="386" t="s">
        <v>62</v>
      </c>
      <c r="O160" s="386" t="s">
        <v>88</v>
      </c>
      <c r="P160" s="386" t="s">
        <v>90</v>
      </c>
      <c r="Q160" s="386" t="s">
        <v>92</v>
      </c>
      <c r="R160" s="386">
        <v>0.44</v>
      </c>
      <c r="S160" s="386">
        <v>0</v>
      </c>
      <c r="T160" s="386" t="s">
        <v>369</v>
      </c>
      <c r="U160" s="386" t="s">
        <v>404</v>
      </c>
    </row>
    <row r="161" spans="1:21">
      <c r="A161" s="386" t="s">
        <v>91</v>
      </c>
      <c r="B161" s="386" t="s">
        <v>375</v>
      </c>
      <c r="C161" s="386"/>
      <c r="D161" s="387">
        <v>44927</v>
      </c>
      <c r="E161" s="386">
        <v>1</v>
      </c>
      <c r="F161" s="386">
        <v>2023</v>
      </c>
      <c r="G161" s="388">
        <v>144.57831325301206</v>
      </c>
      <c r="H161" s="388">
        <v>22</v>
      </c>
      <c r="I161" s="388">
        <v>10.602409638554217</v>
      </c>
      <c r="J161" s="388">
        <v>0</v>
      </c>
      <c r="K161" s="386" t="s">
        <v>352</v>
      </c>
      <c r="L161" s="386" t="s">
        <v>86</v>
      </c>
      <c r="M161" s="386" t="s">
        <v>244</v>
      </c>
      <c r="N161" s="386" t="s">
        <v>62</v>
      </c>
      <c r="O161" s="386" t="s">
        <v>88</v>
      </c>
      <c r="P161" s="386" t="s">
        <v>90</v>
      </c>
      <c r="Q161" s="386" t="s">
        <v>92</v>
      </c>
      <c r="R161" s="386">
        <v>0.44</v>
      </c>
      <c r="S161" s="389">
        <v>0</v>
      </c>
      <c r="T161" s="386" t="s">
        <v>369</v>
      </c>
      <c r="U161" s="386" t="s">
        <v>404</v>
      </c>
    </row>
    <row r="162" spans="1:21">
      <c r="A162" s="386" t="s">
        <v>91</v>
      </c>
      <c r="B162" s="386" t="s">
        <v>152</v>
      </c>
      <c r="C162" s="386"/>
      <c r="D162" s="387">
        <v>44927</v>
      </c>
      <c r="E162" s="386">
        <v>1</v>
      </c>
      <c r="F162" s="386">
        <v>2023</v>
      </c>
      <c r="G162" s="388">
        <v>144.57831325301206</v>
      </c>
      <c r="H162" s="388">
        <v>22</v>
      </c>
      <c r="I162" s="388">
        <v>10.602409638554217</v>
      </c>
      <c r="J162" s="388">
        <v>0</v>
      </c>
      <c r="K162" s="386" t="s">
        <v>352</v>
      </c>
      <c r="L162" s="386" t="s">
        <v>86</v>
      </c>
      <c r="M162" s="386" t="s">
        <v>244</v>
      </c>
      <c r="N162" s="386" t="s">
        <v>62</v>
      </c>
      <c r="O162" s="386" t="s">
        <v>88</v>
      </c>
      <c r="P162" s="386" t="s">
        <v>90</v>
      </c>
      <c r="Q162" s="386" t="s">
        <v>92</v>
      </c>
      <c r="R162" s="386">
        <v>0.44</v>
      </c>
      <c r="S162" s="386">
        <v>0</v>
      </c>
      <c r="T162" s="386" t="s">
        <v>369</v>
      </c>
      <c r="U162" s="386" t="s">
        <v>404</v>
      </c>
    </row>
    <row r="163" spans="1:21">
      <c r="A163" s="386" t="s">
        <v>91</v>
      </c>
      <c r="B163" s="386" t="s">
        <v>376</v>
      </c>
      <c r="C163" s="386"/>
      <c r="D163" s="387">
        <v>44927</v>
      </c>
      <c r="E163" s="386">
        <v>1</v>
      </c>
      <c r="F163" s="386">
        <v>2023</v>
      </c>
      <c r="G163" s="388">
        <v>48.192771084337352</v>
      </c>
      <c r="H163" s="388">
        <v>22</v>
      </c>
      <c r="I163" s="388">
        <v>3.5341365461847394</v>
      </c>
      <c r="J163" s="388">
        <v>0</v>
      </c>
      <c r="K163" s="386" t="s">
        <v>352</v>
      </c>
      <c r="L163" s="386" t="s">
        <v>86</v>
      </c>
      <c r="M163" s="386" t="s">
        <v>244</v>
      </c>
      <c r="N163" s="386" t="s">
        <v>62</v>
      </c>
      <c r="O163" s="386" t="s">
        <v>88</v>
      </c>
      <c r="P163" s="386" t="s">
        <v>90</v>
      </c>
      <c r="Q163" s="386" t="s">
        <v>92</v>
      </c>
      <c r="R163" s="386">
        <v>0.44</v>
      </c>
      <c r="S163" s="386">
        <v>0</v>
      </c>
      <c r="T163" s="386" t="s">
        <v>369</v>
      </c>
      <c r="U163" s="386" t="s">
        <v>404</v>
      </c>
    </row>
    <row r="164" spans="1:21">
      <c r="A164" s="386" t="s">
        <v>91</v>
      </c>
      <c r="B164" s="386" t="s">
        <v>9</v>
      </c>
      <c r="C164" s="386"/>
      <c r="D164" s="387">
        <v>44927</v>
      </c>
      <c r="E164" s="386">
        <v>1</v>
      </c>
      <c r="F164" s="386">
        <v>2023</v>
      </c>
      <c r="G164" s="388">
        <v>72.289156626506028</v>
      </c>
      <c r="H164" s="388">
        <v>22</v>
      </c>
      <c r="I164" s="388">
        <v>5.3012048192771086</v>
      </c>
      <c r="J164" s="388">
        <v>0</v>
      </c>
      <c r="K164" s="386" t="s">
        <v>352</v>
      </c>
      <c r="L164" s="386" t="s">
        <v>86</v>
      </c>
      <c r="M164" s="386" t="s">
        <v>244</v>
      </c>
      <c r="N164" s="386" t="s">
        <v>62</v>
      </c>
      <c r="O164" s="386" t="s">
        <v>88</v>
      </c>
      <c r="P164" s="386" t="s">
        <v>90</v>
      </c>
      <c r="Q164" s="386" t="s">
        <v>92</v>
      </c>
      <c r="R164" s="386">
        <v>0</v>
      </c>
      <c r="S164" s="389">
        <v>0</v>
      </c>
      <c r="T164" s="386" t="s">
        <v>369</v>
      </c>
      <c r="U164" s="386" t="s">
        <v>404</v>
      </c>
    </row>
    <row r="165" spans="1:21">
      <c r="A165" s="386" t="s">
        <v>91</v>
      </c>
      <c r="B165" s="386" t="s">
        <v>10</v>
      </c>
      <c r="C165" s="386"/>
      <c r="D165" s="387">
        <v>44927</v>
      </c>
      <c r="E165" s="386">
        <v>1</v>
      </c>
      <c r="F165" s="386">
        <v>2023</v>
      </c>
      <c r="G165" s="388">
        <v>84.337349397590359</v>
      </c>
      <c r="H165" s="388">
        <v>22</v>
      </c>
      <c r="I165" s="388">
        <v>6.1847389558232928</v>
      </c>
      <c r="J165" s="388">
        <v>0</v>
      </c>
      <c r="K165" s="386" t="s">
        <v>352</v>
      </c>
      <c r="L165" s="386" t="s">
        <v>86</v>
      </c>
      <c r="M165" s="386" t="s">
        <v>244</v>
      </c>
      <c r="N165" s="386" t="s">
        <v>62</v>
      </c>
      <c r="O165" s="386" t="s">
        <v>88</v>
      </c>
      <c r="P165" s="386" t="s">
        <v>90</v>
      </c>
      <c r="Q165" s="386" t="s">
        <v>92</v>
      </c>
      <c r="R165" s="386">
        <v>0</v>
      </c>
      <c r="S165" s="386">
        <v>0</v>
      </c>
      <c r="T165" s="386" t="s">
        <v>369</v>
      </c>
      <c r="U165" s="386" t="s">
        <v>404</v>
      </c>
    </row>
    <row r="166" spans="1:21">
      <c r="A166" s="386" t="s">
        <v>91</v>
      </c>
      <c r="B166" s="386" t="s">
        <v>5</v>
      </c>
      <c r="C166" s="386"/>
      <c r="D166" s="387">
        <v>44927</v>
      </c>
      <c r="E166" s="386">
        <v>1</v>
      </c>
      <c r="F166" s="386">
        <v>2023</v>
      </c>
      <c r="G166" s="388">
        <v>48.192771084337352</v>
      </c>
      <c r="H166" s="388">
        <v>22</v>
      </c>
      <c r="I166" s="388">
        <v>3.5341365461847394</v>
      </c>
      <c r="J166" s="388">
        <v>0</v>
      </c>
      <c r="K166" s="386" t="s">
        <v>352</v>
      </c>
      <c r="L166" s="386" t="s">
        <v>86</v>
      </c>
      <c r="M166" s="386" t="s">
        <v>244</v>
      </c>
      <c r="N166" s="386" t="s">
        <v>62</v>
      </c>
      <c r="O166" s="386" t="s">
        <v>88</v>
      </c>
      <c r="P166" s="386" t="s">
        <v>90</v>
      </c>
      <c r="Q166" s="386" t="s">
        <v>92</v>
      </c>
      <c r="R166" s="386">
        <v>0</v>
      </c>
      <c r="S166" s="386">
        <v>0</v>
      </c>
      <c r="T166" s="386" t="s">
        <v>369</v>
      </c>
      <c r="U166" s="386" t="s">
        <v>404</v>
      </c>
    </row>
    <row r="167" spans="1:21">
      <c r="A167" s="386" t="s">
        <v>91</v>
      </c>
      <c r="B167" s="386" t="s">
        <v>11</v>
      </c>
      <c r="C167" s="386"/>
      <c r="D167" s="387">
        <v>44927</v>
      </c>
      <c r="E167" s="386">
        <v>1</v>
      </c>
      <c r="F167" s="386">
        <v>2023</v>
      </c>
      <c r="G167" s="388">
        <v>168.67469879518072</v>
      </c>
      <c r="H167" s="388">
        <v>22</v>
      </c>
      <c r="I167" s="388">
        <v>12.369477911646586</v>
      </c>
      <c r="J167" s="388">
        <v>0</v>
      </c>
      <c r="K167" s="386" t="s">
        <v>352</v>
      </c>
      <c r="L167" s="386" t="s">
        <v>86</v>
      </c>
      <c r="M167" s="386" t="s">
        <v>244</v>
      </c>
      <c r="N167" s="386" t="s">
        <v>62</v>
      </c>
      <c r="O167" s="386" t="s">
        <v>88</v>
      </c>
      <c r="P167" s="386" t="s">
        <v>90</v>
      </c>
      <c r="Q167" s="386" t="s">
        <v>92</v>
      </c>
      <c r="R167" s="386">
        <v>0</v>
      </c>
      <c r="S167" s="389">
        <v>0</v>
      </c>
      <c r="T167" s="386" t="s">
        <v>369</v>
      </c>
      <c r="U167" s="386" t="s">
        <v>404</v>
      </c>
    </row>
    <row r="168" spans="1:21">
      <c r="A168" s="386" t="s">
        <v>91</v>
      </c>
      <c r="B168" s="386" t="s">
        <v>12</v>
      </c>
      <c r="C168" s="386"/>
      <c r="D168" s="387">
        <v>44927</v>
      </c>
      <c r="E168" s="386">
        <v>1</v>
      </c>
      <c r="F168" s="386">
        <v>2023</v>
      </c>
      <c r="G168" s="388">
        <v>60.24096385542169</v>
      </c>
      <c r="H168" s="388">
        <v>22</v>
      </c>
      <c r="I168" s="388">
        <v>4.4176706827309244</v>
      </c>
      <c r="J168" s="388">
        <v>0</v>
      </c>
      <c r="K168" s="386" t="s">
        <v>352</v>
      </c>
      <c r="L168" s="386" t="s">
        <v>86</v>
      </c>
      <c r="M168" s="386" t="s">
        <v>244</v>
      </c>
      <c r="N168" s="386" t="s">
        <v>62</v>
      </c>
      <c r="O168" s="386" t="s">
        <v>88</v>
      </c>
      <c r="P168" s="386" t="s">
        <v>90</v>
      </c>
      <c r="Q168" s="386" t="s">
        <v>92</v>
      </c>
      <c r="R168" s="386">
        <v>0</v>
      </c>
      <c r="S168" s="386">
        <v>0</v>
      </c>
      <c r="T168" s="386" t="s">
        <v>369</v>
      </c>
      <c r="U168" s="386" t="s">
        <v>404</v>
      </c>
    </row>
    <row r="169" spans="1:21">
      <c r="A169" s="386" t="s">
        <v>91</v>
      </c>
      <c r="B169" s="386" t="s">
        <v>15</v>
      </c>
      <c r="C169" s="386"/>
      <c r="D169" s="387">
        <v>44927</v>
      </c>
      <c r="E169" s="386">
        <v>1</v>
      </c>
      <c r="F169" s="386">
        <v>2023</v>
      </c>
      <c r="G169" s="388">
        <v>24.096385542168676</v>
      </c>
      <c r="H169" s="388">
        <v>22</v>
      </c>
      <c r="I169" s="388">
        <v>1.7670682730923697</v>
      </c>
      <c r="J169" s="388">
        <v>0</v>
      </c>
      <c r="K169" s="386" t="s">
        <v>352</v>
      </c>
      <c r="L169" s="386" t="s">
        <v>86</v>
      </c>
      <c r="M169" s="386" t="s">
        <v>244</v>
      </c>
      <c r="N169" s="386" t="s">
        <v>62</v>
      </c>
      <c r="O169" s="386" t="s">
        <v>88</v>
      </c>
      <c r="P169" s="386" t="s">
        <v>90</v>
      </c>
      <c r="Q169" s="386" t="s">
        <v>92</v>
      </c>
      <c r="R169" s="386">
        <v>0</v>
      </c>
      <c r="S169" s="386">
        <v>0</v>
      </c>
      <c r="T169" s="386" t="s">
        <v>369</v>
      </c>
      <c r="U169" s="386" t="s">
        <v>404</v>
      </c>
    </row>
    <row r="170" spans="1:21">
      <c r="A170" s="386" t="s">
        <v>91</v>
      </c>
      <c r="B170" s="386" t="s">
        <v>16</v>
      </c>
      <c r="C170" s="386"/>
      <c r="D170" s="387">
        <v>44927</v>
      </c>
      <c r="E170" s="386">
        <v>1</v>
      </c>
      <c r="F170" s="386">
        <v>2023</v>
      </c>
      <c r="G170" s="388">
        <v>36.144578313253014</v>
      </c>
      <c r="H170" s="388">
        <v>22</v>
      </c>
      <c r="I170" s="388">
        <v>2.6506024096385543</v>
      </c>
      <c r="J170" s="388">
        <v>0</v>
      </c>
      <c r="K170" s="386" t="s">
        <v>352</v>
      </c>
      <c r="L170" s="386" t="s">
        <v>86</v>
      </c>
      <c r="M170" s="386" t="s">
        <v>244</v>
      </c>
      <c r="N170" s="386" t="s">
        <v>62</v>
      </c>
      <c r="O170" s="386" t="s">
        <v>88</v>
      </c>
      <c r="P170" s="386" t="s">
        <v>90</v>
      </c>
      <c r="Q170" s="386" t="s">
        <v>92</v>
      </c>
      <c r="R170" s="386">
        <v>0</v>
      </c>
      <c r="S170" s="389">
        <v>0</v>
      </c>
      <c r="T170" s="386" t="s">
        <v>369</v>
      </c>
      <c r="U170" s="386" t="s">
        <v>404</v>
      </c>
    </row>
    <row r="171" spans="1:21">
      <c r="A171" s="386" t="s">
        <v>91</v>
      </c>
      <c r="B171" s="386" t="s">
        <v>17</v>
      </c>
      <c r="C171" s="386"/>
      <c r="D171" s="387">
        <v>44927</v>
      </c>
      <c r="E171" s="386">
        <v>1</v>
      </c>
      <c r="F171" s="386">
        <v>2023</v>
      </c>
      <c r="G171" s="388">
        <v>0</v>
      </c>
      <c r="H171" s="388">
        <v>22</v>
      </c>
      <c r="I171" s="388">
        <v>0</v>
      </c>
      <c r="J171" s="388">
        <v>0</v>
      </c>
      <c r="K171" s="386" t="s">
        <v>352</v>
      </c>
      <c r="L171" s="386" t="s">
        <v>86</v>
      </c>
      <c r="M171" s="386" t="s">
        <v>244</v>
      </c>
      <c r="N171" s="386" t="s">
        <v>62</v>
      </c>
      <c r="O171" s="386" t="s">
        <v>88</v>
      </c>
      <c r="P171" s="386" t="s">
        <v>90</v>
      </c>
      <c r="Q171" s="386" t="s">
        <v>92</v>
      </c>
      <c r="R171" s="386">
        <v>0</v>
      </c>
      <c r="S171" s="386">
        <v>0</v>
      </c>
      <c r="T171" s="386" t="s">
        <v>369</v>
      </c>
      <c r="U171" s="386" t="s">
        <v>404</v>
      </c>
    </row>
    <row r="172" spans="1:21">
      <c r="A172" s="386" t="s">
        <v>91</v>
      </c>
      <c r="B172" s="386" t="s">
        <v>132</v>
      </c>
      <c r="C172" s="386"/>
      <c r="D172" s="387">
        <v>44927</v>
      </c>
      <c r="E172" s="386">
        <v>1</v>
      </c>
      <c r="F172" s="386">
        <v>2023</v>
      </c>
      <c r="G172" s="388">
        <v>0</v>
      </c>
      <c r="H172" s="388">
        <v>22</v>
      </c>
      <c r="I172" s="388">
        <v>0</v>
      </c>
      <c r="J172" s="388">
        <v>0</v>
      </c>
      <c r="K172" s="386" t="s">
        <v>352</v>
      </c>
      <c r="L172" s="386" t="s">
        <v>86</v>
      </c>
      <c r="M172" s="386" t="s">
        <v>244</v>
      </c>
      <c r="N172" s="386" t="s">
        <v>62</v>
      </c>
      <c r="O172" s="386" t="s">
        <v>88</v>
      </c>
      <c r="P172" s="386" t="s">
        <v>90</v>
      </c>
      <c r="Q172" s="386" t="s">
        <v>92</v>
      </c>
      <c r="R172" s="386">
        <v>0</v>
      </c>
      <c r="S172" s="386">
        <v>0</v>
      </c>
      <c r="T172" s="386" t="s">
        <v>369</v>
      </c>
      <c r="U172" s="386" t="s">
        <v>404</v>
      </c>
    </row>
    <row r="173" spans="1:21">
      <c r="A173" s="386" t="s">
        <v>91</v>
      </c>
      <c r="B173" s="386" t="s">
        <v>13</v>
      </c>
      <c r="C173" s="386"/>
      <c r="D173" s="387">
        <v>44927</v>
      </c>
      <c r="E173" s="386">
        <v>1</v>
      </c>
      <c r="F173" s="386">
        <v>2023</v>
      </c>
      <c r="G173" s="388">
        <v>0</v>
      </c>
      <c r="H173" s="388">
        <v>22</v>
      </c>
      <c r="I173" s="388">
        <v>0</v>
      </c>
      <c r="J173" s="388">
        <v>0</v>
      </c>
      <c r="K173" s="386" t="s">
        <v>352</v>
      </c>
      <c r="L173" s="386" t="s">
        <v>86</v>
      </c>
      <c r="M173" s="386" t="s">
        <v>244</v>
      </c>
      <c r="N173" s="386" t="s">
        <v>62</v>
      </c>
      <c r="O173" s="386" t="s">
        <v>88</v>
      </c>
      <c r="P173" s="386" t="s">
        <v>90</v>
      </c>
      <c r="Q173" s="386" t="s">
        <v>92</v>
      </c>
      <c r="R173" s="386">
        <v>0</v>
      </c>
      <c r="S173" s="389">
        <v>0</v>
      </c>
      <c r="T173" s="386" t="s">
        <v>369</v>
      </c>
      <c r="U173" s="386" t="s">
        <v>404</v>
      </c>
    </row>
    <row r="174" spans="1:21">
      <c r="A174" s="386" t="s">
        <v>91</v>
      </c>
      <c r="B174" s="386" t="s">
        <v>14</v>
      </c>
      <c r="C174" s="386"/>
      <c r="D174" s="387">
        <v>44927</v>
      </c>
      <c r="E174" s="386">
        <v>1</v>
      </c>
      <c r="F174" s="386">
        <v>2023</v>
      </c>
      <c r="G174" s="388">
        <v>0</v>
      </c>
      <c r="H174" s="388">
        <v>22</v>
      </c>
      <c r="I174" s="388">
        <v>0</v>
      </c>
      <c r="J174" s="388">
        <v>0</v>
      </c>
      <c r="K174" s="386" t="s">
        <v>352</v>
      </c>
      <c r="L174" s="386" t="s">
        <v>86</v>
      </c>
      <c r="M174" s="386" t="s">
        <v>244</v>
      </c>
      <c r="N174" s="386" t="s">
        <v>62</v>
      </c>
      <c r="O174" s="386" t="s">
        <v>88</v>
      </c>
      <c r="P174" s="386" t="s">
        <v>90</v>
      </c>
      <c r="Q174" s="386" t="s">
        <v>92</v>
      </c>
      <c r="R174" s="386">
        <v>0</v>
      </c>
      <c r="S174" s="386">
        <v>0</v>
      </c>
      <c r="T174" s="386" t="s">
        <v>369</v>
      </c>
      <c r="U174" s="386" t="s">
        <v>404</v>
      </c>
    </row>
    <row r="175" spans="1:21">
      <c r="A175" s="386" t="s">
        <v>93</v>
      </c>
      <c r="B175" s="386" t="s">
        <v>93</v>
      </c>
      <c r="C175" s="386"/>
      <c r="D175" s="387">
        <v>44927</v>
      </c>
      <c r="E175" s="386">
        <v>1</v>
      </c>
      <c r="F175" s="386">
        <v>2023</v>
      </c>
      <c r="G175" s="388">
        <v>210</v>
      </c>
      <c r="H175" s="388">
        <v>22</v>
      </c>
      <c r="I175" s="388">
        <v>15.4</v>
      </c>
      <c r="J175" s="388">
        <v>63.52</v>
      </c>
      <c r="K175" s="386" t="s">
        <v>93</v>
      </c>
      <c r="L175" s="386" t="s">
        <v>41</v>
      </c>
      <c r="M175" s="386" t="s">
        <v>244</v>
      </c>
      <c r="N175" s="386" t="s">
        <v>44</v>
      </c>
      <c r="O175" s="386" t="s">
        <v>94</v>
      </c>
      <c r="P175" s="386" t="s">
        <v>46</v>
      </c>
      <c r="Q175" s="386" t="s">
        <v>95</v>
      </c>
      <c r="R175" s="386">
        <v>0</v>
      </c>
      <c r="S175" s="386">
        <v>0</v>
      </c>
      <c r="T175" s="386" t="s">
        <v>369</v>
      </c>
      <c r="U175" s="386" t="s">
        <v>404</v>
      </c>
    </row>
    <row r="176" spans="1:21">
      <c r="A176" s="386" t="s">
        <v>96</v>
      </c>
      <c r="B176" s="386" t="s">
        <v>7</v>
      </c>
      <c r="C176" s="386"/>
      <c r="D176" s="387">
        <v>44927</v>
      </c>
      <c r="E176" s="386">
        <v>1</v>
      </c>
      <c r="F176" s="386">
        <v>2023</v>
      </c>
      <c r="G176" s="388">
        <v>145</v>
      </c>
      <c r="H176" s="388">
        <v>22</v>
      </c>
      <c r="I176" s="388">
        <v>10.633333333333333</v>
      </c>
      <c r="J176" s="388">
        <v>0</v>
      </c>
      <c r="K176" s="386" t="s">
        <v>96</v>
      </c>
      <c r="L176" s="386" t="s">
        <v>377</v>
      </c>
      <c r="M176" s="386" t="s">
        <v>243</v>
      </c>
      <c r="N176" s="386" t="s">
        <v>83</v>
      </c>
      <c r="O176" s="386" t="s">
        <v>378</v>
      </c>
      <c r="P176" s="386" t="s">
        <v>46</v>
      </c>
      <c r="Q176" s="386" t="s">
        <v>236</v>
      </c>
      <c r="R176" s="386">
        <v>0</v>
      </c>
      <c r="S176" s="389">
        <v>0</v>
      </c>
      <c r="T176" s="386" t="s">
        <v>369</v>
      </c>
      <c r="U176" s="386" t="s">
        <v>404</v>
      </c>
    </row>
    <row r="177" spans="1:21">
      <c r="A177" s="386" t="s">
        <v>96</v>
      </c>
      <c r="B177" s="386" t="s">
        <v>8</v>
      </c>
      <c r="C177" s="386"/>
      <c r="D177" s="387">
        <v>44927</v>
      </c>
      <c r="E177" s="386">
        <v>1</v>
      </c>
      <c r="F177" s="386">
        <v>2023</v>
      </c>
      <c r="G177" s="388">
        <v>80</v>
      </c>
      <c r="H177" s="388">
        <v>22</v>
      </c>
      <c r="I177" s="388">
        <v>5.8666666666666663</v>
      </c>
      <c r="J177" s="388">
        <v>0</v>
      </c>
      <c r="K177" s="386" t="s">
        <v>96</v>
      </c>
      <c r="L177" s="386" t="s">
        <v>377</v>
      </c>
      <c r="M177" s="386" t="s">
        <v>243</v>
      </c>
      <c r="N177" s="386" t="s">
        <v>83</v>
      </c>
      <c r="O177" s="386" t="s">
        <v>378</v>
      </c>
      <c r="P177" s="386" t="s">
        <v>46</v>
      </c>
      <c r="Q177" s="386" t="s">
        <v>236</v>
      </c>
      <c r="R177" s="386">
        <v>0</v>
      </c>
      <c r="S177" s="386">
        <v>0</v>
      </c>
      <c r="T177" s="386" t="s">
        <v>369</v>
      </c>
      <c r="U177" s="386" t="s">
        <v>404</v>
      </c>
    </row>
    <row r="178" spans="1:21">
      <c r="A178" s="386" t="s">
        <v>96</v>
      </c>
      <c r="B178" s="386" t="s">
        <v>9</v>
      </c>
      <c r="C178" s="386"/>
      <c r="D178" s="387">
        <v>44927</v>
      </c>
      <c r="E178" s="386">
        <v>1</v>
      </c>
      <c r="F178" s="386">
        <v>2023</v>
      </c>
      <c r="G178" s="388">
        <v>80</v>
      </c>
      <c r="H178" s="388">
        <v>22</v>
      </c>
      <c r="I178" s="388">
        <v>5.8666666666666663</v>
      </c>
      <c r="J178" s="388">
        <v>0</v>
      </c>
      <c r="K178" s="386" t="s">
        <v>96</v>
      </c>
      <c r="L178" s="386" t="s">
        <v>377</v>
      </c>
      <c r="M178" s="386" t="s">
        <v>243</v>
      </c>
      <c r="N178" s="386" t="s">
        <v>83</v>
      </c>
      <c r="O178" s="386" t="s">
        <v>378</v>
      </c>
      <c r="P178" s="386" t="s">
        <v>46</v>
      </c>
      <c r="Q178" s="386" t="s">
        <v>236</v>
      </c>
      <c r="R178" s="386">
        <v>0</v>
      </c>
      <c r="S178" s="386">
        <v>0</v>
      </c>
      <c r="T178" s="386" t="s">
        <v>369</v>
      </c>
      <c r="U178" s="386" t="s">
        <v>404</v>
      </c>
    </row>
    <row r="179" spans="1:21">
      <c r="A179" s="386" t="s">
        <v>96</v>
      </c>
      <c r="B179" s="386" t="s">
        <v>10</v>
      </c>
      <c r="C179" s="386"/>
      <c r="D179" s="387">
        <v>44927</v>
      </c>
      <c r="E179" s="386">
        <v>1</v>
      </c>
      <c r="F179" s="386">
        <v>2023</v>
      </c>
      <c r="G179" s="388">
        <v>10</v>
      </c>
      <c r="H179" s="388">
        <v>22</v>
      </c>
      <c r="I179" s="388">
        <v>0.73333333333333328</v>
      </c>
      <c r="J179" s="388">
        <v>0</v>
      </c>
      <c r="K179" s="386" t="s">
        <v>96</v>
      </c>
      <c r="L179" s="386" t="s">
        <v>377</v>
      </c>
      <c r="M179" s="386" t="s">
        <v>243</v>
      </c>
      <c r="N179" s="386" t="s">
        <v>83</v>
      </c>
      <c r="O179" s="386" t="s">
        <v>378</v>
      </c>
      <c r="P179" s="386" t="s">
        <v>46</v>
      </c>
      <c r="Q179" s="386" t="s">
        <v>236</v>
      </c>
      <c r="R179" s="386">
        <v>0</v>
      </c>
      <c r="S179" s="389">
        <v>0</v>
      </c>
      <c r="T179" s="386" t="s">
        <v>369</v>
      </c>
      <c r="U179" s="386" t="s">
        <v>404</v>
      </c>
    </row>
    <row r="180" spans="1:21">
      <c r="A180" s="386" t="s">
        <v>96</v>
      </c>
      <c r="B180" s="386" t="s">
        <v>5</v>
      </c>
      <c r="C180" s="386"/>
      <c r="D180" s="387">
        <v>44927</v>
      </c>
      <c r="E180" s="386">
        <v>1</v>
      </c>
      <c r="F180" s="386">
        <v>2023</v>
      </c>
      <c r="G180" s="388">
        <v>30</v>
      </c>
      <c r="H180" s="388">
        <v>22</v>
      </c>
      <c r="I180" s="388">
        <v>2.2000000000000002</v>
      </c>
      <c r="J180" s="388">
        <v>0</v>
      </c>
      <c r="K180" s="386" t="s">
        <v>96</v>
      </c>
      <c r="L180" s="386" t="s">
        <v>377</v>
      </c>
      <c r="M180" s="386" t="s">
        <v>243</v>
      </c>
      <c r="N180" s="386" t="s">
        <v>83</v>
      </c>
      <c r="O180" s="386" t="s">
        <v>378</v>
      </c>
      <c r="P180" s="386" t="s">
        <v>46</v>
      </c>
      <c r="Q180" s="386" t="s">
        <v>236</v>
      </c>
      <c r="R180" s="386">
        <v>0</v>
      </c>
      <c r="S180" s="386">
        <v>0</v>
      </c>
      <c r="T180" s="386" t="s">
        <v>369</v>
      </c>
      <c r="U180" s="386" t="s">
        <v>404</v>
      </c>
    </row>
    <row r="181" spans="1:21">
      <c r="A181" s="386" t="s">
        <v>96</v>
      </c>
      <c r="B181" s="386" t="s">
        <v>11</v>
      </c>
      <c r="C181" s="386"/>
      <c r="D181" s="387">
        <v>44927</v>
      </c>
      <c r="E181" s="386">
        <v>1</v>
      </c>
      <c r="F181" s="386">
        <v>2023</v>
      </c>
      <c r="G181" s="388">
        <v>60</v>
      </c>
      <c r="H181" s="388">
        <v>22</v>
      </c>
      <c r="I181" s="388">
        <v>4.4000000000000004</v>
      </c>
      <c r="J181" s="388">
        <v>0</v>
      </c>
      <c r="K181" s="386" t="s">
        <v>96</v>
      </c>
      <c r="L181" s="386" t="s">
        <v>377</v>
      </c>
      <c r="M181" s="386" t="s">
        <v>243</v>
      </c>
      <c r="N181" s="386" t="s">
        <v>83</v>
      </c>
      <c r="O181" s="386" t="s">
        <v>378</v>
      </c>
      <c r="P181" s="386" t="s">
        <v>46</v>
      </c>
      <c r="Q181" s="386" t="s">
        <v>236</v>
      </c>
      <c r="R181" s="386">
        <v>0</v>
      </c>
      <c r="S181" s="386">
        <v>0</v>
      </c>
      <c r="T181" s="386" t="s">
        <v>369</v>
      </c>
      <c r="U181" s="386" t="s">
        <v>404</v>
      </c>
    </row>
    <row r="182" spans="1:21">
      <c r="A182" s="386" t="s">
        <v>96</v>
      </c>
      <c r="B182" s="386" t="s">
        <v>12</v>
      </c>
      <c r="C182" s="386"/>
      <c r="D182" s="387">
        <v>44927</v>
      </c>
      <c r="E182" s="386">
        <v>1</v>
      </c>
      <c r="F182" s="386">
        <v>2023</v>
      </c>
      <c r="G182" s="388">
        <v>30</v>
      </c>
      <c r="H182" s="388">
        <v>22</v>
      </c>
      <c r="I182" s="388">
        <v>2.2000000000000002</v>
      </c>
      <c r="J182" s="388">
        <v>0</v>
      </c>
      <c r="K182" s="386" t="s">
        <v>96</v>
      </c>
      <c r="L182" s="386" t="s">
        <v>377</v>
      </c>
      <c r="M182" s="386" t="s">
        <v>243</v>
      </c>
      <c r="N182" s="386" t="s">
        <v>83</v>
      </c>
      <c r="O182" s="386" t="s">
        <v>378</v>
      </c>
      <c r="P182" s="386" t="s">
        <v>46</v>
      </c>
      <c r="Q182" s="386" t="s">
        <v>236</v>
      </c>
      <c r="R182" s="386">
        <v>3.3</v>
      </c>
      <c r="S182" s="389">
        <v>7.87</v>
      </c>
      <c r="T182" s="386" t="s">
        <v>369</v>
      </c>
      <c r="U182" s="386" t="s">
        <v>404</v>
      </c>
    </row>
    <row r="183" spans="1:21">
      <c r="A183" s="386" t="s">
        <v>96</v>
      </c>
      <c r="B183" s="386" t="s">
        <v>15</v>
      </c>
      <c r="C183" s="386"/>
      <c r="D183" s="387">
        <v>44927</v>
      </c>
      <c r="E183" s="386">
        <v>1</v>
      </c>
      <c r="F183" s="386">
        <v>2023</v>
      </c>
      <c r="G183" s="388">
        <v>0</v>
      </c>
      <c r="H183" s="388">
        <v>22</v>
      </c>
      <c r="I183" s="388">
        <v>0</v>
      </c>
      <c r="J183" s="388">
        <v>0</v>
      </c>
      <c r="K183" s="386" t="s">
        <v>96</v>
      </c>
      <c r="L183" s="386" t="s">
        <v>377</v>
      </c>
      <c r="M183" s="386" t="s">
        <v>243</v>
      </c>
      <c r="N183" s="386" t="s">
        <v>83</v>
      </c>
      <c r="O183" s="386" t="s">
        <v>378</v>
      </c>
      <c r="P183" s="386" t="s">
        <v>46</v>
      </c>
      <c r="Q183" s="386" t="s">
        <v>236</v>
      </c>
      <c r="R183" s="386">
        <v>3.3</v>
      </c>
      <c r="S183" s="386">
        <v>4.3499999999999996</v>
      </c>
      <c r="T183" s="386" t="s">
        <v>369</v>
      </c>
      <c r="U183" s="386" t="s">
        <v>404</v>
      </c>
    </row>
    <row r="184" spans="1:21">
      <c r="A184" s="386" t="s">
        <v>96</v>
      </c>
      <c r="B184" s="386" t="s">
        <v>16</v>
      </c>
      <c r="C184" s="386"/>
      <c r="D184" s="387">
        <v>44927</v>
      </c>
      <c r="E184" s="386">
        <v>1</v>
      </c>
      <c r="F184" s="386">
        <v>2023</v>
      </c>
      <c r="G184" s="388">
        <v>15</v>
      </c>
      <c r="H184" s="388">
        <v>22</v>
      </c>
      <c r="I184" s="388">
        <v>1.1000000000000001</v>
      </c>
      <c r="J184" s="388">
        <v>0</v>
      </c>
      <c r="K184" s="386" t="s">
        <v>96</v>
      </c>
      <c r="L184" s="386" t="s">
        <v>377</v>
      </c>
      <c r="M184" s="386" t="s">
        <v>243</v>
      </c>
      <c r="N184" s="386" t="s">
        <v>83</v>
      </c>
      <c r="O184" s="386" t="s">
        <v>378</v>
      </c>
      <c r="P184" s="386" t="s">
        <v>46</v>
      </c>
      <c r="Q184" s="386" t="s">
        <v>236</v>
      </c>
      <c r="R184" s="386">
        <v>3.3</v>
      </c>
      <c r="S184" s="386">
        <v>14.75</v>
      </c>
      <c r="T184" s="386" t="s">
        <v>369</v>
      </c>
      <c r="U184" s="386" t="s">
        <v>404</v>
      </c>
    </row>
    <row r="185" spans="1:21">
      <c r="A185" s="386" t="s">
        <v>96</v>
      </c>
      <c r="B185" s="386" t="s">
        <v>17</v>
      </c>
      <c r="C185" s="386"/>
      <c r="D185" s="387">
        <v>44927</v>
      </c>
      <c r="E185" s="386">
        <v>1</v>
      </c>
      <c r="F185" s="386">
        <v>2023</v>
      </c>
      <c r="G185" s="388">
        <v>0</v>
      </c>
      <c r="H185" s="388">
        <v>22</v>
      </c>
      <c r="I185" s="388">
        <v>0</v>
      </c>
      <c r="J185" s="388">
        <v>0</v>
      </c>
      <c r="K185" s="386" t="s">
        <v>96</v>
      </c>
      <c r="L185" s="386" t="s">
        <v>377</v>
      </c>
      <c r="M185" s="386" t="s">
        <v>243</v>
      </c>
      <c r="N185" s="386" t="s">
        <v>83</v>
      </c>
      <c r="O185" s="386" t="s">
        <v>378</v>
      </c>
      <c r="P185" s="386" t="s">
        <v>46</v>
      </c>
      <c r="Q185" s="386" t="s">
        <v>236</v>
      </c>
      <c r="R185" s="386">
        <v>1.6866666666666668</v>
      </c>
      <c r="S185" s="389">
        <v>2.0699999999999998</v>
      </c>
      <c r="T185" s="386" t="s">
        <v>369</v>
      </c>
      <c r="U185" s="386" t="s">
        <v>404</v>
      </c>
    </row>
    <row r="186" spans="1:21">
      <c r="A186" s="386" t="s">
        <v>96</v>
      </c>
      <c r="B186" s="386" t="s">
        <v>132</v>
      </c>
      <c r="C186" s="386"/>
      <c r="D186" s="387">
        <v>44927</v>
      </c>
      <c r="E186" s="386">
        <v>1</v>
      </c>
      <c r="F186" s="386">
        <v>2023</v>
      </c>
      <c r="G186" s="388">
        <v>0</v>
      </c>
      <c r="H186" s="388">
        <v>22</v>
      </c>
      <c r="I186" s="388">
        <v>0</v>
      </c>
      <c r="J186" s="388">
        <v>0</v>
      </c>
      <c r="K186" s="386" t="s">
        <v>96</v>
      </c>
      <c r="L186" s="386" t="s">
        <v>377</v>
      </c>
      <c r="M186" s="386" t="s">
        <v>243</v>
      </c>
      <c r="N186" s="386" t="s">
        <v>83</v>
      </c>
      <c r="O186" s="386" t="s">
        <v>378</v>
      </c>
      <c r="P186" s="386" t="s">
        <v>46</v>
      </c>
      <c r="Q186" s="386" t="s">
        <v>236</v>
      </c>
      <c r="R186" s="386">
        <v>1.6866666666666668</v>
      </c>
      <c r="S186" s="386">
        <v>1.17</v>
      </c>
      <c r="T186" s="386" t="s">
        <v>369</v>
      </c>
      <c r="U186" s="386" t="s">
        <v>404</v>
      </c>
    </row>
    <row r="187" spans="1:21">
      <c r="A187" s="386" t="s">
        <v>96</v>
      </c>
      <c r="B187" s="386" t="s">
        <v>13</v>
      </c>
      <c r="C187" s="386"/>
      <c r="D187" s="387">
        <v>44927</v>
      </c>
      <c r="E187" s="386">
        <v>1</v>
      </c>
      <c r="F187" s="386">
        <v>2023</v>
      </c>
      <c r="G187" s="388">
        <v>0</v>
      </c>
      <c r="H187" s="388">
        <v>22</v>
      </c>
      <c r="I187" s="388">
        <v>0</v>
      </c>
      <c r="J187" s="388">
        <v>0</v>
      </c>
      <c r="K187" s="386" t="s">
        <v>96</v>
      </c>
      <c r="L187" s="386" t="s">
        <v>377</v>
      </c>
      <c r="M187" s="386" t="s">
        <v>243</v>
      </c>
      <c r="N187" s="386" t="s">
        <v>83</v>
      </c>
      <c r="O187" s="386" t="s">
        <v>378</v>
      </c>
      <c r="P187" s="386" t="s">
        <v>46</v>
      </c>
      <c r="Q187" s="386" t="s">
        <v>236</v>
      </c>
      <c r="R187" s="386">
        <v>1.6866666666666668</v>
      </c>
      <c r="S187" s="386">
        <v>3.13</v>
      </c>
      <c r="T187" s="386" t="s">
        <v>369</v>
      </c>
      <c r="U187" s="386" t="s">
        <v>404</v>
      </c>
    </row>
    <row r="188" spans="1:21">
      <c r="A188" s="386" t="s">
        <v>96</v>
      </c>
      <c r="B188" s="386" t="s">
        <v>14</v>
      </c>
      <c r="C188" s="386"/>
      <c r="D188" s="387">
        <v>44927</v>
      </c>
      <c r="E188" s="386">
        <v>1</v>
      </c>
      <c r="F188" s="386">
        <v>2023</v>
      </c>
      <c r="G188" s="388">
        <v>0</v>
      </c>
      <c r="H188" s="388">
        <v>22</v>
      </c>
      <c r="I188" s="388">
        <v>0</v>
      </c>
      <c r="J188" s="388">
        <v>0</v>
      </c>
      <c r="K188" s="386" t="s">
        <v>96</v>
      </c>
      <c r="L188" s="386" t="s">
        <v>377</v>
      </c>
      <c r="M188" s="386" t="s">
        <v>243</v>
      </c>
      <c r="N188" s="386" t="s">
        <v>83</v>
      </c>
      <c r="O188" s="386" t="s">
        <v>378</v>
      </c>
      <c r="P188" s="386" t="s">
        <v>46</v>
      </c>
      <c r="Q188" s="386" t="s">
        <v>236</v>
      </c>
      <c r="R188" s="386">
        <v>2.3466666666666667</v>
      </c>
      <c r="S188" s="389">
        <v>0</v>
      </c>
      <c r="T188" s="386" t="s">
        <v>369</v>
      </c>
      <c r="U188" s="386" t="s">
        <v>404</v>
      </c>
    </row>
    <row r="189" spans="1:21">
      <c r="A189" s="386" t="s">
        <v>98</v>
      </c>
      <c r="B189" s="386" t="s">
        <v>7</v>
      </c>
      <c r="C189" s="386"/>
      <c r="D189" s="387">
        <v>44927</v>
      </c>
      <c r="E189" s="386">
        <v>1</v>
      </c>
      <c r="F189" s="386">
        <v>2023</v>
      </c>
      <c r="G189" s="388">
        <v>32.5</v>
      </c>
      <c r="H189" s="388">
        <v>22</v>
      </c>
      <c r="I189" s="388">
        <v>2.3833333333333333</v>
      </c>
      <c r="J189" s="388">
        <v>0</v>
      </c>
      <c r="K189" s="386" t="s">
        <v>98</v>
      </c>
      <c r="L189" s="386" t="s">
        <v>41</v>
      </c>
      <c r="M189" s="386" t="s">
        <v>243</v>
      </c>
      <c r="N189" s="386" t="s">
        <v>83</v>
      </c>
      <c r="O189" s="386" t="s">
        <v>99</v>
      </c>
      <c r="P189" s="386" t="s">
        <v>46</v>
      </c>
      <c r="Q189" s="386" t="s">
        <v>100</v>
      </c>
      <c r="R189" s="386">
        <v>2.3466666666666667</v>
      </c>
      <c r="S189" s="386">
        <v>0.86</v>
      </c>
      <c r="T189" s="386" t="s">
        <v>369</v>
      </c>
      <c r="U189" s="386" t="s">
        <v>404</v>
      </c>
    </row>
    <row r="190" spans="1:21">
      <c r="A190" s="386" t="s">
        <v>98</v>
      </c>
      <c r="B190" s="386" t="s">
        <v>8</v>
      </c>
      <c r="C190" s="386"/>
      <c r="D190" s="387">
        <v>44927</v>
      </c>
      <c r="E190" s="386">
        <v>1</v>
      </c>
      <c r="F190" s="386">
        <v>2023</v>
      </c>
      <c r="G190" s="388">
        <v>3.25</v>
      </c>
      <c r="H190" s="388">
        <v>22</v>
      </c>
      <c r="I190" s="388">
        <v>0.23833333333333334</v>
      </c>
      <c r="J190" s="388">
        <v>0</v>
      </c>
      <c r="K190" s="386" t="s">
        <v>98</v>
      </c>
      <c r="L190" s="386" t="s">
        <v>41</v>
      </c>
      <c r="M190" s="386" t="s">
        <v>243</v>
      </c>
      <c r="N190" s="386" t="s">
        <v>83</v>
      </c>
      <c r="O190" s="386" t="s">
        <v>99</v>
      </c>
      <c r="P190" s="386" t="s">
        <v>46</v>
      </c>
      <c r="Q190" s="386" t="s">
        <v>100</v>
      </c>
      <c r="R190" s="386">
        <v>2.3466666666666667</v>
      </c>
      <c r="S190" s="386">
        <v>1.1100000000000001</v>
      </c>
      <c r="T190" s="386" t="s">
        <v>369</v>
      </c>
      <c r="U190" s="386" t="s">
        <v>404</v>
      </c>
    </row>
    <row r="191" spans="1:21">
      <c r="A191" s="386" t="s">
        <v>98</v>
      </c>
      <c r="B191" s="386" t="s">
        <v>9</v>
      </c>
      <c r="C191" s="386"/>
      <c r="D191" s="387">
        <v>44927</v>
      </c>
      <c r="E191" s="386">
        <v>1</v>
      </c>
      <c r="F191" s="386">
        <v>2023</v>
      </c>
      <c r="G191" s="388">
        <v>8.125</v>
      </c>
      <c r="H191" s="388">
        <v>22</v>
      </c>
      <c r="I191" s="388">
        <v>0.59583333333333333</v>
      </c>
      <c r="J191" s="388">
        <v>0</v>
      </c>
      <c r="K191" s="386" t="s">
        <v>98</v>
      </c>
      <c r="L191" s="386" t="s">
        <v>41</v>
      </c>
      <c r="M191" s="386" t="s">
        <v>243</v>
      </c>
      <c r="N191" s="386" t="s">
        <v>83</v>
      </c>
      <c r="O191" s="386" t="s">
        <v>99</v>
      </c>
      <c r="P191" s="386" t="s">
        <v>46</v>
      </c>
      <c r="Q191" s="386" t="s">
        <v>100</v>
      </c>
      <c r="R191" s="386">
        <v>1.1733333333333333</v>
      </c>
      <c r="S191" s="389">
        <v>4.42</v>
      </c>
      <c r="T191" s="386" t="s">
        <v>369</v>
      </c>
      <c r="U191" s="386" t="s">
        <v>404</v>
      </c>
    </row>
    <row r="192" spans="1:21">
      <c r="A192" s="386" t="s">
        <v>98</v>
      </c>
      <c r="B192" s="386" t="s">
        <v>10</v>
      </c>
      <c r="C192" s="386"/>
      <c r="D192" s="387">
        <v>44927</v>
      </c>
      <c r="E192" s="386">
        <v>1</v>
      </c>
      <c r="F192" s="386">
        <v>2023</v>
      </c>
      <c r="G192" s="388">
        <v>1.625</v>
      </c>
      <c r="H192" s="388">
        <v>22</v>
      </c>
      <c r="I192" s="388">
        <v>0.11916666666666667</v>
      </c>
      <c r="J192" s="388">
        <v>0</v>
      </c>
      <c r="K192" s="386" t="s">
        <v>98</v>
      </c>
      <c r="L192" s="386" t="s">
        <v>41</v>
      </c>
      <c r="M192" s="386" t="s">
        <v>243</v>
      </c>
      <c r="N192" s="386" t="s">
        <v>83</v>
      </c>
      <c r="O192" s="386" t="s">
        <v>99</v>
      </c>
      <c r="P192" s="386" t="s">
        <v>46</v>
      </c>
      <c r="Q192" s="386" t="s">
        <v>100</v>
      </c>
      <c r="R192" s="386">
        <v>1.1733333333333333</v>
      </c>
      <c r="S192" s="386">
        <v>6.3426999999999998</v>
      </c>
      <c r="T192" s="386" t="s">
        <v>369</v>
      </c>
      <c r="U192" s="386" t="s">
        <v>404</v>
      </c>
    </row>
    <row r="193" spans="1:21">
      <c r="A193" s="386" t="s">
        <v>98</v>
      </c>
      <c r="B193" s="386" t="s">
        <v>5</v>
      </c>
      <c r="C193" s="386"/>
      <c r="D193" s="387">
        <v>44927</v>
      </c>
      <c r="E193" s="386">
        <v>1</v>
      </c>
      <c r="F193" s="386">
        <v>2023</v>
      </c>
      <c r="G193" s="388">
        <v>29.25</v>
      </c>
      <c r="H193" s="388">
        <v>22</v>
      </c>
      <c r="I193" s="388">
        <v>2.145</v>
      </c>
      <c r="J193" s="388">
        <v>0</v>
      </c>
      <c r="K193" s="386" t="s">
        <v>98</v>
      </c>
      <c r="L193" s="386" t="s">
        <v>41</v>
      </c>
      <c r="M193" s="386" t="s">
        <v>243</v>
      </c>
      <c r="N193" s="386" t="s">
        <v>83</v>
      </c>
      <c r="O193" s="386" t="s">
        <v>99</v>
      </c>
      <c r="P193" s="386" t="s">
        <v>46</v>
      </c>
      <c r="Q193" s="386" t="s">
        <v>100</v>
      </c>
      <c r="R193" s="386">
        <v>1.1733333333333333</v>
      </c>
      <c r="S193" s="386">
        <v>6.3</v>
      </c>
      <c r="T193" s="386" t="s">
        <v>369</v>
      </c>
      <c r="U193" s="386" t="s">
        <v>404</v>
      </c>
    </row>
    <row r="194" spans="1:21">
      <c r="A194" s="386" t="s">
        <v>98</v>
      </c>
      <c r="B194" s="386" t="s">
        <v>11</v>
      </c>
      <c r="C194" s="386"/>
      <c r="D194" s="387">
        <v>44927</v>
      </c>
      <c r="E194" s="386">
        <v>1</v>
      </c>
      <c r="F194" s="386">
        <v>2023</v>
      </c>
      <c r="G194" s="388">
        <v>48.75</v>
      </c>
      <c r="H194" s="388">
        <v>22</v>
      </c>
      <c r="I194" s="388">
        <v>3.5750000000000002</v>
      </c>
      <c r="J194" s="388">
        <v>0</v>
      </c>
      <c r="K194" s="386" t="s">
        <v>98</v>
      </c>
      <c r="L194" s="386" t="s">
        <v>41</v>
      </c>
      <c r="M194" s="386" t="s">
        <v>243</v>
      </c>
      <c r="N194" s="386" t="s">
        <v>83</v>
      </c>
      <c r="O194" s="386" t="s">
        <v>99</v>
      </c>
      <c r="P194" s="386" t="s">
        <v>46</v>
      </c>
      <c r="Q194" s="386" t="s">
        <v>100</v>
      </c>
      <c r="R194" s="386">
        <v>3.6666666666666665</v>
      </c>
      <c r="S194" s="389">
        <v>0</v>
      </c>
      <c r="T194" s="386" t="s">
        <v>369</v>
      </c>
      <c r="U194" s="386" t="s">
        <v>404</v>
      </c>
    </row>
    <row r="195" spans="1:21">
      <c r="A195" s="386" t="s">
        <v>98</v>
      </c>
      <c r="B195" s="386" t="s">
        <v>12</v>
      </c>
      <c r="C195" s="386"/>
      <c r="D195" s="387">
        <v>44927</v>
      </c>
      <c r="E195" s="386">
        <v>1</v>
      </c>
      <c r="F195" s="386">
        <v>2023</v>
      </c>
      <c r="G195" s="388">
        <v>3.25</v>
      </c>
      <c r="H195" s="388">
        <v>22</v>
      </c>
      <c r="I195" s="388">
        <v>0.23833333333333334</v>
      </c>
      <c r="J195" s="388">
        <v>0</v>
      </c>
      <c r="K195" s="386" t="s">
        <v>98</v>
      </c>
      <c r="L195" s="386" t="s">
        <v>41</v>
      </c>
      <c r="M195" s="386" t="s">
        <v>243</v>
      </c>
      <c r="N195" s="386" t="s">
        <v>83</v>
      </c>
      <c r="O195" s="386" t="s">
        <v>99</v>
      </c>
      <c r="P195" s="386" t="s">
        <v>46</v>
      </c>
      <c r="Q195" s="386" t="s">
        <v>100</v>
      </c>
      <c r="R195" s="386">
        <v>3.6666666666666665</v>
      </c>
      <c r="S195" s="386">
        <v>0</v>
      </c>
      <c r="T195" s="386" t="s">
        <v>369</v>
      </c>
      <c r="U195" s="386" t="s">
        <v>404</v>
      </c>
    </row>
    <row r="196" spans="1:21">
      <c r="A196" s="386" t="s">
        <v>98</v>
      </c>
      <c r="B196" s="386" t="s">
        <v>15</v>
      </c>
      <c r="C196" s="386"/>
      <c r="D196" s="387">
        <v>44927</v>
      </c>
      <c r="E196" s="386">
        <v>1</v>
      </c>
      <c r="F196" s="386">
        <v>2023</v>
      </c>
      <c r="G196" s="388">
        <v>3.25</v>
      </c>
      <c r="H196" s="388">
        <v>22</v>
      </c>
      <c r="I196" s="388">
        <v>0.23833333333333334</v>
      </c>
      <c r="J196" s="388">
        <v>0</v>
      </c>
      <c r="K196" s="386" t="s">
        <v>98</v>
      </c>
      <c r="L196" s="386" t="s">
        <v>41</v>
      </c>
      <c r="M196" s="386" t="s">
        <v>243</v>
      </c>
      <c r="N196" s="386" t="s">
        <v>83</v>
      </c>
      <c r="O196" s="386" t="s">
        <v>99</v>
      </c>
      <c r="P196" s="386" t="s">
        <v>46</v>
      </c>
      <c r="Q196" s="386" t="s">
        <v>100</v>
      </c>
      <c r="R196" s="386">
        <v>3.6666666666666665</v>
      </c>
      <c r="S196" s="386">
        <v>0</v>
      </c>
      <c r="T196" s="386" t="s">
        <v>369</v>
      </c>
      <c r="U196" s="386" t="s">
        <v>404</v>
      </c>
    </row>
    <row r="197" spans="1:21">
      <c r="A197" s="386" t="s">
        <v>98</v>
      </c>
      <c r="B197" s="386" t="s">
        <v>16</v>
      </c>
      <c r="C197" s="386"/>
      <c r="D197" s="387">
        <v>44927</v>
      </c>
      <c r="E197" s="386">
        <v>1</v>
      </c>
      <c r="F197" s="386">
        <v>2023</v>
      </c>
      <c r="G197" s="388">
        <v>0</v>
      </c>
      <c r="H197" s="388">
        <v>22</v>
      </c>
      <c r="I197" s="388">
        <v>0</v>
      </c>
      <c r="J197" s="388">
        <v>0</v>
      </c>
      <c r="K197" s="386" t="s">
        <v>98</v>
      </c>
      <c r="L197" s="386" t="s">
        <v>41</v>
      </c>
      <c r="M197" s="386" t="s">
        <v>243</v>
      </c>
      <c r="N197" s="386" t="s">
        <v>83</v>
      </c>
      <c r="O197" s="386" t="s">
        <v>99</v>
      </c>
      <c r="P197" s="386" t="s">
        <v>46</v>
      </c>
      <c r="Q197" s="386" t="s">
        <v>100</v>
      </c>
      <c r="R197" s="386">
        <v>2.5666666666666669</v>
      </c>
      <c r="S197" s="389">
        <v>0.17</v>
      </c>
      <c r="T197" s="386" t="s">
        <v>369</v>
      </c>
      <c r="U197" s="386" t="s">
        <v>404</v>
      </c>
    </row>
    <row r="198" spans="1:21">
      <c r="A198" s="386" t="s">
        <v>98</v>
      </c>
      <c r="B198" s="386" t="s">
        <v>17</v>
      </c>
      <c r="C198" s="386"/>
      <c r="D198" s="387">
        <v>44927</v>
      </c>
      <c r="E198" s="386">
        <v>1</v>
      </c>
      <c r="F198" s="386">
        <v>2023</v>
      </c>
      <c r="G198" s="388">
        <v>0</v>
      </c>
      <c r="H198" s="388">
        <v>22</v>
      </c>
      <c r="I198" s="388">
        <v>0</v>
      </c>
      <c r="J198" s="388">
        <v>0</v>
      </c>
      <c r="K198" s="386" t="s">
        <v>98</v>
      </c>
      <c r="L198" s="386" t="s">
        <v>41</v>
      </c>
      <c r="M198" s="386" t="s">
        <v>243</v>
      </c>
      <c r="N198" s="386" t="s">
        <v>83</v>
      </c>
      <c r="O198" s="386" t="s">
        <v>99</v>
      </c>
      <c r="P198" s="386" t="s">
        <v>46</v>
      </c>
      <c r="Q198" s="386" t="s">
        <v>100</v>
      </c>
      <c r="R198" s="386">
        <v>2.5666666666666669</v>
      </c>
      <c r="S198" s="386">
        <v>7.0000000000000007E-2</v>
      </c>
      <c r="T198" s="386" t="s">
        <v>369</v>
      </c>
      <c r="U198" s="386" t="s">
        <v>404</v>
      </c>
    </row>
    <row r="199" spans="1:21">
      <c r="A199" s="386" t="s">
        <v>98</v>
      </c>
      <c r="B199" s="386" t="s">
        <v>132</v>
      </c>
      <c r="C199" s="386"/>
      <c r="D199" s="387">
        <v>44927</v>
      </c>
      <c r="E199" s="386">
        <v>1</v>
      </c>
      <c r="F199" s="386">
        <v>2023</v>
      </c>
      <c r="G199" s="388">
        <v>0</v>
      </c>
      <c r="H199" s="388">
        <v>22</v>
      </c>
      <c r="I199" s="388">
        <v>0</v>
      </c>
      <c r="J199" s="388">
        <v>0</v>
      </c>
      <c r="K199" s="386" t="s">
        <v>98</v>
      </c>
      <c r="L199" s="386" t="s">
        <v>41</v>
      </c>
      <c r="M199" s="386" t="s">
        <v>243</v>
      </c>
      <c r="N199" s="386" t="s">
        <v>83</v>
      </c>
      <c r="O199" s="386" t="s">
        <v>99</v>
      </c>
      <c r="P199" s="386" t="s">
        <v>46</v>
      </c>
      <c r="Q199" s="386" t="s">
        <v>100</v>
      </c>
      <c r="R199" s="386">
        <v>2.5666666666666669</v>
      </c>
      <c r="S199" s="386">
        <v>5.6</v>
      </c>
      <c r="T199" s="386" t="s">
        <v>369</v>
      </c>
      <c r="U199" s="386" t="s">
        <v>404</v>
      </c>
    </row>
    <row r="200" spans="1:21">
      <c r="A200" s="386" t="s">
        <v>98</v>
      </c>
      <c r="B200" s="386" t="s">
        <v>13</v>
      </c>
      <c r="C200" s="386"/>
      <c r="D200" s="387">
        <v>44927</v>
      </c>
      <c r="E200" s="386">
        <v>1</v>
      </c>
      <c r="F200" s="386">
        <v>2023</v>
      </c>
      <c r="G200" s="388">
        <v>0</v>
      </c>
      <c r="H200" s="388">
        <v>22</v>
      </c>
      <c r="I200" s="388">
        <v>0</v>
      </c>
      <c r="J200" s="388">
        <v>0</v>
      </c>
      <c r="K200" s="386" t="s">
        <v>98</v>
      </c>
      <c r="L200" s="386" t="s">
        <v>41</v>
      </c>
      <c r="M200" s="386" t="s">
        <v>243</v>
      </c>
      <c r="N200" s="386" t="s">
        <v>83</v>
      </c>
      <c r="O200" s="386" t="s">
        <v>99</v>
      </c>
      <c r="P200" s="386" t="s">
        <v>46</v>
      </c>
      <c r="Q200" s="386" t="s">
        <v>100</v>
      </c>
      <c r="R200" s="386">
        <v>0.51333333333333331</v>
      </c>
      <c r="S200" s="389">
        <v>0</v>
      </c>
      <c r="T200" s="386" t="s">
        <v>369</v>
      </c>
      <c r="U200" s="386" t="s">
        <v>404</v>
      </c>
    </row>
    <row r="201" spans="1:21">
      <c r="A201" s="386" t="s">
        <v>98</v>
      </c>
      <c r="B201" s="386" t="s">
        <v>14</v>
      </c>
      <c r="C201" s="386"/>
      <c r="D201" s="387">
        <v>44927</v>
      </c>
      <c r="E201" s="386">
        <v>1</v>
      </c>
      <c r="F201" s="386">
        <v>2023</v>
      </c>
      <c r="G201" s="388">
        <v>0</v>
      </c>
      <c r="H201" s="388">
        <v>22</v>
      </c>
      <c r="I201" s="388">
        <v>0</v>
      </c>
      <c r="J201" s="388">
        <v>0</v>
      </c>
      <c r="K201" s="386" t="s">
        <v>98</v>
      </c>
      <c r="L201" s="386" t="s">
        <v>41</v>
      </c>
      <c r="M201" s="386" t="s">
        <v>243</v>
      </c>
      <c r="N201" s="386" t="s">
        <v>83</v>
      </c>
      <c r="O201" s="386" t="s">
        <v>99</v>
      </c>
      <c r="P201" s="386" t="s">
        <v>46</v>
      </c>
      <c r="Q201" s="386" t="s">
        <v>100</v>
      </c>
      <c r="R201" s="386">
        <v>0.51333333333333331</v>
      </c>
      <c r="S201" s="386">
        <v>0</v>
      </c>
      <c r="T201" s="386" t="s">
        <v>369</v>
      </c>
      <c r="U201" s="386" t="s">
        <v>404</v>
      </c>
    </row>
    <row r="202" spans="1:21">
      <c r="A202" s="386" t="s">
        <v>379</v>
      </c>
      <c r="B202" s="386" t="s">
        <v>7</v>
      </c>
      <c r="C202" s="386"/>
      <c r="D202" s="387">
        <v>44927</v>
      </c>
      <c r="E202" s="386">
        <v>1</v>
      </c>
      <c r="F202" s="386">
        <v>2023</v>
      </c>
      <c r="G202" s="388">
        <v>22.536000000000005</v>
      </c>
      <c r="H202" s="388">
        <v>22</v>
      </c>
      <c r="I202" s="388">
        <v>1.6526400000000003</v>
      </c>
      <c r="J202" s="388">
        <v>4.1040999999999963</v>
      </c>
      <c r="K202" s="386" t="s">
        <v>379</v>
      </c>
      <c r="L202" s="386" t="s">
        <v>41</v>
      </c>
      <c r="M202" s="386" t="s">
        <v>243</v>
      </c>
      <c r="N202" s="386" t="s">
        <v>380</v>
      </c>
      <c r="O202" s="386" t="s">
        <v>102</v>
      </c>
      <c r="P202" s="386" t="s">
        <v>46</v>
      </c>
      <c r="Q202" s="386" t="s">
        <v>103</v>
      </c>
      <c r="R202" s="386">
        <v>0.51333333333333331</v>
      </c>
      <c r="S202" s="386">
        <v>0</v>
      </c>
      <c r="T202" s="386" t="s">
        <v>369</v>
      </c>
      <c r="U202" s="386" t="s">
        <v>404</v>
      </c>
    </row>
    <row r="203" spans="1:21">
      <c r="A203" s="386" t="s">
        <v>379</v>
      </c>
      <c r="B203" s="386" t="s">
        <v>8</v>
      </c>
      <c r="C203" s="386"/>
      <c r="D203" s="387">
        <v>44927</v>
      </c>
      <c r="E203" s="386">
        <v>1</v>
      </c>
      <c r="F203" s="386">
        <v>2023</v>
      </c>
      <c r="G203" s="388">
        <v>21.8</v>
      </c>
      <c r="H203" s="388">
        <v>22</v>
      </c>
      <c r="I203" s="388">
        <v>1.5986666666666667</v>
      </c>
      <c r="J203" s="388">
        <v>0</v>
      </c>
      <c r="K203" s="386" t="s">
        <v>379</v>
      </c>
      <c r="L203" s="386" t="s">
        <v>41</v>
      </c>
      <c r="M203" s="386" t="s">
        <v>243</v>
      </c>
      <c r="N203" s="386" t="s">
        <v>380</v>
      </c>
      <c r="O203" s="386" t="s">
        <v>102</v>
      </c>
      <c r="P203" s="386" t="s">
        <v>46</v>
      </c>
      <c r="Q203" s="386" t="s">
        <v>103</v>
      </c>
      <c r="R203" s="386">
        <v>0</v>
      </c>
      <c r="S203" s="389">
        <v>0</v>
      </c>
      <c r="T203" s="386" t="s">
        <v>369</v>
      </c>
      <c r="U203" s="386" t="s">
        <v>404</v>
      </c>
    </row>
    <row r="204" spans="1:21">
      <c r="A204" s="386" t="s">
        <v>379</v>
      </c>
      <c r="B204" s="386" t="s">
        <v>9</v>
      </c>
      <c r="C204" s="386"/>
      <c r="D204" s="387">
        <v>44927</v>
      </c>
      <c r="E204" s="386">
        <v>1</v>
      </c>
      <c r="F204" s="386">
        <v>2023</v>
      </c>
      <c r="G204" s="388">
        <v>22.896000000000001</v>
      </c>
      <c r="H204" s="388">
        <v>22</v>
      </c>
      <c r="I204" s="388">
        <v>1.6790399999999999</v>
      </c>
      <c r="J204" s="388">
        <v>28.549440000000011</v>
      </c>
      <c r="K204" s="386" t="s">
        <v>379</v>
      </c>
      <c r="L204" s="386" t="s">
        <v>41</v>
      </c>
      <c r="M204" s="386" t="s">
        <v>243</v>
      </c>
      <c r="N204" s="386" t="s">
        <v>380</v>
      </c>
      <c r="O204" s="386" t="s">
        <v>102</v>
      </c>
      <c r="P204" s="386" t="s">
        <v>46</v>
      </c>
      <c r="Q204" s="386" t="s">
        <v>103</v>
      </c>
      <c r="R204" s="386">
        <v>0</v>
      </c>
      <c r="S204" s="386">
        <v>0</v>
      </c>
      <c r="T204" s="386" t="s">
        <v>369</v>
      </c>
      <c r="U204" s="386" t="s">
        <v>404</v>
      </c>
    </row>
    <row r="205" spans="1:21">
      <c r="A205" s="386" t="s">
        <v>379</v>
      </c>
      <c r="B205" s="386" t="s">
        <v>10</v>
      </c>
      <c r="C205" s="386"/>
      <c r="D205" s="387">
        <v>44927</v>
      </c>
      <c r="E205" s="386">
        <v>1</v>
      </c>
      <c r="F205" s="386">
        <v>2023</v>
      </c>
      <c r="G205" s="388">
        <v>1.56</v>
      </c>
      <c r="H205" s="388">
        <v>22</v>
      </c>
      <c r="I205" s="388">
        <v>0.1144</v>
      </c>
      <c r="J205" s="388">
        <v>0</v>
      </c>
      <c r="K205" s="386" t="s">
        <v>379</v>
      </c>
      <c r="L205" s="386" t="s">
        <v>41</v>
      </c>
      <c r="M205" s="386" t="s">
        <v>243</v>
      </c>
      <c r="N205" s="386" t="s">
        <v>380</v>
      </c>
      <c r="O205" s="386" t="s">
        <v>102</v>
      </c>
      <c r="P205" s="386" t="s">
        <v>46</v>
      </c>
      <c r="Q205" s="386" t="s">
        <v>103</v>
      </c>
      <c r="R205" s="386">
        <v>0</v>
      </c>
      <c r="S205" s="386">
        <v>0</v>
      </c>
      <c r="T205" s="386" t="s">
        <v>369</v>
      </c>
      <c r="U205" s="386" t="s">
        <v>404</v>
      </c>
    </row>
    <row r="206" spans="1:21">
      <c r="A206" s="386" t="s">
        <v>379</v>
      </c>
      <c r="B206" s="386" t="s">
        <v>5</v>
      </c>
      <c r="C206" s="386"/>
      <c r="D206" s="387">
        <v>44927</v>
      </c>
      <c r="E206" s="386">
        <v>1</v>
      </c>
      <c r="F206" s="386">
        <v>2023</v>
      </c>
      <c r="G206" s="388">
        <v>8.0959999999999983</v>
      </c>
      <c r="H206" s="388">
        <v>22</v>
      </c>
      <c r="I206" s="388">
        <v>0.5937066666666666</v>
      </c>
      <c r="J206" s="388">
        <v>0</v>
      </c>
      <c r="K206" s="386" t="s">
        <v>379</v>
      </c>
      <c r="L206" s="386" t="s">
        <v>41</v>
      </c>
      <c r="M206" s="386" t="s">
        <v>243</v>
      </c>
      <c r="N206" s="386" t="s">
        <v>380</v>
      </c>
      <c r="O206" s="386" t="s">
        <v>102</v>
      </c>
      <c r="P206" s="386" t="s">
        <v>46</v>
      </c>
      <c r="Q206" s="386" t="s">
        <v>103</v>
      </c>
      <c r="R206" s="386">
        <v>0</v>
      </c>
      <c r="S206" s="389">
        <v>0</v>
      </c>
      <c r="T206" s="386" t="s">
        <v>369</v>
      </c>
      <c r="U206" s="386" t="s">
        <v>404</v>
      </c>
    </row>
    <row r="207" spans="1:21">
      <c r="A207" s="386" t="s">
        <v>379</v>
      </c>
      <c r="B207" s="386" t="s">
        <v>11</v>
      </c>
      <c r="C207" s="386"/>
      <c r="D207" s="387">
        <v>44927</v>
      </c>
      <c r="E207" s="386">
        <v>1</v>
      </c>
      <c r="F207" s="386">
        <v>2023</v>
      </c>
      <c r="G207" s="388">
        <v>3.1120000000000001</v>
      </c>
      <c r="H207" s="388">
        <v>22</v>
      </c>
      <c r="I207" s="388">
        <v>0.22821333333333332</v>
      </c>
      <c r="J207" s="388">
        <v>0</v>
      </c>
      <c r="K207" s="386" t="s">
        <v>379</v>
      </c>
      <c r="L207" s="386" t="s">
        <v>41</v>
      </c>
      <c r="M207" s="386" t="s">
        <v>243</v>
      </c>
      <c r="N207" s="386" t="s">
        <v>380</v>
      </c>
      <c r="O207" s="386" t="s">
        <v>102</v>
      </c>
      <c r="P207" s="386" t="s">
        <v>46</v>
      </c>
      <c r="Q207" s="386" t="s">
        <v>103</v>
      </c>
      <c r="R207" s="386">
        <v>0</v>
      </c>
      <c r="S207" s="386">
        <v>0</v>
      </c>
      <c r="T207" s="386" t="s">
        <v>369</v>
      </c>
      <c r="U207" s="386" t="s">
        <v>404</v>
      </c>
    </row>
    <row r="208" spans="1:21">
      <c r="A208" s="386" t="s">
        <v>379</v>
      </c>
      <c r="B208" s="386" t="s">
        <v>12</v>
      </c>
      <c r="C208" s="386"/>
      <c r="D208" s="387">
        <v>44927</v>
      </c>
      <c r="E208" s="386">
        <v>1</v>
      </c>
      <c r="F208" s="386">
        <v>2023</v>
      </c>
      <c r="G208" s="388">
        <v>0</v>
      </c>
      <c r="H208" s="388">
        <v>22</v>
      </c>
      <c r="I208" s="388">
        <v>0</v>
      </c>
      <c r="J208" s="388">
        <v>0</v>
      </c>
      <c r="K208" s="386" t="s">
        <v>379</v>
      </c>
      <c r="L208" s="386" t="s">
        <v>41</v>
      </c>
      <c r="M208" s="386" t="s">
        <v>243</v>
      </c>
      <c r="N208" s="386" t="s">
        <v>380</v>
      </c>
      <c r="O208" s="386" t="s">
        <v>102</v>
      </c>
      <c r="P208" s="386" t="s">
        <v>46</v>
      </c>
      <c r="Q208" s="386" t="s">
        <v>103</v>
      </c>
      <c r="R208" s="386">
        <v>0</v>
      </c>
      <c r="S208" s="386">
        <v>0</v>
      </c>
      <c r="T208" s="386" t="s">
        <v>369</v>
      </c>
      <c r="U208" s="386" t="s">
        <v>404</v>
      </c>
    </row>
    <row r="209" spans="1:21">
      <c r="A209" s="386" t="s">
        <v>379</v>
      </c>
      <c r="B209" s="386" t="s">
        <v>15</v>
      </c>
      <c r="C209" s="386"/>
      <c r="D209" s="387">
        <v>44927</v>
      </c>
      <c r="E209" s="386">
        <v>1</v>
      </c>
      <c r="F209" s="386">
        <v>2023</v>
      </c>
      <c r="G209" s="388">
        <v>0</v>
      </c>
      <c r="H209" s="388">
        <v>22</v>
      </c>
      <c r="I209" s="388">
        <v>0</v>
      </c>
      <c r="J209" s="388">
        <v>0</v>
      </c>
      <c r="K209" s="386" t="s">
        <v>379</v>
      </c>
      <c r="L209" s="386" t="s">
        <v>41</v>
      </c>
      <c r="M209" s="386" t="s">
        <v>243</v>
      </c>
      <c r="N209" s="386" t="s">
        <v>380</v>
      </c>
      <c r="O209" s="386" t="s">
        <v>102</v>
      </c>
      <c r="P209" s="386" t="s">
        <v>46</v>
      </c>
      <c r="Q209" s="386" t="s">
        <v>103</v>
      </c>
      <c r="R209" s="386">
        <v>0</v>
      </c>
      <c r="S209" s="389">
        <v>0</v>
      </c>
      <c r="T209" s="386" t="s">
        <v>369</v>
      </c>
      <c r="U209" s="386" t="s">
        <v>404</v>
      </c>
    </row>
    <row r="210" spans="1:21">
      <c r="A210" s="386" t="s">
        <v>379</v>
      </c>
      <c r="B210" s="386" t="s">
        <v>16</v>
      </c>
      <c r="C210" s="386"/>
      <c r="D210" s="387">
        <v>44927</v>
      </c>
      <c r="E210" s="386">
        <v>1</v>
      </c>
      <c r="F210" s="386">
        <v>2023</v>
      </c>
      <c r="G210" s="388">
        <v>0</v>
      </c>
      <c r="H210" s="388">
        <v>22</v>
      </c>
      <c r="I210" s="388">
        <v>0</v>
      </c>
      <c r="J210" s="388">
        <v>0</v>
      </c>
      <c r="K210" s="386" t="s">
        <v>379</v>
      </c>
      <c r="L210" s="386" t="s">
        <v>41</v>
      </c>
      <c r="M210" s="386" t="s">
        <v>243</v>
      </c>
      <c r="N210" s="386" t="s">
        <v>380</v>
      </c>
      <c r="O210" s="386" t="s">
        <v>102</v>
      </c>
      <c r="P210" s="386" t="s">
        <v>46</v>
      </c>
      <c r="Q210" s="386" t="s">
        <v>103</v>
      </c>
      <c r="R210" s="386">
        <v>0</v>
      </c>
      <c r="S210" s="386">
        <v>0</v>
      </c>
      <c r="T210" s="386" t="s">
        <v>369</v>
      </c>
      <c r="U210" s="386" t="s">
        <v>404</v>
      </c>
    </row>
    <row r="211" spans="1:21">
      <c r="A211" s="386" t="s">
        <v>379</v>
      </c>
      <c r="B211" s="386" t="s">
        <v>17</v>
      </c>
      <c r="C211" s="386"/>
      <c r="D211" s="387">
        <v>44927</v>
      </c>
      <c r="E211" s="386">
        <v>1</v>
      </c>
      <c r="F211" s="386">
        <v>2023</v>
      </c>
      <c r="G211" s="388">
        <v>0</v>
      </c>
      <c r="H211" s="388">
        <v>22</v>
      </c>
      <c r="I211" s="388">
        <v>0</v>
      </c>
      <c r="J211" s="388">
        <v>0</v>
      </c>
      <c r="K211" s="386" t="s">
        <v>379</v>
      </c>
      <c r="L211" s="386" t="s">
        <v>41</v>
      </c>
      <c r="M211" s="386" t="s">
        <v>243</v>
      </c>
      <c r="N211" s="386" t="s">
        <v>380</v>
      </c>
      <c r="O211" s="386" t="s">
        <v>102</v>
      </c>
      <c r="P211" s="386" t="s">
        <v>46</v>
      </c>
      <c r="Q211" s="386" t="s">
        <v>103</v>
      </c>
      <c r="R211" s="386">
        <v>0</v>
      </c>
      <c r="S211" s="386">
        <v>0</v>
      </c>
      <c r="T211" s="386" t="s">
        <v>369</v>
      </c>
      <c r="U211" s="386" t="s">
        <v>404</v>
      </c>
    </row>
    <row r="212" spans="1:21">
      <c r="A212" s="386" t="s">
        <v>379</v>
      </c>
      <c r="B212" s="386" t="s">
        <v>132</v>
      </c>
      <c r="C212" s="386"/>
      <c r="D212" s="387">
        <v>44927</v>
      </c>
      <c r="E212" s="386">
        <v>1</v>
      </c>
      <c r="F212" s="386">
        <v>2023</v>
      </c>
      <c r="G212" s="388">
        <v>0</v>
      </c>
      <c r="H212" s="388">
        <v>22</v>
      </c>
      <c r="I212" s="388">
        <v>0</v>
      </c>
      <c r="J212" s="388">
        <v>0</v>
      </c>
      <c r="K212" s="386" t="s">
        <v>379</v>
      </c>
      <c r="L212" s="386" t="s">
        <v>41</v>
      </c>
      <c r="M212" s="386" t="s">
        <v>243</v>
      </c>
      <c r="N212" s="386" t="s">
        <v>380</v>
      </c>
      <c r="O212" s="386" t="s">
        <v>102</v>
      </c>
      <c r="P212" s="386" t="s">
        <v>46</v>
      </c>
      <c r="Q212" s="386" t="s">
        <v>103</v>
      </c>
      <c r="R212" s="386">
        <v>0</v>
      </c>
      <c r="S212" s="389">
        <v>0</v>
      </c>
      <c r="T212" s="386" t="s">
        <v>369</v>
      </c>
      <c r="U212" s="386" t="s">
        <v>404</v>
      </c>
    </row>
    <row r="213" spans="1:21">
      <c r="A213" s="386" t="s">
        <v>379</v>
      </c>
      <c r="B213" s="386" t="s">
        <v>13</v>
      </c>
      <c r="C213" s="386"/>
      <c r="D213" s="387">
        <v>44927</v>
      </c>
      <c r="E213" s="386">
        <v>1</v>
      </c>
      <c r="F213" s="386">
        <v>2023</v>
      </c>
      <c r="G213" s="388">
        <v>0</v>
      </c>
      <c r="H213" s="388">
        <v>22</v>
      </c>
      <c r="I213" s="388">
        <v>0</v>
      </c>
      <c r="J213" s="388">
        <v>0</v>
      </c>
      <c r="K213" s="386" t="s">
        <v>379</v>
      </c>
      <c r="L213" s="386" t="s">
        <v>41</v>
      </c>
      <c r="M213" s="386" t="s">
        <v>243</v>
      </c>
      <c r="N213" s="386" t="s">
        <v>380</v>
      </c>
      <c r="O213" s="386" t="s">
        <v>102</v>
      </c>
      <c r="P213" s="386" t="s">
        <v>46</v>
      </c>
      <c r="Q213" s="386" t="s">
        <v>103</v>
      </c>
      <c r="R213" s="386">
        <v>0</v>
      </c>
      <c r="S213" s="386">
        <v>0</v>
      </c>
      <c r="T213" s="386" t="s">
        <v>369</v>
      </c>
      <c r="U213" s="386" t="s">
        <v>404</v>
      </c>
    </row>
    <row r="214" spans="1:21">
      <c r="A214" s="386" t="s">
        <v>379</v>
      </c>
      <c r="B214" s="386" t="s">
        <v>14</v>
      </c>
      <c r="C214" s="386"/>
      <c r="D214" s="387">
        <v>44927</v>
      </c>
      <c r="E214" s="386">
        <v>1</v>
      </c>
      <c r="F214" s="386">
        <v>2023</v>
      </c>
      <c r="G214" s="388">
        <v>0</v>
      </c>
      <c r="H214" s="388">
        <v>22</v>
      </c>
      <c r="I214" s="388">
        <v>0</v>
      </c>
      <c r="J214" s="388">
        <v>0</v>
      </c>
      <c r="K214" s="386" t="s">
        <v>379</v>
      </c>
      <c r="L214" s="386" t="s">
        <v>41</v>
      </c>
      <c r="M214" s="386" t="s">
        <v>243</v>
      </c>
      <c r="N214" s="386" t="s">
        <v>380</v>
      </c>
      <c r="O214" s="386" t="s">
        <v>102</v>
      </c>
      <c r="P214" s="386" t="s">
        <v>46</v>
      </c>
      <c r="Q214" s="386" t="s">
        <v>103</v>
      </c>
      <c r="R214" s="386">
        <v>0</v>
      </c>
      <c r="S214" s="386">
        <v>0</v>
      </c>
      <c r="T214" s="386" t="s">
        <v>369</v>
      </c>
      <c r="U214" s="386" t="s">
        <v>404</v>
      </c>
    </row>
    <row r="215" spans="1:21">
      <c r="A215" s="386" t="s">
        <v>104</v>
      </c>
      <c r="B215" s="386" t="s">
        <v>7</v>
      </c>
      <c r="C215" s="386"/>
      <c r="D215" s="387">
        <v>44927</v>
      </c>
      <c r="E215" s="386">
        <v>1</v>
      </c>
      <c r="F215" s="386">
        <v>2023</v>
      </c>
      <c r="G215" s="388">
        <v>50</v>
      </c>
      <c r="H215" s="388">
        <v>22</v>
      </c>
      <c r="I215" s="388">
        <v>3.6666666666666665</v>
      </c>
      <c r="J215" s="388">
        <v>0</v>
      </c>
      <c r="K215" s="386" t="s">
        <v>104</v>
      </c>
      <c r="L215" s="386" t="s">
        <v>41</v>
      </c>
      <c r="M215" s="386" t="s">
        <v>243</v>
      </c>
      <c r="N215" s="386" t="s">
        <v>83</v>
      </c>
      <c r="O215" s="386" t="s">
        <v>105</v>
      </c>
      <c r="P215" s="386" t="s">
        <v>46</v>
      </c>
      <c r="Q215" s="386" t="s">
        <v>106</v>
      </c>
      <c r="R215" s="386">
        <v>0</v>
      </c>
      <c r="S215" s="389">
        <v>0</v>
      </c>
      <c r="T215" s="386" t="s">
        <v>369</v>
      </c>
      <c r="U215" s="386" t="s">
        <v>404</v>
      </c>
    </row>
    <row r="216" spans="1:21">
      <c r="A216" s="386" t="s">
        <v>104</v>
      </c>
      <c r="B216" s="386" t="s">
        <v>8</v>
      </c>
      <c r="C216" s="386"/>
      <c r="D216" s="387">
        <v>44927</v>
      </c>
      <c r="E216" s="386">
        <v>1</v>
      </c>
      <c r="F216" s="386">
        <v>2023</v>
      </c>
      <c r="G216" s="388">
        <v>20</v>
      </c>
      <c r="H216" s="388">
        <v>22</v>
      </c>
      <c r="I216" s="388">
        <v>1.4666666666666666</v>
      </c>
      <c r="J216" s="388">
        <v>0</v>
      </c>
      <c r="K216" s="386" t="s">
        <v>104</v>
      </c>
      <c r="L216" s="386" t="s">
        <v>41</v>
      </c>
      <c r="M216" s="386" t="s">
        <v>243</v>
      </c>
      <c r="N216" s="386" t="s">
        <v>83</v>
      </c>
      <c r="O216" s="386" t="s">
        <v>105</v>
      </c>
      <c r="P216" s="386" t="s">
        <v>46</v>
      </c>
      <c r="Q216" s="386" t="s">
        <v>106</v>
      </c>
      <c r="R216" s="386">
        <v>0</v>
      </c>
      <c r="S216" s="386">
        <v>0</v>
      </c>
      <c r="T216" s="386" t="s">
        <v>369</v>
      </c>
      <c r="U216" s="386" t="s">
        <v>404</v>
      </c>
    </row>
    <row r="217" spans="1:21">
      <c r="A217" s="386" t="s">
        <v>104</v>
      </c>
      <c r="B217" s="386" t="s">
        <v>9</v>
      </c>
      <c r="C217" s="386"/>
      <c r="D217" s="387">
        <v>44927</v>
      </c>
      <c r="E217" s="386">
        <v>1</v>
      </c>
      <c r="F217" s="386">
        <v>2023</v>
      </c>
      <c r="G217" s="388">
        <v>25</v>
      </c>
      <c r="H217" s="388">
        <v>22</v>
      </c>
      <c r="I217" s="388">
        <v>1.8333333333333333</v>
      </c>
      <c r="J217" s="388">
        <v>0</v>
      </c>
      <c r="K217" s="386" t="s">
        <v>104</v>
      </c>
      <c r="L217" s="386" t="s">
        <v>41</v>
      </c>
      <c r="M217" s="386" t="s">
        <v>243</v>
      </c>
      <c r="N217" s="386" t="s">
        <v>83</v>
      </c>
      <c r="O217" s="386" t="s">
        <v>105</v>
      </c>
      <c r="P217" s="386" t="s">
        <v>46</v>
      </c>
      <c r="Q217" s="386" t="s">
        <v>106</v>
      </c>
      <c r="R217" s="386">
        <v>0</v>
      </c>
      <c r="S217" s="386">
        <v>0</v>
      </c>
      <c r="T217" s="386" t="s">
        <v>369</v>
      </c>
      <c r="U217" s="386" t="s">
        <v>404</v>
      </c>
    </row>
    <row r="218" spans="1:21">
      <c r="A218" s="386" t="s">
        <v>354</v>
      </c>
      <c r="B218" s="386" t="s">
        <v>132</v>
      </c>
      <c r="C218" s="386"/>
      <c r="D218" s="387">
        <v>44927</v>
      </c>
      <c r="E218" s="386">
        <v>1</v>
      </c>
      <c r="F218" s="386">
        <v>2023</v>
      </c>
      <c r="G218" s="388">
        <v>0</v>
      </c>
      <c r="H218" s="388">
        <v>22</v>
      </c>
      <c r="I218" s="388">
        <v>0</v>
      </c>
      <c r="J218" s="388">
        <v>0</v>
      </c>
      <c r="K218" s="386" t="s">
        <v>354</v>
      </c>
      <c r="L218" s="386" t="s">
        <v>41</v>
      </c>
      <c r="M218" s="386" t="s">
        <v>383</v>
      </c>
      <c r="N218" s="386" t="s">
        <v>380</v>
      </c>
      <c r="O218" s="386" t="s">
        <v>384</v>
      </c>
      <c r="P218" s="386" t="s">
        <v>46</v>
      </c>
      <c r="Q218" s="386" t="s">
        <v>385</v>
      </c>
      <c r="R218" s="386">
        <v>3.293714285714286</v>
      </c>
      <c r="S218" s="389">
        <v>22.62</v>
      </c>
      <c r="T218" s="386" t="s">
        <v>369</v>
      </c>
      <c r="U218" s="386" t="s">
        <v>404</v>
      </c>
    </row>
    <row r="219" spans="1:21">
      <c r="A219" s="386" t="s">
        <v>354</v>
      </c>
      <c r="B219" s="386" t="s">
        <v>13</v>
      </c>
      <c r="C219" s="386"/>
      <c r="D219" s="387">
        <v>44927</v>
      </c>
      <c r="E219" s="386">
        <v>1</v>
      </c>
      <c r="F219" s="386">
        <v>2023</v>
      </c>
      <c r="G219" s="388">
        <v>0</v>
      </c>
      <c r="H219" s="388">
        <v>22</v>
      </c>
      <c r="I219" s="388">
        <v>0</v>
      </c>
      <c r="J219" s="388">
        <v>0</v>
      </c>
      <c r="K219" s="386" t="s">
        <v>354</v>
      </c>
      <c r="L219" s="386" t="s">
        <v>41</v>
      </c>
      <c r="M219" s="386" t="s">
        <v>383</v>
      </c>
      <c r="N219" s="386" t="s">
        <v>380</v>
      </c>
      <c r="O219" s="386" t="s">
        <v>384</v>
      </c>
      <c r="P219" s="386" t="s">
        <v>46</v>
      </c>
      <c r="Q219" s="386" t="s">
        <v>385</v>
      </c>
      <c r="R219" s="386">
        <v>3.293714285714286</v>
      </c>
      <c r="S219" s="386">
        <v>4.95</v>
      </c>
      <c r="T219" s="386" t="s">
        <v>369</v>
      </c>
      <c r="U219" s="386" t="s">
        <v>404</v>
      </c>
    </row>
    <row r="220" spans="1:21">
      <c r="A220" s="386" t="s">
        <v>354</v>
      </c>
      <c r="B220" s="386" t="s">
        <v>14</v>
      </c>
      <c r="C220" s="386"/>
      <c r="D220" s="387">
        <v>44927</v>
      </c>
      <c r="E220" s="386">
        <v>1</v>
      </c>
      <c r="F220" s="386">
        <v>2023</v>
      </c>
      <c r="G220" s="388">
        <v>0</v>
      </c>
      <c r="H220" s="388">
        <v>22</v>
      </c>
      <c r="I220" s="388">
        <v>0</v>
      </c>
      <c r="J220" s="388">
        <v>0</v>
      </c>
      <c r="K220" s="386" t="s">
        <v>354</v>
      </c>
      <c r="L220" s="386" t="s">
        <v>41</v>
      </c>
      <c r="M220" s="386" t="s">
        <v>383</v>
      </c>
      <c r="N220" s="386" t="s">
        <v>380</v>
      </c>
      <c r="O220" s="386" t="s">
        <v>384</v>
      </c>
      <c r="P220" s="386" t="s">
        <v>46</v>
      </c>
      <c r="Q220" s="386" t="s">
        <v>385</v>
      </c>
      <c r="R220" s="386">
        <v>3.293714285714286</v>
      </c>
      <c r="S220" s="386">
        <v>5.09</v>
      </c>
      <c r="T220" s="386" t="s">
        <v>369</v>
      </c>
      <c r="U220" s="386" t="s">
        <v>404</v>
      </c>
    </row>
    <row r="221" spans="1:21">
      <c r="A221" s="386" t="s">
        <v>112</v>
      </c>
      <c r="B221" s="386" t="s">
        <v>7</v>
      </c>
      <c r="C221" s="386"/>
      <c r="D221" s="387">
        <v>44927</v>
      </c>
      <c r="E221" s="386">
        <v>1</v>
      </c>
      <c r="F221" s="386">
        <v>2023</v>
      </c>
      <c r="G221" s="388">
        <v>3</v>
      </c>
      <c r="H221" s="388">
        <v>22</v>
      </c>
      <c r="I221" s="388">
        <v>0.22</v>
      </c>
      <c r="J221" s="388">
        <v>4.75</v>
      </c>
      <c r="K221" s="386" t="s">
        <v>112</v>
      </c>
      <c r="L221" s="386" t="s">
        <v>72</v>
      </c>
      <c r="M221" s="386" t="s">
        <v>244</v>
      </c>
      <c r="N221" s="386" t="s">
        <v>62</v>
      </c>
      <c r="O221" s="386" t="s">
        <v>113</v>
      </c>
      <c r="P221" s="386" t="s">
        <v>60</v>
      </c>
      <c r="Q221" s="386" t="s">
        <v>193</v>
      </c>
      <c r="R221" s="386">
        <v>0</v>
      </c>
      <c r="S221" s="389">
        <v>0</v>
      </c>
      <c r="T221" s="386" t="s">
        <v>369</v>
      </c>
      <c r="U221" s="386" t="s">
        <v>404</v>
      </c>
    </row>
    <row r="222" spans="1:21">
      <c r="A222" s="386" t="s">
        <v>112</v>
      </c>
      <c r="B222" s="386" t="s">
        <v>8</v>
      </c>
      <c r="C222" s="386"/>
      <c r="D222" s="387">
        <v>44927</v>
      </c>
      <c r="E222" s="386">
        <v>1</v>
      </c>
      <c r="F222" s="386">
        <v>2023</v>
      </c>
      <c r="G222" s="388">
        <v>0</v>
      </c>
      <c r="H222" s="388">
        <v>22</v>
      </c>
      <c r="I222" s="388">
        <v>0</v>
      </c>
      <c r="J222" s="388">
        <v>0</v>
      </c>
      <c r="K222" s="386" t="s">
        <v>112</v>
      </c>
      <c r="L222" s="386" t="s">
        <v>72</v>
      </c>
      <c r="M222" s="386" t="s">
        <v>244</v>
      </c>
      <c r="N222" s="386" t="s">
        <v>62</v>
      </c>
      <c r="O222" s="386" t="s">
        <v>113</v>
      </c>
      <c r="P222" s="386" t="s">
        <v>60</v>
      </c>
      <c r="Q222" s="386" t="s">
        <v>193</v>
      </c>
      <c r="R222" s="386">
        <v>0</v>
      </c>
      <c r="S222" s="386">
        <v>0</v>
      </c>
      <c r="T222" s="386" t="s">
        <v>369</v>
      </c>
      <c r="U222" s="386" t="s">
        <v>404</v>
      </c>
    </row>
    <row r="223" spans="1:21">
      <c r="A223" s="386" t="s">
        <v>112</v>
      </c>
      <c r="B223" s="386" t="s">
        <v>9</v>
      </c>
      <c r="C223" s="386"/>
      <c r="D223" s="387">
        <v>44927</v>
      </c>
      <c r="E223" s="386">
        <v>1</v>
      </c>
      <c r="F223" s="386">
        <v>2023</v>
      </c>
      <c r="G223" s="388">
        <v>3.5</v>
      </c>
      <c r="H223" s="388">
        <v>22</v>
      </c>
      <c r="I223" s="388">
        <v>0.25666666666666665</v>
      </c>
      <c r="J223" s="388">
        <v>1.07</v>
      </c>
      <c r="K223" s="386" t="s">
        <v>112</v>
      </c>
      <c r="L223" s="386" t="s">
        <v>72</v>
      </c>
      <c r="M223" s="386" t="s">
        <v>244</v>
      </c>
      <c r="N223" s="386" t="s">
        <v>62</v>
      </c>
      <c r="O223" s="386" t="s">
        <v>113</v>
      </c>
      <c r="P223" s="386" t="s">
        <v>60</v>
      </c>
      <c r="Q223" s="386" t="s">
        <v>193</v>
      </c>
      <c r="R223" s="386">
        <v>0</v>
      </c>
      <c r="S223" s="386">
        <v>0</v>
      </c>
      <c r="T223" s="386" t="s">
        <v>369</v>
      </c>
      <c r="U223" s="386" t="s">
        <v>404</v>
      </c>
    </row>
    <row r="224" spans="1:21">
      <c r="A224" s="386" t="s">
        <v>112</v>
      </c>
      <c r="B224" s="386" t="s">
        <v>10</v>
      </c>
      <c r="C224" s="386"/>
      <c r="D224" s="387">
        <v>44927</v>
      </c>
      <c r="E224" s="386">
        <v>1</v>
      </c>
      <c r="F224" s="386">
        <v>2023</v>
      </c>
      <c r="G224" s="388">
        <v>0.85</v>
      </c>
      <c r="H224" s="388">
        <v>22</v>
      </c>
      <c r="I224" s="388">
        <v>6.2333333333333331E-2</v>
      </c>
      <c r="J224" s="388">
        <v>0</v>
      </c>
      <c r="K224" s="386" t="s">
        <v>112</v>
      </c>
      <c r="L224" s="386" t="s">
        <v>72</v>
      </c>
      <c r="M224" s="386" t="s">
        <v>244</v>
      </c>
      <c r="N224" s="386" t="s">
        <v>62</v>
      </c>
      <c r="O224" s="386" t="s">
        <v>113</v>
      </c>
      <c r="P224" s="386" t="s">
        <v>60</v>
      </c>
      <c r="Q224" s="386" t="s">
        <v>193</v>
      </c>
      <c r="R224" s="386">
        <v>0</v>
      </c>
      <c r="S224" s="389">
        <v>0</v>
      </c>
      <c r="T224" s="386" t="s">
        <v>369</v>
      </c>
      <c r="U224" s="386" t="s">
        <v>404</v>
      </c>
    </row>
    <row r="225" spans="1:21">
      <c r="A225" s="386" t="s">
        <v>112</v>
      </c>
      <c r="B225" s="386" t="s">
        <v>5</v>
      </c>
      <c r="C225" s="386"/>
      <c r="D225" s="387">
        <v>44927</v>
      </c>
      <c r="E225" s="386">
        <v>1</v>
      </c>
      <c r="F225" s="386">
        <v>2023</v>
      </c>
      <c r="G225" s="388">
        <v>0.75</v>
      </c>
      <c r="H225" s="388">
        <v>22</v>
      </c>
      <c r="I225" s="388">
        <v>5.5E-2</v>
      </c>
      <c r="J225" s="388">
        <v>0</v>
      </c>
      <c r="K225" s="386" t="s">
        <v>112</v>
      </c>
      <c r="L225" s="386" t="s">
        <v>72</v>
      </c>
      <c r="M225" s="386" t="s">
        <v>244</v>
      </c>
      <c r="N225" s="386" t="s">
        <v>62</v>
      </c>
      <c r="O225" s="386" t="s">
        <v>113</v>
      </c>
      <c r="P225" s="386" t="s">
        <v>60</v>
      </c>
      <c r="Q225" s="386" t="s">
        <v>193</v>
      </c>
      <c r="R225" s="386">
        <v>0</v>
      </c>
      <c r="S225" s="386">
        <v>0</v>
      </c>
      <c r="T225" s="386" t="s">
        <v>369</v>
      </c>
      <c r="U225" s="386" t="s">
        <v>404</v>
      </c>
    </row>
    <row r="226" spans="1:21">
      <c r="A226" s="386" t="s">
        <v>112</v>
      </c>
      <c r="B226" s="386" t="s">
        <v>11</v>
      </c>
      <c r="C226" s="386"/>
      <c r="D226" s="387">
        <v>44927</v>
      </c>
      <c r="E226" s="386">
        <v>1</v>
      </c>
      <c r="F226" s="386">
        <v>2023</v>
      </c>
      <c r="G226" s="388">
        <v>14.6</v>
      </c>
      <c r="H226" s="388">
        <v>22</v>
      </c>
      <c r="I226" s="388">
        <v>1.0706666666666667</v>
      </c>
      <c r="J226" s="388">
        <v>1.51</v>
      </c>
      <c r="K226" s="386" t="s">
        <v>112</v>
      </c>
      <c r="L226" s="386" t="s">
        <v>72</v>
      </c>
      <c r="M226" s="386" t="s">
        <v>244</v>
      </c>
      <c r="N226" s="386" t="s">
        <v>62</v>
      </c>
      <c r="O226" s="386" t="s">
        <v>113</v>
      </c>
      <c r="P226" s="386" t="s">
        <v>60</v>
      </c>
      <c r="Q226" s="386" t="s">
        <v>193</v>
      </c>
      <c r="R226" s="386">
        <v>0</v>
      </c>
      <c r="S226" s="386">
        <v>0</v>
      </c>
      <c r="T226" s="386" t="s">
        <v>369</v>
      </c>
      <c r="U226" s="386" t="s">
        <v>404</v>
      </c>
    </row>
    <row r="227" spans="1:21">
      <c r="A227" s="386" t="s">
        <v>112</v>
      </c>
      <c r="B227" s="386" t="s">
        <v>12</v>
      </c>
      <c r="C227" s="386"/>
      <c r="D227" s="387">
        <v>44927</v>
      </c>
      <c r="E227" s="386">
        <v>1</v>
      </c>
      <c r="F227" s="386">
        <v>2023</v>
      </c>
      <c r="G227" s="388">
        <v>5.5</v>
      </c>
      <c r="H227" s="388">
        <v>22</v>
      </c>
      <c r="I227" s="388">
        <v>0.40333333333333332</v>
      </c>
      <c r="J227" s="388">
        <v>0</v>
      </c>
      <c r="K227" s="386" t="s">
        <v>112</v>
      </c>
      <c r="L227" s="386" t="s">
        <v>72</v>
      </c>
      <c r="M227" s="386" t="s">
        <v>244</v>
      </c>
      <c r="N227" s="386" t="s">
        <v>62</v>
      </c>
      <c r="O227" s="386" t="s">
        <v>113</v>
      </c>
      <c r="P227" s="386" t="s">
        <v>60</v>
      </c>
      <c r="Q227" s="386" t="s">
        <v>193</v>
      </c>
      <c r="R227" s="386">
        <v>8.98595238095238</v>
      </c>
      <c r="S227" s="389">
        <v>6.1344409489924487</v>
      </c>
      <c r="T227" s="386" t="s">
        <v>369</v>
      </c>
      <c r="U227" s="386" t="s">
        <v>404</v>
      </c>
    </row>
    <row r="228" spans="1:21">
      <c r="A228" s="386" t="s">
        <v>112</v>
      </c>
      <c r="B228" s="386" t="s">
        <v>15</v>
      </c>
      <c r="C228" s="386"/>
      <c r="D228" s="387">
        <v>44927</v>
      </c>
      <c r="E228" s="386">
        <v>1</v>
      </c>
      <c r="F228" s="386">
        <v>2023</v>
      </c>
      <c r="G228" s="388">
        <v>0.75</v>
      </c>
      <c r="H228" s="388">
        <v>22</v>
      </c>
      <c r="I228" s="388">
        <v>5.5E-2</v>
      </c>
      <c r="J228" s="388">
        <v>0</v>
      </c>
      <c r="K228" s="386" t="s">
        <v>112</v>
      </c>
      <c r="L228" s="386" t="s">
        <v>72</v>
      </c>
      <c r="M228" s="386" t="s">
        <v>244</v>
      </c>
      <c r="N228" s="386" t="s">
        <v>62</v>
      </c>
      <c r="O228" s="386" t="s">
        <v>113</v>
      </c>
      <c r="P228" s="386" t="s">
        <v>60</v>
      </c>
      <c r="Q228" s="386" t="s">
        <v>193</v>
      </c>
      <c r="R228" s="386">
        <v>8.98595238095238</v>
      </c>
      <c r="S228" s="386">
        <v>47.6</v>
      </c>
      <c r="T228" s="386" t="s">
        <v>369</v>
      </c>
      <c r="U228" s="386" t="s">
        <v>404</v>
      </c>
    </row>
    <row r="229" spans="1:21">
      <c r="A229" s="386" t="s">
        <v>112</v>
      </c>
      <c r="B229" s="386" t="s">
        <v>16</v>
      </c>
      <c r="C229" s="386"/>
      <c r="D229" s="387">
        <v>44927</v>
      </c>
      <c r="E229" s="386">
        <v>1</v>
      </c>
      <c r="F229" s="386">
        <v>2023</v>
      </c>
      <c r="G229" s="388">
        <v>0.05</v>
      </c>
      <c r="H229" s="388">
        <v>22</v>
      </c>
      <c r="I229" s="388">
        <v>3.666666666666667E-3</v>
      </c>
      <c r="J229" s="388">
        <v>0</v>
      </c>
      <c r="K229" s="386" t="s">
        <v>112</v>
      </c>
      <c r="L229" s="386" t="s">
        <v>72</v>
      </c>
      <c r="M229" s="386" t="s">
        <v>244</v>
      </c>
      <c r="N229" s="386" t="s">
        <v>62</v>
      </c>
      <c r="O229" s="386" t="s">
        <v>113</v>
      </c>
      <c r="P229" s="386" t="s">
        <v>60</v>
      </c>
      <c r="Q229" s="386" t="s">
        <v>193</v>
      </c>
      <c r="R229" s="386">
        <v>8.98595238095238</v>
      </c>
      <c r="S229" s="386">
        <v>10.1</v>
      </c>
      <c r="T229" s="386" t="s">
        <v>369</v>
      </c>
      <c r="U229" s="386" t="s">
        <v>404</v>
      </c>
    </row>
    <row r="230" spans="1:21">
      <c r="A230" s="386" t="s">
        <v>112</v>
      </c>
      <c r="B230" s="386" t="s">
        <v>17</v>
      </c>
      <c r="C230" s="386"/>
      <c r="D230" s="387">
        <v>44927</v>
      </c>
      <c r="E230" s="386">
        <v>1</v>
      </c>
      <c r="F230" s="386">
        <v>2023</v>
      </c>
      <c r="G230" s="388">
        <v>1</v>
      </c>
      <c r="H230" s="388">
        <v>22</v>
      </c>
      <c r="I230" s="388">
        <v>7.3333333333333334E-2</v>
      </c>
      <c r="J230" s="388">
        <v>0</v>
      </c>
      <c r="K230" s="386" t="s">
        <v>112</v>
      </c>
      <c r="L230" s="386" t="s">
        <v>72</v>
      </c>
      <c r="M230" s="386" t="s">
        <v>244</v>
      </c>
      <c r="N230" s="386" t="s">
        <v>62</v>
      </c>
      <c r="O230" s="386" t="s">
        <v>113</v>
      </c>
      <c r="P230" s="386" t="s">
        <v>60</v>
      </c>
      <c r="Q230" s="386" t="s">
        <v>193</v>
      </c>
      <c r="R230" s="386">
        <v>8.98595238095238</v>
      </c>
      <c r="S230" s="389">
        <v>7.0390097712430348</v>
      </c>
      <c r="T230" s="386" t="s">
        <v>369</v>
      </c>
      <c r="U230" s="386" t="s">
        <v>404</v>
      </c>
    </row>
    <row r="231" spans="1:21">
      <c r="A231" s="386" t="s">
        <v>112</v>
      </c>
      <c r="B231" s="386" t="s">
        <v>132</v>
      </c>
      <c r="C231" s="386"/>
      <c r="D231" s="387">
        <v>44927</v>
      </c>
      <c r="E231" s="386">
        <v>1</v>
      </c>
      <c r="F231" s="386">
        <v>2023</v>
      </c>
      <c r="G231" s="388">
        <v>0</v>
      </c>
      <c r="H231" s="388">
        <v>22</v>
      </c>
      <c r="I231" s="388">
        <v>0</v>
      </c>
      <c r="J231" s="388">
        <v>0</v>
      </c>
      <c r="K231" s="386" t="s">
        <v>112</v>
      </c>
      <c r="L231" s="386" t="s">
        <v>72</v>
      </c>
      <c r="M231" s="386" t="s">
        <v>244</v>
      </c>
      <c r="N231" s="386" t="s">
        <v>62</v>
      </c>
      <c r="O231" s="386" t="s">
        <v>113</v>
      </c>
      <c r="P231" s="386" t="s">
        <v>60</v>
      </c>
      <c r="Q231" s="386" t="s">
        <v>193</v>
      </c>
      <c r="R231" s="386">
        <v>8.98595238095238</v>
      </c>
      <c r="S231" s="386">
        <v>10.72</v>
      </c>
      <c r="T231" s="386" t="s">
        <v>369</v>
      </c>
      <c r="U231" s="386" t="s">
        <v>404</v>
      </c>
    </row>
    <row r="232" spans="1:21">
      <c r="A232" s="386" t="s">
        <v>112</v>
      </c>
      <c r="B232" s="386" t="s">
        <v>13</v>
      </c>
      <c r="C232" s="386"/>
      <c r="D232" s="387">
        <v>44927</v>
      </c>
      <c r="E232" s="386">
        <v>1</v>
      </c>
      <c r="F232" s="386">
        <v>2023</v>
      </c>
      <c r="G232" s="388">
        <v>0</v>
      </c>
      <c r="H232" s="388">
        <v>22</v>
      </c>
      <c r="I232" s="388">
        <v>0</v>
      </c>
      <c r="J232" s="388">
        <v>0</v>
      </c>
      <c r="K232" s="386" t="s">
        <v>112</v>
      </c>
      <c r="L232" s="386" t="s">
        <v>72</v>
      </c>
      <c r="M232" s="386" t="s">
        <v>244</v>
      </c>
      <c r="N232" s="386" t="s">
        <v>62</v>
      </c>
      <c r="O232" s="386" t="s">
        <v>113</v>
      </c>
      <c r="P232" s="386" t="s">
        <v>60</v>
      </c>
      <c r="Q232" s="386" t="s">
        <v>193</v>
      </c>
      <c r="R232" s="386">
        <v>8.98595238095238</v>
      </c>
      <c r="S232" s="386">
        <v>8.8699999999999992</v>
      </c>
      <c r="T232" s="386" t="s">
        <v>369</v>
      </c>
      <c r="U232" s="386" t="s">
        <v>404</v>
      </c>
    </row>
    <row r="233" spans="1:21">
      <c r="A233" s="386" t="s">
        <v>112</v>
      </c>
      <c r="B233" s="386" t="s">
        <v>14</v>
      </c>
      <c r="C233" s="386"/>
      <c r="D233" s="387">
        <v>44927</v>
      </c>
      <c r="E233" s="386">
        <v>1</v>
      </c>
      <c r="F233" s="386">
        <v>2023</v>
      </c>
      <c r="G233" s="388">
        <v>0</v>
      </c>
      <c r="H233" s="388">
        <v>22</v>
      </c>
      <c r="I233" s="388">
        <v>0</v>
      </c>
      <c r="J233" s="388">
        <v>0</v>
      </c>
      <c r="K233" s="386" t="s">
        <v>112</v>
      </c>
      <c r="L233" s="386" t="s">
        <v>72</v>
      </c>
      <c r="M233" s="386" t="s">
        <v>244</v>
      </c>
      <c r="N233" s="386" t="s">
        <v>62</v>
      </c>
      <c r="O233" s="386" t="s">
        <v>113</v>
      </c>
      <c r="P233" s="386" t="s">
        <v>60</v>
      </c>
      <c r="Q233" s="386" t="s">
        <v>193</v>
      </c>
      <c r="R233" s="386">
        <v>5.3533333333333335</v>
      </c>
      <c r="S233" s="389">
        <v>5.33</v>
      </c>
      <c r="T233" s="386" t="s">
        <v>369</v>
      </c>
      <c r="U233" s="386" t="s">
        <v>404</v>
      </c>
    </row>
    <row r="234" spans="1:21">
      <c r="A234" s="386" t="s">
        <v>114</v>
      </c>
      <c r="B234" s="386" t="s">
        <v>7</v>
      </c>
      <c r="C234" s="386"/>
      <c r="D234" s="387">
        <v>44927</v>
      </c>
      <c r="E234" s="386">
        <v>1</v>
      </c>
      <c r="F234" s="386">
        <v>2023</v>
      </c>
      <c r="G234" s="388">
        <v>50</v>
      </c>
      <c r="H234" s="388">
        <v>22</v>
      </c>
      <c r="I234" s="388">
        <v>3.6666666666666665</v>
      </c>
      <c r="J234" s="388">
        <v>0</v>
      </c>
      <c r="K234" s="386" t="s">
        <v>114</v>
      </c>
      <c r="L234" s="386" t="s">
        <v>41</v>
      </c>
      <c r="M234" s="386" t="s">
        <v>383</v>
      </c>
      <c r="N234" s="386" t="s">
        <v>83</v>
      </c>
      <c r="O234" s="386" t="s">
        <v>251</v>
      </c>
      <c r="P234" s="386" t="s">
        <v>46</v>
      </c>
      <c r="Q234" s="386" t="s">
        <v>115</v>
      </c>
      <c r="R234" s="386">
        <v>5.3533333333333335</v>
      </c>
      <c r="S234" s="386">
        <v>0.51</v>
      </c>
      <c r="T234" s="386" t="s">
        <v>369</v>
      </c>
      <c r="U234" s="386" t="s">
        <v>404</v>
      </c>
    </row>
    <row r="235" spans="1:21">
      <c r="A235" s="386" t="s">
        <v>114</v>
      </c>
      <c r="B235" s="386" t="s">
        <v>8</v>
      </c>
      <c r="C235" s="386"/>
      <c r="D235" s="387">
        <v>44927</v>
      </c>
      <c r="E235" s="386">
        <v>1</v>
      </c>
      <c r="F235" s="386">
        <v>2023</v>
      </c>
      <c r="G235" s="388">
        <v>30</v>
      </c>
      <c r="H235" s="388">
        <v>22</v>
      </c>
      <c r="I235" s="388">
        <v>2.2000000000000002</v>
      </c>
      <c r="J235" s="388">
        <v>1.44E-2</v>
      </c>
      <c r="K235" s="386" t="s">
        <v>114</v>
      </c>
      <c r="L235" s="386" t="s">
        <v>41</v>
      </c>
      <c r="M235" s="386" t="s">
        <v>383</v>
      </c>
      <c r="N235" s="386" t="s">
        <v>83</v>
      </c>
      <c r="O235" s="386" t="s">
        <v>251</v>
      </c>
      <c r="P235" s="386" t="s">
        <v>46</v>
      </c>
      <c r="Q235" s="386" t="s">
        <v>115</v>
      </c>
      <c r="R235" s="386">
        <v>5.3533333333333335</v>
      </c>
      <c r="S235" s="386">
        <v>2.75</v>
      </c>
      <c r="T235" s="386" t="s">
        <v>369</v>
      </c>
      <c r="U235" s="386" t="s">
        <v>404</v>
      </c>
    </row>
    <row r="236" spans="1:21">
      <c r="A236" s="386" t="s">
        <v>114</v>
      </c>
      <c r="B236" s="386" t="s">
        <v>9</v>
      </c>
      <c r="C236" s="386"/>
      <c r="D236" s="387">
        <v>44927</v>
      </c>
      <c r="E236" s="386">
        <v>1</v>
      </c>
      <c r="F236" s="386">
        <v>2023</v>
      </c>
      <c r="G236" s="388">
        <v>100</v>
      </c>
      <c r="H236" s="388">
        <v>22</v>
      </c>
      <c r="I236" s="388">
        <v>7.333333333333333</v>
      </c>
      <c r="J236" s="388">
        <v>0.62175000000000002</v>
      </c>
      <c r="K236" s="386" t="s">
        <v>114</v>
      </c>
      <c r="L236" s="386" t="s">
        <v>41</v>
      </c>
      <c r="M236" s="386" t="s">
        <v>383</v>
      </c>
      <c r="N236" s="386" t="s">
        <v>83</v>
      </c>
      <c r="O236" s="386" t="s">
        <v>251</v>
      </c>
      <c r="P236" s="386" t="s">
        <v>46</v>
      </c>
      <c r="Q236" s="386" t="s">
        <v>115</v>
      </c>
      <c r="R236" s="386">
        <v>1.5295238095238097</v>
      </c>
      <c r="S236" s="389">
        <v>1.25</v>
      </c>
      <c r="T236" s="386" t="s">
        <v>369</v>
      </c>
      <c r="U236" s="386" t="s">
        <v>404</v>
      </c>
    </row>
    <row r="237" spans="1:21">
      <c r="A237" s="386" t="s">
        <v>114</v>
      </c>
      <c r="B237" s="386" t="s">
        <v>10</v>
      </c>
      <c r="C237" s="386"/>
      <c r="D237" s="387">
        <v>44927</v>
      </c>
      <c r="E237" s="386">
        <v>1</v>
      </c>
      <c r="F237" s="386">
        <v>2023</v>
      </c>
      <c r="G237" s="388">
        <v>58</v>
      </c>
      <c r="H237" s="388">
        <v>22</v>
      </c>
      <c r="I237" s="388">
        <v>4.253333333333333</v>
      </c>
      <c r="J237" s="388">
        <v>0.10174999999999999</v>
      </c>
      <c r="K237" s="386" t="s">
        <v>114</v>
      </c>
      <c r="L237" s="386" t="s">
        <v>41</v>
      </c>
      <c r="M237" s="386" t="s">
        <v>383</v>
      </c>
      <c r="N237" s="386" t="s">
        <v>83</v>
      </c>
      <c r="O237" s="386" t="s">
        <v>251</v>
      </c>
      <c r="P237" s="386" t="s">
        <v>46</v>
      </c>
      <c r="Q237" s="386" t="s">
        <v>115</v>
      </c>
      <c r="R237" s="386">
        <v>1.5295238095238097</v>
      </c>
      <c r="S237" s="386">
        <v>0</v>
      </c>
      <c r="T237" s="386" t="s">
        <v>369</v>
      </c>
      <c r="U237" s="386" t="s">
        <v>404</v>
      </c>
    </row>
    <row r="238" spans="1:21">
      <c r="A238" s="386" t="s">
        <v>114</v>
      </c>
      <c r="B238" s="386" t="s">
        <v>5</v>
      </c>
      <c r="C238" s="386"/>
      <c r="D238" s="387">
        <v>44927</v>
      </c>
      <c r="E238" s="386">
        <v>1</v>
      </c>
      <c r="F238" s="386">
        <v>2023</v>
      </c>
      <c r="G238" s="388">
        <v>56</v>
      </c>
      <c r="H238" s="388">
        <v>22</v>
      </c>
      <c r="I238" s="388">
        <v>4.1066666666666665</v>
      </c>
      <c r="J238" s="388">
        <v>0</v>
      </c>
      <c r="K238" s="386" t="s">
        <v>114</v>
      </c>
      <c r="L238" s="386" t="s">
        <v>41</v>
      </c>
      <c r="M238" s="386" t="s">
        <v>383</v>
      </c>
      <c r="N238" s="386" t="s">
        <v>83</v>
      </c>
      <c r="O238" s="386" t="s">
        <v>251</v>
      </c>
      <c r="P238" s="386" t="s">
        <v>46</v>
      </c>
      <c r="Q238" s="386" t="s">
        <v>115</v>
      </c>
      <c r="R238" s="386">
        <v>1.5295238095238097</v>
      </c>
      <c r="S238" s="386">
        <v>0</v>
      </c>
      <c r="T238" s="386" t="s">
        <v>369</v>
      </c>
      <c r="U238" s="386" t="s">
        <v>404</v>
      </c>
    </row>
    <row r="239" spans="1:21">
      <c r="A239" s="386" t="s">
        <v>114</v>
      </c>
      <c r="B239" s="386" t="s">
        <v>11</v>
      </c>
      <c r="C239" s="386"/>
      <c r="D239" s="387">
        <v>44927</v>
      </c>
      <c r="E239" s="386">
        <v>1</v>
      </c>
      <c r="F239" s="386">
        <v>2023</v>
      </c>
      <c r="G239" s="388">
        <v>150</v>
      </c>
      <c r="H239" s="388">
        <v>22</v>
      </c>
      <c r="I239" s="388">
        <v>11</v>
      </c>
      <c r="J239" s="388">
        <v>0</v>
      </c>
      <c r="K239" s="386" t="s">
        <v>114</v>
      </c>
      <c r="L239" s="386" t="s">
        <v>41</v>
      </c>
      <c r="M239" s="386" t="s">
        <v>383</v>
      </c>
      <c r="N239" s="386" t="s">
        <v>83</v>
      </c>
      <c r="O239" s="386" t="s">
        <v>251</v>
      </c>
      <c r="P239" s="386" t="s">
        <v>46</v>
      </c>
      <c r="Q239" s="386" t="s">
        <v>115</v>
      </c>
      <c r="R239" s="386">
        <v>6.8828571428571435</v>
      </c>
      <c r="S239" s="389">
        <v>1.1100000000000001</v>
      </c>
      <c r="T239" s="386" t="s">
        <v>369</v>
      </c>
      <c r="U239" s="386" t="s">
        <v>404</v>
      </c>
    </row>
    <row r="240" spans="1:21">
      <c r="A240" s="386" t="s">
        <v>114</v>
      </c>
      <c r="B240" s="386" t="s">
        <v>12</v>
      </c>
      <c r="C240" s="386"/>
      <c r="D240" s="387">
        <v>44927</v>
      </c>
      <c r="E240" s="386">
        <v>1</v>
      </c>
      <c r="F240" s="386">
        <v>2023</v>
      </c>
      <c r="G240" s="388">
        <v>30</v>
      </c>
      <c r="H240" s="388">
        <v>22</v>
      </c>
      <c r="I240" s="388">
        <v>2.2000000000000002</v>
      </c>
      <c r="J240" s="388">
        <v>0</v>
      </c>
      <c r="K240" s="386" t="s">
        <v>114</v>
      </c>
      <c r="L240" s="386" t="s">
        <v>41</v>
      </c>
      <c r="M240" s="386" t="s">
        <v>383</v>
      </c>
      <c r="N240" s="386" t="s">
        <v>83</v>
      </c>
      <c r="O240" s="386" t="s">
        <v>251</v>
      </c>
      <c r="P240" s="386" t="s">
        <v>46</v>
      </c>
      <c r="Q240" s="386" t="s">
        <v>115</v>
      </c>
      <c r="R240" s="386">
        <v>6.8828571428571435</v>
      </c>
      <c r="S240" s="386">
        <v>1.1100000000000001</v>
      </c>
      <c r="T240" s="386" t="s">
        <v>369</v>
      </c>
      <c r="U240" s="386" t="s">
        <v>404</v>
      </c>
    </row>
    <row r="241" spans="1:21">
      <c r="A241" s="386" t="s">
        <v>114</v>
      </c>
      <c r="B241" s="386" t="s">
        <v>15</v>
      </c>
      <c r="C241" s="386"/>
      <c r="D241" s="387">
        <v>44927</v>
      </c>
      <c r="E241" s="386">
        <v>1</v>
      </c>
      <c r="F241" s="386">
        <v>2023</v>
      </c>
      <c r="G241" s="388">
        <v>0</v>
      </c>
      <c r="H241" s="388">
        <v>22</v>
      </c>
      <c r="I241" s="388">
        <v>0</v>
      </c>
      <c r="J241" s="388">
        <v>0</v>
      </c>
      <c r="K241" s="386" t="s">
        <v>114</v>
      </c>
      <c r="L241" s="386" t="s">
        <v>41</v>
      </c>
      <c r="M241" s="386" t="s">
        <v>383</v>
      </c>
      <c r="N241" s="386" t="s">
        <v>83</v>
      </c>
      <c r="O241" s="386" t="s">
        <v>251</v>
      </c>
      <c r="P241" s="386" t="s">
        <v>46</v>
      </c>
      <c r="Q241" s="386" t="s">
        <v>115</v>
      </c>
      <c r="R241" s="386">
        <v>6.8828571428571435</v>
      </c>
      <c r="S241" s="386">
        <v>28.49</v>
      </c>
      <c r="T241" s="386" t="s">
        <v>369</v>
      </c>
      <c r="U241" s="386" t="s">
        <v>404</v>
      </c>
    </row>
    <row r="242" spans="1:21">
      <c r="A242" s="386" t="s">
        <v>114</v>
      </c>
      <c r="B242" s="386" t="s">
        <v>16</v>
      </c>
      <c r="C242" s="386"/>
      <c r="D242" s="387">
        <v>44927</v>
      </c>
      <c r="E242" s="386">
        <v>1</v>
      </c>
      <c r="F242" s="386">
        <v>2023</v>
      </c>
      <c r="G242" s="388">
        <v>38</v>
      </c>
      <c r="H242" s="388">
        <v>22</v>
      </c>
      <c r="I242" s="388">
        <v>2.7866666666666666</v>
      </c>
      <c r="J242" s="388">
        <v>0</v>
      </c>
      <c r="K242" s="386" t="s">
        <v>114</v>
      </c>
      <c r="L242" s="386" t="s">
        <v>41</v>
      </c>
      <c r="M242" s="386" t="s">
        <v>383</v>
      </c>
      <c r="N242" s="386" t="s">
        <v>83</v>
      </c>
      <c r="O242" s="386" t="s">
        <v>251</v>
      </c>
      <c r="P242" s="386" t="s">
        <v>46</v>
      </c>
      <c r="Q242" s="386" t="s">
        <v>115</v>
      </c>
      <c r="R242" s="386">
        <v>8.98595238095238</v>
      </c>
      <c r="S242" s="389">
        <v>9.5658333333333321</v>
      </c>
      <c r="T242" s="386" t="s">
        <v>369</v>
      </c>
      <c r="U242" s="386" t="s">
        <v>404</v>
      </c>
    </row>
    <row r="243" spans="1:21">
      <c r="A243" s="386" t="s">
        <v>114</v>
      </c>
      <c r="B243" s="386" t="s">
        <v>17</v>
      </c>
      <c r="C243" s="386"/>
      <c r="D243" s="387">
        <v>44927</v>
      </c>
      <c r="E243" s="386">
        <v>1</v>
      </c>
      <c r="F243" s="386">
        <v>2023</v>
      </c>
      <c r="G243" s="388">
        <v>38</v>
      </c>
      <c r="H243" s="388">
        <v>22</v>
      </c>
      <c r="I243" s="388">
        <v>2.7866666666666666</v>
      </c>
      <c r="J243" s="388">
        <v>0</v>
      </c>
      <c r="K243" s="386" t="s">
        <v>114</v>
      </c>
      <c r="L243" s="386" t="s">
        <v>41</v>
      </c>
      <c r="M243" s="386" t="s">
        <v>383</v>
      </c>
      <c r="N243" s="386" t="s">
        <v>83</v>
      </c>
      <c r="O243" s="386" t="s">
        <v>251</v>
      </c>
      <c r="P243" s="386" t="s">
        <v>46</v>
      </c>
      <c r="Q243" s="386" t="s">
        <v>115</v>
      </c>
      <c r="R243" s="386">
        <v>8.98595238095238</v>
      </c>
      <c r="S243" s="386">
        <v>9.0399999999999991</v>
      </c>
      <c r="T243" s="386" t="s">
        <v>369</v>
      </c>
      <c r="U243" s="386" t="s">
        <v>404</v>
      </c>
    </row>
    <row r="244" spans="1:21">
      <c r="A244" s="386" t="s">
        <v>114</v>
      </c>
      <c r="B244" s="386" t="s">
        <v>132</v>
      </c>
      <c r="C244" s="386"/>
      <c r="D244" s="387">
        <v>44927</v>
      </c>
      <c r="E244" s="386">
        <v>1</v>
      </c>
      <c r="F244" s="386">
        <v>2023</v>
      </c>
      <c r="G244" s="388">
        <v>0</v>
      </c>
      <c r="H244" s="388">
        <v>22</v>
      </c>
      <c r="I244" s="388">
        <v>0</v>
      </c>
      <c r="J244" s="388">
        <v>0</v>
      </c>
      <c r="K244" s="386" t="s">
        <v>114</v>
      </c>
      <c r="L244" s="386" t="s">
        <v>41</v>
      </c>
      <c r="M244" s="386" t="s">
        <v>383</v>
      </c>
      <c r="N244" s="386" t="s">
        <v>83</v>
      </c>
      <c r="O244" s="386" t="s">
        <v>251</v>
      </c>
      <c r="P244" s="386" t="s">
        <v>46</v>
      </c>
      <c r="Q244" s="386" t="s">
        <v>115</v>
      </c>
      <c r="R244" s="386">
        <v>8.98595238095238</v>
      </c>
      <c r="S244" s="386">
        <v>10.18</v>
      </c>
      <c r="T244" s="386" t="s">
        <v>369</v>
      </c>
      <c r="U244" s="386" t="s">
        <v>404</v>
      </c>
    </row>
    <row r="245" spans="1:21">
      <c r="A245" s="386" t="s">
        <v>114</v>
      </c>
      <c r="B245" s="386" t="s">
        <v>13</v>
      </c>
      <c r="C245" s="386"/>
      <c r="D245" s="387">
        <v>44927</v>
      </c>
      <c r="E245" s="386">
        <v>1</v>
      </c>
      <c r="F245" s="386">
        <v>2023</v>
      </c>
      <c r="G245" s="388">
        <v>0</v>
      </c>
      <c r="H245" s="388">
        <v>22</v>
      </c>
      <c r="I245" s="388">
        <v>0</v>
      </c>
      <c r="J245" s="388">
        <v>0</v>
      </c>
      <c r="K245" s="386" t="s">
        <v>114</v>
      </c>
      <c r="L245" s="386" t="s">
        <v>41</v>
      </c>
      <c r="M245" s="386" t="s">
        <v>383</v>
      </c>
      <c r="N245" s="386" t="s">
        <v>83</v>
      </c>
      <c r="O245" s="386" t="s">
        <v>251</v>
      </c>
      <c r="P245" s="386" t="s">
        <v>46</v>
      </c>
      <c r="Q245" s="386" t="s">
        <v>115</v>
      </c>
      <c r="R245" s="386">
        <v>8.98595238095238</v>
      </c>
      <c r="S245" s="389">
        <v>5.3008333333333333</v>
      </c>
      <c r="T245" s="386" t="s">
        <v>369</v>
      </c>
      <c r="U245" s="386" t="s">
        <v>404</v>
      </c>
    </row>
    <row r="246" spans="1:21">
      <c r="A246" s="386" t="s">
        <v>114</v>
      </c>
      <c r="B246" s="386" t="s">
        <v>14</v>
      </c>
      <c r="C246" s="386"/>
      <c r="D246" s="387">
        <v>44927</v>
      </c>
      <c r="E246" s="386">
        <v>1</v>
      </c>
      <c r="F246" s="386">
        <v>2023</v>
      </c>
      <c r="G246" s="388">
        <v>0</v>
      </c>
      <c r="H246" s="388">
        <v>22</v>
      </c>
      <c r="I246" s="388">
        <v>0</v>
      </c>
      <c r="J246" s="388">
        <v>0</v>
      </c>
      <c r="K246" s="386" t="s">
        <v>114</v>
      </c>
      <c r="L246" s="386" t="s">
        <v>41</v>
      </c>
      <c r="M246" s="386" t="s">
        <v>383</v>
      </c>
      <c r="N246" s="386" t="s">
        <v>83</v>
      </c>
      <c r="O246" s="386" t="s">
        <v>251</v>
      </c>
      <c r="P246" s="386" t="s">
        <v>46</v>
      </c>
      <c r="Q246" s="386" t="s">
        <v>115</v>
      </c>
      <c r="R246" s="386">
        <v>8.98595238095238</v>
      </c>
      <c r="S246" s="386">
        <v>5.3</v>
      </c>
      <c r="T246" s="386" t="s">
        <v>369</v>
      </c>
      <c r="U246" s="386" t="s">
        <v>404</v>
      </c>
    </row>
    <row r="247" spans="1:21">
      <c r="A247" s="386" t="s">
        <v>116</v>
      </c>
      <c r="B247" s="386" t="s">
        <v>7</v>
      </c>
      <c r="C247" s="386"/>
      <c r="D247" s="387">
        <v>44927</v>
      </c>
      <c r="E247" s="386">
        <v>1</v>
      </c>
      <c r="F247" s="386">
        <v>2023</v>
      </c>
      <c r="G247" s="388">
        <v>53.1</v>
      </c>
      <c r="H247" s="388">
        <v>22</v>
      </c>
      <c r="I247" s="388">
        <v>3.8940000000000001</v>
      </c>
      <c r="J247" s="388">
        <v>0</v>
      </c>
      <c r="K247" s="386" t="s">
        <v>86</v>
      </c>
      <c r="L247" s="386" t="s">
        <v>86</v>
      </c>
      <c r="M247" s="386" t="s">
        <v>386</v>
      </c>
      <c r="N247" s="386" t="s">
        <v>387</v>
      </c>
      <c r="O247" s="386" t="s">
        <v>117</v>
      </c>
      <c r="P247" s="386" t="s">
        <v>90</v>
      </c>
      <c r="Q247" s="386" t="s">
        <v>221</v>
      </c>
      <c r="R247" s="386">
        <v>8.98595238095238</v>
      </c>
      <c r="S247" s="386">
        <v>3.14</v>
      </c>
      <c r="T247" s="386" t="s">
        <v>369</v>
      </c>
      <c r="U247" s="386" t="s">
        <v>404</v>
      </c>
    </row>
    <row r="248" spans="1:21">
      <c r="A248" s="386" t="s">
        <v>116</v>
      </c>
      <c r="B248" s="386" t="s">
        <v>130</v>
      </c>
      <c r="C248" s="386"/>
      <c r="D248" s="387">
        <v>44927</v>
      </c>
      <c r="E248" s="386">
        <v>1</v>
      </c>
      <c r="F248" s="386">
        <v>2023</v>
      </c>
      <c r="G248" s="388">
        <v>53.1</v>
      </c>
      <c r="H248" s="388">
        <v>22</v>
      </c>
      <c r="I248" s="388">
        <v>3.8940000000000001</v>
      </c>
      <c r="J248" s="388">
        <v>17.04</v>
      </c>
      <c r="K248" s="386" t="s">
        <v>86</v>
      </c>
      <c r="L248" s="386" t="s">
        <v>86</v>
      </c>
      <c r="M248" s="386" t="s">
        <v>386</v>
      </c>
      <c r="N248" s="386" t="s">
        <v>387</v>
      </c>
      <c r="O248" s="386" t="s">
        <v>117</v>
      </c>
      <c r="P248" s="386" t="s">
        <v>90</v>
      </c>
      <c r="Q248" s="386" t="s">
        <v>221</v>
      </c>
      <c r="R248" s="386">
        <v>3.8238095238095235</v>
      </c>
      <c r="S248" s="389">
        <v>0.11416666666666667</v>
      </c>
      <c r="T248" s="386" t="s">
        <v>369</v>
      </c>
      <c r="U248" s="386" t="s">
        <v>404</v>
      </c>
    </row>
    <row r="249" spans="1:21">
      <c r="A249" s="386" t="s">
        <v>116</v>
      </c>
      <c r="B249" s="386" t="s">
        <v>131</v>
      </c>
      <c r="C249" s="386"/>
      <c r="D249" s="387">
        <v>44927</v>
      </c>
      <c r="E249" s="386">
        <v>1</v>
      </c>
      <c r="F249" s="386">
        <v>2023</v>
      </c>
      <c r="G249" s="388">
        <v>53.1</v>
      </c>
      <c r="H249" s="388">
        <v>22</v>
      </c>
      <c r="I249" s="388">
        <v>3.8940000000000001</v>
      </c>
      <c r="J249" s="388">
        <v>0</v>
      </c>
      <c r="K249" s="386" t="s">
        <v>86</v>
      </c>
      <c r="L249" s="386" t="s">
        <v>86</v>
      </c>
      <c r="M249" s="386" t="s">
        <v>386</v>
      </c>
      <c r="N249" s="386" t="s">
        <v>387</v>
      </c>
      <c r="O249" s="386" t="s">
        <v>117</v>
      </c>
      <c r="P249" s="386" t="s">
        <v>90</v>
      </c>
      <c r="Q249" s="386" t="s">
        <v>221</v>
      </c>
      <c r="R249" s="386">
        <v>3.8238095238095235</v>
      </c>
      <c r="S249" s="386">
        <v>0.11</v>
      </c>
      <c r="T249" s="386" t="s">
        <v>369</v>
      </c>
      <c r="U249" s="386" t="s">
        <v>404</v>
      </c>
    </row>
    <row r="250" spans="1:21">
      <c r="A250" s="386" t="s">
        <v>116</v>
      </c>
      <c r="B250" s="386" t="s">
        <v>9</v>
      </c>
      <c r="C250" s="386"/>
      <c r="D250" s="387">
        <v>44927</v>
      </c>
      <c r="E250" s="386">
        <v>1</v>
      </c>
      <c r="F250" s="386">
        <v>2023</v>
      </c>
      <c r="G250" s="388">
        <v>0</v>
      </c>
      <c r="H250" s="388">
        <v>22</v>
      </c>
      <c r="I250" s="388">
        <v>0</v>
      </c>
      <c r="J250" s="388">
        <v>0</v>
      </c>
      <c r="K250" s="386" t="s">
        <v>86</v>
      </c>
      <c r="L250" s="386" t="s">
        <v>86</v>
      </c>
      <c r="M250" s="386" t="s">
        <v>386</v>
      </c>
      <c r="N250" s="386" t="s">
        <v>387</v>
      </c>
      <c r="O250" s="386" t="s">
        <v>117</v>
      </c>
      <c r="P250" s="386" t="s">
        <v>90</v>
      </c>
      <c r="Q250" s="386" t="s">
        <v>221</v>
      </c>
      <c r="R250" s="386">
        <v>3.8238095238095235</v>
      </c>
      <c r="S250" s="386">
        <v>-0.14000000000000001</v>
      </c>
      <c r="T250" s="386" t="s">
        <v>369</v>
      </c>
      <c r="U250" s="386" t="s">
        <v>404</v>
      </c>
    </row>
    <row r="251" spans="1:21">
      <c r="A251" s="386" t="s">
        <v>116</v>
      </c>
      <c r="B251" s="386" t="s">
        <v>10</v>
      </c>
      <c r="C251" s="386"/>
      <c r="D251" s="387">
        <v>44927</v>
      </c>
      <c r="E251" s="386">
        <v>1</v>
      </c>
      <c r="F251" s="386">
        <v>2023</v>
      </c>
      <c r="G251" s="388">
        <v>17.7</v>
      </c>
      <c r="H251" s="388">
        <v>22</v>
      </c>
      <c r="I251" s="388">
        <v>1.2979999999999998</v>
      </c>
      <c r="J251" s="388">
        <v>0</v>
      </c>
      <c r="K251" s="386" t="s">
        <v>86</v>
      </c>
      <c r="L251" s="386" t="s">
        <v>86</v>
      </c>
      <c r="M251" s="386" t="s">
        <v>386</v>
      </c>
      <c r="N251" s="386" t="s">
        <v>387</v>
      </c>
      <c r="O251" s="386" t="s">
        <v>117</v>
      </c>
      <c r="P251" s="386" t="s">
        <v>90</v>
      </c>
      <c r="Q251" s="386" t="s">
        <v>221</v>
      </c>
      <c r="R251" s="386">
        <v>0</v>
      </c>
      <c r="S251" s="389">
        <v>0</v>
      </c>
      <c r="T251" s="386" t="s">
        <v>369</v>
      </c>
      <c r="U251" s="386" t="s">
        <v>404</v>
      </c>
    </row>
    <row r="252" spans="1:21">
      <c r="A252" s="386" t="s">
        <v>116</v>
      </c>
      <c r="B252" s="386" t="s">
        <v>5</v>
      </c>
      <c r="C252" s="386"/>
      <c r="D252" s="387">
        <v>44927</v>
      </c>
      <c r="E252" s="386">
        <v>1</v>
      </c>
      <c r="F252" s="386">
        <v>2023</v>
      </c>
      <c r="G252" s="388">
        <v>53.1</v>
      </c>
      <c r="H252" s="388">
        <v>22</v>
      </c>
      <c r="I252" s="388">
        <v>3.8940000000000001</v>
      </c>
      <c r="J252" s="388">
        <v>10.99</v>
      </c>
      <c r="K252" s="386" t="s">
        <v>86</v>
      </c>
      <c r="L252" s="386" t="s">
        <v>86</v>
      </c>
      <c r="M252" s="386" t="s">
        <v>386</v>
      </c>
      <c r="N252" s="386" t="s">
        <v>387</v>
      </c>
      <c r="O252" s="386" t="s">
        <v>117</v>
      </c>
      <c r="P252" s="386" t="s">
        <v>90</v>
      </c>
      <c r="Q252" s="386" t="s">
        <v>221</v>
      </c>
      <c r="R252" s="386">
        <v>0</v>
      </c>
      <c r="S252" s="386">
        <v>0</v>
      </c>
      <c r="T252" s="386" t="s">
        <v>369</v>
      </c>
      <c r="U252" s="386" t="s">
        <v>404</v>
      </c>
    </row>
    <row r="253" spans="1:21">
      <c r="A253" s="386" t="s">
        <v>116</v>
      </c>
      <c r="B253" s="386" t="s">
        <v>11</v>
      </c>
      <c r="C253" s="386"/>
      <c r="D253" s="387">
        <v>44927</v>
      </c>
      <c r="E253" s="386">
        <v>1</v>
      </c>
      <c r="F253" s="386">
        <v>2023</v>
      </c>
      <c r="G253" s="388">
        <v>53.1</v>
      </c>
      <c r="H253" s="388">
        <v>22</v>
      </c>
      <c r="I253" s="388">
        <v>3.8940000000000001</v>
      </c>
      <c r="J253" s="388">
        <v>0.59</v>
      </c>
      <c r="K253" s="386" t="s">
        <v>86</v>
      </c>
      <c r="L253" s="386" t="s">
        <v>86</v>
      </c>
      <c r="M253" s="386" t="s">
        <v>386</v>
      </c>
      <c r="N253" s="386" t="s">
        <v>387</v>
      </c>
      <c r="O253" s="386" t="s">
        <v>117</v>
      </c>
      <c r="P253" s="386" t="s">
        <v>90</v>
      </c>
      <c r="Q253" s="386" t="s">
        <v>221</v>
      </c>
      <c r="R253" s="386">
        <v>0</v>
      </c>
      <c r="S253" s="386">
        <v>0</v>
      </c>
      <c r="T253" s="386" t="s">
        <v>369</v>
      </c>
      <c r="U253" s="386" t="s">
        <v>404</v>
      </c>
    </row>
    <row r="254" spans="1:21">
      <c r="A254" s="386" t="s">
        <v>116</v>
      </c>
      <c r="B254" s="386" t="s">
        <v>12</v>
      </c>
      <c r="C254" s="386"/>
      <c r="D254" s="387">
        <v>44927</v>
      </c>
      <c r="E254" s="386">
        <v>1</v>
      </c>
      <c r="F254" s="386">
        <v>2023</v>
      </c>
      <c r="G254" s="388">
        <v>46.02</v>
      </c>
      <c r="H254" s="388">
        <v>22</v>
      </c>
      <c r="I254" s="388">
        <v>3.3748</v>
      </c>
      <c r="J254" s="388">
        <v>1.96</v>
      </c>
      <c r="K254" s="386" t="s">
        <v>86</v>
      </c>
      <c r="L254" s="386" t="s">
        <v>86</v>
      </c>
      <c r="M254" s="386" t="s">
        <v>386</v>
      </c>
      <c r="N254" s="386" t="s">
        <v>387</v>
      </c>
      <c r="O254" s="386" t="s">
        <v>117</v>
      </c>
      <c r="P254" s="386" t="s">
        <v>90</v>
      </c>
      <c r="Q254" s="386" t="s">
        <v>221</v>
      </c>
      <c r="R254" s="386">
        <v>0</v>
      </c>
      <c r="S254" s="389">
        <v>0</v>
      </c>
      <c r="T254" s="386" t="s">
        <v>369</v>
      </c>
      <c r="U254" s="386" t="s">
        <v>404</v>
      </c>
    </row>
    <row r="255" spans="1:21">
      <c r="A255" s="386" t="s">
        <v>116</v>
      </c>
      <c r="B255" s="386" t="s">
        <v>15</v>
      </c>
      <c r="C255" s="386"/>
      <c r="D255" s="387">
        <v>44927</v>
      </c>
      <c r="E255" s="386">
        <v>1</v>
      </c>
      <c r="F255" s="386">
        <v>2023</v>
      </c>
      <c r="G255" s="388">
        <v>3.54</v>
      </c>
      <c r="H255" s="388">
        <v>22</v>
      </c>
      <c r="I255" s="388">
        <v>0.2596</v>
      </c>
      <c r="J255" s="388">
        <v>0</v>
      </c>
      <c r="K255" s="386" t="s">
        <v>86</v>
      </c>
      <c r="L255" s="386" t="s">
        <v>86</v>
      </c>
      <c r="M255" s="386" t="s">
        <v>386</v>
      </c>
      <c r="N255" s="386" t="s">
        <v>387</v>
      </c>
      <c r="O255" s="386" t="s">
        <v>117</v>
      </c>
      <c r="P255" s="386" t="s">
        <v>90</v>
      </c>
      <c r="Q255" s="386" t="s">
        <v>221</v>
      </c>
      <c r="R255" s="386">
        <v>0</v>
      </c>
      <c r="S255" s="386">
        <v>0</v>
      </c>
      <c r="T255" s="386" t="s">
        <v>369</v>
      </c>
      <c r="U255" s="386" t="s">
        <v>404</v>
      </c>
    </row>
    <row r="256" spans="1:21">
      <c r="A256" s="386" t="s">
        <v>116</v>
      </c>
      <c r="B256" s="386" t="s">
        <v>16</v>
      </c>
      <c r="C256" s="386"/>
      <c r="D256" s="387">
        <v>44927</v>
      </c>
      <c r="E256" s="386">
        <v>1</v>
      </c>
      <c r="F256" s="386">
        <v>2023</v>
      </c>
      <c r="G256" s="388">
        <v>21.24</v>
      </c>
      <c r="H256" s="388">
        <v>22</v>
      </c>
      <c r="I256" s="388">
        <v>1.5575999999999999</v>
      </c>
      <c r="J256" s="388">
        <v>0</v>
      </c>
      <c r="K256" s="386" t="s">
        <v>86</v>
      </c>
      <c r="L256" s="386" t="s">
        <v>86</v>
      </c>
      <c r="M256" s="386" t="s">
        <v>386</v>
      </c>
      <c r="N256" s="386" t="s">
        <v>387</v>
      </c>
      <c r="O256" s="386" t="s">
        <v>117</v>
      </c>
      <c r="P256" s="386" t="s">
        <v>90</v>
      </c>
      <c r="Q256" s="386" t="s">
        <v>221</v>
      </c>
      <c r="R256" s="386">
        <v>0</v>
      </c>
      <c r="S256" s="386">
        <v>0</v>
      </c>
      <c r="T256" s="386" t="s">
        <v>369</v>
      </c>
      <c r="U256" s="386" t="s">
        <v>404</v>
      </c>
    </row>
    <row r="257" spans="1:21">
      <c r="A257" s="386" t="s">
        <v>116</v>
      </c>
      <c r="B257" s="386" t="s">
        <v>17</v>
      </c>
      <c r="C257" s="386"/>
      <c r="D257" s="387">
        <v>44927</v>
      </c>
      <c r="E257" s="386">
        <v>1</v>
      </c>
      <c r="F257" s="386">
        <v>2023</v>
      </c>
      <c r="G257" s="388">
        <v>0</v>
      </c>
      <c r="H257" s="388">
        <v>22</v>
      </c>
      <c r="I257" s="388">
        <v>0</v>
      </c>
      <c r="J257" s="388">
        <v>0</v>
      </c>
      <c r="K257" s="386" t="s">
        <v>86</v>
      </c>
      <c r="L257" s="386" t="s">
        <v>86</v>
      </c>
      <c r="M257" s="386" t="s">
        <v>386</v>
      </c>
      <c r="N257" s="386" t="s">
        <v>387</v>
      </c>
      <c r="O257" s="386" t="s">
        <v>117</v>
      </c>
      <c r="P257" s="386" t="s">
        <v>90</v>
      </c>
      <c r="Q257" s="386" t="s">
        <v>221</v>
      </c>
      <c r="R257" s="386">
        <v>0</v>
      </c>
      <c r="S257" s="389">
        <v>0</v>
      </c>
      <c r="T257" s="386" t="s">
        <v>369</v>
      </c>
      <c r="U257" s="386" t="s">
        <v>404</v>
      </c>
    </row>
    <row r="258" spans="1:21">
      <c r="A258" s="386" t="s">
        <v>116</v>
      </c>
      <c r="B258" s="386" t="s">
        <v>132</v>
      </c>
      <c r="C258" s="386"/>
      <c r="D258" s="387">
        <v>44927</v>
      </c>
      <c r="E258" s="386">
        <v>1</v>
      </c>
      <c r="F258" s="386">
        <v>2023</v>
      </c>
      <c r="G258" s="388">
        <v>0</v>
      </c>
      <c r="H258" s="388">
        <v>22</v>
      </c>
      <c r="I258" s="388">
        <v>0</v>
      </c>
      <c r="J258" s="388">
        <v>0</v>
      </c>
      <c r="K258" s="386" t="s">
        <v>86</v>
      </c>
      <c r="L258" s="386" t="s">
        <v>86</v>
      </c>
      <c r="M258" s="386" t="s">
        <v>386</v>
      </c>
      <c r="N258" s="386" t="s">
        <v>387</v>
      </c>
      <c r="O258" s="386" t="s">
        <v>117</v>
      </c>
      <c r="P258" s="386" t="s">
        <v>90</v>
      </c>
      <c r="Q258" s="386" t="s">
        <v>221</v>
      </c>
      <c r="R258" s="386">
        <v>0</v>
      </c>
      <c r="S258" s="386">
        <v>0</v>
      </c>
      <c r="T258" s="386" t="s">
        <v>369</v>
      </c>
      <c r="U258" s="386" t="s">
        <v>404</v>
      </c>
    </row>
    <row r="259" spans="1:21">
      <c r="A259" s="386" t="s">
        <v>116</v>
      </c>
      <c r="B259" s="386" t="s">
        <v>13</v>
      </c>
      <c r="C259" s="386"/>
      <c r="D259" s="387">
        <v>44927</v>
      </c>
      <c r="E259" s="386">
        <v>1</v>
      </c>
      <c r="F259" s="386">
        <v>2023</v>
      </c>
      <c r="G259" s="388">
        <v>0</v>
      </c>
      <c r="H259" s="388">
        <v>22</v>
      </c>
      <c r="I259" s="388">
        <v>0</v>
      </c>
      <c r="J259" s="388">
        <v>0</v>
      </c>
      <c r="K259" s="386" t="s">
        <v>86</v>
      </c>
      <c r="L259" s="386" t="s">
        <v>86</v>
      </c>
      <c r="M259" s="386" t="s">
        <v>386</v>
      </c>
      <c r="N259" s="386" t="s">
        <v>387</v>
      </c>
      <c r="O259" s="386" t="s">
        <v>117</v>
      </c>
      <c r="P259" s="386" t="s">
        <v>90</v>
      </c>
      <c r="Q259" s="386" t="s">
        <v>221</v>
      </c>
      <c r="R259" s="386">
        <v>0</v>
      </c>
      <c r="S259" s="386">
        <v>0</v>
      </c>
      <c r="T259" s="386" t="s">
        <v>369</v>
      </c>
      <c r="U259" s="386" t="s">
        <v>404</v>
      </c>
    </row>
    <row r="260" spans="1:21">
      <c r="A260" s="386" t="s">
        <v>116</v>
      </c>
      <c r="B260" s="386" t="s">
        <v>14</v>
      </c>
      <c r="C260" s="386"/>
      <c r="D260" s="387">
        <v>44927</v>
      </c>
      <c r="E260" s="386">
        <v>1</v>
      </c>
      <c r="F260" s="386">
        <v>2023</v>
      </c>
      <c r="G260" s="388">
        <v>0</v>
      </c>
      <c r="H260" s="388">
        <v>22</v>
      </c>
      <c r="I260" s="388">
        <v>0</v>
      </c>
      <c r="J260" s="388">
        <v>0</v>
      </c>
      <c r="K260" s="386" t="s">
        <v>86</v>
      </c>
      <c r="L260" s="386" t="s">
        <v>86</v>
      </c>
      <c r="M260" s="386" t="s">
        <v>386</v>
      </c>
      <c r="N260" s="386" t="s">
        <v>387</v>
      </c>
      <c r="O260" s="386" t="s">
        <v>117</v>
      </c>
      <c r="P260" s="386" t="s">
        <v>90</v>
      </c>
      <c r="Q260" s="386" t="s">
        <v>221</v>
      </c>
      <c r="R260" s="386">
        <v>0</v>
      </c>
      <c r="S260" s="389">
        <v>0</v>
      </c>
      <c r="T260" s="386" t="s">
        <v>369</v>
      </c>
      <c r="U260" s="386" t="s">
        <v>404</v>
      </c>
    </row>
    <row r="261" spans="1:21">
      <c r="A261" s="386" t="s">
        <v>118</v>
      </c>
      <c r="B261" s="386" t="s">
        <v>7</v>
      </c>
      <c r="C261" s="386"/>
      <c r="D261" s="387">
        <v>44927</v>
      </c>
      <c r="E261" s="386">
        <v>1</v>
      </c>
      <c r="F261" s="386">
        <v>2023</v>
      </c>
      <c r="G261" s="388">
        <v>20</v>
      </c>
      <c r="H261" s="388">
        <v>22</v>
      </c>
      <c r="I261" s="388">
        <v>1.4666666666666666</v>
      </c>
      <c r="J261" s="388">
        <v>0.24299999999999999</v>
      </c>
      <c r="K261" s="386" t="s">
        <v>41</v>
      </c>
      <c r="L261" s="386" t="s">
        <v>41</v>
      </c>
      <c r="M261" s="386" t="s">
        <v>386</v>
      </c>
      <c r="N261" s="386" t="s">
        <v>387</v>
      </c>
      <c r="O261" s="386" t="s">
        <v>119</v>
      </c>
      <c r="P261" s="386" t="s">
        <v>90</v>
      </c>
      <c r="Q261" s="386" t="s">
        <v>120</v>
      </c>
      <c r="R261" s="386">
        <v>0</v>
      </c>
      <c r="S261" s="386">
        <v>0</v>
      </c>
      <c r="T261" s="386" t="s">
        <v>369</v>
      </c>
      <c r="U261" s="386" t="s">
        <v>404</v>
      </c>
    </row>
    <row r="262" spans="1:21">
      <c r="A262" s="386" t="s">
        <v>118</v>
      </c>
      <c r="B262" s="386" t="s">
        <v>8</v>
      </c>
      <c r="C262" s="386"/>
      <c r="D262" s="387">
        <v>44927</v>
      </c>
      <c r="E262" s="386">
        <v>1</v>
      </c>
      <c r="F262" s="386">
        <v>2023</v>
      </c>
      <c r="G262" s="388">
        <v>30</v>
      </c>
      <c r="H262" s="388">
        <v>22</v>
      </c>
      <c r="I262" s="388">
        <v>2.2000000000000002</v>
      </c>
      <c r="J262" s="388">
        <v>0</v>
      </c>
      <c r="K262" s="386" t="s">
        <v>41</v>
      </c>
      <c r="L262" s="386" t="s">
        <v>41</v>
      </c>
      <c r="M262" s="386" t="s">
        <v>386</v>
      </c>
      <c r="N262" s="386" t="s">
        <v>387</v>
      </c>
      <c r="O262" s="386" t="s">
        <v>119</v>
      </c>
      <c r="P262" s="386" t="s">
        <v>90</v>
      </c>
      <c r="Q262" s="386" t="s">
        <v>120</v>
      </c>
      <c r="R262" s="386">
        <v>0</v>
      </c>
      <c r="S262" s="386">
        <v>0</v>
      </c>
      <c r="T262" s="386" t="s">
        <v>369</v>
      </c>
      <c r="U262" s="386" t="s">
        <v>404</v>
      </c>
    </row>
    <row r="263" spans="1:21">
      <c r="A263" s="386" t="s">
        <v>118</v>
      </c>
      <c r="B263" s="386" t="s">
        <v>9</v>
      </c>
      <c r="C263" s="386"/>
      <c r="D263" s="387">
        <v>44927</v>
      </c>
      <c r="E263" s="386">
        <v>1</v>
      </c>
      <c r="F263" s="386">
        <v>2023</v>
      </c>
      <c r="G263" s="388">
        <v>0</v>
      </c>
      <c r="H263" s="388">
        <v>22</v>
      </c>
      <c r="I263" s="388">
        <v>0</v>
      </c>
      <c r="J263" s="388">
        <v>0</v>
      </c>
      <c r="K263" s="386" t="s">
        <v>41</v>
      </c>
      <c r="L263" s="386" t="s">
        <v>41</v>
      </c>
      <c r="M263" s="386" t="s">
        <v>386</v>
      </c>
      <c r="N263" s="386" t="s">
        <v>387</v>
      </c>
      <c r="O263" s="386" t="s">
        <v>119</v>
      </c>
      <c r="P263" s="386" t="s">
        <v>90</v>
      </c>
      <c r="Q263" s="386" t="s">
        <v>120</v>
      </c>
      <c r="R263" s="386">
        <v>0</v>
      </c>
      <c r="S263" s="389">
        <v>0</v>
      </c>
      <c r="T263" s="386" t="s">
        <v>369</v>
      </c>
      <c r="U263" s="386" t="s">
        <v>404</v>
      </c>
    </row>
    <row r="264" spans="1:21">
      <c r="A264" s="386" t="s">
        <v>118</v>
      </c>
      <c r="B264" s="386" t="s">
        <v>10</v>
      </c>
      <c r="C264" s="386"/>
      <c r="D264" s="387">
        <v>44927</v>
      </c>
      <c r="E264" s="386">
        <v>1</v>
      </c>
      <c r="F264" s="386">
        <v>2023</v>
      </c>
      <c r="G264" s="388">
        <v>30</v>
      </c>
      <c r="H264" s="388">
        <v>22</v>
      </c>
      <c r="I264" s="388">
        <v>2.2000000000000002</v>
      </c>
      <c r="J264" s="388">
        <v>0</v>
      </c>
      <c r="K264" s="386" t="s">
        <v>41</v>
      </c>
      <c r="L264" s="386" t="s">
        <v>41</v>
      </c>
      <c r="M264" s="386" t="s">
        <v>386</v>
      </c>
      <c r="N264" s="386" t="s">
        <v>387</v>
      </c>
      <c r="O264" s="386" t="s">
        <v>119</v>
      </c>
      <c r="P264" s="386" t="s">
        <v>90</v>
      </c>
      <c r="Q264" s="386" t="s">
        <v>120</v>
      </c>
      <c r="R264" s="386">
        <v>0</v>
      </c>
      <c r="S264" s="386">
        <v>0</v>
      </c>
      <c r="T264" s="386" t="s">
        <v>369</v>
      </c>
      <c r="U264" s="386" t="s">
        <v>404</v>
      </c>
    </row>
    <row r="265" spans="1:21">
      <c r="A265" s="386" t="s">
        <v>118</v>
      </c>
      <c r="B265" s="386" t="s">
        <v>5</v>
      </c>
      <c r="C265" s="386"/>
      <c r="D265" s="387">
        <v>44927</v>
      </c>
      <c r="E265" s="386">
        <v>1</v>
      </c>
      <c r="F265" s="386">
        <v>2023</v>
      </c>
      <c r="G265" s="388">
        <v>16</v>
      </c>
      <c r="H265" s="388">
        <v>22</v>
      </c>
      <c r="I265" s="388">
        <v>1.1733333333333333</v>
      </c>
      <c r="J265" s="388">
        <v>0</v>
      </c>
      <c r="K265" s="386" t="s">
        <v>41</v>
      </c>
      <c r="L265" s="386" t="s">
        <v>41</v>
      </c>
      <c r="M265" s="386" t="s">
        <v>386</v>
      </c>
      <c r="N265" s="386" t="s">
        <v>387</v>
      </c>
      <c r="O265" s="386" t="s">
        <v>119</v>
      </c>
      <c r="P265" s="386" t="s">
        <v>90</v>
      </c>
      <c r="Q265" s="386" t="s">
        <v>120</v>
      </c>
      <c r="R265" s="386">
        <v>0</v>
      </c>
      <c r="S265" s="386">
        <v>0</v>
      </c>
      <c r="T265" s="386" t="s">
        <v>369</v>
      </c>
      <c r="U265" s="386" t="s">
        <v>404</v>
      </c>
    </row>
    <row r="266" spans="1:21">
      <c r="A266" s="386" t="s">
        <v>118</v>
      </c>
      <c r="B266" s="386" t="s">
        <v>11</v>
      </c>
      <c r="C266" s="386"/>
      <c r="D266" s="387">
        <v>44927</v>
      </c>
      <c r="E266" s="386">
        <v>1</v>
      </c>
      <c r="F266" s="386">
        <v>2023</v>
      </c>
      <c r="G266" s="388">
        <v>60</v>
      </c>
      <c r="H266" s="388">
        <v>22</v>
      </c>
      <c r="I266" s="388">
        <v>4.4000000000000004</v>
      </c>
      <c r="J266" s="388">
        <v>23.602</v>
      </c>
      <c r="K266" s="386" t="s">
        <v>41</v>
      </c>
      <c r="L266" s="386" t="s">
        <v>41</v>
      </c>
      <c r="M266" s="386" t="s">
        <v>386</v>
      </c>
      <c r="N266" s="386" t="s">
        <v>387</v>
      </c>
      <c r="O266" s="386" t="s">
        <v>119</v>
      </c>
      <c r="P266" s="386" t="s">
        <v>90</v>
      </c>
      <c r="Q266" s="386" t="s">
        <v>120</v>
      </c>
      <c r="R266" s="386">
        <v>0</v>
      </c>
      <c r="S266" s="389">
        <v>0</v>
      </c>
      <c r="T266" s="386" t="s">
        <v>369</v>
      </c>
      <c r="U266" s="386" t="s">
        <v>404</v>
      </c>
    </row>
    <row r="267" spans="1:21">
      <c r="A267" s="386" t="s">
        <v>118</v>
      </c>
      <c r="B267" s="386" t="s">
        <v>12</v>
      </c>
      <c r="C267" s="386"/>
      <c r="D267" s="387">
        <v>44927</v>
      </c>
      <c r="E267" s="386">
        <v>1</v>
      </c>
      <c r="F267" s="386">
        <v>2023</v>
      </c>
      <c r="G267" s="388">
        <v>20</v>
      </c>
      <c r="H267" s="388">
        <v>22</v>
      </c>
      <c r="I267" s="388">
        <v>1.4666666666666666</v>
      </c>
      <c r="J267" s="388">
        <v>7.3999999999999996E-2</v>
      </c>
      <c r="K267" s="386" t="s">
        <v>41</v>
      </c>
      <c r="L267" s="386" t="s">
        <v>41</v>
      </c>
      <c r="M267" s="386" t="s">
        <v>386</v>
      </c>
      <c r="N267" s="386" t="s">
        <v>387</v>
      </c>
      <c r="O267" s="386" t="s">
        <v>119</v>
      </c>
      <c r="P267" s="386" t="s">
        <v>90</v>
      </c>
      <c r="Q267" s="386" t="s">
        <v>120</v>
      </c>
      <c r="R267" s="386">
        <v>0</v>
      </c>
      <c r="S267" s="386">
        <v>0</v>
      </c>
      <c r="T267" s="386" t="s">
        <v>369</v>
      </c>
      <c r="U267" s="386" t="s">
        <v>404</v>
      </c>
    </row>
    <row r="268" spans="1:21">
      <c r="A268" s="386" t="s">
        <v>118</v>
      </c>
      <c r="B268" s="386" t="s">
        <v>15</v>
      </c>
      <c r="C268" s="386"/>
      <c r="D268" s="387">
        <v>44927</v>
      </c>
      <c r="E268" s="386">
        <v>1</v>
      </c>
      <c r="F268" s="386">
        <v>2023</v>
      </c>
      <c r="G268" s="388">
        <v>4</v>
      </c>
      <c r="H268" s="388">
        <v>22</v>
      </c>
      <c r="I268" s="388">
        <v>0.29333333333333333</v>
      </c>
      <c r="J268" s="388">
        <v>0</v>
      </c>
      <c r="K268" s="386" t="s">
        <v>41</v>
      </c>
      <c r="L268" s="386" t="s">
        <v>41</v>
      </c>
      <c r="M268" s="386" t="s">
        <v>386</v>
      </c>
      <c r="N268" s="386" t="s">
        <v>387</v>
      </c>
      <c r="O268" s="386" t="s">
        <v>119</v>
      </c>
      <c r="P268" s="386" t="s">
        <v>90</v>
      </c>
      <c r="Q268" s="386" t="s">
        <v>120</v>
      </c>
      <c r="R268" s="386">
        <v>0</v>
      </c>
      <c r="S268" s="386">
        <v>0</v>
      </c>
      <c r="T268" s="386" t="s">
        <v>369</v>
      </c>
      <c r="U268" s="386" t="s">
        <v>404</v>
      </c>
    </row>
    <row r="269" spans="1:21">
      <c r="A269" s="386" t="s">
        <v>118</v>
      </c>
      <c r="B269" s="386" t="s">
        <v>16</v>
      </c>
      <c r="C269" s="386"/>
      <c r="D269" s="387">
        <v>44927</v>
      </c>
      <c r="E269" s="386">
        <v>1</v>
      </c>
      <c r="F269" s="386">
        <v>2023</v>
      </c>
      <c r="G269" s="388">
        <v>20</v>
      </c>
      <c r="H269" s="388">
        <v>22</v>
      </c>
      <c r="I269" s="388">
        <v>1.4666666666666666</v>
      </c>
      <c r="J269" s="388">
        <v>0</v>
      </c>
      <c r="K269" s="386" t="s">
        <v>41</v>
      </c>
      <c r="L269" s="386" t="s">
        <v>41</v>
      </c>
      <c r="M269" s="386" t="s">
        <v>386</v>
      </c>
      <c r="N269" s="386" t="s">
        <v>387</v>
      </c>
      <c r="O269" s="386" t="s">
        <v>119</v>
      </c>
      <c r="P269" s="386" t="s">
        <v>90</v>
      </c>
      <c r="Q269" s="386" t="s">
        <v>120</v>
      </c>
      <c r="R269" s="386">
        <v>3.6666666666666665</v>
      </c>
      <c r="S269" s="389">
        <v>0</v>
      </c>
      <c r="T269" s="386" t="s">
        <v>369</v>
      </c>
      <c r="U269" s="386" t="s">
        <v>404</v>
      </c>
    </row>
    <row r="270" spans="1:21">
      <c r="A270" s="386" t="s">
        <v>118</v>
      </c>
      <c r="B270" s="386" t="s">
        <v>17</v>
      </c>
      <c r="C270" s="386"/>
      <c r="D270" s="387">
        <v>44927</v>
      </c>
      <c r="E270" s="386">
        <v>1</v>
      </c>
      <c r="F270" s="386">
        <v>2023</v>
      </c>
      <c r="G270" s="388">
        <v>0</v>
      </c>
      <c r="H270" s="388">
        <v>22</v>
      </c>
      <c r="I270" s="388">
        <v>0</v>
      </c>
      <c r="J270" s="388">
        <v>0</v>
      </c>
      <c r="K270" s="386" t="s">
        <v>41</v>
      </c>
      <c r="L270" s="386" t="s">
        <v>41</v>
      </c>
      <c r="M270" s="386" t="s">
        <v>386</v>
      </c>
      <c r="N270" s="386" t="s">
        <v>387</v>
      </c>
      <c r="O270" s="386" t="s">
        <v>119</v>
      </c>
      <c r="P270" s="386" t="s">
        <v>90</v>
      </c>
      <c r="Q270" s="386" t="s">
        <v>120</v>
      </c>
      <c r="R270" s="386">
        <v>3.6666666666666665</v>
      </c>
      <c r="S270" s="386">
        <v>2.3016000000000001</v>
      </c>
      <c r="T270" s="386" t="s">
        <v>369</v>
      </c>
      <c r="U270" s="386" t="s">
        <v>404</v>
      </c>
    </row>
    <row r="271" spans="1:21">
      <c r="A271" s="386" t="s">
        <v>118</v>
      </c>
      <c r="B271" s="386" t="s">
        <v>132</v>
      </c>
      <c r="C271" s="386"/>
      <c r="D271" s="387">
        <v>44927</v>
      </c>
      <c r="E271" s="386">
        <v>1</v>
      </c>
      <c r="F271" s="386">
        <v>2023</v>
      </c>
      <c r="G271" s="388">
        <v>0</v>
      </c>
      <c r="H271" s="388">
        <v>22</v>
      </c>
      <c r="I271" s="388">
        <v>0</v>
      </c>
      <c r="J271" s="388">
        <v>0</v>
      </c>
      <c r="K271" s="386" t="s">
        <v>41</v>
      </c>
      <c r="L271" s="386" t="s">
        <v>41</v>
      </c>
      <c r="M271" s="386" t="s">
        <v>386</v>
      </c>
      <c r="N271" s="386" t="s">
        <v>387</v>
      </c>
      <c r="O271" s="386" t="s">
        <v>119</v>
      </c>
      <c r="P271" s="386" t="s">
        <v>90</v>
      </c>
      <c r="Q271" s="386" t="s">
        <v>120</v>
      </c>
      <c r="R271" s="386">
        <v>3.6666666666666665</v>
      </c>
      <c r="S271" s="386">
        <v>0.04</v>
      </c>
      <c r="T271" s="386" t="s">
        <v>369</v>
      </c>
      <c r="U271" s="386" t="s">
        <v>404</v>
      </c>
    </row>
    <row r="272" spans="1:21">
      <c r="A272" s="386" t="s">
        <v>118</v>
      </c>
      <c r="B272" s="386" t="s">
        <v>13</v>
      </c>
      <c r="C272" s="386"/>
      <c r="D272" s="387">
        <v>44927</v>
      </c>
      <c r="E272" s="386">
        <v>1</v>
      </c>
      <c r="F272" s="386">
        <v>2023</v>
      </c>
      <c r="G272" s="388">
        <v>0</v>
      </c>
      <c r="H272" s="388">
        <v>22</v>
      </c>
      <c r="I272" s="388">
        <v>0</v>
      </c>
      <c r="J272" s="388">
        <v>0</v>
      </c>
      <c r="K272" s="386" t="s">
        <v>41</v>
      </c>
      <c r="L272" s="386" t="s">
        <v>41</v>
      </c>
      <c r="M272" s="386" t="s">
        <v>386</v>
      </c>
      <c r="N272" s="386" t="s">
        <v>387</v>
      </c>
      <c r="O272" s="386" t="s">
        <v>119</v>
      </c>
      <c r="P272" s="386" t="s">
        <v>90</v>
      </c>
      <c r="Q272" s="386" t="s">
        <v>120</v>
      </c>
      <c r="R272" s="386">
        <v>1.8333333333333333</v>
      </c>
      <c r="S272" s="389">
        <v>0</v>
      </c>
      <c r="T272" s="386" t="s">
        <v>369</v>
      </c>
      <c r="U272" s="386" t="s">
        <v>404</v>
      </c>
    </row>
    <row r="273" spans="1:21">
      <c r="A273" s="386" t="s">
        <v>118</v>
      </c>
      <c r="B273" s="386" t="s">
        <v>14</v>
      </c>
      <c r="C273" s="386"/>
      <c r="D273" s="387">
        <v>44927</v>
      </c>
      <c r="E273" s="386">
        <v>1</v>
      </c>
      <c r="F273" s="386">
        <v>2023</v>
      </c>
      <c r="G273" s="388">
        <v>0</v>
      </c>
      <c r="H273" s="388">
        <v>22</v>
      </c>
      <c r="I273" s="388">
        <v>0</v>
      </c>
      <c r="J273" s="388">
        <v>0</v>
      </c>
      <c r="K273" s="386" t="s">
        <v>41</v>
      </c>
      <c r="L273" s="386" t="s">
        <v>41</v>
      </c>
      <c r="M273" s="386" t="s">
        <v>386</v>
      </c>
      <c r="N273" s="386" t="s">
        <v>387</v>
      </c>
      <c r="O273" s="386" t="s">
        <v>119</v>
      </c>
      <c r="P273" s="386" t="s">
        <v>90</v>
      </c>
      <c r="Q273" s="386" t="s">
        <v>120</v>
      </c>
      <c r="R273" s="386">
        <v>1.8333333333333333</v>
      </c>
      <c r="S273" s="386">
        <v>3.24</v>
      </c>
      <c r="T273" s="386" t="s">
        <v>369</v>
      </c>
      <c r="U273" s="386" t="s">
        <v>404</v>
      </c>
    </row>
    <row r="274" spans="1:21">
      <c r="A274" s="386" t="s">
        <v>124</v>
      </c>
      <c r="B274" s="386" t="s">
        <v>124</v>
      </c>
      <c r="C274" s="386"/>
      <c r="D274" s="387">
        <v>44927</v>
      </c>
      <c r="E274" s="386">
        <v>1</v>
      </c>
      <c r="F274" s="386">
        <v>2023</v>
      </c>
      <c r="G274" s="388">
        <v>100</v>
      </c>
      <c r="H274" s="388">
        <v>22</v>
      </c>
      <c r="I274" s="388">
        <v>7.333333333333333</v>
      </c>
      <c r="J274" s="388">
        <v>7.17</v>
      </c>
      <c r="K274" s="386" t="s">
        <v>124</v>
      </c>
      <c r="L274" s="386" t="s">
        <v>41</v>
      </c>
      <c r="M274" s="386" t="s">
        <v>382</v>
      </c>
      <c r="N274" s="386" t="s">
        <v>380</v>
      </c>
      <c r="O274" s="386" t="s">
        <v>125</v>
      </c>
      <c r="P274" s="386" t="s">
        <v>60</v>
      </c>
      <c r="Q274" s="386" t="s">
        <v>237</v>
      </c>
      <c r="R274" s="386">
        <v>1.8333333333333333</v>
      </c>
      <c r="S274" s="386">
        <v>1.1200000000000001</v>
      </c>
      <c r="T274" s="386" t="s">
        <v>369</v>
      </c>
      <c r="U274" s="386" t="s">
        <v>404</v>
      </c>
    </row>
    <row r="275" spans="1:21">
      <c r="A275" s="386" t="s">
        <v>158</v>
      </c>
      <c r="B275" s="386" t="s">
        <v>158</v>
      </c>
      <c r="C275" s="386"/>
      <c r="D275" s="387">
        <v>44927</v>
      </c>
      <c r="E275" s="386">
        <v>1</v>
      </c>
      <c r="F275" s="386">
        <v>2023</v>
      </c>
      <c r="G275" s="388">
        <v>20</v>
      </c>
      <c r="H275" s="388">
        <v>22</v>
      </c>
      <c r="I275" s="388">
        <v>1.4666666666666666</v>
      </c>
      <c r="J275" s="388">
        <v>0</v>
      </c>
      <c r="K275" s="386" t="s">
        <v>388</v>
      </c>
      <c r="L275" s="386" t="s">
        <v>41</v>
      </c>
      <c r="M275" s="386" t="s">
        <v>241</v>
      </c>
      <c r="N275" s="386" t="s">
        <v>62</v>
      </c>
      <c r="O275" s="386" t="s">
        <v>55</v>
      </c>
      <c r="P275" s="386" t="s">
        <v>60</v>
      </c>
      <c r="Q275" s="386" t="s">
        <v>262</v>
      </c>
      <c r="R275" s="386">
        <v>1.4666666666666666</v>
      </c>
      <c r="S275" s="389">
        <v>0</v>
      </c>
      <c r="T275" s="386" t="s">
        <v>430</v>
      </c>
      <c r="U275" s="386" t="s">
        <v>431</v>
      </c>
    </row>
    <row r="276" spans="1:21">
      <c r="A276" s="386" t="s">
        <v>122</v>
      </c>
      <c r="B276" s="386" t="s">
        <v>7</v>
      </c>
      <c r="C276" s="386" t="s">
        <v>7</v>
      </c>
      <c r="D276" s="387">
        <v>44927</v>
      </c>
      <c r="E276" s="386">
        <v>1</v>
      </c>
      <c r="F276" s="386">
        <v>2023</v>
      </c>
      <c r="G276" s="388">
        <v>125.5</v>
      </c>
      <c r="H276" s="388">
        <v>22</v>
      </c>
      <c r="I276" s="388">
        <v>9.2033333333333331</v>
      </c>
      <c r="J276" s="388">
        <v>0</v>
      </c>
      <c r="K276" s="386" t="s">
        <v>121</v>
      </c>
      <c r="L276" s="386" t="s">
        <v>121</v>
      </c>
      <c r="M276" s="386" t="s">
        <v>386</v>
      </c>
      <c r="N276" s="386" t="s">
        <v>387</v>
      </c>
      <c r="O276" s="386" t="s">
        <v>123</v>
      </c>
      <c r="P276" s="386" t="s">
        <v>60</v>
      </c>
      <c r="Q276" s="386" t="s">
        <v>238</v>
      </c>
      <c r="R276" s="386">
        <v>1.4666666666666666</v>
      </c>
      <c r="S276" s="386">
        <v>1.9441999999999999</v>
      </c>
      <c r="T276" s="386" t="s">
        <v>369</v>
      </c>
      <c r="U276" s="386" t="s">
        <v>404</v>
      </c>
    </row>
    <row r="277" spans="1:21">
      <c r="A277" s="386" t="s">
        <v>122</v>
      </c>
      <c r="B277" s="386" t="s">
        <v>8</v>
      </c>
      <c r="C277" s="386" t="s">
        <v>8</v>
      </c>
      <c r="D277" s="387">
        <v>44927</v>
      </c>
      <c r="E277" s="386">
        <v>1</v>
      </c>
      <c r="F277" s="386">
        <v>2023</v>
      </c>
      <c r="G277" s="388">
        <v>0</v>
      </c>
      <c r="H277" s="388">
        <v>22</v>
      </c>
      <c r="I277" s="388">
        <v>0</v>
      </c>
      <c r="J277" s="388">
        <v>0</v>
      </c>
      <c r="K277" s="386" t="s">
        <v>121</v>
      </c>
      <c r="L277" s="386" t="s">
        <v>121</v>
      </c>
      <c r="M277" s="386" t="s">
        <v>386</v>
      </c>
      <c r="N277" s="386" t="s">
        <v>387</v>
      </c>
      <c r="O277" s="386" t="s">
        <v>123</v>
      </c>
      <c r="P277" s="386" t="s">
        <v>60</v>
      </c>
      <c r="Q277" s="386" t="s">
        <v>238</v>
      </c>
      <c r="R277" s="386">
        <v>1.4666666666666666</v>
      </c>
      <c r="S277" s="386">
        <v>0.24379999999999999</v>
      </c>
      <c r="T277" s="386" t="s">
        <v>369</v>
      </c>
      <c r="U277" s="386" t="s">
        <v>404</v>
      </c>
    </row>
    <row r="278" spans="1:21">
      <c r="A278" s="386" t="s">
        <v>122</v>
      </c>
      <c r="B278" s="386" t="s">
        <v>9</v>
      </c>
      <c r="C278" s="386" t="s">
        <v>9</v>
      </c>
      <c r="D278" s="387">
        <v>44927</v>
      </c>
      <c r="E278" s="386">
        <v>1</v>
      </c>
      <c r="F278" s="386">
        <v>2023</v>
      </c>
      <c r="G278" s="388">
        <v>0</v>
      </c>
      <c r="H278" s="388">
        <v>22</v>
      </c>
      <c r="I278" s="388">
        <v>0</v>
      </c>
      <c r="J278" s="388">
        <v>0</v>
      </c>
      <c r="K278" s="386" t="s">
        <v>121</v>
      </c>
      <c r="L278" s="386" t="s">
        <v>121</v>
      </c>
      <c r="M278" s="386" t="s">
        <v>386</v>
      </c>
      <c r="N278" s="386" t="s">
        <v>387</v>
      </c>
      <c r="O278" s="386" t="s">
        <v>123</v>
      </c>
      <c r="P278" s="386" t="s">
        <v>60</v>
      </c>
      <c r="Q278" s="386" t="s">
        <v>238</v>
      </c>
      <c r="R278" s="386">
        <v>0.36666666666666664</v>
      </c>
      <c r="S278" s="389">
        <v>0</v>
      </c>
      <c r="T278" s="386" t="s">
        <v>369</v>
      </c>
      <c r="U278" s="386" t="s">
        <v>404</v>
      </c>
    </row>
    <row r="279" spans="1:21">
      <c r="A279" s="386" t="s">
        <v>122</v>
      </c>
      <c r="B279" s="386" t="s">
        <v>10</v>
      </c>
      <c r="C279" s="386" t="s">
        <v>10</v>
      </c>
      <c r="D279" s="387">
        <v>44927</v>
      </c>
      <c r="E279" s="386">
        <v>1</v>
      </c>
      <c r="F279" s="386">
        <v>2023</v>
      </c>
      <c r="G279" s="388">
        <v>125.5</v>
      </c>
      <c r="H279" s="388">
        <v>22</v>
      </c>
      <c r="I279" s="388">
        <v>9.2033333333333331</v>
      </c>
      <c r="J279" s="388">
        <v>0</v>
      </c>
      <c r="K279" s="386" t="s">
        <v>121</v>
      </c>
      <c r="L279" s="386" t="s">
        <v>121</v>
      </c>
      <c r="M279" s="386" t="s">
        <v>386</v>
      </c>
      <c r="N279" s="386" t="s">
        <v>387</v>
      </c>
      <c r="O279" s="386" t="s">
        <v>123</v>
      </c>
      <c r="P279" s="386" t="s">
        <v>60</v>
      </c>
      <c r="Q279" s="386" t="s">
        <v>238</v>
      </c>
      <c r="R279" s="386">
        <v>0.36666666666666664</v>
      </c>
      <c r="S279" s="386">
        <v>0</v>
      </c>
      <c r="T279" s="386" t="s">
        <v>369</v>
      </c>
      <c r="U279" s="386" t="s">
        <v>404</v>
      </c>
    </row>
    <row r="280" spans="1:21">
      <c r="A280" s="386" t="s">
        <v>122</v>
      </c>
      <c r="B280" s="386" t="s">
        <v>5</v>
      </c>
      <c r="C280" s="386" t="s">
        <v>5</v>
      </c>
      <c r="D280" s="387">
        <v>44927</v>
      </c>
      <c r="E280" s="386">
        <v>1</v>
      </c>
      <c r="F280" s="386">
        <v>2023</v>
      </c>
      <c r="G280" s="388">
        <v>125.5</v>
      </c>
      <c r="H280" s="388">
        <v>22</v>
      </c>
      <c r="I280" s="388">
        <v>9.2033333333333331</v>
      </c>
      <c r="J280" s="388">
        <v>0</v>
      </c>
      <c r="K280" s="386" t="s">
        <v>121</v>
      </c>
      <c r="L280" s="386" t="s">
        <v>121</v>
      </c>
      <c r="M280" s="386" t="s">
        <v>386</v>
      </c>
      <c r="N280" s="386" t="s">
        <v>387</v>
      </c>
      <c r="O280" s="386" t="s">
        <v>123</v>
      </c>
      <c r="P280" s="386" t="s">
        <v>60</v>
      </c>
      <c r="Q280" s="386" t="s">
        <v>238</v>
      </c>
      <c r="R280" s="386">
        <v>0.36666666666666664</v>
      </c>
      <c r="S280" s="386">
        <v>0</v>
      </c>
      <c r="T280" s="386" t="s">
        <v>369</v>
      </c>
      <c r="U280" s="386" t="s">
        <v>404</v>
      </c>
    </row>
    <row r="281" spans="1:21">
      <c r="A281" s="386" t="s">
        <v>122</v>
      </c>
      <c r="B281" s="386" t="s">
        <v>11</v>
      </c>
      <c r="C281" s="386" t="s">
        <v>11</v>
      </c>
      <c r="D281" s="387">
        <v>44927</v>
      </c>
      <c r="E281" s="386">
        <v>1</v>
      </c>
      <c r="F281" s="386">
        <v>2023</v>
      </c>
      <c r="G281" s="388">
        <v>125.5</v>
      </c>
      <c r="H281" s="388">
        <v>22</v>
      </c>
      <c r="I281" s="388">
        <v>9.2033333333333331</v>
      </c>
      <c r="J281" s="388">
        <v>0</v>
      </c>
      <c r="K281" s="386" t="s">
        <v>121</v>
      </c>
      <c r="L281" s="386" t="s">
        <v>121</v>
      </c>
      <c r="M281" s="386" t="s">
        <v>386</v>
      </c>
      <c r="N281" s="386" t="s">
        <v>387</v>
      </c>
      <c r="O281" s="386" t="s">
        <v>123</v>
      </c>
      <c r="P281" s="386" t="s">
        <v>60</v>
      </c>
      <c r="Q281" s="386" t="s">
        <v>238</v>
      </c>
      <c r="R281" s="386">
        <v>1.1000000000000001</v>
      </c>
      <c r="S281" s="389">
        <v>0</v>
      </c>
      <c r="T281" s="386" t="s">
        <v>369</v>
      </c>
      <c r="U281" s="386" t="s">
        <v>404</v>
      </c>
    </row>
    <row r="282" spans="1:21">
      <c r="A282" s="386" t="s">
        <v>122</v>
      </c>
      <c r="B282" s="386" t="s">
        <v>12</v>
      </c>
      <c r="C282" s="386" t="s">
        <v>12</v>
      </c>
      <c r="D282" s="387">
        <v>44927</v>
      </c>
      <c r="E282" s="386">
        <v>1</v>
      </c>
      <c r="F282" s="386">
        <v>2023</v>
      </c>
      <c r="G282" s="388">
        <v>0</v>
      </c>
      <c r="H282" s="388">
        <v>22</v>
      </c>
      <c r="I282" s="388">
        <v>0</v>
      </c>
      <c r="J282" s="388">
        <v>0</v>
      </c>
      <c r="K282" s="386" t="s">
        <v>121</v>
      </c>
      <c r="L282" s="386" t="s">
        <v>121</v>
      </c>
      <c r="M282" s="386" t="s">
        <v>386</v>
      </c>
      <c r="N282" s="386" t="s">
        <v>387</v>
      </c>
      <c r="O282" s="386" t="s">
        <v>123</v>
      </c>
      <c r="P282" s="386" t="s">
        <v>60</v>
      </c>
      <c r="Q282" s="386" t="s">
        <v>238</v>
      </c>
      <c r="R282" s="386">
        <v>1.1000000000000001</v>
      </c>
      <c r="S282" s="386">
        <v>0</v>
      </c>
      <c r="T282" s="386" t="s">
        <v>369</v>
      </c>
      <c r="U282" s="386" t="s">
        <v>404</v>
      </c>
    </row>
    <row r="283" spans="1:21">
      <c r="A283" s="386" t="s">
        <v>122</v>
      </c>
      <c r="B283" s="386" t="s">
        <v>15</v>
      </c>
      <c r="C283" s="386" t="s">
        <v>15</v>
      </c>
      <c r="D283" s="387">
        <v>44927</v>
      </c>
      <c r="E283" s="386">
        <v>1</v>
      </c>
      <c r="F283" s="386">
        <v>2023</v>
      </c>
      <c r="G283" s="388">
        <v>0</v>
      </c>
      <c r="H283" s="388">
        <v>22</v>
      </c>
      <c r="I283" s="388">
        <v>0</v>
      </c>
      <c r="J283" s="388">
        <v>0</v>
      </c>
      <c r="K283" s="386" t="s">
        <v>121</v>
      </c>
      <c r="L283" s="386" t="s">
        <v>121</v>
      </c>
      <c r="M283" s="386" t="s">
        <v>386</v>
      </c>
      <c r="N283" s="386" t="s">
        <v>387</v>
      </c>
      <c r="O283" s="386" t="s">
        <v>123</v>
      </c>
      <c r="P283" s="386" t="s">
        <v>60</v>
      </c>
      <c r="Q283" s="386" t="s">
        <v>238</v>
      </c>
      <c r="R283" s="386">
        <v>1.1000000000000001</v>
      </c>
      <c r="S283" s="386">
        <v>0</v>
      </c>
      <c r="T283" s="386" t="s">
        <v>369</v>
      </c>
      <c r="U283" s="386" t="s">
        <v>404</v>
      </c>
    </row>
    <row r="284" spans="1:21">
      <c r="A284" s="386" t="s">
        <v>122</v>
      </c>
      <c r="B284" s="386" t="s">
        <v>16</v>
      </c>
      <c r="C284" s="386" t="s">
        <v>16</v>
      </c>
      <c r="D284" s="387">
        <v>44927</v>
      </c>
      <c r="E284" s="386">
        <v>1</v>
      </c>
      <c r="F284" s="386">
        <v>2023</v>
      </c>
      <c r="G284" s="388">
        <v>125.5</v>
      </c>
      <c r="H284" s="388">
        <v>22</v>
      </c>
      <c r="I284" s="388">
        <v>9.2033333333333331</v>
      </c>
      <c r="J284" s="388">
        <v>0</v>
      </c>
      <c r="K284" s="386" t="s">
        <v>121</v>
      </c>
      <c r="L284" s="386" t="s">
        <v>121</v>
      </c>
      <c r="M284" s="386" t="s">
        <v>386</v>
      </c>
      <c r="N284" s="386" t="s">
        <v>387</v>
      </c>
      <c r="O284" s="386" t="s">
        <v>123</v>
      </c>
      <c r="P284" s="386" t="s">
        <v>60</v>
      </c>
      <c r="Q284" s="386" t="s">
        <v>238</v>
      </c>
      <c r="R284" s="386">
        <v>3.6666666666666665</v>
      </c>
      <c r="S284" s="389">
        <v>0</v>
      </c>
      <c r="T284" s="386" t="s">
        <v>369</v>
      </c>
      <c r="U284" s="386" t="s">
        <v>404</v>
      </c>
    </row>
    <row r="285" spans="1:21">
      <c r="A285" s="386" t="s">
        <v>122</v>
      </c>
      <c r="B285" s="386" t="s">
        <v>17</v>
      </c>
      <c r="C285" s="386" t="s">
        <v>17</v>
      </c>
      <c r="D285" s="387">
        <v>44927</v>
      </c>
      <c r="E285" s="386">
        <v>1</v>
      </c>
      <c r="F285" s="386">
        <v>2023</v>
      </c>
      <c r="G285" s="388">
        <v>125.5</v>
      </c>
      <c r="H285" s="388">
        <v>22</v>
      </c>
      <c r="I285" s="388">
        <v>9.2033333333333331</v>
      </c>
      <c r="J285" s="388">
        <v>0</v>
      </c>
      <c r="K285" s="386" t="s">
        <v>121</v>
      </c>
      <c r="L285" s="386" t="s">
        <v>121</v>
      </c>
      <c r="M285" s="386" t="s">
        <v>386</v>
      </c>
      <c r="N285" s="386" t="s">
        <v>387</v>
      </c>
      <c r="O285" s="386" t="s">
        <v>123</v>
      </c>
      <c r="P285" s="386" t="s">
        <v>60</v>
      </c>
      <c r="Q285" s="386" t="s">
        <v>238</v>
      </c>
      <c r="R285" s="386">
        <v>3.6666666666666665</v>
      </c>
      <c r="S285" s="386">
        <v>0</v>
      </c>
      <c r="T285" s="386" t="s">
        <v>369</v>
      </c>
      <c r="U285" s="386" t="s">
        <v>404</v>
      </c>
    </row>
    <row r="286" spans="1:21">
      <c r="A286" s="386" t="s">
        <v>122</v>
      </c>
      <c r="B286" s="386" t="s">
        <v>132</v>
      </c>
      <c r="C286" s="386" t="s">
        <v>155</v>
      </c>
      <c r="D286" s="387">
        <v>44927</v>
      </c>
      <c r="E286" s="386">
        <v>1</v>
      </c>
      <c r="F286" s="386">
        <v>2023</v>
      </c>
      <c r="G286" s="388">
        <v>125.5</v>
      </c>
      <c r="H286" s="388">
        <v>22</v>
      </c>
      <c r="I286" s="388">
        <v>9.2033333333333331</v>
      </c>
      <c r="J286" s="388">
        <v>0</v>
      </c>
      <c r="K286" s="386" t="s">
        <v>121</v>
      </c>
      <c r="L286" s="386" t="s">
        <v>121</v>
      </c>
      <c r="M286" s="386" t="s">
        <v>386</v>
      </c>
      <c r="N286" s="386" t="s">
        <v>387</v>
      </c>
      <c r="O286" s="386" t="s">
        <v>123</v>
      </c>
      <c r="P286" s="386" t="s">
        <v>60</v>
      </c>
      <c r="Q286" s="386" t="s">
        <v>238</v>
      </c>
      <c r="R286" s="386">
        <v>3.6666666666666665</v>
      </c>
      <c r="S286" s="386">
        <v>0</v>
      </c>
      <c r="T286" s="386" t="s">
        <v>369</v>
      </c>
      <c r="U286" s="386" t="s">
        <v>404</v>
      </c>
    </row>
    <row r="287" spans="1:21">
      <c r="A287" s="386" t="s">
        <v>122</v>
      </c>
      <c r="B287" s="386" t="s">
        <v>132</v>
      </c>
      <c r="C287" s="386" t="s">
        <v>156</v>
      </c>
      <c r="D287" s="387">
        <v>44927</v>
      </c>
      <c r="E287" s="386">
        <v>1</v>
      </c>
      <c r="F287" s="386">
        <v>2023</v>
      </c>
      <c r="G287" s="388">
        <v>125.5</v>
      </c>
      <c r="H287" s="388">
        <v>22</v>
      </c>
      <c r="I287" s="388">
        <v>9.2033333333333331</v>
      </c>
      <c r="J287" s="388">
        <v>0</v>
      </c>
      <c r="K287" s="386" t="s">
        <v>121</v>
      </c>
      <c r="L287" s="386" t="s">
        <v>121</v>
      </c>
      <c r="M287" s="386" t="s">
        <v>386</v>
      </c>
      <c r="N287" s="386" t="s">
        <v>387</v>
      </c>
      <c r="O287" s="386" t="s">
        <v>123</v>
      </c>
      <c r="P287" s="386" t="s">
        <v>60</v>
      </c>
      <c r="Q287" s="386" t="s">
        <v>238</v>
      </c>
      <c r="R287" s="386">
        <v>0.73333333333333328</v>
      </c>
      <c r="S287" s="389">
        <v>0</v>
      </c>
      <c r="T287" s="386" t="s">
        <v>369</v>
      </c>
      <c r="U287" s="386" t="s">
        <v>404</v>
      </c>
    </row>
    <row r="288" spans="1:21">
      <c r="A288" s="386" t="s">
        <v>122</v>
      </c>
      <c r="B288" s="386" t="s">
        <v>13</v>
      </c>
      <c r="C288" s="386" t="s">
        <v>13</v>
      </c>
      <c r="D288" s="387">
        <v>44927</v>
      </c>
      <c r="E288" s="386">
        <v>1</v>
      </c>
      <c r="F288" s="386">
        <v>2023</v>
      </c>
      <c r="G288" s="388">
        <v>0</v>
      </c>
      <c r="H288" s="388">
        <v>22</v>
      </c>
      <c r="I288" s="388">
        <v>0</v>
      </c>
      <c r="J288" s="388">
        <v>0</v>
      </c>
      <c r="K288" s="386" t="s">
        <v>121</v>
      </c>
      <c r="L288" s="386" t="s">
        <v>121</v>
      </c>
      <c r="M288" s="386" t="s">
        <v>386</v>
      </c>
      <c r="N288" s="386" t="s">
        <v>387</v>
      </c>
      <c r="O288" s="386" t="s">
        <v>123</v>
      </c>
      <c r="P288" s="386" t="s">
        <v>60</v>
      </c>
      <c r="Q288" s="386" t="s">
        <v>238</v>
      </c>
      <c r="R288" s="386">
        <v>0.73333333333333328</v>
      </c>
      <c r="S288" s="386">
        <v>0</v>
      </c>
      <c r="T288" s="386" t="s">
        <v>369</v>
      </c>
      <c r="U288" s="386" t="s">
        <v>404</v>
      </c>
    </row>
    <row r="289" spans="1:21">
      <c r="A289" s="386" t="s">
        <v>122</v>
      </c>
      <c r="B289" s="386" t="s">
        <v>14</v>
      </c>
      <c r="C289" s="386" t="s">
        <v>14</v>
      </c>
      <c r="D289" s="387">
        <v>44927</v>
      </c>
      <c r="E289" s="386">
        <v>1</v>
      </c>
      <c r="F289" s="386">
        <v>2023</v>
      </c>
      <c r="G289" s="388">
        <v>0</v>
      </c>
      <c r="H289" s="388">
        <v>22</v>
      </c>
      <c r="I289" s="388">
        <v>0</v>
      </c>
      <c r="J289" s="388">
        <v>0</v>
      </c>
      <c r="K289" s="386" t="s">
        <v>121</v>
      </c>
      <c r="L289" s="386" t="s">
        <v>121</v>
      </c>
      <c r="M289" s="386" t="s">
        <v>386</v>
      </c>
      <c r="N289" s="386" t="s">
        <v>387</v>
      </c>
      <c r="O289" s="386" t="s">
        <v>123</v>
      </c>
      <c r="P289" s="386" t="s">
        <v>60</v>
      </c>
      <c r="Q289" s="386" t="s">
        <v>238</v>
      </c>
      <c r="R289" s="386">
        <v>0.73333333333333328</v>
      </c>
      <c r="S289" s="386">
        <v>0</v>
      </c>
      <c r="T289" s="386" t="s">
        <v>369</v>
      </c>
      <c r="U289" s="386" t="s">
        <v>404</v>
      </c>
    </row>
    <row r="290" spans="1:21">
      <c r="A290" s="386" t="s">
        <v>57</v>
      </c>
      <c r="B290" s="386" t="s">
        <v>7</v>
      </c>
      <c r="C290" s="386" t="s">
        <v>150</v>
      </c>
      <c r="D290" s="387">
        <v>44958</v>
      </c>
      <c r="E290" s="386">
        <v>2</v>
      </c>
      <c r="F290" s="386">
        <v>2023</v>
      </c>
      <c r="G290" s="388">
        <v>65.625</v>
      </c>
      <c r="H290" s="388">
        <v>22</v>
      </c>
      <c r="I290" s="388">
        <v>4.8125</v>
      </c>
      <c r="J290" s="388">
        <v>1.1000000000000001</v>
      </c>
      <c r="K290" s="386" t="s">
        <v>57</v>
      </c>
      <c r="L290" s="386" t="s">
        <v>41</v>
      </c>
      <c r="M290" s="386" t="s">
        <v>241</v>
      </c>
      <c r="N290" s="386" t="s">
        <v>58</v>
      </c>
      <c r="O290" s="386" t="s">
        <v>59</v>
      </c>
      <c r="P290" s="386" t="s">
        <v>60</v>
      </c>
      <c r="Q290" s="386" t="s">
        <v>60</v>
      </c>
      <c r="R290" s="386">
        <v>0.36666666666666664</v>
      </c>
      <c r="S290" s="389">
        <v>0</v>
      </c>
      <c r="T290" s="386" t="s">
        <v>369</v>
      </c>
      <c r="U290" s="386" t="s">
        <v>404</v>
      </c>
    </row>
    <row r="291" spans="1:21">
      <c r="A291" s="386" t="s">
        <v>57</v>
      </c>
      <c r="B291" s="386" t="s">
        <v>7</v>
      </c>
      <c r="C291" s="386" t="s">
        <v>20</v>
      </c>
      <c r="D291" s="387">
        <v>44958</v>
      </c>
      <c r="E291" s="386">
        <v>2</v>
      </c>
      <c r="F291" s="386">
        <v>2023</v>
      </c>
      <c r="G291" s="388">
        <v>145.3125</v>
      </c>
      <c r="H291" s="388">
        <v>22</v>
      </c>
      <c r="I291" s="388">
        <v>10.65625</v>
      </c>
      <c r="J291" s="388">
        <v>33.1</v>
      </c>
      <c r="K291" s="386" t="s">
        <v>57</v>
      </c>
      <c r="L291" s="386" t="s">
        <v>41</v>
      </c>
      <c r="M291" s="386" t="s">
        <v>241</v>
      </c>
      <c r="N291" s="386" t="s">
        <v>58</v>
      </c>
      <c r="O291" s="386" t="s">
        <v>59</v>
      </c>
      <c r="P291" s="386" t="s">
        <v>60</v>
      </c>
      <c r="Q291" s="386" t="s">
        <v>60</v>
      </c>
      <c r="R291" s="386">
        <v>0.36666666666666664</v>
      </c>
      <c r="S291" s="386">
        <v>0</v>
      </c>
      <c r="T291" s="386" t="s">
        <v>369</v>
      </c>
      <c r="U291" s="386" t="s">
        <v>404</v>
      </c>
    </row>
    <row r="292" spans="1:21">
      <c r="A292" s="386" t="s">
        <v>57</v>
      </c>
      <c r="B292" s="386" t="s">
        <v>7</v>
      </c>
      <c r="C292" s="386" t="s">
        <v>21</v>
      </c>
      <c r="D292" s="387">
        <v>44958</v>
      </c>
      <c r="E292" s="386">
        <v>2</v>
      </c>
      <c r="F292" s="386">
        <v>2023</v>
      </c>
      <c r="G292" s="388">
        <v>140.625</v>
      </c>
      <c r="H292" s="388">
        <v>22</v>
      </c>
      <c r="I292" s="388">
        <v>10.3125</v>
      </c>
      <c r="J292" s="388">
        <v>39.700000000000003</v>
      </c>
      <c r="K292" s="386" t="s">
        <v>57</v>
      </c>
      <c r="L292" s="386" t="s">
        <v>41</v>
      </c>
      <c r="M292" s="386" t="s">
        <v>241</v>
      </c>
      <c r="N292" s="386" t="s">
        <v>58</v>
      </c>
      <c r="O292" s="386" t="s">
        <v>59</v>
      </c>
      <c r="P292" s="386" t="s">
        <v>60</v>
      </c>
      <c r="Q292" s="386" t="s">
        <v>60</v>
      </c>
      <c r="R292" s="386">
        <v>0.36666666666666664</v>
      </c>
      <c r="S292" s="386">
        <v>0</v>
      </c>
      <c r="T292" s="386" t="s">
        <v>369</v>
      </c>
      <c r="U292" s="386" t="s">
        <v>404</v>
      </c>
    </row>
    <row r="293" spans="1:21">
      <c r="A293" s="386" t="s">
        <v>57</v>
      </c>
      <c r="B293" s="386" t="s">
        <v>7</v>
      </c>
      <c r="C293" s="386" t="s">
        <v>22</v>
      </c>
      <c r="D293" s="387">
        <v>44958</v>
      </c>
      <c r="E293" s="386">
        <v>2</v>
      </c>
      <c r="F293" s="386">
        <v>2023</v>
      </c>
      <c r="G293" s="388">
        <v>140.625</v>
      </c>
      <c r="H293" s="388">
        <v>22</v>
      </c>
      <c r="I293" s="388">
        <v>10.3125</v>
      </c>
      <c r="J293" s="388">
        <v>26.7</v>
      </c>
      <c r="K293" s="386" t="s">
        <v>57</v>
      </c>
      <c r="L293" s="386" t="s">
        <v>41</v>
      </c>
      <c r="M293" s="386" t="s">
        <v>241</v>
      </c>
      <c r="N293" s="386" t="s">
        <v>58</v>
      </c>
      <c r="O293" s="386" t="s">
        <v>59</v>
      </c>
      <c r="P293" s="386" t="s">
        <v>60</v>
      </c>
      <c r="Q293" s="386" t="s">
        <v>60</v>
      </c>
      <c r="R293" s="386">
        <v>0.36666666666666664</v>
      </c>
      <c r="S293" s="389">
        <v>0</v>
      </c>
      <c r="T293" s="386" t="s">
        <v>369</v>
      </c>
      <c r="U293" s="386" t="s">
        <v>404</v>
      </c>
    </row>
    <row r="294" spans="1:21">
      <c r="A294" s="386" t="s">
        <v>57</v>
      </c>
      <c r="B294" s="386" t="s">
        <v>7</v>
      </c>
      <c r="C294" s="386" t="s">
        <v>23</v>
      </c>
      <c r="D294" s="387">
        <v>44958</v>
      </c>
      <c r="E294" s="386">
        <v>2</v>
      </c>
      <c r="F294" s="386">
        <v>2023</v>
      </c>
      <c r="G294" s="388">
        <v>140.625</v>
      </c>
      <c r="H294" s="388">
        <v>22</v>
      </c>
      <c r="I294" s="388">
        <v>10.3125</v>
      </c>
      <c r="J294" s="388">
        <v>0</v>
      </c>
      <c r="K294" s="386" t="s">
        <v>57</v>
      </c>
      <c r="L294" s="386" t="s">
        <v>41</v>
      </c>
      <c r="M294" s="386" t="s">
        <v>241</v>
      </c>
      <c r="N294" s="386" t="s">
        <v>58</v>
      </c>
      <c r="O294" s="386" t="s">
        <v>59</v>
      </c>
      <c r="P294" s="386" t="s">
        <v>60</v>
      </c>
      <c r="Q294" s="386" t="s">
        <v>60</v>
      </c>
      <c r="R294" s="386">
        <v>0.36666666666666664</v>
      </c>
      <c r="S294" s="386">
        <v>6.9104700000000001</v>
      </c>
      <c r="T294" s="386" t="s">
        <v>369</v>
      </c>
      <c r="U294" s="386" t="s">
        <v>404</v>
      </c>
    </row>
    <row r="295" spans="1:21">
      <c r="A295" s="386" t="s">
        <v>57</v>
      </c>
      <c r="B295" s="386" t="s">
        <v>8</v>
      </c>
      <c r="C295" s="386" t="s">
        <v>8</v>
      </c>
      <c r="D295" s="387">
        <v>44958</v>
      </c>
      <c r="E295" s="386">
        <v>2</v>
      </c>
      <c r="F295" s="386">
        <v>2023</v>
      </c>
      <c r="G295" s="388">
        <v>187.5</v>
      </c>
      <c r="H295" s="388">
        <v>22</v>
      </c>
      <c r="I295" s="388">
        <v>13.75</v>
      </c>
      <c r="J295" s="388">
        <v>25.4</v>
      </c>
      <c r="K295" s="386" t="s">
        <v>57</v>
      </c>
      <c r="L295" s="386" t="s">
        <v>41</v>
      </c>
      <c r="M295" s="386" t="s">
        <v>241</v>
      </c>
      <c r="N295" s="386" t="s">
        <v>58</v>
      </c>
      <c r="O295" s="386" t="s">
        <v>59</v>
      </c>
      <c r="P295" s="386" t="s">
        <v>60</v>
      </c>
      <c r="Q295" s="386" t="s">
        <v>60</v>
      </c>
      <c r="R295" s="386">
        <v>0.36666666666666664</v>
      </c>
      <c r="S295" s="386">
        <v>0</v>
      </c>
      <c r="T295" s="386" t="s">
        <v>369</v>
      </c>
      <c r="U295" s="386" t="s">
        <v>404</v>
      </c>
    </row>
    <row r="296" spans="1:21">
      <c r="A296" s="386" t="s">
        <v>57</v>
      </c>
      <c r="B296" s="386" t="s">
        <v>9</v>
      </c>
      <c r="C296" s="386" t="s">
        <v>9</v>
      </c>
      <c r="D296" s="387">
        <v>44958</v>
      </c>
      <c r="E296" s="386">
        <v>2</v>
      </c>
      <c r="F296" s="386">
        <v>2023</v>
      </c>
      <c r="G296" s="388">
        <v>46.875</v>
      </c>
      <c r="H296" s="388">
        <v>22</v>
      </c>
      <c r="I296" s="388">
        <v>3.4375</v>
      </c>
      <c r="J296" s="388">
        <v>0</v>
      </c>
      <c r="K296" s="386" t="s">
        <v>57</v>
      </c>
      <c r="L296" s="386" t="s">
        <v>41</v>
      </c>
      <c r="M296" s="386" t="s">
        <v>241</v>
      </c>
      <c r="N296" s="386" t="s">
        <v>58</v>
      </c>
      <c r="O296" s="386" t="s">
        <v>59</v>
      </c>
      <c r="P296" s="386" t="s">
        <v>60</v>
      </c>
      <c r="Q296" s="386" t="s">
        <v>60</v>
      </c>
      <c r="R296" s="386">
        <v>0.36666666666666664</v>
      </c>
      <c r="S296" s="389">
        <v>0</v>
      </c>
      <c r="T296" s="386" t="s">
        <v>369</v>
      </c>
      <c r="U296" s="386" t="s">
        <v>404</v>
      </c>
    </row>
    <row r="297" spans="1:21">
      <c r="A297" s="386" t="s">
        <v>57</v>
      </c>
      <c r="B297" s="386" t="s">
        <v>10</v>
      </c>
      <c r="C297" s="386" t="s">
        <v>10</v>
      </c>
      <c r="D297" s="387">
        <v>44958</v>
      </c>
      <c r="E297" s="386">
        <v>2</v>
      </c>
      <c r="F297" s="386">
        <v>2023</v>
      </c>
      <c r="G297" s="388">
        <v>46.875</v>
      </c>
      <c r="H297" s="388">
        <v>22</v>
      </c>
      <c r="I297" s="388">
        <v>3.4375</v>
      </c>
      <c r="J297" s="388">
        <v>0</v>
      </c>
      <c r="K297" s="386" t="s">
        <v>57</v>
      </c>
      <c r="L297" s="386" t="s">
        <v>41</v>
      </c>
      <c r="M297" s="386" t="s">
        <v>241</v>
      </c>
      <c r="N297" s="386" t="s">
        <v>58</v>
      </c>
      <c r="O297" s="386" t="s">
        <v>59</v>
      </c>
      <c r="P297" s="386" t="s">
        <v>60</v>
      </c>
      <c r="Q297" s="386" t="s">
        <v>60</v>
      </c>
      <c r="R297" s="386">
        <v>0.36666666666666664</v>
      </c>
      <c r="S297" s="386">
        <v>0</v>
      </c>
      <c r="T297" s="386" t="s">
        <v>369</v>
      </c>
      <c r="U297" s="386" t="s">
        <v>404</v>
      </c>
    </row>
    <row r="298" spans="1:21">
      <c r="A298" s="386" t="s">
        <v>57</v>
      </c>
      <c r="B298" s="386" t="s">
        <v>26</v>
      </c>
      <c r="C298" s="386" t="s">
        <v>26</v>
      </c>
      <c r="D298" s="387">
        <v>44958</v>
      </c>
      <c r="E298" s="386">
        <v>2</v>
      </c>
      <c r="F298" s="386">
        <v>2023</v>
      </c>
      <c r="G298" s="388">
        <v>46.875</v>
      </c>
      <c r="H298" s="388">
        <v>22</v>
      </c>
      <c r="I298" s="388">
        <v>3.4375</v>
      </c>
      <c r="J298" s="388">
        <v>0</v>
      </c>
      <c r="K298" s="386" t="s">
        <v>57</v>
      </c>
      <c r="L298" s="386" t="s">
        <v>41</v>
      </c>
      <c r="M298" s="386" t="s">
        <v>241</v>
      </c>
      <c r="N298" s="386" t="s">
        <v>58</v>
      </c>
      <c r="O298" s="386" t="s">
        <v>59</v>
      </c>
      <c r="P298" s="386" t="s">
        <v>60</v>
      </c>
      <c r="Q298" s="386" t="s">
        <v>60</v>
      </c>
      <c r="R298" s="386">
        <v>0.36666666666666664</v>
      </c>
      <c r="S298" s="386">
        <v>0</v>
      </c>
      <c r="T298" s="386" t="s">
        <v>369</v>
      </c>
      <c r="U298" s="386" t="s">
        <v>404</v>
      </c>
    </row>
    <row r="299" spans="1:21">
      <c r="A299" s="386" t="s">
        <v>57</v>
      </c>
      <c r="B299" s="386" t="s">
        <v>27</v>
      </c>
      <c r="C299" s="386" t="s">
        <v>27</v>
      </c>
      <c r="D299" s="387">
        <v>44958</v>
      </c>
      <c r="E299" s="386">
        <v>2</v>
      </c>
      <c r="F299" s="386">
        <v>2023</v>
      </c>
      <c r="G299" s="388">
        <v>32.8125</v>
      </c>
      <c r="H299" s="388">
        <v>22</v>
      </c>
      <c r="I299" s="388">
        <v>2.40625</v>
      </c>
      <c r="J299" s="388">
        <v>0</v>
      </c>
      <c r="K299" s="386" t="s">
        <v>57</v>
      </c>
      <c r="L299" s="386" t="s">
        <v>41</v>
      </c>
      <c r="M299" s="386" t="s">
        <v>241</v>
      </c>
      <c r="N299" s="386" t="s">
        <v>58</v>
      </c>
      <c r="O299" s="386" t="s">
        <v>59</v>
      </c>
      <c r="P299" s="386" t="s">
        <v>60</v>
      </c>
      <c r="Q299" s="386" t="s">
        <v>60</v>
      </c>
      <c r="R299" s="386">
        <v>0</v>
      </c>
      <c r="S299" s="389">
        <v>0</v>
      </c>
      <c r="T299" s="386" t="s">
        <v>369</v>
      </c>
      <c r="U299" s="386" t="s">
        <v>404</v>
      </c>
    </row>
    <row r="300" spans="1:21">
      <c r="A300" s="386" t="s">
        <v>57</v>
      </c>
      <c r="B300" s="386" t="s">
        <v>11</v>
      </c>
      <c r="C300" s="386" t="s">
        <v>24</v>
      </c>
      <c r="D300" s="387">
        <v>44958</v>
      </c>
      <c r="E300" s="386">
        <v>2</v>
      </c>
      <c r="F300" s="386">
        <v>2023</v>
      </c>
      <c r="G300" s="388">
        <v>328.125</v>
      </c>
      <c r="H300" s="388">
        <v>22</v>
      </c>
      <c r="I300" s="388">
        <v>24.0625</v>
      </c>
      <c r="J300" s="388">
        <v>5.5</v>
      </c>
      <c r="K300" s="386" t="s">
        <v>57</v>
      </c>
      <c r="L300" s="386" t="s">
        <v>41</v>
      </c>
      <c r="M300" s="386" t="s">
        <v>241</v>
      </c>
      <c r="N300" s="386" t="s">
        <v>58</v>
      </c>
      <c r="O300" s="386" t="s">
        <v>59</v>
      </c>
      <c r="P300" s="386" t="s">
        <v>60</v>
      </c>
      <c r="Q300" s="386" t="s">
        <v>60</v>
      </c>
      <c r="R300" s="386">
        <v>0</v>
      </c>
      <c r="S300" s="386">
        <v>0</v>
      </c>
      <c r="T300" s="386" t="s">
        <v>369</v>
      </c>
      <c r="U300" s="386" t="s">
        <v>404</v>
      </c>
    </row>
    <row r="301" spans="1:21">
      <c r="A301" s="386" t="s">
        <v>57</v>
      </c>
      <c r="B301" s="386" t="s">
        <v>12</v>
      </c>
      <c r="C301" s="386" t="s">
        <v>25</v>
      </c>
      <c r="D301" s="387">
        <v>44958</v>
      </c>
      <c r="E301" s="386">
        <v>2</v>
      </c>
      <c r="F301" s="386">
        <v>2023</v>
      </c>
      <c r="G301" s="388">
        <v>140.625</v>
      </c>
      <c r="H301" s="388">
        <v>22</v>
      </c>
      <c r="I301" s="388">
        <v>10.3125</v>
      </c>
      <c r="J301" s="388">
        <v>99.5</v>
      </c>
      <c r="K301" s="386" t="s">
        <v>57</v>
      </c>
      <c r="L301" s="386" t="s">
        <v>41</v>
      </c>
      <c r="M301" s="386" t="s">
        <v>241</v>
      </c>
      <c r="N301" s="386" t="s">
        <v>58</v>
      </c>
      <c r="O301" s="386" t="s">
        <v>59</v>
      </c>
      <c r="P301" s="386" t="s">
        <v>60</v>
      </c>
      <c r="Q301" s="386" t="s">
        <v>60</v>
      </c>
      <c r="R301" s="386">
        <v>0</v>
      </c>
      <c r="S301" s="386">
        <v>0</v>
      </c>
      <c r="T301" s="386" t="s">
        <v>369</v>
      </c>
      <c r="U301" s="386" t="s">
        <v>404</v>
      </c>
    </row>
    <row r="302" spans="1:21">
      <c r="A302" s="386" t="s">
        <v>57</v>
      </c>
      <c r="B302" s="386" t="s">
        <v>15</v>
      </c>
      <c r="C302" s="386" t="s">
        <v>28</v>
      </c>
      <c r="D302" s="387">
        <v>44958</v>
      </c>
      <c r="E302" s="386">
        <v>2</v>
      </c>
      <c r="F302" s="386">
        <v>2023</v>
      </c>
      <c r="G302" s="388">
        <v>18.75</v>
      </c>
      <c r="H302" s="388">
        <v>22</v>
      </c>
      <c r="I302" s="388">
        <v>1.375</v>
      </c>
      <c r="J302" s="388">
        <v>1.3</v>
      </c>
      <c r="K302" s="386" t="s">
        <v>57</v>
      </c>
      <c r="L302" s="386" t="s">
        <v>41</v>
      </c>
      <c r="M302" s="386" t="s">
        <v>241</v>
      </c>
      <c r="N302" s="386" t="s">
        <v>58</v>
      </c>
      <c r="O302" s="386" t="s">
        <v>59</v>
      </c>
      <c r="P302" s="386" t="s">
        <v>60</v>
      </c>
      <c r="Q302" s="386" t="s">
        <v>60</v>
      </c>
      <c r="R302" s="386">
        <v>0</v>
      </c>
      <c r="S302" s="389">
        <v>0</v>
      </c>
      <c r="T302" s="386" t="s">
        <v>369</v>
      </c>
      <c r="U302" s="386" t="s">
        <v>404</v>
      </c>
    </row>
    <row r="303" spans="1:21">
      <c r="A303" s="386" t="s">
        <v>57</v>
      </c>
      <c r="B303" s="386" t="s">
        <v>16</v>
      </c>
      <c r="C303" s="386" t="s">
        <v>16</v>
      </c>
      <c r="D303" s="387">
        <v>44958</v>
      </c>
      <c r="E303" s="386">
        <v>2</v>
      </c>
      <c r="F303" s="386">
        <v>2023</v>
      </c>
      <c r="G303" s="388">
        <v>0</v>
      </c>
      <c r="H303" s="388">
        <v>22</v>
      </c>
      <c r="I303" s="388">
        <v>0</v>
      </c>
      <c r="J303" s="388">
        <v>0</v>
      </c>
      <c r="K303" s="386" t="s">
        <v>57</v>
      </c>
      <c r="L303" s="386" t="s">
        <v>41</v>
      </c>
      <c r="M303" s="386" t="s">
        <v>241</v>
      </c>
      <c r="N303" s="386" t="s">
        <v>58</v>
      </c>
      <c r="O303" s="386" t="s">
        <v>59</v>
      </c>
      <c r="P303" s="386" t="s">
        <v>60</v>
      </c>
      <c r="Q303" s="386" t="s">
        <v>60</v>
      </c>
      <c r="R303" s="386">
        <v>0</v>
      </c>
      <c r="S303" s="386">
        <v>0</v>
      </c>
      <c r="T303" s="386" t="s">
        <v>369</v>
      </c>
      <c r="U303" s="386" t="s">
        <v>404</v>
      </c>
    </row>
    <row r="304" spans="1:21">
      <c r="A304" s="386" t="s">
        <v>57</v>
      </c>
      <c r="B304" s="386" t="s">
        <v>17</v>
      </c>
      <c r="C304" s="386" t="s">
        <v>17</v>
      </c>
      <c r="D304" s="387">
        <v>44958</v>
      </c>
      <c r="E304" s="386">
        <v>2</v>
      </c>
      <c r="F304" s="386">
        <v>2023</v>
      </c>
      <c r="G304" s="388">
        <v>0</v>
      </c>
      <c r="H304" s="388">
        <v>22</v>
      </c>
      <c r="I304" s="388">
        <v>0</v>
      </c>
      <c r="J304" s="388">
        <v>0</v>
      </c>
      <c r="K304" s="386" t="s">
        <v>57</v>
      </c>
      <c r="L304" s="386" t="s">
        <v>41</v>
      </c>
      <c r="M304" s="386" t="s">
        <v>241</v>
      </c>
      <c r="N304" s="386" t="s">
        <v>58</v>
      </c>
      <c r="O304" s="386" t="s">
        <v>59</v>
      </c>
      <c r="P304" s="386" t="s">
        <v>60</v>
      </c>
      <c r="Q304" s="386" t="s">
        <v>60</v>
      </c>
      <c r="R304" s="386">
        <v>0</v>
      </c>
      <c r="S304" s="386">
        <v>0</v>
      </c>
      <c r="T304" s="386" t="s">
        <v>369</v>
      </c>
      <c r="U304" s="386" t="s">
        <v>404</v>
      </c>
    </row>
    <row r="305" spans="1:21">
      <c r="A305" s="386" t="s">
        <v>57</v>
      </c>
      <c r="B305" s="386" t="s">
        <v>129</v>
      </c>
      <c r="C305" s="386" t="s">
        <v>129</v>
      </c>
      <c r="D305" s="387">
        <v>44958</v>
      </c>
      <c r="E305" s="386">
        <v>2</v>
      </c>
      <c r="F305" s="386">
        <v>2023</v>
      </c>
      <c r="G305" s="388">
        <v>18.75</v>
      </c>
      <c r="H305" s="388">
        <v>22</v>
      </c>
      <c r="I305" s="388">
        <v>1.375</v>
      </c>
      <c r="J305" s="388">
        <v>0</v>
      </c>
      <c r="K305" s="386" t="s">
        <v>57</v>
      </c>
      <c r="L305" s="386" t="s">
        <v>41</v>
      </c>
      <c r="M305" s="386" t="s">
        <v>241</v>
      </c>
      <c r="N305" s="386" t="s">
        <v>58</v>
      </c>
      <c r="O305" s="386" t="s">
        <v>59</v>
      </c>
      <c r="P305" s="386" t="s">
        <v>60</v>
      </c>
      <c r="Q305" s="386" t="s">
        <v>60</v>
      </c>
      <c r="R305" s="386">
        <v>0</v>
      </c>
      <c r="S305" s="389">
        <v>0</v>
      </c>
      <c r="T305" s="386" t="s">
        <v>369</v>
      </c>
      <c r="U305" s="386" t="s">
        <v>404</v>
      </c>
    </row>
    <row r="306" spans="1:21">
      <c r="A306" s="386" t="s">
        <v>57</v>
      </c>
      <c r="B306" s="386" t="s">
        <v>13</v>
      </c>
      <c r="C306" s="386" t="s">
        <v>13</v>
      </c>
      <c r="D306" s="387">
        <v>44958</v>
      </c>
      <c r="E306" s="386">
        <v>2</v>
      </c>
      <c r="F306" s="386">
        <v>2023</v>
      </c>
      <c r="G306" s="388">
        <v>0</v>
      </c>
      <c r="H306" s="388">
        <v>22</v>
      </c>
      <c r="I306" s="388">
        <v>0</v>
      </c>
      <c r="J306" s="388">
        <v>0</v>
      </c>
      <c r="K306" s="386" t="s">
        <v>57</v>
      </c>
      <c r="L306" s="386" t="s">
        <v>41</v>
      </c>
      <c r="M306" s="386" t="s">
        <v>241</v>
      </c>
      <c r="N306" s="386" t="s">
        <v>58</v>
      </c>
      <c r="O306" s="386" t="s">
        <v>59</v>
      </c>
      <c r="P306" s="386" t="s">
        <v>60</v>
      </c>
      <c r="Q306" s="386" t="s">
        <v>60</v>
      </c>
      <c r="R306" s="386">
        <v>0</v>
      </c>
      <c r="S306" s="386">
        <v>0</v>
      </c>
      <c r="T306" s="386" t="s">
        <v>369</v>
      </c>
      <c r="U306" s="386" t="s">
        <v>404</v>
      </c>
    </row>
    <row r="307" spans="1:21">
      <c r="A307" s="386" t="s">
        <v>57</v>
      </c>
      <c r="B307" s="386" t="s">
        <v>14</v>
      </c>
      <c r="C307" s="386" t="s">
        <v>14</v>
      </c>
      <c r="D307" s="387">
        <v>44958</v>
      </c>
      <c r="E307" s="386">
        <v>2</v>
      </c>
      <c r="F307" s="386">
        <v>2023</v>
      </c>
      <c r="G307" s="388">
        <v>0</v>
      </c>
      <c r="H307" s="388">
        <v>22</v>
      </c>
      <c r="I307" s="388">
        <v>0</v>
      </c>
      <c r="J307" s="388">
        <v>0</v>
      </c>
      <c r="K307" s="386" t="s">
        <v>57</v>
      </c>
      <c r="L307" s="386" t="s">
        <v>41</v>
      </c>
      <c r="M307" s="386" t="s">
        <v>241</v>
      </c>
      <c r="N307" s="386" t="s">
        <v>58</v>
      </c>
      <c r="O307" s="386" t="s">
        <v>59</v>
      </c>
      <c r="P307" s="386" t="s">
        <v>60</v>
      </c>
      <c r="Q307" s="386" t="s">
        <v>60</v>
      </c>
      <c r="R307" s="386">
        <v>0</v>
      </c>
      <c r="S307" s="386">
        <v>0</v>
      </c>
      <c r="T307" s="386" t="s">
        <v>369</v>
      </c>
      <c r="U307" s="386" t="s">
        <v>404</v>
      </c>
    </row>
    <row r="308" spans="1:21">
      <c r="A308" s="386" t="s">
        <v>43</v>
      </c>
      <c r="B308" s="386" t="s">
        <v>18</v>
      </c>
      <c r="C308" s="386"/>
      <c r="D308" s="387">
        <v>44958</v>
      </c>
      <c r="E308" s="386">
        <v>2</v>
      </c>
      <c r="F308" s="386">
        <v>2023</v>
      </c>
      <c r="G308" s="388">
        <v>540</v>
      </c>
      <c r="H308" s="388">
        <v>22</v>
      </c>
      <c r="I308" s="388">
        <v>39.6</v>
      </c>
      <c r="J308" s="388">
        <v>0</v>
      </c>
      <c r="K308" s="386" t="s">
        <v>43</v>
      </c>
      <c r="L308" s="386" t="s">
        <v>41</v>
      </c>
      <c r="M308" s="386" t="s">
        <v>370</v>
      </c>
      <c r="N308" s="386" t="s">
        <v>44</v>
      </c>
      <c r="O308" s="386" t="s">
        <v>240</v>
      </c>
      <c r="P308" s="386" t="s">
        <v>46</v>
      </c>
      <c r="Q308" s="386" t="s">
        <v>45</v>
      </c>
      <c r="R308" s="386">
        <v>1.1305555555555555</v>
      </c>
      <c r="S308" s="389">
        <v>0.32500000000000001</v>
      </c>
      <c r="T308" s="386" t="s">
        <v>369</v>
      </c>
      <c r="U308" s="386" t="s">
        <v>404</v>
      </c>
    </row>
    <row r="309" spans="1:21">
      <c r="A309" s="386" t="s">
        <v>47</v>
      </c>
      <c r="B309" s="386" t="s">
        <v>47</v>
      </c>
      <c r="C309" s="386"/>
      <c r="D309" s="387">
        <v>44958</v>
      </c>
      <c r="E309" s="386">
        <v>2</v>
      </c>
      <c r="F309" s="386">
        <v>2023</v>
      </c>
      <c r="G309" s="388">
        <v>55</v>
      </c>
      <c r="H309" s="388">
        <v>22</v>
      </c>
      <c r="I309" s="388">
        <v>4.0333333333333332</v>
      </c>
      <c r="J309" s="388">
        <v>2.2509000000000001</v>
      </c>
      <c r="K309" s="386" t="s">
        <v>47</v>
      </c>
      <c r="L309" s="386" t="s">
        <v>41</v>
      </c>
      <c r="M309" s="386" t="s">
        <v>370</v>
      </c>
      <c r="N309" s="386" t="s">
        <v>44</v>
      </c>
      <c r="O309" s="386" t="s">
        <v>48</v>
      </c>
      <c r="P309" s="386" t="s">
        <v>60</v>
      </c>
      <c r="Q309" s="386" t="s">
        <v>49</v>
      </c>
      <c r="R309" s="386">
        <v>1.1305555555555555</v>
      </c>
      <c r="S309" s="386">
        <v>0.32500000000000001</v>
      </c>
      <c r="T309" s="386" t="s">
        <v>369</v>
      </c>
      <c r="U309" s="386" t="s">
        <v>404</v>
      </c>
    </row>
    <row r="310" spans="1:21">
      <c r="A310" s="386" t="s">
        <v>50</v>
      </c>
      <c r="B310" s="386" t="s">
        <v>50</v>
      </c>
      <c r="C310" s="386"/>
      <c r="D310" s="387">
        <v>44958</v>
      </c>
      <c r="E310" s="386">
        <v>2</v>
      </c>
      <c r="F310" s="386">
        <v>2023</v>
      </c>
      <c r="G310" s="388">
        <v>250</v>
      </c>
      <c r="H310" s="388">
        <v>22</v>
      </c>
      <c r="I310" s="388">
        <v>18.333333333333332</v>
      </c>
      <c r="J310" s="388">
        <v>21.0181</v>
      </c>
      <c r="K310" s="386" t="s">
        <v>50</v>
      </c>
      <c r="L310" s="386" t="s">
        <v>41</v>
      </c>
      <c r="M310" s="386" t="s">
        <v>370</v>
      </c>
      <c r="N310" s="386" t="s">
        <v>44</v>
      </c>
      <c r="O310" s="386" t="s">
        <v>51</v>
      </c>
      <c r="P310" s="386" t="s">
        <v>90</v>
      </c>
      <c r="Q310" s="386" t="s">
        <v>52</v>
      </c>
      <c r="R310" s="386">
        <v>1.1305555555555555</v>
      </c>
      <c r="S310" s="386">
        <v>0.77800000000000002</v>
      </c>
      <c r="T310" s="386" t="s">
        <v>369</v>
      </c>
      <c r="U310" s="386" t="s">
        <v>404</v>
      </c>
    </row>
    <row r="311" spans="1:21">
      <c r="A311" s="386" t="s">
        <v>304</v>
      </c>
      <c r="B311" s="386" t="s">
        <v>7</v>
      </c>
      <c r="C311" s="386"/>
      <c r="D311" s="387">
        <v>44958</v>
      </c>
      <c r="E311" s="386">
        <v>2</v>
      </c>
      <c r="F311" s="386">
        <v>2023</v>
      </c>
      <c r="G311" s="388">
        <v>46.153846153846153</v>
      </c>
      <c r="H311" s="388">
        <v>22</v>
      </c>
      <c r="I311" s="388">
        <v>3.3846153846153846</v>
      </c>
      <c r="J311" s="388">
        <v>0</v>
      </c>
      <c r="K311" s="386" t="s">
        <v>304</v>
      </c>
      <c r="L311" s="386" t="s">
        <v>41</v>
      </c>
      <c r="M311" s="386" t="s">
        <v>241</v>
      </c>
      <c r="N311" s="386" t="s">
        <v>371</v>
      </c>
      <c r="O311" s="386" t="s">
        <v>55</v>
      </c>
      <c r="P311" s="386" t="s">
        <v>46</v>
      </c>
      <c r="Q311" s="386" t="s">
        <v>56</v>
      </c>
      <c r="R311" s="386">
        <v>0.90444444444444461</v>
      </c>
      <c r="S311" s="389">
        <v>0</v>
      </c>
      <c r="T311" s="386" t="s">
        <v>369</v>
      </c>
      <c r="U311" s="386" t="s">
        <v>404</v>
      </c>
    </row>
    <row r="312" spans="1:21">
      <c r="A312" s="386" t="s">
        <v>304</v>
      </c>
      <c r="B312" s="386" t="s">
        <v>8</v>
      </c>
      <c r="C312" s="386"/>
      <c r="D312" s="387">
        <v>44958</v>
      </c>
      <c r="E312" s="386">
        <v>2</v>
      </c>
      <c r="F312" s="386">
        <v>2023</v>
      </c>
      <c r="G312" s="388">
        <v>0</v>
      </c>
      <c r="H312" s="388">
        <v>22</v>
      </c>
      <c r="I312" s="388">
        <v>0</v>
      </c>
      <c r="J312" s="388">
        <v>0</v>
      </c>
      <c r="K312" s="386" t="s">
        <v>304</v>
      </c>
      <c r="L312" s="386" t="s">
        <v>41</v>
      </c>
      <c r="M312" s="386" t="s">
        <v>241</v>
      </c>
      <c r="N312" s="386" t="s">
        <v>371</v>
      </c>
      <c r="O312" s="386" t="s">
        <v>55</v>
      </c>
      <c r="P312" s="386" t="s">
        <v>46</v>
      </c>
      <c r="Q312" s="386" t="s">
        <v>56</v>
      </c>
      <c r="R312" s="386">
        <v>0.90444444444444461</v>
      </c>
      <c r="S312" s="386">
        <v>0</v>
      </c>
      <c r="T312" s="386" t="s">
        <v>369</v>
      </c>
      <c r="U312" s="386" t="s">
        <v>404</v>
      </c>
    </row>
    <row r="313" spans="1:21">
      <c r="A313" s="386" t="s">
        <v>304</v>
      </c>
      <c r="B313" s="386" t="s">
        <v>9</v>
      </c>
      <c r="C313" s="386"/>
      <c r="D313" s="387">
        <v>44958</v>
      </c>
      <c r="E313" s="386">
        <v>2</v>
      </c>
      <c r="F313" s="386">
        <v>2023</v>
      </c>
      <c r="G313" s="388">
        <v>15.384615384615385</v>
      </c>
      <c r="H313" s="388">
        <v>22</v>
      </c>
      <c r="I313" s="388">
        <v>1.1282051282051282</v>
      </c>
      <c r="J313" s="388">
        <v>0</v>
      </c>
      <c r="K313" s="386" t="s">
        <v>304</v>
      </c>
      <c r="L313" s="386" t="s">
        <v>41</v>
      </c>
      <c r="M313" s="386" t="s">
        <v>241</v>
      </c>
      <c r="N313" s="386" t="s">
        <v>371</v>
      </c>
      <c r="O313" s="386" t="s">
        <v>55</v>
      </c>
      <c r="P313" s="386" t="s">
        <v>46</v>
      </c>
      <c r="Q313" s="386" t="s">
        <v>56</v>
      </c>
      <c r="R313" s="386">
        <v>0.90444444444444461</v>
      </c>
      <c r="S313" s="386">
        <v>0.32500000000000001</v>
      </c>
      <c r="T313" s="386" t="s">
        <v>369</v>
      </c>
      <c r="U313" s="386" t="s">
        <v>404</v>
      </c>
    </row>
    <row r="314" spans="1:21">
      <c r="A314" s="386" t="s">
        <v>304</v>
      </c>
      <c r="B314" s="386" t="s">
        <v>10</v>
      </c>
      <c r="C314" s="386"/>
      <c r="D314" s="387">
        <v>44958</v>
      </c>
      <c r="E314" s="386">
        <v>2</v>
      </c>
      <c r="F314" s="386">
        <v>2023</v>
      </c>
      <c r="G314" s="388">
        <v>15.384615384615385</v>
      </c>
      <c r="H314" s="388">
        <v>22</v>
      </c>
      <c r="I314" s="388">
        <v>1.1282051282051282</v>
      </c>
      <c r="J314" s="388">
        <v>0</v>
      </c>
      <c r="K314" s="386" t="s">
        <v>304</v>
      </c>
      <c r="L314" s="386" t="s">
        <v>41</v>
      </c>
      <c r="M314" s="386" t="s">
        <v>241</v>
      </c>
      <c r="N314" s="386" t="s">
        <v>371</v>
      </c>
      <c r="O314" s="386" t="s">
        <v>55</v>
      </c>
      <c r="P314" s="386" t="s">
        <v>46</v>
      </c>
      <c r="Q314" s="386" t="s">
        <v>56</v>
      </c>
      <c r="R314" s="386">
        <v>2.3364814814814814</v>
      </c>
      <c r="S314" s="389">
        <v>0.13416666666666666</v>
      </c>
      <c r="T314" s="386" t="s">
        <v>369</v>
      </c>
      <c r="U314" s="386" t="s">
        <v>404</v>
      </c>
    </row>
    <row r="315" spans="1:21">
      <c r="A315" s="386" t="s">
        <v>304</v>
      </c>
      <c r="B315" s="386" t="s">
        <v>5</v>
      </c>
      <c r="C315" s="386"/>
      <c r="D315" s="387">
        <v>44958</v>
      </c>
      <c r="E315" s="386">
        <v>2</v>
      </c>
      <c r="F315" s="386">
        <v>2023</v>
      </c>
      <c r="G315" s="388">
        <v>15.384615384615385</v>
      </c>
      <c r="H315" s="388">
        <v>22</v>
      </c>
      <c r="I315" s="388">
        <v>1.1282051282051282</v>
      </c>
      <c r="J315" s="388">
        <v>0</v>
      </c>
      <c r="K315" s="386" t="s">
        <v>304</v>
      </c>
      <c r="L315" s="386" t="s">
        <v>41</v>
      </c>
      <c r="M315" s="386" t="s">
        <v>241</v>
      </c>
      <c r="N315" s="386" t="s">
        <v>371</v>
      </c>
      <c r="O315" s="386" t="s">
        <v>55</v>
      </c>
      <c r="P315" s="386" t="s">
        <v>46</v>
      </c>
      <c r="Q315" s="386" t="s">
        <v>56</v>
      </c>
      <c r="R315" s="386">
        <v>2.3364814814814814</v>
      </c>
      <c r="S315" s="386">
        <v>2.5908333333333333</v>
      </c>
      <c r="T315" s="386" t="s">
        <v>369</v>
      </c>
      <c r="U315" s="386" t="s">
        <v>404</v>
      </c>
    </row>
    <row r="316" spans="1:21">
      <c r="A316" s="386" t="s">
        <v>304</v>
      </c>
      <c r="B316" s="386" t="s">
        <v>11</v>
      </c>
      <c r="C316" s="386"/>
      <c r="D316" s="387">
        <v>44958</v>
      </c>
      <c r="E316" s="386">
        <v>2</v>
      </c>
      <c r="F316" s="386">
        <v>2023</v>
      </c>
      <c r="G316" s="388">
        <v>46.153846153846153</v>
      </c>
      <c r="H316" s="388">
        <v>22</v>
      </c>
      <c r="I316" s="388">
        <v>3.3846153846153846</v>
      </c>
      <c r="J316" s="388">
        <v>0</v>
      </c>
      <c r="K316" s="386" t="s">
        <v>304</v>
      </c>
      <c r="L316" s="386" t="s">
        <v>41</v>
      </c>
      <c r="M316" s="386" t="s">
        <v>241</v>
      </c>
      <c r="N316" s="386" t="s">
        <v>371</v>
      </c>
      <c r="O316" s="386" t="s">
        <v>55</v>
      </c>
      <c r="P316" s="386" t="s">
        <v>46</v>
      </c>
      <c r="Q316" s="386" t="s">
        <v>56</v>
      </c>
      <c r="R316" s="386">
        <v>2.3364814814814814</v>
      </c>
      <c r="S316" s="386">
        <v>6.04</v>
      </c>
      <c r="T316" s="386" t="s">
        <v>369</v>
      </c>
      <c r="U316" s="386" t="s">
        <v>404</v>
      </c>
    </row>
    <row r="317" spans="1:21">
      <c r="A317" s="386" t="s">
        <v>304</v>
      </c>
      <c r="B317" s="386" t="s">
        <v>12</v>
      </c>
      <c r="C317" s="386"/>
      <c r="D317" s="387">
        <v>44958</v>
      </c>
      <c r="E317" s="386">
        <v>2</v>
      </c>
      <c r="F317" s="386">
        <v>2023</v>
      </c>
      <c r="G317" s="388">
        <v>15.384615384615385</v>
      </c>
      <c r="H317" s="388">
        <v>22</v>
      </c>
      <c r="I317" s="388">
        <v>1.1282051282051282</v>
      </c>
      <c r="J317" s="388">
        <v>0.05</v>
      </c>
      <c r="K317" s="386" t="s">
        <v>304</v>
      </c>
      <c r="L317" s="386" t="s">
        <v>41</v>
      </c>
      <c r="M317" s="386" t="s">
        <v>241</v>
      </c>
      <c r="N317" s="386" t="s">
        <v>371</v>
      </c>
      <c r="O317" s="386" t="s">
        <v>55</v>
      </c>
      <c r="P317" s="386" t="s">
        <v>46</v>
      </c>
      <c r="Q317" s="386" t="s">
        <v>56</v>
      </c>
      <c r="R317" s="386">
        <v>0.22611111111111115</v>
      </c>
      <c r="S317" s="389">
        <v>0</v>
      </c>
      <c r="T317" s="386" t="s">
        <v>369</v>
      </c>
      <c r="U317" s="386" t="s">
        <v>404</v>
      </c>
    </row>
    <row r="318" spans="1:21">
      <c r="A318" s="386" t="s">
        <v>304</v>
      </c>
      <c r="B318" s="386" t="s">
        <v>15</v>
      </c>
      <c r="C318" s="386"/>
      <c r="D318" s="387">
        <v>44958</v>
      </c>
      <c r="E318" s="386">
        <v>2</v>
      </c>
      <c r="F318" s="386">
        <v>2023</v>
      </c>
      <c r="G318" s="388">
        <v>0</v>
      </c>
      <c r="H318" s="388">
        <v>22</v>
      </c>
      <c r="I318" s="388">
        <v>0</v>
      </c>
      <c r="J318" s="388">
        <v>0</v>
      </c>
      <c r="K318" s="386" t="s">
        <v>304</v>
      </c>
      <c r="L318" s="386" t="s">
        <v>41</v>
      </c>
      <c r="M318" s="386" t="s">
        <v>241</v>
      </c>
      <c r="N318" s="386" t="s">
        <v>371</v>
      </c>
      <c r="O318" s="386" t="s">
        <v>55</v>
      </c>
      <c r="P318" s="386" t="s">
        <v>46</v>
      </c>
      <c r="Q318" s="386" t="s">
        <v>56</v>
      </c>
      <c r="R318" s="386">
        <v>0.22611111111111115</v>
      </c>
      <c r="S318" s="386">
        <v>0</v>
      </c>
      <c r="T318" s="386" t="s">
        <v>369</v>
      </c>
      <c r="U318" s="386" t="s">
        <v>404</v>
      </c>
    </row>
    <row r="319" spans="1:21">
      <c r="A319" s="386" t="s">
        <v>304</v>
      </c>
      <c r="B319" s="386" t="s">
        <v>16</v>
      </c>
      <c r="C319" s="386"/>
      <c r="D319" s="387">
        <v>44958</v>
      </c>
      <c r="E319" s="386">
        <v>2</v>
      </c>
      <c r="F319" s="386">
        <v>2023</v>
      </c>
      <c r="G319" s="388">
        <v>0</v>
      </c>
      <c r="H319" s="388">
        <v>22</v>
      </c>
      <c r="I319" s="388">
        <v>0</v>
      </c>
      <c r="J319" s="388">
        <v>0</v>
      </c>
      <c r="K319" s="386" t="s">
        <v>304</v>
      </c>
      <c r="L319" s="386" t="s">
        <v>41</v>
      </c>
      <c r="M319" s="386" t="s">
        <v>241</v>
      </c>
      <c r="N319" s="386" t="s">
        <v>371</v>
      </c>
      <c r="O319" s="386" t="s">
        <v>55</v>
      </c>
      <c r="P319" s="386" t="s">
        <v>46</v>
      </c>
      <c r="Q319" s="386" t="s">
        <v>56</v>
      </c>
      <c r="R319" s="386">
        <v>0.22611111111111115</v>
      </c>
      <c r="S319" s="386">
        <v>0</v>
      </c>
      <c r="T319" s="386" t="s">
        <v>369</v>
      </c>
      <c r="U319" s="386" t="s">
        <v>404</v>
      </c>
    </row>
    <row r="320" spans="1:21">
      <c r="A320" s="386" t="s">
        <v>304</v>
      </c>
      <c r="B320" s="386" t="s">
        <v>17</v>
      </c>
      <c r="C320" s="386"/>
      <c r="D320" s="387">
        <v>44958</v>
      </c>
      <c r="E320" s="386">
        <v>2</v>
      </c>
      <c r="F320" s="386">
        <v>2023</v>
      </c>
      <c r="G320" s="388">
        <v>0</v>
      </c>
      <c r="H320" s="388">
        <v>22</v>
      </c>
      <c r="I320" s="388">
        <v>0</v>
      </c>
      <c r="J320" s="388">
        <v>0</v>
      </c>
      <c r="K320" s="386" t="s">
        <v>304</v>
      </c>
      <c r="L320" s="386" t="s">
        <v>41</v>
      </c>
      <c r="M320" s="386" t="s">
        <v>241</v>
      </c>
      <c r="N320" s="386" t="s">
        <v>371</v>
      </c>
      <c r="O320" s="386" t="s">
        <v>55</v>
      </c>
      <c r="P320" s="386" t="s">
        <v>46</v>
      </c>
      <c r="Q320" s="386" t="s">
        <v>56</v>
      </c>
      <c r="R320" s="386">
        <v>1.2059259259259256</v>
      </c>
      <c r="S320" s="389">
        <v>0.61439381999999987</v>
      </c>
      <c r="T320" s="386" t="s">
        <v>369</v>
      </c>
      <c r="U320" s="386" t="s">
        <v>404</v>
      </c>
    </row>
    <row r="321" spans="1:21">
      <c r="A321" s="386" t="s">
        <v>304</v>
      </c>
      <c r="B321" s="386" t="s">
        <v>132</v>
      </c>
      <c r="C321" s="386"/>
      <c r="D321" s="387">
        <v>44958</v>
      </c>
      <c r="E321" s="386">
        <v>2</v>
      </c>
      <c r="F321" s="386">
        <v>2023</v>
      </c>
      <c r="G321" s="388">
        <v>0</v>
      </c>
      <c r="H321" s="388">
        <v>22</v>
      </c>
      <c r="I321" s="388">
        <v>0</v>
      </c>
      <c r="J321" s="388">
        <v>0</v>
      </c>
      <c r="K321" s="386" t="s">
        <v>304</v>
      </c>
      <c r="L321" s="386" t="s">
        <v>41</v>
      </c>
      <c r="M321" s="386" t="s">
        <v>241</v>
      </c>
      <c r="N321" s="386" t="s">
        <v>371</v>
      </c>
      <c r="O321" s="386" t="s">
        <v>55</v>
      </c>
      <c r="P321" s="386" t="s">
        <v>46</v>
      </c>
      <c r="Q321" s="386" t="s">
        <v>56</v>
      </c>
      <c r="R321" s="386">
        <v>1.2059259259259256</v>
      </c>
      <c r="S321" s="386">
        <v>0</v>
      </c>
      <c r="T321" s="386" t="s">
        <v>369</v>
      </c>
      <c r="U321" s="386" t="s">
        <v>404</v>
      </c>
    </row>
    <row r="322" spans="1:21">
      <c r="A322" s="386" t="s">
        <v>304</v>
      </c>
      <c r="B322" s="386" t="s">
        <v>13</v>
      </c>
      <c r="C322" s="386"/>
      <c r="D322" s="387">
        <v>44958</v>
      </c>
      <c r="E322" s="386">
        <v>2</v>
      </c>
      <c r="F322" s="386">
        <v>2023</v>
      </c>
      <c r="G322" s="388">
        <v>23.076923076923077</v>
      </c>
      <c r="H322" s="388">
        <v>22</v>
      </c>
      <c r="I322" s="388">
        <v>1.6923076923076923</v>
      </c>
      <c r="J322" s="388">
        <v>0</v>
      </c>
      <c r="K322" s="386" t="s">
        <v>304</v>
      </c>
      <c r="L322" s="386" t="s">
        <v>41</v>
      </c>
      <c r="M322" s="386" t="s">
        <v>241</v>
      </c>
      <c r="N322" s="386" t="s">
        <v>371</v>
      </c>
      <c r="O322" s="386" t="s">
        <v>55</v>
      </c>
      <c r="P322" s="386" t="s">
        <v>46</v>
      </c>
      <c r="Q322" s="386" t="s">
        <v>56</v>
      </c>
      <c r="R322" s="386">
        <v>1.2059259259259256</v>
      </c>
      <c r="S322" s="386">
        <v>5.96</v>
      </c>
      <c r="T322" s="386" t="s">
        <v>369</v>
      </c>
      <c r="U322" s="386" t="s">
        <v>404</v>
      </c>
    </row>
    <row r="323" spans="1:21">
      <c r="A323" s="386" t="s">
        <v>304</v>
      </c>
      <c r="B323" s="386" t="s">
        <v>14</v>
      </c>
      <c r="C323" s="386"/>
      <c r="D323" s="387">
        <v>44958</v>
      </c>
      <c r="E323" s="386">
        <v>2</v>
      </c>
      <c r="F323" s="386">
        <v>2023</v>
      </c>
      <c r="G323" s="388">
        <v>23.076923076923077</v>
      </c>
      <c r="H323" s="388">
        <v>22</v>
      </c>
      <c r="I323" s="388">
        <v>1.6923076923076923</v>
      </c>
      <c r="J323" s="388">
        <v>0</v>
      </c>
      <c r="K323" s="386" t="s">
        <v>304</v>
      </c>
      <c r="L323" s="386" t="s">
        <v>41</v>
      </c>
      <c r="M323" s="386" t="s">
        <v>241</v>
      </c>
      <c r="N323" s="386" t="s">
        <v>371</v>
      </c>
      <c r="O323" s="386" t="s">
        <v>55</v>
      </c>
      <c r="P323" s="386" t="s">
        <v>46</v>
      </c>
      <c r="Q323" s="386" t="s">
        <v>56</v>
      </c>
      <c r="R323" s="386">
        <v>6.9340740740740738</v>
      </c>
      <c r="S323" s="389">
        <v>3.6516666666666668</v>
      </c>
      <c r="T323" s="386" t="s">
        <v>369</v>
      </c>
      <c r="U323" s="386" t="s">
        <v>404</v>
      </c>
    </row>
    <row r="324" spans="1:21">
      <c r="A324" s="386" t="s">
        <v>61</v>
      </c>
      <c r="B324" s="386" t="s">
        <v>7</v>
      </c>
      <c r="C324" s="386"/>
      <c r="D324" s="387">
        <v>44958</v>
      </c>
      <c r="E324" s="386">
        <v>2</v>
      </c>
      <c r="F324" s="386">
        <v>2023</v>
      </c>
      <c r="G324" s="388">
        <v>200</v>
      </c>
      <c r="H324" s="388">
        <v>22</v>
      </c>
      <c r="I324" s="388">
        <v>14.666666666666666</v>
      </c>
      <c r="J324" s="388">
        <v>49.524000000000001</v>
      </c>
      <c r="K324" s="386" t="s">
        <v>372</v>
      </c>
      <c r="L324" s="386" t="s">
        <v>41</v>
      </c>
      <c r="M324" s="386" t="s">
        <v>242</v>
      </c>
      <c r="N324" s="386" t="s">
        <v>62</v>
      </c>
      <c r="O324" s="386" t="s">
        <v>63</v>
      </c>
      <c r="P324" s="386" t="s">
        <v>46</v>
      </c>
      <c r="Q324" s="386" t="s">
        <v>250</v>
      </c>
      <c r="R324" s="386">
        <v>6.9340740740740738</v>
      </c>
      <c r="S324" s="386">
        <v>5.4391666666666669</v>
      </c>
      <c r="T324" s="386" t="s">
        <v>369</v>
      </c>
      <c r="U324" s="386" t="s">
        <v>404</v>
      </c>
    </row>
    <row r="325" spans="1:21">
      <c r="A325" s="386" t="s">
        <v>61</v>
      </c>
      <c r="B325" s="386" t="s">
        <v>8</v>
      </c>
      <c r="C325" s="386"/>
      <c r="D325" s="387">
        <v>44958</v>
      </c>
      <c r="E325" s="386">
        <v>2</v>
      </c>
      <c r="F325" s="386">
        <v>2023</v>
      </c>
      <c r="G325" s="388">
        <v>80</v>
      </c>
      <c r="H325" s="388">
        <v>22</v>
      </c>
      <c r="I325" s="388">
        <v>5.8666666666666663</v>
      </c>
      <c r="J325" s="388">
        <v>16.22</v>
      </c>
      <c r="K325" s="386" t="s">
        <v>372</v>
      </c>
      <c r="L325" s="386" t="s">
        <v>41</v>
      </c>
      <c r="M325" s="386" t="s">
        <v>242</v>
      </c>
      <c r="N325" s="386" t="s">
        <v>62</v>
      </c>
      <c r="O325" s="386" t="s">
        <v>63</v>
      </c>
      <c r="P325" s="386" t="s">
        <v>46</v>
      </c>
      <c r="Q325" s="386" t="s">
        <v>250</v>
      </c>
      <c r="R325" s="386">
        <v>6.9340740740740738</v>
      </c>
      <c r="S325" s="386">
        <v>0.69899999999999995</v>
      </c>
      <c r="T325" s="386" t="s">
        <v>369</v>
      </c>
      <c r="U325" s="386" t="s">
        <v>404</v>
      </c>
    </row>
    <row r="326" spans="1:21">
      <c r="A326" s="386" t="s">
        <v>61</v>
      </c>
      <c r="B326" s="386" t="s">
        <v>9</v>
      </c>
      <c r="C326" s="386"/>
      <c r="D326" s="387">
        <v>44958</v>
      </c>
      <c r="E326" s="386">
        <v>2</v>
      </c>
      <c r="F326" s="386">
        <v>2023</v>
      </c>
      <c r="G326" s="388">
        <v>160</v>
      </c>
      <c r="H326" s="388">
        <v>22</v>
      </c>
      <c r="I326" s="388">
        <v>11.733333333333333</v>
      </c>
      <c r="J326" s="388">
        <v>0</v>
      </c>
      <c r="K326" s="386" t="s">
        <v>372</v>
      </c>
      <c r="L326" s="386" t="s">
        <v>41</v>
      </c>
      <c r="M326" s="386" t="s">
        <v>242</v>
      </c>
      <c r="N326" s="386" t="s">
        <v>62</v>
      </c>
      <c r="O326" s="386" t="s">
        <v>63</v>
      </c>
      <c r="P326" s="386" t="s">
        <v>46</v>
      </c>
      <c r="Q326" s="386" t="s">
        <v>250</v>
      </c>
      <c r="R326" s="386">
        <v>0.75370370370370376</v>
      </c>
      <c r="S326" s="389">
        <v>19.26491</v>
      </c>
      <c r="T326" s="386" t="s">
        <v>369</v>
      </c>
      <c r="U326" s="386" t="s">
        <v>404</v>
      </c>
    </row>
    <row r="327" spans="1:21">
      <c r="A327" s="386" t="s">
        <v>61</v>
      </c>
      <c r="B327" s="386" t="s">
        <v>10</v>
      </c>
      <c r="C327" s="386"/>
      <c r="D327" s="387">
        <v>44958</v>
      </c>
      <c r="E327" s="386">
        <v>2</v>
      </c>
      <c r="F327" s="386">
        <v>2023</v>
      </c>
      <c r="G327" s="388">
        <v>10</v>
      </c>
      <c r="H327" s="388">
        <v>22</v>
      </c>
      <c r="I327" s="388">
        <v>0.73333333333333328</v>
      </c>
      <c r="J327" s="388">
        <v>0</v>
      </c>
      <c r="K327" s="386" t="s">
        <v>372</v>
      </c>
      <c r="L327" s="386" t="s">
        <v>41</v>
      </c>
      <c r="M327" s="386" t="s">
        <v>242</v>
      </c>
      <c r="N327" s="386" t="s">
        <v>62</v>
      </c>
      <c r="O327" s="386" t="s">
        <v>63</v>
      </c>
      <c r="P327" s="386" t="s">
        <v>46</v>
      </c>
      <c r="Q327" s="386" t="s">
        <v>250</v>
      </c>
      <c r="R327" s="386">
        <v>0.75370370370370376</v>
      </c>
      <c r="S327" s="386">
        <v>7.3696745999999997</v>
      </c>
      <c r="T327" s="386" t="s">
        <v>369</v>
      </c>
      <c r="U327" s="386" t="s">
        <v>404</v>
      </c>
    </row>
    <row r="328" spans="1:21">
      <c r="A328" s="386" t="s">
        <v>61</v>
      </c>
      <c r="B328" s="386" t="s">
        <v>5</v>
      </c>
      <c r="C328" s="386"/>
      <c r="D328" s="387">
        <v>44958</v>
      </c>
      <c r="E328" s="386">
        <v>2</v>
      </c>
      <c r="F328" s="386">
        <v>2023</v>
      </c>
      <c r="G328" s="388">
        <v>50</v>
      </c>
      <c r="H328" s="388">
        <v>22</v>
      </c>
      <c r="I328" s="388">
        <v>3.6666666666666665</v>
      </c>
      <c r="J328" s="388">
        <v>0</v>
      </c>
      <c r="K328" s="386" t="s">
        <v>372</v>
      </c>
      <c r="L328" s="386" t="s">
        <v>41</v>
      </c>
      <c r="M328" s="386" t="s">
        <v>242</v>
      </c>
      <c r="N328" s="386" t="s">
        <v>62</v>
      </c>
      <c r="O328" s="386" t="s">
        <v>63</v>
      </c>
      <c r="P328" s="386" t="s">
        <v>46</v>
      </c>
      <c r="Q328" s="386" t="s">
        <v>250</v>
      </c>
      <c r="R328" s="386">
        <v>0.75370370370370376</v>
      </c>
      <c r="S328" s="386">
        <v>0</v>
      </c>
      <c r="T328" s="386" t="s">
        <v>369</v>
      </c>
      <c r="U328" s="386" t="s">
        <v>404</v>
      </c>
    </row>
    <row r="329" spans="1:21">
      <c r="A329" s="386" t="s">
        <v>61</v>
      </c>
      <c r="B329" s="386" t="s">
        <v>11</v>
      </c>
      <c r="C329" s="386"/>
      <c r="D329" s="387">
        <v>44958</v>
      </c>
      <c r="E329" s="386">
        <v>2</v>
      </c>
      <c r="F329" s="386">
        <v>2023</v>
      </c>
      <c r="G329" s="388">
        <v>220</v>
      </c>
      <c r="H329" s="388">
        <v>22</v>
      </c>
      <c r="I329" s="388">
        <v>16.133333333333333</v>
      </c>
      <c r="J329" s="388">
        <v>3.9</v>
      </c>
      <c r="K329" s="386" t="s">
        <v>372</v>
      </c>
      <c r="L329" s="386" t="s">
        <v>41</v>
      </c>
      <c r="M329" s="386" t="s">
        <v>242</v>
      </c>
      <c r="N329" s="386" t="s">
        <v>62</v>
      </c>
      <c r="O329" s="386" t="s">
        <v>63</v>
      </c>
      <c r="P329" s="386" t="s">
        <v>46</v>
      </c>
      <c r="Q329" s="386" t="s">
        <v>250</v>
      </c>
      <c r="R329" s="386">
        <v>0</v>
      </c>
      <c r="S329" s="389">
        <v>0</v>
      </c>
      <c r="T329" s="386" t="s">
        <v>369</v>
      </c>
      <c r="U329" s="386" t="s">
        <v>404</v>
      </c>
    </row>
    <row r="330" spans="1:21">
      <c r="A330" s="386" t="s">
        <v>61</v>
      </c>
      <c r="B330" s="386" t="s">
        <v>12</v>
      </c>
      <c r="C330" s="386"/>
      <c r="D330" s="387">
        <v>44958</v>
      </c>
      <c r="E330" s="386">
        <v>2</v>
      </c>
      <c r="F330" s="386">
        <v>2023</v>
      </c>
      <c r="G330" s="388">
        <v>90</v>
      </c>
      <c r="H330" s="388">
        <v>22</v>
      </c>
      <c r="I330" s="388">
        <v>6.6</v>
      </c>
      <c r="J330" s="388">
        <v>0</v>
      </c>
      <c r="K330" s="386" t="s">
        <v>372</v>
      </c>
      <c r="L330" s="386" t="s">
        <v>41</v>
      </c>
      <c r="M330" s="386" t="s">
        <v>242</v>
      </c>
      <c r="N330" s="386" t="s">
        <v>62</v>
      </c>
      <c r="O330" s="386" t="s">
        <v>63</v>
      </c>
      <c r="P330" s="386" t="s">
        <v>46</v>
      </c>
      <c r="Q330" s="386" t="s">
        <v>250</v>
      </c>
      <c r="R330" s="386">
        <v>0</v>
      </c>
      <c r="S330" s="386">
        <v>0</v>
      </c>
      <c r="T330" s="386" t="s">
        <v>369</v>
      </c>
      <c r="U330" s="386" t="s">
        <v>404</v>
      </c>
    </row>
    <row r="331" spans="1:21">
      <c r="A331" s="386" t="s">
        <v>61</v>
      </c>
      <c r="B331" s="386" t="s">
        <v>15</v>
      </c>
      <c r="C331" s="386"/>
      <c r="D331" s="387">
        <v>44958</v>
      </c>
      <c r="E331" s="386">
        <v>2</v>
      </c>
      <c r="F331" s="386">
        <v>2023</v>
      </c>
      <c r="G331" s="388">
        <v>20</v>
      </c>
      <c r="H331" s="388">
        <v>22</v>
      </c>
      <c r="I331" s="388">
        <v>1.4666666666666666</v>
      </c>
      <c r="J331" s="388">
        <v>0</v>
      </c>
      <c r="K331" s="386" t="s">
        <v>372</v>
      </c>
      <c r="L331" s="386" t="s">
        <v>41</v>
      </c>
      <c r="M331" s="386" t="s">
        <v>242</v>
      </c>
      <c r="N331" s="386" t="s">
        <v>62</v>
      </c>
      <c r="O331" s="386" t="s">
        <v>63</v>
      </c>
      <c r="P331" s="386" t="s">
        <v>46</v>
      </c>
      <c r="Q331" s="386" t="s">
        <v>250</v>
      </c>
      <c r="R331" s="386">
        <v>0</v>
      </c>
      <c r="S331" s="386">
        <v>0</v>
      </c>
      <c r="T331" s="386" t="s">
        <v>369</v>
      </c>
      <c r="U331" s="386" t="s">
        <v>404</v>
      </c>
    </row>
    <row r="332" spans="1:21">
      <c r="A332" s="386" t="s">
        <v>61</v>
      </c>
      <c r="B332" s="386" t="s">
        <v>16</v>
      </c>
      <c r="C332" s="386"/>
      <c r="D332" s="387">
        <v>44958</v>
      </c>
      <c r="E332" s="386">
        <v>2</v>
      </c>
      <c r="F332" s="386">
        <v>2023</v>
      </c>
      <c r="G332" s="388">
        <v>0</v>
      </c>
      <c r="H332" s="388">
        <v>22</v>
      </c>
      <c r="I332" s="388">
        <v>0</v>
      </c>
      <c r="J332" s="388">
        <v>0</v>
      </c>
      <c r="K332" s="386" t="s">
        <v>372</v>
      </c>
      <c r="L332" s="386" t="s">
        <v>41</v>
      </c>
      <c r="M332" s="386" t="s">
        <v>242</v>
      </c>
      <c r="N332" s="386" t="s">
        <v>62</v>
      </c>
      <c r="O332" s="386" t="s">
        <v>63</v>
      </c>
      <c r="P332" s="386" t="s">
        <v>46</v>
      </c>
      <c r="Q332" s="386" t="s">
        <v>250</v>
      </c>
      <c r="R332" s="386">
        <v>7.5370370370370351E-2</v>
      </c>
      <c r="S332" s="389">
        <v>0</v>
      </c>
      <c r="T332" s="386" t="s">
        <v>369</v>
      </c>
      <c r="U332" s="386" t="s">
        <v>404</v>
      </c>
    </row>
    <row r="333" spans="1:21">
      <c r="A333" s="386" t="s">
        <v>61</v>
      </c>
      <c r="B333" s="386" t="s">
        <v>17</v>
      </c>
      <c r="C333" s="386"/>
      <c r="D333" s="387">
        <v>44958</v>
      </c>
      <c r="E333" s="386">
        <v>2</v>
      </c>
      <c r="F333" s="386">
        <v>2023</v>
      </c>
      <c r="G333" s="388">
        <v>0</v>
      </c>
      <c r="H333" s="388">
        <v>22</v>
      </c>
      <c r="I333" s="388">
        <v>0</v>
      </c>
      <c r="J333" s="388">
        <v>0</v>
      </c>
      <c r="K333" s="386" t="s">
        <v>372</v>
      </c>
      <c r="L333" s="386" t="s">
        <v>41</v>
      </c>
      <c r="M333" s="386" t="s">
        <v>242</v>
      </c>
      <c r="N333" s="386" t="s">
        <v>62</v>
      </c>
      <c r="O333" s="386" t="s">
        <v>63</v>
      </c>
      <c r="P333" s="386" t="s">
        <v>46</v>
      </c>
      <c r="Q333" s="386" t="s">
        <v>250</v>
      </c>
      <c r="R333" s="386">
        <v>7.5370370370370351E-2</v>
      </c>
      <c r="S333" s="386">
        <v>0</v>
      </c>
      <c r="T333" s="386" t="s">
        <v>369</v>
      </c>
      <c r="U333" s="386" t="s">
        <v>404</v>
      </c>
    </row>
    <row r="334" spans="1:21">
      <c r="A334" s="386" t="s">
        <v>61</v>
      </c>
      <c r="B334" s="386" t="s">
        <v>132</v>
      </c>
      <c r="C334" s="386"/>
      <c r="D334" s="387">
        <v>44958</v>
      </c>
      <c r="E334" s="386">
        <v>2</v>
      </c>
      <c r="F334" s="386">
        <v>2023</v>
      </c>
      <c r="G334" s="388">
        <v>0</v>
      </c>
      <c r="H334" s="388">
        <v>22</v>
      </c>
      <c r="I334" s="388">
        <v>0</v>
      </c>
      <c r="J334" s="388">
        <v>0</v>
      </c>
      <c r="K334" s="386" t="s">
        <v>372</v>
      </c>
      <c r="L334" s="386" t="s">
        <v>41</v>
      </c>
      <c r="M334" s="386" t="s">
        <v>242</v>
      </c>
      <c r="N334" s="386" t="s">
        <v>62</v>
      </c>
      <c r="O334" s="386" t="s">
        <v>63</v>
      </c>
      <c r="P334" s="386" t="s">
        <v>46</v>
      </c>
      <c r="Q334" s="386" t="s">
        <v>250</v>
      </c>
      <c r="R334" s="386">
        <v>7.5370370370370351E-2</v>
      </c>
      <c r="S334" s="386">
        <v>0.185</v>
      </c>
      <c r="T334" s="386" t="s">
        <v>369</v>
      </c>
      <c r="U334" s="386" t="s">
        <v>404</v>
      </c>
    </row>
    <row r="335" spans="1:21">
      <c r="A335" s="386" t="s">
        <v>61</v>
      </c>
      <c r="B335" s="386" t="s">
        <v>13</v>
      </c>
      <c r="C335" s="386"/>
      <c r="D335" s="387">
        <v>44958</v>
      </c>
      <c r="E335" s="386">
        <v>2</v>
      </c>
      <c r="F335" s="386">
        <v>2023</v>
      </c>
      <c r="G335" s="388">
        <v>0</v>
      </c>
      <c r="H335" s="388">
        <v>22</v>
      </c>
      <c r="I335" s="388">
        <v>0</v>
      </c>
      <c r="J335" s="388">
        <v>0</v>
      </c>
      <c r="K335" s="386" t="s">
        <v>372</v>
      </c>
      <c r="L335" s="386" t="s">
        <v>41</v>
      </c>
      <c r="M335" s="386" t="s">
        <v>242</v>
      </c>
      <c r="N335" s="386" t="s">
        <v>62</v>
      </c>
      <c r="O335" s="386" t="s">
        <v>63</v>
      </c>
      <c r="P335" s="386" t="s">
        <v>46</v>
      </c>
      <c r="Q335" s="386" t="s">
        <v>250</v>
      </c>
      <c r="R335" s="386">
        <v>0</v>
      </c>
      <c r="S335" s="389">
        <v>0</v>
      </c>
      <c r="T335" s="386" t="s">
        <v>369</v>
      </c>
      <c r="U335" s="386" t="s">
        <v>404</v>
      </c>
    </row>
    <row r="336" spans="1:21">
      <c r="A336" s="386" t="s">
        <v>61</v>
      </c>
      <c r="B336" s="386" t="s">
        <v>14</v>
      </c>
      <c r="C336" s="386"/>
      <c r="D336" s="387">
        <v>44958</v>
      </c>
      <c r="E336" s="386">
        <v>2</v>
      </c>
      <c r="F336" s="386">
        <v>2023</v>
      </c>
      <c r="G336" s="388">
        <v>0</v>
      </c>
      <c r="H336" s="388">
        <v>22</v>
      </c>
      <c r="I336" s="388">
        <v>0</v>
      </c>
      <c r="J336" s="388">
        <v>0</v>
      </c>
      <c r="K336" s="386" t="s">
        <v>372</v>
      </c>
      <c r="L336" s="386" t="s">
        <v>41</v>
      </c>
      <c r="M336" s="386" t="s">
        <v>242</v>
      </c>
      <c r="N336" s="386" t="s">
        <v>62</v>
      </c>
      <c r="O336" s="386" t="s">
        <v>63</v>
      </c>
      <c r="P336" s="386" t="s">
        <v>46</v>
      </c>
      <c r="Q336" s="386" t="s">
        <v>250</v>
      </c>
      <c r="R336" s="386">
        <v>0</v>
      </c>
      <c r="S336" s="386">
        <v>0</v>
      </c>
      <c r="T336" s="386" t="s">
        <v>369</v>
      </c>
      <c r="U336" s="386" t="s">
        <v>404</v>
      </c>
    </row>
    <row r="337" spans="1:21">
      <c r="A337" s="386" t="s">
        <v>64</v>
      </c>
      <c r="B337" s="386" t="s">
        <v>7</v>
      </c>
      <c r="C337" s="386"/>
      <c r="D337" s="387">
        <v>44958</v>
      </c>
      <c r="E337" s="386">
        <v>2</v>
      </c>
      <c r="F337" s="386">
        <v>2023</v>
      </c>
      <c r="G337" s="388">
        <v>2</v>
      </c>
      <c r="H337" s="388">
        <v>22</v>
      </c>
      <c r="I337" s="388">
        <v>0.14666666666666667</v>
      </c>
      <c r="J337" s="388">
        <v>0</v>
      </c>
      <c r="K337" s="386" t="s">
        <v>64</v>
      </c>
      <c r="L337" s="386" t="s">
        <v>41</v>
      </c>
      <c r="M337" s="386" t="s">
        <v>242</v>
      </c>
      <c r="N337" s="386" t="s">
        <v>64</v>
      </c>
      <c r="O337" s="386" t="s">
        <v>373</v>
      </c>
      <c r="P337" s="386" t="s">
        <v>46</v>
      </c>
      <c r="Q337" s="386" t="s">
        <v>185</v>
      </c>
      <c r="R337" s="386">
        <v>0</v>
      </c>
      <c r="S337" s="386">
        <v>0</v>
      </c>
      <c r="T337" s="386" t="s">
        <v>430</v>
      </c>
      <c r="U337" s="386" t="s">
        <v>431</v>
      </c>
    </row>
    <row r="338" spans="1:21">
      <c r="A338" s="386" t="s">
        <v>64</v>
      </c>
      <c r="B338" s="386" t="s">
        <v>8</v>
      </c>
      <c r="C338" s="386"/>
      <c r="D338" s="387">
        <v>44958</v>
      </c>
      <c r="E338" s="386">
        <v>2</v>
      </c>
      <c r="F338" s="386">
        <v>2023</v>
      </c>
      <c r="G338" s="388">
        <v>0</v>
      </c>
      <c r="H338" s="388">
        <v>22</v>
      </c>
      <c r="I338" s="388">
        <v>0</v>
      </c>
      <c r="J338" s="388">
        <v>0</v>
      </c>
      <c r="K338" s="386" t="s">
        <v>64</v>
      </c>
      <c r="L338" s="386" t="s">
        <v>41</v>
      </c>
      <c r="M338" s="386" t="s">
        <v>242</v>
      </c>
      <c r="N338" s="386" t="s">
        <v>64</v>
      </c>
      <c r="O338" s="386" t="s">
        <v>373</v>
      </c>
      <c r="P338" s="386" t="s">
        <v>46</v>
      </c>
      <c r="Q338" s="386" t="s">
        <v>185</v>
      </c>
      <c r="R338" s="386">
        <v>0</v>
      </c>
      <c r="S338" s="389">
        <v>0</v>
      </c>
      <c r="T338" s="386" t="s">
        <v>430</v>
      </c>
      <c r="U338" s="386" t="s">
        <v>431</v>
      </c>
    </row>
    <row r="339" spans="1:21">
      <c r="A339" s="386" t="s">
        <v>64</v>
      </c>
      <c r="B339" s="386" t="s">
        <v>9</v>
      </c>
      <c r="C339" s="386"/>
      <c r="D339" s="387">
        <v>44958</v>
      </c>
      <c r="E339" s="386">
        <v>2</v>
      </c>
      <c r="F339" s="386">
        <v>2023</v>
      </c>
      <c r="G339" s="388">
        <v>6</v>
      </c>
      <c r="H339" s="388">
        <v>22</v>
      </c>
      <c r="I339" s="388">
        <v>0.44</v>
      </c>
      <c r="J339" s="388">
        <v>0</v>
      </c>
      <c r="K339" s="386" t="s">
        <v>64</v>
      </c>
      <c r="L339" s="386" t="s">
        <v>41</v>
      </c>
      <c r="M339" s="386" t="s">
        <v>242</v>
      </c>
      <c r="N339" s="386" t="s">
        <v>64</v>
      </c>
      <c r="O339" s="386" t="s">
        <v>373</v>
      </c>
      <c r="P339" s="386" t="s">
        <v>46</v>
      </c>
      <c r="Q339" s="386" t="s">
        <v>185</v>
      </c>
      <c r="R339" s="386">
        <v>0</v>
      </c>
      <c r="S339" s="386">
        <v>0</v>
      </c>
      <c r="T339" s="386" t="s">
        <v>430</v>
      </c>
      <c r="U339" s="386" t="s">
        <v>431</v>
      </c>
    </row>
    <row r="340" spans="1:21">
      <c r="A340" s="386" t="s">
        <v>64</v>
      </c>
      <c r="B340" s="386" t="s">
        <v>10</v>
      </c>
      <c r="C340" s="386"/>
      <c r="D340" s="387">
        <v>44958</v>
      </c>
      <c r="E340" s="386">
        <v>2</v>
      </c>
      <c r="F340" s="386">
        <v>2023</v>
      </c>
      <c r="G340" s="388">
        <v>1</v>
      </c>
      <c r="H340" s="388">
        <v>22</v>
      </c>
      <c r="I340" s="388">
        <v>7.3333333333333334E-2</v>
      </c>
      <c r="J340" s="388">
        <v>0</v>
      </c>
      <c r="K340" s="386" t="s">
        <v>64</v>
      </c>
      <c r="L340" s="386" t="s">
        <v>41</v>
      </c>
      <c r="M340" s="386" t="s">
        <v>242</v>
      </c>
      <c r="N340" s="386" t="s">
        <v>64</v>
      </c>
      <c r="O340" s="386" t="s">
        <v>373</v>
      </c>
      <c r="P340" s="386" t="s">
        <v>46</v>
      </c>
      <c r="Q340" s="386" t="s">
        <v>185</v>
      </c>
      <c r="R340" s="386">
        <v>0</v>
      </c>
      <c r="S340" s="386">
        <v>0</v>
      </c>
      <c r="T340" s="386" t="s">
        <v>430</v>
      </c>
      <c r="U340" s="386" t="s">
        <v>431</v>
      </c>
    </row>
    <row r="341" spans="1:21">
      <c r="A341" s="386" t="s">
        <v>64</v>
      </c>
      <c r="B341" s="386" t="s">
        <v>5</v>
      </c>
      <c r="C341" s="386"/>
      <c r="D341" s="387">
        <v>44958</v>
      </c>
      <c r="E341" s="386">
        <v>2</v>
      </c>
      <c r="F341" s="386">
        <v>2023</v>
      </c>
      <c r="G341" s="388">
        <v>9</v>
      </c>
      <c r="H341" s="388">
        <v>22</v>
      </c>
      <c r="I341" s="388">
        <v>0.66</v>
      </c>
      <c r="J341" s="388">
        <v>0</v>
      </c>
      <c r="K341" s="386" t="s">
        <v>64</v>
      </c>
      <c r="L341" s="386" t="s">
        <v>41</v>
      </c>
      <c r="M341" s="386" t="s">
        <v>242</v>
      </c>
      <c r="N341" s="386" t="s">
        <v>64</v>
      </c>
      <c r="O341" s="386" t="s">
        <v>373</v>
      </c>
      <c r="P341" s="386" t="s">
        <v>46</v>
      </c>
      <c r="Q341" s="386" t="s">
        <v>185</v>
      </c>
      <c r="R341" s="386">
        <v>0</v>
      </c>
      <c r="S341" s="389">
        <v>0</v>
      </c>
      <c r="T341" s="386" t="s">
        <v>430</v>
      </c>
      <c r="U341" s="386" t="s">
        <v>431</v>
      </c>
    </row>
    <row r="342" spans="1:21">
      <c r="A342" s="386" t="s">
        <v>64</v>
      </c>
      <c r="B342" s="386" t="s">
        <v>11</v>
      </c>
      <c r="C342" s="386"/>
      <c r="D342" s="387">
        <v>44958</v>
      </c>
      <c r="E342" s="386">
        <v>2</v>
      </c>
      <c r="F342" s="386">
        <v>2023</v>
      </c>
      <c r="G342" s="388">
        <v>6</v>
      </c>
      <c r="H342" s="388">
        <v>22</v>
      </c>
      <c r="I342" s="388">
        <v>0.44</v>
      </c>
      <c r="J342" s="388">
        <v>0</v>
      </c>
      <c r="K342" s="386" t="s">
        <v>64</v>
      </c>
      <c r="L342" s="386" t="s">
        <v>41</v>
      </c>
      <c r="M342" s="386" t="s">
        <v>242</v>
      </c>
      <c r="N342" s="386" t="s">
        <v>64</v>
      </c>
      <c r="O342" s="386" t="s">
        <v>373</v>
      </c>
      <c r="P342" s="386" t="s">
        <v>46</v>
      </c>
      <c r="Q342" s="386" t="s">
        <v>185</v>
      </c>
      <c r="R342" s="386">
        <v>0</v>
      </c>
      <c r="S342" s="386">
        <v>0</v>
      </c>
      <c r="T342" s="386" t="s">
        <v>430</v>
      </c>
      <c r="U342" s="386" t="s">
        <v>431</v>
      </c>
    </row>
    <row r="343" spans="1:21">
      <c r="A343" s="386" t="s">
        <v>64</v>
      </c>
      <c r="B343" s="386" t="s">
        <v>12</v>
      </c>
      <c r="C343" s="386"/>
      <c r="D343" s="387">
        <v>44958</v>
      </c>
      <c r="E343" s="386">
        <v>2</v>
      </c>
      <c r="F343" s="386">
        <v>2023</v>
      </c>
      <c r="G343" s="388">
        <v>6</v>
      </c>
      <c r="H343" s="388">
        <v>22</v>
      </c>
      <c r="I343" s="388">
        <v>0.44</v>
      </c>
      <c r="J343" s="388">
        <v>0</v>
      </c>
      <c r="K343" s="386" t="s">
        <v>64</v>
      </c>
      <c r="L343" s="386" t="s">
        <v>41</v>
      </c>
      <c r="M343" s="386" t="s">
        <v>242</v>
      </c>
      <c r="N343" s="386" t="s">
        <v>64</v>
      </c>
      <c r="O343" s="386" t="s">
        <v>373</v>
      </c>
      <c r="P343" s="386" t="s">
        <v>46</v>
      </c>
      <c r="Q343" s="386" t="s">
        <v>185</v>
      </c>
      <c r="R343" s="386">
        <v>0</v>
      </c>
      <c r="S343" s="386">
        <v>0</v>
      </c>
      <c r="T343" s="386" t="s">
        <v>430</v>
      </c>
      <c r="U343" s="386" t="s">
        <v>431</v>
      </c>
    </row>
    <row r="344" spans="1:21">
      <c r="A344" s="386" t="s">
        <v>64</v>
      </c>
      <c r="B344" s="386" t="s">
        <v>15</v>
      </c>
      <c r="C344" s="386"/>
      <c r="D344" s="387">
        <v>44958</v>
      </c>
      <c r="E344" s="386">
        <v>2</v>
      </c>
      <c r="F344" s="386">
        <v>2023</v>
      </c>
      <c r="G344" s="388">
        <v>0</v>
      </c>
      <c r="H344" s="388">
        <v>22</v>
      </c>
      <c r="I344" s="388">
        <v>0</v>
      </c>
      <c r="J344" s="388">
        <v>0</v>
      </c>
      <c r="K344" s="386" t="s">
        <v>64</v>
      </c>
      <c r="L344" s="386" t="s">
        <v>41</v>
      </c>
      <c r="M344" s="386" t="s">
        <v>242</v>
      </c>
      <c r="N344" s="386" t="s">
        <v>64</v>
      </c>
      <c r="O344" s="386" t="s">
        <v>373</v>
      </c>
      <c r="P344" s="386" t="s">
        <v>46</v>
      </c>
      <c r="Q344" s="386" t="s">
        <v>185</v>
      </c>
      <c r="R344" s="386">
        <v>0</v>
      </c>
      <c r="S344" s="389">
        <v>0</v>
      </c>
      <c r="T344" s="386" t="s">
        <v>430</v>
      </c>
      <c r="U344" s="386" t="s">
        <v>431</v>
      </c>
    </row>
    <row r="345" spans="1:21">
      <c r="A345" s="386" t="s">
        <v>64</v>
      </c>
      <c r="B345" s="386" t="s">
        <v>16</v>
      </c>
      <c r="C345" s="386"/>
      <c r="D345" s="387">
        <v>44958</v>
      </c>
      <c r="E345" s="386">
        <v>2</v>
      </c>
      <c r="F345" s="386">
        <v>2023</v>
      </c>
      <c r="G345" s="388">
        <v>0</v>
      </c>
      <c r="H345" s="388">
        <v>22</v>
      </c>
      <c r="I345" s="388">
        <v>0</v>
      </c>
      <c r="J345" s="388">
        <v>0</v>
      </c>
      <c r="K345" s="386" t="s">
        <v>64</v>
      </c>
      <c r="L345" s="386" t="s">
        <v>41</v>
      </c>
      <c r="M345" s="386" t="s">
        <v>242</v>
      </c>
      <c r="N345" s="386" t="s">
        <v>64</v>
      </c>
      <c r="O345" s="386" t="s">
        <v>373</v>
      </c>
      <c r="P345" s="386" t="s">
        <v>46</v>
      </c>
      <c r="Q345" s="386" t="s">
        <v>185</v>
      </c>
      <c r="R345" s="386">
        <v>0</v>
      </c>
      <c r="S345" s="386">
        <v>0</v>
      </c>
      <c r="T345" s="386" t="s">
        <v>430</v>
      </c>
      <c r="U345" s="386" t="s">
        <v>431</v>
      </c>
    </row>
    <row r="346" spans="1:21">
      <c r="A346" s="386" t="s">
        <v>64</v>
      </c>
      <c r="B346" s="386" t="s">
        <v>17</v>
      </c>
      <c r="C346" s="386"/>
      <c r="D346" s="387">
        <v>44958</v>
      </c>
      <c r="E346" s="386">
        <v>2</v>
      </c>
      <c r="F346" s="386">
        <v>2023</v>
      </c>
      <c r="G346" s="388">
        <v>0</v>
      </c>
      <c r="H346" s="388">
        <v>22</v>
      </c>
      <c r="I346" s="388">
        <v>0</v>
      </c>
      <c r="J346" s="388">
        <v>0</v>
      </c>
      <c r="K346" s="386" t="s">
        <v>64</v>
      </c>
      <c r="L346" s="386" t="s">
        <v>41</v>
      </c>
      <c r="M346" s="386" t="s">
        <v>242</v>
      </c>
      <c r="N346" s="386" t="s">
        <v>64</v>
      </c>
      <c r="O346" s="386" t="s">
        <v>373</v>
      </c>
      <c r="P346" s="386" t="s">
        <v>46</v>
      </c>
      <c r="Q346" s="386" t="s">
        <v>185</v>
      </c>
      <c r="R346" s="386">
        <v>0</v>
      </c>
      <c r="S346" s="386">
        <v>0</v>
      </c>
      <c r="T346" s="386" t="s">
        <v>430</v>
      </c>
      <c r="U346" s="386" t="s">
        <v>431</v>
      </c>
    </row>
    <row r="347" spans="1:21">
      <c r="A347" s="386" t="s">
        <v>64</v>
      </c>
      <c r="B347" s="386" t="s">
        <v>132</v>
      </c>
      <c r="C347" s="386"/>
      <c r="D347" s="387">
        <v>44958</v>
      </c>
      <c r="E347" s="386">
        <v>2</v>
      </c>
      <c r="F347" s="386">
        <v>2023</v>
      </c>
      <c r="G347" s="388">
        <v>0</v>
      </c>
      <c r="H347" s="388">
        <v>22</v>
      </c>
      <c r="I347" s="388">
        <v>0</v>
      </c>
      <c r="J347" s="388">
        <v>0</v>
      </c>
      <c r="K347" s="386" t="s">
        <v>64</v>
      </c>
      <c r="L347" s="386" t="s">
        <v>41</v>
      </c>
      <c r="M347" s="386" t="s">
        <v>242</v>
      </c>
      <c r="N347" s="386" t="s">
        <v>64</v>
      </c>
      <c r="O347" s="386" t="s">
        <v>373</v>
      </c>
      <c r="P347" s="386" t="s">
        <v>46</v>
      </c>
      <c r="Q347" s="386" t="s">
        <v>185</v>
      </c>
      <c r="R347" s="386">
        <v>2.4905660377358494</v>
      </c>
      <c r="S347" s="389">
        <v>6.6076249879727174</v>
      </c>
      <c r="T347" s="386" t="s">
        <v>430</v>
      </c>
      <c r="U347" s="386" t="s">
        <v>431</v>
      </c>
    </row>
    <row r="348" spans="1:21">
      <c r="A348" s="386" t="s">
        <v>64</v>
      </c>
      <c r="B348" s="386" t="s">
        <v>13</v>
      </c>
      <c r="C348" s="386"/>
      <c r="D348" s="387">
        <v>44958</v>
      </c>
      <c r="E348" s="386">
        <v>2</v>
      </c>
      <c r="F348" s="386">
        <v>2023</v>
      </c>
      <c r="G348" s="388">
        <v>0</v>
      </c>
      <c r="H348" s="388">
        <v>22</v>
      </c>
      <c r="I348" s="388">
        <v>0</v>
      </c>
      <c r="J348" s="388">
        <v>0</v>
      </c>
      <c r="K348" s="386" t="s">
        <v>64</v>
      </c>
      <c r="L348" s="386" t="s">
        <v>41</v>
      </c>
      <c r="M348" s="386" t="s">
        <v>242</v>
      </c>
      <c r="N348" s="386" t="s">
        <v>64</v>
      </c>
      <c r="O348" s="386" t="s">
        <v>373</v>
      </c>
      <c r="P348" s="386" t="s">
        <v>46</v>
      </c>
      <c r="Q348" s="386" t="s">
        <v>185</v>
      </c>
      <c r="R348" s="386">
        <v>2.4905660377358494</v>
      </c>
      <c r="S348" s="386">
        <v>6.1631999999999998</v>
      </c>
      <c r="T348" s="386" t="s">
        <v>430</v>
      </c>
      <c r="U348" s="386" t="s">
        <v>431</v>
      </c>
    </row>
    <row r="349" spans="1:21">
      <c r="A349" s="386" t="s">
        <v>64</v>
      </c>
      <c r="B349" s="386" t="s">
        <v>14</v>
      </c>
      <c r="C349" s="386"/>
      <c r="D349" s="387">
        <v>44958</v>
      </c>
      <c r="E349" s="386">
        <v>2</v>
      </c>
      <c r="F349" s="386">
        <v>2023</v>
      </c>
      <c r="G349" s="388">
        <v>0</v>
      </c>
      <c r="H349" s="388">
        <v>22</v>
      </c>
      <c r="I349" s="388">
        <v>0</v>
      </c>
      <c r="J349" s="388">
        <v>0</v>
      </c>
      <c r="K349" s="386" t="s">
        <v>64</v>
      </c>
      <c r="L349" s="386" t="s">
        <v>41</v>
      </c>
      <c r="M349" s="386" t="s">
        <v>242</v>
      </c>
      <c r="N349" s="386" t="s">
        <v>64</v>
      </c>
      <c r="O349" s="386" t="s">
        <v>373</v>
      </c>
      <c r="P349" s="386" t="s">
        <v>46</v>
      </c>
      <c r="Q349" s="386" t="s">
        <v>185</v>
      </c>
      <c r="R349" s="386">
        <v>2.4905660377358494</v>
      </c>
      <c r="S349" s="386">
        <v>12.289300000000001</v>
      </c>
      <c r="T349" s="386" t="s">
        <v>430</v>
      </c>
      <c r="U349" s="386" t="s">
        <v>431</v>
      </c>
    </row>
    <row r="350" spans="1:21">
      <c r="A350" s="386" t="s">
        <v>303</v>
      </c>
      <c r="B350" s="386" t="s">
        <v>7</v>
      </c>
      <c r="C350" s="386"/>
      <c r="D350" s="387">
        <v>44958</v>
      </c>
      <c r="E350" s="386">
        <v>2</v>
      </c>
      <c r="F350" s="386">
        <v>2023</v>
      </c>
      <c r="G350" s="388">
        <v>45</v>
      </c>
      <c r="H350" s="388">
        <v>22</v>
      </c>
      <c r="I350" s="388">
        <v>3.3</v>
      </c>
      <c r="J350" s="388">
        <v>4.3499999999999996</v>
      </c>
      <c r="K350" s="386" t="s">
        <v>303</v>
      </c>
      <c r="L350" s="386" t="s">
        <v>41</v>
      </c>
      <c r="M350" s="386" t="s">
        <v>242</v>
      </c>
      <c r="N350" s="386" t="s">
        <v>374</v>
      </c>
      <c r="O350" s="386" t="s">
        <v>67</v>
      </c>
      <c r="P350" s="386" t="s">
        <v>46</v>
      </c>
      <c r="Q350" s="386" t="s">
        <v>68</v>
      </c>
      <c r="R350" s="386">
        <v>1.6603773584905661</v>
      </c>
      <c r="S350" s="389">
        <v>0</v>
      </c>
      <c r="T350" s="386" t="s">
        <v>369</v>
      </c>
      <c r="U350" s="386" t="s">
        <v>404</v>
      </c>
    </row>
    <row r="351" spans="1:21">
      <c r="A351" s="386" t="s">
        <v>303</v>
      </c>
      <c r="B351" s="386" t="s">
        <v>8</v>
      </c>
      <c r="C351" s="386"/>
      <c r="D351" s="387">
        <v>44958</v>
      </c>
      <c r="E351" s="386">
        <v>2</v>
      </c>
      <c r="F351" s="386">
        <v>2023</v>
      </c>
      <c r="G351" s="388">
        <v>23</v>
      </c>
      <c r="H351" s="388">
        <v>22</v>
      </c>
      <c r="I351" s="388">
        <v>1.6866666666666668</v>
      </c>
      <c r="J351" s="388">
        <v>1.17</v>
      </c>
      <c r="K351" s="386" t="s">
        <v>303</v>
      </c>
      <c r="L351" s="386" t="s">
        <v>41</v>
      </c>
      <c r="M351" s="386" t="s">
        <v>242</v>
      </c>
      <c r="N351" s="386" t="s">
        <v>374</v>
      </c>
      <c r="O351" s="386" t="s">
        <v>67</v>
      </c>
      <c r="P351" s="386" t="s">
        <v>46</v>
      </c>
      <c r="Q351" s="386" t="s">
        <v>68</v>
      </c>
      <c r="R351" s="386">
        <v>1.6603773584905661</v>
      </c>
      <c r="S351" s="386">
        <v>0</v>
      </c>
      <c r="T351" s="386" t="s">
        <v>369</v>
      </c>
      <c r="U351" s="386" t="s">
        <v>404</v>
      </c>
    </row>
    <row r="352" spans="1:21">
      <c r="A352" s="386" t="s">
        <v>303</v>
      </c>
      <c r="B352" s="386" t="s">
        <v>9</v>
      </c>
      <c r="C352" s="386"/>
      <c r="D352" s="387">
        <v>44958</v>
      </c>
      <c r="E352" s="386">
        <v>2</v>
      </c>
      <c r="F352" s="386">
        <v>2023</v>
      </c>
      <c r="G352" s="388">
        <v>32</v>
      </c>
      <c r="H352" s="388">
        <v>22</v>
      </c>
      <c r="I352" s="388">
        <v>2.3466666666666667</v>
      </c>
      <c r="J352" s="388">
        <v>0.86</v>
      </c>
      <c r="K352" s="386" t="s">
        <v>303</v>
      </c>
      <c r="L352" s="386" t="s">
        <v>41</v>
      </c>
      <c r="M352" s="386" t="s">
        <v>242</v>
      </c>
      <c r="N352" s="386" t="s">
        <v>374</v>
      </c>
      <c r="O352" s="386" t="s">
        <v>67</v>
      </c>
      <c r="P352" s="386" t="s">
        <v>46</v>
      </c>
      <c r="Q352" s="386" t="s">
        <v>68</v>
      </c>
      <c r="R352" s="386">
        <v>1.6603773584905661</v>
      </c>
      <c r="S352" s="386">
        <v>0</v>
      </c>
      <c r="T352" s="386" t="s">
        <v>369</v>
      </c>
      <c r="U352" s="386" t="s">
        <v>404</v>
      </c>
    </row>
    <row r="353" spans="1:21">
      <c r="A353" s="386" t="s">
        <v>303</v>
      </c>
      <c r="B353" s="386" t="s">
        <v>10</v>
      </c>
      <c r="C353" s="386"/>
      <c r="D353" s="387">
        <v>44958</v>
      </c>
      <c r="E353" s="386">
        <v>2</v>
      </c>
      <c r="F353" s="386">
        <v>2023</v>
      </c>
      <c r="G353" s="388">
        <v>16</v>
      </c>
      <c r="H353" s="388">
        <v>22</v>
      </c>
      <c r="I353" s="388">
        <v>1.1733333333333333</v>
      </c>
      <c r="J353" s="388">
        <v>6.3426999999999998</v>
      </c>
      <c r="K353" s="386" t="s">
        <v>303</v>
      </c>
      <c r="L353" s="386" t="s">
        <v>41</v>
      </c>
      <c r="M353" s="386" t="s">
        <v>242</v>
      </c>
      <c r="N353" s="386" t="s">
        <v>374</v>
      </c>
      <c r="O353" s="386" t="s">
        <v>67</v>
      </c>
      <c r="P353" s="386" t="s">
        <v>46</v>
      </c>
      <c r="Q353" s="386" t="s">
        <v>68</v>
      </c>
      <c r="R353" s="386">
        <v>0.99622641509433951</v>
      </c>
      <c r="S353" s="389">
        <v>0</v>
      </c>
      <c r="T353" s="386" t="s">
        <v>369</v>
      </c>
      <c r="U353" s="386" t="s">
        <v>404</v>
      </c>
    </row>
    <row r="354" spans="1:21">
      <c r="A354" s="386" t="s">
        <v>303</v>
      </c>
      <c r="B354" s="386" t="s">
        <v>5</v>
      </c>
      <c r="C354" s="386"/>
      <c r="D354" s="387">
        <v>44958</v>
      </c>
      <c r="E354" s="386">
        <v>2</v>
      </c>
      <c r="F354" s="386">
        <v>2023</v>
      </c>
      <c r="G354" s="388">
        <v>50</v>
      </c>
      <c r="H354" s="388">
        <v>22</v>
      </c>
      <c r="I354" s="388">
        <v>3.6666666666666665</v>
      </c>
      <c r="J354" s="388">
        <v>0</v>
      </c>
      <c r="K354" s="386" t="s">
        <v>303</v>
      </c>
      <c r="L354" s="386" t="s">
        <v>41</v>
      </c>
      <c r="M354" s="386" t="s">
        <v>242</v>
      </c>
      <c r="N354" s="386" t="s">
        <v>374</v>
      </c>
      <c r="O354" s="386" t="s">
        <v>67</v>
      </c>
      <c r="P354" s="386" t="s">
        <v>46</v>
      </c>
      <c r="Q354" s="386" t="s">
        <v>68</v>
      </c>
      <c r="R354" s="386">
        <v>0.99622641509433951</v>
      </c>
      <c r="S354" s="386">
        <v>0</v>
      </c>
      <c r="T354" s="386" t="s">
        <v>369</v>
      </c>
      <c r="U354" s="386" t="s">
        <v>404</v>
      </c>
    </row>
    <row r="355" spans="1:21">
      <c r="A355" s="386" t="s">
        <v>303</v>
      </c>
      <c r="B355" s="386" t="s">
        <v>11</v>
      </c>
      <c r="C355" s="386"/>
      <c r="D355" s="387">
        <v>44958</v>
      </c>
      <c r="E355" s="386">
        <v>2</v>
      </c>
      <c r="F355" s="386">
        <v>2023</v>
      </c>
      <c r="G355" s="388">
        <v>35</v>
      </c>
      <c r="H355" s="388">
        <v>22</v>
      </c>
      <c r="I355" s="388">
        <v>2.5666666666666669</v>
      </c>
      <c r="J355" s="388">
        <v>7.0000000000000007E-2</v>
      </c>
      <c r="K355" s="386" t="s">
        <v>303</v>
      </c>
      <c r="L355" s="386" t="s">
        <v>41</v>
      </c>
      <c r="M355" s="386" t="s">
        <v>242</v>
      </c>
      <c r="N355" s="386" t="s">
        <v>374</v>
      </c>
      <c r="O355" s="386" t="s">
        <v>67</v>
      </c>
      <c r="P355" s="386" t="s">
        <v>46</v>
      </c>
      <c r="Q355" s="386" t="s">
        <v>68</v>
      </c>
      <c r="R355" s="386">
        <v>0.99622641509433951</v>
      </c>
      <c r="S355" s="386">
        <v>0</v>
      </c>
      <c r="T355" s="386" t="s">
        <v>369</v>
      </c>
      <c r="U355" s="386" t="s">
        <v>404</v>
      </c>
    </row>
    <row r="356" spans="1:21">
      <c r="A356" s="386" t="s">
        <v>303</v>
      </c>
      <c r="B356" s="386" t="s">
        <v>12</v>
      </c>
      <c r="C356" s="386"/>
      <c r="D356" s="387">
        <v>44958</v>
      </c>
      <c r="E356" s="386">
        <v>2</v>
      </c>
      <c r="F356" s="386">
        <v>2023</v>
      </c>
      <c r="G356" s="388">
        <v>7</v>
      </c>
      <c r="H356" s="388">
        <v>22</v>
      </c>
      <c r="I356" s="388">
        <v>0.51333333333333331</v>
      </c>
      <c r="J356" s="388">
        <v>0</v>
      </c>
      <c r="K356" s="386" t="s">
        <v>303</v>
      </c>
      <c r="L356" s="386" t="s">
        <v>41</v>
      </c>
      <c r="M356" s="386" t="s">
        <v>242</v>
      </c>
      <c r="N356" s="386" t="s">
        <v>374</v>
      </c>
      <c r="O356" s="386" t="s">
        <v>67</v>
      </c>
      <c r="P356" s="386" t="s">
        <v>46</v>
      </c>
      <c r="Q356" s="386" t="s">
        <v>68</v>
      </c>
      <c r="R356" s="386">
        <v>0.24905660377358488</v>
      </c>
      <c r="S356" s="389">
        <v>0</v>
      </c>
      <c r="T356" s="386" t="s">
        <v>369</v>
      </c>
      <c r="U356" s="386" t="s">
        <v>404</v>
      </c>
    </row>
    <row r="357" spans="1:21">
      <c r="A357" s="386" t="s">
        <v>303</v>
      </c>
      <c r="B357" s="386" t="s">
        <v>15</v>
      </c>
      <c r="C357" s="386"/>
      <c r="D357" s="387">
        <v>44958</v>
      </c>
      <c r="E357" s="386">
        <v>2</v>
      </c>
      <c r="F357" s="386">
        <v>2023</v>
      </c>
      <c r="G357" s="388">
        <v>0</v>
      </c>
      <c r="H357" s="388">
        <v>22</v>
      </c>
      <c r="I357" s="388">
        <v>0</v>
      </c>
      <c r="J357" s="388">
        <v>0</v>
      </c>
      <c r="K357" s="386" t="s">
        <v>303</v>
      </c>
      <c r="L357" s="386" t="s">
        <v>41</v>
      </c>
      <c r="M357" s="386" t="s">
        <v>242</v>
      </c>
      <c r="N357" s="386" t="s">
        <v>374</v>
      </c>
      <c r="O357" s="386" t="s">
        <v>67</v>
      </c>
      <c r="P357" s="386" t="s">
        <v>46</v>
      </c>
      <c r="Q357" s="386" t="s">
        <v>68</v>
      </c>
      <c r="R357" s="386">
        <v>0.24905660377358488</v>
      </c>
      <c r="S357" s="386">
        <v>0</v>
      </c>
      <c r="T357" s="386" t="s">
        <v>369</v>
      </c>
      <c r="U357" s="386" t="s">
        <v>404</v>
      </c>
    </row>
    <row r="358" spans="1:21">
      <c r="A358" s="386" t="s">
        <v>303</v>
      </c>
      <c r="B358" s="386" t="s">
        <v>16</v>
      </c>
      <c r="C358" s="386"/>
      <c r="D358" s="387">
        <v>44958</v>
      </c>
      <c r="E358" s="386">
        <v>2</v>
      </c>
      <c r="F358" s="386">
        <v>2023</v>
      </c>
      <c r="G358" s="388">
        <v>0</v>
      </c>
      <c r="H358" s="388">
        <v>22</v>
      </c>
      <c r="I358" s="388">
        <v>0</v>
      </c>
      <c r="J358" s="388">
        <v>0</v>
      </c>
      <c r="K358" s="386" t="s">
        <v>303</v>
      </c>
      <c r="L358" s="386" t="s">
        <v>41</v>
      </c>
      <c r="M358" s="386" t="s">
        <v>242</v>
      </c>
      <c r="N358" s="386" t="s">
        <v>374</v>
      </c>
      <c r="O358" s="386" t="s">
        <v>67</v>
      </c>
      <c r="P358" s="386" t="s">
        <v>46</v>
      </c>
      <c r="Q358" s="386" t="s">
        <v>68</v>
      </c>
      <c r="R358" s="386">
        <v>0.24905660377358488</v>
      </c>
      <c r="S358" s="386">
        <v>0</v>
      </c>
      <c r="T358" s="386" t="s">
        <v>369</v>
      </c>
      <c r="U358" s="386" t="s">
        <v>404</v>
      </c>
    </row>
    <row r="359" spans="1:21">
      <c r="A359" s="386" t="s">
        <v>303</v>
      </c>
      <c r="B359" s="386" t="s">
        <v>17</v>
      </c>
      <c r="C359" s="386"/>
      <c r="D359" s="387">
        <v>44958</v>
      </c>
      <c r="E359" s="386">
        <v>2</v>
      </c>
      <c r="F359" s="386">
        <v>2023</v>
      </c>
      <c r="G359" s="388">
        <v>0</v>
      </c>
      <c r="H359" s="388">
        <v>22</v>
      </c>
      <c r="I359" s="388">
        <v>0</v>
      </c>
      <c r="J359" s="388">
        <v>0</v>
      </c>
      <c r="K359" s="386" t="s">
        <v>303</v>
      </c>
      <c r="L359" s="386" t="s">
        <v>41</v>
      </c>
      <c r="M359" s="386" t="s">
        <v>242</v>
      </c>
      <c r="N359" s="386" t="s">
        <v>374</v>
      </c>
      <c r="O359" s="386" t="s">
        <v>67</v>
      </c>
      <c r="P359" s="386" t="s">
        <v>46</v>
      </c>
      <c r="Q359" s="386" t="s">
        <v>68</v>
      </c>
      <c r="R359" s="386">
        <v>1.452836</v>
      </c>
      <c r="S359" s="389">
        <v>0</v>
      </c>
      <c r="T359" s="386" t="s">
        <v>369</v>
      </c>
      <c r="U359" s="386" t="s">
        <v>404</v>
      </c>
    </row>
    <row r="360" spans="1:21">
      <c r="A360" s="386" t="s">
        <v>303</v>
      </c>
      <c r="B360" s="386" t="s">
        <v>132</v>
      </c>
      <c r="C360" s="386"/>
      <c r="D360" s="387">
        <v>44958</v>
      </c>
      <c r="E360" s="386">
        <v>2</v>
      </c>
      <c r="F360" s="386">
        <v>2023</v>
      </c>
      <c r="G360" s="388">
        <v>0</v>
      </c>
      <c r="H360" s="388">
        <v>22</v>
      </c>
      <c r="I360" s="388">
        <v>0</v>
      </c>
      <c r="J360" s="388">
        <v>0</v>
      </c>
      <c r="K360" s="386" t="s">
        <v>303</v>
      </c>
      <c r="L360" s="386" t="s">
        <v>41</v>
      </c>
      <c r="M360" s="386" t="s">
        <v>242</v>
      </c>
      <c r="N360" s="386" t="s">
        <v>374</v>
      </c>
      <c r="O360" s="386" t="s">
        <v>67</v>
      </c>
      <c r="P360" s="386" t="s">
        <v>46</v>
      </c>
      <c r="Q360" s="386" t="s">
        <v>68</v>
      </c>
      <c r="R360" s="386">
        <v>1.452836</v>
      </c>
      <c r="S360" s="386">
        <v>0</v>
      </c>
      <c r="T360" s="386" t="s">
        <v>369</v>
      </c>
      <c r="U360" s="386" t="s">
        <v>404</v>
      </c>
    </row>
    <row r="361" spans="1:21">
      <c r="A361" s="386" t="s">
        <v>303</v>
      </c>
      <c r="B361" s="386" t="s">
        <v>13</v>
      </c>
      <c r="C361" s="386"/>
      <c r="D361" s="387">
        <v>44958</v>
      </c>
      <c r="E361" s="386">
        <v>2</v>
      </c>
      <c r="F361" s="386">
        <v>2023</v>
      </c>
      <c r="G361" s="388">
        <v>0</v>
      </c>
      <c r="H361" s="388">
        <v>22</v>
      </c>
      <c r="I361" s="388">
        <v>0</v>
      </c>
      <c r="J361" s="388">
        <v>0</v>
      </c>
      <c r="K361" s="386" t="s">
        <v>303</v>
      </c>
      <c r="L361" s="386" t="s">
        <v>41</v>
      </c>
      <c r="M361" s="386" t="s">
        <v>242</v>
      </c>
      <c r="N361" s="386" t="s">
        <v>374</v>
      </c>
      <c r="O361" s="386" t="s">
        <v>67</v>
      </c>
      <c r="P361" s="386" t="s">
        <v>46</v>
      </c>
      <c r="Q361" s="386" t="s">
        <v>68</v>
      </c>
      <c r="R361" s="386">
        <v>1.452836</v>
      </c>
      <c r="S361" s="386">
        <v>0</v>
      </c>
      <c r="T361" s="386" t="s">
        <v>369</v>
      </c>
      <c r="U361" s="386" t="s">
        <v>404</v>
      </c>
    </row>
    <row r="362" spans="1:21">
      <c r="A362" s="386" t="s">
        <v>303</v>
      </c>
      <c r="B362" s="386" t="s">
        <v>14</v>
      </c>
      <c r="C362" s="386"/>
      <c r="D362" s="387">
        <v>44958</v>
      </c>
      <c r="E362" s="386">
        <v>2</v>
      </c>
      <c r="F362" s="386">
        <v>2023</v>
      </c>
      <c r="G362" s="388">
        <v>0</v>
      </c>
      <c r="H362" s="388">
        <v>22</v>
      </c>
      <c r="I362" s="388">
        <v>0</v>
      </c>
      <c r="J362" s="388">
        <v>0</v>
      </c>
      <c r="K362" s="386" t="s">
        <v>303</v>
      </c>
      <c r="L362" s="386" t="s">
        <v>41</v>
      </c>
      <c r="M362" s="386" t="s">
        <v>242</v>
      </c>
      <c r="N362" s="386" t="s">
        <v>374</v>
      </c>
      <c r="O362" s="386" t="s">
        <v>67</v>
      </c>
      <c r="P362" s="386" t="s">
        <v>46</v>
      </c>
      <c r="Q362" s="386" t="s">
        <v>68</v>
      </c>
      <c r="R362" s="386">
        <v>6.6415094339622645</v>
      </c>
      <c r="S362" s="389">
        <v>14.511692</v>
      </c>
      <c r="T362" s="386" t="s">
        <v>369</v>
      </c>
      <c r="U362" s="386" t="s">
        <v>404</v>
      </c>
    </row>
    <row r="363" spans="1:21">
      <c r="A363" s="386" t="s">
        <v>69</v>
      </c>
      <c r="B363" s="386" t="s">
        <v>30</v>
      </c>
      <c r="C363" s="386" t="s">
        <v>7</v>
      </c>
      <c r="D363" s="387">
        <v>44958</v>
      </c>
      <c r="E363" s="386">
        <v>2</v>
      </c>
      <c r="F363" s="386">
        <v>2023</v>
      </c>
      <c r="G363" s="388">
        <v>112.28571428571429</v>
      </c>
      <c r="H363" s="388">
        <v>22</v>
      </c>
      <c r="I363" s="388">
        <v>8.2342857142857149</v>
      </c>
      <c r="J363" s="388">
        <v>4.21</v>
      </c>
      <c r="K363" s="386" t="s">
        <v>69</v>
      </c>
      <c r="L363" s="386" t="s">
        <v>69</v>
      </c>
      <c r="M363" s="386" t="s">
        <v>242</v>
      </c>
      <c r="N363" s="386" t="s">
        <v>62</v>
      </c>
      <c r="O363" s="386" t="s">
        <v>70</v>
      </c>
      <c r="P363" s="386" t="s">
        <v>90</v>
      </c>
      <c r="Q363" s="386" t="s">
        <v>71</v>
      </c>
      <c r="R363" s="386">
        <v>6.6415094339622645</v>
      </c>
      <c r="S363" s="386">
        <v>1.2617</v>
      </c>
      <c r="T363" s="386" t="s">
        <v>369</v>
      </c>
      <c r="U363" s="386" t="s">
        <v>404</v>
      </c>
    </row>
    <row r="364" spans="1:21">
      <c r="A364" s="386" t="s">
        <v>69</v>
      </c>
      <c r="B364" s="386" t="s">
        <v>31</v>
      </c>
      <c r="C364" s="386" t="s">
        <v>7</v>
      </c>
      <c r="D364" s="387">
        <v>44958</v>
      </c>
      <c r="E364" s="386">
        <v>2</v>
      </c>
      <c r="F364" s="386">
        <v>2023</v>
      </c>
      <c r="G364" s="388">
        <v>117.9</v>
      </c>
      <c r="H364" s="388">
        <v>22</v>
      </c>
      <c r="I364" s="388">
        <v>8.6460000000000008</v>
      </c>
      <c r="J364" s="388">
        <v>5.1100000000000003</v>
      </c>
      <c r="K364" s="386" t="s">
        <v>69</v>
      </c>
      <c r="L364" s="386" t="s">
        <v>69</v>
      </c>
      <c r="M364" s="386" t="s">
        <v>242</v>
      </c>
      <c r="N364" s="386" t="s">
        <v>62</v>
      </c>
      <c r="O364" s="386" t="s">
        <v>70</v>
      </c>
      <c r="P364" s="386" t="s">
        <v>90</v>
      </c>
      <c r="Q364" s="386" t="s">
        <v>71</v>
      </c>
      <c r="R364" s="386">
        <v>6.6415094339622645</v>
      </c>
      <c r="S364" s="386">
        <v>10.417899999999999</v>
      </c>
      <c r="T364" s="386" t="s">
        <v>369</v>
      </c>
      <c r="U364" s="386" t="s">
        <v>404</v>
      </c>
    </row>
    <row r="365" spans="1:21">
      <c r="A365" s="386" t="s">
        <v>69</v>
      </c>
      <c r="B365" s="386" t="s">
        <v>130</v>
      </c>
      <c r="C365" s="386" t="s">
        <v>8</v>
      </c>
      <c r="D365" s="387">
        <v>44958</v>
      </c>
      <c r="E365" s="386">
        <v>2</v>
      </c>
      <c r="F365" s="386">
        <v>2023</v>
      </c>
      <c r="G365" s="388">
        <v>72.985714285714295</v>
      </c>
      <c r="H365" s="388">
        <v>22</v>
      </c>
      <c r="I365" s="388">
        <v>5.3522857142857152</v>
      </c>
      <c r="J365" s="388">
        <v>7.62</v>
      </c>
      <c r="K365" s="386" t="s">
        <v>69</v>
      </c>
      <c r="L365" s="386" t="s">
        <v>69</v>
      </c>
      <c r="M365" s="386" t="s">
        <v>242</v>
      </c>
      <c r="N365" s="386" t="s">
        <v>62</v>
      </c>
      <c r="O365" s="386" t="s">
        <v>70</v>
      </c>
      <c r="P365" s="386" t="s">
        <v>90</v>
      </c>
      <c r="Q365" s="386" t="s">
        <v>71</v>
      </c>
      <c r="R365" s="386">
        <v>0.83018867924528306</v>
      </c>
      <c r="S365" s="389">
        <v>0</v>
      </c>
      <c r="T365" s="386" t="s">
        <v>369</v>
      </c>
      <c r="U365" s="386" t="s">
        <v>404</v>
      </c>
    </row>
    <row r="366" spans="1:21">
      <c r="A366" s="386" t="s">
        <v>69</v>
      </c>
      <c r="B366" s="386" t="s">
        <v>131</v>
      </c>
      <c r="C366" s="386" t="s">
        <v>8</v>
      </c>
      <c r="D366" s="387">
        <v>44958</v>
      </c>
      <c r="E366" s="386">
        <v>2</v>
      </c>
      <c r="F366" s="386">
        <v>2023</v>
      </c>
      <c r="G366" s="388">
        <v>72.985714285714295</v>
      </c>
      <c r="H366" s="388">
        <v>22</v>
      </c>
      <c r="I366" s="388">
        <v>5.3522857142857152</v>
      </c>
      <c r="J366" s="388">
        <v>26.39</v>
      </c>
      <c r="K366" s="386" t="s">
        <v>69</v>
      </c>
      <c r="L366" s="386" t="s">
        <v>69</v>
      </c>
      <c r="M366" s="386" t="s">
        <v>242</v>
      </c>
      <c r="N366" s="386" t="s">
        <v>62</v>
      </c>
      <c r="O366" s="386" t="s">
        <v>70</v>
      </c>
      <c r="P366" s="386" t="s">
        <v>90</v>
      </c>
      <c r="Q366" s="386" t="s">
        <v>71</v>
      </c>
      <c r="R366" s="386">
        <v>0.83018867924528306</v>
      </c>
      <c r="S366" s="386">
        <v>0</v>
      </c>
      <c r="T366" s="386" t="s">
        <v>369</v>
      </c>
      <c r="U366" s="386" t="s">
        <v>404</v>
      </c>
    </row>
    <row r="367" spans="1:21">
      <c r="A367" s="386" t="s">
        <v>69</v>
      </c>
      <c r="B367" s="386" t="s">
        <v>5</v>
      </c>
      <c r="C367" s="386" t="s">
        <v>5</v>
      </c>
      <c r="D367" s="387">
        <v>44958</v>
      </c>
      <c r="E367" s="386">
        <v>2</v>
      </c>
      <c r="F367" s="386">
        <v>2023</v>
      </c>
      <c r="G367" s="388">
        <v>65.125714285714295</v>
      </c>
      <c r="H367" s="388">
        <v>22</v>
      </c>
      <c r="I367" s="388">
        <v>4.7758857142857147</v>
      </c>
      <c r="J367" s="388">
        <v>1.28</v>
      </c>
      <c r="K367" s="386" t="s">
        <v>69</v>
      </c>
      <c r="L367" s="386" t="s">
        <v>69</v>
      </c>
      <c r="M367" s="386" t="s">
        <v>242</v>
      </c>
      <c r="N367" s="386" t="s">
        <v>62</v>
      </c>
      <c r="O367" s="386" t="s">
        <v>70</v>
      </c>
      <c r="P367" s="386" t="s">
        <v>90</v>
      </c>
      <c r="Q367" s="386" t="s">
        <v>71</v>
      </c>
      <c r="R367" s="386">
        <v>0.83018867924528306</v>
      </c>
      <c r="S367" s="386">
        <v>0</v>
      </c>
      <c r="T367" s="386" t="s">
        <v>369</v>
      </c>
      <c r="U367" s="386" t="s">
        <v>404</v>
      </c>
    </row>
    <row r="368" spans="1:21">
      <c r="A368" s="386" t="s">
        <v>69</v>
      </c>
      <c r="B368" s="386" t="s">
        <v>9</v>
      </c>
      <c r="C368" s="386" t="s">
        <v>9</v>
      </c>
      <c r="D368" s="387">
        <v>44958</v>
      </c>
      <c r="E368" s="386">
        <v>2</v>
      </c>
      <c r="F368" s="386">
        <v>2023</v>
      </c>
      <c r="G368" s="388">
        <v>33.685714285714283</v>
      </c>
      <c r="H368" s="388">
        <v>22</v>
      </c>
      <c r="I368" s="388">
        <v>2.4702857142857138</v>
      </c>
      <c r="J368" s="388">
        <v>2.02</v>
      </c>
      <c r="K368" s="386" t="s">
        <v>69</v>
      </c>
      <c r="L368" s="386" t="s">
        <v>69</v>
      </c>
      <c r="M368" s="386" t="s">
        <v>242</v>
      </c>
      <c r="N368" s="386" t="s">
        <v>62</v>
      </c>
      <c r="O368" s="386" t="s">
        <v>70</v>
      </c>
      <c r="P368" s="386" t="s">
        <v>90</v>
      </c>
      <c r="Q368" s="386" t="s">
        <v>71</v>
      </c>
      <c r="R368" s="386">
        <v>0.24905660377358488</v>
      </c>
      <c r="S368" s="389">
        <v>0</v>
      </c>
      <c r="T368" s="386" t="s">
        <v>369</v>
      </c>
      <c r="U368" s="386" t="s">
        <v>404</v>
      </c>
    </row>
    <row r="369" spans="1:21">
      <c r="A369" s="386" t="s">
        <v>69</v>
      </c>
      <c r="B369" s="386" t="s">
        <v>10</v>
      </c>
      <c r="C369" s="386" t="s">
        <v>10</v>
      </c>
      <c r="D369" s="387">
        <v>44958</v>
      </c>
      <c r="E369" s="386">
        <v>2</v>
      </c>
      <c r="F369" s="386">
        <v>2023</v>
      </c>
      <c r="G369" s="388">
        <v>56.142857142857146</v>
      </c>
      <c r="H369" s="388">
        <v>22</v>
      </c>
      <c r="I369" s="388">
        <v>4.1171428571428574</v>
      </c>
      <c r="J369" s="388">
        <v>4.41</v>
      </c>
      <c r="K369" s="386" t="s">
        <v>69</v>
      </c>
      <c r="L369" s="386" t="s">
        <v>69</v>
      </c>
      <c r="M369" s="386" t="s">
        <v>242</v>
      </c>
      <c r="N369" s="386" t="s">
        <v>62</v>
      </c>
      <c r="O369" s="386" t="s">
        <v>70</v>
      </c>
      <c r="P369" s="386" t="s">
        <v>90</v>
      </c>
      <c r="Q369" s="386" t="s">
        <v>71</v>
      </c>
      <c r="R369" s="386">
        <v>0.24905660377358488</v>
      </c>
      <c r="S369" s="386">
        <v>0</v>
      </c>
      <c r="T369" s="386" t="s">
        <v>369</v>
      </c>
      <c r="U369" s="386" t="s">
        <v>404</v>
      </c>
    </row>
    <row r="370" spans="1:21">
      <c r="A370" s="386" t="s">
        <v>69</v>
      </c>
      <c r="B370" s="386" t="s">
        <v>11</v>
      </c>
      <c r="C370" s="386" t="s">
        <v>11</v>
      </c>
      <c r="D370" s="387">
        <v>44958</v>
      </c>
      <c r="E370" s="386">
        <v>2</v>
      </c>
      <c r="F370" s="386">
        <v>2023</v>
      </c>
      <c r="G370" s="388">
        <v>157.19999999999999</v>
      </c>
      <c r="H370" s="388">
        <v>22</v>
      </c>
      <c r="I370" s="388">
        <v>11.527999999999999</v>
      </c>
      <c r="J370" s="388">
        <v>0.94389999999999996</v>
      </c>
      <c r="K370" s="386" t="s">
        <v>69</v>
      </c>
      <c r="L370" s="386" t="s">
        <v>69</v>
      </c>
      <c r="M370" s="386" t="s">
        <v>242</v>
      </c>
      <c r="N370" s="386" t="s">
        <v>62</v>
      </c>
      <c r="O370" s="386" t="s">
        <v>70</v>
      </c>
      <c r="P370" s="386" t="s">
        <v>90</v>
      </c>
      <c r="Q370" s="386" t="s">
        <v>71</v>
      </c>
      <c r="R370" s="386">
        <v>0.24905660377358488</v>
      </c>
      <c r="S370" s="386">
        <v>0</v>
      </c>
      <c r="T370" s="386" t="s">
        <v>369</v>
      </c>
      <c r="U370" s="386" t="s">
        <v>404</v>
      </c>
    </row>
    <row r="371" spans="1:21">
      <c r="A371" s="386" t="s">
        <v>69</v>
      </c>
      <c r="B371" s="386" t="s">
        <v>12</v>
      </c>
      <c r="C371" s="386" t="s">
        <v>12</v>
      </c>
      <c r="D371" s="387">
        <v>44958</v>
      </c>
      <c r="E371" s="386">
        <v>2</v>
      </c>
      <c r="F371" s="386">
        <v>2023</v>
      </c>
      <c r="G371" s="388">
        <v>39.299999999999997</v>
      </c>
      <c r="H371" s="388">
        <v>22</v>
      </c>
      <c r="I371" s="388">
        <v>2.8819999999999997</v>
      </c>
      <c r="J371" s="388">
        <v>0.51</v>
      </c>
      <c r="K371" s="386" t="s">
        <v>69</v>
      </c>
      <c r="L371" s="386" t="s">
        <v>69</v>
      </c>
      <c r="M371" s="386" t="s">
        <v>242</v>
      </c>
      <c r="N371" s="386" t="s">
        <v>62</v>
      </c>
      <c r="O371" s="386" t="s">
        <v>70</v>
      </c>
      <c r="P371" s="386" t="s">
        <v>90</v>
      </c>
      <c r="Q371" s="386" t="s">
        <v>71</v>
      </c>
      <c r="R371" s="386">
        <v>0.83018867924528306</v>
      </c>
      <c r="S371" s="389">
        <v>0</v>
      </c>
      <c r="T371" s="386" t="s">
        <v>369</v>
      </c>
      <c r="U371" s="386" t="s">
        <v>404</v>
      </c>
    </row>
    <row r="372" spans="1:21">
      <c r="A372" s="386" t="s">
        <v>69</v>
      </c>
      <c r="B372" s="386" t="s">
        <v>15</v>
      </c>
      <c r="C372" s="386" t="s">
        <v>15</v>
      </c>
      <c r="D372" s="387">
        <v>44958</v>
      </c>
      <c r="E372" s="386">
        <v>2</v>
      </c>
      <c r="F372" s="386">
        <v>2023</v>
      </c>
      <c r="G372" s="388">
        <v>5.6142857142857148</v>
      </c>
      <c r="H372" s="388">
        <v>22</v>
      </c>
      <c r="I372" s="388">
        <v>0.41171428571428575</v>
      </c>
      <c r="J372" s="388">
        <v>0</v>
      </c>
      <c r="K372" s="386" t="s">
        <v>69</v>
      </c>
      <c r="L372" s="386" t="s">
        <v>69</v>
      </c>
      <c r="M372" s="386" t="s">
        <v>242</v>
      </c>
      <c r="N372" s="386" t="s">
        <v>62</v>
      </c>
      <c r="O372" s="386" t="s">
        <v>70</v>
      </c>
      <c r="P372" s="386" t="s">
        <v>90</v>
      </c>
      <c r="Q372" s="386" t="s">
        <v>71</v>
      </c>
      <c r="R372" s="386">
        <v>0.83018867924528306</v>
      </c>
      <c r="S372" s="386">
        <v>0</v>
      </c>
      <c r="T372" s="386" t="s">
        <v>369</v>
      </c>
      <c r="U372" s="386" t="s">
        <v>404</v>
      </c>
    </row>
    <row r="373" spans="1:21">
      <c r="A373" s="386" t="s">
        <v>69</v>
      </c>
      <c r="B373" s="386" t="s">
        <v>16</v>
      </c>
      <c r="C373" s="386" t="s">
        <v>16</v>
      </c>
      <c r="D373" s="387">
        <v>44958</v>
      </c>
      <c r="E373" s="386">
        <v>2</v>
      </c>
      <c r="F373" s="386">
        <v>2023</v>
      </c>
      <c r="G373" s="388">
        <v>7.86</v>
      </c>
      <c r="H373" s="388">
        <v>22</v>
      </c>
      <c r="I373" s="388">
        <v>0.57640000000000002</v>
      </c>
      <c r="J373" s="388">
        <v>0</v>
      </c>
      <c r="K373" s="386" t="s">
        <v>69</v>
      </c>
      <c r="L373" s="386" t="s">
        <v>69</v>
      </c>
      <c r="M373" s="386" t="s">
        <v>242</v>
      </c>
      <c r="N373" s="386" t="s">
        <v>62</v>
      </c>
      <c r="O373" s="386" t="s">
        <v>70</v>
      </c>
      <c r="P373" s="386" t="s">
        <v>90</v>
      </c>
      <c r="Q373" s="386" t="s">
        <v>71</v>
      </c>
      <c r="R373" s="386">
        <v>0.83018867924528306</v>
      </c>
      <c r="S373" s="386">
        <v>0</v>
      </c>
      <c r="T373" s="386" t="s">
        <v>369</v>
      </c>
      <c r="U373" s="386" t="s">
        <v>404</v>
      </c>
    </row>
    <row r="374" spans="1:21">
      <c r="A374" s="386" t="s">
        <v>87</v>
      </c>
      <c r="B374" s="386" t="s">
        <v>146</v>
      </c>
      <c r="C374" s="386" t="s">
        <v>8</v>
      </c>
      <c r="D374" s="387">
        <v>45261</v>
      </c>
      <c r="E374" s="386">
        <v>12</v>
      </c>
      <c r="F374" s="386">
        <v>2023</v>
      </c>
      <c r="G374" s="388">
        <v>29.807692307692307</v>
      </c>
      <c r="H374" s="388">
        <v>28</v>
      </c>
      <c r="I374" s="388">
        <v>2.7820512820512819</v>
      </c>
      <c r="J374" s="388">
        <v>0</v>
      </c>
      <c r="K374" s="386" t="s">
        <v>351</v>
      </c>
      <c r="L374" s="386" t="s">
        <v>86</v>
      </c>
      <c r="M374" s="386" t="s">
        <v>244</v>
      </c>
      <c r="N374" s="386" t="s">
        <v>62</v>
      </c>
      <c r="O374" s="386" t="s">
        <v>88</v>
      </c>
      <c r="P374" s="386" t="s">
        <v>90</v>
      </c>
      <c r="Q374" s="386" t="s">
        <v>89</v>
      </c>
      <c r="R374" s="386"/>
      <c r="S374" s="386"/>
      <c r="T374" s="386" t="s">
        <v>369</v>
      </c>
      <c r="U374" s="386" t="s">
        <v>404</v>
      </c>
    </row>
    <row r="375" spans="1:21">
      <c r="A375" s="386" t="s">
        <v>87</v>
      </c>
      <c r="B375" s="386" t="s">
        <v>141</v>
      </c>
      <c r="C375" s="386" t="s">
        <v>8</v>
      </c>
      <c r="D375" s="387">
        <v>45261</v>
      </c>
      <c r="E375" s="386">
        <v>12</v>
      </c>
      <c r="F375" s="386">
        <v>2023</v>
      </c>
      <c r="G375" s="388">
        <v>0</v>
      </c>
      <c r="H375" s="388">
        <v>28</v>
      </c>
      <c r="I375" s="388">
        <v>0</v>
      </c>
      <c r="J375" s="388">
        <v>0</v>
      </c>
      <c r="K375" s="386" t="s">
        <v>351</v>
      </c>
      <c r="L375" s="386" t="s">
        <v>86</v>
      </c>
      <c r="M375" s="386" t="s">
        <v>244</v>
      </c>
      <c r="N375" s="386" t="s">
        <v>62</v>
      </c>
      <c r="O375" s="386" t="s">
        <v>88</v>
      </c>
      <c r="P375" s="386" t="s">
        <v>90</v>
      </c>
      <c r="Q375" s="386" t="s">
        <v>89</v>
      </c>
      <c r="R375" s="386"/>
      <c r="S375" s="386"/>
      <c r="T375" s="386" t="s">
        <v>369</v>
      </c>
      <c r="U375" s="386" t="s">
        <v>404</v>
      </c>
    </row>
    <row r="376" spans="1:21">
      <c r="A376" s="386" t="s">
        <v>87</v>
      </c>
      <c r="B376" s="386" t="s">
        <v>9</v>
      </c>
      <c r="C376" s="386" t="s">
        <v>9</v>
      </c>
      <c r="D376" s="387">
        <v>45261</v>
      </c>
      <c r="E376" s="386">
        <v>12</v>
      </c>
      <c r="F376" s="386">
        <v>2023</v>
      </c>
      <c r="G376" s="388">
        <v>23.846153846153847</v>
      </c>
      <c r="H376" s="388">
        <v>28</v>
      </c>
      <c r="I376" s="388">
        <v>2.2256410256410257</v>
      </c>
      <c r="J376" s="388">
        <v>8.94</v>
      </c>
      <c r="K376" s="386" t="s">
        <v>351</v>
      </c>
      <c r="L376" s="386" t="s">
        <v>86</v>
      </c>
      <c r="M376" s="386" t="s">
        <v>244</v>
      </c>
      <c r="N376" s="386" t="s">
        <v>62</v>
      </c>
      <c r="O376" s="386" t="s">
        <v>88</v>
      </c>
      <c r="P376" s="386" t="s">
        <v>90</v>
      </c>
      <c r="Q376" s="386" t="s">
        <v>89</v>
      </c>
      <c r="R376" s="386"/>
      <c r="S376" s="386"/>
      <c r="T376" s="386" t="s">
        <v>369</v>
      </c>
      <c r="U376" s="386" t="s">
        <v>404</v>
      </c>
    </row>
    <row r="377" spans="1:21">
      <c r="A377" s="386" t="s">
        <v>87</v>
      </c>
      <c r="B377" s="386" t="s">
        <v>10</v>
      </c>
      <c r="C377" s="386" t="s">
        <v>10</v>
      </c>
      <c r="D377" s="387">
        <v>45261</v>
      </c>
      <c r="E377" s="386">
        <v>12</v>
      </c>
      <c r="F377" s="386">
        <v>2023</v>
      </c>
      <c r="G377" s="388">
        <v>23.846153846153847</v>
      </c>
      <c r="H377" s="388">
        <v>28</v>
      </c>
      <c r="I377" s="388">
        <v>2.2256410256410257</v>
      </c>
      <c r="J377" s="388">
        <v>4.63</v>
      </c>
      <c r="K377" s="386" t="s">
        <v>351</v>
      </c>
      <c r="L377" s="386" t="s">
        <v>86</v>
      </c>
      <c r="M377" s="386" t="s">
        <v>244</v>
      </c>
      <c r="N377" s="386" t="s">
        <v>62</v>
      </c>
      <c r="O377" s="386" t="s">
        <v>88</v>
      </c>
      <c r="P377" s="386" t="s">
        <v>90</v>
      </c>
      <c r="Q377" s="386" t="s">
        <v>89</v>
      </c>
      <c r="R377" s="386"/>
      <c r="S377" s="386"/>
      <c r="T377" s="386" t="s">
        <v>369</v>
      </c>
      <c r="U377" s="386" t="s">
        <v>404</v>
      </c>
    </row>
    <row r="378" spans="1:21">
      <c r="A378" s="386" t="s">
        <v>87</v>
      </c>
      <c r="B378" s="386" t="s">
        <v>5</v>
      </c>
      <c r="C378" s="386" t="s">
        <v>5</v>
      </c>
      <c r="D378" s="387">
        <v>45261</v>
      </c>
      <c r="E378" s="386">
        <v>12</v>
      </c>
      <c r="F378" s="386">
        <v>2023</v>
      </c>
      <c r="G378" s="388">
        <v>35.769230769230766</v>
      </c>
      <c r="H378" s="388">
        <v>28</v>
      </c>
      <c r="I378" s="388">
        <v>3.3384615384615381</v>
      </c>
      <c r="J378" s="388">
        <v>0</v>
      </c>
      <c r="K378" s="386" t="s">
        <v>351</v>
      </c>
      <c r="L378" s="386" t="s">
        <v>86</v>
      </c>
      <c r="M378" s="386" t="s">
        <v>244</v>
      </c>
      <c r="N378" s="386" t="s">
        <v>62</v>
      </c>
      <c r="O378" s="386" t="s">
        <v>88</v>
      </c>
      <c r="P378" s="386" t="s">
        <v>90</v>
      </c>
      <c r="Q378" s="386" t="s">
        <v>89</v>
      </c>
      <c r="R378" s="386"/>
      <c r="S378" s="386"/>
      <c r="T378" s="386" t="s">
        <v>369</v>
      </c>
      <c r="U378" s="386" t="s">
        <v>404</v>
      </c>
    </row>
    <row r="379" spans="1:21">
      <c r="A379" s="386" t="s">
        <v>87</v>
      </c>
      <c r="B379" s="386" t="s">
        <v>148</v>
      </c>
      <c r="C379" s="386" t="s">
        <v>11</v>
      </c>
      <c r="D379" s="387">
        <v>45261</v>
      </c>
      <c r="E379" s="386">
        <v>12</v>
      </c>
      <c r="F379" s="386">
        <v>2023</v>
      </c>
      <c r="G379" s="388">
        <v>29.807692307692307</v>
      </c>
      <c r="H379" s="388">
        <v>28</v>
      </c>
      <c r="I379" s="388">
        <v>2.7820512820512819</v>
      </c>
      <c r="J379" s="388">
        <v>0</v>
      </c>
      <c r="K379" s="386" t="s">
        <v>351</v>
      </c>
      <c r="L379" s="386" t="s">
        <v>86</v>
      </c>
      <c r="M379" s="386" t="s">
        <v>244</v>
      </c>
      <c r="N379" s="386" t="s">
        <v>62</v>
      </c>
      <c r="O379" s="386" t="s">
        <v>88</v>
      </c>
      <c r="P379" s="386" t="s">
        <v>90</v>
      </c>
      <c r="Q379" s="386" t="s">
        <v>89</v>
      </c>
      <c r="R379" s="386"/>
      <c r="S379" s="386"/>
      <c r="T379" s="386" t="s">
        <v>369</v>
      </c>
      <c r="U379" s="386" t="s">
        <v>404</v>
      </c>
    </row>
    <row r="380" spans="1:21">
      <c r="A380" s="386" t="s">
        <v>87</v>
      </c>
      <c r="B380" s="386" t="s">
        <v>149</v>
      </c>
      <c r="C380" s="386" t="s">
        <v>11</v>
      </c>
      <c r="D380" s="387">
        <v>45261</v>
      </c>
      <c r="E380" s="386">
        <v>12</v>
      </c>
      <c r="F380" s="386">
        <v>2023</v>
      </c>
      <c r="G380" s="388">
        <v>29.807692307692307</v>
      </c>
      <c r="H380" s="388">
        <v>28</v>
      </c>
      <c r="I380" s="388">
        <v>2.7820512820512819</v>
      </c>
      <c r="J380" s="388">
        <v>0</v>
      </c>
      <c r="K380" s="386" t="s">
        <v>351</v>
      </c>
      <c r="L380" s="386" t="s">
        <v>86</v>
      </c>
      <c r="M380" s="386" t="s">
        <v>244</v>
      </c>
      <c r="N380" s="386" t="s">
        <v>62</v>
      </c>
      <c r="O380" s="386" t="s">
        <v>88</v>
      </c>
      <c r="P380" s="386" t="s">
        <v>90</v>
      </c>
      <c r="Q380" s="386" t="s">
        <v>89</v>
      </c>
      <c r="R380" s="386"/>
      <c r="S380" s="386"/>
      <c r="T380" s="386" t="s">
        <v>369</v>
      </c>
      <c r="U380" s="386" t="s">
        <v>404</v>
      </c>
    </row>
    <row r="381" spans="1:21">
      <c r="A381" s="386" t="s">
        <v>87</v>
      </c>
      <c r="B381" s="386" t="s">
        <v>12</v>
      </c>
      <c r="C381" s="386" t="s">
        <v>12</v>
      </c>
      <c r="D381" s="387">
        <v>45261</v>
      </c>
      <c r="E381" s="386">
        <v>12</v>
      </c>
      <c r="F381" s="386">
        <v>2023</v>
      </c>
      <c r="G381" s="388">
        <v>0</v>
      </c>
      <c r="H381" s="388">
        <v>28</v>
      </c>
      <c r="I381" s="388">
        <v>0</v>
      </c>
      <c r="J381" s="388">
        <v>0</v>
      </c>
      <c r="K381" s="386" t="s">
        <v>351</v>
      </c>
      <c r="L381" s="386" t="s">
        <v>86</v>
      </c>
      <c r="M381" s="386" t="s">
        <v>244</v>
      </c>
      <c r="N381" s="386" t="s">
        <v>62</v>
      </c>
      <c r="O381" s="386" t="s">
        <v>88</v>
      </c>
      <c r="P381" s="386" t="s">
        <v>90</v>
      </c>
      <c r="Q381" s="386" t="s">
        <v>89</v>
      </c>
      <c r="R381" s="386"/>
      <c r="S381" s="386"/>
      <c r="T381" s="386" t="s">
        <v>369</v>
      </c>
      <c r="U381" s="386" t="s">
        <v>404</v>
      </c>
    </row>
    <row r="382" spans="1:21">
      <c r="A382" s="386" t="s">
        <v>87</v>
      </c>
      <c r="B382" s="386" t="s">
        <v>15</v>
      </c>
      <c r="C382" s="386" t="s">
        <v>15</v>
      </c>
      <c r="D382" s="387">
        <v>45261</v>
      </c>
      <c r="E382" s="386">
        <v>12</v>
      </c>
      <c r="F382" s="386">
        <v>2023</v>
      </c>
      <c r="G382" s="388">
        <v>5.9615384615384617</v>
      </c>
      <c r="H382" s="388">
        <v>28</v>
      </c>
      <c r="I382" s="388">
        <v>0.55641025641025643</v>
      </c>
      <c r="J382" s="388">
        <v>0</v>
      </c>
      <c r="K382" s="386" t="s">
        <v>351</v>
      </c>
      <c r="L382" s="386" t="s">
        <v>86</v>
      </c>
      <c r="M382" s="386" t="s">
        <v>244</v>
      </c>
      <c r="N382" s="386" t="s">
        <v>62</v>
      </c>
      <c r="O382" s="386" t="s">
        <v>88</v>
      </c>
      <c r="P382" s="386" t="s">
        <v>90</v>
      </c>
      <c r="Q382" s="386" t="s">
        <v>89</v>
      </c>
      <c r="R382" s="386"/>
      <c r="S382" s="386"/>
      <c r="T382" s="386" t="s">
        <v>369</v>
      </c>
      <c r="U382" s="386" t="s">
        <v>404</v>
      </c>
    </row>
    <row r="383" spans="1:21">
      <c r="A383" s="386" t="s">
        <v>87</v>
      </c>
      <c r="B383" s="386" t="s">
        <v>16</v>
      </c>
      <c r="C383" s="386" t="s">
        <v>16</v>
      </c>
      <c r="D383" s="387">
        <v>45261</v>
      </c>
      <c r="E383" s="386">
        <v>12</v>
      </c>
      <c r="F383" s="386">
        <v>2023</v>
      </c>
      <c r="G383" s="388">
        <v>0</v>
      </c>
      <c r="H383" s="388">
        <v>28</v>
      </c>
      <c r="I383" s="388">
        <v>0</v>
      </c>
      <c r="J383" s="388">
        <v>0</v>
      </c>
      <c r="K383" s="386" t="s">
        <v>351</v>
      </c>
      <c r="L383" s="386" t="s">
        <v>86</v>
      </c>
      <c r="M383" s="386" t="s">
        <v>244</v>
      </c>
      <c r="N383" s="386" t="s">
        <v>62</v>
      </c>
      <c r="O383" s="386" t="s">
        <v>88</v>
      </c>
      <c r="P383" s="386" t="s">
        <v>90</v>
      </c>
      <c r="Q383" s="386" t="s">
        <v>89</v>
      </c>
      <c r="R383" s="386"/>
      <c r="S383" s="386"/>
      <c r="T383" s="386" t="s">
        <v>369</v>
      </c>
      <c r="U383" s="386" t="s">
        <v>404</v>
      </c>
    </row>
    <row r="384" spans="1:21">
      <c r="A384" s="386" t="s">
        <v>87</v>
      </c>
      <c r="B384" s="386" t="s">
        <v>17</v>
      </c>
      <c r="C384" s="386" t="s">
        <v>17</v>
      </c>
      <c r="D384" s="387">
        <v>45261</v>
      </c>
      <c r="E384" s="386">
        <v>12</v>
      </c>
      <c r="F384" s="386">
        <v>2023</v>
      </c>
      <c r="G384" s="388">
        <v>0</v>
      </c>
      <c r="H384" s="388">
        <v>28</v>
      </c>
      <c r="I384" s="388">
        <v>0</v>
      </c>
      <c r="J384" s="388">
        <v>0</v>
      </c>
      <c r="K384" s="386" t="s">
        <v>351</v>
      </c>
      <c r="L384" s="386" t="s">
        <v>86</v>
      </c>
      <c r="M384" s="386" t="s">
        <v>244</v>
      </c>
      <c r="N384" s="386" t="s">
        <v>62</v>
      </c>
      <c r="O384" s="386" t="s">
        <v>88</v>
      </c>
      <c r="P384" s="386" t="s">
        <v>90</v>
      </c>
      <c r="Q384" s="386" t="s">
        <v>89</v>
      </c>
      <c r="R384" s="386"/>
      <c r="S384" s="386"/>
      <c r="T384" s="386" t="s">
        <v>369</v>
      </c>
      <c r="U384" s="386" t="s">
        <v>404</v>
      </c>
    </row>
    <row r="385" spans="1:21">
      <c r="A385" s="386" t="s">
        <v>87</v>
      </c>
      <c r="B385" s="386" t="s">
        <v>157</v>
      </c>
      <c r="C385" s="386" t="s">
        <v>132</v>
      </c>
      <c r="D385" s="387">
        <v>45261</v>
      </c>
      <c r="E385" s="386">
        <v>12</v>
      </c>
      <c r="F385" s="386">
        <v>2023</v>
      </c>
      <c r="G385" s="388">
        <v>23.846153846153847</v>
      </c>
      <c r="H385" s="388">
        <v>28</v>
      </c>
      <c r="I385" s="388">
        <v>2.2256410256410257</v>
      </c>
      <c r="J385" s="388">
        <v>10.24</v>
      </c>
      <c r="K385" s="386" t="s">
        <v>351</v>
      </c>
      <c r="L385" s="386" t="s">
        <v>86</v>
      </c>
      <c r="M385" s="386" t="s">
        <v>244</v>
      </c>
      <c r="N385" s="386" t="s">
        <v>62</v>
      </c>
      <c r="O385" s="386" t="s">
        <v>88</v>
      </c>
      <c r="P385" s="386" t="s">
        <v>90</v>
      </c>
      <c r="Q385" s="386" t="s">
        <v>89</v>
      </c>
      <c r="R385" s="386"/>
      <c r="S385" s="386"/>
      <c r="T385" s="386" t="s">
        <v>369</v>
      </c>
      <c r="U385" s="386" t="s">
        <v>404</v>
      </c>
    </row>
    <row r="386" spans="1:21">
      <c r="A386" s="386" t="s">
        <v>69</v>
      </c>
      <c r="B386" s="386" t="s">
        <v>132</v>
      </c>
      <c r="C386" s="386" t="s">
        <v>132</v>
      </c>
      <c r="D386" s="387">
        <v>44958</v>
      </c>
      <c r="E386" s="386">
        <v>2</v>
      </c>
      <c r="F386" s="386">
        <v>2023</v>
      </c>
      <c r="G386" s="388">
        <v>44.914285714285718</v>
      </c>
      <c r="H386" s="388">
        <v>22</v>
      </c>
      <c r="I386" s="388">
        <v>3.293714285714286</v>
      </c>
      <c r="J386" s="388">
        <v>4.95</v>
      </c>
      <c r="K386" s="386" t="s">
        <v>69</v>
      </c>
      <c r="L386" s="386" t="s">
        <v>69</v>
      </c>
      <c r="M386" s="386" t="s">
        <v>242</v>
      </c>
      <c r="N386" s="386" t="s">
        <v>62</v>
      </c>
      <c r="O386" s="386" t="s">
        <v>70</v>
      </c>
      <c r="P386" s="386" t="s">
        <v>90</v>
      </c>
      <c r="Q386" s="386" t="s">
        <v>71</v>
      </c>
      <c r="R386" s="386">
        <v>0</v>
      </c>
      <c r="S386" s="389">
        <v>0</v>
      </c>
      <c r="T386" s="386" t="s">
        <v>389</v>
      </c>
      <c r="U386" s="386" t="s">
        <v>405</v>
      </c>
    </row>
    <row r="387" spans="1:21">
      <c r="A387" s="386" t="s">
        <v>69</v>
      </c>
      <c r="B387" s="386" t="s">
        <v>13</v>
      </c>
      <c r="C387" s="386" t="s">
        <v>13</v>
      </c>
      <c r="D387" s="387">
        <v>44958</v>
      </c>
      <c r="E387" s="386">
        <v>2</v>
      </c>
      <c r="F387" s="386">
        <v>2023</v>
      </c>
      <c r="G387" s="388">
        <v>0</v>
      </c>
      <c r="H387" s="388">
        <v>22</v>
      </c>
      <c r="I387" s="388">
        <v>0</v>
      </c>
      <c r="J387" s="388">
        <v>0</v>
      </c>
      <c r="K387" s="386" t="s">
        <v>69</v>
      </c>
      <c r="L387" s="386" t="s">
        <v>69</v>
      </c>
      <c r="M387" s="386" t="s">
        <v>242</v>
      </c>
      <c r="N387" s="386" t="s">
        <v>62</v>
      </c>
      <c r="O387" s="386" t="s">
        <v>70</v>
      </c>
      <c r="P387" s="386" t="s">
        <v>90</v>
      </c>
      <c r="Q387" s="386" t="s">
        <v>71</v>
      </c>
      <c r="R387" s="386">
        <v>0</v>
      </c>
      <c r="S387" s="386">
        <v>0</v>
      </c>
      <c r="T387" s="386" t="s">
        <v>389</v>
      </c>
      <c r="U387" s="386" t="s">
        <v>405</v>
      </c>
    </row>
    <row r="388" spans="1:21">
      <c r="A388" s="386" t="s">
        <v>69</v>
      </c>
      <c r="B388" s="386" t="s">
        <v>14</v>
      </c>
      <c r="C388" s="386" t="s">
        <v>14</v>
      </c>
      <c r="D388" s="387">
        <v>44958</v>
      </c>
      <c r="E388" s="386">
        <v>2</v>
      </c>
      <c r="F388" s="386">
        <v>2023</v>
      </c>
      <c r="G388" s="388">
        <v>0</v>
      </c>
      <c r="H388" s="388">
        <v>22</v>
      </c>
      <c r="I388" s="388">
        <v>0</v>
      </c>
      <c r="J388" s="388">
        <v>0</v>
      </c>
      <c r="K388" s="386" t="s">
        <v>69</v>
      </c>
      <c r="L388" s="386" t="s">
        <v>69</v>
      </c>
      <c r="M388" s="386" t="s">
        <v>242</v>
      </c>
      <c r="N388" s="386" t="s">
        <v>62</v>
      </c>
      <c r="O388" s="386" t="s">
        <v>70</v>
      </c>
      <c r="P388" s="386" t="s">
        <v>90</v>
      </c>
      <c r="Q388" s="386" t="s">
        <v>71</v>
      </c>
      <c r="R388" s="386">
        <v>0</v>
      </c>
      <c r="S388" s="386">
        <v>0</v>
      </c>
      <c r="T388" s="386" t="s">
        <v>389</v>
      </c>
      <c r="U388" s="386" t="s">
        <v>405</v>
      </c>
    </row>
    <row r="389" spans="1:21">
      <c r="A389" s="386" t="s">
        <v>72</v>
      </c>
      <c r="B389" s="386" t="s">
        <v>7</v>
      </c>
      <c r="C389" s="386"/>
      <c r="D389" s="387">
        <v>44958</v>
      </c>
      <c r="E389" s="386">
        <v>2</v>
      </c>
      <c r="F389" s="386">
        <v>2023</v>
      </c>
      <c r="G389" s="388">
        <v>122.53571428571429</v>
      </c>
      <c r="H389" s="388">
        <v>22</v>
      </c>
      <c r="I389" s="388">
        <v>8.98595238095238</v>
      </c>
      <c r="J389" s="388">
        <v>47.6</v>
      </c>
      <c r="K389" s="386" t="s">
        <v>72</v>
      </c>
      <c r="L389" s="386" t="s">
        <v>72</v>
      </c>
      <c r="M389" s="386" t="s">
        <v>244</v>
      </c>
      <c r="N389" s="386" t="s">
        <v>62</v>
      </c>
      <c r="O389" s="386" t="s">
        <v>73</v>
      </c>
      <c r="P389" s="386" t="s">
        <v>60</v>
      </c>
      <c r="Q389" s="386" t="s">
        <v>74</v>
      </c>
      <c r="R389" s="386">
        <v>0</v>
      </c>
      <c r="S389" s="389">
        <v>0.39084000000000002</v>
      </c>
      <c r="T389" s="386" t="s">
        <v>389</v>
      </c>
      <c r="U389" s="386" t="s">
        <v>405</v>
      </c>
    </row>
    <row r="390" spans="1:21">
      <c r="A390" s="386" t="s">
        <v>72</v>
      </c>
      <c r="B390" s="386" t="s">
        <v>8</v>
      </c>
      <c r="C390" s="386"/>
      <c r="D390" s="387">
        <v>44958</v>
      </c>
      <c r="E390" s="386">
        <v>2</v>
      </c>
      <c r="F390" s="386">
        <v>2023</v>
      </c>
      <c r="G390" s="388">
        <v>122.53571428571429</v>
      </c>
      <c r="H390" s="388">
        <v>22</v>
      </c>
      <c r="I390" s="388">
        <v>8.98595238095238</v>
      </c>
      <c r="J390" s="388">
        <v>10.72</v>
      </c>
      <c r="K390" s="386" t="s">
        <v>72</v>
      </c>
      <c r="L390" s="386" t="s">
        <v>72</v>
      </c>
      <c r="M390" s="386" t="s">
        <v>244</v>
      </c>
      <c r="N390" s="386" t="s">
        <v>62</v>
      </c>
      <c r="O390" s="386" t="s">
        <v>73</v>
      </c>
      <c r="P390" s="386" t="s">
        <v>60</v>
      </c>
      <c r="Q390" s="386" t="s">
        <v>74</v>
      </c>
      <c r="R390" s="386">
        <v>0</v>
      </c>
      <c r="S390" s="386">
        <v>0.13028000000000001</v>
      </c>
      <c r="T390" s="386" t="s">
        <v>389</v>
      </c>
      <c r="U390" s="386" t="s">
        <v>405</v>
      </c>
    </row>
    <row r="391" spans="1:21">
      <c r="A391" s="386" t="s">
        <v>72</v>
      </c>
      <c r="B391" s="386" t="s">
        <v>9</v>
      </c>
      <c r="C391" s="386"/>
      <c r="D391" s="387">
        <v>44958</v>
      </c>
      <c r="E391" s="386">
        <v>2</v>
      </c>
      <c r="F391" s="386">
        <v>2023</v>
      </c>
      <c r="G391" s="388">
        <v>73</v>
      </c>
      <c r="H391" s="388">
        <v>22</v>
      </c>
      <c r="I391" s="388">
        <v>5.3533333333333335</v>
      </c>
      <c r="J391" s="388">
        <v>0.51</v>
      </c>
      <c r="K391" s="386" t="s">
        <v>72</v>
      </c>
      <c r="L391" s="386" t="s">
        <v>72</v>
      </c>
      <c r="M391" s="386" t="s">
        <v>244</v>
      </c>
      <c r="N391" s="386" t="s">
        <v>62</v>
      </c>
      <c r="O391" s="386" t="s">
        <v>73</v>
      </c>
      <c r="P391" s="386" t="s">
        <v>60</v>
      </c>
      <c r="Q391" s="386" t="s">
        <v>74</v>
      </c>
      <c r="R391" s="386">
        <v>0</v>
      </c>
      <c r="S391" s="386">
        <v>0.39079999999999998</v>
      </c>
      <c r="T391" s="386" t="s">
        <v>389</v>
      </c>
      <c r="U391" s="386" t="s">
        <v>405</v>
      </c>
    </row>
    <row r="392" spans="1:21">
      <c r="A392" s="386" t="s">
        <v>72</v>
      </c>
      <c r="B392" s="386" t="s">
        <v>10</v>
      </c>
      <c r="C392" s="386"/>
      <c r="D392" s="387">
        <v>44958</v>
      </c>
      <c r="E392" s="386">
        <v>2</v>
      </c>
      <c r="F392" s="386">
        <v>2023</v>
      </c>
      <c r="G392" s="388">
        <v>20.857142857142858</v>
      </c>
      <c r="H392" s="388">
        <v>22</v>
      </c>
      <c r="I392" s="388">
        <v>1.5295238095238097</v>
      </c>
      <c r="J392" s="388">
        <v>0</v>
      </c>
      <c r="K392" s="386" t="s">
        <v>72</v>
      </c>
      <c r="L392" s="386" t="s">
        <v>72</v>
      </c>
      <c r="M392" s="386" t="s">
        <v>244</v>
      </c>
      <c r="N392" s="386" t="s">
        <v>62</v>
      </c>
      <c r="O392" s="386" t="s">
        <v>73</v>
      </c>
      <c r="P392" s="386" t="s">
        <v>60</v>
      </c>
      <c r="Q392" s="386" t="s">
        <v>74</v>
      </c>
      <c r="R392" s="386">
        <v>0</v>
      </c>
      <c r="S392" s="389">
        <v>0</v>
      </c>
      <c r="T392" s="386" t="s">
        <v>389</v>
      </c>
      <c r="U392" s="386" t="s">
        <v>405</v>
      </c>
    </row>
    <row r="393" spans="1:21">
      <c r="A393" s="386" t="s">
        <v>72</v>
      </c>
      <c r="B393" s="386" t="s">
        <v>5</v>
      </c>
      <c r="C393" s="386"/>
      <c r="D393" s="387">
        <v>44958</v>
      </c>
      <c r="E393" s="386">
        <v>2</v>
      </c>
      <c r="F393" s="386">
        <v>2023</v>
      </c>
      <c r="G393" s="388">
        <v>93.857142857142861</v>
      </c>
      <c r="H393" s="388">
        <v>22</v>
      </c>
      <c r="I393" s="388">
        <v>6.8828571428571435</v>
      </c>
      <c r="J393" s="388">
        <v>1.1100000000000001</v>
      </c>
      <c r="K393" s="386" t="s">
        <v>72</v>
      </c>
      <c r="L393" s="386" t="s">
        <v>72</v>
      </c>
      <c r="M393" s="386" t="s">
        <v>244</v>
      </c>
      <c r="N393" s="386" t="s">
        <v>62</v>
      </c>
      <c r="O393" s="386" t="s">
        <v>73</v>
      </c>
      <c r="P393" s="386" t="s">
        <v>60</v>
      </c>
      <c r="Q393" s="386" t="s">
        <v>74</v>
      </c>
      <c r="R393" s="386">
        <v>0</v>
      </c>
      <c r="S393" s="386">
        <v>0</v>
      </c>
      <c r="T393" s="386" t="s">
        <v>389</v>
      </c>
      <c r="U393" s="386" t="s">
        <v>405</v>
      </c>
    </row>
    <row r="394" spans="1:21">
      <c r="A394" s="386" t="s">
        <v>72</v>
      </c>
      <c r="B394" s="386" t="s">
        <v>127</v>
      </c>
      <c r="C394" s="386"/>
      <c r="D394" s="387">
        <v>44958</v>
      </c>
      <c r="E394" s="386">
        <v>2</v>
      </c>
      <c r="F394" s="386">
        <v>2023</v>
      </c>
      <c r="G394" s="388">
        <v>122.53571428571429</v>
      </c>
      <c r="H394" s="388">
        <v>22</v>
      </c>
      <c r="I394" s="388">
        <v>8.98595238095238</v>
      </c>
      <c r="J394" s="388">
        <v>9.0399999999999991</v>
      </c>
      <c r="K394" s="386" t="s">
        <v>72</v>
      </c>
      <c r="L394" s="386" t="s">
        <v>72</v>
      </c>
      <c r="M394" s="386" t="s">
        <v>244</v>
      </c>
      <c r="N394" s="386" t="s">
        <v>62</v>
      </c>
      <c r="O394" s="386" t="s">
        <v>73</v>
      </c>
      <c r="P394" s="386" t="s">
        <v>60</v>
      </c>
      <c r="Q394" s="386" t="s">
        <v>74</v>
      </c>
      <c r="R394" s="386">
        <v>0</v>
      </c>
      <c r="S394" s="386">
        <v>0</v>
      </c>
      <c r="T394" s="386" t="s">
        <v>389</v>
      </c>
      <c r="U394" s="386" t="s">
        <v>405</v>
      </c>
    </row>
    <row r="395" spans="1:21">
      <c r="A395" s="386" t="s">
        <v>72</v>
      </c>
      <c r="B395" s="386" t="s">
        <v>128</v>
      </c>
      <c r="C395" s="386"/>
      <c r="D395" s="387">
        <v>44958</v>
      </c>
      <c r="E395" s="386">
        <v>2</v>
      </c>
      <c r="F395" s="386">
        <v>2023</v>
      </c>
      <c r="G395" s="388">
        <v>122.53571428571429</v>
      </c>
      <c r="H395" s="388">
        <v>22</v>
      </c>
      <c r="I395" s="388">
        <v>8.98595238095238</v>
      </c>
      <c r="J395" s="388">
        <v>5.3</v>
      </c>
      <c r="K395" s="386" t="s">
        <v>72</v>
      </c>
      <c r="L395" s="386" t="s">
        <v>72</v>
      </c>
      <c r="M395" s="386" t="s">
        <v>244</v>
      </c>
      <c r="N395" s="386" t="s">
        <v>62</v>
      </c>
      <c r="O395" s="386" t="s">
        <v>73</v>
      </c>
      <c r="P395" s="386" t="s">
        <v>60</v>
      </c>
      <c r="Q395" s="386" t="s">
        <v>74</v>
      </c>
      <c r="R395" s="386">
        <v>0</v>
      </c>
      <c r="S395" s="389">
        <v>0</v>
      </c>
      <c r="T395" s="386" t="s">
        <v>389</v>
      </c>
      <c r="U395" s="386" t="s">
        <v>405</v>
      </c>
    </row>
    <row r="396" spans="1:21">
      <c r="A396" s="386" t="s">
        <v>72</v>
      </c>
      <c r="B396" s="386" t="s">
        <v>12</v>
      </c>
      <c r="C396" s="386"/>
      <c r="D396" s="387">
        <v>44958</v>
      </c>
      <c r="E396" s="386">
        <v>2</v>
      </c>
      <c r="F396" s="386">
        <v>2023</v>
      </c>
      <c r="G396" s="388">
        <v>52.142857142857146</v>
      </c>
      <c r="H396" s="388">
        <v>22</v>
      </c>
      <c r="I396" s="388">
        <v>3.8238095238095235</v>
      </c>
      <c r="J396" s="388">
        <v>0.11</v>
      </c>
      <c r="K396" s="386" t="s">
        <v>72</v>
      </c>
      <c r="L396" s="386" t="s">
        <v>72</v>
      </c>
      <c r="M396" s="386" t="s">
        <v>244</v>
      </c>
      <c r="N396" s="386" t="s">
        <v>62</v>
      </c>
      <c r="O396" s="386" t="s">
        <v>73</v>
      </c>
      <c r="P396" s="386" t="s">
        <v>60</v>
      </c>
      <c r="Q396" s="386" t="s">
        <v>74</v>
      </c>
      <c r="R396" s="386">
        <v>0</v>
      </c>
      <c r="S396" s="386">
        <v>0</v>
      </c>
      <c r="T396" s="386" t="s">
        <v>389</v>
      </c>
      <c r="U396" s="386" t="s">
        <v>405</v>
      </c>
    </row>
    <row r="397" spans="1:21">
      <c r="A397" s="386" t="s">
        <v>72</v>
      </c>
      <c r="B397" s="386" t="s">
        <v>15</v>
      </c>
      <c r="C397" s="386"/>
      <c r="D397" s="387">
        <v>44958</v>
      </c>
      <c r="E397" s="386">
        <v>2</v>
      </c>
      <c r="F397" s="386">
        <v>2023</v>
      </c>
      <c r="G397" s="388">
        <v>0</v>
      </c>
      <c r="H397" s="388">
        <v>22</v>
      </c>
      <c r="I397" s="388">
        <v>0</v>
      </c>
      <c r="J397" s="388">
        <v>0</v>
      </c>
      <c r="K397" s="386" t="s">
        <v>72</v>
      </c>
      <c r="L397" s="386" t="s">
        <v>72</v>
      </c>
      <c r="M397" s="386" t="s">
        <v>244</v>
      </c>
      <c r="N397" s="386" t="s">
        <v>62</v>
      </c>
      <c r="O397" s="386" t="s">
        <v>73</v>
      </c>
      <c r="P397" s="386" t="s">
        <v>60</v>
      </c>
      <c r="Q397" s="386" t="s">
        <v>74</v>
      </c>
      <c r="R397" s="386">
        <v>0</v>
      </c>
      <c r="S397" s="386">
        <v>0</v>
      </c>
      <c r="T397" s="386" t="s">
        <v>389</v>
      </c>
      <c r="U397" s="386" t="s">
        <v>405</v>
      </c>
    </row>
    <row r="398" spans="1:21">
      <c r="A398" s="386" t="s">
        <v>72</v>
      </c>
      <c r="B398" s="386" t="s">
        <v>16</v>
      </c>
      <c r="C398" s="386"/>
      <c r="D398" s="387">
        <v>44958</v>
      </c>
      <c r="E398" s="386">
        <v>2</v>
      </c>
      <c r="F398" s="386">
        <v>2023</v>
      </c>
      <c r="G398" s="388">
        <v>0</v>
      </c>
      <c r="H398" s="388">
        <v>22</v>
      </c>
      <c r="I398" s="388">
        <v>0</v>
      </c>
      <c r="J398" s="388">
        <v>0</v>
      </c>
      <c r="K398" s="386" t="s">
        <v>72</v>
      </c>
      <c r="L398" s="386" t="s">
        <v>72</v>
      </c>
      <c r="M398" s="386" t="s">
        <v>244</v>
      </c>
      <c r="N398" s="386" t="s">
        <v>62</v>
      </c>
      <c r="O398" s="386" t="s">
        <v>73</v>
      </c>
      <c r="P398" s="386" t="s">
        <v>60</v>
      </c>
      <c r="Q398" s="386" t="s">
        <v>74</v>
      </c>
      <c r="R398" s="386">
        <v>2.1858974358974357</v>
      </c>
      <c r="S398" s="389">
        <v>0</v>
      </c>
      <c r="T398" s="386" t="s">
        <v>389</v>
      </c>
      <c r="U398" s="386" t="s">
        <v>405</v>
      </c>
    </row>
    <row r="399" spans="1:21">
      <c r="A399" s="386" t="s">
        <v>72</v>
      </c>
      <c r="B399" s="386" t="s">
        <v>17</v>
      </c>
      <c r="C399" s="386"/>
      <c r="D399" s="387">
        <v>44958</v>
      </c>
      <c r="E399" s="386">
        <v>2</v>
      </c>
      <c r="F399" s="386">
        <v>2023</v>
      </c>
      <c r="G399" s="388">
        <v>0</v>
      </c>
      <c r="H399" s="388">
        <v>22</v>
      </c>
      <c r="I399" s="388">
        <v>0</v>
      </c>
      <c r="J399" s="388">
        <v>0</v>
      </c>
      <c r="K399" s="386" t="s">
        <v>72</v>
      </c>
      <c r="L399" s="386" t="s">
        <v>72</v>
      </c>
      <c r="M399" s="386" t="s">
        <v>244</v>
      </c>
      <c r="N399" s="386" t="s">
        <v>62</v>
      </c>
      <c r="O399" s="386" t="s">
        <v>73</v>
      </c>
      <c r="P399" s="386" t="s">
        <v>60</v>
      </c>
      <c r="Q399" s="386" t="s">
        <v>74</v>
      </c>
      <c r="R399" s="386">
        <v>2.1858974358974357</v>
      </c>
      <c r="S399" s="386">
        <v>0</v>
      </c>
      <c r="T399" s="386" t="s">
        <v>389</v>
      </c>
      <c r="U399" s="386" t="s">
        <v>405</v>
      </c>
    </row>
    <row r="400" spans="1:21">
      <c r="A400" s="386" t="s">
        <v>72</v>
      </c>
      <c r="B400" s="386" t="s">
        <v>132</v>
      </c>
      <c r="C400" s="386"/>
      <c r="D400" s="387">
        <v>44958</v>
      </c>
      <c r="E400" s="386">
        <v>2</v>
      </c>
      <c r="F400" s="386">
        <v>2023</v>
      </c>
      <c r="G400" s="388">
        <v>0</v>
      </c>
      <c r="H400" s="388">
        <v>22</v>
      </c>
      <c r="I400" s="388">
        <v>0</v>
      </c>
      <c r="J400" s="388">
        <v>0</v>
      </c>
      <c r="K400" s="386" t="s">
        <v>72</v>
      </c>
      <c r="L400" s="386" t="s">
        <v>72</v>
      </c>
      <c r="M400" s="386" t="s">
        <v>244</v>
      </c>
      <c r="N400" s="386" t="s">
        <v>62</v>
      </c>
      <c r="O400" s="386" t="s">
        <v>73</v>
      </c>
      <c r="P400" s="386" t="s">
        <v>60</v>
      </c>
      <c r="Q400" s="386" t="s">
        <v>74</v>
      </c>
      <c r="R400" s="386">
        <v>2.1858974358974357</v>
      </c>
      <c r="S400" s="386">
        <v>0</v>
      </c>
      <c r="T400" s="386" t="s">
        <v>389</v>
      </c>
      <c r="U400" s="386" t="s">
        <v>405</v>
      </c>
    </row>
    <row r="401" spans="1:21">
      <c r="A401" s="386" t="s">
        <v>72</v>
      </c>
      <c r="B401" s="386" t="s">
        <v>13</v>
      </c>
      <c r="C401" s="386"/>
      <c r="D401" s="387">
        <v>44958</v>
      </c>
      <c r="E401" s="386">
        <v>2</v>
      </c>
      <c r="F401" s="386">
        <v>2023</v>
      </c>
      <c r="G401" s="388">
        <v>0</v>
      </c>
      <c r="H401" s="388">
        <v>22</v>
      </c>
      <c r="I401" s="388">
        <v>0</v>
      </c>
      <c r="J401" s="388">
        <v>0</v>
      </c>
      <c r="K401" s="386" t="s">
        <v>72</v>
      </c>
      <c r="L401" s="386" t="s">
        <v>72</v>
      </c>
      <c r="M401" s="386" t="s">
        <v>244</v>
      </c>
      <c r="N401" s="386" t="s">
        <v>62</v>
      </c>
      <c r="O401" s="386" t="s">
        <v>73</v>
      </c>
      <c r="P401" s="386" t="s">
        <v>60</v>
      </c>
      <c r="Q401" s="386" t="s">
        <v>74</v>
      </c>
      <c r="R401" s="386">
        <v>2.1858974358974357</v>
      </c>
      <c r="S401" s="389">
        <v>0</v>
      </c>
      <c r="T401" s="386" t="s">
        <v>389</v>
      </c>
      <c r="U401" s="386" t="s">
        <v>405</v>
      </c>
    </row>
    <row r="402" spans="1:21">
      <c r="A402" s="386" t="s">
        <v>72</v>
      </c>
      <c r="B402" s="386" t="s">
        <v>14</v>
      </c>
      <c r="C402" s="386"/>
      <c r="D402" s="387">
        <v>44958</v>
      </c>
      <c r="E402" s="386">
        <v>2</v>
      </c>
      <c r="F402" s="386">
        <v>2023</v>
      </c>
      <c r="G402" s="388">
        <v>0</v>
      </c>
      <c r="H402" s="388">
        <v>22</v>
      </c>
      <c r="I402" s="388">
        <v>0</v>
      </c>
      <c r="J402" s="388">
        <v>0</v>
      </c>
      <c r="K402" s="386" t="s">
        <v>72</v>
      </c>
      <c r="L402" s="386" t="s">
        <v>72</v>
      </c>
      <c r="M402" s="386" t="s">
        <v>244</v>
      </c>
      <c r="N402" s="386" t="s">
        <v>62</v>
      </c>
      <c r="O402" s="386" t="s">
        <v>73</v>
      </c>
      <c r="P402" s="386" t="s">
        <v>60</v>
      </c>
      <c r="Q402" s="386" t="s">
        <v>74</v>
      </c>
      <c r="R402" s="386">
        <v>2.1858974358974357</v>
      </c>
      <c r="S402" s="386">
        <v>0</v>
      </c>
      <c r="T402" s="386" t="s">
        <v>389</v>
      </c>
      <c r="U402" s="386" t="s">
        <v>405</v>
      </c>
    </row>
    <row r="403" spans="1:21">
      <c r="A403" s="386" t="s">
        <v>75</v>
      </c>
      <c r="B403" s="386" t="s">
        <v>7</v>
      </c>
      <c r="C403" s="386"/>
      <c r="D403" s="387">
        <v>44958</v>
      </c>
      <c r="E403" s="386">
        <v>2</v>
      </c>
      <c r="F403" s="386">
        <v>2023</v>
      </c>
      <c r="G403" s="388">
        <v>50</v>
      </c>
      <c r="H403" s="388">
        <v>22</v>
      </c>
      <c r="I403" s="388">
        <v>3.6666666666666665</v>
      </c>
      <c r="J403" s="388">
        <v>2.3016000000000001</v>
      </c>
      <c r="K403" s="386" t="s">
        <v>75</v>
      </c>
      <c r="L403" s="386" t="s">
        <v>75</v>
      </c>
      <c r="M403" s="386" t="s">
        <v>244</v>
      </c>
      <c r="N403" s="386" t="s">
        <v>62</v>
      </c>
      <c r="O403" s="386" t="s">
        <v>76</v>
      </c>
      <c r="P403" s="386" t="s">
        <v>46</v>
      </c>
      <c r="Q403" s="386" t="s">
        <v>77</v>
      </c>
      <c r="R403" s="386">
        <v>2.1858974358974357</v>
      </c>
      <c r="S403" s="386">
        <v>0</v>
      </c>
      <c r="T403" s="386" t="s">
        <v>389</v>
      </c>
      <c r="U403" s="386" t="s">
        <v>405</v>
      </c>
    </row>
    <row r="404" spans="1:21">
      <c r="A404" s="386" t="s">
        <v>75</v>
      </c>
      <c r="B404" s="386" t="s">
        <v>8</v>
      </c>
      <c r="C404" s="386"/>
      <c r="D404" s="387">
        <v>44958</v>
      </c>
      <c r="E404" s="386">
        <v>2</v>
      </c>
      <c r="F404" s="386">
        <v>2023</v>
      </c>
      <c r="G404" s="388">
        <v>25</v>
      </c>
      <c r="H404" s="388">
        <v>22</v>
      </c>
      <c r="I404" s="388">
        <v>1.8333333333333333</v>
      </c>
      <c r="J404" s="388">
        <v>3.24</v>
      </c>
      <c r="K404" s="386" t="s">
        <v>75</v>
      </c>
      <c r="L404" s="386" t="s">
        <v>75</v>
      </c>
      <c r="M404" s="386" t="s">
        <v>244</v>
      </c>
      <c r="N404" s="386" t="s">
        <v>62</v>
      </c>
      <c r="O404" s="386" t="s">
        <v>76</v>
      </c>
      <c r="P404" s="386" t="s">
        <v>46</v>
      </c>
      <c r="Q404" s="386" t="s">
        <v>77</v>
      </c>
      <c r="R404" s="386">
        <v>1.3115384615384615</v>
      </c>
      <c r="S404" s="389">
        <v>0</v>
      </c>
      <c r="T404" s="386" t="s">
        <v>389</v>
      </c>
      <c r="U404" s="386" t="s">
        <v>405</v>
      </c>
    </row>
    <row r="405" spans="1:21">
      <c r="A405" s="386" t="s">
        <v>75</v>
      </c>
      <c r="B405" s="386" t="s">
        <v>9</v>
      </c>
      <c r="C405" s="386"/>
      <c r="D405" s="387">
        <v>44958</v>
      </c>
      <c r="E405" s="386">
        <v>2</v>
      </c>
      <c r="F405" s="386">
        <v>2023</v>
      </c>
      <c r="G405" s="388">
        <v>20</v>
      </c>
      <c r="H405" s="388">
        <v>22</v>
      </c>
      <c r="I405" s="388">
        <v>1.4666666666666666</v>
      </c>
      <c r="J405" s="388">
        <v>1.9441999999999999</v>
      </c>
      <c r="K405" s="386" t="s">
        <v>75</v>
      </c>
      <c r="L405" s="386" t="s">
        <v>75</v>
      </c>
      <c r="M405" s="386" t="s">
        <v>244</v>
      </c>
      <c r="N405" s="386" t="s">
        <v>62</v>
      </c>
      <c r="O405" s="386" t="s">
        <v>76</v>
      </c>
      <c r="P405" s="386" t="s">
        <v>46</v>
      </c>
      <c r="Q405" s="386" t="s">
        <v>77</v>
      </c>
      <c r="R405" s="386">
        <v>1.3115384615384615</v>
      </c>
      <c r="S405" s="386">
        <v>0</v>
      </c>
      <c r="T405" s="386" t="s">
        <v>389</v>
      </c>
      <c r="U405" s="386" t="s">
        <v>405</v>
      </c>
    </row>
    <row r="406" spans="1:21">
      <c r="A406" s="386" t="s">
        <v>75</v>
      </c>
      <c r="B406" s="386" t="s">
        <v>10</v>
      </c>
      <c r="C406" s="386"/>
      <c r="D406" s="387">
        <v>44958</v>
      </c>
      <c r="E406" s="386">
        <v>2</v>
      </c>
      <c r="F406" s="386">
        <v>2023</v>
      </c>
      <c r="G406" s="388">
        <v>5</v>
      </c>
      <c r="H406" s="388">
        <v>22</v>
      </c>
      <c r="I406" s="388">
        <v>0.36666666666666664</v>
      </c>
      <c r="J406" s="388">
        <v>0</v>
      </c>
      <c r="K406" s="386" t="s">
        <v>75</v>
      </c>
      <c r="L406" s="386" t="s">
        <v>75</v>
      </c>
      <c r="M406" s="386" t="s">
        <v>244</v>
      </c>
      <c r="N406" s="386" t="s">
        <v>62</v>
      </c>
      <c r="O406" s="386" t="s">
        <v>76</v>
      </c>
      <c r="P406" s="386" t="s">
        <v>46</v>
      </c>
      <c r="Q406" s="386" t="s">
        <v>77</v>
      </c>
      <c r="R406" s="386">
        <v>1.3115384615384615</v>
      </c>
      <c r="S406" s="386">
        <v>78.450442300000006</v>
      </c>
      <c r="T406" s="386" t="s">
        <v>389</v>
      </c>
      <c r="U406" s="386" t="s">
        <v>405</v>
      </c>
    </row>
    <row r="407" spans="1:21">
      <c r="A407" s="386" t="s">
        <v>75</v>
      </c>
      <c r="B407" s="386" t="s">
        <v>5</v>
      </c>
      <c r="C407" s="386"/>
      <c r="D407" s="387">
        <v>44958</v>
      </c>
      <c r="E407" s="386">
        <v>2</v>
      </c>
      <c r="F407" s="386">
        <v>2023</v>
      </c>
      <c r="G407" s="388">
        <v>15</v>
      </c>
      <c r="H407" s="388">
        <v>22</v>
      </c>
      <c r="I407" s="388">
        <v>1.1000000000000001</v>
      </c>
      <c r="J407" s="388">
        <v>0</v>
      </c>
      <c r="K407" s="386" t="s">
        <v>75</v>
      </c>
      <c r="L407" s="386" t="s">
        <v>75</v>
      </c>
      <c r="M407" s="386" t="s">
        <v>244</v>
      </c>
      <c r="N407" s="386" t="s">
        <v>62</v>
      </c>
      <c r="O407" s="386" t="s">
        <v>76</v>
      </c>
      <c r="P407" s="386" t="s">
        <v>46</v>
      </c>
      <c r="Q407" s="386" t="s">
        <v>77</v>
      </c>
      <c r="R407" s="386">
        <v>2.1858974358974357</v>
      </c>
      <c r="S407" s="389">
        <v>18.98</v>
      </c>
      <c r="T407" s="386" t="s">
        <v>389</v>
      </c>
      <c r="U407" s="386" t="s">
        <v>405</v>
      </c>
    </row>
    <row r="408" spans="1:21">
      <c r="A408" s="386" t="s">
        <v>75</v>
      </c>
      <c r="B408" s="386" t="s">
        <v>11</v>
      </c>
      <c r="C408" s="386"/>
      <c r="D408" s="387">
        <v>44958</v>
      </c>
      <c r="E408" s="386">
        <v>2</v>
      </c>
      <c r="F408" s="386">
        <v>2023</v>
      </c>
      <c r="G408" s="388">
        <v>50</v>
      </c>
      <c r="H408" s="388">
        <v>22</v>
      </c>
      <c r="I408" s="388">
        <v>3.6666666666666665</v>
      </c>
      <c r="J408" s="388">
        <v>0</v>
      </c>
      <c r="K408" s="386" t="s">
        <v>75</v>
      </c>
      <c r="L408" s="386" t="s">
        <v>75</v>
      </c>
      <c r="M408" s="386" t="s">
        <v>244</v>
      </c>
      <c r="N408" s="386" t="s">
        <v>62</v>
      </c>
      <c r="O408" s="386" t="s">
        <v>76</v>
      </c>
      <c r="P408" s="386" t="s">
        <v>46</v>
      </c>
      <c r="Q408" s="386" t="s">
        <v>77</v>
      </c>
      <c r="R408" s="386">
        <v>2.1858974358974357</v>
      </c>
      <c r="S408" s="386">
        <v>7.2333541090200031</v>
      </c>
      <c r="T408" s="386" t="s">
        <v>389</v>
      </c>
      <c r="U408" s="386" t="s">
        <v>405</v>
      </c>
    </row>
    <row r="409" spans="1:21">
      <c r="A409" s="386" t="s">
        <v>75</v>
      </c>
      <c r="B409" s="386" t="s">
        <v>12</v>
      </c>
      <c r="C409" s="386"/>
      <c r="D409" s="387">
        <v>44958</v>
      </c>
      <c r="E409" s="386">
        <v>2</v>
      </c>
      <c r="F409" s="386">
        <v>2023</v>
      </c>
      <c r="G409" s="388">
        <v>10</v>
      </c>
      <c r="H409" s="388">
        <v>22</v>
      </c>
      <c r="I409" s="388">
        <v>0.73333333333333328</v>
      </c>
      <c r="J409" s="388">
        <v>0</v>
      </c>
      <c r="K409" s="386" t="s">
        <v>75</v>
      </c>
      <c r="L409" s="386" t="s">
        <v>75</v>
      </c>
      <c r="M409" s="386" t="s">
        <v>244</v>
      </c>
      <c r="N409" s="386" t="s">
        <v>62</v>
      </c>
      <c r="O409" s="386" t="s">
        <v>76</v>
      </c>
      <c r="P409" s="386" t="s">
        <v>46</v>
      </c>
      <c r="Q409" s="386" t="s">
        <v>77</v>
      </c>
      <c r="R409" s="386">
        <v>2.1858974358974357</v>
      </c>
      <c r="S409" s="386">
        <v>8.8527999999999984</v>
      </c>
      <c r="T409" s="386" t="s">
        <v>389</v>
      </c>
      <c r="U409" s="386" t="s">
        <v>405</v>
      </c>
    </row>
    <row r="410" spans="1:21">
      <c r="A410" s="386" t="s">
        <v>75</v>
      </c>
      <c r="B410" s="386" t="s">
        <v>15</v>
      </c>
      <c r="C410" s="386"/>
      <c r="D410" s="387">
        <v>44958</v>
      </c>
      <c r="E410" s="386">
        <v>2</v>
      </c>
      <c r="F410" s="386">
        <v>2023</v>
      </c>
      <c r="G410" s="388">
        <v>5</v>
      </c>
      <c r="H410" s="388">
        <v>22</v>
      </c>
      <c r="I410" s="388">
        <v>0.36666666666666664</v>
      </c>
      <c r="J410" s="388">
        <v>0</v>
      </c>
      <c r="K410" s="386" t="s">
        <v>75</v>
      </c>
      <c r="L410" s="386" t="s">
        <v>75</v>
      </c>
      <c r="M410" s="386" t="s">
        <v>244</v>
      </c>
      <c r="N410" s="386" t="s">
        <v>62</v>
      </c>
      <c r="O410" s="386" t="s">
        <v>76</v>
      </c>
      <c r="P410" s="386" t="s">
        <v>46</v>
      </c>
      <c r="Q410" s="386" t="s">
        <v>77</v>
      </c>
      <c r="R410" s="386">
        <v>2.1858974358974357</v>
      </c>
      <c r="S410" s="389">
        <v>0</v>
      </c>
      <c r="T410" s="386" t="s">
        <v>389</v>
      </c>
      <c r="U410" s="386" t="s">
        <v>405</v>
      </c>
    </row>
    <row r="411" spans="1:21">
      <c r="A411" s="386" t="s">
        <v>75</v>
      </c>
      <c r="B411" s="386" t="s">
        <v>16</v>
      </c>
      <c r="C411" s="386"/>
      <c r="D411" s="387">
        <v>44958</v>
      </c>
      <c r="E411" s="386">
        <v>2</v>
      </c>
      <c r="F411" s="386">
        <v>2023</v>
      </c>
      <c r="G411" s="388">
        <v>5</v>
      </c>
      <c r="H411" s="388">
        <v>22</v>
      </c>
      <c r="I411" s="388">
        <v>0.36666666666666664</v>
      </c>
      <c r="J411" s="388">
        <v>6.9104700000000001</v>
      </c>
      <c r="K411" s="386" t="s">
        <v>75</v>
      </c>
      <c r="L411" s="386" t="s">
        <v>75</v>
      </c>
      <c r="M411" s="386" t="s">
        <v>244</v>
      </c>
      <c r="N411" s="386" t="s">
        <v>62</v>
      </c>
      <c r="O411" s="386" t="s">
        <v>76</v>
      </c>
      <c r="P411" s="386" t="s">
        <v>46</v>
      </c>
      <c r="Q411" s="386" t="s">
        <v>77</v>
      </c>
      <c r="R411" s="386">
        <v>2.1858974358974357</v>
      </c>
      <c r="S411" s="386">
        <v>0</v>
      </c>
      <c r="T411" s="386" t="s">
        <v>389</v>
      </c>
      <c r="U411" s="386" t="s">
        <v>405</v>
      </c>
    </row>
    <row r="412" spans="1:21">
      <c r="A412" s="386" t="s">
        <v>75</v>
      </c>
      <c r="B412" s="386" t="s">
        <v>17</v>
      </c>
      <c r="C412" s="386"/>
      <c r="D412" s="387">
        <v>44958</v>
      </c>
      <c r="E412" s="386">
        <v>2</v>
      </c>
      <c r="F412" s="386">
        <v>2023</v>
      </c>
      <c r="G412" s="388">
        <v>5</v>
      </c>
      <c r="H412" s="388">
        <v>22</v>
      </c>
      <c r="I412" s="388">
        <v>0.36666666666666664</v>
      </c>
      <c r="J412" s="388">
        <v>0</v>
      </c>
      <c r="K412" s="386" t="s">
        <v>75</v>
      </c>
      <c r="L412" s="386" t="s">
        <v>75</v>
      </c>
      <c r="M412" s="386" t="s">
        <v>244</v>
      </c>
      <c r="N412" s="386" t="s">
        <v>62</v>
      </c>
      <c r="O412" s="386" t="s">
        <v>76</v>
      </c>
      <c r="P412" s="386" t="s">
        <v>46</v>
      </c>
      <c r="Q412" s="386" t="s">
        <v>77</v>
      </c>
      <c r="R412" s="386">
        <v>2.1858974358974357</v>
      </c>
      <c r="S412" s="386">
        <v>0</v>
      </c>
      <c r="T412" s="386" t="s">
        <v>389</v>
      </c>
      <c r="U412" s="386" t="s">
        <v>405</v>
      </c>
    </row>
    <row r="413" spans="1:21">
      <c r="A413" s="386" t="s">
        <v>75</v>
      </c>
      <c r="B413" s="386" t="s">
        <v>132</v>
      </c>
      <c r="C413" s="386"/>
      <c r="D413" s="387">
        <v>44958</v>
      </c>
      <c r="E413" s="386">
        <v>2</v>
      </c>
      <c r="F413" s="386">
        <v>2023</v>
      </c>
      <c r="G413" s="388">
        <v>0</v>
      </c>
      <c r="H413" s="388">
        <v>22</v>
      </c>
      <c r="I413" s="388">
        <v>0</v>
      </c>
      <c r="J413" s="388">
        <v>0</v>
      </c>
      <c r="K413" s="386" t="s">
        <v>75</v>
      </c>
      <c r="L413" s="386" t="s">
        <v>75</v>
      </c>
      <c r="M413" s="386" t="s">
        <v>244</v>
      </c>
      <c r="N413" s="386" t="s">
        <v>62</v>
      </c>
      <c r="O413" s="386" t="s">
        <v>76</v>
      </c>
      <c r="P413" s="386" t="s">
        <v>46</v>
      </c>
      <c r="Q413" s="386" t="s">
        <v>77</v>
      </c>
      <c r="R413" s="386">
        <v>0</v>
      </c>
      <c r="S413" s="389">
        <v>0</v>
      </c>
      <c r="T413" s="386" t="s">
        <v>389</v>
      </c>
      <c r="U413" s="386" t="s">
        <v>405</v>
      </c>
    </row>
    <row r="414" spans="1:21">
      <c r="A414" s="386" t="s">
        <v>75</v>
      </c>
      <c r="B414" s="386" t="s">
        <v>13</v>
      </c>
      <c r="C414" s="386"/>
      <c r="D414" s="387">
        <v>44958</v>
      </c>
      <c r="E414" s="386">
        <v>2</v>
      </c>
      <c r="F414" s="386">
        <v>2023</v>
      </c>
      <c r="G414" s="388">
        <v>0</v>
      </c>
      <c r="H414" s="388">
        <v>22</v>
      </c>
      <c r="I414" s="388">
        <v>0</v>
      </c>
      <c r="J414" s="388">
        <v>0</v>
      </c>
      <c r="K414" s="386" t="s">
        <v>75</v>
      </c>
      <c r="L414" s="386" t="s">
        <v>75</v>
      </c>
      <c r="M414" s="386" t="s">
        <v>244</v>
      </c>
      <c r="N414" s="386" t="s">
        <v>62</v>
      </c>
      <c r="O414" s="386" t="s">
        <v>76</v>
      </c>
      <c r="P414" s="386" t="s">
        <v>46</v>
      </c>
      <c r="Q414" s="386" t="s">
        <v>77</v>
      </c>
      <c r="R414" s="386">
        <v>0</v>
      </c>
      <c r="S414" s="386">
        <v>0</v>
      </c>
      <c r="T414" s="386" t="s">
        <v>389</v>
      </c>
      <c r="U414" s="386" t="s">
        <v>405</v>
      </c>
    </row>
    <row r="415" spans="1:21">
      <c r="A415" s="386" t="s">
        <v>75</v>
      </c>
      <c r="B415" s="386" t="s">
        <v>14</v>
      </c>
      <c r="C415" s="386"/>
      <c r="D415" s="387">
        <v>44958</v>
      </c>
      <c r="E415" s="386">
        <v>2</v>
      </c>
      <c r="F415" s="386">
        <v>2023</v>
      </c>
      <c r="G415" s="388">
        <v>0</v>
      </c>
      <c r="H415" s="388">
        <v>22</v>
      </c>
      <c r="I415" s="388">
        <v>0</v>
      </c>
      <c r="J415" s="388">
        <v>0</v>
      </c>
      <c r="K415" s="386" t="s">
        <v>75</v>
      </c>
      <c r="L415" s="386" t="s">
        <v>75</v>
      </c>
      <c r="M415" s="386" t="s">
        <v>244</v>
      </c>
      <c r="N415" s="386" t="s">
        <v>62</v>
      </c>
      <c r="O415" s="386" t="s">
        <v>76</v>
      </c>
      <c r="P415" s="386" t="s">
        <v>46</v>
      </c>
      <c r="Q415" s="386" t="s">
        <v>77</v>
      </c>
      <c r="R415" s="386">
        <v>0</v>
      </c>
      <c r="S415" s="386">
        <v>0</v>
      </c>
      <c r="T415" s="386" t="s">
        <v>389</v>
      </c>
      <c r="U415" s="386" t="s">
        <v>405</v>
      </c>
    </row>
    <row r="416" spans="1:21">
      <c r="A416" s="386" t="s">
        <v>78</v>
      </c>
      <c r="B416" s="386" t="s">
        <v>7</v>
      </c>
      <c r="C416" s="386"/>
      <c r="D416" s="387">
        <v>44958</v>
      </c>
      <c r="E416" s="386">
        <v>2</v>
      </c>
      <c r="F416" s="386">
        <v>2023</v>
      </c>
      <c r="G416" s="388">
        <v>15.416666666666666</v>
      </c>
      <c r="H416" s="388">
        <v>22</v>
      </c>
      <c r="I416" s="388">
        <v>1.1305555555555555</v>
      </c>
      <c r="J416" s="388">
        <v>0.32500000000000001</v>
      </c>
      <c r="K416" s="386" t="s">
        <v>78</v>
      </c>
      <c r="L416" s="386" t="s">
        <v>78</v>
      </c>
      <c r="M416" s="386" t="s">
        <v>244</v>
      </c>
      <c r="N416" s="386" t="s">
        <v>79</v>
      </c>
      <c r="O416" s="386" t="s">
        <v>80</v>
      </c>
      <c r="P416" s="386" t="s">
        <v>60</v>
      </c>
      <c r="Q416" s="386" t="s">
        <v>81</v>
      </c>
      <c r="R416" s="386">
        <v>1.7487179487179487</v>
      </c>
      <c r="S416" s="389">
        <v>1.95</v>
      </c>
      <c r="T416" s="386" t="s">
        <v>389</v>
      </c>
      <c r="U416" s="386" t="s">
        <v>405</v>
      </c>
    </row>
    <row r="417" spans="1:21">
      <c r="A417" s="386" t="s">
        <v>78</v>
      </c>
      <c r="B417" s="386" t="s">
        <v>8</v>
      </c>
      <c r="C417" s="386"/>
      <c r="D417" s="387">
        <v>44958</v>
      </c>
      <c r="E417" s="386">
        <v>2</v>
      </c>
      <c r="F417" s="386">
        <v>2023</v>
      </c>
      <c r="G417" s="388">
        <v>12.333333333333334</v>
      </c>
      <c r="H417" s="388">
        <v>22</v>
      </c>
      <c r="I417" s="388">
        <v>0.90444444444444461</v>
      </c>
      <c r="J417" s="388">
        <v>0</v>
      </c>
      <c r="K417" s="386" t="s">
        <v>78</v>
      </c>
      <c r="L417" s="386" t="s">
        <v>78</v>
      </c>
      <c r="M417" s="386" t="s">
        <v>244</v>
      </c>
      <c r="N417" s="386" t="s">
        <v>79</v>
      </c>
      <c r="O417" s="386" t="s">
        <v>80</v>
      </c>
      <c r="P417" s="386" t="s">
        <v>60</v>
      </c>
      <c r="Q417" s="386" t="s">
        <v>81</v>
      </c>
      <c r="R417" s="386">
        <v>1.7487179487179487</v>
      </c>
      <c r="S417" s="386">
        <v>0.1</v>
      </c>
      <c r="T417" s="386" t="s">
        <v>389</v>
      </c>
      <c r="U417" s="386" t="s">
        <v>405</v>
      </c>
    </row>
    <row r="418" spans="1:21">
      <c r="A418" s="386" t="s">
        <v>78</v>
      </c>
      <c r="B418" s="386" t="s">
        <v>9</v>
      </c>
      <c r="C418" s="386"/>
      <c r="D418" s="387">
        <v>44958</v>
      </c>
      <c r="E418" s="386">
        <v>2</v>
      </c>
      <c r="F418" s="386">
        <v>2023</v>
      </c>
      <c r="G418" s="388">
        <v>31.861111111111111</v>
      </c>
      <c r="H418" s="388">
        <v>22</v>
      </c>
      <c r="I418" s="388">
        <v>2.3364814814814814</v>
      </c>
      <c r="J418" s="388">
        <v>2.5908333333333333</v>
      </c>
      <c r="K418" s="386" t="s">
        <v>78</v>
      </c>
      <c r="L418" s="386" t="s">
        <v>78</v>
      </c>
      <c r="M418" s="386" t="s">
        <v>244</v>
      </c>
      <c r="N418" s="386" t="s">
        <v>79</v>
      </c>
      <c r="O418" s="386" t="s">
        <v>80</v>
      </c>
      <c r="P418" s="386" t="s">
        <v>60</v>
      </c>
      <c r="Q418" s="386" t="s">
        <v>81</v>
      </c>
      <c r="R418" s="386">
        <v>1.7487179487179487</v>
      </c>
      <c r="S418" s="386">
        <v>0</v>
      </c>
      <c r="T418" s="386" t="s">
        <v>389</v>
      </c>
      <c r="U418" s="386" t="s">
        <v>405</v>
      </c>
    </row>
    <row r="419" spans="1:21">
      <c r="A419" s="386" t="s">
        <v>78</v>
      </c>
      <c r="B419" s="386" t="s">
        <v>10</v>
      </c>
      <c r="C419" s="386"/>
      <c r="D419" s="387">
        <v>44958</v>
      </c>
      <c r="E419" s="386">
        <v>2</v>
      </c>
      <c r="F419" s="386">
        <v>2023</v>
      </c>
      <c r="G419" s="388">
        <v>3.0833333333333335</v>
      </c>
      <c r="H419" s="388">
        <v>22</v>
      </c>
      <c r="I419" s="388">
        <v>0.22611111111111115</v>
      </c>
      <c r="J419" s="388">
        <v>0</v>
      </c>
      <c r="K419" s="386" t="s">
        <v>78</v>
      </c>
      <c r="L419" s="386" t="s">
        <v>78</v>
      </c>
      <c r="M419" s="386" t="s">
        <v>244</v>
      </c>
      <c r="N419" s="386" t="s">
        <v>79</v>
      </c>
      <c r="O419" s="386" t="s">
        <v>80</v>
      </c>
      <c r="P419" s="386" t="s">
        <v>60</v>
      </c>
      <c r="Q419" s="386" t="s">
        <v>81</v>
      </c>
      <c r="R419" s="386">
        <v>1.7487179487179487</v>
      </c>
      <c r="S419" s="389">
        <v>4.8</v>
      </c>
      <c r="T419" s="386" t="s">
        <v>389</v>
      </c>
      <c r="U419" s="386" t="s">
        <v>405</v>
      </c>
    </row>
    <row r="420" spans="1:21">
      <c r="A420" s="386" t="s">
        <v>78</v>
      </c>
      <c r="B420" s="386" t="s">
        <v>5</v>
      </c>
      <c r="C420" s="386"/>
      <c r="D420" s="387">
        <v>44958</v>
      </c>
      <c r="E420" s="386">
        <v>2</v>
      </c>
      <c r="F420" s="386">
        <v>2023</v>
      </c>
      <c r="G420" s="388">
        <v>16.444444444444443</v>
      </c>
      <c r="H420" s="388">
        <v>22</v>
      </c>
      <c r="I420" s="388">
        <v>1.2059259259259256</v>
      </c>
      <c r="J420" s="388">
        <v>0</v>
      </c>
      <c r="K420" s="386" t="s">
        <v>78</v>
      </c>
      <c r="L420" s="386" t="s">
        <v>78</v>
      </c>
      <c r="M420" s="386" t="s">
        <v>244</v>
      </c>
      <c r="N420" s="386" t="s">
        <v>79</v>
      </c>
      <c r="O420" s="386" t="s">
        <v>80</v>
      </c>
      <c r="P420" s="386" t="s">
        <v>60</v>
      </c>
      <c r="Q420" s="386" t="s">
        <v>81</v>
      </c>
      <c r="R420" s="386">
        <v>1.7487179487179487</v>
      </c>
      <c r="S420" s="386">
        <v>0</v>
      </c>
      <c r="T420" s="386" t="s">
        <v>389</v>
      </c>
      <c r="U420" s="386" t="s">
        <v>405</v>
      </c>
    </row>
    <row r="421" spans="1:21">
      <c r="A421" s="386" t="s">
        <v>78</v>
      </c>
      <c r="B421" s="386" t="s">
        <v>11</v>
      </c>
      <c r="C421" s="386"/>
      <c r="D421" s="387">
        <v>44958</v>
      </c>
      <c r="E421" s="386">
        <v>2</v>
      </c>
      <c r="F421" s="386">
        <v>2023</v>
      </c>
      <c r="G421" s="388">
        <v>94.555555555555557</v>
      </c>
      <c r="H421" s="388">
        <v>22</v>
      </c>
      <c r="I421" s="388">
        <v>6.9340740740740738</v>
      </c>
      <c r="J421" s="388">
        <v>5.4391666666666669</v>
      </c>
      <c r="K421" s="386" t="s">
        <v>78</v>
      </c>
      <c r="L421" s="386" t="s">
        <v>78</v>
      </c>
      <c r="M421" s="386" t="s">
        <v>244</v>
      </c>
      <c r="N421" s="386" t="s">
        <v>79</v>
      </c>
      <c r="O421" s="386" t="s">
        <v>80</v>
      </c>
      <c r="P421" s="386" t="s">
        <v>60</v>
      </c>
      <c r="Q421" s="386" t="s">
        <v>81</v>
      </c>
      <c r="R421" s="386">
        <v>1.7487179487179487</v>
      </c>
      <c r="S421" s="386">
        <v>0</v>
      </c>
      <c r="T421" s="386" t="s">
        <v>389</v>
      </c>
      <c r="U421" s="386" t="s">
        <v>405</v>
      </c>
    </row>
    <row r="422" spans="1:21">
      <c r="A422" s="386" t="s">
        <v>78</v>
      </c>
      <c r="B422" s="386" t="s">
        <v>12</v>
      </c>
      <c r="C422" s="386"/>
      <c r="D422" s="387">
        <v>44958</v>
      </c>
      <c r="E422" s="386">
        <v>2</v>
      </c>
      <c r="F422" s="386">
        <v>2023</v>
      </c>
      <c r="G422" s="388">
        <v>10.277777777777779</v>
      </c>
      <c r="H422" s="388">
        <v>22</v>
      </c>
      <c r="I422" s="388">
        <v>0.75370370370370376</v>
      </c>
      <c r="J422" s="388">
        <v>7.3696745999999997</v>
      </c>
      <c r="K422" s="386" t="s">
        <v>78</v>
      </c>
      <c r="L422" s="386" t="s">
        <v>78</v>
      </c>
      <c r="M422" s="386" t="s">
        <v>244</v>
      </c>
      <c r="N422" s="386" t="s">
        <v>79</v>
      </c>
      <c r="O422" s="386" t="s">
        <v>80</v>
      </c>
      <c r="P422" s="386" t="s">
        <v>60</v>
      </c>
      <c r="Q422" s="386" t="s">
        <v>81</v>
      </c>
      <c r="R422" s="386">
        <v>2.6230769230769231</v>
      </c>
      <c r="S422" s="389">
        <v>0</v>
      </c>
      <c r="T422" s="386" t="s">
        <v>389</v>
      </c>
      <c r="U422" s="386" t="s">
        <v>405</v>
      </c>
    </row>
    <row r="423" spans="1:21">
      <c r="A423" s="386" t="s">
        <v>78</v>
      </c>
      <c r="B423" s="386" t="s">
        <v>15</v>
      </c>
      <c r="C423" s="386"/>
      <c r="D423" s="387">
        <v>44958</v>
      </c>
      <c r="E423" s="386">
        <v>2</v>
      </c>
      <c r="F423" s="386">
        <v>2023</v>
      </c>
      <c r="G423" s="388">
        <v>0</v>
      </c>
      <c r="H423" s="388">
        <v>22</v>
      </c>
      <c r="I423" s="388">
        <v>0</v>
      </c>
      <c r="J423" s="388">
        <v>0</v>
      </c>
      <c r="K423" s="386" t="s">
        <v>78</v>
      </c>
      <c r="L423" s="386" t="s">
        <v>78</v>
      </c>
      <c r="M423" s="386" t="s">
        <v>244</v>
      </c>
      <c r="N423" s="386" t="s">
        <v>79</v>
      </c>
      <c r="O423" s="386" t="s">
        <v>80</v>
      </c>
      <c r="P423" s="386" t="s">
        <v>60</v>
      </c>
      <c r="Q423" s="386" t="s">
        <v>81</v>
      </c>
      <c r="R423" s="386">
        <v>2.6230769230769231</v>
      </c>
      <c r="S423" s="386">
        <v>0</v>
      </c>
      <c r="T423" s="386" t="s">
        <v>389</v>
      </c>
      <c r="U423" s="386" t="s">
        <v>405</v>
      </c>
    </row>
    <row r="424" spans="1:21">
      <c r="A424" s="386" t="s">
        <v>78</v>
      </c>
      <c r="B424" s="386" t="s">
        <v>16</v>
      </c>
      <c r="C424" s="386"/>
      <c r="D424" s="387">
        <v>44958</v>
      </c>
      <c r="E424" s="386">
        <v>2</v>
      </c>
      <c r="F424" s="386">
        <v>2023</v>
      </c>
      <c r="G424" s="388">
        <v>1.0277777777777777</v>
      </c>
      <c r="H424" s="388">
        <v>22</v>
      </c>
      <c r="I424" s="388">
        <v>7.5370370370370351E-2</v>
      </c>
      <c r="J424" s="388">
        <v>0</v>
      </c>
      <c r="K424" s="386" t="s">
        <v>78</v>
      </c>
      <c r="L424" s="386" t="s">
        <v>78</v>
      </c>
      <c r="M424" s="386" t="s">
        <v>244</v>
      </c>
      <c r="N424" s="386" t="s">
        <v>79</v>
      </c>
      <c r="O424" s="386" t="s">
        <v>80</v>
      </c>
      <c r="P424" s="386" t="s">
        <v>60</v>
      </c>
      <c r="Q424" s="386" t="s">
        <v>81</v>
      </c>
      <c r="R424" s="386">
        <v>2.6230769230769231</v>
      </c>
      <c r="S424" s="386">
        <v>18.290000000000003</v>
      </c>
      <c r="T424" s="386" t="s">
        <v>389</v>
      </c>
      <c r="U424" s="386" t="s">
        <v>405</v>
      </c>
    </row>
    <row r="425" spans="1:21">
      <c r="A425" s="386" t="s">
        <v>78</v>
      </c>
      <c r="B425" s="386" t="s">
        <v>17</v>
      </c>
      <c r="C425" s="386"/>
      <c r="D425" s="387">
        <v>44958</v>
      </c>
      <c r="E425" s="386">
        <v>2</v>
      </c>
      <c r="F425" s="386">
        <v>2023</v>
      </c>
      <c r="G425" s="388">
        <v>0</v>
      </c>
      <c r="H425" s="388">
        <v>22</v>
      </c>
      <c r="I425" s="388">
        <v>0</v>
      </c>
      <c r="J425" s="388">
        <v>0</v>
      </c>
      <c r="K425" s="386" t="s">
        <v>78</v>
      </c>
      <c r="L425" s="386" t="s">
        <v>78</v>
      </c>
      <c r="M425" s="386" t="s">
        <v>244</v>
      </c>
      <c r="N425" s="386" t="s">
        <v>79</v>
      </c>
      <c r="O425" s="386" t="s">
        <v>80</v>
      </c>
      <c r="P425" s="386" t="s">
        <v>60</v>
      </c>
      <c r="Q425" s="386" t="s">
        <v>81</v>
      </c>
      <c r="R425" s="386">
        <v>2.1858974358974357</v>
      </c>
      <c r="S425" s="389">
        <v>0</v>
      </c>
      <c r="T425" s="386" t="s">
        <v>389</v>
      </c>
      <c r="U425" s="386" t="s">
        <v>405</v>
      </c>
    </row>
    <row r="426" spans="1:21">
      <c r="A426" s="386" t="s">
        <v>78</v>
      </c>
      <c r="B426" s="386" t="s">
        <v>132</v>
      </c>
      <c r="C426" s="386"/>
      <c r="D426" s="387">
        <v>44958</v>
      </c>
      <c r="E426" s="386">
        <v>2</v>
      </c>
      <c r="F426" s="386">
        <v>2023</v>
      </c>
      <c r="G426" s="388">
        <v>0</v>
      </c>
      <c r="H426" s="388">
        <v>22</v>
      </c>
      <c r="I426" s="388">
        <v>0</v>
      </c>
      <c r="J426" s="388">
        <v>0</v>
      </c>
      <c r="K426" s="386" t="s">
        <v>78</v>
      </c>
      <c r="L426" s="386" t="s">
        <v>78</v>
      </c>
      <c r="M426" s="386" t="s">
        <v>244</v>
      </c>
      <c r="N426" s="386" t="s">
        <v>79</v>
      </c>
      <c r="O426" s="386" t="s">
        <v>80</v>
      </c>
      <c r="P426" s="386" t="s">
        <v>60</v>
      </c>
      <c r="Q426" s="386" t="s">
        <v>81</v>
      </c>
      <c r="R426" s="386">
        <v>2.1858974358974357</v>
      </c>
      <c r="S426" s="386">
        <v>0</v>
      </c>
      <c r="T426" s="386" t="s">
        <v>389</v>
      </c>
      <c r="U426" s="386" t="s">
        <v>405</v>
      </c>
    </row>
    <row r="427" spans="1:21">
      <c r="A427" s="386" t="s">
        <v>78</v>
      </c>
      <c r="B427" s="386" t="s">
        <v>13</v>
      </c>
      <c r="C427" s="386"/>
      <c r="D427" s="387">
        <v>44958</v>
      </c>
      <c r="E427" s="386">
        <v>2</v>
      </c>
      <c r="F427" s="386">
        <v>2023</v>
      </c>
      <c r="G427" s="388">
        <v>0</v>
      </c>
      <c r="H427" s="388">
        <v>22</v>
      </c>
      <c r="I427" s="388">
        <v>0</v>
      </c>
      <c r="J427" s="388">
        <v>0</v>
      </c>
      <c r="K427" s="386" t="s">
        <v>78</v>
      </c>
      <c r="L427" s="386" t="s">
        <v>78</v>
      </c>
      <c r="M427" s="386" t="s">
        <v>244</v>
      </c>
      <c r="N427" s="386" t="s">
        <v>79</v>
      </c>
      <c r="O427" s="386" t="s">
        <v>80</v>
      </c>
      <c r="P427" s="386" t="s">
        <v>60</v>
      </c>
      <c r="Q427" s="386" t="s">
        <v>81</v>
      </c>
      <c r="R427" s="386">
        <v>2.1858974358974357</v>
      </c>
      <c r="S427" s="386">
        <v>0</v>
      </c>
      <c r="T427" s="386" t="s">
        <v>389</v>
      </c>
      <c r="U427" s="386" t="s">
        <v>405</v>
      </c>
    </row>
    <row r="428" spans="1:21">
      <c r="A428" s="386" t="s">
        <v>78</v>
      </c>
      <c r="B428" s="386" t="s">
        <v>14</v>
      </c>
      <c r="C428" s="386"/>
      <c r="D428" s="387">
        <v>44958</v>
      </c>
      <c r="E428" s="386">
        <v>2</v>
      </c>
      <c r="F428" s="386">
        <v>2023</v>
      </c>
      <c r="G428" s="388">
        <v>0</v>
      </c>
      <c r="H428" s="388">
        <v>22</v>
      </c>
      <c r="I428" s="388">
        <v>0</v>
      </c>
      <c r="J428" s="388">
        <v>0</v>
      </c>
      <c r="K428" s="386" t="s">
        <v>78</v>
      </c>
      <c r="L428" s="386" t="s">
        <v>78</v>
      </c>
      <c r="M428" s="386" t="s">
        <v>244</v>
      </c>
      <c r="N428" s="386" t="s">
        <v>79</v>
      </c>
      <c r="O428" s="386" t="s">
        <v>80</v>
      </c>
      <c r="P428" s="386" t="s">
        <v>60</v>
      </c>
      <c r="Q428" s="386" t="s">
        <v>81</v>
      </c>
      <c r="R428" s="386">
        <v>2.1858974358974357</v>
      </c>
      <c r="S428" s="389">
        <v>0</v>
      </c>
      <c r="T428" s="386" t="s">
        <v>389</v>
      </c>
      <c r="U428" s="386" t="s">
        <v>405</v>
      </c>
    </row>
    <row r="429" spans="1:21">
      <c r="A429" s="386" t="s">
        <v>82</v>
      </c>
      <c r="B429" s="386" t="s">
        <v>7</v>
      </c>
      <c r="C429" s="386"/>
      <c r="D429" s="387">
        <v>44958</v>
      </c>
      <c r="E429" s="386">
        <v>2</v>
      </c>
      <c r="F429" s="386">
        <v>2023</v>
      </c>
      <c r="G429" s="388">
        <v>33.962264150943398</v>
      </c>
      <c r="H429" s="388">
        <v>22</v>
      </c>
      <c r="I429" s="388">
        <v>2.4905660377358494</v>
      </c>
      <c r="J429" s="388">
        <v>6.1631999999999998</v>
      </c>
      <c r="K429" s="386" t="s">
        <v>82</v>
      </c>
      <c r="L429" s="386" t="s">
        <v>41</v>
      </c>
      <c r="M429" s="386" t="s">
        <v>244</v>
      </c>
      <c r="N429" s="386" t="s">
        <v>83</v>
      </c>
      <c r="O429" s="386" t="s">
        <v>84</v>
      </c>
      <c r="P429" s="386" t="s">
        <v>46</v>
      </c>
      <c r="Q429" s="386" t="s">
        <v>85</v>
      </c>
      <c r="R429" s="386">
        <v>2.1858974358974357</v>
      </c>
      <c r="S429" s="386">
        <v>0</v>
      </c>
      <c r="T429" s="386" t="s">
        <v>389</v>
      </c>
      <c r="U429" s="386" t="s">
        <v>405</v>
      </c>
    </row>
    <row r="430" spans="1:21">
      <c r="A430" s="386" t="s">
        <v>82</v>
      </c>
      <c r="B430" s="386" t="s">
        <v>8</v>
      </c>
      <c r="C430" s="386"/>
      <c r="D430" s="387">
        <v>44958</v>
      </c>
      <c r="E430" s="386">
        <v>2</v>
      </c>
      <c r="F430" s="386">
        <v>2023</v>
      </c>
      <c r="G430" s="388">
        <v>22.641509433962266</v>
      </c>
      <c r="H430" s="388">
        <v>22</v>
      </c>
      <c r="I430" s="388">
        <v>1.6603773584905661</v>
      </c>
      <c r="J430" s="388">
        <v>0</v>
      </c>
      <c r="K430" s="386" t="s">
        <v>82</v>
      </c>
      <c r="L430" s="386" t="s">
        <v>41</v>
      </c>
      <c r="M430" s="386" t="s">
        <v>244</v>
      </c>
      <c r="N430" s="386" t="s">
        <v>83</v>
      </c>
      <c r="O430" s="386" t="s">
        <v>84</v>
      </c>
      <c r="P430" s="386" t="s">
        <v>46</v>
      </c>
      <c r="Q430" s="386" t="s">
        <v>85</v>
      </c>
      <c r="R430" s="386">
        <v>2.1858974358974357</v>
      </c>
      <c r="S430" s="386">
        <v>0</v>
      </c>
      <c r="T430" s="386" t="s">
        <v>389</v>
      </c>
      <c r="U430" s="386" t="s">
        <v>405</v>
      </c>
    </row>
    <row r="431" spans="1:21">
      <c r="A431" s="386" t="s">
        <v>82</v>
      </c>
      <c r="B431" s="386" t="s">
        <v>9</v>
      </c>
      <c r="C431" s="386"/>
      <c r="D431" s="387">
        <v>44958</v>
      </c>
      <c r="E431" s="386">
        <v>2</v>
      </c>
      <c r="F431" s="386">
        <v>2023</v>
      </c>
      <c r="G431" s="388">
        <v>13.584905660377355</v>
      </c>
      <c r="H431" s="388">
        <v>22</v>
      </c>
      <c r="I431" s="388">
        <v>0.99622641509433951</v>
      </c>
      <c r="J431" s="388">
        <v>0</v>
      </c>
      <c r="K431" s="386" t="s">
        <v>82</v>
      </c>
      <c r="L431" s="386" t="s">
        <v>41</v>
      </c>
      <c r="M431" s="386" t="s">
        <v>244</v>
      </c>
      <c r="N431" s="386" t="s">
        <v>83</v>
      </c>
      <c r="O431" s="386" t="s">
        <v>84</v>
      </c>
      <c r="P431" s="386" t="s">
        <v>46</v>
      </c>
      <c r="Q431" s="386" t="s">
        <v>85</v>
      </c>
      <c r="R431" s="386">
        <v>0</v>
      </c>
      <c r="S431" s="389">
        <v>0</v>
      </c>
      <c r="T431" s="386" t="s">
        <v>389</v>
      </c>
      <c r="U431" s="386" t="s">
        <v>405</v>
      </c>
    </row>
    <row r="432" spans="1:21">
      <c r="A432" s="386" t="s">
        <v>82</v>
      </c>
      <c r="B432" s="386" t="s">
        <v>10</v>
      </c>
      <c r="C432" s="386"/>
      <c r="D432" s="387">
        <v>44958</v>
      </c>
      <c r="E432" s="386">
        <v>2</v>
      </c>
      <c r="F432" s="386">
        <v>2023</v>
      </c>
      <c r="G432" s="388">
        <v>3.3962264150943389</v>
      </c>
      <c r="H432" s="388">
        <v>22</v>
      </c>
      <c r="I432" s="388">
        <v>0.24905660377358488</v>
      </c>
      <c r="J432" s="388">
        <v>0</v>
      </c>
      <c r="K432" s="386" t="s">
        <v>82</v>
      </c>
      <c r="L432" s="386" t="s">
        <v>41</v>
      </c>
      <c r="M432" s="386" t="s">
        <v>244</v>
      </c>
      <c r="N432" s="386" t="s">
        <v>83</v>
      </c>
      <c r="O432" s="386" t="s">
        <v>84</v>
      </c>
      <c r="P432" s="386" t="s">
        <v>46</v>
      </c>
      <c r="Q432" s="386" t="s">
        <v>85</v>
      </c>
      <c r="R432" s="386">
        <v>0</v>
      </c>
      <c r="S432" s="386">
        <v>0</v>
      </c>
      <c r="T432" s="386" t="s">
        <v>389</v>
      </c>
      <c r="U432" s="386" t="s">
        <v>405</v>
      </c>
    </row>
    <row r="433" spans="1:21">
      <c r="A433" s="386" t="s">
        <v>82</v>
      </c>
      <c r="B433" s="386" t="s">
        <v>5</v>
      </c>
      <c r="C433" s="386"/>
      <c r="D433" s="387">
        <v>44958</v>
      </c>
      <c r="E433" s="386">
        <v>2</v>
      </c>
      <c r="F433" s="386">
        <v>2023</v>
      </c>
      <c r="G433" s="388">
        <v>19.811399999999999</v>
      </c>
      <c r="H433" s="388">
        <v>22</v>
      </c>
      <c r="I433" s="388">
        <v>1.452836</v>
      </c>
      <c r="J433" s="388">
        <v>0</v>
      </c>
      <c r="K433" s="386" t="s">
        <v>82</v>
      </c>
      <c r="L433" s="386" t="s">
        <v>41</v>
      </c>
      <c r="M433" s="386" t="s">
        <v>244</v>
      </c>
      <c r="N433" s="386" t="s">
        <v>83</v>
      </c>
      <c r="O433" s="386" t="s">
        <v>84</v>
      </c>
      <c r="P433" s="386" t="s">
        <v>46</v>
      </c>
      <c r="Q433" s="386" t="s">
        <v>85</v>
      </c>
      <c r="R433" s="386">
        <v>0</v>
      </c>
      <c r="S433" s="386">
        <v>0</v>
      </c>
      <c r="T433" s="386" t="s">
        <v>389</v>
      </c>
      <c r="U433" s="386" t="s">
        <v>405</v>
      </c>
    </row>
    <row r="434" spans="1:21">
      <c r="A434" s="386" t="s">
        <v>82</v>
      </c>
      <c r="B434" s="386" t="s">
        <v>11</v>
      </c>
      <c r="C434" s="386"/>
      <c r="D434" s="387">
        <v>44958</v>
      </c>
      <c r="E434" s="386">
        <v>2</v>
      </c>
      <c r="F434" s="386">
        <v>2023</v>
      </c>
      <c r="G434" s="388">
        <v>90.566037735849065</v>
      </c>
      <c r="H434" s="388">
        <v>22</v>
      </c>
      <c r="I434" s="388">
        <v>6.6415094339622645</v>
      </c>
      <c r="J434" s="388">
        <v>1.2617</v>
      </c>
      <c r="K434" s="386" t="s">
        <v>82</v>
      </c>
      <c r="L434" s="386" t="s">
        <v>41</v>
      </c>
      <c r="M434" s="386" t="s">
        <v>244</v>
      </c>
      <c r="N434" s="386" t="s">
        <v>83</v>
      </c>
      <c r="O434" s="386" t="s">
        <v>84</v>
      </c>
      <c r="P434" s="386" t="s">
        <v>46</v>
      </c>
      <c r="Q434" s="386" t="s">
        <v>85</v>
      </c>
      <c r="R434" s="386">
        <v>0.43717948717948718</v>
      </c>
      <c r="S434" s="389">
        <v>0</v>
      </c>
      <c r="T434" s="386" t="s">
        <v>389</v>
      </c>
      <c r="U434" s="386" t="s">
        <v>405</v>
      </c>
    </row>
    <row r="435" spans="1:21">
      <c r="A435" s="386" t="s">
        <v>82</v>
      </c>
      <c r="B435" s="386" t="s">
        <v>12</v>
      </c>
      <c r="C435" s="386"/>
      <c r="D435" s="387">
        <v>44958</v>
      </c>
      <c r="E435" s="386">
        <v>2</v>
      </c>
      <c r="F435" s="386">
        <v>2023</v>
      </c>
      <c r="G435" s="388">
        <v>11.320754716981133</v>
      </c>
      <c r="H435" s="388">
        <v>22</v>
      </c>
      <c r="I435" s="388">
        <v>0.83018867924528306</v>
      </c>
      <c r="J435" s="388">
        <v>0</v>
      </c>
      <c r="K435" s="386" t="s">
        <v>82</v>
      </c>
      <c r="L435" s="386" t="s">
        <v>41</v>
      </c>
      <c r="M435" s="386" t="s">
        <v>244</v>
      </c>
      <c r="N435" s="386" t="s">
        <v>83</v>
      </c>
      <c r="O435" s="386" t="s">
        <v>84</v>
      </c>
      <c r="P435" s="386" t="s">
        <v>46</v>
      </c>
      <c r="Q435" s="386" t="s">
        <v>85</v>
      </c>
      <c r="R435" s="386">
        <v>0.43717948717948718</v>
      </c>
      <c r="S435" s="386">
        <v>0</v>
      </c>
      <c r="T435" s="386" t="s">
        <v>389</v>
      </c>
      <c r="U435" s="386" t="s">
        <v>405</v>
      </c>
    </row>
    <row r="436" spans="1:21">
      <c r="A436" s="386" t="s">
        <v>82</v>
      </c>
      <c r="B436" s="386" t="s">
        <v>15</v>
      </c>
      <c r="C436" s="386"/>
      <c r="D436" s="387">
        <v>44958</v>
      </c>
      <c r="E436" s="386">
        <v>2</v>
      </c>
      <c r="F436" s="386">
        <v>2023</v>
      </c>
      <c r="G436" s="388">
        <v>3.3962264150943389</v>
      </c>
      <c r="H436" s="388">
        <v>22</v>
      </c>
      <c r="I436" s="388">
        <v>0.24905660377358488</v>
      </c>
      <c r="J436" s="388">
        <v>0</v>
      </c>
      <c r="K436" s="386" t="s">
        <v>82</v>
      </c>
      <c r="L436" s="386" t="s">
        <v>41</v>
      </c>
      <c r="M436" s="386" t="s">
        <v>244</v>
      </c>
      <c r="N436" s="386" t="s">
        <v>83</v>
      </c>
      <c r="O436" s="386" t="s">
        <v>84</v>
      </c>
      <c r="P436" s="386" t="s">
        <v>46</v>
      </c>
      <c r="Q436" s="386" t="s">
        <v>85</v>
      </c>
      <c r="R436" s="386">
        <v>0.43717948717948718</v>
      </c>
      <c r="S436" s="386">
        <v>0</v>
      </c>
      <c r="T436" s="386" t="s">
        <v>389</v>
      </c>
      <c r="U436" s="386" t="s">
        <v>405</v>
      </c>
    </row>
    <row r="437" spans="1:21">
      <c r="A437" s="386" t="s">
        <v>82</v>
      </c>
      <c r="B437" s="386" t="s">
        <v>16</v>
      </c>
      <c r="C437" s="386"/>
      <c r="D437" s="387">
        <v>44958</v>
      </c>
      <c r="E437" s="386">
        <v>2</v>
      </c>
      <c r="F437" s="386">
        <v>2023</v>
      </c>
      <c r="G437" s="388">
        <v>11.320754716981133</v>
      </c>
      <c r="H437" s="388">
        <v>22</v>
      </c>
      <c r="I437" s="388">
        <v>0.83018867924528306</v>
      </c>
      <c r="J437" s="388">
        <v>0</v>
      </c>
      <c r="K437" s="386" t="s">
        <v>82</v>
      </c>
      <c r="L437" s="386" t="s">
        <v>41</v>
      </c>
      <c r="M437" s="386" t="s">
        <v>244</v>
      </c>
      <c r="N437" s="386" t="s">
        <v>83</v>
      </c>
      <c r="O437" s="386" t="s">
        <v>84</v>
      </c>
      <c r="P437" s="386" t="s">
        <v>46</v>
      </c>
      <c r="Q437" s="386" t="s">
        <v>85</v>
      </c>
      <c r="R437" s="386">
        <v>0</v>
      </c>
      <c r="S437" s="389">
        <v>0</v>
      </c>
      <c r="T437" s="386" t="s">
        <v>389</v>
      </c>
      <c r="U437" s="386" t="s">
        <v>405</v>
      </c>
    </row>
    <row r="438" spans="1:21">
      <c r="A438" s="386" t="s">
        <v>82</v>
      </c>
      <c r="B438" s="386" t="s">
        <v>17</v>
      </c>
      <c r="C438" s="386"/>
      <c r="D438" s="387">
        <v>44958</v>
      </c>
      <c r="E438" s="386">
        <v>2</v>
      </c>
      <c r="F438" s="386">
        <v>2023</v>
      </c>
      <c r="G438" s="388">
        <v>0</v>
      </c>
      <c r="H438" s="388">
        <v>22</v>
      </c>
      <c r="I438" s="388">
        <v>0</v>
      </c>
      <c r="J438" s="388">
        <v>0</v>
      </c>
      <c r="K438" s="386" t="s">
        <v>82</v>
      </c>
      <c r="L438" s="386" t="s">
        <v>41</v>
      </c>
      <c r="M438" s="386" t="s">
        <v>244</v>
      </c>
      <c r="N438" s="386" t="s">
        <v>83</v>
      </c>
      <c r="O438" s="386" t="s">
        <v>84</v>
      </c>
      <c r="P438" s="386" t="s">
        <v>46</v>
      </c>
      <c r="Q438" s="386" t="s">
        <v>85</v>
      </c>
      <c r="R438" s="386">
        <v>0</v>
      </c>
      <c r="S438" s="386">
        <v>0</v>
      </c>
      <c r="T438" s="386" t="s">
        <v>389</v>
      </c>
      <c r="U438" s="386" t="s">
        <v>405</v>
      </c>
    </row>
    <row r="439" spans="1:21">
      <c r="A439" s="386" t="s">
        <v>82</v>
      </c>
      <c r="B439" s="386" t="s">
        <v>132</v>
      </c>
      <c r="C439" s="386"/>
      <c r="D439" s="387">
        <v>44958</v>
      </c>
      <c r="E439" s="386">
        <v>2</v>
      </c>
      <c r="F439" s="386">
        <v>2023</v>
      </c>
      <c r="G439" s="388">
        <v>0</v>
      </c>
      <c r="H439" s="388">
        <v>22</v>
      </c>
      <c r="I439" s="388">
        <v>0</v>
      </c>
      <c r="J439" s="388">
        <v>0.13028000000000001</v>
      </c>
      <c r="K439" s="386" t="s">
        <v>82</v>
      </c>
      <c r="L439" s="386" t="s">
        <v>41</v>
      </c>
      <c r="M439" s="386" t="s">
        <v>244</v>
      </c>
      <c r="N439" s="386" t="s">
        <v>83</v>
      </c>
      <c r="O439" s="386" t="s">
        <v>84</v>
      </c>
      <c r="P439" s="386" t="s">
        <v>46</v>
      </c>
      <c r="Q439" s="386" t="s">
        <v>85</v>
      </c>
      <c r="R439" s="386">
        <v>0</v>
      </c>
      <c r="S439" s="386">
        <v>0</v>
      </c>
      <c r="T439" s="386" t="s">
        <v>389</v>
      </c>
      <c r="U439" s="386" t="s">
        <v>405</v>
      </c>
    </row>
    <row r="440" spans="1:21">
      <c r="A440" s="386" t="s">
        <v>82</v>
      </c>
      <c r="B440" s="386" t="s">
        <v>13</v>
      </c>
      <c r="C440" s="386"/>
      <c r="D440" s="387">
        <v>44958</v>
      </c>
      <c r="E440" s="386">
        <v>2</v>
      </c>
      <c r="F440" s="386">
        <v>2023</v>
      </c>
      <c r="G440" s="388">
        <v>0</v>
      </c>
      <c r="H440" s="388">
        <v>22</v>
      </c>
      <c r="I440" s="388">
        <v>0</v>
      </c>
      <c r="J440" s="388">
        <v>0</v>
      </c>
      <c r="K440" s="386" t="s">
        <v>82</v>
      </c>
      <c r="L440" s="386" t="s">
        <v>41</v>
      </c>
      <c r="M440" s="386" t="s">
        <v>244</v>
      </c>
      <c r="N440" s="386" t="s">
        <v>83</v>
      </c>
      <c r="O440" s="386" t="s">
        <v>84</v>
      </c>
      <c r="P440" s="386" t="s">
        <v>46</v>
      </c>
      <c r="Q440" s="386" t="s">
        <v>85</v>
      </c>
      <c r="R440" s="386">
        <v>0</v>
      </c>
      <c r="S440" s="389">
        <v>0</v>
      </c>
      <c r="T440" s="386" t="s">
        <v>389</v>
      </c>
      <c r="U440" s="386" t="s">
        <v>405</v>
      </c>
    </row>
    <row r="441" spans="1:21">
      <c r="A441" s="386" t="s">
        <v>82</v>
      </c>
      <c r="B441" s="386" t="s">
        <v>14</v>
      </c>
      <c r="C441" s="386"/>
      <c r="D441" s="387">
        <v>44958</v>
      </c>
      <c r="E441" s="386">
        <v>2</v>
      </c>
      <c r="F441" s="386">
        <v>2023</v>
      </c>
      <c r="G441" s="388">
        <v>0</v>
      </c>
      <c r="H441" s="388">
        <v>22</v>
      </c>
      <c r="I441" s="388">
        <v>0</v>
      </c>
      <c r="J441" s="388">
        <v>0</v>
      </c>
      <c r="K441" s="386" t="s">
        <v>82</v>
      </c>
      <c r="L441" s="386" t="s">
        <v>41</v>
      </c>
      <c r="M441" s="386" t="s">
        <v>244</v>
      </c>
      <c r="N441" s="386" t="s">
        <v>83</v>
      </c>
      <c r="O441" s="386" t="s">
        <v>84</v>
      </c>
      <c r="P441" s="386" t="s">
        <v>46</v>
      </c>
      <c r="Q441" s="386" t="s">
        <v>85</v>
      </c>
      <c r="R441" s="386">
        <v>0</v>
      </c>
      <c r="S441" s="386">
        <v>0</v>
      </c>
      <c r="T441" s="386" t="s">
        <v>389</v>
      </c>
      <c r="U441" s="386" t="s">
        <v>405</v>
      </c>
    </row>
    <row r="442" spans="1:21">
      <c r="A442" s="386" t="s">
        <v>87</v>
      </c>
      <c r="B442" s="386" t="s">
        <v>142</v>
      </c>
      <c r="C442" s="386" t="s">
        <v>7</v>
      </c>
      <c r="D442" s="387">
        <v>44958</v>
      </c>
      <c r="E442" s="386">
        <v>2</v>
      </c>
      <c r="F442" s="386">
        <v>2023</v>
      </c>
      <c r="G442" s="388">
        <v>29.807692307692307</v>
      </c>
      <c r="H442" s="388">
        <v>22</v>
      </c>
      <c r="I442" s="388">
        <v>2.1858974358974357</v>
      </c>
      <c r="J442" s="388">
        <v>0</v>
      </c>
      <c r="K442" s="386" t="s">
        <v>351</v>
      </c>
      <c r="L442" s="386" t="s">
        <v>86</v>
      </c>
      <c r="M442" s="386" t="s">
        <v>244</v>
      </c>
      <c r="N442" s="386" t="s">
        <v>62</v>
      </c>
      <c r="O442" s="386" t="s">
        <v>88</v>
      </c>
      <c r="P442" s="386" t="s">
        <v>90</v>
      </c>
      <c r="Q442" s="386" t="s">
        <v>89</v>
      </c>
      <c r="R442" s="386">
        <v>0</v>
      </c>
      <c r="S442" s="386">
        <v>0</v>
      </c>
      <c r="T442" s="386" t="s">
        <v>389</v>
      </c>
      <c r="U442" s="386" t="s">
        <v>405</v>
      </c>
    </row>
    <row r="443" spans="1:21">
      <c r="A443" s="386" t="s">
        <v>87</v>
      </c>
      <c r="B443" s="386" t="s">
        <v>143</v>
      </c>
      <c r="C443" s="386" t="s">
        <v>7</v>
      </c>
      <c r="D443" s="387">
        <v>44958</v>
      </c>
      <c r="E443" s="386">
        <v>2</v>
      </c>
      <c r="F443" s="386">
        <v>2023</v>
      </c>
      <c r="G443" s="388">
        <v>29.807692307692307</v>
      </c>
      <c r="H443" s="388">
        <v>22</v>
      </c>
      <c r="I443" s="388">
        <v>2.1858974358974357</v>
      </c>
      <c r="J443" s="388">
        <v>0</v>
      </c>
      <c r="K443" s="386" t="s">
        <v>351</v>
      </c>
      <c r="L443" s="386" t="s">
        <v>86</v>
      </c>
      <c r="M443" s="386" t="s">
        <v>244</v>
      </c>
      <c r="N443" s="386" t="s">
        <v>62</v>
      </c>
      <c r="O443" s="386" t="s">
        <v>88</v>
      </c>
      <c r="P443" s="386" t="s">
        <v>90</v>
      </c>
      <c r="Q443" s="386" t="s">
        <v>89</v>
      </c>
      <c r="R443" s="386">
        <v>1.7487179487179487</v>
      </c>
      <c r="S443" s="389">
        <v>0</v>
      </c>
      <c r="T443" s="386" t="s">
        <v>389</v>
      </c>
      <c r="U443" s="386" t="s">
        <v>405</v>
      </c>
    </row>
    <row r="444" spans="1:21">
      <c r="A444" s="386" t="s">
        <v>87</v>
      </c>
      <c r="B444" s="386" t="s">
        <v>144</v>
      </c>
      <c r="C444" s="386" t="s">
        <v>7</v>
      </c>
      <c r="D444" s="387">
        <v>44958</v>
      </c>
      <c r="E444" s="386">
        <v>2</v>
      </c>
      <c r="F444" s="386">
        <v>2023</v>
      </c>
      <c r="G444" s="388">
        <v>17.884615384615383</v>
      </c>
      <c r="H444" s="388">
        <v>22</v>
      </c>
      <c r="I444" s="388">
        <v>1.3115384615384615</v>
      </c>
      <c r="J444" s="388">
        <v>0</v>
      </c>
      <c r="K444" s="386" t="s">
        <v>351</v>
      </c>
      <c r="L444" s="386" t="s">
        <v>86</v>
      </c>
      <c r="M444" s="386" t="s">
        <v>244</v>
      </c>
      <c r="N444" s="386" t="s">
        <v>62</v>
      </c>
      <c r="O444" s="386" t="s">
        <v>88</v>
      </c>
      <c r="P444" s="386" t="s">
        <v>90</v>
      </c>
      <c r="Q444" s="386" t="s">
        <v>89</v>
      </c>
      <c r="R444" s="386">
        <v>1.7487179487179487</v>
      </c>
      <c r="S444" s="386">
        <v>0</v>
      </c>
      <c r="T444" s="386" t="s">
        <v>389</v>
      </c>
      <c r="U444" s="386" t="s">
        <v>405</v>
      </c>
    </row>
    <row r="445" spans="1:21">
      <c r="A445" s="386" t="s">
        <v>87</v>
      </c>
      <c r="B445" s="386" t="s">
        <v>145</v>
      </c>
      <c r="C445" s="386" t="s">
        <v>8</v>
      </c>
      <c r="D445" s="387">
        <v>44958</v>
      </c>
      <c r="E445" s="386">
        <v>2</v>
      </c>
      <c r="F445" s="386">
        <v>2023</v>
      </c>
      <c r="G445" s="388">
        <v>29.807692307692307</v>
      </c>
      <c r="H445" s="388">
        <v>22</v>
      </c>
      <c r="I445" s="388">
        <v>2.1858974358974357</v>
      </c>
      <c r="J445" s="388">
        <v>7.2333541090200031</v>
      </c>
      <c r="K445" s="386" t="s">
        <v>351</v>
      </c>
      <c r="L445" s="386" t="s">
        <v>86</v>
      </c>
      <c r="M445" s="386" t="s">
        <v>244</v>
      </c>
      <c r="N445" s="386" t="s">
        <v>62</v>
      </c>
      <c r="O445" s="386" t="s">
        <v>88</v>
      </c>
      <c r="P445" s="386" t="s">
        <v>90</v>
      </c>
      <c r="Q445" s="386" t="s">
        <v>89</v>
      </c>
      <c r="R445" s="386">
        <v>1.7487179487179487</v>
      </c>
      <c r="S445" s="386">
        <v>397.41300000000001</v>
      </c>
      <c r="T445" s="386" t="s">
        <v>389</v>
      </c>
      <c r="U445" s="386" t="s">
        <v>405</v>
      </c>
    </row>
    <row r="446" spans="1:21">
      <c r="A446" s="386" t="s">
        <v>87</v>
      </c>
      <c r="B446" s="386" t="s">
        <v>146</v>
      </c>
      <c r="C446" s="386" t="s">
        <v>8</v>
      </c>
      <c r="D446" s="387">
        <v>44958</v>
      </c>
      <c r="E446" s="386">
        <v>2</v>
      </c>
      <c r="F446" s="386">
        <v>2023</v>
      </c>
      <c r="G446" s="388">
        <v>29.807692307692307</v>
      </c>
      <c r="H446" s="388">
        <v>22</v>
      </c>
      <c r="I446" s="388">
        <v>2.1858974358974357</v>
      </c>
      <c r="J446" s="388">
        <v>0</v>
      </c>
      <c r="K446" s="386" t="s">
        <v>351</v>
      </c>
      <c r="L446" s="386" t="s">
        <v>86</v>
      </c>
      <c r="M446" s="386" t="s">
        <v>244</v>
      </c>
      <c r="N446" s="386" t="s">
        <v>62</v>
      </c>
      <c r="O446" s="386" t="s">
        <v>88</v>
      </c>
      <c r="P446" s="386" t="s">
        <v>90</v>
      </c>
      <c r="Q446" s="386" t="s">
        <v>89</v>
      </c>
      <c r="R446" s="386">
        <v>0</v>
      </c>
      <c r="S446" s="389">
        <v>0</v>
      </c>
      <c r="T446" s="386" t="s">
        <v>389</v>
      </c>
      <c r="U446" s="386" t="s">
        <v>405</v>
      </c>
    </row>
    <row r="447" spans="1:21">
      <c r="A447" s="386" t="s">
        <v>87</v>
      </c>
      <c r="B447" s="386" t="s">
        <v>141</v>
      </c>
      <c r="C447" s="386" t="s">
        <v>8</v>
      </c>
      <c r="D447" s="387">
        <v>44958</v>
      </c>
      <c r="E447" s="386">
        <v>2</v>
      </c>
      <c r="F447" s="386">
        <v>2023</v>
      </c>
      <c r="G447" s="388">
        <v>0</v>
      </c>
      <c r="H447" s="388">
        <v>22</v>
      </c>
      <c r="I447" s="388">
        <v>0</v>
      </c>
      <c r="J447" s="388">
        <v>0</v>
      </c>
      <c r="K447" s="386" t="s">
        <v>351</v>
      </c>
      <c r="L447" s="386" t="s">
        <v>86</v>
      </c>
      <c r="M447" s="386" t="s">
        <v>244</v>
      </c>
      <c r="N447" s="386" t="s">
        <v>62</v>
      </c>
      <c r="O447" s="386" t="s">
        <v>88</v>
      </c>
      <c r="P447" s="386" t="s">
        <v>90</v>
      </c>
      <c r="Q447" s="386" t="s">
        <v>89</v>
      </c>
      <c r="R447" s="386">
        <v>0</v>
      </c>
      <c r="S447" s="386">
        <v>0</v>
      </c>
      <c r="T447" s="386" t="s">
        <v>389</v>
      </c>
      <c r="U447" s="386" t="s">
        <v>405</v>
      </c>
    </row>
    <row r="448" spans="1:21">
      <c r="A448" s="386" t="s">
        <v>87</v>
      </c>
      <c r="B448" s="386" t="s">
        <v>9</v>
      </c>
      <c r="C448" s="386" t="s">
        <v>9</v>
      </c>
      <c r="D448" s="387">
        <v>44958</v>
      </c>
      <c r="E448" s="386">
        <v>2</v>
      </c>
      <c r="F448" s="386">
        <v>2023</v>
      </c>
      <c r="G448" s="388">
        <v>23.846153846153847</v>
      </c>
      <c r="H448" s="388">
        <v>22</v>
      </c>
      <c r="I448" s="388">
        <v>1.7487179487179487</v>
      </c>
      <c r="J448" s="388">
        <v>0.1</v>
      </c>
      <c r="K448" s="386" t="s">
        <v>351</v>
      </c>
      <c r="L448" s="386" t="s">
        <v>86</v>
      </c>
      <c r="M448" s="386" t="s">
        <v>244</v>
      </c>
      <c r="N448" s="386" t="s">
        <v>62</v>
      </c>
      <c r="O448" s="386" t="s">
        <v>88</v>
      </c>
      <c r="P448" s="386" t="s">
        <v>90</v>
      </c>
      <c r="Q448" s="386" t="s">
        <v>89</v>
      </c>
      <c r="R448" s="386">
        <v>0</v>
      </c>
      <c r="S448" s="386">
        <v>0</v>
      </c>
      <c r="T448" s="386" t="s">
        <v>389</v>
      </c>
      <c r="U448" s="386" t="s">
        <v>405</v>
      </c>
    </row>
    <row r="449" spans="1:21">
      <c r="A449" s="386" t="s">
        <v>87</v>
      </c>
      <c r="B449" s="386" t="s">
        <v>10</v>
      </c>
      <c r="C449" s="386" t="s">
        <v>10</v>
      </c>
      <c r="D449" s="387">
        <v>44958</v>
      </c>
      <c r="E449" s="386">
        <v>2</v>
      </c>
      <c r="F449" s="386">
        <v>2023</v>
      </c>
      <c r="G449" s="388">
        <v>23.846153846153847</v>
      </c>
      <c r="H449" s="388">
        <v>22</v>
      </c>
      <c r="I449" s="388">
        <v>1.7487179487179487</v>
      </c>
      <c r="J449" s="388">
        <v>0</v>
      </c>
      <c r="K449" s="386" t="s">
        <v>351</v>
      </c>
      <c r="L449" s="386" t="s">
        <v>86</v>
      </c>
      <c r="M449" s="386" t="s">
        <v>244</v>
      </c>
      <c r="N449" s="386" t="s">
        <v>62</v>
      </c>
      <c r="O449" s="386" t="s">
        <v>88</v>
      </c>
      <c r="P449" s="386" t="s">
        <v>90</v>
      </c>
      <c r="Q449" s="386" t="s">
        <v>89</v>
      </c>
      <c r="R449" s="386">
        <v>0</v>
      </c>
      <c r="S449" s="389">
        <v>0</v>
      </c>
      <c r="T449" s="386" t="s">
        <v>389</v>
      </c>
      <c r="U449" s="386" t="s">
        <v>405</v>
      </c>
    </row>
    <row r="450" spans="1:21">
      <c r="A450" s="386" t="s">
        <v>87</v>
      </c>
      <c r="B450" s="386" t="s">
        <v>5</v>
      </c>
      <c r="C450" s="386" t="s">
        <v>5</v>
      </c>
      <c r="D450" s="387">
        <v>44958</v>
      </c>
      <c r="E450" s="386">
        <v>2</v>
      </c>
      <c r="F450" s="386">
        <v>2023</v>
      </c>
      <c r="G450" s="388">
        <v>35.769230769230766</v>
      </c>
      <c r="H450" s="388">
        <v>22</v>
      </c>
      <c r="I450" s="388">
        <v>2.6230769230769231</v>
      </c>
      <c r="J450" s="388">
        <v>0</v>
      </c>
      <c r="K450" s="386" t="s">
        <v>351</v>
      </c>
      <c r="L450" s="386" t="s">
        <v>86</v>
      </c>
      <c r="M450" s="386" t="s">
        <v>244</v>
      </c>
      <c r="N450" s="386" t="s">
        <v>62</v>
      </c>
      <c r="O450" s="386" t="s">
        <v>88</v>
      </c>
      <c r="P450" s="386" t="s">
        <v>90</v>
      </c>
      <c r="Q450" s="386" t="s">
        <v>89</v>
      </c>
      <c r="R450" s="386">
        <v>0</v>
      </c>
      <c r="S450" s="386">
        <v>0</v>
      </c>
      <c r="T450" s="386" t="s">
        <v>389</v>
      </c>
      <c r="U450" s="386" t="s">
        <v>405</v>
      </c>
    </row>
    <row r="451" spans="1:21">
      <c r="A451" s="386" t="s">
        <v>87</v>
      </c>
      <c r="B451" s="386" t="s">
        <v>148</v>
      </c>
      <c r="C451" s="386" t="s">
        <v>11</v>
      </c>
      <c r="D451" s="387">
        <v>44958</v>
      </c>
      <c r="E451" s="386">
        <v>2</v>
      </c>
      <c r="F451" s="386">
        <v>2023</v>
      </c>
      <c r="G451" s="388">
        <v>29.807692307692307</v>
      </c>
      <c r="H451" s="388">
        <v>22</v>
      </c>
      <c r="I451" s="388">
        <v>2.1858974358974357</v>
      </c>
      <c r="J451" s="388">
        <v>0</v>
      </c>
      <c r="K451" s="386" t="s">
        <v>351</v>
      </c>
      <c r="L451" s="386" t="s">
        <v>86</v>
      </c>
      <c r="M451" s="386" t="s">
        <v>244</v>
      </c>
      <c r="N451" s="386" t="s">
        <v>62</v>
      </c>
      <c r="O451" s="386" t="s">
        <v>88</v>
      </c>
      <c r="P451" s="386" t="s">
        <v>90</v>
      </c>
      <c r="Q451" s="386" t="s">
        <v>89</v>
      </c>
      <c r="R451" s="386">
        <v>0</v>
      </c>
      <c r="S451" s="386">
        <v>0</v>
      </c>
      <c r="T451" s="386" t="s">
        <v>389</v>
      </c>
      <c r="U451" s="386" t="s">
        <v>405</v>
      </c>
    </row>
    <row r="452" spans="1:21">
      <c r="A452" s="386" t="s">
        <v>87</v>
      </c>
      <c r="B452" s="386" t="s">
        <v>149</v>
      </c>
      <c r="C452" s="386" t="s">
        <v>11</v>
      </c>
      <c r="D452" s="387">
        <v>44958</v>
      </c>
      <c r="E452" s="386">
        <v>2</v>
      </c>
      <c r="F452" s="386">
        <v>2023</v>
      </c>
      <c r="G452" s="388">
        <v>29.807692307692307</v>
      </c>
      <c r="H452" s="388">
        <v>22</v>
      </c>
      <c r="I452" s="388">
        <v>2.1858974358974357</v>
      </c>
      <c r="J452" s="388">
        <v>0</v>
      </c>
      <c r="K452" s="386" t="s">
        <v>351</v>
      </c>
      <c r="L452" s="386" t="s">
        <v>86</v>
      </c>
      <c r="M452" s="386" t="s">
        <v>244</v>
      </c>
      <c r="N452" s="386" t="s">
        <v>62</v>
      </c>
      <c r="O452" s="386" t="s">
        <v>88</v>
      </c>
      <c r="P452" s="386" t="s">
        <v>90</v>
      </c>
      <c r="Q452" s="386" t="s">
        <v>89</v>
      </c>
      <c r="R452" s="386">
        <v>12.369477911646586</v>
      </c>
      <c r="S452" s="389">
        <v>0</v>
      </c>
      <c r="T452" s="386" t="s">
        <v>389</v>
      </c>
      <c r="U452" s="386" t="s">
        <v>405</v>
      </c>
    </row>
    <row r="453" spans="1:21">
      <c r="A453" s="386" t="s">
        <v>87</v>
      </c>
      <c r="B453" s="386" t="s">
        <v>12</v>
      </c>
      <c r="C453" s="386" t="s">
        <v>12</v>
      </c>
      <c r="D453" s="387">
        <v>44958</v>
      </c>
      <c r="E453" s="386">
        <v>2</v>
      </c>
      <c r="F453" s="386">
        <v>2023</v>
      </c>
      <c r="G453" s="388">
        <v>0</v>
      </c>
      <c r="H453" s="388">
        <v>22</v>
      </c>
      <c r="I453" s="388">
        <v>0</v>
      </c>
      <c r="J453" s="388">
        <v>0</v>
      </c>
      <c r="K453" s="386" t="s">
        <v>351</v>
      </c>
      <c r="L453" s="386" t="s">
        <v>86</v>
      </c>
      <c r="M453" s="386" t="s">
        <v>244</v>
      </c>
      <c r="N453" s="386" t="s">
        <v>62</v>
      </c>
      <c r="O453" s="386" t="s">
        <v>88</v>
      </c>
      <c r="P453" s="386" t="s">
        <v>90</v>
      </c>
      <c r="Q453" s="386" t="s">
        <v>89</v>
      </c>
      <c r="R453" s="386">
        <v>12.369477911646586</v>
      </c>
      <c r="S453" s="386">
        <v>6.26</v>
      </c>
      <c r="T453" s="386" t="s">
        <v>389</v>
      </c>
      <c r="U453" s="386" t="s">
        <v>405</v>
      </c>
    </row>
    <row r="454" spans="1:21">
      <c r="A454" s="386" t="s">
        <v>87</v>
      </c>
      <c r="B454" s="386" t="s">
        <v>15</v>
      </c>
      <c r="C454" s="386" t="s">
        <v>15</v>
      </c>
      <c r="D454" s="387">
        <v>44958</v>
      </c>
      <c r="E454" s="386">
        <v>2</v>
      </c>
      <c r="F454" s="386">
        <v>2023</v>
      </c>
      <c r="G454" s="388">
        <v>5.9615384615384617</v>
      </c>
      <c r="H454" s="388">
        <v>22</v>
      </c>
      <c r="I454" s="388">
        <v>0.43717948717948718</v>
      </c>
      <c r="J454" s="388">
        <v>0</v>
      </c>
      <c r="K454" s="386" t="s">
        <v>351</v>
      </c>
      <c r="L454" s="386" t="s">
        <v>86</v>
      </c>
      <c r="M454" s="386" t="s">
        <v>244</v>
      </c>
      <c r="N454" s="386" t="s">
        <v>62</v>
      </c>
      <c r="O454" s="386" t="s">
        <v>88</v>
      </c>
      <c r="P454" s="386" t="s">
        <v>90</v>
      </c>
      <c r="Q454" s="386" t="s">
        <v>89</v>
      </c>
      <c r="R454" s="386">
        <v>12.369477911646586</v>
      </c>
      <c r="S454" s="386">
        <v>2.6157707599999993</v>
      </c>
      <c r="T454" s="386" t="s">
        <v>389</v>
      </c>
      <c r="U454" s="386" t="s">
        <v>405</v>
      </c>
    </row>
    <row r="455" spans="1:21">
      <c r="A455" s="386" t="s">
        <v>87</v>
      </c>
      <c r="B455" s="386" t="s">
        <v>16</v>
      </c>
      <c r="C455" s="386" t="s">
        <v>16</v>
      </c>
      <c r="D455" s="387">
        <v>44958</v>
      </c>
      <c r="E455" s="386">
        <v>2</v>
      </c>
      <c r="F455" s="386">
        <v>2023</v>
      </c>
      <c r="G455" s="388">
        <v>0</v>
      </c>
      <c r="H455" s="388">
        <v>22</v>
      </c>
      <c r="I455" s="388">
        <v>0</v>
      </c>
      <c r="J455" s="388">
        <v>0</v>
      </c>
      <c r="K455" s="386" t="s">
        <v>351</v>
      </c>
      <c r="L455" s="386" t="s">
        <v>86</v>
      </c>
      <c r="M455" s="386" t="s">
        <v>244</v>
      </c>
      <c r="N455" s="386" t="s">
        <v>62</v>
      </c>
      <c r="O455" s="386" t="s">
        <v>88</v>
      </c>
      <c r="P455" s="386" t="s">
        <v>90</v>
      </c>
      <c r="Q455" s="386" t="s">
        <v>89</v>
      </c>
      <c r="R455" s="386">
        <v>10.602409638554217</v>
      </c>
      <c r="S455" s="389">
        <v>0</v>
      </c>
      <c r="T455" s="386" t="s">
        <v>389</v>
      </c>
      <c r="U455" s="386" t="s">
        <v>405</v>
      </c>
    </row>
    <row r="456" spans="1:21">
      <c r="A456" s="386" t="s">
        <v>87</v>
      </c>
      <c r="B456" s="386" t="s">
        <v>17</v>
      </c>
      <c r="C456" s="386" t="s">
        <v>17</v>
      </c>
      <c r="D456" s="387">
        <v>44958</v>
      </c>
      <c r="E456" s="386">
        <v>2</v>
      </c>
      <c r="F456" s="386">
        <v>2023</v>
      </c>
      <c r="G456" s="388">
        <v>0</v>
      </c>
      <c r="H456" s="388">
        <v>22</v>
      </c>
      <c r="I456" s="388">
        <v>0</v>
      </c>
      <c r="J456" s="388">
        <v>0</v>
      </c>
      <c r="K456" s="386" t="s">
        <v>351</v>
      </c>
      <c r="L456" s="386" t="s">
        <v>86</v>
      </c>
      <c r="M456" s="386" t="s">
        <v>244</v>
      </c>
      <c r="N456" s="386" t="s">
        <v>62</v>
      </c>
      <c r="O456" s="386" t="s">
        <v>88</v>
      </c>
      <c r="P456" s="386" t="s">
        <v>90</v>
      </c>
      <c r="Q456" s="386" t="s">
        <v>89</v>
      </c>
      <c r="R456" s="386">
        <v>10.602409638554217</v>
      </c>
      <c r="S456" s="386">
        <v>26.84</v>
      </c>
      <c r="T456" s="386" t="s">
        <v>389</v>
      </c>
      <c r="U456" s="386" t="s">
        <v>405</v>
      </c>
    </row>
    <row r="457" spans="1:21">
      <c r="A457" s="386" t="s">
        <v>87</v>
      </c>
      <c r="B457" s="386" t="s">
        <v>157</v>
      </c>
      <c r="C457" s="386" t="s">
        <v>132</v>
      </c>
      <c r="D457" s="387">
        <v>44958</v>
      </c>
      <c r="E457" s="386">
        <v>2</v>
      </c>
      <c r="F457" s="386">
        <v>2023</v>
      </c>
      <c r="G457" s="388">
        <v>23.846153846153847</v>
      </c>
      <c r="H457" s="388">
        <v>22</v>
      </c>
      <c r="I457" s="388">
        <v>1.7487179487179487</v>
      </c>
      <c r="J457" s="388">
        <v>0</v>
      </c>
      <c r="K457" s="386" t="s">
        <v>351</v>
      </c>
      <c r="L457" s="386" t="s">
        <v>86</v>
      </c>
      <c r="M457" s="386" t="s">
        <v>244</v>
      </c>
      <c r="N457" s="386" t="s">
        <v>62</v>
      </c>
      <c r="O457" s="386" t="s">
        <v>88</v>
      </c>
      <c r="P457" s="386" t="s">
        <v>90</v>
      </c>
      <c r="Q457" s="386" t="s">
        <v>89</v>
      </c>
      <c r="R457" s="386">
        <v>10.602409638554217</v>
      </c>
      <c r="S457" s="386">
        <v>46.255072311111114</v>
      </c>
      <c r="T457" s="386" t="s">
        <v>389</v>
      </c>
      <c r="U457" s="386" t="s">
        <v>405</v>
      </c>
    </row>
    <row r="458" spans="1:21">
      <c r="A458" s="386" t="s">
        <v>87</v>
      </c>
      <c r="B458" s="386" t="s">
        <v>13</v>
      </c>
      <c r="C458" s="386" t="s">
        <v>13</v>
      </c>
      <c r="D458" s="387">
        <v>44958</v>
      </c>
      <c r="E458" s="386">
        <v>2</v>
      </c>
      <c r="F458" s="386">
        <v>2023</v>
      </c>
      <c r="G458" s="388">
        <v>0</v>
      </c>
      <c r="H458" s="388">
        <v>22</v>
      </c>
      <c r="I458" s="388">
        <v>0</v>
      </c>
      <c r="J458" s="388">
        <v>0</v>
      </c>
      <c r="K458" s="386" t="s">
        <v>351</v>
      </c>
      <c r="L458" s="386" t="s">
        <v>86</v>
      </c>
      <c r="M458" s="386" t="s">
        <v>244</v>
      </c>
      <c r="N458" s="386" t="s">
        <v>62</v>
      </c>
      <c r="O458" s="386" t="s">
        <v>88</v>
      </c>
      <c r="P458" s="386" t="s">
        <v>90</v>
      </c>
      <c r="Q458" s="386" t="s">
        <v>89</v>
      </c>
      <c r="R458" s="386">
        <v>10.602409638554217</v>
      </c>
      <c r="S458" s="389">
        <v>0</v>
      </c>
      <c r="T458" s="386" t="s">
        <v>389</v>
      </c>
      <c r="U458" s="386" t="s">
        <v>405</v>
      </c>
    </row>
    <row r="459" spans="1:21">
      <c r="A459" s="386" t="s">
        <v>87</v>
      </c>
      <c r="B459" s="386" t="s">
        <v>14</v>
      </c>
      <c r="C459" s="386" t="s">
        <v>14</v>
      </c>
      <c r="D459" s="387">
        <v>44958</v>
      </c>
      <c r="E459" s="386">
        <v>2</v>
      </c>
      <c r="F459" s="386">
        <v>2023</v>
      </c>
      <c r="G459" s="388">
        <v>0</v>
      </c>
      <c r="H459" s="388">
        <v>22</v>
      </c>
      <c r="I459" s="388">
        <v>0</v>
      </c>
      <c r="J459" s="388">
        <v>0</v>
      </c>
      <c r="K459" s="386" t="s">
        <v>351</v>
      </c>
      <c r="L459" s="386" t="s">
        <v>86</v>
      </c>
      <c r="M459" s="386" t="s">
        <v>244</v>
      </c>
      <c r="N459" s="386" t="s">
        <v>62</v>
      </c>
      <c r="O459" s="386" t="s">
        <v>88</v>
      </c>
      <c r="P459" s="386" t="s">
        <v>90</v>
      </c>
      <c r="Q459" s="386" t="s">
        <v>89</v>
      </c>
      <c r="R459" s="386">
        <v>10.602409638554217</v>
      </c>
      <c r="S459" s="386">
        <v>18.690000000000001</v>
      </c>
      <c r="T459" s="386" t="s">
        <v>389</v>
      </c>
      <c r="U459" s="386" t="s">
        <v>405</v>
      </c>
    </row>
    <row r="460" spans="1:21">
      <c r="A460" s="386" t="s">
        <v>91</v>
      </c>
      <c r="B460" s="386" t="s">
        <v>153</v>
      </c>
      <c r="C460" s="386"/>
      <c r="D460" s="387">
        <v>44958</v>
      </c>
      <c r="E460" s="386">
        <v>2</v>
      </c>
      <c r="F460" s="386">
        <v>2023</v>
      </c>
      <c r="G460" s="388">
        <v>168.67469879518072</v>
      </c>
      <c r="H460" s="388">
        <v>22</v>
      </c>
      <c r="I460" s="388">
        <v>12.369477911646586</v>
      </c>
      <c r="J460" s="388">
        <v>6.26</v>
      </c>
      <c r="K460" s="386" t="s">
        <v>352</v>
      </c>
      <c r="L460" s="386" t="s">
        <v>86</v>
      </c>
      <c r="M460" s="386" t="s">
        <v>244</v>
      </c>
      <c r="N460" s="386" t="s">
        <v>62</v>
      </c>
      <c r="O460" s="386" t="s">
        <v>88</v>
      </c>
      <c r="P460" s="386" t="s">
        <v>90</v>
      </c>
      <c r="Q460" s="386" t="s">
        <v>92</v>
      </c>
      <c r="R460" s="386">
        <v>10.602409638554217</v>
      </c>
      <c r="S460" s="386">
        <v>3.947598785247997</v>
      </c>
      <c r="T460" s="386" t="s">
        <v>389</v>
      </c>
      <c r="U460" s="386" t="s">
        <v>405</v>
      </c>
    </row>
    <row r="461" spans="1:21">
      <c r="A461" s="386" t="s">
        <v>91</v>
      </c>
      <c r="B461" s="386" t="s">
        <v>375</v>
      </c>
      <c r="C461" s="386"/>
      <c r="D461" s="387">
        <v>44958</v>
      </c>
      <c r="E461" s="386">
        <v>2</v>
      </c>
      <c r="F461" s="386">
        <v>2023</v>
      </c>
      <c r="G461" s="388">
        <v>144.57831325301206</v>
      </c>
      <c r="H461" s="388">
        <v>22</v>
      </c>
      <c r="I461" s="388">
        <v>10.602409638554217</v>
      </c>
      <c r="J461" s="388">
        <v>26.84</v>
      </c>
      <c r="K461" s="386" t="s">
        <v>352</v>
      </c>
      <c r="L461" s="386" t="s">
        <v>86</v>
      </c>
      <c r="M461" s="386" t="s">
        <v>244</v>
      </c>
      <c r="N461" s="386" t="s">
        <v>62</v>
      </c>
      <c r="O461" s="386" t="s">
        <v>88</v>
      </c>
      <c r="P461" s="386" t="s">
        <v>90</v>
      </c>
      <c r="Q461" s="386" t="s">
        <v>92</v>
      </c>
      <c r="R461" s="386">
        <v>3.5341365461847394</v>
      </c>
      <c r="S461" s="389">
        <v>0</v>
      </c>
      <c r="T461" s="386" t="s">
        <v>389</v>
      </c>
      <c r="U461" s="386" t="s">
        <v>405</v>
      </c>
    </row>
    <row r="462" spans="1:21">
      <c r="A462" s="386" t="s">
        <v>91</v>
      </c>
      <c r="B462" s="386" t="s">
        <v>152</v>
      </c>
      <c r="C462" s="386"/>
      <c r="D462" s="387">
        <v>44958</v>
      </c>
      <c r="E462" s="386">
        <v>2</v>
      </c>
      <c r="F462" s="386">
        <v>2023</v>
      </c>
      <c r="G462" s="388">
        <v>144.57831325301206</v>
      </c>
      <c r="H462" s="388">
        <v>22</v>
      </c>
      <c r="I462" s="388">
        <v>10.602409638554217</v>
      </c>
      <c r="J462" s="388">
        <v>18.690000000000001</v>
      </c>
      <c r="K462" s="386" t="s">
        <v>352</v>
      </c>
      <c r="L462" s="386" t="s">
        <v>86</v>
      </c>
      <c r="M462" s="386" t="s">
        <v>244</v>
      </c>
      <c r="N462" s="386" t="s">
        <v>62</v>
      </c>
      <c r="O462" s="386" t="s">
        <v>88</v>
      </c>
      <c r="P462" s="386" t="s">
        <v>90</v>
      </c>
      <c r="Q462" s="386" t="s">
        <v>92</v>
      </c>
      <c r="R462" s="386">
        <v>3.5341365461847394</v>
      </c>
      <c r="S462" s="386">
        <v>0</v>
      </c>
      <c r="T462" s="386" t="s">
        <v>389</v>
      </c>
      <c r="U462" s="386" t="s">
        <v>405</v>
      </c>
    </row>
    <row r="463" spans="1:21">
      <c r="A463" s="386" t="s">
        <v>91</v>
      </c>
      <c r="B463" s="386" t="s">
        <v>376</v>
      </c>
      <c r="C463" s="386"/>
      <c r="D463" s="387">
        <v>44958</v>
      </c>
      <c r="E463" s="386">
        <v>2</v>
      </c>
      <c r="F463" s="386">
        <v>2023</v>
      </c>
      <c r="G463" s="388">
        <v>48.192771084337352</v>
      </c>
      <c r="H463" s="388">
        <v>22</v>
      </c>
      <c r="I463" s="388">
        <v>3.5341365461847394</v>
      </c>
      <c r="J463" s="388">
        <v>0</v>
      </c>
      <c r="K463" s="386" t="s">
        <v>352</v>
      </c>
      <c r="L463" s="386" t="s">
        <v>86</v>
      </c>
      <c r="M463" s="386" t="s">
        <v>244</v>
      </c>
      <c r="N463" s="386" t="s">
        <v>62</v>
      </c>
      <c r="O463" s="386" t="s">
        <v>88</v>
      </c>
      <c r="P463" s="386" t="s">
        <v>90</v>
      </c>
      <c r="Q463" s="386" t="s">
        <v>92</v>
      </c>
      <c r="R463" s="386">
        <v>3.5341365461847394</v>
      </c>
      <c r="S463" s="386">
        <v>0</v>
      </c>
      <c r="T463" s="386" t="s">
        <v>389</v>
      </c>
      <c r="U463" s="386" t="s">
        <v>405</v>
      </c>
    </row>
    <row r="464" spans="1:21">
      <c r="A464" s="386" t="s">
        <v>91</v>
      </c>
      <c r="B464" s="386" t="s">
        <v>9</v>
      </c>
      <c r="C464" s="386"/>
      <c r="D464" s="387">
        <v>44958</v>
      </c>
      <c r="E464" s="386">
        <v>2</v>
      </c>
      <c r="F464" s="386">
        <v>2023</v>
      </c>
      <c r="G464" s="388">
        <v>72.289156626506028</v>
      </c>
      <c r="H464" s="388">
        <v>22</v>
      </c>
      <c r="I464" s="388">
        <v>5.3012048192771086</v>
      </c>
      <c r="J464" s="388">
        <v>0</v>
      </c>
      <c r="K464" s="386" t="s">
        <v>352</v>
      </c>
      <c r="L464" s="386" t="s">
        <v>86</v>
      </c>
      <c r="M464" s="386" t="s">
        <v>244</v>
      </c>
      <c r="N464" s="386" t="s">
        <v>62</v>
      </c>
      <c r="O464" s="386" t="s">
        <v>88</v>
      </c>
      <c r="P464" s="386" t="s">
        <v>90</v>
      </c>
      <c r="Q464" s="386" t="s">
        <v>92</v>
      </c>
      <c r="R464" s="386">
        <v>5.3012048192771086</v>
      </c>
      <c r="S464" s="389">
        <v>0</v>
      </c>
      <c r="T464" s="386" t="s">
        <v>389</v>
      </c>
      <c r="U464" s="386" t="s">
        <v>405</v>
      </c>
    </row>
    <row r="465" spans="1:21">
      <c r="A465" s="386" t="s">
        <v>91</v>
      </c>
      <c r="B465" s="386" t="s">
        <v>10</v>
      </c>
      <c r="C465" s="386"/>
      <c r="D465" s="387">
        <v>44958</v>
      </c>
      <c r="E465" s="386">
        <v>2</v>
      </c>
      <c r="F465" s="386">
        <v>2023</v>
      </c>
      <c r="G465" s="388">
        <v>84.337349397590359</v>
      </c>
      <c r="H465" s="388">
        <v>22</v>
      </c>
      <c r="I465" s="388">
        <v>6.1847389558232928</v>
      </c>
      <c r="J465" s="388">
        <v>12.12</v>
      </c>
      <c r="K465" s="386" t="s">
        <v>352</v>
      </c>
      <c r="L465" s="386" t="s">
        <v>86</v>
      </c>
      <c r="M465" s="386" t="s">
        <v>244</v>
      </c>
      <c r="N465" s="386" t="s">
        <v>62</v>
      </c>
      <c r="O465" s="386" t="s">
        <v>88</v>
      </c>
      <c r="P465" s="386" t="s">
        <v>90</v>
      </c>
      <c r="Q465" s="386" t="s">
        <v>92</v>
      </c>
      <c r="R465" s="386">
        <v>5.3012048192771086</v>
      </c>
      <c r="S465" s="386">
        <v>0</v>
      </c>
      <c r="T465" s="386" t="s">
        <v>389</v>
      </c>
      <c r="U465" s="386" t="s">
        <v>405</v>
      </c>
    </row>
    <row r="466" spans="1:21">
      <c r="A466" s="386" t="s">
        <v>91</v>
      </c>
      <c r="B466" s="386" t="s">
        <v>5</v>
      </c>
      <c r="C466" s="386"/>
      <c r="D466" s="387">
        <v>44958</v>
      </c>
      <c r="E466" s="386">
        <v>2</v>
      </c>
      <c r="F466" s="386">
        <v>2023</v>
      </c>
      <c r="G466" s="388">
        <v>48.192771084337352</v>
      </c>
      <c r="H466" s="388">
        <v>22</v>
      </c>
      <c r="I466" s="388">
        <v>3.5341365461847394</v>
      </c>
      <c r="J466" s="388">
        <v>0</v>
      </c>
      <c r="K466" s="386" t="s">
        <v>352</v>
      </c>
      <c r="L466" s="386" t="s">
        <v>86</v>
      </c>
      <c r="M466" s="386" t="s">
        <v>244</v>
      </c>
      <c r="N466" s="386" t="s">
        <v>62</v>
      </c>
      <c r="O466" s="386" t="s">
        <v>88</v>
      </c>
      <c r="P466" s="386" t="s">
        <v>90</v>
      </c>
      <c r="Q466" s="386" t="s">
        <v>92</v>
      </c>
      <c r="R466" s="386">
        <v>5.3012048192771086</v>
      </c>
      <c r="S466" s="386">
        <v>0</v>
      </c>
      <c r="T466" s="386" t="s">
        <v>389</v>
      </c>
      <c r="U466" s="386" t="s">
        <v>405</v>
      </c>
    </row>
    <row r="467" spans="1:21">
      <c r="A467" s="386" t="s">
        <v>91</v>
      </c>
      <c r="B467" s="386" t="s">
        <v>11</v>
      </c>
      <c r="C467" s="386"/>
      <c r="D467" s="387">
        <v>44958</v>
      </c>
      <c r="E467" s="386">
        <v>2</v>
      </c>
      <c r="F467" s="386">
        <v>2023</v>
      </c>
      <c r="G467" s="388">
        <v>168.67469879518072</v>
      </c>
      <c r="H467" s="388">
        <v>22</v>
      </c>
      <c r="I467" s="388">
        <v>12.369477911646586</v>
      </c>
      <c r="J467" s="388">
        <v>1</v>
      </c>
      <c r="K467" s="386" t="s">
        <v>352</v>
      </c>
      <c r="L467" s="386" t="s">
        <v>86</v>
      </c>
      <c r="M467" s="386" t="s">
        <v>244</v>
      </c>
      <c r="N467" s="386" t="s">
        <v>62</v>
      </c>
      <c r="O467" s="386" t="s">
        <v>88</v>
      </c>
      <c r="P467" s="386" t="s">
        <v>90</v>
      </c>
      <c r="Q467" s="386" t="s">
        <v>92</v>
      </c>
      <c r="R467" s="386">
        <v>6.1847389558232928</v>
      </c>
      <c r="S467" s="389">
        <v>0</v>
      </c>
      <c r="T467" s="386" t="s">
        <v>389</v>
      </c>
      <c r="U467" s="386" t="s">
        <v>405</v>
      </c>
    </row>
    <row r="468" spans="1:21">
      <c r="A468" s="386" t="s">
        <v>91</v>
      </c>
      <c r="B468" s="386" t="s">
        <v>12</v>
      </c>
      <c r="C468" s="386"/>
      <c r="D468" s="387">
        <v>44958</v>
      </c>
      <c r="E468" s="386">
        <v>2</v>
      </c>
      <c r="F468" s="386">
        <v>2023</v>
      </c>
      <c r="G468" s="388">
        <v>60.24096385542169</v>
      </c>
      <c r="H468" s="388">
        <v>22</v>
      </c>
      <c r="I468" s="388">
        <v>4.4176706827309244</v>
      </c>
      <c r="J468" s="388">
        <v>0</v>
      </c>
      <c r="K468" s="386" t="s">
        <v>352</v>
      </c>
      <c r="L468" s="386" t="s">
        <v>86</v>
      </c>
      <c r="M468" s="386" t="s">
        <v>244</v>
      </c>
      <c r="N468" s="386" t="s">
        <v>62</v>
      </c>
      <c r="O468" s="386" t="s">
        <v>88</v>
      </c>
      <c r="P468" s="386" t="s">
        <v>90</v>
      </c>
      <c r="Q468" s="386" t="s">
        <v>92</v>
      </c>
      <c r="R468" s="386">
        <v>6.1847389558232928</v>
      </c>
      <c r="S468" s="386">
        <v>12.12</v>
      </c>
      <c r="T468" s="386" t="s">
        <v>389</v>
      </c>
      <c r="U468" s="386" t="s">
        <v>405</v>
      </c>
    </row>
    <row r="469" spans="1:21">
      <c r="A469" s="386" t="s">
        <v>91</v>
      </c>
      <c r="B469" s="386" t="s">
        <v>15</v>
      </c>
      <c r="C469" s="386"/>
      <c r="D469" s="387">
        <v>44958</v>
      </c>
      <c r="E469" s="386">
        <v>2</v>
      </c>
      <c r="F469" s="386">
        <v>2023</v>
      </c>
      <c r="G469" s="388">
        <v>24.096385542168676</v>
      </c>
      <c r="H469" s="388">
        <v>22</v>
      </c>
      <c r="I469" s="388">
        <v>1.7670682730923697</v>
      </c>
      <c r="J469" s="388">
        <v>0</v>
      </c>
      <c r="K469" s="386" t="s">
        <v>352</v>
      </c>
      <c r="L469" s="386" t="s">
        <v>86</v>
      </c>
      <c r="M469" s="386" t="s">
        <v>244</v>
      </c>
      <c r="N469" s="386" t="s">
        <v>62</v>
      </c>
      <c r="O469" s="386" t="s">
        <v>88</v>
      </c>
      <c r="P469" s="386" t="s">
        <v>90</v>
      </c>
      <c r="Q469" s="386" t="s">
        <v>92</v>
      </c>
      <c r="R469" s="386">
        <v>6.1847389558232928</v>
      </c>
      <c r="S469" s="386">
        <v>3.6295744412879634</v>
      </c>
      <c r="T469" s="386" t="s">
        <v>389</v>
      </c>
      <c r="U469" s="386" t="s">
        <v>405</v>
      </c>
    </row>
    <row r="470" spans="1:21">
      <c r="A470" s="386" t="s">
        <v>91</v>
      </c>
      <c r="B470" s="386" t="s">
        <v>16</v>
      </c>
      <c r="C470" s="386"/>
      <c r="D470" s="387">
        <v>44958</v>
      </c>
      <c r="E470" s="386">
        <v>2</v>
      </c>
      <c r="F470" s="386">
        <v>2023</v>
      </c>
      <c r="G470" s="388">
        <v>36.144578313253014</v>
      </c>
      <c r="H470" s="388">
        <v>22</v>
      </c>
      <c r="I470" s="388">
        <v>2.6506024096385543</v>
      </c>
      <c r="J470" s="388">
        <v>0</v>
      </c>
      <c r="K470" s="386" t="s">
        <v>352</v>
      </c>
      <c r="L470" s="386" t="s">
        <v>86</v>
      </c>
      <c r="M470" s="386" t="s">
        <v>244</v>
      </c>
      <c r="N470" s="386" t="s">
        <v>62</v>
      </c>
      <c r="O470" s="386" t="s">
        <v>88</v>
      </c>
      <c r="P470" s="386" t="s">
        <v>90</v>
      </c>
      <c r="Q470" s="386" t="s">
        <v>92</v>
      </c>
      <c r="R470" s="386">
        <v>3.5341365461847394</v>
      </c>
      <c r="S470" s="389">
        <v>0</v>
      </c>
      <c r="T470" s="386" t="s">
        <v>389</v>
      </c>
      <c r="U470" s="386" t="s">
        <v>405</v>
      </c>
    </row>
    <row r="471" spans="1:21">
      <c r="A471" s="386" t="s">
        <v>91</v>
      </c>
      <c r="B471" s="386" t="s">
        <v>17</v>
      </c>
      <c r="C471" s="386"/>
      <c r="D471" s="387">
        <v>44958</v>
      </c>
      <c r="E471" s="386">
        <v>2</v>
      </c>
      <c r="F471" s="386">
        <v>2023</v>
      </c>
      <c r="G471" s="388">
        <v>0</v>
      </c>
      <c r="H471" s="388">
        <v>22</v>
      </c>
      <c r="I471" s="388">
        <v>0</v>
      </c>
      <c r="J471" s="388">
        <v>0</v>
      </c>
      <c r="K471" s="386" t="s">
        <v>352</v>
      </c>
      <c r="L471" s="386" t="s">
        <v>86</v>
      </c>
      <c r="M471" s="386" t="s">
        <v>244</v>
      </c>
      <c r="N471" s="386" t="s">
        <v>62</v>
      </c>
      <c r="O471" s="386" t="s">
        <v>88</v>
      </c>
      <c r="P471" s="386" t="s">
        <v>90</v>
      </c>
      <c r="Q471" s="386" t="s">
        <v>92</v>
      </c>
      <c r="R471" s="386">
        <v>3.5341365461847394</v>
      </c>
      <c r="S471" s="386">
        <v>0</v>
      </c>
      <c r="T471" s="386" t="s">
        <v>389</v>
      </c>
      <c r="U471" s="386" t="s">
        <v>405</v>
      </c>
    </row>
    <row r="472" spans="1:21">
      <c r="A472" s="386" t="s">
        <v>91</v>
      </c>
      <c r="B472" s="386" t="s">
        <v>132</v>
      </c>
      <c r="C472" s="386"/>
      <c r="D472" s="387">
        <v>44958</v>
      </c>
      <c r="E472" s="386">
        <v>2</v>
      </c>
      <c r="F472" s="386">
        <v>2023</v>
      </c>
      <c r="G472" s="388">
        <v>0</v>
      </c>
      <c r="H472" s="388">
        <v>22</v>
      </c>
      <c r="I472" s="388">
        <v>0</v>
      </c>
      <c r="J472" s="388">
        <v>0</v>
      </c>
      <c r="K472" s="386" t="s">
        <v>352</v>
      </c>
      <c r="L472" s="386" t="s">
        <v>86</v>
      </c>
      <c r="M472" s="386" t="s">
        <v>244</v>
      </c>
      <c r="N472" s="386" t="s">
        <v>62</v>
      </c>
      <c r="O472" s="386" t="s">
        <v>88</v>
      </c>
      <c r="P472" s="386" t="s">
        <v>90</v>
      </c>
      <c r="Q472" s="386" t="s">
        <v>92</v>
      </c>
      <c r="R472" s="386">
        <v>3.5341365461847394</v>
      </c>
      <c r="S472" s="386">
        <v>0</v>
      </c>
      <c r="T472" s="386" t="s">
        <v>389</v>
      </c>
      <c r="U472" s="386" t="s">
        <v>405</v>
      </c>
    </row>
    <row r="473" spans="1:21">
      <c r="A473" s="386" t="s">
        <v>91</v>
      </c>
      <c r="B473" s="386" t="s">
        <v>13</v>
      </c>
      <c r="C473" s="386"/>
      <c r="D473" s="387">
        <v>44958</v>
      </c>
      <c r="E473" s="386">
        <v>2</v>
      </c>
      <c r="F473" s="386">
        <v>2023</v>
      </c>
      <c r="G473" s="388">
        <v>0</v>
      </c>
      <c r="H473" s="388">
        <v>22</v>
      </c>
      <c r="I473" s="388">
        <v>0</v>
      </c>
      <c r="J473" s="388">
        <v>0</v>
      </c>
      <c r="K473" s="386" t="s">
        <v>352</v>
      </c>
      <c r="L473" s="386" t="s">
        <v>86</v>
      </c>
      <c r="M473" s="386" t="s">
        <v>244</v>
      </c>
      <c r="N473" s="386" t="s">
        <v>62</v>
      </c>
      <c r="O473" s="386" t="s">
        <v>88</v>
      </c>
      <c r="P473" s="386" t="s">
        <v>90</v>
      </c>
      <c r="Q473" s="386" t="s">
        <v>92</v>
      </c>
      <c r="R473" s="386">
        <v>12.369477911646586</v>
      </c>
      <c r="S473" s="389">
        <v>0</v>
      </c>
      <c r="T473" s="386" t="s">
        <v>389</v>
      </c>
      <c r="U473" s="386" t="s">
        <v>405</v>
      </c>
    </row>
    <row r="474" spans="1:21">
      <c r="A474" s="386" t="s">
        <v>91</v>
      </c>
      <c r="B474" s="386" t="s">
        <v>14</v>
      </c>
      <c r="C474" s="386"/>
      <c r="D474" s="387">
        <v>44958</v>
      </c>
      <c r="E474" s="386">
        <v>2</v>
      </c>
      <c r="F474" s="386">
        <v>2023</v>
      </c>
      <c r="G474" s="388">
        <v>0</v>
      </c>
      <c r="H474" s="388">
        <v>22</v>
      </c>
      <c r="I474" s="388">
        <v>0</v>
      </c>
      <c r="J474" s="388">
        <v>0</v>
      </c>
      <c r="K474" s="386" t="s">
        <v>352</v>
      </c>
      <c r="L474" s="386" t="s">
        <v>86</v>
      </c>
      <c r="M474" s="386" t="s">
        <v>244</v>
      </c>
      <c r="N474" s="386" t="s">
        <v>62</v>
      </c>
      <c r="O474" s="386" t="s">
        <v>88</v>
      </c>
      <c r="P474" s="386" t="s">
        <v>90</v>
      </c>
      <c r="Q474" s="386" t="s">
        <v>92</v>
      </c>
      <c r="R474" s="386">
        <v>12.369477911646586</v>
      </c>
      <c r="S474" s="386">
        <v>1</v>
      </c>
      <c r="T474" s="386" t="s">
        <v>389</v>
      </c>
      <c r="U474" s="386" t="s">
        <v>405</v>
      </c>
    </row>
    <row r="475" spans="1:21">
      <c r="A475" s="386" t="s">
        <v>93</v>
      </c>
      <c r="B475" s="386" t="s">
        <v>93</v>
      </c>
      <c r="C475" s="386"/>
      <c r="D475" s="387">
        <v>44958</v>
      </c>
      <c r="E475" s="386">
        <v>2</v>
      </c>
      <c r="F475" s="386">
        <v>2023</v>
      </c>
      <c r="G475" s="388">
        <v>210</v>
      </c>
      <c r="H475" s="388">
        <v>22</v>
      </c>
      <c r="I475" s="388">
        <v>15.4</v>
      </c>
      <c r="J475" s="388">
        <v>13.4787</v>
      </c>
      <c r="K475" s="386" t="s">
        <v>93</v>
      </c>
      <c r="L475" s="386" t="s">
        <v>41</v>
      </c>
      <c r="M475" s="386" t="s">
        <v>244</v>
      </c>
      <c r="N475" s="386" t="s">
        <v>44</v>
      </c>
      <c r="O475" s="386" t="s">
        <v>94</v>
      </c>
      <c r="P475" s="386" t="s">
        <v>46</v>
      </c>
      <c r="Q475" s="386" t="s">
        <v>95</v>
      </c>
      <c r="R475" s="386">
        <v>12.369477911646586</v>
      </c>
      <c r="S475" s="386">
        <v>0</v>
      </c>
      <c r="T475" s="386" t="s">
        <v>389</v>
      </c>
      <c r="U475" s="386" t="s">
        <v>405</v>
      </c>
    </row>
    <row r="476" spans="1:21">
      <c r="A476" s="386" t="s">
        <v>96</v>
      </c>
      <c r="B476" s="386" t="s">
        <v>7</v>
      </c>
      <c r="C476" s="386"/>
      <c r="D476" s="387">
        <v>44958</v>
      </c>
      <c r="E476" s="386">
        <v>2</v>
      </c>
      <c r="F476" s="386">
        <v>2023</v>
      </c>
      <c r="G476" s="388">
        <v>145</v>
      </c>
      <c r="H476" s="388">
        <v>22</v>
      </c>
      <c r="I476" s="388">
        <v>10.633333333333333</v>
      </c>
      <c r="J476" s="388">
        <v>0</v>
      </c>
      <c r="K476" s="386" t="s">
        <v>96</v>
      </c>
      <c r="L476" s="386" t="s">
        <v>377</v>
      </c>
      <c r="M476" s="386" t="s">
        <v>243</v>
      </c>
      <c r="N476" s="386" t="s">
        <v>83</v>
      </c>
      <c r="O476" s="386" t="s">
        <v>378</v>
      </c>
      <c r="P476" s="386" t="s">
        <v>46</v>
      </c>
      <c r="Q476" s="386" t="s">
        <v>236</v>
      </c>
      <c r="R476" s="386">
        <v>4.4176706827309244</v>
      </c>
      <c r="S476" s="389">
        <v>0</v>
      </c>
      <c r="T476" s="386" t="s">
        <v>389</v>
      </c>
      <c r="U476" s="386" t="s">
        <v>405</v>
      </c>
    </row>
    <row r="477" spans="1:21">
      <c r="A477" s="386" t="s">
        <v>96</v>
      </c>
      <c r="B477" s="386" t="s">
        <v>8</v>
      </c>
      <c r="C477" s="386"/>
      <c r="D477" s="387">
        <v>44958</v>
      </c>
      <c r="E477" s="386">
        <v>2</v>
      </c>
      <c r="F477" s="386">
        <v>2023</v>
      </c>
      <c r="G477" s="388">
        <v>80</v>
      </c>
      <c r="H477" s="388">
        <v>22</v>
      </c>
      <c r="I477" s="388">
        <v>5.8666666666666663</v>
      </c>
      <c r="J477" s="388">
        <v>0</v>
      </c>
      <c r="K477" s="386" t="s">
        <v>96</v>
      </c>
      <c r="L477" s="386" t="s">
        <v>377</v>
      </c>
      <c r="M477" s="386" t="s">
        <v>243</v>
      </c>
      <c r="N477" s="386" t="s">
        <v>83</v>
      </c>
      <c r="O477" s="386" t="s">
        <v>378</v>
      </c>
      <c r="P477" s="386" t="s">
        <v>46</v>
      </c>
      <c r="Q477" s="386" t="s">
        <v>236</v>
      </c>
      <c r="R477" s="386">
        <v>4.4176706827309244</v>
      </c>
      <c r="S477" s="386">
        <v>0</v>
      </c>
      <c r="T477" s="386" t="s">
        <v>389</v>
      </c>
      <c r="U477" s="386" t="s">
        <v>405</v>
      </c>
    </row>
    <row r="478" spans="1:21">
      <c r="A478" s="386" t="s">
        <v>96</v>
      </c>
      <c r="B478" s="386" t="s">
        <v>9</v>
      </c>
      <c r="C478" s="386"/>
      <c r="D478" s="387">
        <v>44958</v>
      </c>
      <c r="E478" s="386">
        <v>2</v>
      </c>
      <c r="F478" s="386">
        <v>2023</v>
      </c>
      <c r="G478" s="388">
        <v>80</v>
      </c>
      <c r="H478" s="388">
        <v>22</v>
      </c>
      <c r="I478" s="388">
        <v>5.8666666666666663</v>
      </c>
      <c r="J478" s="388">
        <v>0</v>
      </c>
      <c r="K478" s="386" t="s">
        <v>96</v>
      </c>
      <c r="L478" s="386" t="s">
        <v>377</v>
      </c>
      <c r="M478" s="386" t="s">
        <v>243</v>
      </c>
      <c r="N478" s="386" t="s">
        <v>83</v>
      </c>
      <c r="O478" s="386" t="s">
        <v>378</v>
      </c>
      <c r="P478" s="386" t="s">
        <v>46</v>
      </c>
      <c r="Q478" s="386" t="s">
        <v>236</v>
      </c>
      <c r="R478" s="386">
        <v>4.4176706827309244</v>
      </c>
      <c r="S478" s="386">
        <v>1.1439999999999999</v>
      </c>
      <c r="T478" s="386" t="s">
        <v>389</v>
      </c>
      <c r="U478" s="386" t="s">
        <v>405</v>
      </c>
    </row>
    <row r="479" spans="1:21">
      <c r="A479" s="386" t="s">
        <v>96</v>
      </c>
      <c r="B479" s="386" t="s">
        <v>10</v>
      </c>
      <c r="C479" s="386"/>
      <c r="D479" s="387">
        <v>44958</v>
      </c>
      <c r="E479" s="386">
        <v>2</v>
      </c>
      <c r="F479" s="386">
        <v>2023</v>
      </c>
      <c r="G479" s="388">
        <v>10</v>
      </c>
      <c r="H479" s="388">
        <v>22</v>
      </c>
      <c r="I479" s="388">
        <v>0.73333333333333328</v>
      </c>
      <c r="J479" s="388">
        <v>0</v>
      </c>
      <c r="K479" s="386" t="s">
        <v>96</v>
      </c>
      <c r="L479" s="386" t="s">
        <v>377</v>
      </c>
      <c r="M479" s="386" t="s">
        <v>243</v>
      </c>
      <c r="N479" s="386" t="s">
        <v>83</v>
      </c>
      <c r="O479" s="386" t="s">
        <v>378</v>
      </c>
      <c r="P479" s="386" t="s">
        <v>46</v>
      </c>
      <c r="Q479" s="386" t="s">
        <v>236</v>
      </c>
      <c r="R479" s="386">
        <v>1.7670682730923697</v>
      </c>
      <c r="S479" s="389">
        <v>0</v>
      </c>
      <c r="T479" s="386" t="s">
        <v>389</v>
      </c>
      <c r="U479" s="386" t="s">
        <v>405</v>
      </c>
    </row>
    <row r="480" spans="1:21">
      <c r="A480" s="386" t="s">
        <v>96</v>
      </c>
      <c r="B480" s="386" t="s">
        <v>5</v>
      </c>
      <c r="C480" s="386"/>
      <c r="D480" s="387">
        <v>44958</v>
      </c>
      <c r="E480" s="386">
        <v>2</v>
      </c>
      <c r="F480" s="386">
        <v>2023</v>
      </c>
      <c r="G480" s="388">
        <v>30</v>
      </c>
      <c r="H480" s="388">
        <v>22</v>
      </c>
      <c r="I480" s="388">
        <v>2.2000000000000002</v>
      </c>
      <c r="J480" s="388">
        <v>0</v>
      </c>
      <c r="K480" s="386" t="s">
        <v>96</v>
      </c>
      <c r="L480" s="386" t="s">
        <v>377</v>
      </c>
      <c r="M480" s="386" t="s">
        <v>243</v>
      </c>
      <c r="N480" s="386" t="s">
        <v>83</v>
      </c>
      <c r="O480" s="386" t="s">
        <v>378</v>
      </c>
      <c r="P480" s="386" t="s">
        <v>46</v>
      </c>
      <c r="Q480" s="386" t="s">
        <v>236</v>
      </c>
      <c r="R480" s="386">
        <v>1.7670682730923697</v>
      </c>
      <c r="S480" s="386">
        <v>0</v>
      </c>
      <c r="T480" s="386" t="s">
        <v>389</v>
      </c>
      <c r="U480" s="386" t="s">
        <v>405</v>
      </c>
    </row>
    <row r="481" spans="1:21">
      <c r="A481" s="386" t="s">
        <v>96</v>
      </c>
      <c r="B481" s="386" t="s">
        <v>11</v>
      </c>
      <c r="C481" s="386"/>
      <c r="D481" s="387">
        <v>44958</v>
      </c>
      <c r="E481" s="386">
        <v>2</v>
      </c>
      <c r="F481" s="386">
        <v>2023</v>
      </c>
      <c r="G481" s="388">
        <v>60</v>
      </c>
      <c r="H481" s="388">
        <v>22</v>
      </c>
      <c r="I481" s="388">
        <v>4.4000000000000004</v>
      </c>
      <c r="J481" s="388">
        <v>0</v>
      </c>
      <c r="K481" s="386" t="s">
        <v>96</v>
      </c>
      <c r="L481" s="386" t="s">
        <v>377</v>
      </c>
      <c r="M481" s="386" t="s">
        <v>243</v>
      </c>
      <c r="N481" s="386" t="s">
        <v>83</v>
      </c>
      <c r="O481" s="386" t="s">
        <v>378</v>
      </c>
      <c r="P481" s="386" t="s">
        <v>46</v>
      </c>
      <c r="Q481" s="386" t="s">
        <v>236</v>
      </c>
      <c r="R481" s="386">
        <v>1.7670682730923697</v>
      </c>
      <c r="S481" s="386">
        <v>0</v>
      </c>
      <c r="T481" s="386" t="s">
        <v>389</v>
      </c>
      <c r="U481" s="386" t="s">
        <v>405</v>
      </c>
    </row>
    <row r="482" spans="1:21">
      <c r="A482" s="386" t="s">
        <v>96</v>
      </c>
      <c r="B482" s="386" t="s">
        <v>12</v>
      </c>
      <c r="C482" s="386"/>
      <c r="D482" s="387">
        <v>44958</v>
      </c>
      <c r="E482" s="386">
        <v>2</v>
      </c>
      <c r="F482" s="386">
        <v>2023</v>
      </c>
      <c r="G482" s="388">
        <v>30</v>
      </c>
      <c r="H482" s="388">
        <v>22</v>
      </c>
      <c r="I482" s="388">
        <v>2.2000000000000002</v>
      </c>
      <c r="J482" s="388">
        <v>0</v>
      </c>
      <c r="K482" s="386" t="s">
        <v>96</v>
      </c>
      <c r="L482" s="386" t="s">
        <v>377</v>
      </c>
      <c r="M482" s="386" t="s">
        <v>243</v>
      </c>
      <c r="N482" s="386" t="s">
        <v>83</v>
      </c>
      <c r="O482" s="386" t="s">
        <v>378</v>
      </c>
      <c r="P482" s="386" t="s">
        <v>46</v>
      </c>
      <c r="Q482" s="386" t="s">
        <v>236</v>
      </c>
      <c r="R482" s="386">
        <v>2.6506024096385543</v>
      </c>
      <c r="S482" s="389">
        <v>0</v>
      </c>
      <c r="T482" s="386" t="s">
        <v>389</v>
      </c>
      <c r="U482" s="386" t="s">
        <v>405</v>
      </c>
    </row>
    <row r="483" spans="1:21">
      <c r="A483" s="386" t="s">
        <v>96</v>
      </c>
      <c r="B483" s="386" t="s">
        <v>15</v>
      </c>
      <c r="C483" s="386"/>
      <c r="D483" s="387">
        <v>44958</v>
      </c>
      <c r="E483" s="386">
        <v>2</v>
      </c>
      <c r="F483" s="386">
        <v>2023</v>
      </c>
      <c r="G483" s="388">
        <v>0</v>
      </c>
      <c r="H483" s="388">
        <v>22</v>
      </c>
      <c r="I483" s="388">
        <v>0</v>
      </c>
      <c r="J483" s="388">
        <v>0</v>
      </c>
      <c r="K483" s="386" t="s">
        <v>96</v>
      </c>
      <c r="L483" s="386" t="s">
        <v>377</v>
      </c>
      <c r="M483" s="386" t="s">
        <v>243</v>
      </c>
      <c r="N483" s="386" t="s">
        <v>83</v>
      </c>
      <c r="O483" s="386" t="s">
        <v>378</v>
      </c>
      <c r="P483" s="386" t="s">
        <v>46</v>
      </c>
      <c r="Q483" s="386" t="s">
        <v>236</v>
      </c>
      <c r="R483" s="386">
        <v>2.6506024096385543</v>
      </c>
      <c r="S483" s="386">
        <v>0</v>
      </c>
      <c r="T483" s="386" t="s">
        <v>389</v>
      </c>
      <c r="U483" s="386" t="s">
        <v>405</v>
      </c>
    </row>
    <row r="484" spans="1:21">
      <c r="A484" s="386" t="s">
        <v>96</v>
      </c>
      <c r="B484" s="386" t="s">
        <v>16</v>
      </c>
      <c r="C484" s="386"/>
      <c r="D484" s="387">
        <v>44958</v>
      </c>
      <c r="E484" s="386">
        <v>2</v>
      </c>
      <c r="F484" s="386">
        <v>2023</v>
      </c>
      <c r="G484" s="388">
        <v>15</v>
      </c>
      <c r="H484" s="388">
        <v>22</v>
      </c>
      <c r="I484" s="388">
        <v>1.1000000000000001</v>
      </c>
      <c r="J484" s="388">
        <v>0</v>
      </c>
      <c r="K484" s="386" t="s">
        <v>96</v>
      </c>
      <c r="L484" s="386" t="s">
        <v>377</v>
      </c>
      <c r="M484" s="386" t="s">
        <v>243</v>
      </c>
      <c r="N484" s="386" t="s">
        <v>83</v>
      </c>
      <c r="O484" s="386" t="s">
        <v>378</v>
      </c>
      <c r="P484" s="386" t="s">
        <v>46</v>
      </c>
      <c r="Q484" s="386" t="s">
        <v>236</v>
      </c>
      <c r="R484" s="386">
        <v>2.6506024096385543</v>
      </c>
      <c r="S484" s="386">
        <v>0</v>
      </c>
      <c r="T484" s="386" t="s">
        <v>389</v>
      </c>
      <c r="U484" s="386" t="s">
        <v>405</v>
      </c>
    </row>
    <row r="485" spans="1:21">
      <c r="A485" s="386" t="s">
        <v>96</v>
      </c>
      <c r="B485" s="386" t="s">
        <v>17</v>
      </c>
      <c r="C485" s="386"/>
      <c r="D485" s="387">
        <v>44958</v>
      </c>
      <c r="E485" s="386">
        <v>2</v>
      </c>
      <c r="F485" s="386">
        <v>2023</v>
      </c>
      <c r="G485" s="388">
        <v>0</v>
      </c>
      <c r="H485" s="388">
        <v>22</v>
      </c>
      <c r="I485" s="388">
        <v>0</v>
      </c>
      <c r="J485" s="388">
        <v>0</v>
      </c>
      <c r="K485" s="386" t="s">
        <v>96</v>
      </c>
      <c r="L485" s="386" t="s">
        <v>377</v>
      </c>
      <c r="M485" s="386" t="s">
        <v>243</v>
      </c>
      <c r="N485" s="386" t="s">
        <v>83</v>
      </c>
      <c r="O485" s="386" t="s">
        <v>378</v>
      </c>
      <c r="P485" s="386" t="s">
        <v>46</v>
      </c>
      <c r="Q485" s="386" t="s">
        <v>236</v>
      </c>
      <c r="R485" s="386">
        <v>0</v>
      </c>
      <c r="S485" s="389">
        <v>0</v>
      </c>
      <c r="T485" s="386" t="s">
        <v>389</v>
      </c>
      <c r="U485" s="386" t="s">
        <v>405</v>
      </c>
    </row>
    <row r="486" spans="1:21">
      <c r="A486" s="386" t="s">
        <v>96</v>
      </c>
      <c r="B486" s="386" t="s">
        <v>132</v>
      </c>
      <c r="C486" s="386"/>
      <c r="D486" s="387">
        <v>44958</v>
      </c>
      <c r="E486" s="386">
        <v>2</v>
      </c>
      <c r="F486" s="386">
        <v>2023</v>
      </c>
      <c r="G486" s="388">
        <v>0</v>
      </c>
      <c r="H486" s="388">
        <v>22</v>
      </c>
      <c r="I486" s="388">
        <v>0</v>
      </c>
      <c r="J486" s="388">
        <v>0</v>
      </c>
      <c r="K486" s="386" t="s">
        <v>96</v>
      </c>
      <c r="L486" s="386" t="s">
        <v>377</v>
      </c>
      <c r="M486" s="386" t="s">
        <v>243</v>
      </c>
      <c r="N486" s="386" t="s">
        <v>83</v>
      </c>
      <c r="O486" s="386" t="s">
        <v>378</v>
      </c>
      <c r="P486" s="386" t="s">
        <v>46</v>
      </c>
      <c r="Q486" s="386" t="s">
        <v>236</v>
      </c>
      <c r="R486" s="386">
        <v>0</v>
      </c>
      <c r="S486" s="386">
        <v>0</v>
      </c>
      <c r="T486" s="386" t="s">
        <v>389</v>
      </c>
      <c r="U486" s="386" t="s">
        <v>405</v>
      </c>
    </row>
    <row r="487" spans="1:21">
      <c r="A487" s="386" t="s">
        <v>96</v>
      </c>
      <c r="B487" s="386" t="s">
        <v>13</v>
      </c>
      <c r="C487" s="386"/>
      <c r="D487" s="387">
        <v>44958</v>
      </c>
      <c r="E487" s="386">
        <v>2</v>
      </c>
      <c r="F487" s="386">
        <v>2023</v>
      </c>
      <c r="G487" s="388">
        <v>0</v>
      </c>
      <c r="H487" s="388">
        <v>22</v>
      </c>
      <c r="I487" s="388">
        <v>0</v>
      </c>
      <c r="J487" s="388">
        <v>0</v>
      </c>
      <c r="K487" s="386" t="s">
        <v>96</v>
      </c>
      <c r="L487" s="386" t="s">
        <v>377</v>
      </c>
      <c r="M487" s="386" t="s">
        <v>243</v>
      </c>
      <c r="N487" s="386" t="s">
        <v>83</v>
      </c>
      <c r="O487" s="386" t="s">
        <v>378</v>
      </c>
      <c r="P487" s="386" t="s">
        <v>46</v>
      </c>
      <c r="Q487" s="386" t="s">
        <v>236</v>
      </c>
      <c r="R487" s="386">
        <v>0</v>
      </c>
      <c r="S487" s="386">
        <v>0</v>
      </c>
      <c r="T487" s="386" t="s">
        <v>389</v>
      </c>
      <c r="U487" s="386" t="s">
        <v>405</v>
      </c>
    </row>
    <row r="488" spans="1:21">
      <c r="A488" s="386" t="s">
        <v>96</v>
      </c>
      <c r="B488" s="386" t="s">
        <v>14</v>
      </c>
      <c r="C488" s="386"/>
      <c r="D488" s="387">
        <v>44958</v>
      </c>
      <c r="E488" s="386">
        <v>2</v>
      </c>
      <c r="F488" s="386">
        <v>2023</v>
      </c>
      <c r="G488" s="388">
        <v>0</v>
      </c>
      <c r="H488" s="388">
        <v>22</v>
      </c>
      <c r="I488" s="388">
        <v>0</v>
      </c>
      <c r="J488" s="388">
        <v>0</v>
      </c>
      <c r="K488" s="386" t="s">
        <v>96</v>
      </c>
      <c r="L488" s="386" t="s">
        <v>377</v>
      </c>
      <c r="M488" s="386" t="s">
        <v>243</v>
      </c>
      <c r="N488" s="386" t="s">
        <v>83</v>
      </c>
      <c r="O488" s="386" t="s">
        <v>378</v>
      </c>
      <c r="P488" s="386" t="s">
        <v>46</v>
      </c>
      <c r="Q488" s="386" t="s">
        <v>236</v>
      </c>
      <c r="R488" s="386">
        <v>0</v>
      </c>
      <c r="S488" s="389">
        <v>0</v>
      </c>
      <c r="T488" s="386" t="s">
        <v>389</v>
      </c>
      <c r="U488" s="386" t="s">
        <v>405</v>
      </c>
    </row>
    <row r="489" spans="1:21">
      <c r="A489" s="386" t="s">
        <v>98</v>
      </c>
      <c r="B489" s="386" t="s">
        <v>7</v>
      </c>
      <c r="C489" s="386"/>
      <c r="D489" s="387">
        <v>44958</v>
      </c>
      <c r="E489" s="386">
        <v>2</v>
      </c>
      <c r="F489" s="386">
        <v>2023</v>
      </c>
      <c r="G489" s="388">
        <v>32.5</v>
      </c>
      <c r="H489" s="388">
        <v>22</v>
      </c>
      <c r="I489" s="388">
        <v>2.3833333333333333</v>
      </c>
      <c r="J489" s="388">
        <v>9.4740000000000002</v>
      </c>
      <c r="K489" s="386" t="s">
        <v>98</v>
      </c>
      <c r="L489" s="386" t="s">
        <v>41</v>
      </c>
      <c r="M489" s="386" t="s">
        <v>243</v>
      </c>
      <c r="N489" s="386" t="s">
        <v>83</v>
      </c>
      <c r="O489" s="386" t="s">
        <v>99</v>
      </c>
      <c r="P489" s="386" t="s">
        <v>46</v>
      </c>
      <c r="Q489" s="386" t="s">
        <v>100</v>
      </c>
      <c r="R489" s="386">
        <v>0</v>
      </c>
      <c r="S489" s="386">
        <v>0</v>
      </c>
      <c r="T489" s="386" t="s">
        <v>389</v>
      </c>
      <c r="U489" s="386" t="s">
        <v>405</v>
      </c>
    </row>
    <row r="490" spans="1:21">
      <c r="A490" s="386" t="s">
        <v>98</v>
      </c>
      <c r="B490" s="386" t="s">
        <v>8</v>
      </c>
      <c r="C490" s="386"/>
      <c r="D490" s="387">
        <v>44958</v>
      </c>
      <c r="E490" s="386">
        <v>2</v>
      </c>
      <c r="F490" s="386">
        <v>2023</v>
      </c>
      <c r="G490" s="388">
        <v>3.25</v>
      </c>
      <c r="H490" s="388">
        <v>22</v>
      </c>
      <c r="I490" s="388">
        <v>0.23833333333333334</v>
      </c>
      <c r="J490" s="388">
        <v>0</v>
      </c>
      <c r="K490" s="386" t="s">
        <v>98</v>
      </c>
      <c r="L490" s="386" t="s">
        <v>41</v>
      </c>
      <c r="M490" s="386" t="s">
        <v>243</v>
      </c>
      <c r="N490" s="386" t="s">
        <v>83</v>
      </c>
      <c r="O490" s="386" t="s">
        <v>99</v>
      </c>
      <c r="P490" s="386" t="s">
        <v>46</v>
      </c>
      <c r="Q490" s="386" t="s">
        <v>100</v>
      </c>
      <c r="R490" s="386">
        <v>0</v>
      </c>
      <c r="S490" s="386">
        <v>0</v>
      </c>
      <c r="T490" s="386" t="s">
        <v>389</v>
      </c>
      <c r="U490" s="386" t="s">
        <v>405</v>
      </c>
    </row>
    <row r="491" spans="1:21">
      <c r="A491" s="386" t="s">
        <v>98</v>
      </c>
      <c r="B491" s="386" t="s">
        <v>9</v>
      </c>
      <c r="C491" s="386"/>
      <c r="D491" s="387">
        <v>44958</v>
      </c>
      <c r="E491" s="386">
        <v>2</v>
      </c>
      <c r="F491" s="386">
        <v>2023</v>
      </c>
      <c r="G491" s="388">
        <v>8.125</v>
      </c>
      <c r="H491" s="388">
        <v>22</v>
      </c>
      <c r="I491" s="388">
        <v>0.59583333333333333</v>
      </c>
      <c r="J491" s="388">
        <v>0</v>
      </c>
      <c r="K491" s="386" t="s">
        <v>98</v>
      </c>
      <c r="L491" s="386" t="s">
        <v>41</v>
      </c>
      <c r="M491" s="386" t="s">
        <v>243</v>
      </c>
      <c r="N491" s="386" t="s">
        <v>83</v>
      </c>
      <c r="O491" s="386" t="s">
        <v>99</v>
      </c>
      <c r="P491" s="386" t="s">
        <v>46</v>
      </c>
      <c r="Q491" s="386" t="s">
        <v>100</v>
      </c>
      <c r="R491" s="386">
        <v>0</v>
      </c>
      <c r="S491" s="389">
        <v>0</v>
      </c>
      <c r="T491" s="386" t="s">
        <v>389</v>
      </c>
      <c r="U491" s="386" t="s">
        <v>405</v>
      </c>
    </row>
    <row r="492" spans="1:21">
      <c r="A492" s="386" t="s">
        <v>98</v>
      </c>
      <c r="B492" s="386" t="s">
        <v>10</v>
      </c>
      <c r="C492" s="386"/>
      <c r="D492" s="387">
        <v>44958</v>
      </c>
      <c r="E492" s="386">
        <v>2</v>
      </c>
      <c r="F492" s="386">
        <v>2023</v>
      </c>
      <c r="G492" s="388">
        <v>1.625</v>
      </c>
      <c r="H492" s="388">
        <v>22</v>
      </c>
      <c r="I492" s="388">
        <v>0.11916666666666667</v>
      </c>
      <c r="J492" s="388">
        <v>0</v>
      </c>
      <c r="K492" s="386" t="s">
        <v>98</v>
      </c>
      <c r="L492" s="386" t="s">
        <v>41</v>
      </c>
      <c r="M492" s="386" t="s">
        <v>243</v>
      </c>
      <c r="N492" s="386" t="s">
        <v>83</v>
      </c>
      <c r="O492" s="386" t="s">
        <v>99</v>
      </c>
      <c r="P492" s="386" t="s">
        <v>46</v>
      </c>
      <c r="Q492" s="386" t="s">
        <v>100</v>
      </c>
      <c r="R492" s="386">
        <v>0</v>
      </c>
      <c r="S492" s="386">
        <v>0</v>
      </c>
      <c r="T492" s="386" t="s">
        <v>389</v>
      </c>
      <c r="U492" s="386" t="s">
        <v>405</v>
      </c>
    </row>
    <row r="493" spans="1:21">
      <c r="A493" s="386" t="s">
        <v>98</v>
      </c>
      <c r="B493" s="386" t="s">
        <v>5</v>
      </c>
      <c r="C493" s="386"/>
      <c r="D493" s="387">
        <v>44958</v>
      </c>
      <c r="E493" s="386">
        <v>2</v>
      </c>
      <c r="F493" s="386">
        <v>2023</v>
      </c>
      <c r="G493" s="388">
        <v>29.25</v>
      </c>
      <c r="H493" s="388">
        <v>22</v>
      </c>
      <c r="I493" s="388">
        <v>2.145</v>
      </c>
      <c r="J493" s="388">
        <v>0</v>
      </c>
      <c r="K493" s="386" t="s">
        <v>98</v>
      </c>
      <c r="L493" s="386" t="s">
        <v>41</v>
      </c>
      <c r="M493" s="386" t="s">
        <v>243</v>
      </c>
      <c r="N493" s="386" t="s">
        <v>83</v>
      </c>
      <c r="O493" s="386" t="s">
        <v>99</v>
      </c>
      <c r="P493" s="386" t="s">
        <v>46</v>
      </c>
      <c r="Q493" s="386" t="s">
        <v>100</v>
      </c>
      <c r="R493" s="386">
        <v>0</v>
      </c>
      <c r="S493" s="386">
        <v>0</v>
      </c>
      <c r="T493" s="386" t="s">
        <v>389</v>
      </c>
      <c r="U493" s="386" t="s">
        <v>405</v>
      </c>
    </row>
    <row r="494" spans="1:21">
      <c r="A494" s="386" t="s">
        <v>98</v>
      </c>
      <c r="B494" s="386" t="s">
        <v>11</v>
      </c>
      <c r="C494" s="386"/>
      <c r="D494" s="387">
        <v>44958</v>
      </c>
      <c r="E494" s="386">
        <v>2</v>
      </c>
      <c r="F494" s="386">
        <v>2023</v>
      </c>
      <c r="G494" s="388">
        <v>48.75</v>
      </c>
      <c r="H494" s="388">
        <v>22</v>
      </c>
      <c r="I494" s="388">
        <v>3.5750000000000002</v>
      </c>
      <c r="J494" s="388">
        <v>0</v>
      </c>
      <c r="K494" s="386" t="s">
        <v>98</v>
      </c>
      <c r="L494" s="386" t="s">
        <v>41</v>
      </c>
      <c r="M494" s="386" t="s">
        <v>243</v>
      </c>
      <c r="N494" s="386" t="s">
        <v>83</v>
      </c>
      <c r="O494" s="386" t="s">
        <v>99</v>
      </c>
      <c r="P494" s="386" t="s">
        <v>46</v>
      </c>
      <c r="Q494" s="386" t="s">
        <v>100</v>
      </c>
      <c r="R494" s="386">
        <v>0</v>
      </c>
      <c r="S494" s="389">
        <v>0</v>
      </c>
      <c r="T494" s="386" t="s">
        <v>389</v>
      </c>
      <c r="U494" s="386" t="s">
        <v>405</v>
      </c>
    </row>
    <row r="495" spans="1:21">
      <c r="A495" s="386" t="s">
        <v>98</v>
      </c>
      <c r="B495" s="386" t="s">
        <v>12</v>
      </c>
      <c r="C495" s="386"/>
      <c r="D495" s="387">
        <v>44958</v>
      </c>
      <c r="E495" s="386">
        <v>2</v>
      </c>
      <c r="F495" s="386">
        <v>2023</v>
      </c>
      <c r="G495" s="388">
        <v>3.25</v>
      </c>
      <c r="H495" s="388">
        <v>22</v>
      </c>
      <c r="I495" s="388">
        <v>0.23833333333333334</v>
      </c>
      <c r="J495" s="388">
        <v>0</v>
      </c>
      <c r="K495" s="386" t="s">
        <v>98</v>
      </c>
      <c r="L495" s="386" t="s">
        <v>41</v>
      </c>
      <c r="M495" s="386" t="s">
        <v>243</v>
      </c>
      <c r="N495" s="386" t="s">
        <v>83</v>
      </c>
      <c r="O495" s="386" t="s">
        <v>99</v>
      </c>
      <c r="P495" s="386" t="s">
        <v>46</v>
      </c>
      <c r="Q495" s="386" t="s">
        <v>100</v>
      </c>
      <c r="R495" s="386">
        <v>0</v>
      </c>
      <c r="S495" s="386">
        <v>0</v>
      </c>
      <c r="T495" s="386" t="s">
        <v>389</v>
      </c>
      <c r="U495" s="386" t="s">
        <v>405</v>
      </c>
    </row>
    <row r="496" spans="1:21">
      <c r="A496" s="386" t="s">
        <v>98</v>
      </c>
      <c r="B496" s="386" t="s">
        <v>15</v>
      </c>
      <c r="C496" s="386"/>
      <c r="D496" s="387">
        <v>44958</v>
      </c>
      <c r="E496" s="386">
        <v>2</v>
      </c>
      <c r="F496" s="386">
        <v>2023</v>
      </c>
      <c r="G496" s="388">
        <v>3.25</v>
      </c>
      <c r="H496" s="388">
        <v>22</v>
      </c>
      <c r="I496" s="388">
        <v>0.23833333333333334</v>
      </c>
      <c r="J496" s="388">
        <v>0</v>
      </c>
      <c r="K496" s="386" t="s">
        <v>98</v>
      </c>
      <c r="L496" s="386" t="s">
        <v>41</v>
      </c>
      <c r="M496" s="386" t="s">
        <v>243</v>
      </c>
      <c r="N496" s="386" t="s">
        <v>83</v>
      </c>
      <c r="O496" s="386" t="s">
        <v>99</v>
      </c>
      <c r="P496" s="386" t="s">
        <v>46</v>
      </c>
      <c r="Q496" s="386" t="s">
        <v>100</v>
      </c>
      <c r="R496" s="386">
        <v>0</v>
      </c>
      <c r="S496" s="386">
        <v>0</v>
      </c>
      <c r="T496" s="386" t="s">
        <v>389</v>
      </c>
      <c r="U496" s="386" t="s">
        <v>405</v>
      </c>
    </row>
    <row r="497" spans="1:21">
      <c r="A497" s="386" t="s">
        <v>98</v>
      </c>
      <c r="B497" s="386" t="s">
        <v>16</v>
      </c>
      <c r="C497" s="386"/>
      <c r="D497" s="387">
        <v>44958</v>
      </c>
      <c r="E497" s="386">
        <v>2</v>
      </c>
      <c r="F497" s="386">
        <v>2023</v>
      </c>
      <c r="G497" s="388">
        <v>0</v>
      </c>
      <c r="H497" s="388">
        <v>22</v>
      </c>
      <c r="I497" s="388">
        <v>0</v>
      </c>
      <c r="J497" s="388">
        <v>0</v>
      </c>
      <c r="K497" s="386" t="s">
        <v>98</v>
      </c>
      <c r="L497" s="386" t="s">
        <v>41</v>
      </c>
      <c r="M497" s="386" t="s">
        <v>243</v>
      </c>
      <c r="N497" s="386" t="s">
        <v>83</v>
      </c>
      <c r="O497" s="386" t="s">
        <v>99</v>
      </c>
      <c r="P497" s="386" t="s">
        <v>46</v>
      </c>
      <c r="Q497" s="386" t="s">
        <v>100</v>
      </c>
      <c r="R497" s="386">
        <v>15.4</v>
      </c>
      <c r="S497" s="389">
        <v>63.52</v>
      </c>
      <c r="T497" s="386" t="s">
        <v>389</v>
      </c>
      <c r="U497" s="386" t="s">
        <v>405</v>
      </c>
    </row>
    <row r="498" spans="1:21">
      <c r="A498" s="386" t="s">
        <v>98</v>
      </c>
      <c r="B498" s="386" t="s">
        <v>17</v>
      </c>
      <c r="C498" s="386"/>
      <c r="D498" s="387">
        <v>44958</v>
      </c>
      <c r="E498" s="386">
        <v>2</v>
      </c>
      <c r="F498" s="386">
        <v>2023</v>
      </c>
      <c r="G498" s="388">
        <v>0</v>
      </c>
      <c r="H498" s="388">
        <v>22</v>
      </c>
      <c r="I498" s="388">
        <v>0</v>
      </c>
      <c r="J498" s="388">
        <v>0</v>
      </c>
      <c r="K498" s="386" t="s">
        <v>98</v>
      </c>
      <c r="L498" s="386" t="s">
        <v>41</v>
      </c>
      <c r="M498" s="386" t="s">
        <v>243</v>
      </c>
      <c r="N498" s="386" t="s">
        <v>83</v>
      </c>
      <c r="O498" s="386" t="s">
        <v>99</v>
      </c>
      <c r="P498" s="386" t="s">
        <v>46</v>
      </c>
      <c r="Q498" s="386" t="s">
        <v>100</v>
      </c>
      <c r="R498" s="386">
        <v>15.4</v>
      </c>
      <c r="S498" s="386">
        <v>13.4787</v>
      </c>
      <c r="T498" s="386" t="s">
        <v>389</v>
      </c>
      <c r="U498" s="386" t="s">
        <v>405</v>
      </c>
    </row>
    <row r="499" spans="1:21">
      <c r="A499" s="386" t="s">
        <v>98</v>
      </c>
      <c r="B499" s="386" t="s">
        <v>132</v>
      </c>
      <c r="C499" s="386"/>
      <c r="D499" s="387">
        <v>44958</v>
      </c>
      <c r="E499" s="386">
        <v>2</v>
      </c>
      <c r="F499" s="386">
        <v>2023</v>
      </c>
      <c r="G499" s="388">
        <v>0</v>
      </c>
      <c r="H499" s="388">
        <v>22</v>
      </c>
      <c r="I499" s="388">
        <v>0</v>
      </c>
      <c r="J499" s="388">
        <v>0</v>
      </c>
      <c r="K499" s="386" t="s">
        <v>98</v>
      </c>
      <c r="L499" s="386" t="s">
        <v>41</v>
      </c>
      <c r="M499" s="386" t="s">
        <v>243</v>
      </c>
      <c r="N499" s="386" t="s">
        <v>83</v>
      </c>
      <c r="O499" s="386" t="s">
        <v>99</v>
      </c>
      <c r="P499" s="386" t="s">
        <v>46</v>
      </c>
      <c r="Q499" s="386" t="s">
        <v>100</v>
      </c>
      <c r="R499" s="386">
        <v>15.4</v>
      </c>
      <c r="S499" s="386">
        <v>13.484921499999999</v>
      </c>
      <c r="T499" s="386" t="s">
        <v>389</v>
      </c>
      <c r="U499" s="386" t="s">
        <v>405</v>
      </c>
    </row>
    <row r="500" spans="1:21">
      <c r="A500" s="386" t="s">
        <v>98</v>
      </c>
      <c r="B500" s="386" t="s">
        <v>13</v>
      </c>
      <c r="C500" s="386"/>
      <c r="D500" s="387">
        <v>44958</v>
      </c>
      <c r="E500" s="386">
        <v>2</v>
      </c>
      <c r="F500" s="386">
        <v>2023</v>
      </c>
      <c r="G500" s="388">
        <v>0</v>
      </c>
      <c r="H500" s="388">
        <v>22</v>
      </c>
      <c r="I500" s="388">
        <v>0</v>
      </c>
      <c r="J500" s="388">
        <v>0</v>
      </c>
      <c r="K500" s="386" t="s">
        <v>98</v>
      </c>
      <c r="L500" s="386" t="s">
        <v>41</v>
      </c>
      <c r="M500" s="386" t="s">
        <v>243</v>
      </c>
      <c r="N500" s="386" t="s">
        <v>83</v>
      </c>
      <c r="O500" s="386" t="s">
        <v>99</v>
      </c>
      <c r="P500" s="386" t="s">
        <v>46</v>
      </c>
      <c r="Q500" s="386" t="s">
        <v>100</v>
      </c>
      <c r="R500" s="386">
        <v>10.633333333333333</v>
      </c>
      <c r="S500" s="389">
        <v>0</v>
      </c>
      <c r="T500" s="386" t="s">
        <v>389</v>
      </c>
      <c r="U500" s="386" t="s">
        <v>405</v>
      </c>
    </row>
    <row r="501" spans="1:21">
      <c r="A501" s="386" t="s">
        <v>98</v>
      </c>
      <c r="B501" s="386" t="s">
        <v>14</v>
      </c>
      <c r="C501" s="386"/>
      <c r="D501" s="387">
        <v>44958</v>
      </c>
      <c r="E501" s="386">
        <v>2</v>
      </c>
      <c r="F501" s="386">
        <v>2023</v>
      </c>
      <c r="G501" s="388">
        <v>0</v>
      </c>
      <c r="H501" s="388">
        <v>22</v>
      </c>
      <c r="I501" s="388">
        <v>0</v>
      </c>
      <c r="J501" s="388">
        <v>0</v>
      </c>
      <c r="K501" s="386" t="s">
        <v>98</v>
      </c>
      <c r="L501" s="386" t="s">
        <v>41</v>
      </c>
      <c r="M501" s="386" t="s">
        <v>243</v>
      </c>
      <c r="N501" s="386" t="s">
        <v>83</v>
      </c>
      <c r="O501" s="386" t="s">
        <v>99</v>
      </c>
      <c r="P501" s="386" t="s">
        <v>46</v>
      </c>
      <c r="Q501" s="386" t="s">
        <v>100</v>
      </c>
      <c r="R501" s="386">
        <v>10.633333333333333</v>
      </c>
      <c r="S501" s="386">
        <v>0</v>
      </c>
      <c r="T501" s="386" t="s">
        <v>389</v>
      </c>
      <c r="U501" s="386" t="s">
        <v>405</v>
      </c>
    </row>
    <row r="502" spans="1:21">
      <c r="A502" s="386" t="s">
        <v>379</v>
      </c>
      <c r="B502" s="386" t="s">
        <v>7</v>
      </c>
      <c r="C502" s="386"/>
      <c r="D502" s="387">
        <v>44958</v>
      </c>
      <c r="E502" s="386">
        <v>2</v>
      </c>
      <c r="F502" s="386">
        <v>2023</v>
      </c>
      <c r="G502" s="388">
        <v>22.536000000000005</v>
      </c>
      <c r="H502" s="388">
        <v>22</v>
      </c>
      <c r="I502" s="388">
        <v>1.6526400000000003</v>
      </c>
      <c r="J502" s="388">
        <v>0</v>
      </c>
      <c r="K502" s="386" t="s">
        <v>379</v>
      </c>
      <c r="L502" s="386" t="s">
        <v>41</v>
      </c>
      <c r="M502" s="386" t="s">
        <v>243</v>
      </c>
      <c r="N502" s="386" t="s">
        <v>380</v>
      </c>
      <c r="O502" s="386" t="s">
        <v>102</v>
      </c>
      <c r="P502" s="386" t="s">
        <v>46</v>
      </c>
      <c r="Q502" s="386" t="s">
        <v>103</v>
      </c>
      <c r="R502" s="386">
        <v>10.633333333333333</v>
      </c>
      <c r="S502" s="386">
        <v>0</v>
      </c>
      <c r="T502" s="386" t="s">
        <v>389</v>
      </c>
      <c r="U502" s="386" t="s">
        <v>405</v>
      </c>
    </row>
    <row r="503" spans="1:21">
      <c r="A503" s="386" t="s">
        <v>379</v>
      </c>
      <c r="B503" s="386" t="s">
        <v>8</v>
      </c>
      <c r="C503" s="386"/>
      <c r="D503" s="387">
        <v>44958</v>
      </c>
      <c r="E503" s="386">
        <v>2</v>
      </c>
      <c r="F503" s="386">
        <v>2023</v>
      </c>
      <c r="G503" s="388">
        <v>21.8</v>
      </c>
      <c r="H503" s="388">
        <v>22</v>
      </c>
      <c r="I503" s="388">
        <v>1.5986666666666667</v>
      </c>
      <c r="J503" s="388">
        <v>0</v>
      </c>
      <c r="K503" s="386" t="s">
        <v>379</v>
      </c>
      <c r="L503" s="386" t="s">
        <v>41</v>
      </c>
      <c r="M503" s="386" t="s">
        <v>243</v>
      </c>
      <c r="N503" s="386" t="s">
        <v>380</v>
      </c>
      <c r="O503" s="386" t="s">
        <v>102</v>
      </c>
      <c r="P503" s="386" t="s">
        <v>46</v>
      </c>
      <c r="Q503" s="386" t="s">
        <v>103</v>
      </c>
      <c r="R503" s="386">
        <v>5.8666666666666663</v>
      </c>
      <c r="S503" s="389">
        <v>0</v>
      </c>
      <c r="T503" s="386" t="s">
        <v>389</v>
      </c>
      <c r="U503" s="386" t="s">
        <v>405</v>
      </c>
    </row>
    <row r="504" spans="1:21">
      <c r="A504" s="386" t="s">
        <v>379</v>
      </c>
      <c r="B504" s="386" t="s">
        <v>9</v>
      </c>
      <c r="C504" s="386"/>
      <c r="D504" s="387">
        <v>44958</v>
      </c>
      <c r="E504" s="386">
        <v>2</v>
      </c>
      <c r="F504" s="386">
        <v>2023</v>
      </c>
      <c r="G504" s="388">
        <v>22.896000000000001</v>
      </c>
      <c r="H504" s="388">
        <v>22</v>
      </c>
      <c r="I504" s="388">
        <v>1.6790399999999999</v>
      </c>
      <c r="J504" s="388">
        <v>0</v>
      </c>
      <c r="K504" s="386" t="s">
        <v>379</v>
      </c>
      <c r="L504" s="386" t="s">
        <v>41</v>
      </c>
      <c r="M504" s="386" t="s">
        <v>243</v>
      </c>
      <c r="N504" s="386" t="s">
        <v>380</v>
      </c>
      <c r="O504" s="386" t="s">
        <v>102</v>
      </c>
      <c r="P504" s="386" t="s">
        <v>46</v>
      </c>
      <c r="Q504" s="386" t="s">
        <v>103</v>
      </c>
      <c r="R504" s="386">
        <v>5.8666666666666663</v>
      </c>
      <c r="S504" s="386">
        <v>0</v>
      </c>
      <c r="T504" s="386" t="s">
        <v>389</v>
      </c>
      <c r="U504" s="386" t="s">
        <v>405</v>
      </c>
    </row>
    <row r="505" spans="1:21">
      <c r="A505" s="386" t="s">
        <v>379</v>
      </c>
      <c r="B505" s="386" t="s">
        <v>10</v>
      </c>
      <c r="C505" s="386"/>
      <c r="D505" s="387">
        <v>44958</v>
      </c>
      <c r="E505" s="386">
        <v>2</v>
      </c>
      <c r="F505" s="386">
        <v>2023</v>
      </c>
      <c r="G505" s="388">
        <v>1.56</v>
      </c>
      <c r="H505" s="388">
        <v>22</v>
      </c>
      <c r="I505" s="388">
        <v>0.1144</v>
      </c>
      <c r="J505" s="388">
        <v>0</v>
      </c>
      <c r="K505" s="386" t="s">
        <v>379</v>
      </c>
      <c r="L505" s="386" t="s">
        <v>41</v>
      </c>
      <c r="M505" s="386" t="s">
        <v>243</v>
      </c>
      <c r="N505" s="386" t="s">
        <v>380</v>
      </c>
      <c r="O505" s="386" t="s">
        <v>102</v>
      </c>
      <c r="P505" s="386" t="s">
        <v>46</v>
      </c>
      <c r="Q505" s="386" t="s">
        <v>103</v>
      </c>
      <c r="R505" s="386">
        <v>5.8666666666666663</v>
      </c>
      <c r="S505" s="386">
        <v>0</v>
      </c>
      <c r="T505" s="386" t="s">
        <v>389</v>
      </c>
      <c r="U505" s="386" t="s">
        <v>405</v>
      </c>
    </row>
    <row r="506" spans="1:21">
      <c r="A506" s="386" t="s">
        <v>379</v>
      </c>
      <c r="B506" s="386" t="s">
        <v>5</v>
      </c>
      <c r="C506" s="386"/>
      <c r="D506" s="387">
        <v>44958</v>
      </c>
      <c r="E506" s="386">
        <v>2</v>
      </c>
      <c r="F506" s="386">
        <v>2023</v>
      </c>
      <c r="G506" s="388">
        <v>8.0959999999999983</v>
      </c>
      <c r="H506" s="388">
        <v>22</v>
      </c>
      <c r="I506" s="388">
        <v>0.5937066666666666</v>
      </c>
      <c r="J506" s="388">
        <v>0</v>
      </c>
      <c r="K506" s="386" t="s">
        <v>379</v>
      </c>
      <c r="L506" s="386" t="s">
        <v>41</v>
      </c>
      <c r="M506" s="386" t="s">
        <v>243</v>
      </c>
      <c r="N506" s="386" t="s">
        <v>380</v>
      </c>
      <c r="O506" s="386" t="s">
        <v>102</v>
      </c>
      <c r="P506" s="386" t="s">
        <v>46</v>
      </c>
      <c r="Q506" s="386" t="s">
        <v>103</v>
      </c>
      <c r="R506" s="386">
        <v>5.8666666666666663</v>
      </c>
      <c r="S506" s="389">
        <v>0</v>
      </c>
      <c r="T506" s="386" t="s">
        <v>389</v>
      </c>
      <c r="U506" s="386" t="s">
        <v>405</v>
      </c>
    </row>
    <row r="507" spans="1:21">
      <c r="A507" s="386" t="s">
        <v>379</v>
      </c>
      <c r="B507" s="386" t="s">
        <v>11</v>
      </c>
      <c r="C507" s="386"/>
      <c r="D507" s="387">
        <v>44958</v>
      </c>
      <c r="E507" s="386">
        <v>2</v>
      </c>
      <c r="F507" s="386">
        <v>2023</v>
      </c>
      <c r="G507" s="388">
        <v>3.1120000000000001</v>
      </c>
      <c r="H507" s="388">
        <v>22</v>
      </c>
      <c r="I507" s="388">
        <v>0.22821333333333332</v>
      </c>
      <c r="J507" s="388">
        <v>0</v>
      </c>
      <c r="K507" s="386" t="s">
        <v>379</v>
      </c>
      <c r="L507" s="386" t="s">
        <v>41</v>
      </c>
      <c r="M507" s="386" t="s">
        <v>243</v>
      </c>
      <c r="N507" s="386" t="s">
        <v>380</v>
      </c>
      <c r="O507" s="386" t="s">
        <v>102</v>
      </c>
      <c r="P507" s="386" t="s">
        <v>46</v>
      </c>
      <c r="Q507" s="386" t="s">
        <v>103</v>
      </c>
      <c r="R507" s="386">
        <v>5.8666666666666663</v>
      </c>
      <c r="S507" s="386">
        <v>0</v>
      </c>
      <c r="T507" s="386" t="s">
        <v>389</v>
      </c>
      <c r="U507" s="386" t="s">
        <v>405</v>
      </c>
    </row>
    <row r="508" spans="1:21">
      <c r="A508" s="386" t="s">
        <v>379</v>
      </c>
      <c r="B508" s="386" t="s">
        <v>12</v>
      </c>
      <c r="C508" s="386"/>
      <c r="D508" s="387">
        <v>44958</v>
      </c>
      <c r="E508" s="386">
        <v>2</v>
      </c>
      <c r="F508" s="386">
        <v>2023</v>
      </c>
      <c r="G508" s="388">
        <v>0</v>
      </c>
      <c r="H508" s="388">
        <v>22</v>
      </c>
      <c r="I508" s="388">
        <v>0</v>
      </c>
      <c r="J508" s="388">
        <v>0</v>
      </c>
      <c r="K508" s="386" t="s">
        <v>379</v>
      </c>
      <c r="L508" s="386" t="s">
        <v>41</v>
      </c>
      <c r="M508" s="386" t="s">
        <v>243</v>
      </c>
      <c r="N508" s="386" t="s">
        <v>380</v>
      </c>
      <c r="O508" s="386" t="s">
        <v>102</v>
      </c>
      <c r="P508" s="386" t="s">
        <v>46</v>
      </c>
      <c r="Q508" s="386" t="s">
        <v>103</v>
      </c>
      <c r="R508" s="386">
        <v>5.8666666666666663</v>
      </c>
      <c r="S508" s="386">
        <v>0</v>
      </c>
      <c r="T508" s="386" t="s">
        <v>389</v>
      </c>
      <c r="U508" s="386" t="s">
        <v>405</v>
      </c>
    </row>
    <row r="509" spans="1:21">
      <c r="A509" s="386" t="s">
        <v>379</v>
      </c>
      <c r="B509" s="386" t="s">
        <v>15</v>
      </c>
      <c r="C509" s="386"/>
      <c r="D509" s="387">
        <v>44958</v>
      </c>
      <c r="E509" s="386">
        <v>2</v>
      </c>
      <c r="F509" s="386">
        <v>2023</v>
      </c>
      <c r="G509" s="388">
        <v>0</v>
      </c>
      <c r="H509" s="388">
        <v>22</v>
      </c>
      <c r="I509" s="388">
        <v>0</v>
      </c>
      <c r="J509" s="388">
        <v>0</v>
      </c>
      <c r="K509" s="386" t="s">
        <v>379</v>
      </c>
      <c r="L509" s="386" t="s">
        <v>41</v>
      </c>
      <c r="M509" s="386" t="s">
        <v>243</v>
      </c>
      <c r="N509" s="386" t="s">
        <v>380</v>
      </c>
      <c r="O509" s="386" t="s">
        <v>102</v>
      </c>
      <c r="P509" s="386" t="s">
        <v>46</v>
      </c>
      <c r="Q509" s="386" t="s">
        <v>103</v>
      </c>
      <c r="R509" s="386">
        <v>0.73333333333333328</v>
      </c>
      <c r="S509" s="389">
        <v>0</v>
      </c>
      <c r="T509" s="386" t="s">
        <v>389</v>
      </c>
      <c r="U509" s="386" t="s">
        <v>405</v>
      </c>
    </row>
    <row r="510" spans="1:21">
      <c r="A510" s="386" t="s">
        <v>379</v>
      </c>
      <c r="B510" s="386" t="s">
        <v>16</v>
      </c>
      <c r="C510" s="386"/>
      <c r="D510" s="387">
        <v>44958</v>
      </c>
      <c r="E510" s="386">
        <v>2</v>
      </c>
      <c r="F510" s="386">
        <v>2023</v>
      </c>
      <c r="G510" s="388">
        <v>0</v>
      </c>
      <c r="H510" s="388">
        <v>22</v>
      </c>
      <c r="I510" s="388">
        <v>0</v>
      </c>
      <c r="J510" s="388">
        <v>0</v>
      </c>
      <c r="K510" s="386" t="s">
        <v>379</v>
      </c>
      <c r="L510" s="386" t="s">
        <v>41</v>
      </c>
      <c r="M510" s="386" t="s">
        <v>243</v>
      </c>
      <c r="N510" s="386" t="s">
        <v>380</v>
      </c>
      <c r="O510" s="386" t="s">
        <v>102</v>
      </c>
      <c r="P510" s="386" t="s">
        <v>46</v>
      </c>
      <c r="Q510" s="386" t="s">
        <v>103</v>
      </c>
      <c r="R510" s="386">
        <v>0.73333333333333328</v>
      </c>
      <c r="S510" s="386">
        <v>0</v>
      </c>
      <c r="T510" s="386" t="s">
        <v>389</v>
      </c>
      <c r="U510" s="386" t="s">
        <v>405</v>
      </c>
    </row>
    <row r="511" spans="1:21">
      <c r="A511" s="386" t="s">
        <v>379</v>
      </c>
      <c r="B511" s="386" t="s">
        <v>17</v>
      </c>
      <c r="C511" s="386"/>
      <c r="D511" s="387">
        <v>44958</v>
      </c>
      <c r="E511" s="386">
        <v>2</v>
      </c>
      <c r="F511" s="386">
        <v>2023</v>
      </c>
      <c r="G511" s="388">
        <v>0</v>
      </c>
      <c r="H511" s="388">
        <v>22</v>
      </c>
      <c r="I511" s="388">
        <v>0</v>
      </c>
      <c r="J511" s="388">
        <v>0</v>
      </c>
      <c r="K511" s="386" t="s">
        <v>379</v>
      </c>
      <c r="L511" s="386" t="s">
        <v>41</v>
      </c>
      <c r="M511" s="386" t="s">
        <v>243</v>
      </c>
      <c r="N511" s="386" t="s">
        <v>380</v>
      </c>
      <c r="O511" s="386" t="s">
        <v>102</v>
      </c>
      <c r="P511" s="386" t="s">
        <v>46</v>
      </c>
      <c r="Q511" s="386" t="s">
        <v>103</v>
      </c>
      <c r="R511" s="386">
        <v>0.73333333333333328</v>
      </c>
      <c r="S511" s="386">
        <v>0</v>
      </c>
      <c r="T511" s="386" t="s">
        <v>389</v>
      </c>
      <c r="U511" s="386" t="s">
        <v>405</v>
      </c>
    </row>
    <row r="512" spans="1:21">
      <c r="A512" s="386" t="s">
        <v>379</v>
      </c>
      <c r="B512" s="386" t="s">
        <v>132</v>
      </c>
      <c r="C512" s="386"/>
      <c r="D512" s="387">
        <v>44958</v>
      </c>
      <c r="E512" s="386">
        <v>2</v>
      </c>
      <c r="F512" s="386">
        <v>2023</v>
      </c>
      <c r="G512" s="388">
        <v>0</v>
      </c>
      <c r="H512" s="388">
        <v>22</v>
      </c>
      <c r="I512" s="388">
        <v>0</v>
      </c>
      <c r="J512" s="388">
        <v>0</v>
      </c>
      <c r="K512" s="386" t="s">
        <v>379</v>
      </c>
      <c r="L512" s="386" t="s">
        <v>41</v>
      </c>
      <c r="M512" s="386" t="s">
        <v>243</v>
      </c>
      <c r="N512" s="386" t="s">
        <v>380</v>
      </c>
      <c r="O512" s="386" t="s">
        <v>102</v>
      </c>
      <c r="P512" s="386" t="s">
        <v>46</v>
      </c>
      <c r="Q512" s="386" t="s">
        <v>103</v>
      </c>
      <c r="R512" s="386">
        <v>2.2000000000000002</v>
      </c>
      <c r="S512" s="389">
        <v>0</v>
      </c>
      <c r="T512" s="386" t="s">
        <v>389</v>
      </c>
      <c r="U512" s="386" t="s">
        <v>405</v>
      </c>
    </row>
    <row r="513" spans="1:21">
      <c r="A513" s="386" t="s">
        <v>379</v>
      </c>
      <c r="B513" s="386" t="s">
        <v>13</v>
      </c>
      <c r="C513" s="386"/>
      <c r="D513" s="387">
        <v>44958</v>
      </c>
      <c r="E513" s="386">
        <v>2</v>
      </c>
      <c r="F513" s="386">
        <v>2023</v>
      </c>
      <c r="G513" s="388">
        <v>0</v>
      </c>
      <c r="H513" s="388">
        <v>22</v>
      </c>
      <c r="I513" s="388">
        <v>0</v>
      </c>
      <c r="J513" s="388">
        <v>0</v>
      </c>
      <c r="K513" s="386" t="s">
        <v>379</v>
      </c>
      <c r="L513" s="386" t="s">
        <v>41</v>
      </c>
      <c r="M513" s="386" t="s">
        <v>243</v>
      </c>
      <c r="N513" s="386" t="s">
        <v>380</v>
      </c>
      <c r="O513" s="386" t="s">
        <v>102</v>
      </c>
      <c r="P513" s="386" t="s">
        <v>46</v>
      </c>
      <c r="Q513" s="386" t="s">
        <v>103</v>
      </c>
      <c r="R513" s="386">
        <v>2.2000000000000002</v>
      </c>
      <c r="S513" s="386">
        <v>0</v>
      </c>
      <c r="T513" s="386" t="s">
        <v>389</v>
      </c>
      <c r="U513" s="386" t="s">
        <v>405</v>
      </c>
    </row>
    <row r="514" spans="1:21">
      <c r="A514" s="386" t="s">
        <v>379</v>
      </c>
      <c r="B514" s="386" t="s">
        <v>14</v>
      </c>
      <c r="C514" s="386"/>
      <c r="D514" s="387">
        <v>44958</v>
      </c>
      <c r="E514" s="386">
        <v>2</v>
      </c>
      <c r="F514" s="386">
        <v>2023</v>
      </c>
      <c r="G514" s="388">
        <v>0</v>
      </c>
      <c r="H514" s="388">
        <v>22</v>
      </c>
      <c r="I514" s="388">
        <v>0</v>
      </c>
      <c r="J514" s="388">
        <v>0</v>
      </c>
      <c r="K514" s="386" t="s">
        <v>379</v>
      </c>
      <c r="L514" s="386" t="s">
        <v>41</v>
      </c>
      <c r="M514" s="386" t="s">
        <v>243</v>
      </c>
      <c r="N514" s="386" t="s">
        <v>380</v>
      </c>
      <c r="O514" s="386" t="s">
        <v>102</v>
      </c>
      <c r="P514" s="386" t="s">
        <v>46</v>
      </c>
      <c r="Q514" s="386" t="s">
        <v>103</v>
      </c>
      <c r="R514" s="386">
        <v>2.2000000000000002</v>
      </c>
      <c r="S514" s="386">
        <v>0</v>
      </c>
      <c r="T514" s="386" t="s">
        <v>389</v>
      </c>
      <c r="U514" s="386" t="s">
        <v>405</v>
      </c>
    </row>
    <row r="515" spans="1:21">
      <c r="A515" s="386" t="s">
        <v>104</v>
      </c>
      <c r="B515" s="386" t="s">
        <v>7</v>
      </c>
      <c r="C515" s="386"/>
      <c r="D515" s="387">
        <v>44958</v>
      </c>
      <c r="E515" s="386">
        <v>2</v>
      </c>
      <c r="F515" s="386">
        <v>2023</v>
      </c>
      <c r="G515" s="388">
        <v>50</v>
      </c>
      <c r="H515" s="388">
        <v>22</v>
      </c>
      <c r="I515" s="388">
        <v>3.6666666666666665</v>
      </c>
      <c r="J515" s="388">
        <v>0</v>
      </c>
      <c r="K515" s="386" t="s">
        <v>104</v>
      </c>
      <c r="L515" s="386" t="s">
        <v>41</v>
      </c>
      <c r="M515" s="386" t="s">
        <v>243</v>
      </c>
      <c r="N515" s="386" t="s">
        <v>83</v>
      </c>
      <c r="O515" s="386" t="s">
        <v>105</v>
      </c>
      <c r="P515" s="386" t="s">
        <v>46</v>
      </c>
      <c r="Q515" s="386" t="s">
        <v>106</v>
      </c>
      <c r="R515" s="386">
        <v>4.4000000000000004</v>
      </c>
      <c r="S515" s="389">
        <v>0</v>
      </c>
      <c r="T515" s="386" t="s">
        <v>389</v>
      </c>
      <c r="U515" s="386" t="s">
        <v>405</v>
      </c>
    </row>
    <row r="516" spans="1:21">
      <c r="A516" s="386" t="s">
        <v>104</v>
      </c>
      <c r="B516" s="386" t="s">
        <v>8</v>
      </c>
      <c r="C516" s="386"/>
      <c r="D516" s="387">
        <v>44958</v>
      </c>
      <c r="E516" s="386">
        <v>2</v>
      </c>
      <c r="F516" s="386">
        <v>2023</v>
      </c>
      <c r="G516" s="388">
        <v>20</v>
      </c>
      <c r="H516" s="388">
        <v>22</v>
      </c>
      <c r="I516" s="388">
        <v>1.4666666666666666</v>
      </c>
      <c r="J516" s="388">
        <v>0</v>
      </c>
      <c r="K516" s="386" t="s">
        <v>104</v>
      </c>
      <c r="L516" s="386" t="s">
        <v>41</v>
      </c>
      <c r="M516" s="386" t="s">
        <v>243</v>
      </c>
      <c r="N516" s="386" t="s">
        <v>83</v>
      </c>
      <c r="O516" s="386" t="s">
        <v>105</v>
      </c>
      <c r="P516" s="386" t="s">
        <v>46</v>
      </c>
      <c r="Q516" s="386" t="s">
        <v>106</v>
      </c>
      <c r="R516" s="386">
        <v>4.4000000000000004</v>
      </c>
      <c r="S516" s="386">
        <v>0</v>
      </c>
      <c r="T516" s="386" t="s">
        <v>389</v>
      </c>
      <c r="U516" s="386" t="s">
        <v>405</v>
      </c>
    </row>
    <row r="517" spans="1:21">
      <c r="A517" s="386" t="s">
        <v>104</v>
      </c>
      <c r="B517" s="386" t="s">
        <v>9</v>
      </c>
      <c r="C517" s="386"/>
      <c r="D517" s="387">
        <v>44958</v>
      </c>
      <c r="E517" s="386">
        <v>2</v>
      </c>
      <c r="F517" s="386">
        <v>2023</v>
      </c>
      <c r="G517" s="388">
        <v>25</v>
      </c>
      <c r="H517" s="388">
        <v>22</v>
      </c>
      <c r="I517" s="388">
        <v>1.8333333333333333</v>
      </c>
      <c r="J517" s="388">
        <v>0</v>
      </c>
      <c r="K517" s="386" t="s">
        <v>104</v>
      </c>
      <c r="L517" s="386" t="s">
        <v>41</v>
      </c>
      <c r="M517" s="386" t="s">
        <v>243</v>
      </c>
      <c r="N517" s="386" t="s">
        <v>83</v>
      </c>
      <c r="O517" s="386" t="s">
        <v>105</v>
      </c>
      <c r="P517" s="386" t="s">
        <v>46</v>
      </c>
      <c r="Q517" s="386" t="s">
        <v>106</v>
      </c>
      <c r="R517" s="386">
        <v>4.4000000000000004</v>
      </c>
      <c r="S517" s="386">
        <v>0</v>
      </c>
      <c r="T517" s="386" t="s">
        <v>389</v>
      </c>
      <c r="U517" s="386" t="s">
        <v>405</v>
      </c>
    </row>
    <row r="518" spans="1:21">
      <c r="A518" s="386" t="s">
        <v>104</v>
      </c>
      <c r="B518" s="386" t="s">
        <v>10</v>
      </c>
      <c r="C518" s="386"/>
      <c r="D518" s="387">
        <v>44958</v>
      </c>
      <c r="E518" s="386">
        <v>2</v>
      </c>
      <c r="F518" s="386">
        <v>2023</v>
      </c>
      <c r="G518" s="388">
        <v>65</v>
      </c>
      <c r="H518" s="388">
        <v>22</v>
      </c>
      <c r="I518" s="388">
        <v>4.7666666666666666</v>
      </c>
      <c r="J518" s="388">
        <v>0</v>
      </c>
      <c r="K518" s="386" t="s">
        <v>104</v>
      </c>
      <c r="L518" s="386" t="s">
        <v>41</v>
      </c>
      <c r="M518" s="386" t="s">
        <v>243</v>
      </c>
      <c r="N518" s="386" t="s">
        <v>83</v>
      </c>
      <c r="O518" s="386" t="s">
        <v>105</v>
      </c>
      <c r="P518" s="386" t="s">
        <v>46</v>
      </c>
      <c r="Q518" s="386" t="s">
        <v>106</v>
      </c>
      <c r="R518" s="386">
        <v>2.2000000000000002</v>
      </c>
      <c r="S518" s="389">
        <v>0</v>
      </c>
      <c r="T518" s="386" t="s">
        <v>389</v>
      </c>
      <c r="U518" s="386" t="s">
        <v>405</v>
      </c>
    </row>
    <row r="519" spans="1:21">
      <c r="A519" s="386" t="s">
        <v>104</v>
      </c>
      <c r="B519" s="386" t="s">
        <v>5</v>
      </c>
      <c r="C519" s="386"/>
      <c r="D519" s="387">
        <v>44958</v>
      </c>
      <c r="E519" s="386">
        <v>2</v>
      </c>
      <c r="F519" s="386">
        <v>2023</v>
      </c>
      <c r="G519" s="388">
        <v>24</v>
      </c>
      <c r="H519" s="388">
        <v>22</v>
      </c>
      <c r="I519" s="388">
        <v>1.76</v>
      </c>
      <c r="J519" s="388">
        <v>0</v>
      </c>
      <c r="K519" s="386" t="s">
        <v>104</v>
      </c>
      <c r="L519" s="386" t="s">
        <v>41</v>
      </c>
      <c r="M519" s="386" t="s">
        <v>243</v>
      </c>
      <c r="N519" s="386" t="s">
        <v>83</v>
      </c>
      <c r="O519" s="386" t="s">
        <v>105</v>
      </c>
      <c r="P519" s="386" t="s">
        <v>46</v>
      </c>
      <c r="Q519" s="386" t="s">
        <v>106</v>
      </c>
      <c r="R519" s="386">
        <v>2.2000000000000002</v>
      </c>
      <c r="S519" s="386">
        <v>0</v>
      </c>
      <c r="T519" s="386" t="s">
        <v>389</v>
      </c>
      <c r="U519" s="386" t="s">
        <v>405</v>
      </c>
    </row>
    <row r="520" spans="1:21">
      <c r="A520" s="386" t="s">
        <v>104</v>
      </c>
      <c r="B520" s="386" t="s">
        <v>11</v>
      </c>
      <c r="C520" s="386"/>
      <c r="D520" s="387">
        <v>44958</v>
      </c>
      <c r="E520" s="386">
        <v>2</v>
      </c>
      <c r="F520" s="386">
        <v>2023</v>
      </c>
      <c r="G520" s="388">
        <v>60</v>
      </c>
      <c r="H520" s="388">
        <v>22</v>
      </c>
      <c r="I520" s="388">
        <v>4.4000000000000004</v>
      </c>
      <c r="J520" s="388">
        <v>0.74985999999999997</v>
      </c>
      <c r="K520" s="386" t="s">
        <v>104</v>
      </c>
      <c r="L520" s="386" t="s">
        <v>41</v>
      </c>
      <c r="M520" s="386" t="s">
        <v>243</v>
      </c>
      <c r="N520" s="386" t="s">
        <v>83</v>
      </c>
      <c r="O520" s="386" t="s">
        <v>105</v>
      </c>
      <c r="P520" s="386" t="s">
        <v>46</v>
      </c>
      <c r="Q520" s="386" t="s">
        <v>106</v>
      </c>
      <c r="R520" s="386">
        <v>2.2000000000000002</v>
      </c>
      <c r="S520" s="386">
        <v>0</v>
      </c>
      <c r="T520" s="386" t="s">
        <v>389</v>
      </c>
      <c r="U520" s="386" t="s">
        <v>405</v>
      </c>
    </row>
    <row r="521" spans="1:21">
      <c r="A521" s="386" t="s">
        <v>104</v>
      </c>
      <c r="B521" s="386" t="s">
        <v>12</v>
      </c>
      <c r="C521" s="386"/>
      <c r="D521" s="387">
        <v>44958</v>
      </c>
      <c r="E521" s="386">
        <v>2</v>
      </c>
      <c r="F521" s="386">
        <v>2023</v>
      </c>
      <c r="G521" s="388">
        <v>0</v>
      </c>
      <c r="H521" s="388">
        <v>22</v>
      </c>
      <c r="I521" s="388">
        <v>0</v>
      </c>
      <c r="J521" s="388">
        <v>0</v>
      </c>
      <c r="K521" s="386" t="s">
        <v>104</v>
      </c>
      <c r="L521" s="386" t="s">
        <v>41</v>
      </c>
      <c r="M521" s="386" t="s">
        <v>243</v>
      </c>
      <c r="N521" s="386" t="s">
        <v>83</v>
      </c>
      <c r="O521" s="386" t="s">
        <v>105</v>
      </c>
      <c r="P521" s="386" t="s">
        <v>46</v>
      </c>
      <c r="Q521" s="386" t="s">
        <v>106</v>
      </c>
      <c r="R521" s="386">
        <v>0</v>
      </c>
      <c r="S521" s="389">
        <v>0</v>
      </c>
      <c r="T521" s="386" t="s">
        <v>389</v>
      </c>
      <c r="U521" s="386" t="s">
        <v>405</v>
      </c>
    </row>
    <row r="522" spans="1:21">
      <c r="A522" s="386" t="s">
        <v>104</v>
      </c>
      <c r="B522" s="386" t="s">
        <v>15</v>
      </c>
      <c r="C522" s="386"/>
      <c r="D522" s="387">
        <v>44958</v>
      </c>
      <c r="E522" s="386">
        <v>2</v>
      </c>
      <c r="F522" s="386">
        <v>2023</v>
      </c>
      <c r="G522" s="388">
        <v>0</v>
      </c>
      <c r="H522" s="388">
        <v>22</v>
      </c>
      <c r="I522" s="388">
        <v>0</v>
      </c>
      <c r="J522" s="388">
        <v>0</v>
      </c>
      <c r="K522" s="386" t="s">
        <v>104</v>
      </c>
      <c r="L522" s="386" t="s">
        <v>41</v>
      </c>
      <c r="M522" s="386" t="s">
        <v>243</v>
      </c>
      <c r="N522" s="386" t="s">
        <v>83</v>
      </c>
      <c r="O522" s="386" t="s">
        <v>105</v>
      </c>
      <c r="P522" s="386" t="s">
        <v>46</v>
      </c>
      <c r="Q522" s="386" t="s">
        <v>106</v>
      </c>
      <c r="R522" s="386">
        <v>0</v>
      </c>
      <c r="S522" s="386">
        <v>0</v>
      </c>
      <c r="T522" s="386" t="s">
        <v>389</v>
      </c>
      <c r="U522" s="386" t="s">
        <v>405</v>
      </c>
    </row>
    <row r="523" spans="1:21">
      <c r="A523" s="386" t="s">
        <v>104</v>
      </c>
      <c r="B523" s="386" t="s">
        <v>16</v>
      </c>
      <c r="C523" s="386"/>
      <c r="D523" s="387">
        <v>44958</v>
      </c>
      <c r="E523" s="386">
        <v>2</v>
      </c>
      <c r="F523" s="386">
        <v>2023</v>
      </c>
      <c r="G523" s="388">
        <v>0</v>
      </c>
      <c r="H523" s="388">
        <v>22</v>
      </c>
      <c r="I523" s="388">
        <v>0</v>
      </c>
      <c r="J523" s="388">
        <v>0</v>
      </c>
      <c r="K523" s="386" t="s">
        <v>104</v>
      </c>
      <c r="L523" s="386" t="s">
        <v>41</v>
      </c>
      <c r="M523" s="386" t="s">
        <v>243</v>
      </c>
      <c r="N523" s="386" t="s">
        <v>83</v>
      </c>
      <c r="O523" s="386" t="s">
        <v>105</v>
      </c>
      <c r="P523" s="386" t="s">
        <v>46</v>
      </c>
      <c r="Q523" s="386" t="s">
        <v>106</v>
      </c>
      <c r="R523" s="386">
        <v>0</v>
      </c>
      <c r="S523" s="386">
        <v>0</v>
      </c>
      <c r="T523" s="386" t="s">
        <v>389</v>
      </c>
      <c r="U523" s="386" t="s">
        <v>405</v>
      </c>
    </row>
    <row r="524" spans="1:21">
      <c r="A524" s="386" t="s">
        <v>104</v>
      </c>
      <c r="B524" s="386" t="s">
        <v>17</v>
      </c>
      <c r="C524" s="386"/>
      <c r="D524" s="387">
        <v>44958</v>
      </c>
      <c r="E524" s="386">
        <v>2</v>
      </c>
      <c r="F524" s="386">
        <v>2023</v>
      </c>
      <c r="G524" s="388">
        <v>0</v>
      </c>
      <c r="H524" s="388">
        <v>22</v>
      </c>
      <c r="I524" s="388">
        <v>0</v>
      </c>
      <c r="J524" s="388">
        <v>0</v>
      </c>
      <c r="K524" s="386" t="s">
        <v>104</v>
      </c>
      <c r="L524" s="386" t="s">
        <v>41</v>
      </c>
      <c r="M524" s="386" t="s">
        <v>243</v>
      </c>
      <c r="N524" s="386" t="s">
        <v>83</v>
      </c>
      <c r="O524" s="386" t="s">
        <v>105</v>
      </c>
      <c r="P524" s="386" t="s">
        <v>46</v>
      </c>
      <c r="Q524" s="386" t="s">
        <v>106</v>
      </c>
      <c r="R524" s="386">
        <v>1.1000000000000001</v>
      </c>
      <c r="S524" s="389">
        <v>0</v>
      </c>
      <c r="T524" s="386" t="s">
        <v>389</v>
      </c>
      <c r="U524" s="386" t="s">
        <v>405</v>
      </c>
    </row>
    <row r="525" spans="1:21">
      <c r="A525" s="386" t="s">
        <v>104</v>
      </c>
      <c r="B525" s="386" t="s">
        <v>132</v>
      </c>
      <c r="C525" s="386"/>
      <c r="D525" s="387">
        <v>44958</v>
      </c>
      <c r="E525" s="386">
        <v>2</v>
      </c>
      <c r="F525" s="386">
        <v>2023</v>
      </c>
      <c r="G525" s="388">
        <v>0</v>
      </c>
      <c r="H525" s="388">
        <v>22</v>
      </c>
      <c r="I525" s="388">
        <v>0</v>
      </c>
      <c r="J525" s="388">
        <v>0</v>
      </c>
      <c r="K525" s="386" t="s">
        <v>104</v>
      </c>
      <c r="L525" s="386" t="s">
        <v>41</v>
      </c>
      <c r="M525" s="386" t="s">
        <v>243</v>
      </c>
      <c r="N525" s="386" t="s">
        <v>83</v>
      </c>
      <c r="O525" s="386" t="s">
        <v>105</v>
      </c>
      <c r="P525" s="386" t="s">
        <v>46</v>
      </c>
      <c r="Q525" s="386" t="s">
        <v>106</v>
      </c>
      <c r="R525" s="386">
        <v>1.1000000000000001</v>
      </c>
      <c r="S525" s="386">
        <v>0</v>
      </c>
      <c r="T525" s="386" t="s">
        <v>389</v>
      </c>
      <c r="U525" s="386" t="s">
        <v>405</v>
      </c>
    </row>
    <row r="526" spans="1:21">
      <c r="A526" s="386" t="s">
        <v>104</v>
      </c>
      <c r="B526" s="386" t="s">
        <v>13</v>
      </c>
      <c r="C526" s="386"/>
      <c r="D526" s="387">
        <v>44958</v>
      </c>
      <c r="E526" s="386">
        <v>2</v>
      </c>
      <c r="F526" s="386">
        <v>2023</v>
      </c>
      <c r="G526" s="388">
        <v>0</v>
      </c>
      <c r="H526" s="388">
        <v>22</v>
      </c>
      <c r="I526" s="388">
        <v>0</v>
      </c>
      <c r="J526" s="388">
        <v>0</v>
      </c>
      <c r="K526" s="386" t="s">
        <v>104</v>
      </c>
      <c r="L526" s="386" t="s">
        <v>41</v>
      </c>
      <c r="M526" s="386" t="s">
        <v>243</v>
      </c>
      <c r="N526" s="386" t="s">
        <v>83</v>
      </c>
      <c r="O526" s="386" t="s">
        <v>105</v>
      </c>
      <c r="P526" s="386" t="s">
        <v>46</v>
      </c>
      <c r="Q526" s="386" t="s">
        <v>106</v>
      </c>
      <c r="R526" s="386">
        <v>1.1000000000000001</v>
      </c>
      <c r="S526" s="386">
        <v>0</v>
      </c>
      <c r="T526" s="386" t="s">
        <v>389</v>
      </c>
      <c r="U526" s="386" t="s">
        <v>405</v>
      </c>
    </row>
    <row r="527" spans="1:21">
      <c r="A527" s="386" t="s">
        <v>104</v>
      </c>
      <c r="B527" s="386" t="s">
        <v>14</v>
      </c>
      <c r="C527" s="386"/>
      <c r="D527" s="387">
        <v>44958</v>
      </c>
      <c r="E527" s="386">
        <v>2</v>
      </c>
      <c r="F527" s="386">
        <v>2023</v>
      </c>
      <c r="G527" s="388">
        <v>0</v>
      </c>
      <c r="H527" s="388">
        <v>22</v>
      </c>
      <c r="I527" s="388">
        <v>0</v>
      </c>
      <c r="J527" s="388">
        <v>0</v>
      </c>
      <c r="K527" s="386" t="s">
        <v>104</v>
      </c>
      <c r="L527" s="386" t="s">
        <v>41</v>
      </c>
      <c r="M527" s="386" t="s">
        <v>243</v>
      </c>
      <c r="N527" s="386" t="s">
        <v>83</v>
      </c>
      <c r="O527" s="386" t="s">
        <v>105</v>
      </c>
      <c r="P527" s="386" t="s">
        <v>46</v>
      </c>
      <c r="Q527" s="386" t="s">
        <v>106</v>
      </c>
      <c r="R527" s="386">
        <v>0</v>
      </c>
      <c r="S527" s="389">
        <v>0</v>
      </c>
      <c r="T527" s="386" t="s">
        <v>389</v>
      </c>
      <c r="U527" s="386" t="s">
        <v>405</v>
      </c>
    </row>
    <row r="528" spans="1:21">
      <c r="A528" s="386" t="s">
        <v>108</v>
      </c>
      <c r="B528" s="386" t="s">
        <v>138</v>
      </c>
      <c r="C528" s="386"/>
      <c r="D528" s="387">
        <v>44958</v>
      </c>
      <c r="E528" s="386">
        <v>2</v>
      </c>
      <c r="F528" s="386">
        <v>2023</v>
      </c>
      <c r="G528" s="388">
        <v>30</v>
      </c>
      <c r="H528" s="388">
        <v>22</v>
      </c>
      <c r="I528" s="388">
        <v>2.2000000000000002</v>
      </c>
      <c r="J528" s="388">
        <v>0</v>
      </c>
      <c r="K528" s="386" t="s">
        <v>108</v>
      </c>
      <c r="L528" s="386" t="s">
        <v>41</v>
      </c>
      <c r="M528" s="386" t="s">
        <v>382</v>
      </c>
      <c r="N528" s="386" t="s">
        <v>109</v>
      </c>
      <c r="O528" s="386" t="s">
        <v>110</v>
      </c>
      <c r="P528" s="386" t="s">
        <v>60</v>
      </c>
      <c r="Q528" s="386" t="s">
        <v>237</v>
      </c>
      <c r="R528" s="386">
        <v>0</v>
      </c>
      <c r="S528" s="386">
        <v>0</v>
      </c>
      <c r="T528" s="386" t="s">
        <v>389</v>
      </c>
      <c r="U528" s="386" t="s">
        <v>405</v>
      </c>
    </row>
    <row r="529" spans="1:21">
      <c r="A529" s="386" t="s">
        <v>108</v>
      </c>
      <c r="B529" s="386" t="s">
        <v>139</v>
      </c>
      <c r="C529" s="386"/>
      <c r="D529" s="387">
        <v>44958</v>
      </c>
      <c r="E529" s="386">
        <v>2</v>
      </c>
      <c r="F529" s="386">
        <v>2023</v>
      </c>
      <c r="G529" s="388">
        <v>50</v>
      </c>
      <c r="H529" s="388">
        <v>22</v>
      </c>
      <c r="I529" s="388">
        <v>3.6666666666666665</v>
      </c>
      <c r="J529" s="388">
        <v>1.1580999999999999</v>
      </c>
      <c r="K529" s="386" t="s">
        <v>108</v>
      </c>
      <c r="L529" s="386" t="s">
        <v>41</v>
      </c>
      <c r="M529" s="386" t="s">
        <v>382</v>
      </c>
      <c r="N529" s="386" t="s">
        <v>109</v>
      </c>
      <c r="O529" s="386" t="s">
        <v>110</v>
      </c>
      <c r="P529" s="386" t="s">
        <v>60</v>
      </c>
      <c r="Q529" s="386" t="s">
        <v>237</v>
      </c>
      <c r="R529" s="386">
        <v>0</v>
      </c>
      <c r="S529" s="386">
        <v>0</v>
      </c>
      <c r="T529" s="386" t="s">
        <v>389</v>
      </c>
      <c r="U529" s="386" t="s">
        <v>405</v>
      </c>
    </row>
    <row r="530" spans="1:21">
      <c r="A530" s="386" t="s">
        <v>108</v>
      </c>
      <c r="B530" s="386" t="s">
        <v>140</v>
      </c>
      <c r="C530" s="386"/>
      <c r="D530" s="387">
        <v>44958</v>
      </c>
      <c r="E530" s="386">
        <v>2</v>
      </c>
      <c r="F530" s="386">
        <v>2023</v>
      </c>
      <c r="G530" s="388">
        <v>15</v>
      </c>
      <c r="H530" s="388">
        <v>22</v>
      </c>
      <c r="I530" s="388">
        <v>1.1000000000000001</v>
      </c>
      <c r="J530" s="388">
        <v>0</v>
      </c>
      <c r="K530" s="386" t="s">
        <v>108</v>
      </c>
      <c r="L530" s="386" t="s">
        <v>41</v>
      </c>
      <c r="M530" s="386" t="s">
        <v>382</v>
      </c>
      <c r="N530" s="386" t="s">
        <v>109</v>
      </c>
      <c r="O530" s="386" t="s">
        <v>110</v>
      </c>
      <c r="P530" s="386" t="s">
        <v>60</v>
      </c>
      <c r="Q530" s="386" t="s">
        <v>237</v>
      </c>
      <c r="R530" s="386">
        <v>0</v>
      </c>
      <c r="S530" s="389">
        <v>0</v>
      </c>
      <c r="T530" s="386" t="s">
        <v>389</v>
      </c>
      <c r="U530" s="386" t="s">
        <v>405</v>
      </c>
    </row>
    <row r="531" spans="1:21">
      <c r="A531" s="386" t="s">
        <v>108</v>
      </c>
      <c r="B531" s="386" t="s">
        <v>8</v>
      </c>
      <c r="C531" s="386"/>
      <c r="D531" s="387">
        <v>44958</v>
      </c>
      <c r="E531" s="386">
        <v>2</v>
      </c>
      <c r="F531" s="386">
        <v>2023</v>
      </c>
      <c r="G531" s="388">
        <v>0</v>
      </c>
      <c r="H531" s="388">
        <v>22</v>
      </c>
      <c r="I531" s="388">
        <v>0</v>
      </c>
      <c r="J531" s="388">
        <v>0</v>
      </c>
      <c r="K531" s="386" t="s">
        <v>108</v>
      </c>
      <c r="L531" s="386" t="s">
        <v>41</v>
      </c>
      <c r="M531" s="386" t="s">
        <v>382</v>
      </c>
      <c r="N531" s="386" t="s">
        <v>109</v>
      </c>
      <c r="O531" s="386" t="s">
        <v>110</v>
      </c>
      <c r="P531" s="386" t="s">
        <v>60</v>
      </c>
      <c r="Q531" s="386" t="s">
        <v>237</v>
      </c>
      <c r="R531" s="386">
        <v>0</v>
      </c>
      <c r="S531" s="386">
        <v>0</v>
      </c>
      <c r="T531" s="386" t="s">
        <v>389</v>
      </c>
      <c r="U531" s="386" t="s">
        <v>405</v>
      </c>
    </row>
    <row r="532" spans="1:21">
      <c r="A532" s="386" t="s">
        <v>108</v>
      </c>
      <c r="B532" s="386" t="s">
        <v>9</v>
      </c>
      <c r="C532" s="386"/>
      <c r="D532" s="387">
        <v>44958</v>
      </c>
      <c r="E532" s="386">
        <v>2</v>
      </c>
      <c r="F532" s="386">
        <v>2023</v>
      </c>
      <c r="G532" s="388">
        <v>26</v>
      </c>
      <c r="H532" s="388">
        <v>22</v>
      </c>
      <c r="I532" s="388">
        <v>1.9066666666666667</v>
      </c>
      <c r="J532" s="388">
        <v>0</v>
      </c>
      <c r="K532" s="386" t="s">
        <v>108</v>
      </c>
      <c r="L532" s="386" t="s">
        <v>41</v>
      </c>
      <c r="M532" s="386" t="s">
        <v>382</v>
      </c>
      <c r="N532" s="386" t="s">
        <v>109</v>
      </c>
      <c r="O532" s="386" t="s">
        <v>110</v>
      </c>
      <c r="P532" s="386" t="s">
        <v>60</v>
      </c>
      <c r="Q532" s="386" t="s">
        <v>237</v>
      </c>
      <c r="R532" s="386">
        <v>0</v>
      </c>
      <c r="S532" s="386">
        <v>0</v>
      </c>
      <c r="T532" s="386" t="s">
        <v>389</v>
      </c>
      <c r="U532" s="386" t="s">
        <v>405</v>
      </c>
    </row>
    <row r="533" spans="1:21">
      <c r="A533" s="386" t="s">
        <v>108</v>
      </c>
      <c r="B533" s="386" t="s">
        <v>10</v>
      </c>
      <c r="C533" s="386"/>
      <c r="D533" s="387">
        <v>44958</v>
      </c>
      <c r="E533" s="386">
        <v>2</v>
      </c>
      <c r="F533" s="386">
        <v>2023</v>
      </c>
      <c r="G533" s="388">
        <v>0</v>
      </c>
      <c r="H533" s="388">
        <v>22</v>
      </c>
      <c r="I533" s="388">
        <v>0</v>
      </c>
      <c r="J533" s="388">
        <v>0</v>
      </c>
      <c r="K533" s="386" t="s">
        <v>108</v>
      </c>
      <c r="L533" s="386" t="s">
        <v>41</v>
      </c>
      <c r="M533" s="386" t="s">
        <v>382</v>
      </c>
      <c r="N533" s="386" t="s">
        <v>109</v>
      </c>
      <c r="O533" s="386" t="s">
        <v>110</v>
      </c>
      <c r="P533" s="386" t="s">
        <v>60</v>
      </c>
      <c r="Q533" s="386" t="s">
        <v>237</v>
      </c>
      <c r="R533" s="386">
        <v>0</v>
      </c>
      <c r="S533" s="389">
        <v>0</v>
      </c>
      <c r="T533" s="386" t="s">
        <v>389</v>
      </c>
      <c r="U533" s="386" t="s">
        <v>405</v>
      </c>
    </row>
    <row r="534" spans="1:21">
      <c r="A534" s="386" t="s">
        <v>108</v>
      </c>
      <c r="B534" s="386" t="s">
        <v>5</v>
      </c>
      <c r="C534" s="386"/>
      <c r="D534" s="387">
        <v>44958</v>
      </c>
      <c r="E534" s="386">
        <v>2</v>
      </c>
      <c r="F534" s="386">
        <v>2023</v>
      </c>
      <c r="G534" s="388">
        <v>10</v>
      </c>
      <c r="H534" s="388">
        <v>22</v>
      </c>
      <c r="I534" s="388">
        <v>0.73333333333333328</v>
      </c>
      <c r="J534" s="388">
        <v>0</v>
      </c>
      <c r="K534" s="386" t="s">
        <v>108</v>
      </c>
      <c r="L534" s="386" t="s">
        <v>41</v>
      </c>
      <c r="M534" s="386" t="s">
        <v>382</v>
      </c>
      <c r="N534" s="386" t="s">
        <v>109</v>
      </c>
      <c r="O534" s="386" t="s">
        <v>110</v>
      </c>
      <c r="P534" s="386" t="s">
        <v>60</v>
      </c>
      <c r="Q534" s="386" t="s">
        <v>237</v>
      </c>
      <c r="R534" s="386">
        <v>0</v>
      </c>
      <c r="S534" s="386">
        <v>0</v>
      </c>
      <c r="T534" s="386" t="s">
        <v>389</v>
      </c>
      <c r="U534" s="386" t="s">
        <v>405</v>
      </c>
    </row>
    <row r="535" spans="1:21">
      <c r="A535" s="386" t="s">
        <v>108</v>
      </c>
      <c r="B535" s="386" t="s">
        <v>11</v>
      </c>
      <c r="C535" s="386"/>
      <c r="D535" s="387">
        <v>44958</v>
      </c>
      <c r="E535" s="386">
        <v>2</v>
      </c>
      <c r="F535" s="386">
        <v>2023</v>
      </c>
      <c r="G535" s="388">
        <v>110</v>
      </c>
      <c r="H535" s="388">
        <v>22</v>
      </c>
      <c r="I535" s="388">
        <v>8.0666666666666664</v>
      </c>
      <c r="J535" s="388">
        <v>0.25990000000000002</v>
      </c>
      <c r="K535" s="386" t="s">
        <v>108</v>
      </c>
      <c r="L535" s="386" t="s">
        <v>41</v>
      </c>
      <c r="M535" s="386" t="s">
        <v>382</v>
      </c>
      <c r="N535" s="386" t="s">
        <v>109</v>
      </c>
      <c r="O535" s="386" t="s">
        <v>110</v>
      </c>
      <c r="P535" s="386" t="s">
        <v>60</v>
      </c>
      <c r="Q535" s="386" t="s">
        <v>237</v>
      </c>
      <c r="R535" s="386">
        <v>0</v>
      </c>
      <c r="S535" s="386">
        <v>0</v>
      </c>
      <c r="T535" s="386" t="s">
        <v>389</v>
      </c>
      <c r="U535" s="386" t="s">
        <v>405</v>
      </c>
    </row>
    <row r="536" spans="1:21">
      <c r="A536" s="386" t="s">
        <v>108</v>
      </c>
      <c r="B536" s="386" t="s">
        <v>12</v>
      </c>
      <c r="C536" s="386"/>
      <c r="D536" s="387">
        <v>44958</v>
      </c>
      <c r="E536" s="386">
        <v>2</v>
      </c>
      <c r="F536" s="386">
        <v>2023</v>
      </c>
      <c r="G536" s="388">
        <v>15</v>
      </c>
      <c r="H536" s="388">
        <v>22</v>
      </c>
      <c r="I536" s="388">
        <v>1.1000000000000001</v>
      </c>
      <c r="J536" s="388">
        <v>0</v>
      </c>
      <c r="K536" s="386" t="s">
        <v>108</v>
      </c>
      <c r="L536" s="386" t="s">
        <v>41</v>
      </c>
      <c r="M536" s="386" t="s">
        <v>382</v>
      </c>
      <c r="N536" s="386" t="s">
        <v>109</v>
      </c>
      <c r="O536" s="386" t="s">
        <v>110</v>
      </c>
      <c r="P536" s="386" t="s">
        <v>60</v>
      </c>
      <c r="Q536" s="386" t="s">
        <v>237</v>
      </c>
      <c r="R536" s="386">
        <v>0</v>
      </c>
      <c r="S536" s="389">
        <v>0</v>
      </c>
      <c r="T536" s="386" t="s">
        <v>389</v>
      </c>
      <c r="U536" s="386" t="s">
        <v>405</v>
      </c>
    </row>
    <row r="537" spans="1:21">
      <c r="A537" s="386" t="s">
        <v>108</v>
      </c>
      <c r="B537" s="386" t="s">
        <v>15</v>
      </c>
      <c r="C537" s="386"/>
      <c r="D537" s="387">
        <v>44958</v>
      </c>
      <c r="E537" s="386">
        <v>2</v>
      </c>
      <c r="F537" s="386">
        <v>2023</v>
      </c>
      <c r="G537" s="388">
        <v>0</v>
      </c>
      <c r="H537" s="388">
        <v>22</v>
      </c>
      <c r="I537" s="388">
        <v>0</v>
      </c>
      <c r="J537" s="388">
        <v>0</v>
      </c>
      <c r="K537" s="386" t="s">
        <v>108</v>
      </c>
      <c r="L537" s="386" t="s">
        <v>41</v>
      </c>
      <c r="M537" s="386" t="s">
        <v>382</v>
      </c>
      <c r="N537" s="386" t="s">
        <v>109</v>
      </c>
      <c r="O537" s="386" t="s">
        <v>110</v>
      </c>
      <c r="P537" s="386" t="s">
        <v>60</v>
      </c>
      <c r="Q537" s="386" t="s">
        <v>237</v>
      </c>
      <c r="R537" s="386">
        <v>0</v>
      </c>
      <c r="S537" s="386">
        <v>0</v>
      </c>
      <c r="T537" s="386" t="s">
        <v>389</v>
      </c>
      <c r="U537" s="386" t="s">
        <v>405</v>
      </c>
    </row>
    <row r="538" spans="1:21">
      <c r="A538" s="386" t="s">
        <v>108</v>
      </c>
      <c r="B538" s="386" t="s">
        <v>16</v>
      </c>
      <c r="C538" s="386"/>
      <c r="D538" s="387">
        <v>44958</v>
      </c>
      <c r="E538" s="386">
        <v>2</v>
      </c>
      <c r="F538" s="386">
        <v>2023</v>
      </c>
      <c r="G538" s="388">
        <v>0</v>
      </c>
      <c r="H538" s="388">
        <v>22</v>
      </c>
      <c r="I538" s="388">
        <v>0</v>
      </c>
      <c r="J538" s="388">
        <v>0</v>
      </c>
      <c r="K538" s="386" t="s">
        <v>108</v>
      </c>
      <c r="L538" s="386" t="s">
        <v>41</v>
      </c>
      <c r="M538" s="386" t="s">
        <v>382</v>
      </c>
      <c r="N538" s="386" t="s">
        <v>109</v>
      </c>
      <c r="O538" s="386" t="s">
        <v>110</v>
      </c>
      <c r="P538" s="386" t="s">
        <v>60</v>
      </c>
      <c r="Q538" s="386" t="s">
        <v>237</v>
      </c>
      <c r="R538" s="386">
        <v>0</v>
      </c>
      <c r="S538" s="386">
        <v>0</v>
      </c>
      <c r="T538" s="386" t="s">
        <v>389</v>
      </c>
      <c r="U538" s="386" t="s">
        <v>405</v>
      </c>
    </row>
    <row r="539" spans="1:21">
      <c r="A539" s="386" t="s">
        <v>108</v>
      </c>
      <c r="B539" s="386" t="s">
        <v>17</v>
      </c>
      <c r="C539" s="386"/>
      <c r="D539" s="387">
        <v>44958</v>
      </c>
      <c r="E539" s="386">
        <v>2</v>
      </c>
      <c r="F539" s="386">
        <v>2023</v>
      </c>
      <c r="G539" s="388">
        <v>0</v>
      </c>
      <c r="H539" s="388">
        <v>22</v>
      </c>
      <c r="I539" s="388">
        <v>0</v>
      </c>
      <c r="J539" s="388">
        <v>0</v>
      </c>
      <c r="K539" s="386" t="s">
        <v>108</v>
      </c>
      <c r="L539" s="386" t="s">
        <v>41</v>
      </c>
      <c r="M539" s="386" t="s">
        <v>382</v>
      </c>
      <c r="N539" s="386" t="s">
        <v>109</v>
      </c>
      <c r="O539" s="386" t="s">
        <v>110</v>
      </c>
      <c r="P539" s="386" t="s">
        <v>60</v>
      </c>
      <c r="Q539" s="386" t="s">
        <v>237</v>
      </c>
      <c r="R539" s="386">
        <v>2.3833333333333333</v>
      </c>
      <c r="S539" s="389">
        <v>0</v>
      </c>
      <c r="T539" s="386" t="s">
        <v>389</v>
      </c>
      <c r="U539" s="386" t="s">
        <v>405</v>
      </c>
    </row>
    <row r="540" spans="1:21">
      <c r="A540" s="386" t="s">
        <v>108</v>
      </c>
      <c r="B540" s="386" t="s">
        <v>132</v>
      </c>
      <c r="C540" s="386"/>
      <c r="D540" s="387">
        <v>44958</v>
      </c>
      <c r="E540" s="386">
        <v>2</v>
      </c>
      <c r="F540" s="386">
        <v>2023</v>
      </c>
      <c r="G540" s="388">
        <v>0</v>
      </c>
      <c r="H540" s="388">
        <v>22</v>
      </c>
      <c r="I540" s="388">
        <v>0</v>
      </c>
      <c r="J540" s="388">
        <v>0</v>
      </c>
      <c r="K540" s="386" t="s">
        <v>108</v>
      </c>
      <c r="L540" s="386" t="s">
        <v>41</v>
      </c>
      <c r="M540" s="386" t="s">
        <v>382</v>
      </c>
      <c r="N540" s="386" t="s">
        <v>109</v>
      </c>
      <c r="O540" s="386" t="s">
        <v>110</v>
      </c>
      <c r="P540" s="386" t="s">
        <v>60</v>
      </c>
      <c r="Q540" s="386" t="s">
        <v>237</v>
      </c>
      <c r="R540" s="386">
        <v>2.3833333333333333</v>
      </c>
      <c r="S540" s="386">
        <v>9.4740000000000002</v>
      </c>
      <c r="T540" s="386" t="s">
        <v>389</v>
      </c>
      <c r="U540" s="386" t="s">
        <v>405</v>
      </c>
    </row>
    <row r="541" spans="1:21">
      <c r="A541" s="386" t="s">
        <v>108</v>
      </c>
      <c r="B541" s="386" t="s">
        <v>13</v>
      </c>
      <c r="C541" s="386"/>
      <c r="D541" s="387">
        <v>44958</v>
      </c>
      <c r="E541" s="386">
        <v>2</v>
      </c>
      <c r="F541" s="386">
        <v>2023</v>
      </c>
      <c r="G541" s="388">
        <v>0</v>
      </c>
      <c r="H541" s="388">
        <v>22</v>
      </c>
      <c r="I541" s="388">
        <v>0</v>
      </c>
      <c r="J541" s="388">
        <v>0</v>
      </c>
      <c r="K541" s="386" t="s">
        <v>108</v>
      </c>
      <c r="L541" s="386" t="s">
        <v>41</v>
      </c>
      <c r="M541" s="386" t="s">
        <v>382</v>
      </c>
      <c r="N541" s="386" t="s">
        <v>109</v>
      </c>
      <c r="O541" s="386" t="s">
        <v>110</v>
      </c>
      <c r="P541" s="386" t="s">
        <v>60</v>
      </c>
      <c r="Q541" s="386" t="s">
        <v>237</v>
      </c>
      <c r="R541" s="386">
        <v>2.3833333333333333</v>
      </c>
      <c r="S541" s="386">
        <v>0</v>
      </c>
      <c r="T541" s="386" t="s">
        <v>389</v>
      </c>
      <c r="U541" s="386" t="s">
        <v>405</v>
      </c>
    </row>
    <row r="542" spans="1:21">
      <c r="A542" s="386" t="s">
        <v>108</v>
      </c>
      <c r="B542" s="386" t="s">
        <v>14</v>
      </c>
      <c r="C542" s="386"/>
      <c r="D542" s="387">
        <v>44958</v>
      </c>
      <c r="E542" s="386">
        <v>2</v>
      </c>
      <c r="F542" s="386">
        <v>2023</v>
      </c>
      <c r="G542" s="388">
        <v>0</v>
      </c>
      <c r="H542" s="388">
        <v>22</v>
      </c>
      <c r="I542" s="388">
        <v>0</v>
      </c>
      <c r="J542" s="388">
        <v>0</v>
      </c>
      <c r="K542" s="386" t="s">
        <v>108</v>
      </c>
      <c r="L542" s="386" t="s">
        <v>41</v>
      </c>
      <c r="M542" s="386" t="s">
        <v>382</v>
      </c>
      <c r="N542" s="386" t="s">
        <v>109</v>
      </c>
      <c r="O542" s="386" t="s">
        <v>110</v>
      </c>
      <c r="P542" s="386" t="s">
        <v>60</v>
      </c>
      <c r="Q542" s="386" t="s">
        <v>237</v>
      </c>
      <c r="R542" s="386">
        <v>0.23833333333333334</v>
      </c>
      <c r="S542" s="389">
        <v>0</v>
      </c>
      <c r="T542" s="386" t="s">
        <v>389</v>
      </c>
      <c r="U542" s="386" t="s">
        <v>405</v>
      </c>
    </row>
    <row r="543" spans="1:21">
      <c r="A543" s="386" t="s">
        <v>354</v>
      </c>
      <c r="B543" s="386" t="s">
        <v>3</v>
      </c>
      <c r="C543" s="386"/>
      <c r="D543" s="387">
        <v>44958</v>
      </c>
      <c r="E543" s="386">
        <v>2</v>
      </c>
      <c r="F543" s="386">
        <v>2023</v>
      </c>
      <c r="G543" s="388">
        <v>251.46964575000001</v>
      </c>
      <c r="H543" s="388">
        <v>22</v>
      </c>
      <c r="I543" s="388">
        <v>18.441107355</v>
      </c>
      <c r="J543" s="388">
        <v>0</v>
      </c>
      <c r="K543" s="386" t="s">
        <v>354</v>
      </c>
      <c r="L543" s="386" t="s">
        <v>41</v>
      </c>
      <c r="M543" s="386" t="s">
        <v>383</v>
      </c>
      <c r="N543" s="386" t="s">
        <v>380</v>
      </c>
      <c r="O543" s="386" t="s">
        <v>384</v>
      </c>
      <c r="P543" s="386" t="s">
        <v>46</v>
      </c>
      <c r="Q543" s="386" t="s">
        <v>385</v>
      </c>
      <c r="R543" s="386">
        <v>0.23833333333333334</v>
      </c>
      <c r="S543" s="386">
        <v>0</v>
      </c>
      <c r="T543" s="386" t="s">
        <v>389</v>
      </c>
      <c r="U543" s="386" t="s">
        <v>405</v>
      </c>
    </row>
    <row r="544" spans="1:21">
      <c r="A544" s="386" t="s">
        <v>354</v>
      </c>
      <c r="B544" s="386" t="s">
        <v>4</v>
      </c>
      <c r="C544" s="386"/>
      <c r="D544" s="387">
        <v>44958</v>
      </c>
      <c r="E544" s="386">
        <v>2</v>
      </c>
      <c r="F544" s="386">
        <v>2023</v>
      </c>
      <c r="G544" s="388">
        <v>107.295</v>
      </c>
      <c r="H544" s="388">
        <v>22</v>
      </c>
      <c r="I544" s="388">
        <v>7.8683000000000005</v>
      </c>
      <c r="J544" s="388">
        <v>0</v>
      </c>
      <c r="K544" s="386" t="s">
        <v>354</v>
      </c>
      <c r="L544" s="386" t="s">
        <v>41</v>
      </c>
      <c r="M544" s="386" t="s">
        <v>383</v>
      </c>
      <c r="N544" s="386" t="s">
        <v>380</v>
      </c>
      <c r="O544" s="386" t="s">
        <v>384</v>
      </c>
      <c r="P544" s="386" t="s">
        <v>46</v>
      </c>
      <c r="Q544" s="386" t="s">
        <v>385</v>
      </c>
      <c r="R544" s="386">
        <v>0.23833333333333334</v>
      </c>
      <c r="S544" s="386">
        <v>0</v>
      </c>
      <c r="T544" s="386" t="s">
        <v>389</v>
      </c>
      <c r="U544" s="386" t="s">
        <v>405</v>
      </c>
    </row>
    <row r="545" spans="1:21">
      <c r="A545" s="386" t="s">
        <v>354</v>
      </c>
      <c r="B545" s="386" t="s">
        <v>8</v>
      </c>
      <c r="C545" s="386"/>
      <c r="D545" s="387">
        <v>44958</v>
      </c>
      <c r="E545" s="386">
        <v>2</v>
      </c>
      <c r="F545" s="386">
        <v>2023</v>
      </c>
      <c r="G545" s="388">
        <v>0</v>
      </c>
      <c r="H545" s="388">
        <v>22</v>
      </c>
      <c r="I545" s="388">
        <v>0</v>
      </c>
      <c r="J545" s="388">
        <v>0</v>
      </c>
      <c r="K545" s="386" t="s">
        <v>354</v>
      </c>
      <c r="L545" s="386" t="s">
        <v>41</v>
      </c>
      <c r="M545" s="386" t="s">
        <v>383</v>
      </c>
      <c r="N545" s="386" t="s">
        <v>380</v>
      </c>
      <c r="O545" s="386" t="s">
        <v>384</v>
      </c>
      <c r="P545" s="386" t="s">
        <v>46</v>
      </c>
      <c r="Q545" s="386" t="s">
        <v>385</v>
      </c>
      <c r="R545" s="386">
        <v>0.59583333333333333</v>
      </c>
      <c r="S545" s="389">
        <v>0</v>
      </c>
      <c r="T545" s="386" t="s">
        <v>389</v>
      </c>
      <c r="U545" s="386" t="s">
        <v>405</v>
      </c>
    </row>
    <row r="546" spans="1:21">
      <c r="A546" s="386" t="s">
        <v>354</v>
      </c>
      <c r="B546" s="386" t="s">
        <v>9</v>
      </c>
      <c r="C546" s="386"/>
      <c r="D546" s="387">
        <v>44958</v>
      </c>
      <c r="E546" s="386">
        <v>2</v>
      </c>
      <c r="F546" s="386">
        <v>2023</v>
      </c>
      <c r="G546" s="388">
        <v>0</v>
      </c>
      <c r="H546" s="388">
        <v>22</v>
      </c>
      <c r="I546" s="388">
        <v>0</v>
      </c>
      <c r="J546" s="388">
        <v>0</v>
      </c>
      <c r="K546" s="386" t="s">
        <v>354</v>
      </c>
      <c r="L546" s="386" t="s">
        <v>41</v>
      </c>
      <c r="M546" s="386" t="s">
        <v>383</v>
      </c>
      <c r="N546" s="386" t="s">
        <v>380</v>
      </c>
      <c r="O546" s="386" t="s">
        <v>384</v>
      </c>
      <c r="P546" s="386" t="s">
        <v>46</v>
      </c>
      <c r="Q546" s="386" t="s">
        <v>385</v>
      </c>
      <c r="R546" s="386">
        <v>0.59583333333333333</v>
      </c>
      <c r="S546" s="386">
        <v>0</v>
      </c>
      <c r="T546" s="386" t="s">
        <v>389</v>
      </c>
      <c r="U546" s="386" t="s">
        <v>405</v>
      </c>
    </row>
    <row r="547" spans="1:21">
      <c r="A547" s="386" t="s">
        <v>354</v>
      </c>
      <c r="B547" s="386" t="s">
        <v>10</v>
      </c>
      <c r="C547" s="386"/>
      <c r="D547" s="387">
        <v>44958</v>
      </c>
      <c r="E547" s="386">
        <v>2</v>
      </c>
      <c r="F547" s="386">
        <v>2023</v>
      </c>
      <c r="G547" s="388">
        <v>0</v>
      </c>
      <c r="H547" s="388">
        <v>22</v>
      </c>
      <c r="I547" s="388">
        <v>0</v>
      </c>
      <c r="J547" s="388">
        <v>0</v>
      </c>
      <c r="K547" s="386" t="s">
        <v>354</v>
      </c>
      <c r="L547" s="386" t="s">
        <v>41</v>
      </c>
      <c r="M547" s="386" t="s">
        <v>383</v>
      </c>
      <c r="N547" s="386" t="s">
        <v>380</v>
      </c>
      <c r="O547" s="386" t="s">
        <v>384</v>
      </c>
      <c r="P547" s="386" t="s">
        <v>46</v>
      </c>
      <c r="Q547" s="386" t="s">
        <v>385</v>
      </c>
      <c r="R547" s="386">
        <v>0.59583333333333333</v>
      </c>
      <c r="S547" s="386">
        <v>0</v>
      </c>
      <c r="T547" s="386" t="s">
        <v>389</v>
      </c>
      <c r="U547" s="386" t="s">
        <v>405</v>
      </c>
    </row>
    <row r="548" spans="1:21">
      <c r="A548" s="386" t="s">
        <v>354</v>
      </c>
      <c r="B548" s="386" t="s">
        <v>5</v>
      </c>
      <c r="C548" s="386"/>
      <c r="D548" s="387">
        <v>44958</v>
      </c>
      <c r="E548" s="386">
        <v>2</v>
      </c>
      <c r="F548" s="386">
        <v>2023</v>
      </c>
      <c r="G548" s="388">
        <v>19.600000000000001</v>
      </c>
      <c r="H548" s="388">
        <v>22</v>
      </c>
      <c r="I548" s="388">
        <v>1.4373333333333336</v>
      </c>
      <c r="J548" s="388">
        <v>3.3031999999999999</v>
      </c>
      <c r="K548" s="386" t="s">
        <v>354</v>
      </c>
      <c r="L548" s="386" t="s">
        <v>41</v>
      </c>
      <c r="M548" s="386" t="s">
        <v>383</v>
      </c>
      <c r="N548" s="386" t="s">
        <v>380</v>
      </c>
      <c r="O548" s="386" t="s">
        <v>384</v>
      </c>
      <c r="P548" s="386" t="s">
        <v>46</v>
      </c>
      <c r="Q548" s="386" t="s">
        <v>385</v>
      </c>
      <c r="R548" s="386">
        <v>0.11916666666666667</v>
      </c>
      <c r="S548" s="389">
        <v>0</v>
      </c>
      <c r="T548" s="386" t="s">
        <v>389</v>
      </c>
      <c r="U548" s="386" t="s">
        <v>405</v>
      </c>
    </row>
    <row r="549" spans="1:21">
      <c r="A549" s="386" t="s">
        <v>354</v>
      </c>
      <c r="B549" s="386" t="s">
        <v>11</v>
      </c>
      <c r="C549" s="386"/>
      <c r="D549" s="387">
        <v>44958</v>
      </c>
      <c r="E549" s="386">
        <v>2</v>
      </c>
      <c r="F549" s="386">
        <v>2023</v>
      </c>
      <c r="G549" s="388">
        <v>171.51</v>
      </c>
      <c r="H549" s="388">
        <v>22</v>
      </c>
      <c r="I549" s="388">
        <v>12.577399999999999</v>
      </c>
      <c r="J549" s="388">
        <v>0.57904</v>
      </c>
      <c r="K549" s="386" t="s">
        <v>354</v>
      </c>
      <c r="L549" s="386" t="s">
        <v>41</v>
      </c>
      <c r="M549" s="386" t="s">
        <v>383</v>
      </c>
      <c r="N549" s="386" t="s">
        <v>380</v>
      </c>
      <c r="O549" s="386" t="s">
        <v>384</v>
      </c>
      <c r="P549" s="386" t="s">
        <v>46</v>
      </c>
      <c r="Q549" s="386" t="s">
        <v>385</v>
      </c>
      <c r="R549" s="386">
        <v>0.11916666666666667</v>
      </c>
      <c r="S549" s="386">
        <v>0</v>
      </c>
      <c r="T549" s="386" t="s">
        <v>389</v>
      </c>
      <c r="U549" s="386" t="s">
        <v>405</v>
      </c>
    </row>
    <row r="550" spans="1:21">
      <c r="A550" s="386" t="s">
        <v>354</v>
      </c>
      <c r="B550" s="386" t="s">
        <v>12</v>
      </c>
      <c r="C550" s="386"/>
      <c r="D550" s="387">
        <v>44958</v>
      </c>
      <c r="E550" s="386">
        <v>2</v>
      </c>
      <c r="F550" s="386">
        <v>2023</v>
      </c>
      <c r="G550" s="388">
        <v>72</v>
      </c>
      <c r="H550" s="388">
        <v>22</v>
      </c>
      <c r="I550" s="388">
        <v>5.28</v>
      </c>
      <c r="J550" s="388">
        <v>0</v>
      </c>
      <c r="K550" s="386" t="s">
        <v>354</v>
      </c>
      <c r="L550" s="386" t="s">
        <v>41</v>
      </c>
      <c r="M550" s="386" t="s">
        <v>383</v>
      </c>
      <c r="N550" s="386" t="s">
        <v>380</v>
      </c>
      <c r="O550" s="386" t="s">
        <v>384</v>
      </c>
      <c r="P550" s="386" t="s">
        <v>46</v>
      </c>
      <c r="Q550" s="386" t="s">
        <v>385</v>
      </c>
      <c r="R550" s="386">
        <v>0.11916666666666667</v>
      </c>
      <c r="S550" s="386">
        <v>0</v>
      </c>
      <c r="T550" s="386" t="s">
        <v>389</v>
      </c>
      <c r="U550" s="386" t="s">
        <v>405</v>
      </c>
    </row>
    <row r="551" spans="1:21">
      <c r="A551" s="386" t="s">
        <v>354</v>
      </c>
      <c r="B551" s="386" t="s">
        <v>15</v>
      </c>
      <c r="C551" s="386"/>
      <c r="D551" s="387">
        <v>44958</v>
      </c>
      <c r="E551" s="386">
        <v>2</v>
      </c>
      <c r="F551" s="386">
        <v>2023</v>
      </c>
      <c r="G551" s="388">
        <v>0</v>
      </c>
      <c r="H551" s="388">
        <v>22</v>
      </c>
      <c r="I551" s="388">
        <v>0</v>
      </c>
      <c r="J551" s="388">
        <v>0</v>
      </c>
      <c r="K551" s="386" t="s">
        <v>354</v>
      </c>
      <c r="L551" s="386" t="s">
        <v>41</v>
      </c>
      <c r="M551" s="386" t="s">
        <v>383</v>
      </c>
      <c r="N551" s="386" t="s">
        <v>380</v>
      </c>
      <c r="O551" s="386" t="s">
        <v>384</v>
      </c>
      <c r="P551" s="386" t="s">
        <v>46</v>
      </c>
      <c r="Q551" s="386" t="s">
        <v>385</v>
      </c>
      <c r="R551" s="386">
        <v>2.145</v>
      </c>
      <c r="S551" s="389">
        <v>0</v>
      </c>
      <c r="T551" s="386" t="s">
        <v>389</v>
      </c>
      <c r="U551" s="386" t="s">
        <v>405</v>
      </c>
    </row>
    <row r="552" spans="1:21">
      <c r="A552" s="386" t="s">
        <v>354</v>
      </c>
      <c r="B552" s="386" t="s">
        <v>16</v>
      </c>
      <c r="C552" s="386"/>
      <c r="D552" s="387">
        <v>44958</v>
      </c>
      <c r="E552" s="386">
        <v>2</v>
      </c>
      <c r="F552" s="386">
        <v>2023</v>
      </c>
      <c r="G552" s="388">
        <v>0</v>
      </c>
      <c r="H552" s="388">
        <v>22</v>
      </c>
      <c r="I552" s="388">
        <v>0</v>
      </c>
      <c r="J552" s="388">
        <v>0</v>
      </c>
      <c r="K552" s="386" t="s">
        <v>354</v>
      </c>
      <c r="L552" s="386" t="s">
        <v>41</v>
      </c>
      <c r="M552" s="386" t="s">
        <v>383</v>
      </c>
      <c r="N552" s="386" t="s">
        <v>380</v>
      </c>
      <c r="O552" s="386" t="s">
        <v>384</v>
      </c>
      <c r="P552" s="386" t="s">
        <v>46</v>
      </c>
      <c r="Q552" s="386" t="s">
        <v>385</v>
      </c>
      <c r="R552" s="386">
        <v>2.145</v>
      </c>
      <c r="S552" s="386">
        <v>0</v>
      </c>
      <c r="T552" s="386" t="s">
        <v>389</v>
      </c>
      <c r="U552" s="386" t="s">
        <v>405</v>
      </c>
    </row>
    <row r="553" spans="1:21">
      <c r="A553" s="386" t="s">
        <v>354</v>
      </c>
      <c r="B553" s="386" t="s">
        <v>17</v>
      </c>
      <c r="C553" s="386"/>
      <c r="D553" s="387">
        <v>44958</v>
      </c>
      <c r="E553" s="386">
        <v>2</v>
      </c>
      <c r="F553" s="386">
        <v>2023</v>
      </c>
      <c r="G553" s="388">
        <v>0</v>
      </c>
      <c r="H553" s="388">
        <v>22</v>
      </c>
      <c r="I553" s="388">
        <v>0</v>
      </c>
      <c r="J553" s="388">
        <v>0</v>
      </c>
      <c r="K553" s="386" t="s">
        <v>354</v>
      </c>
      <c r="L553" s="386" t="s">
        <v>41</v>
      </c>
      <c r="M553" s="386" t="s">
        <v>383</v>
      </c>
      <c r="N553" s="386" t="s">
        <v>380</v>
      </c>
      <c r="O553" s="386" t="s">
        <v>384</v>
      </c>
      <c r="P553" s="386" t="s">
        <v>46</v>
      </c>
      <c r="Q553" s="386" t="s">
        <v>385</v>
      </c>
      <c r="R553" s="386">
        <v>2.145</v>
      </c>
      <c r="S553" s="386">
        <v>0</v>
      </c>
      <c r="T553" s="386" t="s">
        <v>389</v>
      </c>
      <c r="U553" s="386" t="s">
        <v>405</v>
      </c>
    </row>
    <row r="554" spans="1:21">
      <c r="A554" s="386" t="s">
        <v>354</v>
      </c>
      <c r="B554" s="386" t="s">
        <v>132</v>
      </c>
      <c r="C554" s="386"/>
      <c r="D554" s="387">
        <v>44958</v>
      </c>
      <c r="E554" s="386">
        <v>2</v>
      </c>
      <c r="F554" s="386">
        <v>2023</v>
      </c>
      <c r="G554" s="388">
        <v>0</v>
      </c>
      <c r="H554" s="388">
        <v>22</v>
      </c>
      <c r="I554" s="388">
        <v>0</v>
      </c>
      <c r="J554" s="388">
        <v>0</v>
      </c>
      <c r="K554" s="386" t="s">
        <v>354</v>
      </c>
      <c r="L554" s="386" t="s">
        <v>41</v>
      </c>
      <c r="M554" s="386" t="s">
        <v>383</v>
      </c>
      <c r="N554" s="386" t="s">
        <v>380</v>
      </c>
      <c r="O554" s="386" t="s">
        <v>384</v>
      </c>
      <c r="P554" s="386" t="s">
        <v>46</v>
      </c>
      <c r="Q554" s="386" t="s">
        <v>385</v>
      </c>
      <c r="R554" s="386">
        <v>3.5750000000000002</v>
      </c>
      <c r="S554" s="389">
        <v>0</v>
      </c>
      <c r="T554" s="386" t="s">
        <v>389</v>
      </c>
      <c r="U554" s="386" t="s">
        <v>405</v>
      </c>
    </row>
    <row r="555" spans="1:21">
      <c r="A555" s="386" t="s">
        <v>354</v>
      </c>
      <c r="B555" s="386" t="s">
        <v>13</v>
      </c>
      <c r="C555" s="386"/>
      <c r="D555" s="387">
        <v>44958</v>
      </c>
      <c r="E555" s="386">
        <v>2</v>
      </c>
      <c r="F555" s="386">
        <v>2023</v>
      </c>
      <c r="G555" s="388">
        <v>0</v>
      </c>
      <c r="H555" s="388">
        <v>22</v>
      </c>
      <c r="I555" s="388">
        <v>0</v>
      </c>
      <c r="J555" s="388">
        <v>0</v>
      </c>
      <c r="K555" s="386" t="s">
        <v>354</v>
      </c>
      <c r="L555" s="386" t="s">
        <v>41</v>
      </c>
      <c r="M555" s="386" t="s">
        <v>383</v>
      </c>
      <c r="N555" s="386" t="s">
        <v>380</v>
      </c>
      <c r="O555" s="386" t="s">
        <v>384</v>
      </c>
      <c r="P555" s="386" t="s">
        <v>46</v>
      </c>
      <c r="Q555" s="386" t="s">
        <v>385</v>
      </c>
      <c r="R555" s="386">
        <v>3.5750000000000002</v>
      </c>
      <c r="S555" s="386">
        <v>0</v>
      </c>
      <c r="T555" s="386" t="s">
        <v>389</v>
      </c>
      <c r="U555" s="386" t="s">
        <v>405</v>
      </c>
    </row>
    <row r="556" spans="1:21">
      <c r="A556" s="386" t="s">
        <v>354</v>
      </c>
      <c r="B556" s="386" t="s">
        <v>14</v>
      </c>
      <c r="C556" s="386"/>
      <c r="D556" s="387">
        <v>44958</v>
      </c>
      <c r="E556" s="386">
        <v>2</v>
      </c>
      <c r="F556" s="386">
        <v>2023</v>
      </c>
      <c r="G556" s="388">
        <v>0</v>
      </c>
      <c r="H556" s="388">
        <v>22</v>
      </c>
      <c r="I556" s="388">
        <v>0</v>
      </c>
      <c r="J556" s="388">
        <v>0</v>
      </c>
      <c r="K556" s="386" t="s">
        <v>354</v>
      </c>
      <c r="L556" s="386" t="s">
        <v>41</v>
      </c>
      <c r="M556" s="386" t="s">
        <v>383</v>
      </c>
      <c r="N556" s="386" t="s">
        <v>380</v>
      </c>
      <c r="O556" s="386" t="s">
        <v>384</v>
      </c>
      <c r="P556" s="386" t="s">
        <v>46</v>
      </c>
      <c r="Q556" s="386" t="s">
        <v>385</v>
      </c>
      <c r="R556" s="386">
        <v>3.5750000000000002</v>
      </c>
      <c r="S556" s="386">
        <v>0</v>
      </c>
      <c r="T556" s="386" t="s">
        <v>389</v>
      </c>
      <c r="U556" s="386" t="s">
        <v>405</v>
      </c>
    </row>
    <row r="557" spans="1:21">
      <c r="A557" s="386" t="s">
        <v>112</v>
      </c>
      <c r="B557" s="386" t="s">
        <v>7</v>
      </c>
      <c r="C557" s="386"/>
      <c r="D557" s="387">
        <v>44958</v>
      </c>
      <c r="E557" s="386">
        <v>2</v>
      </c>
      <c r="F557" s="386">
        <v>2023</v>
      </c>
      <c r="G557" s="388">
        <v>3</v>
      </c>
      <c r="H557" s="388">
        <v>22</v>
      </c>
      <c r="I557" s="388">
        <v>0.22</v>
      </c>
      <c r="J557" s="388">
        <v>0</v>
      </c>
      <c r="K557" s="386" t="s">
        <v>112</v>
      </c>
      <c r="L557" s="386" t="s">
        <v>72</v>
      </c>
      <c r="M557" s="386" t="s">
        <v>244</v>
      </c>
      <c r="N557" s="386" t="s">
        <v>62</v>
      </c>
      <c r="O557" s="386" t="s">
        <v>113</v>
      </c>
      <c r="P557" s="386" t="s">
        <v>60</v>
      </c>
      <c r="Q557" s="386" t="s">
        <v>193</v>
      </c>
      <c r="R557" s="386">
        <v>0.23833333333333334</v>
      </c>
      <c r="S557" s="389">
        <v>0</v>
      </c>
      <c r="T557" s="386" t="s">
        <v>389</v>
      </c>
      <c r="U557" s="386" t="s">
        <v>405</v>
      </c>
    </row>
    <row r="558" spans="1:21">
      <c r="A558" s="386" t="s">
        <v>112</v>
      </c>
      <c r="B558" s="386" t="s">
        <v>8</v>
      </c>
      <c r="C558" s="386"/>
      <c r="D558" s="387">
        <v>44958</v>
      </c>
      <c r="E558" s="386">
        <v>2</v>
      </c>
      <c r="F558" s="386">
        <v>2023</v>
      </c>
      <c r="G558" s="388">
        <v>0</v>
      </c>
      <c r="H558" s="388">
        <v>22</v>
      </c>
      <c r="I558" s="388">
        <v>0</v>
      </c>
      <c r="J558" s="388">
        <v>0</v>
      </c>
      <c r="K558" s="386" t="s">
        <v>112</v>
      </c>
      <c r="L558" s="386" t="s">
        <v>72</v>
      </c>
      <c r="M558" s="386" t="s">
        <v>244</v>
      </c>
      <c r="N558" s="386" t="s">
        <v>62</v>
      </c>
      <c r="O558" s="386" t="s">
        <v>113</v>
      </c>
      <c r="P558" s="386" t="s">
        <v>60</v>
      </c>
      <c r="Q558" s="386" t="s">
        <v>193</v>
      </c>
      <c r="R558" s="386">
        <v>0.23833333333333334</v>
      </c>
      <c r="S558" s="386">
        <v>0</v>
      </c>
      <c r="T558" s="386" t="s">
        <v>389</v>
      </c>
      <c r="U558" s="386" t="s">
        <v>405</v>
      </c>
    </row>
    <row r="559" spans="1:21">
      <c r="A559" s="386" t="s">
        <v>112</v>
      </c>
      <c r="B559" s="386" t="s">
        <v>9</v>
      </c>
      <c r="C559" s="386"/>
      <c r="D559" s="387">
        <v>44958</v>
      </c>
      <c r="E559" s="386">
        <v>2</v>
      </c>
      <c r="F559" s="386">
        <v>2023</v>
      </c>
      <c r="G559" s="388">
        <v>3.5</v>
      </c>
      <c r="H559" s="388">
        <v>22</v>
      </c>
      <c r="I559" s="388">
        <v>0.25666666666666665</v>
      </c>
      <c r="J559" s="388">
        <v>0</v>
      </c>
      <c r="K559" s="386" t="s">
        <v>112</v>
      </c>
      <c r="L559" s="386" t="s">
        <v>72</v>
      </c>
      <c r="M559" s="386" t="s">
        <v>244</v>
      </c>
      <c r="N559" s="386" t="s">
        <v>62</v>
      </c>
      <c r="O559" s="386" t="s">
        <v>113</v>
      </c>
      <c r="P559" s="386" t="s">
        <v>60</v>
      </c>
      <c r="Q559" s="386" t="s">
        <v>193</v>
      </c>
      <c r="R559" s="386">
        <v>0.23833333333333334</v>
      </c>
      <c r="S559" s="386">
        <v>0</v>
      </c>
      <c r="T559" s="386" t="s">
        <v>389</v>
      </c>
      <c r="U559" s="386" t="s">
        <v>405</v>
      </c>
    </row>
    <row r="560" spans="1:21">
      <c r="A560" s="386" t="s">
        <v>112</v>
      </c>
      <c r="B560" s="386" t="s">
        <v>10</v>
      </c>
      <c r="C560" s="386"/>
      <c r="D560" s="387">
        <v>44958</v>
      </c>
      <c r="E560" s="386">
        <v>2</v>
      </c>
      <c r="F560" s="386">
        <v>2023</v>
      </c>
      <c r="G560" s="388">
        <v>0.85</v>
      </c>
      <c r="H560" s="388">
        <v>22</v>
      </c>
      <c r="I560" s="388">
        <v>6.2333333333333331E-2</v>
      </c>
      <c r="J560" s="388">
        <v>0</v>
      </c>
      <c r="K560" s="386" t="s">
        <v>112</v>
      </c>
      <c r="L560" s="386" t="s">
        <v>72</v>
      </c>
      <c r="M560" s="386" t="s">
        <v>244</v>
      </c>
      <c r="N560" s="386" t="s">
        <v>62</v>
      </c>
      <c r="O560" s="386" t="s">
        <v>113</v>
      </c>
      <c r="P560" s="386" t="s">
        <v>60</v>
      </c>
      <c r="Q560" s="386" t="s">
        <v>193</v>
      </c>
      <c r="R560" s="386">
        <v>0.23833333333333334</v>
      </c>
      <c r="S560" s="389">
        <v>0</v>
      </c>
      <c r="T560" s="386" t="s">
        <v>389</v>
      </c>
      <c r="U560" s="386" t="s">
        <v>405</v>
      </c>
    </row>
    <row r="561" spans="1:21">
      <c r="A561" s="386" t="s">
        <v>112</v>
      </c>
      <c r="B561" s="386" t="s">
        <v>5</v>
      </c>
      <c r="C561" s="386"/>
      <c r="D561" s="387">
        <v>44958</v>
      </c>
      <c r="E561" s="386">
        <v>2</v>
      </c>
      <c r="F561" s="386">
        <v>2023</v>
      </c>
      <c r="G561" s="388">
        <v>0.75</v>
      </c>
      <c r="H561" s="388">
        <v>22</v>
      </c>
      <c r="I561" s="388">
        <v>5.5E-2</v>
      </c>
      <c r="J561" s="388">
        <v>0</v>
      </c>
      <c r="K561" s="386" t="s">
        <v>112</v>
      </c>
      <c r="L561" s="386" t="s">
        <v>72</v>
      </c>
      <c r="M561" s="386" t="s">
        <v>244</v>
      </c>
      <c r="N561" s="386" t="s">
        <v>62</v>
      </c>
      <c r="O561" s="386" t="s">
        <v>113</v>
      </c>
      <c r="P561" s="386" t="s">
        <v>60</v>
      </c>
      <c r="Q561" s="386" t="s">
        <v>193</v>
      </c>
      <c r="R561" s="386">
        <v>0.23833333333333334</v>
      </c>
      <c r="S561" s="386">
        <v>0</v>
      </c>
      <c r="T561" s="386" t="s">
        <v>389</v>
      </c>
      <c r="U561" s="386" t="s">
        <v>405</v>
      </c>
    </row>
    <row r="562" spans="1:21">
      <c r="A562" s="386" t="s">
        <v>112</v>
      </c>
      <c r="B562" s="386" t="s">
        <v>11</v>
      </c>
      <c r="C562" s="386"/>
      <c r="D562" s="387">
        <v>44958</v>
      </c>
      <c r="E562" s="386">
        <v>2</v>
      </c>
      <c r="F562" s="386">
        <v>2023</v>
      </c>
      <c r="G562" s="388">
        <v>14.6</v>
      </c>
      <c r="H562" s="388">
        <v>22</v>
      </c>
      <c r="I562" s="388">
        <v>1.0706666666666667</v>
      </c>
      <c r="J562" s="388">
        <v>1.68</v>
      </c>
      <c r="K562" s="386" t="s">
        <v>112</v>
      </c>
      <c r="L562" s="386" t="s">
        <v>72</v>
      </c>
      <c r="M562" s="386" t="s">
        <v>244</v>
      </c>
      <c r="N562" s="386" t="s">
        <v>62</v>
      </c>
      <c r="O562" s="386" t="s">
        <v>113</v>
      </c>
      <c r="P562" s="386" t="s">
        <v>60</v>
      </c>
      <c r="Q562" s="386" t="s">
        <v>193</v>
      </c>
      <c r="R562" s="386">
        <v>0.23833333333333334</v>
      </c>
      <c r="S562" s="386">
        <v>0</v>
      </c>
      <c r="T562" s="386" t="s">
        <v>389</v>
      </c>
      <c r="U562" s="386" t="s">
        <v>405</v>
      </c>
    </row>
    <row r="563" spans="1:21">
      <c r="A563" s="386" t="s">
        <v>112</v>
      </c>
      <c r="B563" s="386" t="s">
        <v>12</v>
      </c>
      <c r="C563" s="386"/>
      <c r="D563" s="387">
        <v>44958</v>
      </c>
      <c r="E563" s="386">
        <v>2</v>
      </c>
      <c r="F563" s="386">
        <v>2023</v>
      </c>
      <c r="G563" s="388">
        <v>5.5</v>
      </c>
      <c r="H563" s="388">
        <v>22</v>
      </c>
      <c r="I563" s="388">
        <v>0.40333333333333332</v>
      </c>
      <c r="J563" s="388">
        <v>0</v>
      </c>
      <c r="K563" s="386" t="s">
        <v>112</v>
      </c>
      <c r="L563" s="386" t="s">
        <v>72</v>
      </c>
      <c r="M563" s="386" t="s">
        <v>244</v>
      </c>
      <c r="N563" s="386" t="s">
        <v>62</v>
      </c>
      <c r="O563" s="386" t="s">
        <v>113</v>
      </c>
      <c r="P563" s="386" t="s">
        <v>60</v>
      </c>
      <c r="Q563" s="386" t="s">
        <v>193</v>
      </c>
      <c r="R563" s="386">
        <v>0</v>
      </c>
      <c r="S563" s="389">
        <v>0</v>
      </c>
      <c r="T563" s="386" t="s">
        <v>389</v>
      </c>
      <c r="U563" s="386" t="s">
        <v>405</v>
      </c>
    </row>
    <row r="564" spans="1:21">
      <c r="A564" s="386" t="s">
        <v>112</v>
      </c>
      <c r="B564" s="386" t="s">
        <v>15</v>
      </c>
      <c r="C564" s="386"/>
      <c r="D564" s="387">
        <v>44958</v>
      </c>
      <c r="E564" s="386">
        <v>2</v>
      </c>
      <c r="F564" s="386">
        <v>2023</v>
      </c>
      <c r="G564" s="388">
        <v>0.75</v>
      </c>
      <c r="H564" s="388">
        <v>22</v>
      </c>
      <c r="I564" s="388">
        <v>5.5E-2</v>
      </c>
      <c r="J564" s="388">
        <v>0</v>
      </c>
      <c r="K564" s="386" t="s">
        <v>112</v>
      </c>
      <c r="L564" s="386" t="s">
        <v>72</v>
      </c>
      <c r="M564" s="386" t="s">
        <v>244</v>
      </c>
      <c r="N564" s="386" t="s">
        <v>62</v>
      </c>
      <c r="O564" s="386" t="s">
        <v>113</v>
      </c>
      <c r="P564" s="386" t="s">
        <v>60</v>
      </c>
      <c r="Q564" s="386" t="s">
        <v>193</v>
      </c>
      <c r="R564" s="386">
        <v>0</v>
      </c>
      <c r="S564" s="386">
        <v>0</v>
      </c>
      <c r="T564" s="386" t="s">
        <v>389</v>
      </c>
      <c r="U564" s="386" t="s">
        <v>405</v>
      </c>
    </row>
    <row r="565" spans="1:21">
      <c r="A565" s="386" t="s">
        <v>112</v>
      </c>
      <c r="B565" s="386" t="s">
        <v>16</v>
      </c>
      <c r="C565" s="386"/>
      <c r="D565" s="387">
        <v>44958</v>
      </c>
      <c r="E565" s="386">
        <v>2</v>
      </c>
      <c r="F565" s="386">
        <v>2023</v>
      </c>
      <c r="G565" s="388">
        <v>0.05</v>
      </c>
      <c r="H565" s="388">
        <v>22</v>
      </c>
      <c r="I565" s="388">
        <v>3.666666666666667E-3</v>
      </c>
      <c r="J565" s="388">
        <v>0</v>
      </c>
      <c r="K565" s="386" t="s">
        <v>112</v>
      </c>
      <c r="L565" s="386" t="s">
        <v>72</v>
      </c>
      <c r="M565" s="386" t="s">
        <v>244</v>
      </c>
      <c r="N565" s="386" t="s">
        <v>62</v>
      </c>
      <c r="O565" s="386" t="s">
        <v>113</v>
      </c>
      <c r="P565" s="386" t="s">
        <v>60</v>
      </c>
      <c r="Q565" s="386" t="s">
        <v>193</v>
      </c>
      <c r="R565" s="386">
        <v>0</v>
      </c>
      <c r="S565" s="386">
        <v>0</v>
      </c>
      <c r="T565" s="386" t="s">
        <v>389</v>
      </c>
      <c r="U565" s="386" t="s">
        <v>405</v>
      </c>
    </row>
    <row r="566" spans="1:21">
      <c r="A566" s="386" t="s">
        <v>112</v>
      </c>
      <c r="B566" s="386" t="s">
        <v>17</v>
      </c>
      <c r="C566" s="386"/>
      <c r="D566" s="387">
        <v>44958</v>
      </c>
      <c r="E566" s="386">
        <v>2</v>
      </c>
      <c r="F566" s="386">
        <v>2023</v>
      </c>
      <c r="G566" s="388">
        <v>1</v>
      </c>
      <c r="H566" s="388">
        <v>22</v>
      </c>
      <c r="I566" s="388">
        <v>7.3333333333333334E-2</v>
      </c>
      <c r="J566" s="388">
        <v>0</v>
      </c>
      <c r="K566" s="386" t="s">
        <v>112</v>
      </c>
      <c r="L566" s="386" t="s">
        <v>72</v>
      </c>
      <c r="M566" s="386" t="s">
        <v>244</v>
      </c>
      <c r="N566" s="386" t="s">
        <v>62</v>
      </c>
      <c r="O566" s="386" t="s">
        <v>113</v>
      </c>
      <c r="P566" s="386" t="s">
        <v>60</v>
      </c>
      <c r="Q566" s="386" t="s">
        <v>193</v>
      </c>
      <c r="R566" s="386">
        <v>0</v>
      </c>
      <c r="S566" s="389">
        <v>0</v>
      </c>
      <c r="T566" s="386" t="s">
        <v>389</v>
      </c>
      <c r="U566" s="386" t="s">
        <v>405</v>
      </c>
    </row>
    <row r="567" spans="1:21">
      <c r="A567" s="386" t="s">
        <v>112</v>
      </c>
      <c r="B567" s="386" t="s">
        <v>132</v>
      </c>
      <c r="C567" s="386"/>
      <c r="D567" s="387">
        <v>44958</v>
      </c>
      <c r="E567" s="386">
        <v>2</v>
      </c>
      <c r="F567" s="386">
        <v>2023</v>
      </c>
      <c r="G567" s="388">
        <v>0</v>
      </c>
      <c r="H567" s="388">
        <v>22</v>
      </c>
      <c r="I567" s="388">
        <v>0</v>
      </c>
      <c r="J567" s="388">
        <v>0</v>
      </c>
      <c r="K567" s="386" t="s">
        <v>112</v>
      </c>
      <c r="L567" s="386" t="s">
        <v>72</v>
      </c>
      <c r="M567" s="386" t="s">
        <v>244</v>
      </c>
      <c r="N567" s="386" t="s">
        <v>62</v>
      </c>
      <c r="O567" s="386" t="s">
        <v>113</v>
      </c>
      <c r="P567" s="386" t="s">
        <v>60</v>
      </c>
      <c r="Q567" s="386" t="s">
        <v>193</v>
      </c>
      <c r="R567" s="386">
        <v>0</v>
      </c>
      <c r="S567" s="386">
        <v>0</v>
      </c>
      <c r="T567" s="386" t="s">
        <v>389</v>
      </c>
      <c r="U567" s="386" t="s">
        <v>405</v>
      </c>
    </row>
    <row r="568" spans="1:21">
      <c r="A568" s="386" t="s">
        <v>112</v>
      </c>
      <c r="B568" s="386" t="s">
        <v>13</v>
      </c>
      <c r="C568" s="386"/>
      <c r="D568" s="387">
        <v>44958</v>
      </c>
      <c r="E568" s="386">
        <v>2</v>
      </c>
      <c r="F568" s="386">
        <v>2023</v>
      </c>
      <c r="G568" s="388">
        <v>0</v>
      </c>
      <c r="H568" s="388">
        <v>22</v>
      </c>
      <c r="I568" s="388">
        <v>0</v>
      </c>
      <c r="J568" s="388">
        <v>0</v>
      </c>
      <c r="K568" s="386" t="s">
        <v>112</v>
      </c>
      <c r="L568" s="386" t="s">
        <v>72</v>
      </c>
      <c r="M568" s="386" t="s">
        <v>244</v>
      </c>
      <c r="N568" s="386" t="s">
        <v>62</v>
      </c>
      <c r="O568" s="386" t="s">
        <v>113</v>
      </c>
      <c r="P568" s="386" t="s">
        <v>60</v>
      </c>
      <c r="Q568" s="386" t="s">
        <v>193</v>
      </c>
      <c r="R568" s="386">
        <v>0</v>
      </c>
      <c r="S568" s="386">
        <v>0</v>
      </c>
      <c r="T568" s="386" t="s">
        <v>389</v>
      </c>
      <c r="U568" s="386" t="s">
        <v>405</v>
      </c>
    </row>
    <row r="569" spans="1:21">
      <c r="A569" s="386" t="s">
        <v>112</v>
      </c>
      <c r="B569" s="386" t="s">
        <v>14</v>
      </c>
      <c r="C569" s="386"/>
      <c r="D569" s="387">
        <v>44958</v>
      </c>
      <c r="E569" s="386">
        <v>2</v>
      </c>
      <c r="F569" s="386">
        <v>2023</v>
      </c>
      <c r="G569" s="388">
        <v>0</v>
      </c>
      <c r="H569" s="388">
        <v>22</v>
      </c>
      <c r="I569" s="388">
        <v>0</v>
      </c>
      <c r="J569" s="388">
        <v>0</v>
      </c>
      <c r="K569" s="386" t="s">
        <v>112</v>
      </c>
      <c r="L569" s="386" t="s">
        <v>72</v>
      </c>
      <c r="M569" s="386" t="s">
        <v>244</v>
      </c>
      <c r="N569" s="386" t="s">
        <v>62</v>
      </c>
      <c r="O569" s="386" t="s">
        <v>113</v>
      </c>
      <c r="P569" s="386" t="s">
        <v>60</v>
      </c>
      <c r="Q569" s="386" t="s">
        <v>193</v>
      </c>
      <c r="R569" s="386">
        <v>0</v>
      </c>
      <c r="S569" s="389">
        <v>0</v>
      </c>
      <c r="T569" s="386" t="s">
        <v>389</v>
      </c>
      <c r="U569" s="386" t="s">
        <v>405</v>
      </c>
    </row>
    <row r="570" spans="1:21">
      <c r="A570" s="386" t="s">
        <v>114</v>
      </c>
      <c r="B570" s="386" t="s">
        <v>7</v>
      </c>
      <c r="C570" s="386"/>
      <c r="D570" s="387">
        <v>44958</v>
      </c>
      <c r="E570" s="386">
        <v>2</v>
      </c>
      <c r="F570" s="386">
        <v>2023</v>
      </c>
      <c r="G570" s="388">
        <v>50</v>
      </c>
      <c r="H570" s="388">
        <v>22</v>
      </c>
      <c r="I570" s="388">
        <v>3.6666666666666665</v>
      </c>
      <c r="J570" s="388">
        <v>0</v>
      </c>
      <c r="K570" s="386" t="s">
        <v>114</v>
      </c>
      <c r="L570" s="386" t="s">
        <v>41</v>
      </c>
      <c r="M570" s="386" t="s">
        <v>383</v>
      </c>
      <c r="N570" s="386" t="s">
        <v>83</v>
      </c>
      <c r="O570" s="386" t="s">
        <v>251</v>
      </c>
      <c r="P570" s="386" t="s">
        <v>46</v>
      </c>
      <c r="Q570" s="386" t="s">
        <v>115</v>
      </c>
      <c r="R570" s="386">
        <v>0</v>
      </c>
      <c r="S570" s="386">
        <v>0</v>
      </c>
      <c r="T570" s="386" t="s">
        <v>389</v>
      </c>
      <c r="U570" s="386" t="s">
        <v>405</v>
      </c>
    </row>
    <row r="571" spans="1:21">
      <c r="A571" s="386" t="s">
        <v>114</v>
      </c>
      <c r="B571" s="386" t="s">
        <v>8</v>
      </c>
      <c r="C571" s="386"/>
      <c r="D571" s="387">
        <v>44958</v>
      </c>
      <c r="E571" s="386">
        <v>2</v>
      </c>
      <c r="F571" s="386">
        <v>2023</v>
      </c>
      <c r="G571" s="388">
        <v>30</v>
      </c>
      <c r="H571" s="388">
        <v>22</v>
      </c>
      <c r="I571" s="388">
        <v>2.2000000000000002</v>
      </c>
      <c r="J571" s="388">
        <v>0.65</v>
      </c>
      <c r="K571" s="386" t="s">
        <v>114</v>
      </c>
      <c r="L571" s="386" t="s">
        <v>41</v>
      </c>
      <c r="M571" s="386" t="s">
        <v>383</v>
      </c>
      <c r="N571" s="386" t="s">
        <v>83</v>
      </c>
      <c r="O571" s="386" t="s">
        <v>251</v>
      </c>
      <c r="P571" s="386" t="s">
        <v>46</v>
      </c>
      <c r="Q571" s="386" t="s">
        <v>115</v>
      </c>
      <c r="R571" s="386">
        <v>0</v>
      </c>
      <c r="S571" s="386">
        <v>0</v>
      </c>
      <c r="T571" s="386" t="s">
        <v>389</v>
      </c>
      <c r="U571" s="386" t="s">
        <v>405</v>
      </c>
    </row>
    <row r="572" spans="1:21">
      <c r="A572" s="386" t="s">
        <v>114</v>
      </c>
      <c r="B572" s="386" t="s">
        <v>9</v>
      </c>
      <c r="C572" s="386"/>
      <c r="D572" s="387">
        <v>44958</v>
      </c>
      <c r="E572" s="386">
        <v>2</v>
      </c>
      <c r="F572" s="386">
        <v>2023</v>
      </c>
      <c r="G572" s="388">
        <v>100</v>
      </c>
      <c r="H572" s="388">
        <v>22</v>
      </c>
      <c r="I572" s="388">
        <v>7.333333333333333</v>
      </c>
      <c r="J572" s="388">
        <v>0.66</v>
      </c>
      <c r="K572" s="386" t="s">
        <v>114</v>
      </c>
      <c r="L572" s="386" t="s">
        <v>41</v>
      </c>
      <c r="M572" s="386" t="s">
        <v>383</v>
      </c>
      <c r="N572" s="386" t="s">
        <v>83</v>
      </c>
      <c r="O572" s="386" t="s">
        <v>251</v>
      </c>
      <c r="P572" s="386" t="s">
        <v>46</v>
      </c>
      <c r="Q572" s="386" t="s">
        <v>115</v>
      </c>
      <c r="R572" s="386">
        <v>0</v>
      </c>
      <c r="S572" s="389">
        <v>0</v>
      </c>
      <c r="T572" s="386" t="s">
        <v>389</v>
      </c>
      <c r="U572" s="386" t="s">
        <v>405</v>
      </c>
    </row>
    <row r="573" spans="1:21">
      <c r="A573" s="386" t="s">
        <v>114</v>
      </c>
      <c r="B573" s="386" t="s">
        <v>10</v>
      </c>
      <c r="C573" s="386"/>
      <c r="D573" s="387">
        <v>44958</v>
      </c>
      <c r="E573" s="386">
        <v>2</v>
      </c>
      <c r="F573" s="386">
        <v>2023</v>
      </c>
      <c r="G573" s="388">
        <v>58</v>
      </c>
      <c r="H573" s="388">
        <v>22</v>
      </c>
      <c r="I573" s="388">
        <v>4.253333333333333</v>
      </c>
      <c r="J573" s="388">
        <v>0</v>
      </c>
      <c r="K573" s="386" t="s">
        <v>114</v>
      </c>
      <c r="L573" s="386" t="s">
        <v>41</v>
      </c>
      <c r="M573" s="386" t="s">
        <v>383</v>
      </c>
      <c r="N573" s="386" t="s">
        <v>83</v>
      </c>
      <c r="O573" s="386" t="s">
        <v>251</v>
      </c>
      <c r="P573" s="386" t="s">
        <v>46</v>
      </c>
      <c r="Q573" s="386" t="s">
        <v>115</v>
      </c>
      <c r="R573" s="386">
        <v>0</v>
      </c>
      <c r="S573" s="386">
        <v>0</v>
      </c>
      <c r="T573" s="386" t="s">
        <v>389</v>
      </c>
      <c r="U573" s="386" t="s">
        <v>405</v>
      </c>
    </row>
    <row r="574" spans="1:21">
      <c r="A574" s="386" t="s">
        <v>114</v>
      </c>
      <c r="B574" s="386" t="s">
        <v>5</v>
      </c>
      <c r="C574" s="386"/>
      <c r="D574" s="387">
        <v>44958</v>
      </c>
      <c r="E574" s="386">
        <v>2</v>
      </c>
      <c r="F574" s="386">
        <v>2023</v>
      </c>
      <c r="G574" s="388">
        <v>56</v>
      </c>
      <c r="H574" s="388">
        <v>22</v>
      </c>
      <c r="I574" s="388">
        <v>4.1066666666666665</v>
      </c>
      <c r="J574" s="388">
        <v>0</v>
      </c>
      <c r="K574" s="386" t="s">
        <v>114</v>
      </c>
      <c r="L574" s="386" t="s">
        <v>41</v>
      </c>
      <c r="M574" s="386" t="s">
        <v>383</v>
      </c>
      <c r="N574" s="386" t="s">
        <v>83</v>
      </c>
      <c r="O574" s="386" t="s">
        <v>251</v>
      </c>
      <c r="P574" s="386" t="s">
        <v>46</v>
      </c>
      <c r="Q574" s="386" t="s">
        <v>115</v>
      </c>
      <c r="R574" s="386">
        <v>0</v>
      </c>
      <c r="S574" s="386">
        <v>0</v>
      </c>
      <c r="T574" s="386" t="s">
        <v>389</v>
      </c>
      <c r="U574" s="386" t="s">
        <v>405</v>
      </c>
    </row>
    <row r="575" spans="1:21">
      <c r="A575" s="386" t="s">
        <v>114</v>
      </c>
      <c r="B575" s="386" t="s">
        <v>11</v>
      </c>
      <c r="C575" s="386"/>
      <c r="D575" s="387">
        <v>44958</v>
      </c>
      <c r="E575" s="386">
        <v>2</v>
      </c>
      <c r="F575" s="386">
        <v>2023</v>
      </c>
      <c r="G575" s="388">
        <v>150</v>
      </c>
      <c r="H575" s="388">
        <v>22</v>
      </c>
      <c r="I575" s="388">
        <v>11</v>
      </c>
      <c r="J575" s="388">
        <v>0</v>
      </c>
      <c r="K575" s="386" t="s">
        <v>114</v>
      </c>
      <c r="L575" s="386" t="s">
        <v>41</v>
      </c>
      <c r="M575" s="386" t="s">
        <v>383</v>
      </c>
      <c r="N575" s="386" t="s">
        <v>83</v>
      </c>
      <c r="O575" s="386" t="s">
        <v>251</v>
      </c>
      <c r="P575" s="386" t="s">
        <v>46</v>
      </c>
      <c r="Q575" s="386" t="s">
        <v>115</v>
      </c>
      <c r="R575" s="386">
        <v>0</v>
      </c>
      <c r="S575" s="389">
        <v>0</v>
      </c>
      <c r="T575" s="386" t="s">
        <v>389</v>
      </c>
      <c r="U575" s="386" t="s">
        <v>405</v>
      </c>
    </row>
    <row r="576" spans="1:21">
      <c r="A576" s="386" t="s">
        <v>114</v>
      </c>
      <c r="B576" s="386" t="s">
        <v>12</v>
      </c>
      <c r="C576" s="386"/>
      <c r="D576" s="387">
        <v>44958</v>
      </c>
      <c r="E576" s="386">
        <v>2</v>
      </c>
      <c r="F576" s="386">
        <v>2023</v>
      </c>
      <c r="G576" s="388">
        <v>30</v>
      </c>
      <c r="H576" s="388">
        <v>22</v>
      </c>
      <c r="I576" s="388">
        <v>2.2000000000000002</v>
      </c>
      <c r="J576" s="388">
        <v>0</v>
      </c>
      <c r="K576" s="386" t="s">
        <v>114</v>
      </c>
      <c r="L576" s="386" t="s">
        <v>41</v>
      </c>
      <c r="M576" s="386" t="s">
        <v>383</v>
      </c>
      <c r="N576" s="386" t="s">
        <v>83</v>
      </c>
      <c r="O576" s="386" t="s">
        <v>251</v>
      </c>
      <c r="P576" s="386" t="s">
        <v>46</v>
      </c>
      <c r="Q576" s="386" t="s">
        <v>115</v>
      </c>
      <c r="R576" s="386">
        <v>0</v>
      </c>
      <c r="S576" s="386">
        <v>0</v>
      </c>
      <c r="T576" s="386" t="s">
        <v>389</v>
      </c>
      <c r="U576" s="386" t="s">
        <v>405</v>
      </c>
    </row>
    <row r="577" spans="1:21">
      <c r="A577" s="386" t="s">
        <v>114</v>
      </c>
      <c r="B577" s="386" t="s">
        <v>15</v>
      </c>
      <c r="C577" s="386"/>
      <c r="D577" s="387">
        <v>44958</v>
      </c>
      <c r="E577" s="386">
        <v>2</v>
      </c>
      <c r="F577" s="386">
        <v>2023</v>
      </c>
      <c r="G577" s="388">
        <v>0</v>
      </c>
      <c r="H577" s="388">
        <v>22</v>
      </c>
      <c r="I577" s="388">
        <v>0</v>
      </c>
      <c r="J577" s="388">
        <v>0</v>
      </c>
      <c r="K577" s="386" t="s">
        <v>114</v>
      </c>
      <c r="L577" s="386" t="s">
        <v>41</v>
      </c>
      <c r="M577" s="386" t="s">
        <v>383</v>
      </c>
      <c r="N577" s="386" t="s">
        <v>83</v>
      </c>
      <c r="O577" s="386" t="s">
        <v>251</v>
      </c>
      <c r="P577" s="386" t="s">
        <v>46</v>
      </c>
      <c r="Q577" s="386" t="s">
        <v>115</v>
      </c>
      <c r="R577" s="386">
        <v>0</v>
      </c>
      <c r="S577" s="386">
        <v>0</v>
      </c>
      <c r="T577" s="386" t="s">
        <v>389</v>
      </c>
      <c r="U577" s="386" t="s">
        <v>405</v>
      </c>
    </row>
    <row r="578" spans="1:21">
      <c r="A578" s="386" t="s">
        <v>114</v>
      </c>
      <c r="B578" s="386" t="s">
        <v>16</v>
      </c>
      <c r="C578" s="386"/>
      <c r="D578" s="387">
        <v>44958</v>
      </c>
      <c r="E578" s="386">
        <v>2</v>
      </c>
      <c r="F578" s="386">
        <v>2023</v>
      </c>
      <c r="G578" s="388">
        <v>38</v>
      </c>
      <c r="H578" s="388">
        <v>22</v>
      </c>
      <c r="I578" s="388">
        <v>2.7866666666666666</v>
      </c>
      <c r="J578" s="388">
        <v>0</v>
      </c>
      <c r="K578" s="386" t="s">
        <v>114</v>
      </c>
      <c r="L578" s="386" t="s">
        <v>41</v>
      </c>
      <c r="M578" s="386" t="s">
        <v>383</v>
      </c>
      <c r="N578" s="386" t="s">
        <v>83</v>
      </c>
      <c r="O578" s="386" t="s">
        <v>251</v>
      </c>
      <c r="P578" s="386" t="s">
        <v>46</v>
      </c>
      <c r="Q578" s="386" t="s">
        <v>115</v>
      </c>
      <c r="R578" s="386">
        <v>1.6526400000000003</v>
      </c>
      <c r="S578" s="389">
        <v>4.1040999999999963</v>
      </c>
      <c r="T578" s="386" t="s">
        <v>389</v>
      </c>
      <c r="U578" s="386" t="s">
        <v>405</v>
      </c>
    </row>
    <row r="579" spans="1:21">
      <c r="A579" s="386" t="s">
        <v>114</v>
      </c>
      <c r="B579" s="386" t="s">
        <v>17</v>
      </c>
      <c r="C579" s="386"/>
      <c r="D579" s="387">
        <v>44958</v>
      </c>
      <c r="E579" s="386">
        <v>2</v>
      </c>
      <c r="F579" s="386">
        <v>2023</v>
      </c>
      <c r="G579" s="388">
        <v>38</v>
      </c>
      <c r="H579" s="388">
        <v>22</v>
      </c>
      <c r="I579" s="388">
        <v>2.7866666666666666</v>
      </c>
      <c r="J579" s="388">
        <v>0</v>
      </c>
      <c r="K579" s="386" t="s">
        <v>114</v>
      </c>
      <c r="L579" s="386" t="s">
        <v>41</v>
      </c>
      <c r="M579" s="386" t="s">
        <v>383</v>
      </c>
      <c r="N579" s="386" t="s">
        <v>83</v>
      </c>
      <c r="O579" s="386" t="s">
        <v>251</v>
      </c>
      <c r="P579" s="386" t="s">
        <v>46</v>
      </c>
      <c r="Q579" s="386" t="s">
        <v>115</v>
      </c>
      <c r="R579" s="386">
        <v>1.6526400000000003</v>
      </c>
      <c r="S579" s="386">
        <v>0</v>
      </c>
      <c r="T579" s="386" t="s">
        <v>389</v>
      </c>
      <c r="U579" s="386" t="s">
        <v>405</v>
      </c>
    </row>
    <row r="580" spans="1:21">
      <c r="A580" s="386" t="s">
        <v>114</v>
      </c>
      <c r="B580" s="386" t="s">
        <v>132</v>
      </c>
      <c r="C580" s="386"/>
      <c r="D580" s="387">
        <v>44958</v>
      </c>
      <c r="E580" s="386">
        <v>2</v>
      </c>
      <c r="F580" s="386">
        <v>2023</v>
      </c>
      <c r="G580" s="388">
        <v>0</v>
      </c>
      <c r="H580" s="388">
        <v>22</v>
      </c>
      <c r="I580" s="388">
        <v>0</v>
      </c>
      <c r="J580" s="388">
        <v>0</v>
      </c>
      <c r="K580" s="386" t="s">
        <v>114</v>
      </c>
      <c r="L580" s="386" t="s">
        <v>41</v>
      </c>
      <c r="M580" s="386" t="s">
        <v>383</v>
      </c>
      <c r="N580" s="386" t="s">
        <v>83</v>
      </c>
      <c r="O580" s="386" t="s">
        <v>251</v>
      </c>
      <c r="P580" s="386" t="s">
        <v>46</v>
      </c>
      <c r="Q580" s="386" t="s">
        <v>115</v>
      </c>
      <c r="R580" s="386">
        <v>1.6526400000000003</v>
      </c>
      <c r="S580" s="386">
        <v>11.38</v>
      </c>
      <c r="T580" s="386" t="s">
        <v>389</v>
      </c>
      <c r="U580" s="386" t="s">
        <v>405</v>
      </c>
    </row>
    <row r="581" spans="1:21">
      <c r="A581" s="386" t="s">
        <v>114</v>
      </c>
      <c r="B581" s="386" t="s">
        <v>13</v>
      </c>
      <c r="C581" s="386"/>
      <c r="D581" s="387">
        <v>44958</v>
      </c>
      <c r="E581" s="386">
        <v>2</v>
      </c>
      <c r="F581" s="386">
        <v>2023</v>
      </c>
      <c r="G581" s="388">
        <v>0</v>
      </c>
      <c r="H581" s="388">
        <v>22</v>
      </c>
      <c r="I581" s="388">
        <v>0</v>
      </c>
      <c r="J581" s="388">
        <v>0</v>
      </c>
      <c r="K581" s="386" t="s">
        <v>114</v>
      </c>
      <c r="L581" s="386" t="s">
        <v>41</v>
      </c>
      <c r="M581" s="386" t="s">
        <v>383</v>
      </c>
      <c r="N581" s="386" t="s">
        <v>83</v>
      </c>
      <c r="O581" s="386" t="s">
        <v>251</v>
      </c>
      <c r="P581" s="386" t="s">
        <v>46</v>
      </c>
      <c r="Q581" s="386" t="s">
        <v>115</v>
      </c>
      <c r="R581" s="386">
        <v>1.5986666666666667</v>
      </c>
      <c r="S581" s="389">
        <v>0</v>
      </c>
      <c r="T581" s="386" t="s">
        <v>389</v>
      </c>
      <c r="U581" s="386" t="s">
        <v>405</v>
      </c>
    </row>
    <row r="582" spans="1:21">
      <c r="A582" s="386" t="s">
        <v>114</v>
      </c>
      <c r="B582" s="386" t="s">
        <v>14</v>
      </c>
      <c r="C582" s="386"/>
      <c r="D582" s="387">
        <v>44958</v>
      </c>
      <c r="E582" s="386">
        <v>2</v>
      </c>
      <c r="F582" s="386">
        <v>2023</v>
      </c>
      <c r="G582" s="388">
        <v>0</v>
      </c>
      <c r="H582" s="388">
        <v>22</v>
      </c>
      <c r="I582" s="388">
        <v>0</v>
      </c>
      <c r="J582" s="388">
        <v>0</v>
      </c>
      <c r="K582" s="386" t="s">
        <v>114</v>
      </c>
      <c r="L582" s="386" t="s">
        <v>41</v>
      </c>
      <c r="M582" s="386" t="s">
        <v>383</v>
      </c>
      <c r="N582" s="386" t="s">
        <v>83</v>
      </c>
      <c r="O582" s="386" t="s">
        <v>251</v>
      </c>
      <c r="P582" s="386" t="s">
        <v>46</v>
      </c>
      <c r="Q582" s="386" t="s">
        <v>115</v>
      </c>
      <c r="R582" s="386">
        <v>1.5986666666666667</v>
      </c>
      <c r="S582" s="386">
        <v>0</v>
      </c>
      <c r="T582" s="386" t="s">
        <v>389</v>
      </c>
      <c r="U582" s="386" t="s">
        <v>405</v>
      </c>
    </row>
    <row r="583" spans="1:21">
      <c r="A583" s="386" t="s">
        <v>116</v>
      </c>
      <c r="B583" s="386" t="s">
        <v>7</v>
      </c>
      <c r="C583" s="386"/>
      <c r="D583" s="387">
        <v>44958</v>
      </c>
      <c r="E583" s="386">
        <v>2</v>
      </c>
      <c r="F583" s="386">
        <v>2023</v>
      </c>
      <c r="G583" s="388">
        <v>53.1</v>
      </c>
      <c r="H583" s="388">
        <v>22</v>
      </c>
      <c r="I583" s="388">
        <v>3.8940000000000001</v>
      </c>
      <c r="J583" s="388">
        <v>2.54</v>
      </c>
      <c r="K583" s="386" t="s">
        <v>86</v>
      </c>
      <c r="L583" s="386" t="s">
        <v>86</v>
      </c>
      <c r="M583" s="386" t="s">
        <v>386</v>
      </c>
      <c r="N583" s="386" t="s">
        <v>387</v>
      </c>
      <c r="O583" s="386" t="s">
        <v>117</v>
      </c>
      <c r="P583" s="386" t="s">
        <v>90</v>
      </c>
      <c r="Q583" s="386" t="s">
        <v>221</v>
      </c>
      <c r="R583" s="386">
        <v>1.5986666666666667</v>
      </c>
      <c r="S583" s="386">
        <v>0</v>
      </c>
      <c r="T583" s="386" t="s">
        <v>389</v>
      </c>
      <c r="U583" s="386" t="s">
        <v>405</v>
      </c>
    </row>
    <row r="584" spans="1:21">
      <c r="A584" s="386" t="s">
        <v>116</v>
      </c>
      <c r="B584" s="386" t="s">
        <v>130</v>
      </c>
      <c r="C584" s="386"/>
      <c r="D584" s="387">
        <v>44958</v>
      </c>
      <c r="E584" s="386">
        <v>2</v>
      </c>
      <c r="F584" s="386">
        <v>2023</v>
      </c>
      <c r="G584" s="388">
        <v>53.1</v>
      </c>
      <c r="H584" s="388">
        <v>22</v>
      </c>
      <c r="I584" s="388">
        <v>3.8940000000000001</v>
      </c>
      <c r="J584" s="388">
        <v>13.41</v>
      </c>
      <c r="K584" s="386" t="s">
        <v>86</v>
      </c>
      <c r="L584" s="386" t="s">
        <v>86</v>
      </c>
      <c r="M584" s="386" t="s">
        <v>386</v>
      </c>
      <c r="N584" s="386" t="s">
        <v>387</v>
      </c>
      <c r="O584" s="386" t="s">
        <v>117</v>
      </c>
      <c r="P584" s="386" t="s">
        <v>90</v>
      </c>
      <c r="Q584" s="386" t="s">
        <v>221</v>
      </c>
      <c r="R584" s="386">
        <v>1.6790399999999999</v>
      </c>
      <c r="S584" s="389">
        <v>28.549440000000011</v>
      </c>
      <c r="T584" s="386" t="s">
        <v>389</v>
      </c>
      <c r="U584" s="386" t="s">
        <v>405</v>
      </c>
    </row>
    <row r="585" spans="1:21">
      <c r="A585" s="386" t="s">
        <v>116</v>
      </c>
      <c r="B585" s="386" t="s">
        <v>131</v>
      </c>
      <c r="C585" s="386"/>
      <c r="D585" s="387">
        <v>44958</v>
      </c>
      <c r="E585" s="386">
        <v>2</v>
      </c>
      <c r="F585" s="386">
        <v>2023</v>
      </c>
      <c r="G585" s="388">
        <v>53.1</v>
      </c>
      <c r="H585" s="388">
        <v>22</v>
      </c>
      <c r="I585" s="388">
        <v>3.8940000000000001</v>
      </c>
      <c r="J585" s="388">
        <v>0</v>
      </c>
      <c r="K585" s="386" t="s">
        <v>86</v>
      </c>
      <c r="L585" s="386" t="s">
        <v>86</v>
      </c>
      <c r="M585" s="386" t="s">
        <v>386</v>
      </c>
      <c r="N585" s="386" t="s">
        <v>387</v>
      </c>
      <c r="O585" s="386" t="s">
        <v>117</v>
      </c>
      <c r="P585" s="386" t="s">
        <v>90</v>
      </c>
      <c r="Q585" s="386" t="s">
        <v>221</v>
      </c>
      <c r="R585" s="386">
        <v>1.6790399999999999</v>
      </c>
      <c r="S585" s="386">
        <v>0</v>
      </c>
      <c r="T585" s="386" t="s">
        <v>389</v>
      </c>
      <c r="U585" s="386" t="s">
        <v>405</v>
      </c>
    </row>
    <row r="586" spans="1:21">
      <c r="A586" s="386" t="s">
        <v>116</v>
      </c>
      <c r="B586" s="386" t="s">
        <v>9</v>
      </c>
      <c r="C586" s="386"/>
      <c r="D586" s="387">
        <v>44958</v>
      </c>
      <c r="E586" s="386">
        <v>2</v>
      </c>
      <c r="F586" s="386">
        <v>2023</v>
      </c>
      <c r="G586" s="388">
        <v>0</v>
      </c>
      <c r="H586" s="388">
        <v>22</v>
      </c>
      <c r="I586" s="388">
        <v>0</v>
      </c>
      <c r="J586" s="388">
        <v>0</v>
      </c>
      <c r="K586" s="386" t="s">
        <v>86</v>
      </c>
      <c r="L586" s="386" t="s">
        <v>86</v>
      </c>
      <c r="M586" s="386" t="s">
        <v>386</v>
      </c>
      <c r="N586" s="386" t="s">
        <v>387</v>
      </c>
      <c r="O586" s="386" t="s">
        <v>117</v>
      </c>
      <c r="P586" s="386" t="s">
        <v>90</v>
      </c>
      <c r="Q586" s="386" t="s">
        <v>221</v>
      </c>
      <c r="R586" s="386">
        <v>1.6790399999999999</v>
      </c>
      <c r="S586" s="386">
        <v>0.16</v>
      </c>
      <c r="T586" s="386" t="s">
        <v>389</v>
      </c>
      <c r="U586" s="386" t="s">
        <v>405</v>
      </c>
    </row>
    <row r="587" spans="1:21">
      <c r="A587" s="386" t="s">
        <v>116</v>
      </c>
      <c r="B587" s="386" t="s">
        <v>10</v>
      </c>
      <c r="C587" s="386"/>
      <c r="D587" s="387">
        <v>44958</v>
      </c>
      <c r="E587" s="386">
        <v>2</v>
      </c>
      <c r="F587" s="386">
        <v>2023</v>
      </c>
      <c r="G587" s="388">
        <v>17.7</v>
      </c>
      <c r="H587" s="388">
        <v>22</v>
      </c>
      <c r="I587" s="388">
        <v>1.2979999999999998</v>
      </c>
      <c r="J587" s="388">
        <v>0</v>
      </c>
      <c r="K587" s="386" t="s">
        <v>86</v>
      </c>
      <c r="L587" s="386" t="s">
        <v>86</v>
      </c>
      <c r="M587" s="386" t="s">
        <v>386</v>
      </c>
      <c r="N587" s="386" t="s">
        <v>387</v>
      </c>
      <c r="O587" s="386" t="s">
        <v>117</v>
      </c>
      <c r="P587" s="386" t="s">
        <v>90</v>
      </c>
      <c r="Q587" s="386" t="s">
        <v>221</v>
      </c>
      <c r="R587" s="386">
        <v>0.1144</v>
      </c>
      <c r="S587" s="389">
        <v>0</v>
      </c>
      <c r="T587" s="386" t="s">
        <v>389</v>
      </c>
      <c r="U587" s="386" t="s">
        <v>405</v>
      </c>
    </row>
    <row r="588" spans="1:21">
      <c r="A588" s="386" t="s">
        <v>116</v>
      </c>
      <c r="B588" s="386" t="s">
        <v>5</v>
      </c>
      <c r="C588" s="386"/>
      <c r="D588" s="387">
        <v>44958</v>
      </c>
      <c r="E588" s="386">
        <v>2</v>
      </c>
      <c r="F588" s="386">
        <v>2023</v>
      </c>
      <c r="G588" s="388">
        <v>53.1</v>
      </c>
      <c r="H588" s="388">
        <v>22</v>
      </c>
      <c r="I588" s="388">
        <v>3.8940000000000001</v>
      </c>
      <c r="J588" s="388">
        <v>5.38</v>
      </c>
      <c r="K588" s="386" t="s">
        <v>86</v>
      </c>
      <c r="L588" s="386" t="s">
        <v>86</v>
      </c>
      <c r="M588" s="386" t="s">
        <v>386</v>
      </c>
      <c r="N588" s="386" t="s">
        <v>387</v>
      </c>
      <c r="O588" s="386" t="s">
        <v>117</v>
      </c>
      <c r="P588" s="386" t="s">
        <v>90</v>
      </c>
      <c r="Q588" s="386" t="s">
        <v>221</v>
      </c>
      <c r="R588" s="386">
        <v>0.1144</v>
      </c>
      <c r="S588" s="386">
        <v>0</v>
      </c>
      <c r="T588" s="386" t="s">
        <v>389</v>
      </c>
      <c r="U588" s="386" t="s">
        <v>405</v>
      </c>
    </row>
    <row r="589" spans="1:21">
      <c r="A589" s="386" t="s">
        <v>116</v>
      </c>
      <c r="B589" s="386" t="s">
        <v>11</v>
      </c>
      <c r="C589" s="386"/>
      <c r="D589" s="387">
        <v>44958</v>
      </c>
      <c r="E589" s="386">
        <v>2</v>
      </c>
      <c r="F589" s="386">
        <v>2023</v>
      </c>
      <c r="G589" s="388">
        <v>53.1</v>
      </c>
      <c r="H589" s="388">
        <v>22</v>
      </c>
      <c r="I589" s="388">
        <v>3.8940000000000001</v>
      </c>
      <c r="J589" s="388">
        <v>0.59</v>
      </c>
      <c r="K589" s="386" t="s">
        <v>86</v>
      </c>
      <c r="L589" s="386" t="s">
        <v>86</v>
      </c>
      <c r="M589" s="386" t="s">
        <v>386</v>
      </c>
      <c r="N589" s="386" t="s">
        <v>387</v>
      </c>
      <c r="O589" s="386" t="s">
        <v>117</v>
      </c>
      <c r="P589" s="386" t="s">
        <v>90</v>
      </c>
      <c r="Q589" s="386" t="s">
        <v>221</v>
      </c>
      <c r="R589" s="386">
        <v>0.1144</v>
      </c>
      <c r="S589" s="386">
        <v>0</v>
      </c>
      <c r="T589" s="386" t="s">
        <v>389</v>
      </c>
      <c r="U589" s="386" t="s">
        <v>405</v>
      </c>
    </row>
    <row r="590" spans="1:21">
      <c r="A590" s="386" t="s">
        <v>116</v>
      </c>
      <c r="B590" s="386" t="s">
        <v>12</v>
      </c>
      <c r="C590" s="386"/>
      <c r="D590" s="387">
        <v>44958</v>
      </c>
      <c r="E590" s="386">
        <v>2</v>
      </c>
      <c r="F590" s="386">
        <v>2023</v>
      </c>
      <c r="G590" s="388">
        <v>46.02</v>
      </c>
      <c r="H590" s="388">
        <v>22</v>
      </c>
      <c r="I590" s="388">
        <v>3.3748</v>
      </c>
      <c r="J590" s="388">
        <v>0.15</v>
      </c>
      <c r="K590" s="386" t="s">
        <v>86</v>
      </c>
      <c r="L590" s="386" t="s">
        <v>86</v>
      </c>
      <c r="M590" s="386" t="s">
        <v>386</v>
      </c>
      <c r="N590" s="386" t="s">
        <v>387</v>
      </c>
      <c r="O590" s="386" t="s">
        <v>117</v>
      </c>
      <c r="P590" s="386" t="s">
        <v>90</v>
      </c>
      <c r="Q590" s="386" t="s">
        <v>221</v>
      </c>
      <c r="R590" s="386">
        <v>0.5937066666666666</v>
      </c>
      <c r="S590" s="389">
        <v>0</v>
      </c>
      <c r="T590" s="386" t="s">
        <v>389</v>
      </c>
      <c r="U590" s="386" t="s">
        <v>405</v>
      </c>
    </row>
    <row r="591" spans="1:21">
      <c r="A591" s="386" t="s">
        <v>116</v>
      </c>
      <c r="B591" s="386" t="s">
        <v>15</v>
      </c>
      <c r="C591" s="386"/>
      <c r="D591" s="387">
        <v>44958</v>
      </c>
      <c r="E591" s="386">
        <v>2</v>
      </c>
      <c r="F591" s="386">
        <v>2023</v>
      </c>
      <c r="G591" s="388">
        <v>3.54</v>
      </c>
      <c r="H591" s="388">
        <v>22</v>
      </c>
      <c r="I591" s="388">
        <v>0.2596</v>
      </c>
      <c r="J591" s="388">
        <v>0</v>
      </c>
      <c r="K591" s="386" t="s">
        <v>86</v>
      </c>
      <c r="L591" s="386" t="s">
        <v>86</v>
      </c>
      <c r="M591" s="386" t="s">
        <v>386</v>
      </c>
      <c r="N591" s="386" t="s">
        <v>387</v>
      </c>
      <c r="O591" s="386" t="s">
        <v>117</v>
      </c>
      <c r="P591" s="386" t="s">
        <v>90</v>
      </c>
      <c r="Q591" s="386" t="s">
        <v>221</v>
      </c>
      <c r="R591" s="386">
        <v>0.5937066666666666</v>
      </c>
      <c r="S591" s="386">
        <v>0</v>
      </c>
      <c r="T591" s="386" t="s">
        <v>389</v>
      </c>
      <c r="U591" s="386" t="s">
        <v>405</v>
      </c>
    </row>
    <row r="592" spans="1:21">
      <c r="A592" s="386" t="s">
        <v>116</v>
      </c>
      <c r="B592" s="386" t="s">
        <v>16</v>
      </c>
      <c r="C592" s="386"/>
      <c r="D592" s="387">
        <v>44958</v>
      </c>
      <c r="E592" s="386">
        <v>2</v>
      </c>
      <c r="F592" s="386">
        <v>2023</v>
      </c>
      <c r="G592" s="388">
        <v>21.24</v>
      </c>
      <c r="H592" s="388">
        <v>22</v>
      </c>
      <c r="I592" s="388">
        <v>1.5575999999999999</v>
      </c>
      <c r="J592" s="388">
        <v>0</v>
      </c>
      <c r="K592" s="386" t="s">
        <v>86</v>
      </c>
      <c r="L592" s="386" t="s">
        <v>86</v>
      </c>
      <c r="M592" s="386" t="s">
        <v>386</v>
      </c>
      <c r="N592" s="386" t="s">
        <v>387</v>
      </c>
      <c r="O592" s="386" t="s">
        <v>117</v>
      </c>
      <c r="P592" s="386" t="s">
        <v>90</v>
      </c>
      <c r="Q592" s="386" t="s">
        <v>221</v>
      </c>
      <c r="R592" s="386">
        <v>0.5937066666666666</v>
      </c>
      <c r="S592" s="386">
        <v>0</v>
      </c>
      <c r="T592" s="386" t="s">
        <v>389</v>
      </c>
      <c r="U592" s="386" t="s">
        <v>405</v>
      </c>
    </row>
    <row r="593" spans="1:21">
      <c r="A593" s="386" t="s">
        <v>116</v>
      </c>
      <c r="B593" s="386" t="s">
        <v>17</v>
      </c>
      <c r="C593" s="386"/>
      <c r="D593" s="387">
        <v>44958</v>
      </c>
      <c r="E593" s="386">
        <v>2</v>
      </c>
      <c r="F593" s="386">
        <v>2023</v>
      </c>
      <c r="G593" s="388">
        <v>0</v>
      </c>
      <c r="H593" s="388">
        <v>22</v>
      </c>
      <c r="I593" s="388">
        <v>0</v>
      </c>
      <c r="J593" s="388">
        <v>0</v>
      </c>
      <c r="K593" s="386" t="s">
        <v>86</v>
      </c>
      <c r="L593" s="386" t="s">
        <v>86</v>
      </c>
      <c r="M593" s="386" t="s">
        <v>386</v>
      </c>
      <c r="N593" s="386" t="s">
        <v>387</v>
      </c>
      <c r="O593" s="386" t="s">
        <v>117</v>
      </c>
      <c r="P593" s="386" t="s">
        <v>90</v>
      </c>
      <c r="Q593" s="386" t="s">
        <v>221</v>
      </c>
      <c r="R593" s="386">
        <v>0.22821333333333332</v>
      </c>
      <c r="S593" s="389">
        <v>0</v>
      </c>
      <c r="T593" s="386" t="s">
        <v>389</v>
      </c>
      <c r="U593" s="386" t="s">
        <v>405</v>
      </c>
    </row>
    <row r="594" spans="1:21">
      <c r="A594" s="386" t="s">
        <v>116</v>
      </c>
      <c r="B594" s="386" t="s">
        <v>132</v>
      </c>
      <c r="C594" s="386"/>
      <c r="D594" s="387">
        <v>44958</v>
      </c>
      <c r="E594" s="386">
        <v>2</v>
      </c>
      <c r="F594" s="386">
        <v>2023</v>
      </c>
      <c r="G594" s="388">
        <v>0</v>
      </c>
      <c r="H594" s="388">
        <v>22</v>
      </c>
      <c r="I594" s="388">
        <v>0</v>
      </c>
      <c r="J594" s="388">
        <v>0</v>
      </c>
      <c r="K594" s="386" t="s">
        <v>86</v>
      </c>
      <c r="L594" s="386" t="s">
        <v>86</v>
      </c>
      <c r="M594" s="386" t="s">
        <v>386</v>
      </c>
      <c r="N594" s="386" t="s">
        <v>387</v>
      </c>
      <c r="O594" s="386" t="s">
        <v>117</v>
      </c>
      <c r="P594" s="386" t="s">
        <v>90</v>
      </c>
      <c r="Q594" s="386" t="s">
        <v>221</v>
      </c>
      <c r="R594" s="386">
        <v>0.22821333333333332</v>
      </c>
      <c r="S594" s="386">
        <v>0</v>
      </c>
      <c r="T594" s="386" t="s">
        <v>389</v>
      </c>
      <c r="U594" s="386" t="s">
        <v>405</v>
      </c>
    </row>
    <row r="595" spans="1:21">
      <c r="A595" s="386" t="s">
        <v>116</v>
      </c>
      <c r="B595" s="386" t="s">
        <v>13</v>
      </c>
      <c r="C595" s="386"/>
      <c r="D595" s="387">
        <v>44958</v>
      </c>
      <c r="E595" s="386">
        <v>2</v>
      </c>
      <c r="F595" s="386">
        <v>2023</v>
      </c>
      <c r="G595" s="388">
        <v>0</v>
      </c>
      <c r="H595" s="388">
        <v>22</v>
      </c>
      <c r="I595" s="388">
        <v>0</v>
      </c>
      <c r="J595" s="388">
        <v>0</v>
      </c>
      <c r="K595" s="386" t="s">
        <v>86</v>
      </c>
      <c r="L595" s="386" t="s">
        <v>86</v>
      </c>
      <c r="M595" s="386" t="s">
        <v>386</v>
      </c>
      <c r="N595" s="386" t="s">
        <v>387</v>
      </c>
      <c r="O595" s="386" t="s">
        <v>117</v>
      </c>
      <c r="P595" s="386" t="s">
        <v>90</v>
      </c>
      <c r="Q595" s="386" t="s">
        <v>221</v>
      </c>
      <c r="R595" s="386">
        <v>0.22821333333333332</v>
      </c>
      <c r="S595" s="386">
        <v>0</v>
      </c>
      <c r="T595" s="386" t="s">
        <v>389</v>
      </c>
      <c r="U595" s="386" t="s">
        <v>405</v>
      </c>
    </row>
    <row r="596" spans="1:21">
      <c r="A596" s="386" t="s">
        <v>116</v>
      </c>
      <c r="B596" s="386" t="s">
        <v>14</v>
      </c>
      <c r="C596" s="386"/>
      <c r="D596" s="387">
        <v>44958</v>
      </c>
      <c r="E596" s="386">
        <v>2</v>
      </c>
      <c r="F596" s="386">
        <v>2023</v>
      </c>
      <c r="G596" s="388">
        <v>0</v>
      </c>
      <c r="H596" s="388">
        <v>22</v>
      </c>
      <c r="I596" s="388">
        <v>0</v>
      </c>
      <c r="J596" s="388">
        <v>0</v>
      </c>
      <c r="K596" s="386" t="s">
        <v>86</v>
      </c>
      <c r="L596" s="386" t="s">
        <v>86</v>
      </c>
      <c r="M596" s="386" t="s">
        <v>386</v>
      </c>
      <c r="N596" s="386" t="s">
        <v>387</v>
      </c>
      <c r="O596" s="386" t="s">
        <v>117</v>
      </c>
      <c r="P596" s="386" t="s">
        <v>90</v>
      </c>
      <c r="Q596" s="386" t="s">
        <v>221</v>
      </c>
      <c r="R596" s="386">
        <v>0</v>
      </c>
      <c r="S596" s="389">
        <v>0</v>
      </c>
      <c r="T596" s="386" t="s">
        <v>389</v>
      </c>
      <c r="U596" s="386" t="s">
        <v>405</v>
      </c>
    </row>
    <row r="597" spans="1:21">
      <c r="A597" s="386" t="s">
        <v>118</v>
      </c>
      <c r="B597" s="386" t="s">
        <v>7</v>
      </c>
      <c r="C597" s="386"/>
      <c r="D597" s="387">
        <v>44958</v>
      </c>
      <c r="E597" s="386">
        <v>2</v>
      </c>
      <c r="F597" s="386">
        <v>2023</v>
      </c>
      <c r="G597" s="388">
        <v>20</v>
      </c>
      <c r="H597" s="388">
        <v>22</v>
      </c>
      <c r="I597" s="388">
        <v>1.4666666666666666</v>
      </c>
      <c r="J597" s="388">
        <v>0.50660000000000005</v>
      </c>
      <c r="K597" s="386" t="s">
        <v>41</v>
      </c>
      <c r="L597" s="386" t="s">
        <v>41</v>
      </c>
      <c r="M597" s="386" t="s">
        <v>386</v>
      </c>
      <c r="N597" s="386" t="s">
        <v>387</v>
      </c>
      <c r="O597" s="386" t="s">
        <v>119</v>
      </c>
      <c r="P597" s="386" t="s">
        <v>90</v>
      </c>
      <c r="Q597" s="386" t="s">
        <v>120</v>
      </c>
      <c r="R597" s="386">
        <v>0</v>
      </c>
      <c r="S597" s="386">
        <v>0</v>
      </c>
      <c r="T597" s="386" t="s">
        <v>389</v>
      </c>
      <c r="U597" s="386" t="s">
        <v>405</v>
      </c>
    </row>
    <row r="598" spans="1:21">
      <c r="A598" s="386" t="s">
        <v>118</v>
      </c>
      <c r="B598" s="386" t="s">
        <v>8</v>
      </c>
      <c r="C598" s="386"/>
      <c r="D598" s="387">
        <v>44958</v>
      </c>
      <c r="E598" s="386">
        <v>2</v>
      </c>
      <c r="F598" s="386">
        <v>2023</v>
      </c>
      <c r="G598" s="388">
        <v>30</v>
      </c>
      <c r="H598" s="388">
        <v>22</v>
      </c>
      <c r="I598" s="388">
        <v>2.2000000000000002</v>
      </c>
      <c r="J598" s="388">
        <v>0</v>
      </c>
      <c r="K598" s="386" t="s">
        <v>41</v>
      </c>
      <c r="L598" s="386" t="s">
        <v>41</v>
      </c>
      <c r="M598" s="386" t="s">
        <v>386</v>
      </c>
      <c r="N598" s="386" t="s">
        <v>387</v>
      </c>
      <c r="O598" s="386" t="s">
        <v>119</v>
      </c>
      <c r="P598" s="386" t="s">
        <v>90</v>
      </c>
      <c r="Q598" s="386" t="s">
        <v>120</v>
      </c>
      <c r="R598" s="386">
        <v>0</v>
      </c>
      <c r="S598" s="386">
        <v>0</v>
      </c>
      <c r="T598" s="386" t="s">
        <v>389</v>
      </c>
      <c r="U598" s="386" t="s">
        <v>405</v>
      </c>
    </row>
    <row r="599" spans="1:21">
      <c r="A599" s="386" t="s">
        <v>118</v>
      </c>
      <c r="B599" s="386" t="s">
        <v>9</v>
      </c>
      <c r="C599" s="386"/>
      <c r="D599" s="387">
        <v>44958</v>
      </c>
      <c r="E599" s="386">
        <v>2</v>
      </c>
      <c r="F599" s="386">
        <v>2023</v>
      </c>
      <c r="G599" s="388">
        <v>0</v>
      </c>
      <c r="H599" s="388">
        <v>22</v>
      </c>
      <c r="I599" s="388">
        <v>0</v>
      </c>
      <c r="J599" s="388">
        <v>0</v>
      </c>
      <c r="K599" s="386" t="s">
        <v>41</v>
      </c>
      <c r="L599" s="386" t="s">
        <v>41</v>
      </c>
      <c r="M599" s="386" t="s">
        <v>386</v>
      </c>
      <c r="N599" s="386" t="s">
        <v>387</v>
      </c>
      <c r="O599" s="386" t="s">
        <v>119</v>
      </c>
      <c r="P599" s="386" t="s">
        <v>90</v>
      </c>
      <c r="Q599" s="386" t="s">
        <v>120</v>
      </c>
      <c r="R599" s="386">
        <v>0</v>
      </c>
      <c r="S599" s="389">
        <v>0</v>
      </c>
      <c r="T599" s="386" t="s">
        <v>389</v>
      </c>
      <c r="U599" s="386" t="s">
        <v>405</v>
      </c>
    </row>
    <row r="600" spans="1:21">
      <c r="A600" s="386" t="s">
        <v>118</v>
      </c>
      <c r="B600" s="386" t="s">
        <v>10</v>
      </c>
      <c r="C600" s="386"/>
      <c r="D600" s="387">
        <v>44958</v>
      </c>
      <c r="E600" s="386">
        <v>2</v>
      </c>
      <c r="F600" s="386">
        <v>2023</v>
      </c>
      <c r="G600" s="388">
        <v>30</v>
      </c>
      <c r="H600" s="388">
        <v>22</v>
      </c>
      <c r="I600" s="388">
        <v>2.2000000000000002</v>
      </c>
      <c r="J600" s="388">
        <v>0</v>
      </c>
      <c r="K600" s="386" t="s">
        <v>41</v>
      </c>
      <c r="L600" s="386" t="s">
        <v>41</v>
      </c>
      <c r="M600" s="386" t="s">
        <v>386</v>
      </c>
      <c r="N600" s="386" t="s">
        <v>387</v>
      </c>
      <c r="O600" s="386" t="s">
        <v>119</v>
      </c>
      <c r="P600" s="386" t="s">
        <v>90</v>
      </c>
      <c r="Q600" s="386" t="s">
        <v>120</v>
      </c>
      <c r="R600" s="386">
        <v>0</v>
      </c>
      <c r="S600" s="386">
        <v>0</v>
      </c>
      <c r="T600" s="386" t="s">
        <v>389</v>
      </c>
      <c r="U600" s="386" t="s">
        <v>405</v>
      </c>
    </row>
    <row r="601" spans="1:21">
      <c r="A601" s="386" t="s">
        <v>118</v>
      </c>
      <c r="B601" s="386" t="s">
        <v>5</v>
      </c>
      <c r="C601" s="386"/>
      <c r="D601" s="387">
        <v>44958</v>
      </c>
      <c r="E601" s="386">
        <v>2</v>
      </c>
      <c r="F601" s="386">
        <v>2023</v>
      </c>
      <c r="G601" s="388">
        <v>16</v>
      </c>
      <c r="H601" s="388">
        <v>22</v>
      </c>
      <c r="I601" s="388">
        <v>1.1733333333333333</v>
      </c>
      <c r="J601" s="388">
        <v>0</v>
      </c>
      <c r="K601" s="386" t="s">
        <v>41</v>
      </c>
      <c r="L601" s="386" t="s">
        <v>41</v>
      </c>
      <c r="M601" s="386" t="s">
        <v>386</v>
      </c>
      <c r="N601" s="386" t="s">
        <v>387</v>
      </c>
      <c r="O601" s="386" t="s">
        <v>119</v>
      </c>
      <c r="P601" s="386" t="s">
        <v>90</v>
      </c>
      <c r="Q601" s="386" t="s">
        <v>120</v>
      </c>
      <c r="R601" s="386">
        <v>0</v>
      </c>
      <c r="S601" s="386">
        <v>0</v>
      </c>
      <c r="T601" s="386" t="s">
        <v>389</v>
      </c>
      <c r="U601" s="386" t="s">
        <v>405</v>
      </c>
    </row>
    <row r="602" spans="1:21">
      <c r="A602" s="386" t="s">
        <v>118</v>
      </c>
      <c r="B602" s="386" t="s">
        <v>11</v>
      </c>
      <c r="C602" s="386"/>
      <c r="D602" s="387">
        <v>44958</v>
      </c>
      <c r="E602" s="386">
        <v>2</v>
      </c>
      <c r="F602" s="386">
        <v>2023</v>
      </c>
      <c r="G602" s="388">
        <v>60</v>
      </c>
      <c r="H602" s="388">
        <v>22</v>
      </c>
      <c r="I602" s="388">
        <v>4.4000000000000004</v>
      </c>
      <c r="J602" s="388">
        <v>0.94199999999999995</v>
      </c>
      <c r="K602" s="386" t="s">
        <v>41</v>
      </c>
      <c r="L602" s="386" t="s">
        <v>41</v>
      </c>
      <c r="M602" s="386" t="s">
        <v>386</v>
      </c>
      <c r="N602" s="386" t="s">
        <v>387</v>
      </c>
      <c r="O602" s="386" t="s">
        <v>119</v>
      </c>
      <c r="P602" s="386" t="s">
        <v>90</v>
      </c>
      <c r="Q602" s="386" t="s">
        <v>120</v>
      </c>
      <c r="R602" s="386">
        <v>0</v>
      </c>
      <c r="S602" s="389">
        <v>0</v>
      </c>
      <c r="T602" s="386" t="s">
        <v>389</v>
      </c>
      <c r="U602" s="386" t="s">
        <v>405</v>
      </c>
    </row>
    <row r="603" spans="1:21">
      <c r="A603" s="386" t="s">
        <v>118</v>
      </c>
      <c r="B603" s="386" t="s">
        <v>12</v>
      </c>
      <c r="C603" s="386"/>
      <c r="D603" s="387">
        <v>44958</v>
      </c>
      <c r="E603" s="386">
        <v>2</v>
      </c>
      <c r="F603" s="386">
        <v>2023</v>
      </c>
      <c r="G603" s="388">
        <v>20</v>
      </c>
      <c r="H603" s="388">
        <v>22</v>
      </c>
      <c r="I603" s="388">
        <v>1.4666666666666666</v>
      </c>
      <c r="J603" s="388">
        <v>0.09</v>
      </c>
      <c r="K603" s="386" t="s">
        <v>41</v>
      </c>
      <c r="L603" s="386" t="s">
        <v>41</v>
      </c>
      <c r="M603" s="386" t="s">
        <v>386</v>
      </c>
      <c r="N603" s="386" t="s">
        <v>387</v>
      </c>
      <c r="O603" s="386" t="s">
        <v>119</v>
      </c>
      <c r="P603" s="386" t="s">
        <v>90</v>
      </c>
      <c r="Q603" s="386" t="s">
        <v>120</v>
      </c>
      <c r="R603" s="386">
        <v>0</v>
      </c>
      <c r="S603" s="386">
        <v>0</v>
      </c>
      <c r="T603" s="386" t="s">
        <v>389</v>
      </c>
      <c r="U603" s="386" t="s">
        <v>405</v>
      </c>
    </row>
    <row r="604" spans="1:21">
      <c r="A604" s="386" t="s">
        <v>118</v>
      </c>
      <c r="B604" s="386" t="s">
        <v>15</v>
      </c>
      <c r="C604" s="386"/>
      <c r="D604" s="387">
        <v>44958</v>
      </c>
      <c r="E604" s="386">
        <v>2</v>
      </c>
      <c r="F604" s="386">
        <v>2023</v>
      </c>
      <c r="G604" s="388">
        <v>4</v>
      </c>
      <c r="H604" s="388">
        <v>22</v>
      </c>
      <c r="I604" s="388">
        <v>0.29333333333333333</v>
      </c>
      <c r="J604" s="388">
        <v>0</v>
      </c>
      <c r="K604" s="386" t="s">
        <v>41</v>
      </c>
      <c r="L604" s="386" t="s">
        <v>41</v>
      </c>
      <c r="M604" s="386" t="s">
        <v>386</v>
      </c>
      <c r="N604" s="386" t="s">
        <v>387</v>
      </c>
      <c r="O604" s="386" t="s">
        <v>119</v>
      </c>
      <c r="P604" s="386" t="s">
        <v>90</v>
      </c>
      <c r="Q604" s="386" t="s">
        <v>120</v>
      </c>
      <c r="R604" s="386">
        <v>0</v>
      </c>
      <c r="S604" s="386">
        <v>0</v>
      </c>
      <c r="T604" s="386" t="s">
        <v>389</v>
      </c>
      <c r="U604" s="386" t="s">
        <v>405</v>
      </c>
    </row>
    <row r="605" spans="1:21">
      <c r="A605" s="386" t="s">
        <v>118</v>
      </c>
      <c r="B605" s="386" t="s">
        <v>16</v>
      </c>
      <c r="C605" s="386"/>
      <c r="D605" s="387">
        <v>44958</v>
      </c>
      <c r="E605" s="386">
        <v>2</v>
      </c>
      <c r="F605" s="386">
        <v>2023</v>
      </c>
      <c r="G605" s="388">
        <v>20</v>
      </c>
      <c r="H605" s="388">
        <v>22</v>
      </c>
      <c r="I605" s="388">
        <v>1.4666666666666666</v>
      </c>
      <c r="J605" s="388">
        <v>0</v>
      </c>
      <c r="K605" s="386" t="s">
        <v>41</v>
      </c>
      <c r="L605" s="386" t="s">
        <v>41</v>
      </c>
      <c r="M605" s="386" t="s">
        <v>386</v>
      </c>
      <c r="N605" s="386" t="s">
        <v>387</v>
      </c>
      <c r="O605" s="386" t="s">
        <v>119</v>
      </c>
      <c r="P605" s="386" t="s">
        <v>90</v>
      </c>
      <c r="Q605" s="386" t="s">
        <v>120</v>
      </c>
      <c r="R605" s="386">
        <v>0</v>
      </c>
      <c r="S605" s="389">
        <v>0</v>
      </c>
      <c r="T605" s="386" t="s">
        <v>389</v>
      </c>
      <c r="U605" s="386" t="s">
        <v>405</v>
      </c>
    </row>
    <row r="606" spans="1:21">
      <c r="A606" s="386" t="s">
        <v>118</v>
      </c>
      <c r="B606" s="386" t="s">
        <v>17</v>
      </c>
      <c r="C606" s="386"/>
      <c r="D606" s="387">
        <v>44958</v>
      </c>
      <c r="E606" s="386">
        <v>2</v>
      </c>
      <c r="F606" s="386">
        <v>2023</v>
      </c>
      <c r="G606" s="388">
        <v>0</v>
      </c>
      <c r="H606" s="388">
        <v>22</v>
      </c>
      <c r="I606" s="388">
        <v>0</v>
      </c>
      <c r="J606" s="388">
        <v>0</v>
      </c>
      <c r="K606" s="386" t="s">
        <v>41</v>
      </c>
      <c r="L606" s="386" t="s">
        <v>41</v>
      </c>
      <c r="M606" s="386" t="s">
        <v>386</v>
      </c>
      <c r="N606" s="386" t="s">
        <v>387</v>
      </c>
      <c r="O606" s="386" t="s">
        <v>119</v>
      </c>
      <c r="P606" s="386" t="s">
        <v>90</v>
      </c>
      <c r="Q606" s="386" t="s">
        <v>120</v>
      </c>
      <c r="R606" s="386">
        <v>0</v>
      </c>
      <c r="S606" s="386">
        <v>0</v>
      </c>
      <c r="T606" s="386" t="s">
        <v>389</v>
      </c>
      <c r="U606" s="386" t="s">
        <v>405</v>
      </c>
    </row>
    <row r="607" spans="1:21">
      <c r="A607" s="386" t="s">
        <v>118</v>
      </c>
      <c r="B607" s="386" t="s">
        <v>132</v>
      </c>
      <c r="C607" s="386"/>
      <c r="D607" s="387">
        <v>44958</v>
      </c>
      <c r="E607" s="386">
        <v>2</v>
      </c>
      <c r="F607" s="386">
        <v>2023</v>
      </c>
      <c r="G607" s="388">
        <v>0</v>
      </c>
      <c r="H607" s="388">
        <v>22</v>
      </c>
      <c r="I607" s="388">
        <v>0</v>
      </c>
      <c r="J607" s="388">
        <v>0</v>
      </c>
      <c r="K607" s="386" t="s">
        <v>41</v>
      </c>
      <c r="L607" s="386" t="s">
        <v>41</v>
      </c>
      <c r="M607" s="386" t="s">
        <v>386</v>
      </c>
      <c r="N607" s="386" t="s">
        <v>387</v>
      </c>
      <c r="O607" s="386" t="s">
        <v>119</v>
      </c>
      <c r="P607" s="386" t="s">
        <v>90</v>
      </c>
      <c r="Q607" s="386" t="s">
        <v>120</v>
      </c>
      <c r="R607" s="386">
        <v>0</v>
      </c>
      <c r="S607" s="386">
        <v>0</v>
      </c>
      <c r="T607" s="386" t="s">
        <v>389</v>
      </c>
      <c r="U607" s="386" t="s">
        <v>405</v>
      </c>
    </row>
    <row r="608" spans="1:21">
      <c r="A608" s="386" t="s">
        <v>118</v>
      </c>
      <c r="B608" s="386" t="s">
        <v>13</v>
      </c>
      <c r="C608" s="386"/>
      <c r="D608" s="387">
        <v>44958</v>
      </c>
      <c r="E608" s="386">
        <v>2</v>
      </c>
      <c r="F608" s="386">
        <v>2023</v>
      </c>
      <c r="G608" s="388">
        <v>0</v>
      </c>
      <c r="H608" s="388">
        <v>22</v>
      </c>
      <c r="I608" s="388">
        <v>0</v>
      </c>
      <c r="J608" s="388">
        <v>0</v>
      </c>
      <c r="K608" s="386" t="s">
        <v>41</v>
      </c>
      <c r="L608" s="386" t="s">
        <v>41</v>
      </c>
      <c r="M608" s="386" t="s">
        <v>386</v>
      </c>
      <c r="N608" s="386" t="s">
        <v>387</v>
      </c>
      <c r="O608" s="386" t="s">
        <v>119</v>
      </c>
      <c r="P608" s="386" t="s">
        <v>90</v>
      </c>
      <c r="Q608" s="386" t="s">
        <v>120</v>
      </c>
      <c r="R608" s="386">
        <v>0</v>
      </c>
      <c r="S608" s="389">
        <v>0</v>
      </c>
      <c r="T608" s="386" t="s">
        <v>389</v>
      </c>
      <c r="U608" s="386" t="s">
        <v>405</v>
      </c>
    </row>
    <row r="609" spans="1:21">
      <c r="A609" s="386" t="s">
        <v>118</v>
      </c>
      <c r="B609" s="386" t="s">
        <v>14</v>
      </c>
      <c r="C609" s="386"/>
      <c r="D609" s="387">
        <v>44958</v>
      </c>
      <c r="E609" s="386">
        <v>2</v>
      </c>
      <c r="F609" s="386">
        <v>2023</v>
      </c>
      <c r="G609" s="388">
        <v>0</v>
      </c>
      <c r="H609" s="388">
        <v>22</v>
      </c>
      <c r="I609" s="388">
        <v>0</v>
      </c>
      <c r="J609" s="388">
        <v>0</v>
      </c>
      <c r="K609" s="386" t="s">
        <v>41</v>
      </c>
      <c r="L609" s="386" t="s">
        <v>41</v>
      </c>
      <c r="M609" s="386" t="s">
        <v>386</v>
      </c>
      <c r="N609" s="386" t="s">
        <v>387</v>
      </c>
      <c r="O609" s="386" t="s">
        <v>119</v>
      </c>
      <c r="P609" s="386" t="s">
        <v>90</v>
      </c>
      <c r="Q609" s="386" t="s">
        <v>120</v>
      </c>
      <c r="R609" s="386">
        <v>0</v>
      </c>
      <c r="S609" s="386">
        <v>0</v>
      </c>
      <c r="T609" s="386" t="s">
        <v>389</v>
      </c>
      <c r="U609" s="386" t="s">
        <v>405</v>
      </c>
    </row>
    <row r="610" spans="1:21">
      <c r="A610" s="386" t="s">
        <v>124</v>
      </c>
      <c r="B610" s="386" t="s">
        <v>124</v>
      </c>
      <c r="C610" s="386"/>
      <c r="D610" s="387">
        <v>44958</v>
      </c>
      <c r="E610" s="386">
        <v>2</v>
      </c>
      <c r="F610" s="386">
        <v>2023</v>
      </c>
      <c r="G610" s="388">
        <v>100</v>
      </c>
      <c r="H610" s="388">
        <v>22</v>
      </c>
      <c r="I610" s="388">
        <v>7.333333333333333</v>
      </c>
      <c r="J610" s="388">
        <v>6.7976999999999999</v>
      </c>
      <c r="K610" s="386" t="s">
        <v>124</v>
      </c>
      <c r="L610" s="386" t="s">
        <v>41</v>
      </c>
      <c r="M610" s="386" t="s">
        <v>382</v>
      </c>
      <c r="N610" s="386" t="s">
        <v>380</v>
      </c>
      <c r="O610" s="386" t="s">
        <v>125</v>
      </c>
      <c r="P610" s="386" t="s">
        <v>60</v>
      </c>
      <c r="Q610" s="386" t="s">
        <v>237</v>
      </c>
      <c r="R610" s="386">
        <v>0</v>
      </c>
      <c r="S610" s="386">
        <v>0</v>
      </c>
      <c r="T610" s="386" t="s">
        <v>389</v>
      </c>
      <c r="U610" s="386" t="s">
        <v>405</v>
      </c>
    </row>
    <row r="611" spans="1:21">
      <c r="A611" s="386" t="s">
        <v>158</v>
      </c>
      <c r="B611" s="386" t="s">
        <v>158</v>
      </c>
      <c r="C611" s="386"/>
      <c r="D611" s="387">
        <v>44958</v>
      </c>
      <c r="E611" s="386">
        <v>2</v>
      </c>
      <c r="F611" s="386">
        <v>2023</v>
      </c>
      <c r="G611" s="388">
        <v>20</v>
      </c>
      <c r="H611" s="388">
        <v>22</v>
      </c>
      <c r="I611" s="388">
        <v>1.4666666666666666</v>
      </c>
      <c r="J611" s="388">
        <v>0</v>
      </c>
      <c r="K611" s="386" t="s">
        <v>388</v>
      </c>
      <c r="L611" s="386" t="s">
        <v>41</v>
      </c>
      <c r="M611" s="386" t="s">
        <v>241</v>
      </c>
      <c r="N611" s="386" t="s">
        <v>62</v>
      </c>
      <c r="O611" s="386" t="s">
        <v>55</v>
      </c>
      <c r="P611" s="386" t="s">
        <v>60</v>
      </c>
      <c r="Q611" s="386" t="s">
        <v>262</v>
      </c>
      <c r="R611" s="386">
        <v>0</v>
      </c>
      <c r="S611" s="389">
        <v>0</v>
      </c>
      <c r="T611" s="386" t="s">
        <v>430</v>
      </c>
      <c r="U611" s="386" t="s">
        <v>431</v>
      </c>
    </row>
    <row r="612" spans="1:21">
      <c r="A612" s="386" t="s">
        <v>122</v>
      </c>
      <c r="B612" s="386" t="s">
        <v>7</v>
      </c>
      <c r="C612" s="386" t="s">
        <v>7</v>
      </c>
      <c r="D612" s="387">
        <v>44958</v>
      </c>
      <c r="E612" s="386">
        <v>2</v>
      </c>
      <c r="F612" s="386">
        <v>2023</v>
      </c>
      <c r="G612" s="388">
        <v>125.5</v>
      </c>
      <c r="H612" s="388">
        <v>22</v>
      </c>
      <c r="I612" s="388">
        <v>9.2033333333333331</v>
      </c>
      <c r="J612" s="388">
        <v>0</v>
      </c>
      <c r="K612" s="386" t="s">
        <v>121</v>
      </c>
      <c r="L612" s="386" t="s">
        <v>121</v>
      </c>
      <c r="M612" s="386" t="s">
        <v>386</v>
      </c>
      <c r="N612" s="386" t="s">
        <v>387</v>
      </c>
      <c r="O612" s="386" t="s">
        <v>123</v>
      </c>
      <c r="P612" s="386" t="s">
        <v>60</v>
      </c>
      <c r="Q612" s="386" t="s">
        <v>238</v>
      </c>
      <c r="R612" s="386">
        <v>0</v>
      </c>
      <c r="S612" s="386">
        <v>0</v>
      </c>
      <c r="T612" s="386" t="s">
        <v>389</v>
      </c>
      <c r="U612" s="386" t="s">
        <v>405</v>
      </c>
    </row>
    <row r="613" spans="1:21">
      <c r="A613" s="386" t="s">
        <v>122</v>
      </c>
      <c r="B613" s="386" t="s">
        <v>8</v>
      </c>
      <c r="C613" s="386" t="s">
        <v>8</v>
      </c>
      <c r="D613" s="387">
        <v>44958</v>
      </c>
      <c r="E613" s="386">
        <v>2</v>
      </c>
      <c r="F613" s="386">
        <v>2023</v>
      </c>
      <c r="G613" s="388">
        <v>0</v>
      </c>
      <c r="H613" s="388">
        <v>22</v>
      </c>
      <c r="I613" s="388">
        <v>0</v>
      </c>
      <c r="J613" s="388">
        <v>0</v>
      </c>
      <c r="K613" s="386" t="s">
        <v>121</v>
      </c>
      <c r="L613" s="386" t="s">
        <v>121</v>
      </c>
      <c r="M613" s="386" t="s">
        <v>386</v>
      </c>
      <c r="N613" s="386" t="s">
        <v>387</v>
      </c>
      <c r="O613" s="386" t="s">
        <v>123</v>
      </c>
      <c r="P613" s="386" t="s">
        <v>60</v>
      </c>
      <c r="Q613" s="386" t="s">
        <v>238</v>
      </c>
      <c r="R613" s="386">
        <v>0</v>
      </c>
      <c r="S613" s="386">
        <v>0</v>
      </c>
      <c r="T613" s="386" t="s">
        <v>389</v>
      </c>
      <c r="U613" s="386" t="s">
        <v>405</v>
      </c>
    </row>
    <row r="614" spans="1:21">
      <c r="A614" s="386" t="s">
        <v>122</v>
      </c>
      <c r="B614" s="386" t="s">
        <v>9</v>
      </c>
      <c r="C614" s="386" t="s">
        <v>9</v>
      </c>
      <c r="D614" s="387">
        <v>44958</v>
      </c>
      <c r="E614" s="386">
        <v>2</v>
      </c>
      <c r="F614" s="386">
        <v>2023</v>
      </c>
      <c r="G614" s="388">
        <v>0</v>
      </c>
      <c r="H614" s="388">
        <v>22</v>
      </c>
      <c r="I614" s="388">
        <v>0</v>
      </c>
      <c r="J614" s="388">
        <v>0</v>
      </c>
      <c r="K614" s="386" t="s">
        <v>121</v>
      </c>
      <c r="L614" s="386" t="s">
        <v>121</v>
      </c>
      <c r="M614" s="386" t="s">
        <v>386</v>
      </c>
      <c r="N614" s="386" t="s">
        <v>387</v>
      </c>
      <c r="O614" s="386" t="s">
        <v>123</v>
      </c>
      <c r="P614" s="386" t="s">
        <v>60</v>
      </c>
      <c r="Q614" s="386" t="s">
        <v>238</v>
      </c>
      <c r="R614" s="386">
        <v>0</v>
      </c>
      <c r="S614" s="389">
        <v>0</v>
      </c>
      <c r="T614" s="386" t="s">
        <v>389</v>
      </c>
      <c r="U614" s="386" t="s">
        <v>405</v>
      </c>
    </row>
    <row r="615" spans="1:21">
      <c r="A615" s="386" t="s">
        <v>122</v>
      </c>
      <c r="B615" s="386" t="s">
        <v>10</v>
      </c>
      <c r="C615" s="386" t="s">
        <v>10</v>
      </c>
      <c r="D615" s="387">
        <v>44958</v>
      </c>
      <c r="E615" s="386">
        <v>2</v>
      </c>
      <c r="F615" s="386">
        <v>2023</v>
      </c>
      <c r="G615" s="388">
        <v>125.5</v>
      </c>
      <c r="H615" s="388">
        <v>22</v>
      </c>
      <c r="I615" s="388">
        <v>9.2033333333333331</v>
      </c>
      <c r="J615" s="388">
        <v>0.65</v>
      </c>
      <c r="K615" s="386" t="s">
        <v>121</v>
      </c>
      <c r="L615" s="386" t="s">
        <v>121</v>
      </c>
      <c r="M615" s="386" t="s">
        <v>386</v>
      </c>
      <c r="N615" s="386" t="s">
        <v>387</v>
      </c>
      <c r="O615" s="386" t="s">
        <v>123</v>
      </c>
      <c r="P615" s="386" t="s">
        <v>60</v>
      </c>
      <c r="Q615" s="386" t="s">
        <v>238</v>
      </c>
      <c r="R615" s="386">
        <v>0</v>
      </c>
      <c r="S615" s="386">
        <v>0</v>
      </c>
      <c r="T615" s="386" t="s">
        <v>389</v>
      </c>
      <c r="U615" s="386" t="s">
        <v>405</v>
      </c>
    </row>
    <row r="616" spans="1:21">
      <c r="A616" s="386" t="s">
        <v>122</v>
      </c>
      <c r="B616" s="386" t="s">
        <v>5</v>
      </c>
      <c r="C616" s="386" t="s">
        <v>5</v>
      </c>
      <c r="D616" s="387">
        <v>44958</v>
      </c>
      <c r="E616" s="386">
        <v>2</v>
      </c>
      <c r="F616" s="386">
        <v>2023</v>
      </c>
      <c r="G616" s="388">
        <v>125.5</v>
      </c>
      <c r="H616" s="388">
        <v>22</v>
      </c>
      <c r="I616" s="388">
        <v>9.2033333333333331</v>
      </c>
      <c r="J616" s="388">
        <v>4.2</v>
      </c>
      <c r="K616" s="386" t="s">
        <v>121</v>
      </c>
      <c r="L616" s="386" t="s">
        <v>121</v>
      </c>
      <c r="M616" s="386" t="s">
        <v>386</v>
      </c>
      <c r="N616" s="386" t="s">
        <v>387</v>
      </c>
      <c r="O616" s="386" t="s">
        <v>123</v>
      </c>
      <c r="P616" s="386" t="s">
        <v>60</v>
      </c>
      <c r="Q616" s="386" t="s">
        <v>238</v>
      </c>
      <c r="R616" s="386">
        <v>0</v>
      </c>
      <c r="S616" s="386">
        <v>0</v>
      </c>
      <c r="T616" s="386" t="s">
        <v>389</v>
      </c>
      <c r="U616" s="386" t="s">
        <v>405</v>
      </c>
    </row>
    <row r="617" spans="1:21">
      <c r="A617" s="386" t="s">
        <v>122</v>
      </c>
      <c r="B617" s="386" t="s">
        <v>11</v>
      </c>
      <c r="C617" s="386" t="s">
        <v>11</v>
      </c>
      <c r="D617" s="387">
        <v>44958</v>
      </c>
      <c r="E617" s="386">
        <v>2</v>
      </c>
      <c r="F617" s="386">
        <v>2023</v>
      </c>
      <c r="G617" s="388">
        <v>125.5</v>
      </c>
      <c r="H617" s="388">
        <v>22</v>
      </c>
      <c r="I617" s="388">
        <v>9.2033333333333331</v>
      </c>
      <c r="J617" s="388">
        <v>0</v>
      </c>
      <c r="K617" s="386" t="s">
        <v>121</v>
      </c>
      <c r="L617" s="386" t="s">
        <v>121</v>
      </c>
      <c r="M617" s="386" t="s">
        <v>386</v>
      </c>
      <c r="N617" s="386" t="s">
        <v>387</v>
      </c>
      <c r="O617" s="386" t="s">
        <v>123</v>
      </c>
      <c r="P617" s="386" t="s">
        <v>60</v>
      </c>
      <c r="Q617" s="386" t="s">
        <v>238</v>
      </c>
      <c r="R617" s="386">
        <v>3.6666666666666665</v>
      </c>
      <c r="S617" s="389">
        <v>0</v>
      </c>
      <c r="T617" s="386" t="s">
        <v>389</v>
      </c>
      <c r="U617" s="386" t="s">
        <v>405</v>
      </c>
    </row>
    <row r="618" spans="1:21">
      <c r="A618" s="386" t="s">
        <v>122</v>
      </c>
      <c r="B618" s="386" t="s">
        <v>12</v>
      </c>
      <c r="C618" s="386" t="s">
        <v>12</v>
      </c>
      <c r="D618" s="387">
        <v>44958</v>
      </c>
      <c r="E618" s="386">
        <v>2</v>
      </c>
      <c r="F618" s="386">
        <v>2023</v>
      </c>
      <c r="G618" s="388">
        <v>0</v>
      </c>
      <c r="H618" s="388">
        <v>22</v>
      </c>
      <c r="I618" s="388">
        <v>0</v>
      </c>
      <c r="J618" s="388">
        <v>0</v>
      </c>
      <c r="K618" s="386" t="s">
        <v>121</v>
      </c>
      <c r="L618" s="386" t="s">
        <v>121</v>
      </c>
      <c r="M618" s="386" t="s">
        <v>386</v>
      </c>
      <c r="N618" s="386" t="s">
        <v>387</v>
      </c>
      <c r="O618" s="386" t="s">
        <v>123</v>
      </c>
      <c r="P618" s="386" t="s">
        <v>60</v>
      </c>
      <c r="Q618" s="386" t="s">
        <v>238</v>
      </c>
      <c r="R618" s="386">
        <v>3.6666666666666665</v>
      </c>
      <c r="S618" s="386">
        <v>0</v>
      </c>
      <c r="T618" s="386" t="s">
        <v>389</v>
      </c>
      <c r="U618" s="386" t="s">
        <v>405</v>
      </c>
    </row>
    <row r="619" spans="1:21">
      <c r="A619" s="386" t="s">
        <v>122</v>
      </c>
      <c r="B619" s="386" t="s">
        <v>15</v>
      </c>
      <c r="C619" s="386" t="s">
        <v>15</v>
      </c>
      <c r="D619" s="387">
        <v>44958</v>
      </c>
      <c r="E619" s="386">
        <v>2</v>
      </c>
      <c r="F619" s="386">
        <v>2023</v>
      </c>
      <c r="G619" s="388">
        <v>0</v>
      </c>
      <c r="H619" s="388">
        <v>22</v>
      </c>
      <c r="I619" s="388">
        <v>0</v>
      </c>
      <c r="J619" s="388">
        <v>0</v>
      </c>
      <c r="K619" s="386" t="s">
        <v>121</v>
      </c>
      <c r="L619" s="386" t="s">
        <v>121</v>
      </c>
      <c r="M619" s="386" t="s">
        <v>386</v>
      </c>
      <c r="N619" s="386" t="s">
        <v>387</v>
      </c>
      <c r="O619" s="386" t="s">
        <v>123</v>
      </c>
      <c r="P619" s="386" t="s">
        <v>60</v>
      </c>
      <c r="Q619" s="386" t="s">
        <v>238</v>
      </c>
      <c r="R619" s="386">
        <v>3.6666666666666665</v>
      </c>
      <c r="S619" s="386">
        <v>0</v>
      </c>
      <c r="T619" s="386" t="s">
        <v>389</v>
      </c>
      <c r="U619" s="386" t="s">
        <v>405</v>
      </c>
    </row>
    <row r="620" spans="1:21">
      <c r="A620" s="386" t="s">
        <v>122</v>
      </c>
      <c r="B620" s="386" t="s">
        <v>16</v>
      </c>
      <c r="C620" s="386" t="s">
        <v>16</v>
      </c>
      <c r="D620" s="387">
        <v>44958</v>
      </c>
      <c r="E620" s="386">
        <v>2</v>
      </c>
      <c r="F620" s="386">
        <v>2023</v>
      </c>
      <c r="G620" s="388">
        <v>125.5</v>
      </c>
      <c r="H620" s="388">
        <v>22</v>
      </c>
      <c r="I620" s="388">
        <v>9.2033333333333331</v>
      </c>
      <c r="J620" s="388">
        <v>0</v>
      </c>
      <c r="K620" s="386" t="s">
        <v>121</v>
      </c>
      <c r="L620" s="386" t="s">
        <v>121</v>
      </c>
      <c r="M620" s="386" t="s">
        <v>386</v>
      </c>
      <c r="N620" s="386" t="s">
        <v>387</v>
      </c>
      <c r="O620" s="386" t="s">
        <v>123</v>
      </c>
      <c r="P620" s="386" t="s">
        <v>60</v>
      </c>
      <c r="Q620" s="386" t="s">
        <v>238</v>
      </c>
      <c r="R620" s="386">
        <v>1.4666666666666666</v>
      </c>
      <c r="S620" s="389">
        <v>0</v>
      </c>
      <c r="T620" s="386" t="s">
        <v>389</v>
      </c>
      <c r="U620" s="386" t="s">
        <v>405</v>
      </c>
    </row>
    <row r="621" spans="1:21">
      <c r="A621" s="386" t="s">
        <v>122</v>
      </c>
      <c r="B621" s="386" t="s">
        <v>17</v>
      </c>
      <c r="C621" s="386" t="s">
        <v>17</v>
      </c>
      <c r="D621" s="387">
        <v>44958</v>
      </c>
      <c r="E621" s="386">
        <v>2</v>
      </c>
      <c r="F621" s="386">
        <v>2023</v>
      </c>
      <c r="G621" s="388">
        <v>125.5</v>
      </c>
      <c r="H621" s="388">
        <v>22</v>
      </c>
      <c r="I621" s="388">
        <v>9.2033333333333331</v>
      </c>
      <c r="J621" s="388">
        <v>1.17</v>
      </c>
      <c r="K621" s="386" t="s">
        <v>121</v>
      </c>
      <c r="L621" s="386" t="s">
        <v>121</v>
      </c>
      <c r="M621" s="386" t="s">
        <v>386</v>
      </c>
      <c r="N621" s="386" t="s">
        <v>387</v>
      </c>
      <c r="O621" s="386" t="s">
        <v>123</v>
      </c>
      <c r="P621" s="386" t="s">
        <v>60</v>
      </c>
      <c r="Q621" s="386" t="s">
        <v>238</v>
      </c>
      <c r="R621" s="386">
        <v>1.4666666666666666</v>
      </c>
      <c r="S621" s="386">
        <v>0</v>
      </c>
      <c r="T621" s="386" t="s">
        <v>389</v>
      </c>
      <c r="U621" s="386" t="s">
        <v>405</v>
      </c>
    </row>
    <row r="622" spans="1:21">
      <c r="A622" s="386" t="s">
        <v>122</v>
      </c>
      <c r="B622" s="386" t="s">
        <v>132</v>
      </c>
      <c r="C622" s="386" t="s">
        <v>155</v>
      </c>
      <c r="D622" s="387">
        <v>44958</v>
      </c>
      <c r="E622" s="386">
        <v>2</v>
      </c>
      <c r="F622" s="386">
        <v>2023</v>
      </c>
      <c r="G622" s="388">
        <v>125.5</v>
      </c>
      <c r="H622" s="388">
        <v>22</v>
      </c>
      <c r="I622" s="388">
        <v>9.2033333333333331</v>
      </c>
      <c r="J622" s="388">
        <v>0</v>
      </c>
      <c r="K622" s="386" t="s">
        <v>121</v>
      </c>
      <c r="L622" s="386" t="s">
        <v>121</v>
      </c>
      <c r="M622" s="386" t="s">
        <v>386</v>
      </c>
      <c r="N622" s="386" t="s">
        <v>387</v>
      </c>
      <c r="O622" s="386" t="s">
        <v>123</v>
      </c>
      <c r="P622" s="386" t="s">
        <v>60</v>
      </c>
      <c r="Q622" s="386" t="s">
        <v>238</v>
      </c>
      <c r="R622" s="386">
        <v>1.4666666666666666</v>
      </c>
      <c r="S622" s="386">
        <v>0</v>
      </c>
      <c r="T622" s="386" t="s">
        <v>389</v>
      </c>
      <c r="U622" s="386" t="s">
        <v>405</v>
      </c>
    </row>
    <row r="623" spans="1:21">
      <c r="A623" s="386" t="s">
        <v>122</v>
      </c>
      <c r="B623" s="386" t="s">
        <v>132</v>
      </c>
      <c r="C623" s="386" t="s">
        <v>156</v>
      </c>
      <c r="D623" s="387">
        <v>44958</v>
      </c>
      <c r="E623" s="386">
        <v>2</v>
      </c>
      <c r="F623" s="386">
        <v>2023</v>
      </c>
      <c r="G623" s="388">
        <v>125.5</v>
      </c>
      <c r="H623" s="388">
        <v>22</v>
      </c>
      <c r="I623" s="388">
        <v>9.2033333333333331</v>
      </c>
      <c r="J623" s="388">
        <v>0</v>
      </c>
      <c r="K623" s="386" t="s">
        <v>121</v>
      </c>
      <c r="L623" s="386" t="s">
        <v>121</v>
      </c>
      <c r="M623" s="386" t="s">
        <v>386</v>
      </c>
      <c r="N623" s="386" t="s">
        <v>387</v>
      </c>
      <c r="O623" s="386" t="s">
        <v>123</v>
      </c>
      <c r="P623" s="386" t="s">
        <v>60</v>
      </c>
      <c r="Q623" s="386" t="s">
        <v>238</v>
      </c>
      <c r="R623" s="386">
        <v>1.8333333333333333</v>
      </c>
      <c r="S623" s="389">
        <v>0</v>
      </c>
      <c r="T623" s="386" t="s">
        <v>389</v>
      </c>
      <c r="U623" s="386" t="s">
        <v>405</v>
      </c>
    </row>
    <row r="624" spans="1:21">
      <c r="A624" s="386" t="s">
        <v>122</v>
      </c>
      <c r="B624" s="386" t="s">
        <v>13</v>
      </c>
      <c r="C624" s="386" t="s">
        <v>13</v>
      </c>
      <c r="D624" s="387">
        <v>44958</v>
      </c>
      <c r="E624" s="386">
        <v>2</v>
      </c>
      <c r="F624" s="386">
        <v>2023</v>
      </c>
      <c r="G624" s="388">
        <v>0</v>
      </c>
      <c r="H624" s="388">
        <v>22</v>
      </c>
      <c r="I624" s="388">
        <v>0</v>
      </c>
      <c r="J624" s="388">
        <v>0</v>
      </c>
      <c r="K624" s="386" t="s">
        <v>121</v>
      </c>
      <c r="L624" s="386" t="s">
        <v>121</v>
      </c>
      <c r="M624" s="386" t="s">
        <v>386</v>
      </c>
      <c r="N624" s="386" t="s">
        <v>387</v>
      </c>
      <c r="O624" s="386" t="s">
        <v>123</v>
      </c>
      <c r="P624" s="386" t="s">
        <v>60</v>
      </c>
      <c r="Q624" s="386" t="s">
        <v>238</v>
      </c>
      <c r="R624" s="386">
        <v>1.8333333333333333</v>
      </c>
      <c r="S624" s="386">
        <v>0</v>
      </c>
      <c r="T624" s="386" t="s">
        <v>389</v>
      </c>
      <c r="U624" s="386" t="s">
        <v>405</v>
      </c>
    </row>
    <row r="625" spans="1:21">
      <c r="A625" s="386" t="s">
        <v>122</v>
      </c>
      <c r="B625" s="386" t="s">
        <v>14</v>
      </c>
      <c r="C625" s="386" t="s">
        <v>14</v>
      </c>
      <c r="D625" s="387">
        <v>44958</v>
      </c>
      <c r="E625" s="386">
        <v>2</v>
      </c>
      <c r="F625" s="386">
        <v>2023</v>
      </c>
      <c r="G625" s="388">
        <v>0</v>
      </c>
      <c r="H625" s="388">
        <v>22</v>
      </c>
      <c r="I625" s="388">
        <v>0</v>
      </c>
      <c r="J625" s="388">
        <v>0</v>
      </c>
      <c r="K625" s="386" t="s">
        <v>121</v>
      </c>
      <c r="L625" s="386" t="s">
        <v>121</v>
      </c>
      <c r="M625" s="386" t="s">
        <v>386</v>
      </c>
      <c r="N625" s="386" t="s">
        <v>387</v>
      </c>
      <c r="O625" s="386" t="s">
        <v>123</v>
      </c>
      <c r="P625" s="386" t="s">
        <v>60</v>
      </c>
      <c r="Q625" s="386" t="s">
        <v>238</v>
      </c>
      <c r="R625" s="386">
        <v>1.8333333333333333</v>
      </c>
      <c r="S625" s="386">
        <v>0</v>
      </c>
      <c r="T625" s="386" t="s">
        <v>389</v>
      </c>
      <c r="U625" s="386" t="s">
        <v>405</v>
      </c>
    </row>
    <row r="626" spans="1:21">
      <c r="A626" s="386" t="s">
        <v>57</v>
      </c>
      <c r="B626" s="386" t="s">
        <v>7</v>
      </c>
      <c r="C626" s="386" t="s">
        <v>150</v>
      </c>
      <c r="D626" s="387">
        <v>44986</v>
      </c>
      <c r="E626" s="386">
        <v>3</v>
      </c>
      <c r="F626" s="386">
        <v>2023</v>
      </c>
      <c r="G626" s="388">
        <v>65.625</v>
      </c>
      <c r="H626" s="388">
        <v>22</v>
      </c>
      <c r="I626" s="388">
        <v>4.8125</v>
      </c>
      <c r="J626" s="388">
        <v>2</v>
      </c>
      <c r="K626" s="386" t="s">
        <v>57</v>
      </c>
      <c r="L626" s="386" t="s">
        <v>41</v>
      </c>
      <c r="M626" s="386" t="s">
        <v>241</v>
      </c>
      <c r="N626" s="386" t="s">
        <v>58</v>
      </c>
      <c r="O626" s="386" t="s">
        <v>59</v>
      </c>
      <c r="P626" s="386" t="s">
        <v>60</v>
      </c>
      <c r="Q626" s="386" t="s">
        <v>60</v>
      </c>
      <c r="R626" s="386">
        <v>4.7666666666666666</v>
      </c>
      <c r="S626" s="389">
        <v>0</v>
      </c>
      <c r="T626" s="386" t="s">
        <v>389</v>
      </c>
      <c r="U626" s="386" t="s">
        <v>405</v>
      </c>
    </row>
    <row r="627" spans="1:21">
      <c r="A627" s="386" t="s">
        <v>57</v>
      </c>
      <c r="B627" s="386" t="s">
        <v>7</v>
      </c>
      <c r="C627" s="386" t="s">
        <v>20</v>
      </c>
      <c r="D627" s="387">
        <v>44986</v>
      </c>
      <c r="E627" s="386">
        <v>3</v>
      </c>
      <c r="F627" s="386">
        <v>2023</v>
      </c>
      <c r="G627" s="388">
        <v>145.3125</v>
      </c>
      <c r="H627" s="388">
        <v>22</v>
      </c>
      <c r="I627" s="388">
        <v>10.65625</v>
      </c>
      <c r="J627" s="388">
        <v>68.989999999999995</v>
      </c>
      <c r="K627" s="386" t="s">
        <v>57</v>
      </c>
      <c r="L627" s="386" t="s">
        <v>41</v>
      </c>
      <c r="M627" s="386" t="s">
        <v>241</v>
      </c>
      <c r="N627" s="386" t="s">
        <v>58</v>
      </c>
      <c r="O627" s="386" t="s">
        <v>59</v>
      </c>
      <c r="P627" s="386" t="s">
        <v>60</v>
      </c>
      <c r="Q627" s="386" t="s">
        <v>60</v>
      </c>
      <c r="R627" s="386">
        <v>4.7666666666666666</v>
      </c>
      <c r="S627" s="386">
        <v>0</v>
      </c>
      <c r="T627" s="386" t="s">
        <v>389</v>
      </c>
      <c r="U627" s="386" t="s">
        <v>405</v>
      </c>
    </row>
    <row r="628" spans="1:21">
      <c r="A628" s="386" t="s">
        <v>57</v>
      </c>
      <c r="B628" s="386" t="s">
        <v>7</v>
      </c>
      <c r="C628" s="386" t="s">
        <v>21</v>
      </c>
      <c r="D628" s="387">
        <v>44986</v>
      </c>
      <c r="E628" s="386">
        <v>3</v>
      </c>
      <c r="F628" s="386">
        <v>2023</v>
      </c>
      <c r="G628" s="388">
        <v>140.625</v>
      </c>
      <c r="H628" s="388">
        <v>22</v>
      </c>
      <c r="I628" s="388">
        <v>10.3125</v>
      </c>
      <c r="J628" s="388">
        <v>40.299999999999997</v>
      </c>
      <c r="K628" s="386" t="s">
        <v>57</v>
      </c>
      <c r="L628" s="386" t="s">
        <v>41</v>
      </c>
      <c r="M628" s="386" t="s">
        <v>241</v>
      </c>
      <c r="N628" s="386" t="s">
        <v>58</v>
      </c>
      <c r="O628" s="386" t="s">
        <v>59</v>
      </c>
      <c r="P628" s="386" t="s">
        <v>60</v>
      </c>
      <c r="Q628" s="386" t="s">
        <v>60</v>
      </c>
      <c r="R628" s="386">
        <v>4.7666666666666666</v>
      </c>
      <c r="S628" s="386">
        <v>52.14</v>
      </c>
      <c r="T628" s="386" t="s">
        <v>389</v>
      </c>
      <c r="U628" s="386" t="s">
        <v>405</v>
      </c>
    </row>
    <row r="629" spans="1:21">
      <c r="A629" s="386" t="s">
        <v>57</v>
      </c>
      <c r="B629" s="386" t="s">
        <v>7</v>
      </c>
      <c r="C629" s="386" t="s">
        <v>22</v>
      </c>
      <c r="D629" s="387">
        <v>44986</v>
      </c>
      <c r="E629" s="386">
        <v>3</v>
      </c>
      <c r="F629" s="386">
        <v>2023</v>
      </c>
      <c r="G629" s="388">
        <v>140.625</v>
      </c>
      <c r="H629" s="388">
        <v>22</v>
      </c>
      <c r="I629" s="388">
        <v>10.3125</v>
      </c>
      <c r="J629" s="388">
        <v>89.54</v>
      </c>
      <c r="K629" s="386" t="s">
        <v>57</v>
      </c>
      <c r="L629" s="386" t="s">
        <v>41</v>
      </c>
      <c r="M629" s="386" t="s">
        <v>241</v>
      </c>
      <c r="N629" s="386" t="s">
        <v>58</v>
      </c>
      <c r="O629" s="386" t="s">
        <v>59</v>
      </c>
      <c r="P629" s="386" t="s">
        <v>60</v>
      </c>
      <c r="Q629" s="386" t="s">
        <v>60</v>
      </c>
      <c r="R629" s="386">
        <v>1.76</v>
      </c>
      <c r="S629" s="389">
        <v>0</v>
      </c>
      <c r="T629" s="386" t="s">
        <v>389</v>
      </c>
      <c r="U629" s="386" t="s">
        <v>405</v>
      </c>
    </row>
    <row r="630" spans="1:21">
      <c r="A630" s="386" t="s">
        <v>57</v>
      </c>
      <c r="B630" s="386" t="s">
        <v>7</v>
      </c>
      <c r="C630" s="386" t="s">
        <v>23</v>
      </c>
      <c r="D630" s="387">
        <v>44986</v>
      </c>
      <c r="E630" s="386">
        <v>3</v>
      </c>
      <c r="F630" s="386">
        <v>2023</v>
      </c>
      <c r="G630" s="388">
        <v>140.625</v>
      </c>
      <c r="H630" s="388">
        <v>22</v>
      </c>
      <c r="I630" s="388">
        <v>10.3125</v>
      </c>
      <c r="J630" s="388">
        <v>0</v>
      </c>
      <c r="K630" s="386" t="s">
        <v>57</v>
      </c>
      <c r="L630" s="386" t="s">
        <v>41</v>
      </c>
      <c r="M630" s="386" t="s">
        <v>241</v>
      </c>
      <c r="N630" s="386" t="s">
        <v>58</v>
      </c>
      <c r="O630" s="386" t="s">
        <v>59</v>
      </c>
      <c r="P630" s="386" t="s">
        <v>60</v>
      </c>
      <c r="Q630" s="386" t="s">
        <v>60</v>
      </c>
      <c r="R630" s="386">
        <v>1.76</v>
      </c>
      <c r="S630" s="386">
        <v>0</v>
      </c>
      <c r="T630" s="386" t="s">
        <v>389</v>
      </c>
      <c r="U630" s="386" t="s">
        <v>405</v>
      </c>
    </row>
    <row r="631" spans="1:21">
      <c r="A631" s="386" t="s">
        <v>57</v>
      </c>
      <c r="B631" s="386" t="s">
        <v>8</v>
      </c>
      <c r="C631" s="386" t="s">
        <v>8</v>
      </c>
      <c r="D631" s="387">
        <v>44986</v>
      </c>
      <c r="E631" s="386">
        <v>3</v>
      </c>
      <c r="F631" s="386">
        <v>2023</v>
      </c>
      <c r="G631" s="388">
        <v>187.5</v>
      </c>
      <c r="H631" s="388">
        <v>22</v>
      </c>
      <c r="I631" s="388">
        <v>13.75</v>
      </c>
      <c r="J631" s="388">
        <v>12.9</v>
      </c>
      <c r="K631" s="386" t="s">
        <v>57</v>
      </c>
      <c r="L631" s="386" t="s">
        <v>41</v>
      </c>
      <c r="M631" s="386" t="s">
        <v>241</v>
      </c>
      <c r="N631" s="386" t="s">
        <v>58</v>
      </c>
      <c r="O631" s="386" t="s">
        <v>59</v>
      </c>
      <c r="P631" s="386" t="s">
        <v>60</v>
      </c>
      <c r="Q631" s="386" t="s">
        <v>60</v>
      </c>
      <c r="R631" s="386">
        <v>1.76</v>
      </c>
      <c r="S631" s="386">
        <v>0</v>
      </c>
      <c r="T631" s="386" t="s">
        <v>389</v>
      </c>
      <c r="U631" s="386" t="s">
        <v>405</v>
      </c>
    </row>
    <row r="632" spans="1:21">
      <c r="A632" s="386" t="s">
        <v>57</v>
      </c>
      <c r="B632" s="386" t="s">
        <v>9</v>
      </c>
      <c r="C632" s="386" t="s">
        <v>9</v>
      </c>
      <c r="D632" s="387">
        <v>44986</v>
      </c>
      <c r="E632" s="386">
        <v>3</v>
      </c>
      <c r="F632" s="386">
        <v>2023</v>
      </c>
      <c r="G632" s="388">
        <v>46.875</v>
      </c>
      <c r="H632" s="388">
        <v>22</v>
      </c>
      <c r="I632" s="388">
        <v>3.4375</v>
      </c>
      <c r="J632" s="388">
        <v>0.2</v>
      </c>
      <c r="K632" s="386" t="s">
        <v>57</v>
      </c>
      <c r="L632" s="386" t="s">
        <v>41</v>
      </c>
      <c r="M632" s="386" t="s">
        <v>241</v>
      </c>
      <c r="N632" s="386" t="s">
        <v>58</v>
      </c>
      <c r="O632" s="386" t="s">
        <v>59</v>
      </c>
      <c r="P632" s="386" t="s">
        <v>60</v>
      </c>
      <c r="Q632" s="386" t="s">
        <v>60</v>
      </c>
      <c r="R632" s="386">
        <v>4.4000000000000004</v>
      </c>
      <c r="S632" s="389">
        <v>6.0419912400000007</v>
      </c>
      <c r="T632" s="386" t="s">
        <v>389</v>
      </c>
      <c r="U632" s="386" t="s">
        <v>405</v>
      </c>
    </row>
    <row r="633" spans="1:21">
      <c r="A633" s="386" t="s">
        <v>57</v>
      </c>
      <c r="B633" s="386" t="s">
        <v>10</v>
      </c>
      <c r="C633" s="386" t="s">
        <v>10</v>
      </c>
      <c r="D633" s="387">
        <v>44986</v>
      </c>
      <c r="E633" s="386">
        <v>3</v>
      </c>
      <c r="F633" s="386">
        <v>2023</v>
      </c>
      <c r="G633" s="388">
        <v>46.875</v>
      </c>
      <c r="H633" s="388">
        <v>22</v>
      </c>
      <c r="I633" s="388">
        <v>3.4375</v>
      </c>
      <c r="J633" s="388">
        <v>0</v>
      </c>
      <c r="K633" s="386" t="s">
        <v>57</v>
      </c>
      <c r="L633" s="386" t="s">
        <v>41</v>
      </c>
      <c r="M633" s="386" t="s">
        <v>241</v>
      </c>
      <c r="N633" s="386" t="s">
        <v>58</v>
      </c>
      <c r="O633" s="386" t="s">
        <v>59</v>
      </c>
      <c r="P633" s="386" t="s">
        <v>60</v>
      </c>
      <c r="Q633" s="386" t="s">
        <v>60</v>
      </c>
      <c r="R633" s="386">
        <v>4.4000000000000004</v>
      </c>
      <c r="S633" s="386">
        <v>0.74985999999999997</v>
      </c>
      <c r="T633" s="386" t="s">
        <v>389</v>
      </c>
      <c r="U633" s="386" t="s">
        <v>405</v>
      </c>
    </row>
    <row r="634" spans="1:21">
      <c r="A634" s="386" t="s">
        <v>57</v>
      </c>
      <c r="B634" s="386" t="s">
        <v>26</v>
      </c>
      <c r="C634" s="386" t="s">
        <v>26</v>
      </c>
      <c r="D634" s="387">
        <v>44986</v>
      </c>
      <c r="E634" s="386">
        <v>3</v>
      </c>
      <c r="F634" s="386">
        <v>2023</v>
      </c>
      <c r="G634" s="388">
        <v>46.875</v>
      </c>
      <c r="H634" s="388">
        <v>22</v>
      </c>
      <c r="I634" s="388">
        <v>3.4375</v>
      </c>
      <c r="J634" s="388">
        <v>0</v>
      </c>
      <c r="K634" s="386" t="s">
        <v>57</v>
      </c>
      <c r="L634" s="386" t="s">
        <v>41</v>
      </c>
      <c r="M634" s="386" t="s">
        <v>241</v>
      </c>
      <c r="N634" s="386" t="s">
        <v>58</v>
      </c>
      <c r="O634" s="386" t="s">
        <v>59</v>
      </c>
      <c r="P634" s="386" t="s">
        <v>60</v>
      </c>
      <c r="Q634" s="386" t="s">
        <v>60</v>
      </c>
      <c r="R634" s="386">
        <v>4.4000000000000004</v>
      </c>
      <c r="S634" s="386">
        <v>0</v>
      </c>
      <c r="T634" s="386" t="s">
        <v>389</v>
      </c>
      <c r="U634" s="386" t="s">
        <v>405</v>
      </c>
    </row>
    <row r="635" spans="1:21">
      <c r="A635" s="386" t="s">
        <v>57</v>
      </c>
      <c r="B635" s="386" t="s">
        <v>27</v>
      </c>
      <c r="C635" s="386" t="s">
        <v>27</v>
      </c>
      <c r="D635" s="387">
        <v>44986</v>
      </c>
      <c r="E635" s="386">
        <v>3</v>
      </c>
      <c r="F635" s="386">
        <v>2023</v>
      </c>
      <c r="G635" s="388">
        <v>32.8125</v>
      </c>
      <c r="H635" s="388">
        <v>22</v>
      </c>
      <c r="I635" s="388">
        <v>2.40625</v>
      </c>
      <c r="J635" s="388">
        <v>0</v>
      </c>
      <c r="K635" s="386" t="s">
        <v>57</v>
      </c>
      <c r="L635" s="386" t="s">
        <v>41</v>
      </c>
      <c r="M635" s="386" t="s">
        <v>241</v>
      </c>
      <c r="N635" s="386" t="s">
        <v>58</v>
      </c>
      <c r="O635" s="386" t="s">
        <v>59</v>
      </c>
      <c r="P635" s="386" t="s">
        <v>60</v>
      </c>
      <c r="Q635" s="386" t="s">
        <v>60</v>
      </c>
      <c r="R635" s="386">
        <v>0</v>
      </c>
      <c r="S635" s="389">
        <v>0</v>
      </c>
      <c r="T635" s="386" t="s">
        <v>389</v>
      </c>
      <c r="U635" s="386" t="s">
        <v>405</v>
      </c>
    </row>
    <row r="636" spans="1:21">
      <c r="A636" s="386" t="s">
        <v>57</v>
      </c>
      <c r="B636" s="386" t="s">
        <v>11</v>
      </c>
      <c r="C636" s="386" t="s">
        <v>24</v>
      </c>
      <c r="D636" s="387">
        <v>44986</v>
      </c>
      <c r="E636" s="386">
        <v>3</v>
      </c>
      <c r="F636" s="386">
        <v>2023</v>
      </c>
      <c r="G636" s="388">
        <v>328.125</v>
      </c>
      <c r="H636" s="388">
        <v>22</v>
      </c>
      <c r="I636" s="388">
        <v>24.0625</v>
      </c>
      <c r="J636" s="388">
        <v>6.4</v>
      </c>
      <c r="K636" s="386" t="s">
        <v>57</v>
      </c>
      <c r="L636" s="386" t="s">
        <v>41</v>
      </c>
      <c r="M636" s="386" t="s">
        <v>241</v>
      </c>
      <c r="N636" s="386" t="s">
        <v>58</v>
      </c>
      <c r="O636" s="386" t="s">
        <v>59</v>
      </c>
      <c r="P636" s="386" t="s">
        <v>60</v>
      </c>
      <c r="Q636" s="386" t="s">
        <v>60</v>
      </c>
      <c r="R636" s="386">
        <v>0</v>
      </c>
      <c r="S636" s="386">
        <v>0</v>
      </c>
      <c r="T636" s="386" t="s">
        <v>389</v>
      </c>
      <c r="U636" s="386" t="s">
        <v>405</v>
      </c>
    </row>
    <row r="637" spans="1:21">
      <c r="A637" s="386" t="s">
        <v>57</v>
      </c>
      <c r="B637" s="386" t="s">
        <v>12</v>
      </c>
      <c r="C637" s="386" t="s">
        <v>25</v>
      </c>
      <c r="D637" s="387">
        <v>44986</v>
      </c>
      <c r="E637" s="386">
        <v>3</v>
      </c>
      <c r="F637" s="386">
        <v>2023</v>
      </c>
      <c r="G637" s="388">
        <v>140.625</v>
      </c>
      <c r="H637" s="388">
        <v>22</v>
      </c>
      <c r="I637" s="388">
        <v>10.3125</v>
      </c>
      <c r="J637" s="388">
        <v>217.00299999999999</v>
      </c>
      <c r="K637" s="386" t="s">
        <v>57</v>
      </c>
      <c r="L637" s="386" t="s">
        <v>41</v>
      </c>
      <c r="M637" s="386" t="s">
        <v>241</v>
      </c>
      <c r="N637" s="386" t="s">
        <v>58</v>
      </c>
      <c r="O637" s="386" t="s">
        <v>59</v>
      </c>
      <c r="P637" s="386" t="s">
        <v>60</v>
      </c>
      <c r="Q637" s="386" t="s">
        <v>60</v>
      </c>
      <c r="R637" s="386">
        <v>0</v>
      </c>
      <c r="S637" s="386">
        <v>0</v>
      </c>
      <c r="T637" s="386" t="s">
        <v>389</v>
      </c>
      <c r="U637" s="386" t="s">
        <v>405</v>
      </c>
    </row>
    <row r="638" spans="1:21">
      <c r="A638" s="386" t="s">
        <v>57</v>
      </c>
      <c r="B638" s="386" t="s">
        <v>15</v>
      </c>
      <c r="C638" s="386" t="s">
        <v>28</v>
      </c>
      <c r="D638" s="387">
        <v>44986</v>
      </c>
      <c r="E638" s="386">
        <v>3</v>
      </c>
      <c r="F638" s="386">
        <v>2023</v>
      </c>
      <c r="G638" s="388">
        <v>18.75</v>
      </c>
      <c r="H638" s="388">
        <v>22</v>
      </c>
      <c r="I638" s="388">
        <v>1.375</v>
      </c>
      <c r="J638" s="388">
        <v>1.8793</v>
      </c>
      <c r="K638" s="386" t="s">
        <v>57</v>
      </c>
      <c r="L638" s="386" t="s">
        <v>41</v>
      </c>
      <c r="M638" s="386" t="s">
        <v>241</v>
      </c>
      <c r="N638" s="386" t="s">
        <v>58</v>
      </c>
      <c r="O638" s="386" t="s">
        <v>59</v>
      </c>
      <c r="P638" s="386" t="s">
        <v>60</v>
      </c>
      <c r="Q638" s="386" t="s">
        <v>60</v>
      </c>
      <c r="R638" s="386">
        <v>0</v>
      </c>
      <c r="S638" s="389">
        <v>0</v>
      </c>
      <c r="T638" s="386" t="s">
        <v>389</v>
      </c>
      <c r="U638" s="386" t="s">
        <v>405</v>
      </c>
    </row>
    <row r="639" spans="1:21">
      <c r="A639" s="386" t="s">
        <v>57</v>
      </c>
      <c r="B639" s="386" t="s">
        <v>16</v>
      </c>
      <c r="C639" s="386" t="s">
        <v>16</v>
      </c>
      <c r="D639" s="387">
        <v>44986</v>
      </c>
      <c r="E639" s="386">
        <v>3</v>
      </c>
      <c r="F639" s="386">
        <v>2023</v>
      </c>
      <c r="G639" s="388">
        <v>0</v>
      </c>
      <c r="H639" s="388">
        <v>22</v>
      </c>
      <c r="I639" s="388">
        <v>0</v>
      </c>
      <c r="J639" s="388">
        <v>0</v>
      </c>
      <c r="K639" s="386" t="s">
        <v>57</v>
      </c>
      <c r="L639" s="386" t="s">
        <v>41</v>
      </c>
      <c r="M639" s="386" t="s">
        <v>241</v>
      </c>
      <c r="N639" s="386" t="s">
        <v>58</v>
      </c>
      <c r="O639" s="386" t="s">
        <v>59</v>
      </c>
      <c r="P639" s="386" t="s">
        <v>60</v>
      </c>
      <c r="Q639" s="386" t="s">
        <v>60</v>
      </c>
      <c r="R639" s="386">
        <v>0</v>
      </c>
      <c r="S639" s="386">
        <v>0</v>
      </c>
      <c r="T639" s="386" t="s">
        <v>389</v>
      </c>
      <c r="U639" s="386" t="s">
        <v>405</v>
      </c>
    </row>
    <row r="640" spans="1:21">
      <c r="A640" s="386" t="s">
        <v>57</v>
      </c>
      <c r="B640" s="386" t="s">
        <v>17</v>
      </c>
      <c r="C640" s="386" t="s">
        <v>17</v>
      </c>
      <c r="D640" s="387">
        <v>44986</v>
      </c>
      <c r="E640" s="386">
        <v>3</v>
      </c>
      <c r="F640" s="386">
        <v>2023</v>
      </c>
      <c r="G640" s="388">
        <v>0</v>
      </c>
      <c r="H640" s="388">
        <v>22</v>
      </c>
      <c r="I640" s="388">
        <v>0</v>
      </c>
      <c r="J640" s="388">
        <v>0</v>
      </c>
      <c r="K640" s="386" t="s">
        <v>57</v>
      </c>
      <c r="L640" s="386" t="s">
        <v>41</v>
      </c>
      <c r="M640" s="386" t="s">
        <v>241</v>
      </c>
      <c r="N640" s="386" t="s">
        <v>58</v>
      </c>
      <c r="O640" s="386" t="s">
        <v>59</v>
      </c>
      <c r="P640" s="386" t="s">
        <v>60</v>
      </c>
      <c r="Q640" s="386" t="s">
        <v>60</v>
      </c>
      <c r="R640" s="386">
        <v>0</v>
      </c>
      <c r="S640" s="386">
        <v>0</v>
      </c>
      <c r="T640" s="386" t="s">
        <v>389</v>
      </c>
      <c r="U640" s="386" t="s">
        <v>405</v>
      </c>
    </row>
    <row r="641" spans="1:21">
      <c r="A641" s="386" t="s">
        <v>57</v>
      </c>
      <c r="B641" s="386" t="s">
        <v>129</v>
      </c>
      <c r="C641" s="386" t="s">
        <v>129</v>
      </c>
      <c r="D641" s="387">
        <v>44986</v>
      </c>
      <c r="E641" s="386">
        <v>3</v>
      </c>
      <c r="F641" s="386">
        <v>2023</v>
      </c>
      <c r="G641" s="388">
        <v>18.75</v>
      </c>
      <c r="H641" s="388">
        <v>22</v>
      </c>
      <c r="I641" s="388">
        <v>1.375</v>
      </c>
      <c r="J641" s="388">
        <v>0</v>
      </c>
      <c r="K641" s="386" t="s">
        <v>57</v>
      </c>
      <c r="L641" s="386" t="s">
        <v>41</v>
      </c>
      <c r="M641" s="386" t="s">
        <v>241</v>
      </c>
      <c r="N641" s="386" t="s">
        <v>58</v>
      </c>
      <c r="O641" s="386" t="s">
        <v>59</v>
      </c>
      <c r="P641" s="386" t="s">
        <v>60</v>
      </c>
      <c r="Q641" s="386" t="s">
        <v>60</v>
      </c>
      <c r="R641" s="386">
        <v>0</v>
      </c>
      <c r="S641" s="389">
        <v>0</v>
      </c>
      <c r="T641" s="386" t="s">
        <v>389</v>
      </c>
      <c r="U641" s="386" t="s">
        <v>405</v>
      </c>
    </row>
    <row r="642" spans="1:21">
      <c r="A642" s="386" t="s">
        <v>57</v>
      </c>
      <c r="B642" s="386" t="s">
        <v>13</v>
      </c>
      <c r="C642" s="386" t="s">
        <v>13</v>
      </c>
      <c r="D642" s="387">
        <v>44986</v>
      </c>
      <c r="E642" s="386">
        <v>3</v>
      </c>
      <c r="F642" s="386">
        <v>2023</v>
      </c>
      <c r="G642" s="388">
        <v>0</v>
      </c>
      <c r="H642" s="388">
        <v>22</v>
      </c>
      <c r="I642" s="388">
        <v>0</v>
      </c>
      <c r="J642" s="388">
        <v>0</v>
      </c>
      <c r="K642" s="386" t="s">
        <v>57</v>
      </c>
      <c r="L642" s="386" t="s">
        <v>41</v>
      </c>
      <c r="M642" s="386" t="s">
        <v>241</v>
      </c>
      <c r="N642" s="386" t="s">
        <v>58</v>
      </c>
      <c r="O642" s="386" t="s">
        <v>59</v>
      </c>
      <c r="P642" s="386" t="s">
        <v>60</v>
      </c>
      <c r="Q642" s="386" t="s">
        <v>60</v>
      </c>
      <c r="R642" s="386">
        <v>0</v>
      </c>
      <c r="S642" s="386">
        <v>0</v>
      </c>
      <c r="T642" s="386" t="s">
        <v>389</v>
      </c>
      <c r="U642" s="386" t="s">
        <v>405</v>
      </c>
    </row>
    <row r="643" spans="1:21">
      <c r="A643" s="386" t="s">
        <v>57</v>
      </c>
      <c r="B643" s="386" t="s">
        <v>14</v>
      </c>
      <c r="C643" s="386" t="s">
        <v>14</v>
      </c>
      <c r="D643" s="387">
        <v>44986</v>
      </c>
      <c r="E643" s="386">
        <v>3</v>
      </c>
      <c r="F643" s="386">
        <v>2023</v>
      </c>
      <c r="G643" s="388">
        <v>0</v>
      </c>
      <c r="H643" s="388">
        <v>22</v>
      </c>
      <c r="I643" s="388">
        <v>0</v>
      </c>
      <c r="J643" s="388">
        <v>0</v>
      </c>
      <c r="K643" s="386" t="s">
        <v>57</v>
      </c>
      <c r="L643" s="386" t="s">
        <v>41</v>
      </c>
      <c r="M643" s="386" t="s">
        <v>241</v>
      </c>
      <c r="N643" s="386" t="s">
        <v>58</v>
      </c>
      <c r="O643" s="386" t="s">
        <v>59</v>
      </c>
      <c r="P643" s="386" t="s">
        <v>60</v>
      </c>
      <c r="Q643" s="386" t="s">
        <v>60</v>
      </c>
      <c r="R643" s="386">
        <v>0</v>
      </c>
      <c r="S643" s="386">
        <v>0</v>
      </c>
      <c r="T643" s="386" t="s">
        <v>389</v>
      </c>
      <c r="U643" s="386" t="s">
        <v>405</v>
      </c>
    </row>
    <row r="644" spans="1:21">
      <c r="A644" s="386" t="s">
        <v>43</v>
      </c>
      <c r="B644" s="386" t="s">
        <v>18</v>
      </c>
      <c r="C644" s="386"/>
      <c r="D644" s="387">
        <v>44986</v>
      </c>
      <c r="E644" s="386">
        <v>3</v>
      </c>
      <c r="F644" s="386">
        <v>2023</v>
      </c>
      <c r="G644" s="388">
        <v>540</v>
      </c>
      <c r="H644" s="388">
        <v>22</v>
      </c>
      <c r="I644" s="388">
        <v>39.6</v>
      </c>
      <c r="J644" s="388">
        <v>186.5</v>
      </c>
      <c r="K644" s="386" t="s">
        <v>43</v>
      </c>
      <c r="L644" s="386" t="s">
        <v>41</v>
      </c>
      <c r="M644" s="386" t="s">
        <v>370</v>
      </c>
      <c r="N644" s="386" t="s">
        <v>44</v>
      </c>
      <c r="O644" s="386" t="s">
        <v>240</v>
      </c>
      <c r="P644" s="386" t="s">
        <v>46</v>
      </c>
      <c r="Q644" s="386" t="s">
        <v>45</v>
      </c>
      <c r="R644" s="386">
        <v>0</v>
      </c>
      <c r="S644" s="389">
        <v>0</v>
      </c>
      <c r="T644" s="386" t="s">
        <v>389</v>
      </c>
      <c r="U644" s="386" t="s">
        <v>405</v>
      </c>
    </row>
    <row r="645" spans="1:21">
      <c r="A645" s="386" t="s">
        <v>47</v>
      </c>
      <c r="B645" s="386" t="s">
        <v>47</v>
      </c>
      <c r="C645" s="386"/>
      <c r="D645" s="387">
        <v>44986</v>
      </c>
      <c r="E645" s="386">
        <v>3</v>
      </c>
      <c r="F645" s="386">
        <v>2023</v>
      </c>
      <c r="G645" s="388">
        <v>55</v>
      </c>
      <c r="H645" s="388">
        <v>22</v>
      </c>
      <c r="I645" s="388">
        <v>4.0333333333333332</v>
      </c>
      <c r="J645" s="388">
        <v>0</v>
      </c>
      <c r="K645" s="386" t="s">
        <v>47</v>
      </c>
      <c r="L645" s="386" t="s">
        <v>41</v>
      </c>
      <c r="M645" s="386" t="s">
        <v>370</v>
      </c>
      <c r="N645" s="386" t="s">
        <v>44</v>
      </c>
      <c r="O645" s="386" t="s">
        <v>48</v>
      </c>
      <c r="P645" s="386" t="s">
        <v>60</v>
      </c>
      <c r="Q645" s="386" t="s">
        <v>49</v>
      </c>
      <c r="R645" s="386">
        <v>0</v>
      </c>
      <c r="S645" s="386">
        <v>0</v>
      </c>
      <c r="T645" s="386" t="s">
        <v>389</v>
      </c>
      <c r="U645" s="386" t="s">
        <v>405</v>
      </c>
    </row>
    <row r="646" spans="1:21">
      <c r="A646" s="386" t="s">
        <v>50</v>
      </c>
      <c r="B646" s="386" t="s">
        <v>50</v>
      </c>
      <c r="C646" s="386"/>
      <c r="D646" s="387">
        <v>44986</v>
      </c>
      <c r="E646" s="386">
        <v>3</v>
      </c>
      <c r="F646" s="386">
        <v>2023</v>
      </c>
      <c r="G646" s="388">
        <v>250</v>
      </c>
      <c r="H646" s="388">
        <v>22</v>
      </c>
      <c r="I646" s="388">
        <v>18.333333333333332</v>
      </c>
      <c r="J646" s="388">
        <v>6.4420836000000001</v>
      </c>
      <c r="K646" s="386" t="s">
        <v>50</v>
      </c>
      <c r="L646" s="386" t="s">
        <v>41</v>
      </c>
      <c r="M646" s="386" t="s">
        <v>370</v>
      </c>
      <c r="N646" s="386" t="s">
        <v>44</v>
      </c>
      <c r="O646" s="386" t="s">
        <v>51</v>
      </c>
      <c r="P646" s="386" t="s">
        <v>90</v>
      </c>
      <c r="Q646" s="386" t="s">
        <v>52</v>
      </c>
      <c r="R646" s="386">
        <v>0</v>
      </c>
      <c r="S646" s="386">
        <v>0</v>
      </c>
      <c r="T646" s="386" t="s">
        <v>389</v>
      </c>
      <c r="U646" s="386" t="s">
        <v>405</v>
      </c>
    </row>
    <row r="647" spans="1:21">
      <c r="A647" s="386" t="s">
        <v>304</v>
      </c>
      <c r="B647" s="386" t="s">
        <v>7</v>
      </c>
      <c r="C647" s="386"/>
      <c r="D647" s="387">
        <v>44986</v>
      </c>
      <c r="E647" s="386">
        <v>3</v>
      </c>
      <c r="F647" s="386">
        <v>2023</v>
      </c>
      <c r="G647" s="388">
        <v>46.153846153846153</v>
      </c>
      <c r="H647" s="388">
        <v>22</v>
      </c>
      <c r="I647" s="388">
        <v>3.3846153846153846</v>
      </c>
      <c r="J647" s="388">
        <v>0</v>
      </c>
      <c r="K647" s="386" t="s">
        <v>304</v>
      </c>
      <c r="L647" s="386" t="s">
        <v>41</v>
      </c>
      <c r="M647" s="386" t="s">
        <v>241</v>
      </c>
      <c r="N647" s="386" t="s">
        <v>371</v>
      </c>
      <c r="O647" s="386" t="s">
        <v>55</v>
      </c>
      <c r="P647" s="386" t="s">
        <v>46</v>
      </c>
      <c r="Q647" s="386" t="s">
        <v>56</v>
      </c>
      <c r="R647" s="386">
        <v>0</v>
      </c>
      <c r="S647" s="389">
        <v>0</v>
      </c>
      <c r="T647" s="386" t="s">
        <v>389</v>
      </c>
      <c r="U647" s="386" t="s">
        <v>405</v>
      </c>
    </row>
    <row r="648" spans="1:21">
      <c r="A648" s="386" t="s">
        <v>304</v>
      </c>
      <c r="B648" s="386" t="s">
        <v>8</v>
      </c>
      <c r="C648" s="386"/>
      <c r="D648" s="387">
        <v>44986</v>
      </c>
      <c r="E648" s="386">
        <v>3</v>
      </c>
      <c r="F648" s="386">
        <v>2023</v>
      </c>
      <c r="G648" s="388">
        <v>0</v>
      </c>
      <c r="H648" s="388">
        <v>22</v>
      </c>
      <c r="I648" s="388">
        <v>0</v>
      </c>
      <c r="J648" s="388">
        <v>0</v>
      </c>
      <c r="K648" s="386" t="s">
        <v>304</v>
      </c>
      <c r="L648" s="386" t="s">
        <v>41</v>
      </c>
      <c r="M648" s="386" t="s">
        <v>241</v>
      </c>
      <c r="N648" s="386" t="s">
        <v>371</v>
      </c>
      <c r="O648" s="386" t="s">
        <v>55</v>
      </c>
      <c r="P648" s="386" t="s">
        <v>46</v>
      </c>
      <c r="Q648" s="386" t="s">
        <v>56</v>
      </c>
      <c r="R648" s="386">
        <v>0</v>
      </c>
      <c r="S648" s="386">
        <v>0</v>
      </c>
      <c r="T648" s="386" t="s">
        <v>389</v>
      </c>
      <c r="U648" s="386" t="s">
        <v>405</v>
      </c>
    </row>
    <row r="649" spans="1:21">
      <c r="A649" s="386" t="s">
        <v>304</v>
      </c>
      <c r="B649" s="386" t="s">
        <v>9</v>
      </c>
      <c r="C649" s="386"/>
      <c r="D649" s="387">
        <v>44986</v>
      </c>
      <c r="E649" s="386">
        <v>3</v>
      </c>
      <c r="F649" s="386">
        <v>2023</v>
      </c>
      <c r="G649" s="388">
        <v>15.384615384615385</v>
      </c>
      <c r="H649" s="388">
        <v>22</v>
      </c>
      <c r="I649" s="388">
        <v>1.1282051282051282</v>
      </c>
      <c r="J649" s="388">
        <v>0</v>
      </c>
      <c r="K649" s="386" t="s">
        <v>304</v>
      </c>
      <c r="L649" s="386" t="s">
        <v>41</v>
      </c>
      <c r="M649" s="386" t="s">
        <v>241</v>
      </c>
      <c r="N649" s="386" t="s">
        <v>371</v>
      </c>
      <c r="O649" s="386" t="s">
        <v>55</v>
      </c>
      <c r="P649" s="386" t="s">
        <v>46</v>
      </c>
      <c r="Q649" s="386" t="s">
        <v>56</v>
      </c>
      <c r="R649" s="386">
        <v>0</v>
      </c>
      <c r="S649" s="386">
        <v>0</v>
      </c>
      <c r="T649" s="386" t="s">
        <v>389</v>
      </c>
      <c r="U649" s="386" t="s">
        <v>405</v>
      </c>
    </row>
    <row r="650" spans="1:21">
      <c r="A650" s="386" t="s">
        <v>304</v>
      </c>
      <c r="B650" s="386" t="s">
        <v>10</v>
      </c>
      <c r="C650" s="386"/>
      <c r="D650" s="387">
        <v>44986</v>
      </c>
      <c r="E650" s="386">
        <v>3</v>
      </c>
      <c r="F650" s="386">
        <v>2023</v>
      </c>
      <c r="G650" s="388">
        <v>15.384615384615385</v>
      </c>
      <c r="H650" s="388">
        <v>22</v>
      </c>
      <c r="I650" s="388">
        <v>1.1282051282051282</v>
      </c>
      <c r="J650" s="388">
        <v>0</v>
      </c>
      <c r="K650" s="386" t="s">
        <v>304</v>
      </c>
      <c r="L650" s="386" t="s">
        <v>41</v>
      </c>
      <c r="M650" s="386" t="s">
        <v>241</v>
      </c>
      <c r="N650" s="386" t="s">
        <v>371</v>
      </c>
      <c r="O650" s="386" t="s">
        <v>55</v>
      </c>
      <c r="P650" s="386" t="s">
        <v>46</v>
      </c>
      <c r="Q650" s="386" t="s">
        <v>56</v>
      </c>
      <c r="R650" s="386">
        <v>0</v>
      </c>
      <c r="S650" s="389">
        <v>0</v>
      </c>
      <c r="T650" s="386" t="s">
        <v>389</v>
      </c>
      <c r="U650" s="386" t="s">
        <v>405</v>
      </c>
    </row>
    <row r="651" spans="1:21">
      <c r="A651" s="386" t="s">
        <v>304</v>
      </c>
      <c r="B651" s="386" t="s">
        <v>5</v>
      </c>
      <c r="C651" s="386"/>
      <c r="D651" s="387">
        <v>44986</v>
      </c>
      <c r="E651" s="386">
        <v>3</v>
      </c>
      <c r="F651" s="386">
        <v>2023</v>
      </c>
      <c r="G651" s="388">
        <v>15.384615384615385</v>
      </c>
      <c r="H651" s="388">
        <v>22</v>
      </c>
      <c r="I651" s="388">
        <v>1.1282051282051282</v>
      </c>
      <c r="J651" s="388">
        <v>0</v>
      </c>
      <c r="K651" s="386" t="s">
        <v>304</v>
      </c>
      <c r="L651" s="386" t="s">
        <v>41</v>
      </c>
      <c r="M651" s="386" t="s">
        <v>241</v>
      </c>
      <c r="N651" s="386" t="s">
        <v>371</v>
      </c>
      <c r="O651" s="386" t="s">
        <v>55</v>
      </c>
      <c r="P651" s="386" t="s">
        <v>46</v>
      </c>
      <c r="Q651" s="386" t="s">
        <v>56</v>
      </c>
      <c r="R651" s="386">
        <v>0</v>
      </c>
      <c r="S651" s="386">
        <v>0</v>
      </c>
      <c r="T651" s="386" t="s">
        <v>389</v>
      </c>
      <c r="U651" s="386" t="s">
        <v>405</v>
      </c>
    </row>
    <row r="652" spans="1:21">
      <c r="A652" s="386" t="s">
        <v>304</v>
      </c>
      <c r="B652" s="386" t="s">
        <v>11</v>
      </c>
      <c r="C652" s="386"/>
      <c r="D652" s="387">
        <v>44986</v>
      </c>
      <c r="E652" s="386">
        <v>3</v>
      </c>
      <c r="F652" s="386">
        <v>2023</v>
      </c>
      <c r="G652" s="388">
        <v>46.153846153846153</v>
      </c>
      <c r="H652" s="388">
        <v>22</v>
      </c>
      <c r="I652" s="388">
        <v>3.3846153846153846</v>
      </c>
      <c r="J652" s="388">
        <v>0</v>
      </c>
      <c r="K652" s="386" t="s">
        <v>304</v>
      </c>
      <c r="L652" s="386" t="s">
        <v>41</v>
      </c>
      <c r="M652" s="386" t="s">
        <v>241</v>
      </c>
      <c r="N652" s="386" t="s">
        <v>371</v>
      </c>
      <c r="O652" s="386" t="s">
        <v>55</v>
      </c>
      <c r="P652" s="386" t="s">
        <v>46</v>
      </c>
      <c r="Q652" s="386" t="s">
        <v>56</v>
      </c>
      <c r="R652" s="386">
        <v>0</v>
      </c>
      <c r="S652" s="386">
        <v>0</v>
      </c>
      <c r="T652" s="386" t="s">
        <v>389</v>
      </c>
      <c r="U652" s="386" t="s">
        <v>405</v>
      </c>
    </row>
    <row r="653" spans="1:21">
      <c r="A653" s="386" t="s">
        <v>304</v>
      </c>
      <c r="B653" s="386" t="s">
        <v>12</v>
      </c>
      <c r="C653" s="386"/>
      <c r="D653" s="387">
        <v>44986</v>
      </c>
      <c r="E653" s="386">
        <v>3</v>
      </c>
      <c r="F653" s="386">
        <v>2023</v>
      </c>
      <c r="G653" s="388">
        <v>15.384615384615385</v>
      </c>
      <c r="H653" s="388">
        <v>22</v>
      </c>
      <c r="I653" s="388">
        <v>1.1282051282051282</v>
      </c>
      <c r="J653" s="388">
        <v>0</v>
      </c>
      <c r="K653" s="386" t="s">
        <v>304</v>
      </c>
      <c r="L653" s="386" t="s">
        <v>41</v>
      </c>
      <c r="M653" s="386" t="s">
        <v>241</v>
      </c>
      <c r="N653" s="386" t="s">
        <v>371</v>
      </c>
      <c r="O653" s="386" t="s">
        <v>55</v>
      </c>
      <c r="P653" s="386" t="s">
        <v>46</v>
      </c>
      <c r="Q653" s="386" t="s">
        <v>56</v>
      </c>
      <c r="R653" s="386">
        <v>0</v>
      </c>
      <c r="S653" s="389">
        <v>0</v>
      </c>
      <c r="T653" s="386" t="s">
        <v>389</v>
      </c>
      <c r="U653" s="386" t="s">
        <v>405</v>
      </c>
    </row>
    <row r="654" spans="1:21">
      <c r="A654" s="386" t="s">
        <v>304</v>
      </c>
      <c r="B654" s="386" t="s">
        <v>15</v>
      </c>
      <c r="C654" s="386"/>
      <c r="D654" s="387">
        <v>44986</v>
      </c>
      <c r="E654" s="386">
        <v>3</v>
      </c>
      <c r="F654" s="386">
        <v>2023</v>
      </c>
      <c r="G654" s="388">
        <v>0</v>
      </c>
      <c r="H654" s="388">
        <v>22</v>
      </c>
      <c r="I654" s="388">
        <v>0</v>
      </c>
      <c r="J654" s="388">
        <v>0</v>
      </c>
      <c r="K654" s="386" t="s">
        <v>304</v>
      </c>
      <c r="L654" s="386" t="s">
        <v>41</v>
      </c>
      <c r="M654" s="386" t="s">
        <v>241</v>
      </c>
      <c r="N654" s="386" t="s">
        <v>371</v>
      </c>
      <c r="O654" s="386" t="s">
        <v>55</v>
      </c>
      <c r="P654" s="386" t="s">
        <v>46</v>
      </c>
      <c r="Q654" s="386" t="s">
        <v>56</v>
      </c>
      <c r="R654" s="386">
        <v>0</v>
      </c>
      <c r="S654" s="386">
        <v>0</v>
      </c>
      <c r="T654" s="386" t="s">
        <v>389</v>
      </c>
      <c r="U654" s="386" t="s">
        <v>405</v>
      </c>
    </row>
    <row r="655" spans="1:21">
      <c r="A655" s="386" t="s">
        <v>304</v>
      </c>
      <c r="B655" s="386" t="s">
        <v>16</v>
      </c>
      <c r="C655" s="386"/>
      <c r="D655" s="387">
        <v>44986</v>
      </c>
      <c r="E655" s="386">
        <v>3</v>
      </c>
      <c r="F655" s="386">
        <v>2023</v>
      </c>
      <c r="G655" s="388">
        <v>0</v>
      </c>
      <c r="H655" s="388">
        <v>22</v>
      </c>
      <c r="I655" s="388">
        <v>0</v>
      </c>
      <c r="J655" s="388">
        <v>0</v>
      </c>
      <c r="K655" s="386" t="s">
        <v>304</v>
      </c>
      <c r="L655" s="386" t="s">
        <v>41</v>
      </c>
      <c r="M655" s="386" t="s">
        <v>241</v>
      </c>
      <c r="N655" s="386" t="s">
        <v>371</v>
      </c>
      <c r="O655" s="386" t="s">
        <v>55</v>
      </c>
      <c r="P655" s="386" t="s">
        <v>46</v>
      </c>
      <c r="Q655" s="386" t="s">
        <v>56</v>
      </c>
      <c r="R655" s="386">
        <v>0</v>
      </c>
      <c r="S655" s="386">
        <v>0</v>
      </c>
      <c r="T655" s="386" t="s">
        <v>389</v>
      </c>
      <c r="U655" s="386" t="s">
        <v>405</v>
      </c>
    </row>
    <row r="656" spans="1:21">
      <c r="A656" s="386" t="s">
        <v>304</v>
      </c>
      <c r="B656" s="386" t="s">
        <v>17</v>
      </c>
      <c r="C656" s="386"/>
      <c r="D656" s="387">
        <v>44986</v>
      </c>
      <c r="E656" s="386">
        <v>3</v>
      </c>
      <c r="F656" s="386">
        <v>2023</v>
      </c>
      <c r="G656" s="388">
        <v>0</v>
      </c>
      <c r="H656" s="388">
        <v>22</v>
      </c>
      <c r="I656" s="388">
        <v>0</v>
      </c>
      <c r="J656" s="388">
        <v>0</v>
      </c>
      <c r="K656" s="386" t="s">
        <v>304</v>
      </c>
      <c r="L656" s="386" t="s">
        <v>41</v>
      </c>
      <c r="M656" s="386" t="s">
        <v>241</v>
      </c>
      <c r="N656" s="386" t="s">
        <v>371</v>
      </c>
      <c r="O656" s="386" t="s">
        <v>55</v>
      </c>
      <c r="P656" s="386" t="s">
        <v>46</v>
      </c>
      <c r="Q656" s="386" t="s">
        <v>56</v>
      </c>
      <c r="R656" s="386">
        <v>2.2000000000000002</v>
      </c>
      <c r="S656" s="389">
        <v>0</v>
      </c>
      <c r="T656" s="386" t="s">
        <v>389</v>
      </c>
      <c r="U656" s="386" t="s">
        <v>405</v>
      </c>
    </row>
    <row r="657" spans="1:21">
      <c r="A657" s="386" t="s">
        <v>304</v>
      </c>
      <c r="B657" s="386" t="s">
        <v>132</v>
      </c>
      <c r="C657" s="386"/>
      <c r="D657" s="387">
        <v>44986</v>
      </c>
      <c r="E657" s="386">
        <v>3</v>
      </c>
      <c r="F657" s="386">
        <v>2023</v>
      </c>
      <c r="G657" s="388">
        <v>0</v>
      </c>
      <c r="H657" s="388">
        <v>22</v>
      </c>
      <c r="I657" s="388">
        <v>0</v>
      </c>
      <c r="J657" s="388">
        <v>0</v>
      </c>
      <c r="K657" s="386" t="s">
        <v>304</v>
      </c>
      <c r="L657" s="386" t="s">
        <v>41</v>
      </c>
      <c r="M657" s="386" t="s">
        <v>241</v>
      </c>
      <c r="N657" s="386" t="s">
        <v>371</v>
      </c>
      <c r="O657" s="386" t="s">
        <v>55</v>
      </c>
      <c r="P657" s="386" t="s">
        <v>46</v>
      </c>
      <c r="Q657" s="386" t="s">
        <v>56</v>
      </c>
      <c r="R657" s="386">
        <v>2.2000000000000002</v>
      </c>
      <c r="S657" s="386">
        <v>0</v>
      </c>
      <c r="T657" s="386" t="s">
        <v>389</v>
      </c>
      <c r="U657" s="386" t="s">
        <v>405</v>
      </c>
    </row>
    <row r="658" spans="1:21">
      <c r="A658" s="386" t="s">
        <v>304</v>
      </c>
      <c r="B658" s="386" t="s">
        <v>13</v>
      </c>
      <c r="C658" s="386"/>
      <c r="D658" s="387">
        <v>44986</v>
      </c>
      <c r="E658" s="386">
        <v>3</v>
      </c>
      <c r="F658" s="386">
        <v>2023</v>
      </c>
      <c r="G658" s="388">
        <v>23.076923076923077</v>
      </c>
      <c r="H658" s="388">
        <v>22</v>
      </c>
      <c r="I658" s="388">
        <v>1.6923076923076923</v>
      </c>
      <c r="J658" s="388">
        <v>65.8</v>
      </c>
      <c r="K658" s="386" t="s">
        <v>304</v>
      </c>
      <c r="L658" s="386" t="s">
        <v>41</v>
      </c>
      <c r="M658" s="386" t="s">
        <v>241</v>
      </c>
      <c r="N658" s="386" t="s">
        <v>371</v>
      </c>
      <c r="O658" s="386" t="s">
        <v>55</v>
      </c>
      <c r="P658" s="386" t="s">
        <v>46</v>
      </c>
      <c r="Q658" s="386" t="s">
        <v>56</v>
      </c>
      <c r="R658" s="386">
        <v>2.2000000000000002</v>
      </c>
      <c r="S658" s="386">
        <v>0.46560000000000001</v>
      </c>
      <c r="T658" s="386" t="s">
        <v>389</v>
      </c>
      <c r="U658" s="386" t="s">
        <v>405</v>
      </c>
    </row>
    <row r="659" spans="1:21">
      <c r="A659" s="386" t="s">
        <v>304</v>
      </c>
      <c r="B659" s="386" t="s">
        <v>14</v>
      </c>
      <c r="C659" s="386"/>
      <c r="D659" s="387">
        <v>44986</v>
      </c>
      <c r="E659" s="386">
        <v>3</v>
      </c>
      <c r="F659" s="386">
        <v>2023</v>
      </c>
      <c r="G659" s="388">
        <v>23.076923076923077</v>
      </c>
      <c r="H659" s="388">
        <v>22</v>
      </c>
      <c r="I659" s="388">
        <v>1.6923076923076923</v>
      </c>
      <c r="J659" s="388">
        <v>0</v>
      </c>
      <c r="K659" s="386" t="s">
        <v>304</v>
      </c>
      <c r="L659" s="386" t="s">
        <v>41</v>
      </c>
      <c r="M659" s="386" t="s">
        <v>241</v>
      </c>
      <c r="N659" s="386" t="s">
        <v>371</v>
      </c>
      <c r="O659" s="386" t="s">
        <v>55</v>
      </c>
      <c r="P659" s="386" t="s">
        <v>46</v>
      </c>
      <c r="Q659" s="386" t="s">
        <v>56</v>
      </c>
      <c r="R659" s="386">
        <v>3.6666666666666665</v>
      </c>
      <c r="S659" s="389">
        <v>2.13</v>
      </c>
      <c r="T659" s="386" t="s">
        <v>389</v>
      </c>
      <c r="U659" s="386" t="s">
        <v>405</v>
      </c>
    </row>
    <row r="660" spans="1:21">
      <c r="A660" s="386" t="s">
        <v>61</v>
      </c>
      <c r="B660" s="386" t="s">
        <v>7</v>
      </c>
      <c r="C660" s="386"/>
      <c r="D660" s="387">
        <v>44986</v>
      </c>
      <c r="E660" s="386">
        <v>3</v>
      </c>
      <c r="F660" s="386">
        <v>2023</v>
      </c>
      <c r="G660" s="388">
        <v>200</v>
      </c>
      <c r="H660" s="388">
        <v>22</v>
      </c>
      <c r="I660" s="388">
        <v>14.666666666666666</v>
      </c>
      <c r="J660" s="388">
        <v>12.664</v>
      </c>
      <c r="K660" s="386" t="s">
        <v>372</v>
      </c>
      <c r="L660" s="386" t="s">
        <v>41</v>
      </c>
      <c r="M660" s="386" t="s">
        <v>242</v>
      </c>
      <c r="N660" s="386" t="s">
        <v>62</v>
      </c>
      <c r="O660" s="386" t="s">
        <v>63</v>
      </c>
      <c r="P660" s="386" t="s">
        <v>46</v>
      </c>
      <c r="Q660" s="386" t="s">
        <v>250</v>
      </c>
      <c r="R660" s="386">
        <v>3.6666666666666665</v>
      </c>
      <c r="S660" s="386">
        <v>1.1580999999999999</v>
      </c>
      <c r="T660" s="386" t="s">
        <v>389</v>
      </c>
      <c r="U660" s="386" t="s">
        <v>405</v>
      </c>
    </row>
    <row r="661" spans="1:21">
      <c r="A661" s="386" t="s">
        <v>61</v>
      </c>
      <c r="B661" s="386" t="s">
        <v>8</v>
      </c>
      <c r="C661" s="386"/>
      <c r="D661" s="387">
        <v>44986</v>
      </c>
      <c r="E661" s="386">
        <v>3</v>
      </c>
      <c r="F661" s="386">
        <v>2023</v>
      </c>
      <c r="G661" s="388">
        <v>80</v>
      </c>
      <c r="H661" s="388">
        <v>22</v>
      </c>
      <c r="I661" s="388">
        <v>5.8666666666666663</v>
      </c>
      <c r="J661" s="388">
        <v>7.5190000000000001</v>
      </c>
      <c r="K661" s="386" t="s">
        <v>372</v>
      </c>
      <c r="L661" s="386" t="s">
        <v>41</v>
      </c>
      <c r="M661" s="386" t="s">
        <v>242</v>
      </c>
      <c r="N661" s="386" t="s">
        <v>62</v>
      </c>
      <c r="O661" s="386" t="s">
        <v>63</v>
      </c>
      <c r="P661" s="386" t="s">
        <v>46</v>
      </c>
      <c r="Q661" s="386" t="s">
        <v>250</v>
      </c>
      <c r="R661" s="386">
        <v>3.6666666666666665</v>
      </c>
      <c r="S661" s="386">
        <v>4.2229000000000001</v>
      </c>
      <c r="T661" s="386" t="s">
        <v>389</v>
      </c>
      <c r="U661" s="386" t="s">
        <v>405</v>
      </c>
    </row>
    <row r="662" spans="1:21">
      <c r="A662" s="386" t="s">
        <v>61</v>
      </c>
      <c r="B662" s="386" t="s">
        <v>9</v>
      </c>
      <c r="C662" s="386"/>
      <c r="D662" s="387">
        <v>44986</v>
      </c>
      <c r="E662" s="386">
        <v>3</v>
      </c>
      <c r="F662" s="386">
        <v>2023</v>
      </c>
      <c r="G662" s="388">
        <v>160</v>
      </c>
      <c r="H662" s="388">
        <v>22</v>
      </c>
      <c r="I662" s="388">
        <v>11.733333333333333</v>
      </c>
      <c r="J662" s="388">
        <v>67.019000000000005</v>
      </c>
      <c r="K662" s="386" t="s">
        <v>372</v>
      </c>
      <c r="L662" s="386" t="s">
        <v>41</v>
      </c>
      <c r="M662" s="386" t="s">
        <v>242</v>
      </c>
      <c r="N662" s="386" t="s">
        <v>62</v>
      </c>
      <c r="O662" s="386" t="s">
        <v>63</v>
      </c>
      <c r="P662" s="386" t="s">
        <v>46</v>
      </c>
      <c r="Q662" s="386" t="s">
        <v>250</v>
      </c>
      <c r="R662" s="386">
        <v>1.1000000000000001</v>
      </c>
      <c r="S662" s="389">
        <v>0</v>
      </c>
      <c r="T662" s="386" t="s">
        <v>389</v>
      </c>
      <c r="U662" s="386" t="s">
        <v>405</v>
      </c>
    </row>
    <row r="663" spans="1:21">
      <c r="A663" s="386" t="s">
        <v>61</v>
      </c>
      <c r="B663" s="386" t="s">
        <v>10</v>
      </c>
      <c r="C663" s="386"/>
      <c r="D663" s="387">
        <v>44986</v>
      </c>
      <c r="E663" s="386">
        <v>3</v>
      </c>
      <c r="F663" s="386">
        <v>2023</v>
      </c>
      <c r="G663" s="388">
        <v>10</v>
      </c>
      <c r="H663" s="388">
        <v>22</v>
      </c>
      <c r="I663" s="388">
        <v>0.73333333333333328</v>
      </c>
      <c r="J663" s="388">
        <v>0</v>
      </c>
      <c r="K663" s="386" t="s">
        <v>372</v>
      </c>
      <c r="L663" s="386" t="s">
        <v>41</v>
      </c>
      <c r="M663" s="386" t="s">
        <v>242</v>
      </c>
      <c r="N663" s="386" t="s">
        <v>62</v>
      </c>
      <c r="O663" s="386" t="s">
        <v>63</v>
      </c>
      <c r="P663" s="386" t="s">
        <v>46</v>
      </c>
      <c r="Q663" s="386" t="s">
        <v>250</v>
      </c>
      <c r="R663" s="386">
        <v>1.1000000000000001</v>
      </c>
      <c r="S663" s="386">
        <v>0</v>
      </c>
      <c r="T663" s="386" t="s">
        <v>389</v>
      </c>
      <c r="U663" s="386" t="s">
        <v>405</v>
      </c>
    </row>
    <row r="664" spans="1:21">
      <c r="A664" s="386" t="s">
        <v>61</v>
      </c>
      <c r="B664" s="386" t="s">
        <v>5</v>
      </c>
      <c r="C664" s="386"/>
      <c r="D664" s="387">
        <v>44986</v>
      </c>
      <c r="E664" s="386">
        <v>3</v>
      </c>
      <c r="F664" s="386">
        <v>2023</v>
      </c>
      <c r="G664" s="388">
        <v>50</v>
      </c>
      <c r="H664" s="388">
        <v>22</v>
      </c>
      <c r="I664" s="388">
        <v>3.6666666666666665</v>
      </c>
      <c r="J664" s="388">
        <v>1</v>
      </c>
      <c r="K664" s="386" t="s">
        <v>372</v>
      </c>
      <c r="L664" s="386" t="s">
        <v>41</v>
      </c>
      <c r="M664" s="386" t="s">
        <v>242</v>
      </c>
      <c r="N664" s="386" t="s">
        <v>62</v>
      </c>
      <c r="O664" s="386" t="s">
        <v>63</v>
      </c>
      <c r="P664" s="386" t="s">
        <v>46</v>
      </c>
      <c r="Q664" s="386" t="s">
        <v>250</v>
      </c>
      <c r="R664" s="386">
        <v>1.1000000000000001</v>
      </c>
      <c r="S664" s="386">
        <v>0.54</v>
      </c>
      <c r="T664" s="386" t="s">
        <v>389</v>
      </c>
      <c r="U664" s="386" t="s">
        <v>405</v>
      </c>
    </row>
    <row r="665" spans="1:21">
      <c r="A665" s="386" t="s">
        <v>61</v>
      </c>
      <c r="B665" s="386" t="s">
        <v>11</v>
      </c>
      <c r="C665" s="386"/>
      <c r="D665" s="387">
        <v>44986</v>
      </c>
      <c r="E665" s="386">
        <v>3</v>
      </c>
      <c r="F665" s="386">
        <v>2023</v>
      </c>
      <c r="G665" s="388">
        <v>220</v>
      </c>
      <c r="H665" s="388">
        <v>22</v>
      </c>
      <c r="I665" s="388">
        <v>16.133333333333333</v>
      </c>
      <c r="J665" s="388">
        <v>5.8380000000000001</v>
      </c>
      <c r="K665" s="386" t="s">
        <v>372</v>
      </c>
      <c r="L665" s="386" t="s">
        <v>41</v>
      </c>
      <c r="M665" s="386" t="s">
        <v>242</v>
      </c>
      <c r="N665" s="386" t="s">
        <v>62</v>
      </c>
      <c r="O665" s="386" t="s">
        <v>63</v>
      </c>
      <c r="P665" s="386" t="s">
        <v>46</v>
      </c>
      <c r="Q665" s="386" t="s">
        <v>250</v>
      </c>
      <c r="R665" s="386">
        <v>0</v>
      </c>
      <c r="S665" s="389">
        <v>0</v>
      </c>
      <c r="T665" s="386" t="s">
        <v>389</v>
      </c>
      <c r="U665" s="386" t="s">
        <v>405</v>
      </c>
    </row>
    <row r="666" spans="1:21">
      <c r="A666" s="386" t="s">
        <v>61</v>
      </c>
      <c r="B666" s="386" t="s">
        <v>12</v>
      </c>
      <c r="C666" s="386"/>
      <c r="D666" s="387">
        <v>44986</v>
      </c>
      <c r="E666" s="386">
        <v>3</v>
      </c>
      <c r="F666" s="386">
        <v>2023</v>
      </c>
      <c r="G666" s="388">
        <v>90</v>
      </c>
      <c r="H666" s="388">
        <v>22</v>
      </c>
      <c r="I666" s="388">
        <v>6.6</v>
      </c>
      <c r="J666" s="388">
        <v>0</v>
      </c>
      <c r="K666" s="386" t="s">
        <v>372</v>
      </c>
      <c r="L666" s="386" t="s">
        <v>41</v>
      </c>
      <c r="M666" s="386" t="s">
        <v>242</v>
      </c>
      <c r="N666" s="386" t="s">
        <v>62</v>
      </c>
      <c r="O666" s="386" t="s">
        <v>63</v>
      </c>
      <c r="P666" s="386" t="s">
        <v>46</v>
      </c>
      <c r="Q666" s="386" t="s">
        <v>250</v>
      </c>
      <c r="R666" s="386">
        <v>0</v>
      </c>
      <c r="S666" s="386">
        <v>0</v>
      </c>
      <c r="T666" s="386" t="s">
        <v>389</v>
      </c>
      <c r="U666" s="386" t="s">
        <v>405</v>
      </c>
    </row>
    <row r="667" spans="1:21">
      <c r="A667" s="386" t="s">
        <v>61</v>
      </c>
      <c r="B667" s="386" t="s">
        <v>15</v>
      </c>
      <c r="C667" s="386"/>
      <c r="D667" s="387">
        <v>44986</v>
      </c>
      <c r="E667" s="386">
        <v>3</v>
      </c>
      <c r="F667" s="386">
        <v>2023</v>
      </c>
      <c r="G667" s="388">
        <v>20</v>
      </c>
      <c r="H667" s="388">
        <v>22</v>
      </c>
      <c r="I667" s="388">
        <v>1.4666666666666666</v>
      </c>
      <c r="J667" s="388">
        <v>0</v>
      </c>
      <c r="K667" s="386" t="s">
        <v>372</v>
      </c>
      <c r="L667" s="386" t="s">
        <v>41</v>
      </c>
      <c r="M667" s="386" t="s">
        <v>242</v>
      </c>
      <c r="N667" s="386" t="s">
        <v>62</v>
      </c>
      <c r="O667" s="386" t="s">
        <v>63</v>
      </c>
      <c r="P667" s="386" t="s">
        <v>46</v>
      </c>
      <c r="Q667" s="386" t="s">
        <v>250</v>
      </c>
      <c r="R667" s="386">
        <v>0</v>
      </c>
      <c r="S667" s="386">
        <v>0</v>
      </c>
      <c r="T667" s="386" t="s">
        <v>389</v>
      </c>
      <c r="U667" s="386" t="s">
        <v>405</v>
      </c>
    </row>
    <row r="668" spans="1:21">
      <c r="A668" s="386" t="s">
        <v>61</v>
      </c>
      <c r="B668" s="386" t="s">
        <v>16</v>
      </c>
      <c r="C668" s="386"/>
      <c r="D668" s="387">
        <v>44986</v>
      </c>
      <c r="E668" s="386">
        <v>3</v>
      </c>
      <c r="F668" s="386">
        <v>2023</v>
      </c>
      <c r="G668" s="388">
        <v>0</v>
      </c>
      <c r="H668" s="388">
        <v>22</v>
      </c>
      <c r="I668" s="388">
        <v>0</v>
      </c>
      <c r="J668" s="388">
        <v>0</v>
      </c>
      <c r="K668" s="386" t="s">
        <v>372</v>
      </c>
      <c r="L668" s="386" t="s">
        <v>41</v>
      </c>
      <c r="M668" s="386" t="s">
        <v>242</v>
      </c>
      <c r="N668" s="386" t="s">
        <v>62</v>
      </c>
      <c r="O668" s="386" t="s">
        <v>63</v>
      </c>
      <c r="P668" s="386" t="s">
        <v>46</v>
      </c>
      <c r="Q668" s="386" t="s">
        <v>250</v>
      </c>
      <c r="R668" s="386">
        <v>1.9066666666666667</v>
      </c>
      <c r="S668" s="389">
        <v>0</v>
      </c>
      <c r="T668" s="386" t="s">
        <v>389</v>
      </c>
      <c r="U668" s="386" t="s">
        <v>405</v>
      </c>
    </row>
    <row r="669" spans="1:21">
      <c r="A669" s="386" t="s">
        <v>61</v>
      </c>
      <c r="B669" s="386" t="s">
        <v>17</v>
      </c>
      <c r="C669" s="386"/>
      <c r="D669" s="387">
        <v>44986</v>
      </c>
      <c r="E669" s="386">
        <v>3</v>
      </c>
      <c r="F669" s="386">
        <v>2023</v>
      </c>
      <c r="G669" s="388">
        <v>0</v>
      </c>
      <c r="H669" s="388">
        <v>22</v>
      </c>
      <c r="I669" s="388">
        <v>0</v>
      </c>
      <c r="J669" s="388">
        <v>0</v>
      </c>
      <c r="K669" s="386" t="s">
        <v>372</v>
      </c>
      <c r="L669" s="386" t="s">
        <v>41</v>
      </c>
      <c r="M669" s="386" t="s">
        <v>242</v>
      </c>
      <c r="N669" s="386" t="s">
        <v>62</v>
      </c>
      <c r="O669" s="386" t="s">
        <v>63</v>
      </c>
      <c r="P669" s="386" t="s">
        <v>46</v>
      </c>
      <c r="Q669" s="386" t="s">
        <v>250</v>
      </c>
      <c r="R669" s="386">
        <v>1.9066666666666667</v>
      </c>
      <c r="S669" s="386">
        <v>0</v>
      </c>
      <c r="T669" s="386" t="s">
        <v>389</v>
      </c>
      <c r="U669" s="386" t="s">
        <v>405</v>
      </c>
    </row>
    <row r="670" spans="1:21">
      <c r="A670" s="386" t="s">
        <v>61</v>
      </c>
      <c r="B670" s="386" t="s">
        <v>132</v>
      </c>
      <c r="C670" s="386"/>
      <c r="D670" s="387">
        <v>44986</v>
      </c>
      <c r="E670" s="386">
        <v>3</v>
      </c>
      <c r="F670" s="386">
        <v>2023</v>
      </c>
      <c r="G670" s="388">
        <v>0</v>
      </c>
      <c r="H670" s="388">
        <v>22</v>
      </c>
      <c r="I670" s="388">
        <v>0</v>
      </c>
      <c r="J670" s="388">
        <v>0</v>
      </c>
      <c r="K670" s="386" t="s">
        <v>372</v>
      </c>
      <c r="L670" s="386" t="s">
        <v>41</v>
      </c>
      <c r="M670" s="386" t="s">
        <v>242</v>
      </c>
      <c r="N670" s="386" t="s">
        <v>62</v>
      </c>
      <c r="O670" s="386" t="s">
        <v>63</v>
      </c>
      <c r="P670" s="386" t="s">
        <v>46</v>
      </c>
      <c r="Q670" s="386" t="s">
        <v>250</v>
      </c>
      <c r="R670" s="386">
        <v>1.9066666666666667</v>
      </c>
      <c r="S670" s="386">
        <v>0</v>
      </c>
      <c r="T670" s="386" t="s">
        <v>389</v>
      </c>
      <c r="U670" s="386" t="s">
        <v>405</v>
      </c>
    </row>
    <row r="671" spans="1:21">
      <c r="A671" s="386" t="s">
        <v>61</v>
      </c>
      <c r="B671" s="386" t="s">
        <v>13</v>
      </c>
      <c r="C671" s="386"/>
      <c r="D671" s="387">
        <v>44986</v>
      </c>
      <c r="E671" s="386">
        <v>3</v>
      </c>
      <c r="F671" s="386">
        <v>2023</v>
      </c>
      <c r="G671" s="388">
        <v>0</v>
      </c>
      <c r="H671" s="388">
        <v>22</v>
      </c>
      <c r="I671" s="388">
        <v>0</v>
      </c>
      <c r="J671" s="388">
        <v>0</v>
      </c>
      <c r="K671" s="386" t="s">
        <v>372</v>
      </c>
      <c r="L671" s="386" t="s">
        <v>41</v>
      </c>
      <c r="M671" s="386" t="s">
        <v>242</v>
      </c>
      <c r="N671" s="386" t="s">
        <v>62</v>
      </c>
      <c r="O671" s="386" t="s">
        <v>63</v>
      </c>
      <c r="P671" s="386" t="s">
        <v>46</v>
      </c>
      <c r="Q671" s="386" t="s">
        <v>250</v>
      </c>
      <c r="R671" s="386">
        <v>0</v>
      </c>
      <c r="S671" s="389">
        <v>0</v>
      </c>
      <c r="T671" s="386" t="s">
        <v>389</v>
      </c>
      <c r="U671" s="386" t="s">
        <v>405</v>
      </c>
    </row>
    <row r="672" spans="1:21">
      <c r="A672" s="386" t="s">
        <v>61</v>
      </c>
      <c r="B672" s="386" t="s">
        <v>14</v>
      </c>
      <c r="C672" s="386"/>
      <c r="D672" s="387">
        <v>44986</v>
      </c>
      <c r="E672" s="386">
        <v>3</v>
      </c>
      <c r="F672" s="386">
        <v>2023</v>
      </c>
      <c r="G672" s="388">
        <v>0</v>
      </c>
      <c r="H672" s="388">
        <v>22</v>
      </c>
      <c r="I672" s="388">
        <v>0</v>
      </c>
      <c r="J672" s="388">
        <v>0</v>
      </c>
      <c r="K672" s="386" t="s">
        <v>372</v>
      </c>
      <c r="L672" s="386" t="s">
        <v>41</v>
      </c>
      <c r="M672" s="386" t="s">
        <v>242</v>
      </c>
      <c r="N672" s="386" t="s">
        <v>62</v>
      </c>
      <c r="O672" s="386" t="s">
        <v>63</v>
      </c>
      <c r="P672" s="386" t="s">
        <v>46</v>
      </c>
      <c r="Q672" s="386" t="s">
        <v>250</v>
      </c>
      <c r="R672" s="386">
        <v>0</v>
      </c>
      <c r="S672" s="386">
        <v>0</v>
      </c>
      <c r="T672" s="386" t="s">
        <v>389</v>
      </c>
      <c r="U672" s="386" t="s">
        <v>405</v>
      </c>
    </row>
    <row r="673" spans="1:21">
      <c r="A673" s="386" t="s">
        <v>64</v>
      </c>
      <c r="B673" s="386" t="s">
        <v>7</v>
      </c>
      <c r="C673" s="386"/>
      <c r="D673" s="387">
        <v>44986</v>
      </c>
      <c r="E673" s="386">
        <v>3</v>
      </c>
      <c r="F673" s="386">
        <v>2023</v>
      </c>
      <c r="G673" s="388">
        <v>2</v>
      </c>
      <c r="H673" s="388">
        <v>22</v>
      </c>
      <c r="I673" s="388">
        <v>0.14666666666666667</v>
      </c>
      <c r="J673" s="388">
        <v>0</v>
      </c>
      <c r="K673" s="386" t="s">
        <v>64</v>
      </c>
      <c r="L673" s="386" t="s">
        <v>41</v>
      </c>
      <c r="M673" s="386" t="s">
        <v>242</v>
      </c>
      <c r="N673" s="386" t="s">
        <v>64</v>
      </c>
      <c r="O673" s="386" t="s">
        <v>373</v>
      </c>
      <c r="P673" s="386" t="s">
        <v>46</v>
      </c>
      <c r="Q673" s="386" t="s">
        <v>185</v>
      </c>
      <c r="R673" s="386">
        <v>0</v>
      </c>
      <c r="S673" s="386">
        <v>0</v>
      </c>
      <c r="T673" s="386" t="s">
        <v>430</v>
      </c>
      <c r="U673" s="386" t="s">
        <v>431</v>
      </c>
    </row>
    <row r="674" spans="1:21">
      <c r="A674" s="386" t="s">
        <v>64</v>
      </c>
      <c r="B674" s="386" t="s">
        <v>8</v>
      </c>
      <c r="C674" s="386"/>
      <c r="D674" s="387">
        <v>44986</v>
      </c>
      <c r="E674" s="386">
        <v>3</v>
      </c>
      <c r="F674" s="386">
        <v>2023</v>
      </c>
      <c r="G674" s="388">
        <v>0</v>
      </c>
      <c r="H674" s="388">
        <v>22</v>
      </c>
      <c r="I674" s="388">
        <v>0</v>
      </c>
      <c r="J674" s="388">
        <v>0</v>
      </c>
      <c r="K674" s="386" t="s">
        <v>64</v>
      </c>
      <c r="L674" s="386" t="s">
        <v>41</v>
      </c>
      <c r="M674" s="386" t="s">
        <v>242</v>
      </c>
      <c r="N674" s="386" t="s">
        <v>64</v>
      </c>
      <c r="O674" s="386" t="s">
        <v>373</v>
      </c>
      <c r="P674" s="386" t="s">
        <v>46</v>
      </c>
      <c r="Q674" s="386" t="s">
        <v>185</v>
      </c>
      <c r="R674" s="386">
        <v>0.73333333333333328</v>
      </c>
      <c r="S674" s="389">
        <v>0</v>
      </c>
      <c r="T674" s="386" t="s">
        <v>430</v>
      </c>
      <c r="U674" s="386" t="s">
        <v>431</v>
      </c>
    </row>
    <row r="675" spans="1:21">
      <c r="A675" s="386" t="s">
        <v>64</v>
      </c>
      <c r="B675" s="386" t="s">
        <v>9</v>
      </c>
      <c r="C675" s="386"/>
      <c r="D675" s="387">
        <v>44986</v>
      </c>
      <c r="E675" s="386">
        <v>3</v>
      </c>
      <c r="F675" s="386">
        <v>2023</v>
      </c>
      <c r="G675" s="388">
        <v>6</v>
      </c>
      <c r="H675" s="388">
        <v>22</v>
      </c>
      <c r="I675" s="388">
        <v>0.44</v>
      </c>
      <c r="J675" s="388">
        <v>0</v>
      </c>
      <c r="K675" s="386" t="s">
        <v>64</v>
      </c>
      <c r="L675" s="386" t="s">
        <v>41</v>
      </c>
      <c r="M675" s="386" t="s">
        <v>242</v>
      </c>
      <c r="N675" s="386" t="s">
        <v>64</v>
      </c>
      <c r="O675" s="386" t="s">
        <v>373</v>
      </c>
      <c r="P675" s="386" t="s">
        <v>46</v>
      </c>
      <c r="Q675" s="386" t="s">
        <v>185</v>
      </c>
      <c r="R675" s="386">
        <v>0.73333333333333328</v>
      </c>
      <c r="S675" s="386">
        <v>0</v>
      </c>
      <c r="T675" s="386" t="s">
        <v>430</v>
      </c>
      <c r="U675" s="386" t="s">
        <v>431</v>
      </c>
    </row>
    <row r="676" spans="1:21">
      <c r="A676" s="386" t="s">
        <v>64</v>
      </c>
      <c r="B676" s="386" t="s">
        <v>10</v>
      </c>
      <c r="C676" s="386"/>
      <c r="D676" s="387">
        <v>44986</v>
      </c>
      <c r="E676" s="386">
        <v>3</v>
      </c>
      <c r="F676" s="386">
        <v>2023</v>
      </c>
      <c r="G676" s="388">
        <v>1</v>
      </c>
      <c r="H676" s="388">
        <v>22</v>
      </c>
      <c r="I676" s="388">
        <v>7.3333333333333334E-2</v>
      </c>
      <c r="J676" s="388">
        <v>0.64</v>
      </c>
      <c r="K676" s="386" t="s">
        <v>64</v>
      </c>
      <c r="L676" s="386" t="s">
        <v>41</v>
      </c>
      <c r="M676" s="386" t="s">
        <v>242</v>
      </c>
      <c r="N676" s="386" t="s">
        <v>64</v>
      </c>
      <c r="O676" s="386" t="s">
        <v>373</v>
      </c>
      <c r="P676" s="386" t="s">
        <v>46</v>
      </c>
      <c r="Q676" s="386" t="s">
        <v>185</v>
      </c>
      <c r="R676" s="386">
        <v>0.73333333333333328</v>
      </c>
      <c r="S676" s="386">
        <v>0</v>
      </c>
      <c r="T676" s="386" t="s">
        <v>430</v>
      </c>
      <c r="U676" s="386" t="s">
        <v>431</v>
      </c>
    </row>
    <row r="677" spans="1:21">
      <c r="A677" s="386" t="s">
        <v>64</v>
      </c>
      <c r="B677" s="386" t="s">
        <v>5</v>
      </c>
      <c r="C677" s="386"/>
      <c r="D677" s="387">
        <v>44986</v>
      </c>
      <c r="E677" s="386">
        <v>3</v>
      </c>
      <c r="F677" s="386">
        <v>2023</v>
      </c>
      <c r="G677" s="388">
        <v>9</v>
      </c>
      <c r="H677" s="388">
        <v>22</v>
      </c>
      <c r="I677" s="388">
        <v>0.66</v>
      </c>
      <c r="J677" s="388">
        <v>2.69</v>
      </c>
      <c r="K677" s="386" t="s">
        <v>64</v>
      </c>
      <c r="L677" s="386" t="s">
        <v>41</v>
      </c>
      <c r="M677" s="386" t="s">
        <v>242</v>
      </c>
      <c r="N677" s="386" t="s">
        <v>64</v>
      </c>
      <c r="O677" s="386" t="s">
        <v>373</v>
      </c>
      <c r="P677" s="386" t="s">
        <v>46</v>
      </c>
      <c r="Q677" s="386" t="s">
        <v>185</v>
      </c>
      <c r="R677" s="386">
        <v>8.0666666666666664</v>
      </c>
      <c r="S677" s="389">
        <v>0.26</v>
      </c>
      <c r="T677" s="386" t="s">
        <v>430</v>
      </c>
      <c r="U677" s="386" t="s">
        <v>431</v>
      </c>
    </row>
    <row r="678" spans="1:21">
      <c r="A678" s="386" t="s">
        <v>64</v>
      </c>
      <c r="B678" s="386" t="s">
        <v>11</v>
      </c>
      <c r="C678" s="386"/>
      <c r="D678" s="387">
        <v>44986</v>
      </c>
      <c r="E678" s="386">
        <v>3</v>
      </c>
      <c r="F678" s="386">
        <v>2023</v>
      </c>
      <c r="G678" s="388">
        <v>6</v>
      </c>
      <c r="H678" s="388">
        <v>22</v>
      </c>
      <c r="I678" s="388">
        <v>0.44</v>
      </c>
      <c r="J678" s="388">
        <v>0</v>
      </c>
      <c r="K678" s="386" t="s">
        <v>64</v>
      </c>
      <c r="L678" s="386" t="s">
        <v>41</v>
      </c>
      <c r="M678" s="386" t="s">
        <v>242</v>
      </c>
      <c r="N678" s="386" t="s">
        <v>64</v>
      </c>
      <c r="O678" s="386" t="s">
        <v>373</v>
      </c>
      <c r="P678" s="386" t="s">
        <v>46</v>
      </c>
      <c r="Q678" s="386" t="s">
        <v>185</v>
      </c>
      <c r="R678" s="386">
        <v>8.0666666666666664</v>
      </c>
      <c r="S678" s="386">
        <v>0.25990000000000002</v>
      </c>
      <c r="T678" s="386" t="s">
        <v>430</v>
      </c>
      <c r="U678" s="386" t="s">
        <v>431</v>
      </c>
    </row>
    <row r="679" spans="1:21">
      <c r="A679" s="386" t="s">
        <v>64</v>
      </c>
      <c r="B679" s="386" t="s">
        <v>12</v>
      </c>
      <c r="C679" s="386"/>
      <c r="D679" s="387">
        <v>44986</v>
      </c>
      <c r="E679" s="386">
        <v>3</v>
      </c>
      <c r="F679" s="386">
        <v>2023</v>
      </c>
      <c r="G679" s="388">
        <v>6</v>
      </c>
      <c r="H679" s="388">
        <v>22</v>
      </c>
      <c r="I679" s="388">
        <v>0.44</v>
      </c>
      <c r="J679" s="388">
        <v>0</v>
      </c>
      <c r="K679" s="386" t="s">
        <v>64</v>
      </c>
      <c r="L679" s="386" t="s">
        <v>41</v>
      </c>
      <c r="M679" s="386" t="s">
        <v>242</v>
      </c>
      <c r="N679" s="386" t="s">
        <v>64</v>
      </c>
      <c r="O679" s="386" t="s">
        <v>373</v>
      </c>
      <c r="P679" s="386" t="s">
        <v>46</v>
      </c>
      <c r="Q679" s="386" t="s">
        <v>185</v>
      </c>
      <c r="R679" s="386">
        <v>8.0666666666666664</v>
      </c>
      <c r="S679" s="386">
        <v>0.83889999999999998</v>
      </c>
      <c r="T679" s="386" t="s">
        <v>430</v>
      </c>
      <c r="U679" s="386" t="s">
        <v>431</v>
      </c>
    </row>
    <row r="680" spans="1:21">
      <c r="A680" s="386" t="s">
        <v>64</v>
      </c>
      <c r="B680" s="386" t="s">
        <v>15</v>
      </c>
      <c r="C680" s="386"/>
      <c r="D680" s="387">
        <v>44986</v>
      </c>
      <c r="E680" s="386">
        <v>3</v>
      </c>
      <c r="F680" s="386">
        <v>2023</v>
      </c>
      <c r="G680" s="388">
        <v>0</v>
      </c>
      <c r="H680" s="388">
        <v>22</v>
      </c>
      <c r="I680" s="388">
        <v>0</v>
      </c>
      <c r="J680" s="388">
        <v>0</v>
      </c>
      <c r="K680" s="386" t="s">
        <v>64</v>
      </c>
      <c r="L680" s="386" t="s">
        <v>41</v>
      </c>
      <c r="M680" s="386" t="s">
        <v>242</v>
      </c>
      <c r="N680" s="386" t="s">
        <v>64</v>
      </c>
      <c r="O680" s="386" t="s">
        <v>373</v>
      </c>
      <c r="P680" s="386" t="s">
        <v>46</v>
      </c>
      <c r="Q680" s="386" t="s">
        <v>185</v>
      </c>
      <c r="R680" s="386">
        <v>1.1000000000000001</v>
      </c>
      <c r="S680" s="389">
        <v>0</v>
      </c>
      <c r="T680" s="386" t="s">
        <v>430</v>
      </c>
      <c r="U680" s="386" t="s">
        <v>431</v>
      </c>
    </row>
    <row r="681" spans="1:21">
      <c r="A681" s="386" t="s">
        <v>64</v>
      </c>
      <c r="B681" s="386" t="s">
        <v>16</v>
      </c>
      <c r="C681" s="386"/>
      <c r="D681" s="387">
        <v>44986</v>
      </c>
      <c r="E681" s="386">
        <v>3</v>
      </c>
      <c r="F681" s="386">
        <v>2023</v>
      </c>
      <c r="G681" s="388">
        <v>0</v>
      </c>
      <c r="H681" s="388">
        <v>22</v>
      </c>
      <c r="I681" s="388">
        <v>0</v>
      </c>
      <c r="J681" s="388">
        <v>0</v>
      </c>
      <c r="K681" s="386" t="s">
        <v>64</v>
      </c>
      <c r="L681" s="386" t="s">
        <v>41</v>
      </c>
      <c r="M681" s="386" t="s">
        <v>242</v>
      </c>
      <c r="N681" s="386" t="s">
        <v>64</v>
      </c>
      <c r="O681" s="386" t="s">
        <v>373</v>
      </c>
      <c r="P681" s="386" t="s">
        <v>46</v>
      </c>
      <c r="Q681" s="386" t="s">
        <v>185</v>
      </c>
      <c r="R681" s="386">
        <v>1.1000000000000001</v>
      </c>
      <c r="S681" s="386">
        <v>0</v>
      </c>
      <c r="T681" s="386" t="s">
        <v>430</v>
      </c>
      <c r="U681" s="386" t="s">
        <v>431</v>
      </c>
    </row>
    <row r="682" spans="1:21">
      <c r="A682" s="386" t="s">
        <v>64</v>
      </c>
      <c r="B682" s="386" t="s">
        <v>17</v>
      </c>
      <c r="C682" s="386"/>
      <c r="D682" s="387">
        <v>44986</v>
      </c>
      <c r="E682" s="386">
        <v>3</v>
      </c>
      <c r="F682" s="386">
        <v>2023</v>
      </c>
      <c r="G682" s="388">
        <v>0</v>
      </c>
      <c r="H682" s="388">
        <v>22</v>
      </c>
      <c r="I682" s="388">
        <v>0</v>
      </c>
      <c r="J682" s="388">
        <v>0</v>
      </c>
      <c r="K682" s="386" t="s">
        <v>64</v>
      </c>
      <c r="L682" s="386" t="s">
        <v>41</v>
      </c>
      <c r="M682" s="386" t="s">
        <v>242</v>
      </c>
      <c r="N682" s="386" t="s">
        <v>64</v>
      </c>
      <c r="O682" s="386" t="s">
        <v>373</v>
      </c>
      <c r="P682" s="386" t="s">
        <v>46</v>
      </c>
      <c r="Q682" s="386" t="s">
        <v>185</v>
      </c>
      <c r="R682" s="386">
        <v>1.1000000000000001</v>
      </c>
      <c r="S682" s="386">
        <v>0</v>
      </c>
      <c r="T682" s="386" t="s">
        <v>430</v>
      </c>
      <c r="U682" s="386" t="s">
        <v>431</v>
      </c>
    </row>
    <row r="683" spans="1:21">
      <c r="A683" s="386" t="s">
        <v>64</v>
      </c>
      <c r="B683" s="386" t="s">
        <v>132</v>
      </c>
      <c r="C683" s="386"/>
      <c r="D683" s="387">
        <v>44986</v>
      </c>
      <c r="E683" s="386">
        <v>3</v>
      </c>
      <c r="F683" s="386">
        <v>2023</v>
      </c>
      <c r="G683" s="388">
        <v>0</v>
      </c>
      <c r="H683" s="388">
        <v>22</v>
      </c>
      <c r="I683" s="388">
        <v>0</v>
      </c>
      <c r="J683" s="388">
        <v>0</v>
      </c>
      <c r="K683" s="386" t="s">
        <v>64</v>
      </c>
      <c r="L683" s="386" t="s">
        <v>41</v>
      </c>
      <c r="M683" s="386" t="s">
        <v>242</v>
      </c>
      <c r="N683" s="386" t="s">
        <v>64</v>
      </c>
      <c r="O683" s="386" t="s">
        <v>373</v>
      </c>
      <c r="P683" s="386" t="s">
        <v>46</v>
      </c>
      <c r="Q683" s="386" t="s">
        <v>185</v>
      </c>
      <c r="R683" s="386">
        <v>0</v>
      </c>
      <c r="S683" s="389">
        <v>0</v>
      </c>
      <c r="T683" s="386" t="s">
        <v>430</v>
      </c>
      <c r="U683" s="386" t="s">
        <v>431</v>
      </c>
    </row>
    <row r="684" spans="1:21">
      <c r="A684" s="386" t="s">
        <v>64</v>
      </c>
      <c r="B684" s="386" t="s">
        <v>13</v>
      </c>
      <c r="C684" s="386"/>
      <c r="D684" s="387">
        <v>44986</v>
      </c>
      <c r="E684" s="386">
        <v>3</v>
      </c>
      <c r="F684" s="386">
        <v>2023</v>
      </c>
      <c r="G684" s="388">
        <v>0</v>
      </c>
      <c r="H684" s="388">
        <v>22</v>
      </c>
      <c r="I684" s="388">
        <v>0</v>
      </c>
      <c r="J684" s="388">
        <v>0</v>
      </c>
      <c r="K684" s="386" t="s">
        <v>64</v>
      </c>
      <c r="L684" s="386" t="s">
        <v>41</v>
      </c>
      <c r="M684" s="386" t="s">
        <v>242</v>
      </c>
      <c r="N684" s="386" t="s">
        <v>64</v>
      </c>
      <c r="O684" s="386" t="s">
        <v>373</v>
      </c>
      <c r="P684" s="386" t="s">
        <v>46</v>
      </c>
      <c r="Q684" s="386" t="s">
        <v>185</v>
      </c>
      <c r="R684" s="386">
        <v>0</v>
      </c>
      <c r="S684" s="386">
        <v>0</v>
      </c>
      <c r="T684" s="386" t="s">
        <v>430</v>
      </c>
      <c r="U684" s="386" t="s">
        <v>431</v>
      </c>
    </row>
    <row r="685" spans="1:21">
      <c r="A685" s="386" t="s">
        <v>64</v>
      </c>
      <c r="B685" s="386" t="s">
        <v>14</v>
      </c>
      <c r="C685" s="386"/>
      <c r="D685" s="387">
        <v>44986</v>
      </c>
      <c r="E685" s="386">
        <v>3</v>
      </c>
      <c r="F685" s="386">
        <v>2023</v>
      </c>
      <c r="G685" s="388">
        <v>0</v>
      </c>
      <c r="H685" s="388">
        <v>22</v>
      </c>
      <c r="I685" s="388">
        <v>0</v>
      </c>
      <c r="J685" s="388">
        <v>0</v>
      </c>
      <c r="K685" s="386" t="s">
        <v>64</v>
      </c>
      <c r="L685" s="386" t="s">
        <v>41</v>
      </c>
      <c r="M685" s="386" t="s">
        <v>242</v>
      </c>
      <c r="N685" s="386" t="s">
        <v>64</v>
      </c>
      <c r="O685" s="386" t="s">
        <v>373</v>
      </c>
      <c r="P685" s="386" t="s">
        <v>46</v>
      </c>
      <c r="Q685" s="386" t="s">
        <v>185</v>
      </c>
      <c r="R685" s="386">
        <v>0</v>
      </c>
      <c r="S685" s="386">
        <v>0</v>
      </c>
      <c r="T685" s="386" t="s">
        <v>430</v>
      </c>
      <c r="U685" s="386" t="s">
        <v>431</v>
      </c>
    </row>
    <row r="686" spans="1:21">
      <c r="A686" s="386" t="s">
        <v>303</v>
      </c>
      <c r="B686" s="386" t="s">
        <v>7</v>
      </c>
      <c r="C686" s="386"/>
      <c r="D686" s="387">
        <v>44986</v>
      </c>
      <c r="E686" s="386">
        <v>3</v>
      </c>
      <c r="F686" s="386">
        <v>2023</v>
      </c>
      <c r="G686" s="388">
        <v>45</v>
      </c>
      <c r="H686" s="388">
        <v>22</v>
      </c>
      <c r="I686" s="388">
        <v>3.3</v>
      </c>
      <c r="J686" s="388">
        <v>14.75</v>
      </c>
      <c r="K686" s="386" t="s">
        <v>303</v>
      </c>
      <c r="L686" s="386" t="s">
        <v>41</v>
      </c>
      <c r="M686" s="386" t="s">
        <v>242</v>
      </c>
      <c r="N686" s="386" t="s">
        <v>374</v>
      </c>
      <c r="O686" s="386" t="s">
        <v>67</v>
      </c>
      <c r="P686" s="386" t="s">
        <v>46</v>
      </c>
      <c r="Q686" s="386" t="s">
        <v>68</v>
      </c>
      <c r="R686" s="386">
        <v>0</v>
      </c>
      <c r="S686" s="389">
        <v>0</v>
      </c>
      <c r="T686" s="386" t="s">
        <v>389</v>
      </c>
      <c r="U686" s="386" t="s">
        <v>405</v>
      </c>
    </row>
    <row r="687" spans="1:21">
      <c r="A687" s="386" t="s">
        <v>303</v>
      </c>
      <c r="B687" s="386" t="s">
        <v>8</v>
      </c>
      <c r="C687" s="386"/>
      <c r="D687" s="387">
        <v>44986</v>
      </c>
      <c r="E687" s="386">
        <v>3</v>
      </c>
      <c r="F687" s="386">
        <v>2023</v>
      </c>
      <c r="G687" s="388">
        <v>23</v>
      </c>
      <c r="H687" s="388">
        <v>22</v>
      </c>
      <c r="I687" s="388">
        <v>1.6866666666666668</v>
      </c>
      <c r="J687" s="388">
        <v>3.13</v>
      </c>
      <c r="K687" s="386" t="s">
        <v>303</v>
      </c>
      <c r="L687" s="386" t="s">
        <v>41</v>
      </c>
      <c r="M687" s="386" t="s">
        <v>242</v>
      </c>
      <c r="N687" s="386" t="s">
        <v>374</v>
      </c>
      <c r="O687" s="386" t="s">
        <v>67</v>
      </c>
      <c r="P687" s="386" t="s">
        <v>46</v>
      </c>
      <c r="Q687" s="386" t="s">
        <v>68</v>
      </c>
      <c r="R687" s="386">
        <v>0</v>
      </c>
      <c r="S687" s="386">
        <v>0</v>
      </c>
      <c r="T687" s="386" t="s">
        <v>389</v>
      </c>
      <c r="U687" s="386" t="s">
        <v>405</v>
      </c>
    </row>
    <row r="688" spans="1:21">
      <c r="A688" s="386" t="s">
        <v>303</v>
      </c>
      <c r="B688" s="386" t="s">
        <v>9</v>
      </c>
      <c r="C688" s="386"/>
      <c r="D688" s="387">
        <v>44986</v>
      </c>
      <c r="E688" s="386">
        <v>3</v>
      </c>
      <c r="F688" s="386">
        <v>2023</v>
      </c>
      <c r="G688" s="388">
        <v>32</v>
      </c>
      <c r="H688" s="388">
        <v>22</v>
      </c>
      <c r="I688" s="388">
        <v>2.3466666666666667</v>
      </c>
      <c r="J688" s="388">
        <v>1.1100000000000001</v>
      </c>
      <c r="K688" s="386" t="s">
        <v>303</v>
      </c>
      <c r="L688" s="386" t="s">
        <v>41</v>
      </c>
      <c r="M688" s="386" t="s">
        <v>242</v>
      </c>
      <c r="N688" s="386" t="s">
        <v>374</v>
      </c>
      <c r="O688" s="386" t="s">
        <v>67</v>
      </c>
      <c r="P688" s="386" t="s">
        <v>46</v>
      </c>
      <c r="Q688" s="386" t="s">
        <v>68</v>
      </c>
      <c r="R688" s="386">
        <v>0</v>
      </c>
      <c r="S688" s="386">
        <v>0</v>
      </c>
      <c r="T688" s="386" t="s">
        <v>389</v>
      </c>
      <c r="U688" s="386" t="s">
        <v>405</v>
      </c>
    </row>
    <row r="689" spans="1:21">
      <c r="A689" s="386" t="s">
        <v>303</v>
      </c>
      <c r="B689" s="386" t="s">
        <v>10</v>
      </c>
      <c r="C689" s="386"/>
      <c r="D689" s="387">
        <v>44986</v>
      </c>
      <c r="E689" s="386">
        <v>3</v>
      </c>
      <c r="F689" s="386">
        <v>2023</v>
      </c>
      <c r="G689" s="388">
        <v>16</v>
      </c>
      <c r="H689" s="388">
        <v>22</v>
      </c>
      <c r="I689" s="388">
        <v>1.1733333333333333</v>
      </c>
      <c r="J689" s="388">
        <v>6.3</v>
      </c>
      <c r="K689" s="386" t="s">
        <v>303</v>
      </c>
      <c r="L689" s="386" t="s">
        <v>41</v>
      </c>
      <c r="M689" s="386" t="s">
        <v>242</v>
      </c>
      <c r="N689" s="386" t="s">
        <v>374</v>
      </c>
      <c r="O689" s="386" t="s">
        <v>67</v>
      </c>
      <c r="P689" s="386" t="s">
        <v>46</v>
      </c>
      <c r="Q689" s="386" t="s">
        <v>68</v>
      </c>
      <c r="R689" s="386">
        <v>0</v>
      </c>
      <c r="S689" s="389">
        <v>0</v>
      </c>
      <c r="T689" s="386" t="s">
        <v>389</v>
      </c>
      <c r="U689" s="386" t="s">
        <v>405</v>
      </c>
    </row>
    <row r="690" spans="1:21">
      <c r="A690" s="386" t="s">
        <v>303</v>
      </c>
      <c r="B690" s="386" t="s">
        <v>5</v>
      </c>
      <c r="C690" s="386"/>
      <c r="D690" s="387">
        <v>44986</v>
      </c>
      <c r="E690" s="386">
        <v>3</v>
      </c>
      <c r="F690" s="386">
        <v>2023</v>
      </c>
      <c r="G690" s="388">
        <v>50</v>
      </c>
      <c r="H690" s="388">
        <v>22</v>
      </c>
      <c r="I690" s="388">
        <v>3.6666666666666665</v>
      </c>
      <c r="J690" s="388">
        <v>0</v>
      </c>
      <c r="K690" s="386" t="s">
        <v>303</v>
      </c>
      <c r="L690" s="386" t="s">
        <v>41</v>
      </c>
      <c r="M690" s="386" t="s">
        <v>242</v>
      </c>
      <c r="N690" s="386" t="s">
        <v>374</v>
      </c>
      <c r="O690" s="386" t="s">
        <v>67</v>
      </c>
      <c r="P690" s="386" t="s">
        <v>46</v>
      </c>
      <c r="Q690" s="386" t="s">
        <v>68</v>
      </c>
      <c r="R690" s="386">
        <v>0</v>
      </c>
      <c r="S690" s="386">
        <v>0</v>
      </c>
      <c r="T690" s="386" t="s">
        <v>389</v>
      </c>
      <c r="U690" s="386" t="s">
        <v>405</v>
      </c>
    </row>
    <row r="691" spans="1:21">
      <c r="A691" s="386" t="s">
        <v>303</v>
      </c>
      <c r="B691" s="386" t="s">
        <v>11</v>
      </c>
      <c r="C691" s="386"/>
      <c r="D691" s="387">
        <v>44986</v>
      </c>
      <c r="E691" s="386">
        <v>3</v>
      </c>
      <c r="F691" s="386">
        <v>2023</v>
      </c>
      <c r="G691" s="388">
        <v>35</v>
      </c>
      <c r="H691" s="388">
        <v>22</v>
      </c>
      <c r="I691" s="388">
        <v>2.5666666666666669</v>
      </c>
      <c r="J691" s="388">
        <v>5.6</v>
      </c>
      <c r="K691" s="386" t="s">
        <v>303</v>
      </c>
      <c r="L691" s="386" t="s">
        <v>41</v>
      </c>
      <c r="M691" s="386" t="s">
        <v>242</v>
      </c>
      <c r="N691" s="386" t="s">
        <v>374</v>
      </c>
      <c r="O691" s="386" t="s">
        <v>67</v>
      </c>
      <c r="P691" s="386" t="s">
        <v>46</v>
      </c>
      <c r="Q691" s="386" t="s">
        <v>68</v>
      </c>
      <c r="R691" s="386">
        <v>0</v>
      </c>
      <c r="S691" s="386">
        <v>0</v>
      </c>
      <c r="T691" s="386" t="s">
        <v>389</v>
      </c>
      <c r="U691" s="386" t="s">
        <v>405</v>
      </c>
    </row>
    <row r="692" spans="1:21">
      <c r="A692" s="386" t="s">
        <v>303</v>
      </c>
      <c r="B692" s="386" t="s">
        <v>12</v>
      </c>
      <c r="C692" s="386"/>
      <c r="D692" s="387">
        <v>44986</v>
      </c>
      <c r="E692" s="386">
        <v>3</v>
      </c>
      <c r="F692" s="386">
        <v>2023</v>
      </c>
      <c r="G692" s="388">
        <v>7</v>
      </c>
      <c r="H692" s="388">
        <v>22</v>
      </c>
      <c r="I692" s="388">
        <v>0.51333333333333331</v>
      </c>
      <c r="J692" s="388">
        <v>0</v>
      </c>
      <c r="K692" s="386" t="s">
        <v>303</v>
      </c>
      <c r="L692" s="386" t="s">
        <v>41</v>
      </c>
      <c r="M692" s="386" t="s">
        <v>242</v>
      </c>
      <c r="N692" s="386" t="s">
        <v>374</v>
      </c>
      <c r="O692" s="386" t="s">
        <v>67</v>
      </c>
      <c r="P692" s="386" t="s">
        <v>46</v>
      </c>
      <c r="Q692" s="386" t="s">
        <v>68</v>
      </c>
      <c r="R692" s="386">
        <v>0</v>
      </c>
      <c r="S692" s="389">
        <v>0</v>
      </c>
      <c r="T692" s="386" t="s">
        <v>389</v>
      </c>
      <c r="U692" s="386" t="s">
        <v>405</v>
      </c>
    </row>
    <row r="693" spans="1:21">
      <c r="A693" s="386" t="s">
        <v>303</v>
      </c>
      <c r="B693" s="386" t="s">
        <v>15</v>
      </c>
      <c r="C693" s="386"/>
      <c r="D693" s="387">
        <v>44986</v>
      </c>
      <c r="E693" s="386">
        <v>3</v>
      </c>
      <c r="F693" s="386">
        <v>2023</v>
      </c>
      <c r="G693" s="388">
        <v>0</v>
      </c>
      <c r="H693" s="388">
        <v>22</v>
      </c>
      <c r="I693" s="388">
        <v>0</v>
      </c>
      <c r="J693" s="388">
        <v>0</v>
      </c>
      <c r="K693" s="386" t="s">
        <v>303</v>
      </c>
      <c r="L693" s="386" t="s">
        <v>41</v>
      </c>
      <c r="M693" s="386" t="s">
        <v>242</v>
      </c>
      <c r="N693" s="386" t="s">
        <v>374</v>
      </c>
      <c r="O693" s="386" t="s">
        <v>67</v>
      </c>
      <c r="P693" s="386" t="s">
        <v>46</v>
      </c>
      <c r="Q693" s="386" t="s">
        <v>68</v>
      </c>
      <c r="R693" s="386">
        <v>0</v>
      </c>
      <c r="S693" s="386">
        <v>0</v>
      </c>
      <c r="T693" s="386" t="s">
        <v>389</v>
      </c>
      <c r="U693" s="386" t="s">
        <v>405</v>
      </c>
    </row>
    <row r="694" spans="1:21">
      <c r="A694" s="386" t="s">
        <v>303</v>
      </c>
      <c r="B694" s="386" t="s">
        <v>16</v>
      </c>
      <c r="C694" s="386"/>
      <c r="D694" s="387">
        <v>44986</v>
      </c>
      <c r="E694" s="386">
        <v>3</v>
      </c>
      <c r="F694" s="386">
        <v>2023</v>
      </c>
      <c r="G694" s="388">
        <v>0</v>
      </c>
      <c r="H694" s="388">
        <v>22</v>
      </c>
      <c r="I694" s="388">
        <v>0</v>
      </c>
      <c r="J694" s="388">
        <v>0</v>
      </c>
      <c r="K694" s="386" t="s">
        <v>303</v>
      </c>
      <c r="L694" s="386" t="s">
        <v>41</v>
      </c>
      <c r="M694" s="386" t="s">
        <v>242</v>
      </c>
      <c r="N694" s="386" t="s">
        <v>374</v>
      </c>
      <c r="O694" s="386" t="s">
        <v>67</v>
      </c>
      <c r="P694" s="386" t="s">
        <v>46</v>
      </c>
      <c r="Q694" s="386" t="s">
        <v>68</v>
      </c>
      <c r="R694" s="386">
        <v>0</v>
      </c>
      <c r="S694" s="386">
        <v>0</v>
      </c>
      <c r="T694" s="386" t="s">
        <v>389</v>
      </c>
      <c r="U694" s="386" t="s">
        <v>405</v>
      </c>
    </row>
    <row r="695" spans="1:21">
      <c r="A695" s="386" t="s">
        <v>303</v>
      </c>
      <c r="B695" s="386" t="s">
        <v>17</v>
      </c>
      <c r="C695" s="386"/>
      <c r="D695" s="387">
        <v>44986</v>
      </c>
      <c r="E695" s="386">
        <v>3</v>
      </c>
      <c r="F695" s="386">
        <v>2023</v>
      </c>
      <c r="G695" s="388">
        <v>0</v>
      </c>
      <c r="H695" s="388">
        <v>22</v>
      </c>
      <c r="I695" s="388">
        <v>0</v>
      </c>
      <c r="J695" s="388">
        <v>0</v>
      </c>
      <c r="K695" s="386" t="s">
        <v>303</v>
      </c>
      <c r="L695" s="386" t="s">
        <v>41</v>
      </c>
      <c r="M695" s="386" t="s">
        <v>242</v>
      </c>
      <c r="N695" s="386" t="s">
        <v>374</v>
      </c>
      <c r="O695" s="386" t="s">
        <v>67</v>
      </c>
      <c r="P695" s="386" t="s">
        <v>46</v>
      </c>
      <c r="Q695" s="386" t="s">
        <v>68</v>
      </c>
      <c r="R695" s="386">
        <v>0</v>
      </c>
      <c r="S695" s="389">
        <v>0</v>
      </c>
      <c r="T695" s="386" t="s">
        <v>389</v>
      </c>
      <c r="U695" s="386" t="s">
        <v>405</v>
      </c>
    </row>
    <row r="696" spans="1:21">
      <c r="A696" s="386" t="s">
        <v>303</v>
      </c>
      <c r="B696" s="386" t="s">
        <v>132</v>
      </c>
      <c r="C696" s="386"/>
      <c r="D696" s="387">
        <v>44986</v>
      </c>
      <c r="E696" s="386">
        <v>3</v>
      </c>
      <c r="F696" s="386">
        <v>2023</v>
      </c>
      <c r="G696" s="388">
        <v>0</v>
      </c>
      <c r="H696" s="388">
        <v>22</v>
      </c>
      <c r="I696" s="388">
        <v>0</v>
      </c>
      <c r="J696" s="388">
        <v>0</v>
      </c>
      <c r="K696" s="386" t="s">
        <v>303</v>
      </c>
      <c r="L696" s="386" t="s">
        <v>41</v>
      </c>
      <c r="M696" s="386" t="s">
        <v>242</v>
      </c>
      <c r="N696" s="386" t="s">
        <v>374</v>
      </c>
      <c r="O696" s="386" t="s">
        <v>67</v>
      </c>
      <c r="P696" s="386" t="s">
        <v>46</v>
      </c>
      <c r="Q696" s="386" t="s">
        <v>68</v>
      </c>
      <c r="R696" s="386">
        <v>0</v>
      </c>
      <c r="S696" s="386">
        <v>0</v>
      </c>
      <c r="T696" s="386" t="s">
        <v>389</v>
      </c>
      <c r="U696" s="386" t="s">
        <v>405</v>
      </c>
    </row>
    <row r="697" spans="1:21">
      <c r="A697" s="386" t="s">
        <v>303</v>
      </c>
      <c r="B697" s="386" t="s">
        <v>13</v>
      </c>
      <c r="C697" s="386"/>
      <c r="D697" s="387">
        <v>44986</v>
      </c>
      <c r="E697" s="386">
        <v>3</v>
      </c>
      <c r="F697" s="386">
        <v>2023</v>
      </c>
      <c r="G697" s="388">
        <v>0</v>
      </c>
      <c r="H697" s="388">
        <v>22</v>
      </c>
      <c r="I697" s="388">
        <v>0</v>
      </c>
      <c r="J697" s="388">
        <v>0</v>
      </c>
      <c r="K697" s="386" t="s">
        <v>303</v>
      </c>
      <c r="L697" s="386" t="s">
        <v>41</v>
      </c>
      <c r="M697" s="386" t="s">
        <v>242</v>
      </c>
      <c r="N697" s="386" t="s">
        <v>374</v>
      </c>
      <c r="O697" s="386" t="s">
        <v>67</v>
      </c>
      <c r="P697" s="386" t="s">
        <v>46</v>
      </c>
      <c r="Q697" s="386" t="s">
        <v>68</v>
      </c>
      <c r="R697" s="386">
        <v>0</v>
      </c>
      <c r="S697" s="386">
        <v>0</v>
      </c>
      <c r="T697" s="386" t="s">
        <v>389</v>
      </c>
      <c r="U697" s="386" t="s">
        <v>405</v>
      </c>
    </row>
    <row r="698" spans="1:21">
      <c r="A698" s="386" t="s">
        <v>303</v>
      </c>
      <c r="B698" s="386" t="s">
        <v>14</v>
      </c>
      <c r="C698" s="386"/>
      <c r="D698" s="387">
        <v>44986</v>
      </c>
      <c r="E698" s="386">
        <v>3</v>
      </c>
      <c r="F698" s="386">
        <v>2023</v>
      </c>
      <c r="G698" s="388">
        <v>0</v>
      </c>
      <c r="H698" s="388">
        <v>22</v>
      </c>
      <c r="I698" s="388">
        <v>0</v>
      </c>
      <c r="J698" s="388">
        <v>0</v>
      </c>
      <c r="K698" s="386" t="s">
        <v>303</v>
      </c>
      <c r="L698" s="386" t="s">
        <v>41</v>
      </c>
      <c r="M698" s="386" t="s">
        <v>242</v>
      </c>
      <c r="N698" s="386" t="s">
        <v>374</v>
      </c>
      <c r="O698" s="386" t="s">
        <v>67</v>
      </c>
      <c r="P698" s="386" t="s">
        <v>46</v>
      </c>
      <c r="Q698" s="386" t="s">
        <v>68</v>
      </c>
      <c r="R698" s="386">
        <v>0</v>
      </c>
      <c r="S698" s="389">
        <v>0</v>
      </c>
      <c r="T698" s="386" t="s">
        <v>389</v>
      </c>
      <c r="U698" s="386" t="s">
        <v>405</v>
      </c>
    </row>
    <row r="699" spans="1:21">
      <c r="A699" s="386" t="s">
        <v>69</v>
      </c>
      <c r="B699" s="386" t="s">
        <v>30</v>
      </c>
      <c r="C699" s="386" t="s">
        <v>7</v>
      </c>
      <c r="D699" s="387">
        <v>44986</v>
      </c>
      <c r="E699" s="386">
        <v>3</v>
      </c>
      <c r="F699" s="386">
        <v>2023</v>
      </c>
      <c r="G699" s="388">
        <v>112.28571428571429</v>
      </c>
      <c r="H699" s="388">
        <v>22</v>
      </c>
      <c r="I699" s="388">
        <v>8.2342857142857149</v>
      </c>
      <c r="J699" s="388">
        <v>0.43</v>
      </c>
      <c r="K699" s="386" t="s">
        <v>69</v>
      </c>
      <c r="L699" s="386" t="s">
        <v>69</v>
      </c>
      <c r="M699" s="386" t="s">
        <v>242</v>
      </c>
      <c r="N699" s="386" t="s">
        <v>62</v>
      </c>
      <c r="O699" s="386" t="s">
        <v>70</v>
      </c>
      <c r="P699" s="386" t="s">
        <v>90</v>
      </c>
      <c r="Q699" s="386" t="s">
        <v>71</v>
      </c>
      <c r="R699" s="386">
        <v>0</v>
      </c>
      <c r="S699" s="386">
        <v>0</v>
      </c>
      <c r="T699" s="386" t="s">
        <v>389</v>
      </c>
      <c r="U699" s="386" t="s">
        <v>405</v>
      </c>
    </row>
    <row r="700" spans="1:21">
      <c r="A700" s="386" t="s">
        <v>69</v>
      </c>
      <c r="B700" s="386" t="s">
        <v>31</v>
      </c>
      <c r="C700" s="386" t="s">
        <v>7</v>
      </c>
      <c r="D700" s="387">
        <v>44986</v>
      </c>
      <c r="E700" s="386">
        <v>3</v>
      </c>
      <c r="F700" s="386">
        <v>2023</v>
      </c>
      <c r="G700" s="388">
        <v>117.9</v>
      </c>
      <c r="H700" s="388">
        <v>22</v>
      </c>
      <c r="I700" s="388">
        <v>8.6460000000000008</v>
      </c>
      <c r="J700" s="388">
        <v>5.0599999999999996</v>
      </c>
      <c r="K700" s="386" t="s">
        <v>69</v>
      </c>
      <c r="L700" s="386" t="s">
        <v>69</v>
      </c>
      <c r="M700" s="386" t="s">
        <v>242</v>
      </c>
      <c r="N700" s="386" t="s">
        <v>62</v>
      </c>
      <c r="O700" s="386" t="s">
        <v>70</v>
      </c>
      <c r="P700" s="386" t="s">
        <v>90</v>
      </c>
      <c r="Q700" s="386" t="s">
        <v>71</v>
      </c>
      <c r="R700" s="386">
        <v>0</v>
      </c>
      <c r="S700" s="386">
        <v>0</v>
      </c>
      <c r="T700" s="386" t="s">
        <v>389</v>
      </c>
      <c r="U700" s="386" t="s">
        <v>405</v>
      </c>
    </row>
    <row r="701" spans="1:21">
      <c r="A701" s="386" t="s">
        <v>69</v>
      </c>
      <c r="B701" s="386" t="s">
        <v>130</v>
      </c>
      <c r="C701" s="386" t="s">
        <v>8</v>
      </c>
      <c r="D701" s="387">
        <v>44986</v>
      </c>
      <c r="E701" s="386">
        <v>3</v>
      </c>
      <c r="F701" s="386">
        <v>2023</v>
      </c>
      <c r="G701" s="388">
        <v>72.985714285714295</v>
      </c>
      <c r="H701" s="388">
        <v>22</v>
      </c>
      <c r="I701" s="388">
        <v>5.3522857142857152</v>
      </c>
      <c r="J701" s="388">
        <v>4.78</v>
      </c>
      <c r="K701" s="386" t="s">
        <v>69</v>
      </c>
      <c r="L701" s="386" t="s">
        <v>69</v>
      </c>
      <c r="M701" s="386" t="s">
        <v>242</v>
      </c>
      <c r="N701" s="386" t="s">
        <v>62</v>
      </c>
      <c r="O701" s="386" t="s">
        <v>70</v>
      </c>
      <c r="P701" s="386" t="s">
        <v>90</v>
      </c>
      <c r="Q701" s="386" t="s">
        <v>71</v>
      </c>
      <c r="R701" s="386">
        <v>18.441107355</v>
      </c>
      <c r="S701" s="389">
        <v>1.2435020000000001</v>
      </c>
      <c r="T701" s="386" t="s">
        <v>389</v>
      </c>
      <c r="U701" s="386" t="s">
        <v>405</v>
      </c>
    </row>
    <row r="702" spans="1:21">
      <c r="A702" s="386" t="s">
        <v>69</v>
      </c>
      <c r="B702" s="386" t="s">
        <v>131</v>
      </c>
      <c r="C702" s="386" t="s">
        <v>8</v>
      </c>
      <c r="D702" s="387">
        <v>44986</v>
      </c>
      <c r="E702" s="386">
        <v>3</v>
      </c>
      <c r="F702" s="386">
        <v>2023</v>
      </c>
      <c r="G702" s="388">
        <v>72.985714285714295</v>
      </c>
      <c r="H702" s="388">
        <v>22</v>
      </c>
      <c r="I702" s="388">
        <v>5.3522857142857152</v>
      </c>
      <c r="J702" s="388">
        <v>-4.3600000000000003</v>
      </c>
      <c r="K702" s="386" t="s">
        <v>69</v>
      </c>
      <c r="L702" s="386" t="s">
        <v>69</v>
      </c>
      <c r="M702" s="386" t="s">
        <v>242</v>
      </c>
      <c r="N702" s="386" t="s">
        <v>62</v>
      </c>
      <c r="O702" s="386" t="s">
        <v>70</v>
      </c>
      <c r="P702" s="386" t="s">
        <v>90</v>
      </c>
      <c r="Q702" s="386" t="s">
        <v>71</v>
      </c>
      <c r="R702" s="386">
        <v>18.441107355</v>
      </c>
      <c r="S702" s="386">
        <v>0</v>
      </c>
      <c r="T702" s="386" t="s">
        <v>389</v>
      </c>
      <c r="U702" s="386" t="s">
        <v>405</v>
      </c>
    </row>
    <row r="703" spans="1:21">
      <c r="A703" s="386" t="s">
        <v>69</v>
      </c>
      <c r="B703" s="386" t="s">
        <v>5</v>
      </c>
      <c r="C703" s="386" t="s">
        <v>5</v>
      </c>
      <c r="D703" s="387">
        <v>44986</v>
      </c>
      <c r="E703" s="386">
        <v>3</v>
      </c>
      <c r="F703" s="386">
        <v>2023</v>
      </c>
      <c r="G703" s="388">
        <v>65.125714285714295</v>
      </c>
      <c r="H703" s="388">
        <v>22</v>
      </c>
      <c r="I703" s="388">
        <v>4.7758857142857147</v>
      </c>
      <c r="J703" s="388">
        <v>2.04</v>
      </c>
      <c r="K703" s="386" t="s">
        <v>69</v>
      </c>
      <c r="L703" s="386" t="s">
        <v>69</v>
      </c>
      <c r="M703" s="386" t="s">
        <v>242</v>
      </c>
      <c r="N703" s="386" t="s">
        <v>62</v>
      </c>
      <c r="O703" s="386" t="s">
        <v>70</v>
      </c>
      <c r="P703" s="386" t="s">
        <v>90</v>
      </c>
      <c r="Q703" s="386" t="s">
        <v>71</v>
      </c>
      <c r="R703" s="386">
        <v>18.441107355</v>
      </c>
      <c r="S703" s="386">
        <v>0</v>
      </c>
      <c r="T703" s="386" t="s">
        <v>389</v>
      </c>
      <c r="U703" s="386" t="s">
        <v>405</v>
      </c>
    </row>
    <row r="704" spans="1:21">
      <c r="A704" s="386" t="s">
        <v>69</v>
      </c>
      <c r="B704" s="386" t="s">
        <v>9</v>
      </c>
      <c r="C704" s="386" t="s">
        <v>9</v>
      </c>
      <c r="D704" s="387">
        <v>44986</v>
      </c>
      <c r="E704" s="386">
        <v>3</v>
      </c>
      <c r="F704" s="386">
        <v>2023</v>
      </c>
      <c r="G704" s="388">
        <v>33.685714285714283</v>
      </c>
      <c r="H704" s="388">
        <v>22</v>
      </c>
      <c r="I704" s="388">
        <v>2.4702857142857138</v>
      </c>
      <c r="J704" s="388">
        <v>1.98</v>
      </c>
      <c r="K704" s="386" t="s">
        <v>69</v>
      </c>
      <c r="L704" s="386" t="s">
        <v>69</v>
      </c>
      <c r="M704" s="386" t="s">
        <v>242</v>
      </c>
      <c r="N704" s="386" t="s">
        <v>62</v>
      </c>
      <c r="O704" s="386" t="s">
        <v>70</v>
      </c>
      <c r="P704" s="386" t="s">
        <v>90</v>
      </c>
      <c r="Q704" s="386" t="s">
        <v>71</v>
      </c>
      <c r="R704" s="386">
        <v>7.8683000000000005</v>
      </c>
      <c r="S704" s="389">
        <v>0</v>
      </c>
      <c r="T704" s="386" t="s">
        <v>389</v>
      </c>
      <c r="U704" s="386" t="s">
        <v>405</v>
      </c>
    </row>
    <row r="705" spans="1:21">
      <c r="A705" s="386" t="s">
        <v>69</v>
      </c>
      <c r="B705" s="386" t="s">
        <v>10</v>
      </c>
      <c r="C705" s="386" t="s">
        <v>10</v>
      </c>
      <c r="D705" s="387">
        <v>44986</v>
      </c>
      <c r="E705" s="386">
        <v>3</v>
      </c>
      <c r="F705" s="386">
        <v>2023</v>
      </c>
      <c r="G705" s="388">
        <v>56.142857142857146</v>
      </c>
      <c r="H705" s="388">
        <v>22</v>
      </c>
      <c r="I705" s="388">
        <v>4.1171428571428574</v>
      </c>
      <c r="J705" s="388">
        <v>1.85</v>
      </c>
      <c r="K705" s="386" t="s">
        <v>69</v>
      </c>
      <c r="L705" s="386" t="s">
        <v>69</v>
      </c>
      <c r="M705" s="386" t="s">
        <v>242</v>
      </c>
      <c r="N705" s="386" t="s">
        <v>62</v>
      </c>
      <c r="O705" s="386" t="s">
        <v>70</v>
      </c>
      <c r="P705" s="386" t="s">
        <v>90</v>
      </c>
      <c r="Q705" s="386" t="s">
        <v>71</v>
      </c>
      <c r="R705" s="386">
        <v>7.8683000000000005</v>
      </c>
      <c r="S705" s="386">
        <v>0</v>
      </c>
      <c r="T705" s="386" t="s">
        <v>389</v>
      </c>
      <c r="U705" s="386" t="s">
        <v>405</v>
      </c>
    </row>
    <row r="706" spans="1:21">
      <c r="A706" s="386" t="s">
        <v>69</v>
      </c>
      <c r="B706" s="386" t="s">
        <v>11</v>
      </c>
      <c r="C706" s="386" t="s">
        <v>11</v>
      </c>
      <c r="D706" s="387">
        <v>44986</v>
      </c>
      <c r="E706" s="386">
        <v>3</v>
      </c>
      <c r="F706" s="386">
        <v>2023</v>
      </c>
      <c r="G706" s="388">
        <v>157.19999999999999</v>
      </c>
      <c r="H706" s="388">
        <v>22</v>
      </c>
      <c r="I706" s="388">
        <v>11.527999999999999</v>
      </c>
      <c r="J706" s="388">
        <v>2.2000000000000002</v>
      </c>
      <c r="K706" s="386" t="s">
        <v>69</v>
      </c>
      <c r="L706" s="386" t="s">
        <v>69</v>
      </c>
      <c r="M706" s="386" t="s">
        <v>242</v>
      </c>
      <c r="N706" s="386" t="s">
        <v>62</v>
      </c>
      <c r="O706" s="386" t="s">
        <v>70</v>
      </c>
      <c r="P706" s="386" t="s">
        <v>90</v>
      </c>
      <c r="Q706" s="386" t="s">
        <v>71</v>
      </c>
      <c r="R706" s="386">
        <v>7.8683000000000005</v>
      </c>
      <c r="S706" s="386">
        <v>0</v>
      </c>
      <c r="T706" s="386" t="s">
        <v>389</v>
      </c>
      <c r="U706" s="386" t="s">
        <v>405</v>
      </c>
    </row>
    <row r="707" spans="1:21">
      <c r="A707" s="386" t="s">
        <v>69</v>
      </c>
      <c r="B707" s="386" t="s">
        <v>12</v>
      </c>
      <c r="C707" s="386" t="s">
        <v>12</v>
      </c>
      <c r="D707" s="387">
        <v>44986</v>
      </c>
      <c r="E707" s="386">
        <v>3</v>
      </c>
      <c r="F707" s="386">
        <v>2023</v>
      </c>
      <c r="G707" s="388">
        <v>39.299999999999997</v>
      </c>
      <c r="H707" s="388">
        <v>22</v>
      </c>
      <c r="I707" s="388">
        <v>2.8819999999999997</v>
      </c>
      <c r="J707" s="388">
        <v>6.25</v>
      </c>
      <c r="K707" s="386" t="s">
        <v>69</v>
      </c>
      <c r="L707" s="386" t="s">
        <v>69</v>
      </c>
      <c r="M707" s="386" t="s">
        <v>242</v>
      </c>
      <c r="N707" s="386" t="s">
        <v>62</v>
      </c>
      <c r="O707" s="386" t="s">
        <v>70</v>
      </c>
      <c r="P707" s="386" t="s">
        <v>90</v>
      </c>
      <c r="Q707" s="386" t="s">
        <v>71</v>
      </c>
      <c r="R707" s="386">
        <v>0</v>
      </c>
      <c r="S707" s="389">
        <v>0</v>
      </c>
      <c r="T707" s="386" t="s">
        <v>389</v>
      </c>
      <c r="U707" s="386" t="s">
        <v>405</v>
      </c>
    </row>
    <row r="708" spans="1:21">
      <c r="A708" s="386" t="s">
        <v>69</v>
      </c>
      <c r="B708" s="386" t="s">
        <v>15</v>
      </c>
      <c r="C708" s="386" t="s">
        <v>15</v>
      </c>
      <c r="D708" s="387">
        <v>44986</v>
      </c>
      <c r="E708" s="386">
        <v>3</v>
      </c>
      <c r="F708" s="386">
        <v>2023</v>
      </c>
      <c r="G708" s="388">
        <v>5.6142857142857148</v>
      </c>
      <c r="H708" s="388">
        <v>22</v>
      </c>
      <c r="I708" s="388">
        <v>0.41171428571428575</v>
      </c>
      <c r="J708" s="388">
        <v>0</v>
      </c>
      <c r="K708" s="386" t="s">
        <v>69</v>
      </c>
      <c r="L708" s="386" t="s">
        <v>69</v>
      </c>
      <c r="M708" s="386" t="s">
        <v>242</v>
      </c>
      <c r="N708" s="386" t="s">
        <v>62</v>
      </c>
      <c r="O708" s="386" t="s">
        <v>70</v>
      </c>
      <c r="P708" s="386" t="s">
        <v>90</v>
      </c>
      <c r="Q708" s="386" t="s">
        <v>71</v>
      </c>
      <c r="R708" s="386">
        <v>0</v>
      </c>
      <c r="S708" s="386">
        <v>0</v>
      </c>
      <c r="T708" s="386" t="s">
        <v>389</v>
      </c>
      <c r="U708" s="386" t="s">
        <v>405</v>
      </c>
    </row>
    <row r="709" spans="1:21">
      <c r="A709" s="386" t="s">
        <v>69</v>
      </c>
      <c r="B709" s="386" t="s">
        <v>16</v>
      </c>
      <c r="C709" s="386" t="s">
        <v>16</v>
      </c>
      <c r="D709" s="387">
        <v>44986</v>
      </c>
      <c r="E709" s="386">
        <v>3</v>
      </c>
      <c r="F709" s="386">
        <v>2023</v>
      </c>
      <c r="G709" s="388">
        <v>7.86</v>
      </c>
      <c r="H709" s="388">
        <v>22</v>
      </c>
      <c r="I709" s="388">
        <v>0.57640000000000002</v>
      </c>
      <c r="J709" s="388">
        <v>0</v>
      </c>
      <c r="K709" s="386" t="s">
        <v>69</v>
      </c>
      <c r="L709" s="386" t="s">
        <v>69</v>
      </c>
      <c r="M709" s="386" t="s">
        <v>242</v>
      </c>
      <c r="N709" s="386" t="s">
        <v>62</v>
      </c>
      <c r="O709" s="386" t="s">
        <v>70</v>
      </c>
      <c r="P709" s="386" t="s">
        <v>90</v>
      </c>
      <c r="Q709" s="386" t="s">
        <v>71</v>
      </c>
      <c r="R709" s="386">
        <v>0</v>
      </c>
      <c r="S709" s="386">
        <v>0</v>
      </c>
      <c r="T709" s="386" t="s">
        <v>389</v>
      </c>
      <c r="U709" s="386" t="s">
        <v>405</v>
      </c>
    </row>
    <row r="710" spans="1:21">
      <c r="A710" s="386" t="s">
        <v>69</v>
      </c>
      <c r="B710" s="386" t="s">
        <v>132</v>
      </c>
      <c r="C710" s="386" t="s">
        <v>132</v>
      </c>
      <c r="D710" s="387">
        <v>44986</v>
      </c>
      <c r="E710" s="386">
        <v>3</v>
      </c>
      <c r="F710" s="386">
        <v>2023</v>
      </c>
      <c r="G710" s="388">
        <v>44.914285714285718</v>
      </c>
      <c r="H710" s="388">
        <v>22</v>
      </c>
      <c r="I710" s="388">
        <v>3.293714285714286</v>
      </c>
      <c r="J710" s="388">
        <v>5.09</v>
      </c>
      <c r="K710" s="386" t="s">
        <v>69</v>
      </c>
      <c r="L710" s="386" t="s">
        <v>69</v>
      </c>
      <c r="M710" s="386" t="s">
        <v>242</v>
      </c>
      <c r="N710" s="386" t="s">
        <v>62</v>
      </c>
      <c r="O710" s="386" t="s">
        <v>70</v>
      </c>
      <c r="P710" s="386" t="s">
        <v>90</v>
      </c>
      <c r="Q710" s="386" t="s">
        <v>71</v>
      </c>
      <c r="R710" s="386">
        <v>0</v>
      </c>
      <c r="S710" s="389">
        <v>0</v>
      </c>
      <c r="T710" s="386" t="s">
        <v>389</v>
      </c>
      <c r="U710" s="386" t="s">
        <v>405</v>
      </c>
    </row>
    <row r="711" spans="1:21">
      <c r="A711" s="386" t="s">
        <v>69</v>
      </c>
      <c r="B711" s="386" t="s">
        <v>13</v>
      </c>
      <c r="C711" s="386" t="s">
        <v>13</v>
      </c>
      <c r="D711" s="387">
        <v>44986</v>
      </c>
      <c r="E711" s="386">
        <v>3</v>
      </c>
      <c r="F711" s="386">
        <v>2023</v>
      </c>
      <c r="G711" s="388">
        <v>0</v>
      </c>
      <c r="H711" s="388">
        <v>22</v>
      </c>
      <c r="I711" s="388">
        <v>0</v>
      </c>
      <c r="J711" s="388">
        <v>0</v>
      </c>
      <c r="K711" s="386" t="s">
        <v>69</v>
      </c>
      <c r="L711" s="386" t="s">
        <v>69</v>
      </c>
      <c r="M711" s="386" t="s">
        <v>242</v>
      </c>
      <c r="N711" s="386" t="s">
        <v>62</v>
      </c>
      <c r="O711" s="386" t="s">
        <v>70</v>
      </c>
      <c r="P711" s="386" t="s">
        <v>90</v>
      </c>
      <c r="Q711" s="386" t="s">
        <v>71</v>
      </c>
      <c r="R711" s="386">
        <v>0</v>
      </c>
      <c r="S711" s="386">
        <v>0</v>
      </c>
      <c r="T711" s="386" t="s">
        <v>389</v>
      </c>
      <c r="U711" s="386" t="s">
        <v>405</v>
      </c>
    </row>
    <row r="712" spans="1:21">
      <c r="A712" s="386" t="s">
        <v>69</v>
      </c>
      <c r="B712" s="386" t="s">
        <v>14</v>
      </c>
      <c r="C712" s="386" t="s">
        <v>14</v>
      </c>
      <c r="D712" s="387">
        <v>44986</v>
      </c>
      <c r="E712" s="386">
        <v>3</v>
      </c>
      <c r="F712" s="386">
        <v>2023</v>
      </c>
      <c r="G712" s="388">
        <v>0</v>
      </c>
      <c r="H712" s="388">
        <v>22</v>
      </c>
      <c r="I712" s="388">
        <v>0</v>
      </c>
      <c r="J712" s="388">
        <v>0</v>
      </c>
      <c r="K712" s="386" t="s">
        <v>69</v>
      </c>
      <c r="L712" s="386" t="s">
        <v>69</v>
      </c>
      <c r="M712" s="386" t="s">
        <v>242</v>
      </c>
      <c r="N712" s="386" t="s">
        <v>62</v>
      </c>
      <c r="O712" s="386" t="s">
        <v>70</v>
      </c>
      <c r="P712" s="386" t="s">
        <v>90</v>
      </c>
      <c r="Q712" s="386" t="s">
        <v>71</v>
      </c>
      <c r="R712" s="386">
        <v>0</v>
      </c>
      <c r="S712" s="386">
        <v>0</v>
      </c>
      <c r="T712" s="386" t="s">
        <v>389</v>
      </c>
      <c r="U712" s="386" t="s">
        <v>405</v>
      </c>
    </row>
    <row r="713" spans="1:21">
      <c r="A713" s="386" t="s">
        <v>72</v>
      </c>
      <c r="B713" s="386" t="s">
        <v>7</v>
      </c>
      <c r="C713" s="386"/>
      <c r="D713" s="387">
        <v>44986</v>
      </c>
      <c r="E713" s="386">
        <v>3</v>
      </c>
      <c r="F713" s="386">
        <v>2023</v>
      </c>
      <c r="G713" s="388">
        <v>122.53571428571429</v>
      </c>
      <c r="H713" s="388">
        <v>22</v>
      </c>
      <c r="I713" s="388">
        <v>8.98595238095238</v>
      </c>
      <c r="J713" s="388">
        <v>10.1</v>
      </c>
      <c r="K713" s="386" t="s">
        <v>72</v>
      </c>
      <c r="L713" s="386" t="s">
        <v>72</v>
      </c>
      <c r="M713" s="386" t="s">
        <v>244</v>
      </c>
      <c r="N713" s="386" t="s">
        <v>62</v>
      </c>
      <c r="O713" s="386" t="s">
        <v>73</v>
      </c>
      <c r="P713" s="386" t="s">
        <v>60</v>
      </c>
      <c r="Q713" s="386" t="s">
        <v>74</v>
      </c>
      <c r="R713" s="386">
        <v>0</v>
      </c>
      <c r="S713" s="389">
        <v>0</v>
      </c>
      <c r="T713" s="386" t="s">
        <v>389</v>
      </c>
      <c r="U713" s="386" t="s">
        <v>405</v>
      </c>
    </row>
    <row r="714" spans="1:21">
      <c r="A714" s="386" t="s">
        <v>72</v>
      </c>
      <c r="B714" s="386" t="s">
        <v>8</v>
      </c>
      <c r="C714" s="386"/>
      <c r="D714" s="387">
        <v>44986</v>
      </c>
      <c r="E714" s="386">
        <v>3</v>
      </c>
      <c r="F714" s="386">
        <v>2023</v>
      </c>
      <c r="G714" s="388">
        <v>122.53571428571429</v>
      </c>
      <c r="H714" s="388">
        <v>22</v>
      </c>
      <c r="I714" s="388">
        <v>8.98595238095238</v>
      </c>
      <c r="J714" s="388">
        <v>8.8699999999999992</v>
      </c>
      <c r="K714" s="386" t="s">
        <v>72</v>
      </c>
      <c r="L714" s="386" t="s">
        <v>72</v>
      </c>
      <c r="M714" s="386" t="s">
        <v>244</v>
      </c>
      <c r="N714" s="386" t="s">
        <v>62</v>
      </c>
      <c r="O714" s="386" t="s">
        <v>73</v>
      </c>
      <c r="P714" s="386" t="s">
        <v>60</v>
      </c>
      <c r="Q714" s="386" t="s">
        <v>74</v>
      </c>
      <c r="R714" s="386">
        <v>0</v>
      </c>
      <c r="S714" s="386">
        <v>0</v>
      </c>
      <c r="T714" s="386" t="s">
        <v>389</v>
      </c>
      <c r="U714" s="386" t="s">
        <v>405</v>
      </c>
    </row>
    <row r="715" spans="1:21">
      <c r="A715" s="386" t="s">
        <v>72</v>
      </c>
      <c r="B715" s="386" t="s">
        <v>9</v>
      </c>
      <c r="C715" s="386"/>
      <c r="D715" s="387">
        <v>44986</v>
      </c>
      <c r="E715" s="386">
        <v>3</v>
      </c>
      <c r="F715" s="386">
        <v>2023</v>
      </c>
      <c r="G715" s="388">
        <v>73</v>
      </c>
      <c r="H715" s="388">
        <v>22</v>
      </c>
      <c r="I715" s="388">
        <v>5.3533333333333335</v>
      </c>
      <c r="J715" s="388">
        <v>2.75</v>
      </c>
      <c r="K715" s="386" t="s">
        <v>72</v>
      </c>
      <c r="L715" s="386" t="s">
        <v>72</v>
      </c>
      <c r="M715" s="386" t="s">
        <v>244</v>
      </c>
      <c r="N715" s="386" t="s">
        <v>62</v>
      </c>
      <c r="O715" s="386" t="s">
        <v>73</v>
      </c>
      <c r="P715" s="386" t="s">
        <v>60</v>
      </c>
      <c r="Q715" s="386" t="s">
        <v>74</v>
      </c>
      <c r="R715" s="386">
        <v>0</v>
      </c>
      <c r="S715" s="386">
        <v>0</v>
      </c>
      <c r="T715" s="386" t="s">
        <v>389</v>
      </c>
      <c r="U715" s="386" t="s">
        <v>405</v>
      </c>
    </row>
    <row r="716" spans="1:21">
      <c r="A716" s="386" t="s">
        <v>72</v>
      </c>
      <c r="B716" s="386" t="s">
        <v>10</v>
      </c>
      <c r="C716" s="386"/>
      <c r="D716" s="387">
        <v>44986</v>
      </c>
      <c r="E716" s="386">
        <v>3</v>
      </c>
      <c r="F716" s="386">
        <v>2023</v>
      </c>
      <c r="G716" s="388">
        <v>20.857142857142858</v>
      </c>
      <c r="H716" s="388">
        <v>22</v>
      </c>
      <c r="I716" s="388">
        <v>1.5295238095238097</v>
      </c>
      <c r="J716" s="388">
        <v>0</v>
      </c>
      <c r="K716" s="386" t="s">
        <v>72</v>
      </c>
      <c r="L716" s="386" t="s">
        <v>72</v>
      </c>
      <c r="M716" s="386" t="s">
        <v>244</v>
      </c>
      <c r="N716" s="386" t="s">
        <v>62</v>
      </c>
      <c r="O716" s="386" t="s">
        <v>73</v>
      </c>
      <c r="P716" s="386" t="s">
        <v>60</v>
      </c>
      <c r="Q716" s="386" t="s">
        <v>74</v>
      </c>
      <c r="R716" s="386">
        <v>1.4373333333333336</v>
      </c>
      <c r="S716" s="389">
        <v>0</v>
      </c>
      <c r="T716" s="386" t="s">
        <v>389</v>
      </c>
      <c r="U716" s="386" t="s">
        <v>405</v>
      </c>
    </row>
    <row r="717" spans="1:21">
      <c r="A717" s="386" t="s">
        <v>72</v>
      </c>
      <c r="B717" s="386" t="s">
        <v>5</v>
      </c>
      <c r="C717" s="386"/>
      <c r="D717" s="387">
        <v>44986</v>
      </c>
      <c r="E717" s="386">
        <v>3</v>
      </c>
      <c r="F717" s="386">
        <v>2023</v>
      </c>
      <c r="G717" s="388">
        <v>93.857142857142861</v>
      </c>
      <c r="H717" s="388">
        <v>22</v>
      </c>
      <c r="I717" s="388">
        <v>6.8828571428571435</v>
      </c>
      <c r="J717" s="388">
        <v>28.49</v>
      </c>
      <c r="K717" s="386" t="s">
        <v>72</v>
      </c>
      <c r="L717" s="386" t="s">
        <v>72</v>
      </c>
      <c r="M717" s="386" t="s">
        <v>244</v>
      </c>
      <c r="N717" s="386" t="s">
        <v>62</v>
      </c>
      <c r="O717" s="386" t="s">
        <v>73</v>
      </c>
      <c r="P717" s="386" t="s">
        <v>60</v>
      </c>
      <c r="Q717" s="386" t="s">
        <v>74</v>
      </c>
      <c r="R717" s="386">
        <v>1.4373333333333336</v>
      </c>
      <c r="S717" s="386">
        <v>3.3031999999999999</v>
      </c>
      <c r="T717" s="386" t="s">
        <v>389</v>
      </c>
      <c r="U717" s="386" t="s">
        <v>405</v>
      </c>
    </row>
    <row r="718" spans="1:21">
      <c r="A718" s="386" t="s">
        <v>72</v>
      </c>
      <c r="B718" s="386" t="s">
        <v>127</v>
      </c>
      <c r="C718" s="386"/>
      <c r="D718" s="387">
        <v>44986</v>
      </c>
      <c r="E718" s="386">
        <v>3</v>
      </c>
      <c r="F718" s="386">
        <v>2023</v>
      </c>
      <c r="G718" s="388">
        <v>122.53571428571429</v>
      </c>
      <c r="H718" s="388">
        <v>22</v>
      </c>
      <c r="I718" s="388">
        <v>8.98595238095238</v>
      </c>
      <c r="J718" s="388">
        <v>10.18</v>
      </c>
      <c r="K718" s="386" t="s">
        <v>72</v>
      </c>
      <c r="L718" s="386" t="s">
        <v>72</v>
      </c>
      <c r="M718" s="386" t="s">
        <v>244</v>
      </c>
      <c r="N718" s="386" t="s">
        <v>62</v>
      </c>
      <c r="O718" s="386" t="s">
        <v>73</v>
      </c>
      <c r="P718" s="386" t="s">
        <v>60</v>
      </c>
      <c r="Q718" s="386" t="s">
        <v>74</v>
      </c>
      <c r="R718" s="386">
        <v>1.4373333333333336</v>
      </c>
      <c r="S718" s="386">
        <v>0</v>
      </c>
      <c r="T718" s="386" t="s">
        <v>389</v>
      </c>
      <c r="U718" s="386" t="s">
        <v>405</v>
      </c>
    </row>
    <row r="719" spans="1:21">
      <c r="A719" s="386" t="s">
        <v>72</v>
      </c>
      <c r="B719" s="386" t="s">
        <v>128</v>
      </c>
      <c r="C719" s="386"/>
      <c r="D719" s="387">
        <v>44986</v>
      </c>
      <c r="E719" s="386">
        <v>3</v>
      </c>
      <c r="F719" s="386">
        <v>2023</v>
      </c>
      <c r="G719" s="388">
        <v>122.53571428571429</v>
      </c>
      <c r="H719" s="388">
        <v>22</v>
      </c>
      <c r="I719" s="388">
        <v>8.98595238095238</v>
      </c>
      <c r="J719" s="388">
        <v>3.14</v>
      </c>
      <c r="K719" s="386" t="s">
        <v>72</v>
      </c>
      <c r="L719" s="386" t="s">
        <v>72</v>
      </c>
      <c r="M719" s="386" t="s">
        <v>244</v>
      </c>
      <c r="N719" s="386" t="s">
        <v>62</v>
      </c>
      <c r="O719" s="386" t="s">
        <v>73</v>
      </c>
      <c r="P719" s="386" t="s">
        <v>60</v>
      </c>
      <c r="Q719" s="386" t="s">
        <v>74</v>
      </c>
      <c r="R719" s="386">
        <v>12.577399999999999</v>
      </c>
      <c r="S719" s="389">
        <v>0.57904</v>
      </c>
      <c r="T719" s="386" t="s">
        <v>389</v>
      </c>
      <c r="U719" s="386" t="s">
        <v>405</v>
      </c>
    </row>
    <row r="720" spans="1:21">
      <c r="A720" s="386" t="s">
        <v>72</v>
      </c>
      <c r="B720" s="386" t="s">
        <v>12</v>
      </c>
      <c r="C720" s="386"/>
      <c r="D720" s="387">
        <v>44986</v>
      </c>
      <c r="E720" s="386">
        <v>3</v>
      </c>
      <c r="F720" s="386">
        <v>2023</v>
      </c>
      <c r="G720" s="388">
        <v>52.142857142857146</v>
      </c>
      <c r="H720" s="388">
        <v>22</v>
      </c>
      <c r="I720" s="388">
        <v>3.8238095238095235</v>
      </c>
      <c r="J720" s="388">
        <v>-0.14000000000000001</v>
      </c>
      <c r="K720" s="386" t="s">
        <v>72</v>
      </c>
      <c r="L720" s="386" t="s">
        <v>72</v>
      </c>
      <c r="M720" s="386" t="s">
        <v>244</v>
      </c>
      <c r="N720" s="386" t="s">
        <v>62</v>
      </c>
      <c r="O720" s="386" t="s">
        <v>73</v>
      </c>
      <c r="P720" s="386" t="s">
        <v>60</v>
      </c>
      <c r="Q720" s="386" t="s">
        <v>74</v>
      </c>
      <c r="R720" s="386">
        <v>12.577399999999999</v>
      </c>
      <c r="S720" s="386">
        <v>0.57904</v>
      </c>
      <c r="T720" s="386" t="s">
        <v>389</v>
      </c>
      <c r="U720" s="386" t="s">
        <v>405</v>
      </c>
    </row>
    <row r="721" spans="1:21">
      <c r="A721" s="386" t="s">
        <v>72</v>
      </c>
      <c r="B721" s="386" t="s">
        <v>15</v>
      </c>
      <c r="C721" s="386"/>
      <c r="D721" s="387">
        <v>44986</v>
      </c>
      <c r="E721" s="386">
        <v>3</v>
      </c>
      <c r="F721" s="386">
        <v>2023</v>
      </c>
      <c r="G721" s="388">
        <v>0</v>
      </c>
      <c r="H721" s="388">
        <v>22</v>
      </c>
      <c r="I721" s="388">
        <v>0</v>
      </c>
      <c r="J721" s="388">
        <v>0</v>
      </c>
      <c r="K721" s="386" t="s">
        <v>72</v>
      </c>
      <c r="L721" s="386" t="s">
        <v>72</v>
      </c>
      <c r="M721" s="386" t="s">
        <v>244</v>
      </c>
      <c r="N721" s="386" t="s">
        <v>62</v>
      </c>
      <c r="O721" s="386" t="s">
        <v>73</v>
      </c>
      <c r="P721" s="386" t="s">
        <v>60</v>
      </c>
      <c r="Q721" s="386" t="s">
        <v>74</v>
      </c>
      <c r="R721" s="386">
        <v>12.577399999999999</v>
      </c>
      <c r="S721" s="386">
        <v>14.519</v>
      </c>
      <c r="T721" s="386" t="s">
        <v>389</v>
      </c>
      <c r="U721" s="386" t="s">
        <v>405</v>
      </c>
    </row>
    <row r="722" spans="1:21">
      <c r="A722" s="386" t="s">
        <v>72</v>
      </c>
      <c r="B722" s="386" t="s">
        <v>16</v>
      </c>
      <c r="C722" s="386"/>
      <c r="D722" s="387">
        <v>44986</v>
      </c>
      <c r="E722" s="386">
        <v>3</v>
      </c>
      <c r="F722" s="386">
        <v>2023</v>
      </c>
      <c r="G722" s="388">
        <v>0</v>
      </c>
      <c r="H722" s="388">
        <v>22</v>
      </c>
      <c r="I722" s="388">
        <v>0</v>
      </c>
      <c r="J722" s="388">
        <v>0</v>
      </c>
      <c r="K722" s="386" t="s">
        <v>72</v>
      </c>
      <c r="L722" s="386" t="s">
        <v>72</v>
      </c>
      <c r="M722" s="386" t="s">
        <v>244</v>
      </c>
      <c r="N722" s="386" t="s">
        <v>62</v>
      </c>
      <c r="O722" s="386" t="s">
        <v>73</v>
      </c>
      <c r="P722" s="386" t="s">
        <v>60</v>
      </c>
      <c r="Q722" s="386" t="s">
        <v>74</v>
      </c>
      <c r="R722" s="386">
        <v>5.28</v>
      </c>
      <c r="S722" s="389">
        <v>0</v>
      </c>
      <c r="T722" s="386" t="s">
        <v>389</v>
      </c>
      <c r="U722" s="386" t="s">
        <v>405</v>
      </c>
    </row>
    <row r="723" spans="1:21">
      <c r="A723" s="386" t="s">
        <v>72</v>
      </c>
      <c r="B723" s="386" t="s">
        <v>17</v>
      </c>
      <c r="C723" s="386"/>
      <c r="D723" s="387">
        <v>44986</v>
      </c>
      <c r="E723" s="386">
        <v>3</v>
      </c>
      <c r="F723" s="386">
        <v>2023</v>
      </c>
      <c r="G723" s="388">
        <v>0</v>
      </c>
      <c r="H723" s="388">
        <v>22</v>
      </c>
      <c r="I723" s="388">
        <v>0</v>
      </c>
      <c r="J723" s="388">
        <v>0</v>
      </c>
      <c r="K723" s="386" t="s">
        <v>72</v>
      </c>
      <c r="L723" s="386" t="s">
        <v>72</v>
      </c>
      <c r="M723" s="386" t="s">
        <v>244</v>
      </c>
      <c r="N723" s="386" t="s">
        <v>62</v>
      </c>
      <c r="O723" s="386" t="s">
        <v>73</v>
      </c>
      <c r="P723" s="386" t="s">
        <v>60</v>
      </c>
      <c r="Q723" s="386" t="s">
        <v>74</v>
      </c>
      <c r="R723" s="386">
        <v>5.28</v>
      </c>
      <c r="S723" s="386">
        <v>0</v>
      </c>
      <c r="T723" s="386" t="s">
        <v>389</v>
      </c>
      <c r="U723" s="386" t="s">
        <v>405</v>
      </c>
    </row>
    <row r="724" spans="1:21">
      <c r="A724" s="386" t="s">
        <v>72</v>
      </c>
      <c r="B724" s="386" t="s">
        <v>132</v>
      </c>
      <c r="C724" s="386"/>
      <c r="D724" s="387">
        <v>44986</v>
      </c>
      <c r="E724" s="386">
        <v>3</v>
      </c>
      <c r="F724" s="386">
        <v>2023</v>
      </c>
      <c r="G724" s="388">
        <v>0</v>
      </c>
      <c r="H724" s="388">
        <v>22</v>
      </c>
      <c r="I724" s="388">
        <v>0</v>
      </c>
      <c r="J724" s="388">
        <v>0</v>
      </c>
      <c r="K724" s="386" t="s">
        <v>72</v>
      </c>
      <c r="L724" s="386" t="s">
        <v>72</v>
      </c>
      <c r="M724" s="386" t="s">
        <v>244</v>
      </c>
      <c r="N724" s="386" t="s">
        <v>62</v>
      </c>
      <c r="O724" s="386" t="s">
        <v>73</v>
      </c>
      <c r="P724" s="386" t="s">
        <v>60</v>
      </c>
      <c r="Q724" s="386" t="s">
        <v>74</v>
      </c>
      <c r="R724" s="386">
        <v>5.28</v>
      </c>
      <c r="S724" s="386">
        <v>0</v>
      </c>
      <c r="T724" s="386" t="s">
        <v>389</v>
      </c>
      <c r="U724" s="386" t="s">
        <v>405</v>
      </c>
    </row>
    <row r="725" spans="1:21">
      <c r="A725" s="386" t="s">
        <v>72</v>
      </c>
      <c r="B725" s="386" t="s">
        <v>13</v>
      </c>
      <c r="C725" s="386"/>
      <c r="D725" s="387">
        <v>44986</v>
      </c>
      <c r="E725" s="386">
        <v>3</v>
      </c>
      <c r="F725" s="386">
        <v>2023</v>
      </c>
      <c r="G725" s="388">
        <v>0</v>
      </c>
      <c r="H725" s="388">
        <v>22</v>
      </c>
      <c r="I725" s="388">
        <v>0</v>
      </c>
      <c r="J725" s="388">
        <v>0</v>
      </c>
      <c r="K725" s="386" t="s">
        <v>72</v>
      </c>
      <c r="L725" s="386" t="s">
        <v>72</v>
      </c>
      <c r="M725" s="386" t="s">
        <v>244</v>
      </c>
      <c r="N725" s="386" t="s">
        <v>62</v>
      </c>
      <c r="O725" s="386" t="s">
        <v>73</v>
      </c>
      <c r="P725" s="386" t="s">
        <v>60</v>
      </c>
      <c r="Q725" s="386" t="s">
        <v>74</v>
      </c>
      <c r="R725" s="386">
        <v>0</v>
      </c>
      <c r="S725" s="389">
        <v>0</v>
      </c>
      <c r="T725" s="386" t="s">
        <v>389</v>
      </c>
      <c r="U725" s="386" t="s">
        <v>405</v>
      </c>
    </row>
    <row r="726" spans="1:21">
      <c r="A726" s="386" t="s">
        <v>72</v>
      </c>
      <c r="B726" s="386" t="s">
        <v>14</v>
      </c>
      <c r="C726" s="386"/>
      <c r="D726" s="387">
        <v>44986</v>
      </c>
      <c r="E726" s="386">
        <v>3</v>
      </c>
      <c r="F726" s="386">
        <v>2023</v>
      </c>
      <c r="G726" s="388">
        <v>0</v>
      </c>
      <c r="H726" s="388">
        <v>22</v>
      </c>
      <c r="I726" s="388">
        <v>0</v>
      </c>
      <c r="J726" s="388">
        <v>0</v>
      </c>
      <c r="K726" s="386" t="s">
        <v>72</v>
      </c>
      <c r="L726" s="386" t="s">
        <v>72</v>
      </c>
      <c r="M726" s="386" t="s">
        <v>244</v>
      </c>
      <c r="N726" s="386" t="s">
        <v>62</v>
      </c>
      <c r="O726" s="386" t="s">
        <v>73</v>
      </c>
      <c r="P726" s="386" t="s">
        <v>60</v>
      </c>
      <c r="Q726" s="386" t="s">
        <v>74</v>
      </c>
      <c r="R726" s="386">
        <v>0</v>
      </c>
      <c r="S726" s="386">
        <v>0</v>
      </c>
      <c r="T726" s="386" t="s">
        <v>389</v>
      </c>
      <c r="U726" s="386" t="s">
        <v>405</v>
      </c>
    </row>
    <row r="727" spans="1:21">
      <c r="A727" s="386" t="s">
        <v>75</v>
      </c>
      <c r="B727" s="386" t="s">
        <v>7</v>
      </c>
      <c r="C727" s="386"/>
      <c r="D727" s="387">
        <v>44986</v>
      </c>
      <c r="E727" s="386">
        <v>3</v>
      </c>
      <c r="F727" s="386">
        <v>2023</v>
      </c>
      <c r="G727" s="388">
        <v>50</v>
      </c>
      <c r="H727" s="388">
        <v>22</v>
      </c>
      <c r="I727" s="388">
        <v>3.6666666666666665</v>
      </c>
      <c r="J727" s="388">
        <v>0.04</v>
      </c>
      <c r="K727" s="386" t="s">
        <v>75</v>
      </c>
      <c r="L727" s="386" t="s">
        <v>75</v>
      </c>
      <c r="M727" s="386" t="s">
        <v>244</v>
      </c>
      <c r="N727" s="386" t="s">
        <v>62</v>
      </c>
      <c r="O727" s="386" t="s">
        <v>76</v>
      </c>
      <c r="P727" s="386" t="s">
        <v>46</v>
      </c>
      <c r="Q727" s="386" t="s">
        <v>77</v>
      </c>
      <c r="R727" s="386">
        <v>0</v>
      </c>
      <c r="S727" s="386">
        <v>0</v>
      </c>
      <c r="T727" s="386" t="s">
        <v>389</v>
      </c>
      <c r="U727" s="386" t="s">
        <v>405</v>
      </c>
    </row>
    <row r="728" spans="1:21">
      <c r="A728" s="386" t="s">
        <v>75</v>
      </c>
      <c r="B728" s="386" t="s">
        <v>8</v>
      </c>
      <c r="C728" s="386"/>
      <c r="D728" s="387">
        <v>44986</v>
      </c>
      <c r="E728" s="386">
        <v>3</v>
      </c>
      <c r="F728" s="386">
        <v>2023</v>
      </c>
      <c r="G728" s="388">
        <v>25</v>
      </c>
      <c r="H728" s="388">
        <v>22</v>
      </c>
      <c r="I728" s="388">
        <v>1.8333333333333333</v>
      </c>
      <c r="J728" s="388">
        <v>1.1200000000000001</v>
      </c>
      <c r="K728" s="386" t="s">
        <v>75</v>
      </c>
      <c r="L728" s="386" t="s">
        <v>75</v>
      </c>
      <c r="M728" s="386" t="s">
        <v>244</v>
      </c>
      <c r="N728" s="386" t="s">
        <v>62</v>
      </c>
      <c r="O728" s="386" t="s">
        <v>76</v>
      </c>
      <c r="P728" s="386" t="s">
        <v>46</v>
      </c>
      <c r="Q728" s="386" t="s">
        <v>77</v>
      </c>
      <c r="R728" s="386">
        <v>0</v>
      </c>
      <c r="S728" s="389">
        <v>0</v>
      </c>
      <c r="T728" s="386" t="s">
        <v>389</v>
      </c>
      <c r="U728" s="386" t="s">
        <v>405</v>
      </c>
    </row>
    <row r="729" spans="1:21">
      <c r="A729" s="386" t="s">
        <v>75</v>
      </c>
      <c r="B729" s="386" t="s">
        <v>9</v>
      </c>
      <c r="C729" s="386"/>
      <c r="D729" s="387">
        <v>44986</v>
      </c>
      <c r="E729" s="386">
        <v>3</v>
      </c>
      <c r="F729" s="386">
        <v>2023</v>
      </c>
      <c r="G729" s="388">
        <v>20</v>
      </c>
      <c r="H729" s="388">
        <v>22</v>
      </c>
      <c r="I729" s="388">
        <v>1.4666666666666666</v>
      </c>
      <c r="J729" s="388">
        <v>0.24379999999999999</v>
      </c>
      <c r="K729" s="386" t="s">
        <v>75</v>
      </c>
      <c r="L729" s="386" t="s">
        <v>75</v>
      </c>
      <c r="M729" s="386" t="s">
        <v>244</v>
      </c>
      <c r="N729" s="386" t="s">
        <v>62</v>
      </c>
      <c r="O729" s="386" t="s">
        <v>76</v>
      </c>
      <c r="P729" s="386" t="s">
        <v>46</v>
      </c>
      <c r="Q729" s="386" t="s">
        <v>77</v>
      </c>
      <c r="R729" s="386">
        <v>0</v>
      </c>
      <c r="S729" s="386">
        <v>0</v>
      </c>
      <c r="T729" s="386" t="s">
        <v>389</v>
      </c>
      <c r="U729" s="386" t="s">
        <v>405</v>
      </c>
    </row>
    <row r="730" spans="1:21">
      <c r="A730" s="386" t="s">
        <v>75</v>
      </c>
      <c r="B730" s="386" t="s">
        <v>10</v>
      </c>
      <c r="C730" s="386"/>
      <c r="D730" s="387">
        <v>44986</v>
      </c>
      <c r="E730" s="386">
        <v>3</v>
      </c>
      <c r="F730" s="386">
        <v>2023</v>
      </c>
      <c r="G730" s="388">
        <v>5</v>
      </c>
      <c r="H730" s="388">
        <v>22</v>
      </c>
      <c r="I730" s="388">
        <v>0.36666666666666664</v>
      </c>
      <c r="J730" s="388">
        <v>0</v>
      </c>
      <c r="K730" s="386" t="s">
        <v>75</v>
      </c>
      <c r="L730" s="386" t="s">
        <v>75</v>
      </c>
      <c r="M730" s="386" t="s">
        <v>244</v>
      </c>
      <c r="N730" s="386" t="s">
        <v>62</v>
      </c>
      <c r="O730" s="386" t="s">
        <v>76</v>
      </c>
      <c r="P730" s="386" t="s">
        <v>46</v>
      </c>
      <c r="Q730" s="386" t="s">
        <v>77</v>
      </c>
      <c r="R730" s="386">
        <v>0</v>
      </c>
      <c r="S730" s="386">
        <v>0</v>
      </c>
      <c r="T730" s="386" t="s">
        <v>389</v>
      </c>
      <c r="U730" s="386" t="s">
        <v>405</v>
      </c>
    </row>
    <row r="731" spans="1:21">
      <c r="A731" s="386" t="s">
        <v>75</v>
      </c>
      <c r="B731" s="386" t="s">
        <v>5</v>
      </c>
      <c r="C731" s="386"/>
      <c r="D731" s="387">
        <v>44986</v>
      </c>
      <c r="E731" s="386">
        <v>3</v>
      </c>
      <c r="F731" s="386">
        <v>2023</v>
      </c>
      <c r="G731" s="388">
        <v>15</v>
      </c>
      <c r="H731" s="388">
        <v>22</v>
      </c>
      <c r="I731" s="388">
        <v>1.1000000000000001</v>
      </c>
      <c r="J731" s="388">
        <v>0</v>
      </c>
      <c r="K731" s="386" t="s">
        <v>75</v>
      </c>
      <c r="L731" s="386" t="s">
        <v>75</v>
      </c>
      <c r="M731" s="386" t="s">
        <v>244</v>
      </c>
      <c r="N731" s="386" t="s">
        <v>62</v>
      </c>
      <c r="O731" s="386" t="s">
        <v>76</v>
      </c>
      <c r="P731" s="386" t="s">
        <v>46</v>
      </c>
      <c r="Q731" s="386" t="s">
        <v>77</v>
      </c>
      <c r="R731" s="386">
        <v>0</v>
      </c>
      <c r="S731" s="389">
        <v>0</v>
      </c>
      <c r="T731" s="386" t="s">
        <v>389</v>
      </c>
      <c r="U731" s="386" t="s">
        <v>405</v>
      </c>
    </row>
    <row r="732" spans="1:21">
      <c r="A732" s="386" t="s">
        <v>75</v>
      </c>
      <c r="B732" s="386" t="s">
        <v>11</v>
      </c>
      <c r="C732" s="386"/>
      <c r="D732" s="387">
        <v>44986</v>
      </c>
      <c r="E732" s="386">
        <v>3</v>
      </c>
      <c r="F732" s="386">
        <v>2023</v>
      </c>
      <c r="G732" s="388">
        <v>50</v>
      </c>
      <c r="H732" s="388">
        <v>22</v>
      </c>
      <c r="I732" s="388">
        <v>3.6666666666666665</v>
      </c>
      <c r="J732" s="388">
        <v>0</v>
      </c>
      <c r="K732" s="386" t="s">
        <v>75</v>
      </c>
      <c r="L732" s="386" t="s">
        <v>75</v>
      </c>
      <c r="M732" s="386" t="s">
        <v>244</v>
      </c>
      <c r="N732" s="386" t="s">
        <v>62</v>
      </c>
      <c r="O732" s="386" t="s">
        <v>76</v>
      </c>
      <c r="P732" s="386" t="s">
        <v>46</v>
      </c>
      <c r="Q732" s="386" t="s">
        <v>77</v>
      </c>
      <c r="R732" s="386">
        <v>0</v>
      </c>
      <c r="S732" s="386">
        <v>0</v>
      </c>
      <c r="T732" s="386" t="s">
        <v>389</v>
      </c>
      <c r="U732" s="386" t="s">
        <v>405</v>
      </c>
    </row>
    <row r="733" spans="1:21">
      <c r="A733" s="386" t="s">
        <v>75</v>
      </c>
      <c r="B733" s="386" t="s">
        <v>12</v>
      </c>
      <c r="C733" s="386"/>
      <c r="D733" s="387">
        <v>44986</v>
      </c>
      <c r="E733" s="386">
        <v>3</v>
      </c>
      <c r="F733" s="386">
        <v>2023</v>
      </c>
      <c r="G733" s="388">
        <v>10</v>
      </c>
      <c r="H733" s="388">
        <v>22</v>
      </c>
      <c r="I733" s="388">
        <v>0.73333333333333328</v>
      </c>
      <c r="J733" s="388">
        <v>0</v>
      </c>
      <c r="K733" s="386" t="s">
        <v>75</v>
      </c>
      <c r="L733" s="386" t="s">
        <v>75</v>
      </c>
      <c r="M733" s="386" t="s">
        <v>244</v>
      </c>
      <c r="N733" s="386" t="s">
        <v>62</v>
      </c>
      <c r="O733" s="386" t="s">
        <v>76</v>
      </c>
      <c r="P733" s="386" t="s">
        <v>46</v>
      </c>
      <c r="Q733" s="386" t="s">
        <v>77</v>
      </c>
      <c r="R733" s="386">
        <v>0</v>
      </c>
      <c r="S733" s="386">
        <v>0</v>
      </c>
      <c r="T733" s="386" t="s">
        <v>389</v>
      </c>
      <c r="U733" s="386" t="s">
        <v>405</v>
      </c>
    </row>
    <row r="734" spans="1:21">
      <c r="A734" s="386" t="s">
        <v>75</v>
      </c>
      <c r="B734" s="386" t="s">
        <v>15</v>
      </c>
      <c r="C734" s="386"/>
      <c r="D734" s="387">
        <v>44986</v>
      </c>
      <c r="E734" s="386">
        <v>3</v>
      </c>
      <c r="F734" s="386">
        <v>2023</v>
      </c>
      <c r="G734" s="388">
        <v>5</v>
      </c>
      <c r="H734" s="388">
        <v>22</v>
      </c>
      <c r="I734" s="388">
        <v>0.36666666666666664</v>
      </c>
      <c r="J734" s="388">
        <v>0</v>
      </c>
      <c r="K734" s="386" t="s">
        <v>75</v>
      </c>
      <c r="L734" s="386" t="s">
        <v>75</v>
      </c>
      <c r="M734" s="386" t="s">
        <v>244</v>
      </c>
      <c r="N734" s="386" t="s">
        <v>62</v>
      </c>
      <c r="O734" s="386" t="s">
        <v>76</v>
      </c>
      <c r="P734" s="386" t="s">
        <v>46</v>
      </c>
      <c r="Q734" s="386" t="s">
        <v>77</v>
      </c>
      <c r="R734" s="386">
        <v>0</v>
      </c>
      <c r="S734" s="389">
        <v>0</v>
      </c>
      <c r="T734" s="386" t="s">
        <v>389</v>
      </c>
      <c r="U734" s="386" t="s">
        <v>405</v>
      </c>
    </row>
    <row r="735" spans="1:21">
      <c r="A735" s="386" t="s">
        <v>75</v>
      </c>
      <c r="B735" s="386" t="s">
        <v>16</v>
      </c>
      <c r="C735" s="386"/>
      <c r="D735" s="387">
        <v>44986</v>
      </c>
      <c r="E735" s="386">
        <v>3</v>
      </c>
      <c r="F735" s="386">
        <v>2023</v>
      </c>
      <c r="G735" s="388">
        <v>5</v>
      </c>
      <c r="H735" s="388">
        <v>22</v>
      </c>
      <c r="I735" s="388">
        <v>0.36666666666666664</v>
      </c>
      <c r="J735" s="388">
        <v>0</v>
      </c>
      <c r="K735" s="386" t="s">
        <v>75</v>
      </c>
      <c r="L735" s="386" t="s">
        <v>75</v>
      </c>
      <c r="M735" s="386" t="s">
        <v>244</v>
      </c>
      <c r="N735" s="386" t="s">
        <v>62</v>
      </c>
      <c r="O735" s="386" t="s">
        <v>76</v>
      </c>
      <c r="P735" s="386" t="s">
        <v>46</v>
      </c>
      <c r="Q735" s="386" t="s">
        <v>77</v>
      </c>
      <c r="R735" s="386">
        <v>0</v>
      </c>
      <c r="S735" s="386">
        <v>0</v>
      </c>
      <c r="T735" s="386" t="s">
        <v>389</v>
      </c>
      <c r="U735" s="386" t="s">
        <v>405</v>
      </c>
    </row>
    <row r="736" spans="1:21">
      <c r="A736" s="386" t="s">
        <v>75</v>
      </c>
      <c r="B736" s="386" t="s">
        <v>17</v>
      </c>
      <c r="C736" s="386"/>
      <c r="D736" s="387">
        <v>44986</v>
      </c>
      <c r="E736" s="386">
        <v>3</v>
      </c>
      <c r="F736" s="386">
        <v>2023</v>
      </c>
      <c r="G736" s="388">
        <v>5</v>
      </c>
      <c r="H736" s="388">
        <v>22</v>
      </c>
      <c r="I736" s="388">
        <v>0.36666666666666664</v>
      </c>
      <c r="J736" s="388">
        <v>0</v>
      </c>
      <c r="K736" s="386" t="s">
        <v>75</v>
      </c>
      <c r="L736" s="386" t="s">
        <v>75</v>
      </c>
      <c r="M736" s="386" t="s">
        <v>244</v>
      </c>
      <c r="N736" s="386" t="s">
        <v>62</v>
      </c>
      <c r="O736" s="386" t="s">
        <v>76</v>
      </c>
      <c r="P736" s="386" t="s">
        <v>46</v>
      </c>
      <c r="Q736" s="386" t="s">
        <v>77</v>
      </c>
      <c r="R736" s="386">
        <v>0</v>
      </c>
      <c r="S736" s="386">
        <v>0</v>
      </c>
      <c r="T736" s="386" t="s">
        <v>389</v>
      </c>
      <c r="U736" s="386" t="s">
        <v>405</v>
      </c>
    </row>
    <row r="737" spans="1:21">
      <c r="A737" s="386" t="s">
        <v>75</v>
      </c>
      <c r="B737" s="386" t="s">
        <v>132</v>
      </c>
      <c r="C737" s="386"/>
      <c r="D737" s="387">
        <v>44986</v>
      </c>
      <c r="E737" s="386">
        <v>3</v>
      </c>
      <c r="F737" s="386">
        <v>2023</v>
      </c>
      <c r="G737" s="388">
        <v>0</v>
      </c>
      <c r="H737" s="388">
        <v>22</v>
      </c>
      <c r="I737" s="388">
        <v>0</v>
      </c>
      <c r="J737" s="388">
        <v>0</v>
      </c>
      <c r="K737" s="386" t="s">
        <v>75</v>
      </c>
      <c r="L737" s="386" t="s">
        <v>75</v>
      </c>
      <c r="M737" s="386" t="s">
        <v>244</v>
      </c>
      <c r="N737" s="386" t="s">
        <v>62</v>
      </c>
      <c r="O737" s="386" t="s">
        <v>76</v>
      </c>
      <c r="P737" s="386" t="s">
        <v>46</v>
      </c>
      <c r="Q737" s="386" t="s">
        <v>77</v>
      </c>
      <c r="R737" s="386">
        <v>0</v>
      </c>
      <c r="S737" s="389">
        <v>0</v>
      </c>
      <c r="T737" s="386" t="s">
        <v>389</v>
      </c>
      <c r="U737" s="386" t="s">
        <v>405</v>
      </c>
    </row>
    <row r="738" spans="1:21">
      <c r="A738" s="386" t="s">
        <v>75</v>
      </c>
      <c r="B738" s="386" t="s">
        <v>13</v>
      </c>
      <c r="C738" s="386"/>
      <c r="D738" s="387">
        <v>44986</v>
      </c>
      <c r="E738" s="386">
        <v>3</v>
      </c>
      <c r="F738" s="386">
        <v>2023</v>
      </c>
      <c r="G738" s="388">
        <v>0</v>
      </c>
      <c r="H738" s="388">
        <v>22</v>
      </c>
      <c r="I738" s="388">
        <v>0</v>
      </c>
      <c r="J738" s="388">
        <v>0</v>
      </c>
      <c r="K738" s="386" t="s">
        <v>75</v>
      </c>
      <c r="L738" s="386" t="s">
        <v>75</v>
      </c>
      <c r="M738" s="386" t="s">
        <v>244</v>
      </c>
      <c r="N738" s="386" t="s">
        <v>62</v>
      </c>
      <c r="O738" s="386" t="s">
        <v>76</v>
      </c>
      <c r="P738" s="386" t="s">
        <v>46</v>
      </c>
      <c r="Q738" s="386" t="s">
        <v>77</v>
      </c>
      <c r="R738" s="386">
        <v>0</v>
      </c>
      <c r="S738" s="386">
        <v>0</v>
      </c>
      <c r="T738" s="386" t="s">
        <v>389</v>
      </c>
      <c r="U738" s="386" t="s">
        <v>405</v>
      </c>
    </row>
    <row r="739" spans="1:21">
      <c r="A739" s="386" t="s">
        <v>75</v>
      </c>
      <c r="B739" s="386" t="s">
        <v>14</v>
      </c>
      <c r="C739" s="386"/>
      <c r="D739" s="387">
        <v>44986</v>
      </c>
      <c r="E739" s="386">
        <v>3</v>
      </c>
      <c r="F739" s="386">
        <v>2023</v>
      </c>
      <c r="G739" s="388">
        <v>0</v>
      </c>
      <c r="H739" s="388">
        <v>22</v>
      </c>
      <c r="I739" s="388">
        <v>0</v>
      </c>
      <c r="J739" s="388">
        <v>0</v>
      </c>
      <c r="K739" s="386" t="s">
        <v>75</v>
      </c>
      <c r="L739" s="386" t="s">
        <v>75</v>
      </c>
      <c r="M739" s="386" t="s">
        <v>244</v>
      </c>
      <c r="N739" s="386" t="s">
        <v>62</v>
      </c>
      <c r="O739" s="386" t="s">
        <v>76</v>
      </c>
      <c r="P739" s="386" t="s">
        <v>46</v>
      </c>
      <c r="Q739" s="386" t="s">
        <v>77</v>
      </c>
      <c r="R739" s="386">
        <v>0</v>
      </c>
      <c r="S739" s="386">
        <v>0</v>
      </c>
      <c r="T739" s="386" t="s">
        <v>389</v>
      </c>
      <c r="U739" s="386" t="s">
        <v>405</v>
      </c>
    </row>
    <row r="740" spans="1:21">
      <c r="A740" s="386" t="s">
        <v>78</v>
      </c>
      <c r="B740" s="386" t="s">
        <v>7</v>
      </c>
      <c r="C740" s="386"/>
      <c r="D740" s="387">
        <v>44986</v>
      </c>
      <c r="E740" s="386">
        <v>3</v>
      </c>
      <c r="F740" s="386">
        <v>2023</v>
      </c>
      <c r="G740" s="388">
        <v>15.416666666666666</v>
      </c>
      <c r="H740" s="388">
        <v>22</v>
      </c>
      <c r="I740" s="388">
        <v>1.1305555555555555</v>
      </c>
      <c r="J740" s="388">
        <v>0.77800000000000002</v>
      </c>
      <c r="K740" s="386" t="s">
        <v>78</v>
      </c>
      <c r="L740" s="386" t="s">
        <v>78</v>
      </c>
      <c r="M740" s="386" t="s">
        <v>244</v>
      </c>
      <c r="N740" s="386" t="s">
        <v>79</v>
      </c>
      <c r="O740" s="386" t="s">
        <v>80</v>
      </c>
      <c r="P740" s="386" t="s">
        <v>60</v>
      </c>
      <c r="Q740" s="386" t="s">
        <v>81</v>
      </c>
      <c r="R740" s="386">
        <v>0</v>
      </c>
      <c r="S740" s="389">
        <v>0</v>
      </c>
      <c r="T740" s="386" t="s">
        <v>389</v>
      </c>
      <c r="U740" s="386" t="s">
        <v>405</v>
      </c>
    </row>
    <row r="741" spans="1:21">
      <c r="A741" s="386" t="s">
        <v>78</v>
      </c>
      <c r="B741" s="386" t="s">
        <v>8</v>
      </c>
      <c r="C741" s="386"/>
      <c r="D741" s="387">
        <v>44986</v>
      </c>
      <c r="E741" s="386">
        <v>3</v>
      </c>
      <c r="F741" s="386">
        <v>2023</v>
      </c>
      <c r="G741" s="388">
        <v>12.333333333333334</v>
      </c>
      <c r="H741" s="388">
        <v>22</v>
      </c>
      <c r="I741" s="388">
        <v>0.90444444444444461</v>
      </c>
      <c r="J741" s="388">
        <v>0.32500000000000001</v>
      </c>
      <c r="K741" s="386" t="s">
        <v>78</v>
      </c>
      <c r="L741" s="386" t="s">
        <v>78</v>
      </c>
      <c r="M741" s="386" t="s">
        <v>244</v>
      </c>
      <c r="N741" s="386" t="s">
        <v>79</v>
      </c>
      <c r="O741" s="386" t="s">
        <v>80</v>
      </c>
      <c r="P741" s="386" t="s">
        <v>60</v>
      </c>
      <c r="Q741" s="386" t="s">
        <v>81</v>
      </c>
      <c r="R741" s="386">
        <v>0</v>
      </c>
      <c r="S741" s="386">
        <v>0</v>
      </c>
      <c r="T741" s="386" t="s">
        <v>389</v>
      </c>
      <c r="U741" s="386" t="s">
        <v>405</v>
      </c>
    </row>
    <row r="742" spans="1:21">
      <c r="A742" s="386" t="s">
        <v>78</v>
      </c>
      <c r="B742" s="386" t="s">
        <v>9</v>
      </c>
      <c r="C742" s="386"/>
      <c r="D742" s="387">
        <v>44986</v>
      </c>
      <c r="E742" s="386">
        <v>3</v>
      </c>
      <c r="F742" s="386">
        <v>2023</v>
      </c>
      <c r="G742" s="388">
        <v>31.861111111111111</v>
      </c>
      <c r="H742" s="388">
        <v>22</v>
      </c>
      <c r="I742" s="388">
        <v>2.3364814814814814</v>
      </c>
      <c r="J742" s="388">
        <v>6.04</v>
      </c>
      <c r="K742" s="386" t="s">
        <v>78</v>
      </c>
      <c r="L742" s="386" t="s">
        <v>78</v>
      </c>
      <c r="M742" s="386" t="s">
        <v>244</v>
      </c>
      <c r="N742" s="386" t="s">
        <v>79</v>
      </c>
      <c r="O742" s="386" t="s">
        <v>80</v>
      </c>
      <c r="P742" s="386" t="s">
        <v>60</v>
      </c>
      <c r="Q742" s="386" t="s">
        <v>81</v>
      </c>
      <c r="R742" s="386">
        <v>0</v>
      </c>
      <c r="S742" s="386">
        <v>0</v>
      </c>
      <c r="T742" s="386" t="s">
        <v>389</v>
      </c>
      <c r="U742" s="386" t="s">
        <v>405</v>
      </c>
    </row>
    <row r="743" spans="1:21">
      <c r="A743" s="386" t="s">
        <v>78</v>
      </c>
      <c r="B743" s="386" t="s">
        <v>10</v>
      </c>
      <c r="C743" s="386"/>
      <c r="D743" s="387">
        <v>44986</v>
      </c>
      <c r="E743" s="386">
        <v>3</v>
      </c>
      <c r="F743" s="386">
        <v>2023</v>
      </c>
      <c r="G743" s="388">
        <v>3.0833333333333335</v>
      </c>
      <c r="H743" s="388">
        <v>22</v>
      </c>
      <c r="I743" s="388">
        <v>0.22611111111111115</v>
      </c>
      <c r="J743" s="388">
        <v>0</v>
      </c>
      <c r="K743" s="386" t="s">
        <v>78</v>
      </c>
      <c r="L743" s="386" t="s">
        <v>78</v>
      </c>
      <c r="M743" s="386" t="s">
        <v>244</v>
      </c>
      <c r="N743" s="386" t="s">
        <v>79</v>
      </c>
      <c r="O743" s="386" t="s">
        <v>80</v>
      </c>
      <c r="P743" s="386" t="s">
        <v>60</v>
      </c>
      <c r="Q743" s="386" t="s">
        <v>81</v>
      </c>
      <c r="R743" s="386">
        <v>0.22</v>
      </c>
      <c r="S743" s="389">
        <v>4.75</v>
      </c>
      <c r="T743" s="386" t="s">
        <v>389</v>
      </c>
      <c r="U743" s="386" t="s">
        <v>405</v>
      </c>
    </row>
    <row r="744" spans="1:21">
      <c r="A744" s="386" t="s">
        <v>78</v>
      </c>
      <c r="B744" s="386" t="s">
        <v>5</v>
      </c>
      <c r="C744" s="386"/>
      <c r="D744" s="387">
        <v>44986</v>
      </c>
      <c r="E744" s="386">
        <v>3</v>
      </c>
      <c r="F744" s="386">
        <v>2023</v>
      </c>
      <c r="G744" s="388">
        <v>16.444444444444443</v>
      </c>
      <c r="H744" s="388">
        <v>22</v>
      </c>
      <c r="I744" s="388">
        <v>1.2059259259259256</v>
      </c>
      <c r="J744" s="388">
        <v>5.96</v>
      </c>
      <c r="K744" s="386" t="s">
        <v>78</v>
      </c>
      <c r="L744" s="386" t="s">
        <v>78</v>
      </c>
      <c r="M744" s="386" t="s">
        <v>244</v>
      </c>
      <c r="N744" s="386" t="s">
        <v>79</v>
      </c>
      <c r="O744" s="386" t="s">
        <v>80</v>
      </c>
      <c r="P744" s="386" t="s">
        <v>60</v>
      </c>
      <c r="Q744" s="386" t="s">
        <v>81</v>
      </c>
      <c r="R744" s="386">
        <v>0.22</v>
      </c>
      <c r="S744" s="386">
        <v>0</v>
      </c>
      <c r="T744" s="386" t="s">
        <v>389</v>
      </c>
      <c r="U744" s="386" t="s">
        <v>405</v>
      </c>
    </row>
    <row r="745" spans="1:21">
      <c r="A745" s="386" t="s">
        <v>78</v>
      </c>
      <c r="B745" s="386" t="s">
        <v>11</v>
      </c>
      <c r="C745" s="386"/>
      <c r="D745" s="387">
        <v>44986</v>
      </c>
      <c r="E745" s="386">
        <v>3</v>
      </c>
      <c r="F745" s="386">
        <v>2023</v>
      </c>
      <c r="G745" s="388">
        <v>94.555555555555557</v>
      </c>
      <c r="H745" s="388">
        <v>22</v>
      </c>
      <c r="I745" s="388">
        <v>6.9340740740740738</v>
      </c>
      <c r="J745" s="388">
        <v>0.69899999999999995</v>
      </c>
      <c r="K745" s="386" t="s">
        <v>78</v>
      </c>
      <c r="L745" s="386" t="s">
        <v>78</v>
      </c>
      <c r="M745" s="386" t="s">
        <v>244</v>
      </c>
      <c r="N745" s="386" t="s">
        <v>79</v>
      </c>
      <c r="O745" s="386" t="s">
        <v>80</v>
      </c>
      <c r="P745" s="386" t="s">
        <v>60</v>
      </c>
      <c r="Q745" s="386" t="s">
        <v>81</v>
      </c>
      <c r="R745" s="386">
        <v>0.22</v>
      </c>
      <c r="S745" s="386">
        <v>0</v>
      </c>
      <c r="T745" s="386" t="s">
        <v>389</v>
      </c>
      <c r="U745" s="386" t="s">
        <v>405</v>
      </c>
    </row>
    <row r="746" spans="1:21">
      <c r="A746" s="386" t="s">
        <v>78</v>
      </c>
      <c r="B746" s="386" t="s">
        <v>12</v>
      </c>
      <c r="C746" s="386"/>
      <c r="D746" s="387">
        <v>44986</v>
      </c>
      <c r="E746" s="386">
        <v>3</v>
      </c>
      <c r="F746" s="386">
        <v>2023</v>
      </c>
      <c r="G746" s="388">
        <v>10.277777777777779</v>
      </c>
      <c r="H746" s="388">
        <v>22</v>
      </c>
      <c r="I746" s="388">
        <v>0.75370370370370376</v>
      </c>
      <c r="J746" s="388">
        <v>0</v>
      </c>
      <c r="K746" s="386" t="s">
        <v>78</v>
      </c>
      <c r="L746" s="386" t="s">
        <v>78</v>
      </c>
      <c r="M746" s="386" t="s">
        <v>244</v>
      </c>
      <c r="N746" s="386" t="s">
        <v>79</v>
      </c>
      <c r="O746" s="386" t="s">
        <v>80</v>
      </c>
      <c r="P746" s="386" t="s">
        <v>60</v>
      </c>
      <c r="Q746" s="386" t="s">
        <v>81</v>
      </c>
      <c r="R746" s="386">
        <v>0</v>
      </c>
      <c r="S746" s="389">
        <v>0</v>
      </c>
      <c r="T746" s="386" t="s">
        <v>389</v>
      </c>
      <c r="U746" s="386" t="s">
        <v>405</v>
      </c>
    </row>
    <row r="747" spans="1:21">
      <c r="A747" s="386" t="s">
        <v>78</v>
      </c>
      <c r="B747" s="386" t="s">
        <v>15</v>
      </c>
      <c r="C747" s="386"/>
      <c r="D747" s="387">
        <v>44986</v>
      </c>
      <c r="E747" s="386">
        <v>3</v>
      </c>
      <c r="F747" s="386">
        <v>2023</v>
      </c>
      <c r="G747" s="388">
        <v>0</v>
      </c>
      <c r="H747" s="388">
        <v>22</v>
      </c>
      <c r="I747" s="388">
        <v>0</v>
      </c>
      <c r="J747" s="388">
        <v>0</v>
      </c>
      <c r="K747" s="386" t="s">
        <v>78</v>
      </c>
      <c r="L747" s="386" t="s">
        <v>78</v>
      </c>
      <c r="M747" s="386" t="s">
        <v>244</v>
      </c>
      <c r="N747" s="386" t="s">
        <v>79</v>
      </c>
      <c r="O747" s="386" t="s">
        <v>80</v>
      </c>
      <c r="P747" s="386" t="s">
        <v>60</v>
      </c>
      <c r="Q747" s="386" t="s">
        <v>81</v>
      </c>
      <c r="R747" s="386">
        <v>0</v>
      </c>
      <c r="S747" s="386">
        <v>0</v>
      </c>
      <c r="T747" s="386" t="s">
        <v>389</v>
      </c>
      <c r="U747" s="386" t="s">
        <v>405</v>
      </c>
    </row>
    <row r="748" spans="1:21">
      <c r="A748" s="386" t="s">
        <v>78</v>
      </c>
      <c r="B748" s="386" t="s">
        <v>16</v>
      </c>
      <c r="C748" s="386"/>
      <c r="D748" s="387">
        <v>44986</v>
      </c>
      <c r="E748" s="386">
        <v>3</v>
      </c>
      <c r="F748" s="386">
        <v>2023</v>
      </c>
      <c r="G748" s="388">
        <v>1.0277777777777777</v>
      </c>
      <c r="H748" s="388">
        <v>22</v>
      </c>
      <c r="I748" s="388">
        <v>7.5370370370370351E-2</v>
      </c>
      <c r="J748" s="388">
        <v>0.185</v>
      </c>
      <c r="K748" s="386" t="s">
        <v>78</v>
      </c>
      <c r="L748" s="386" t="s">
        <v>78</v>
      </c>
      <c r="M748" s="386" t="s">
        <v>244</v>
      </c>
      <c r="N748" s="386" t="s">
        <v>79</v>
      </c>
      <c r="O748" s="386" t="s">
        <v>80</v>
      </c>
      <c r="P748" s="386" t="s">
        <v>60</v>
      </c>
      <c r="Q748" s="386" t="s">
        <v>81</v>
      </c>
      <c r="R748" s="386">
        <v>0</v>
      </c>
      <c r="S748" s="386">
        <v>0</v>
      </c>
      <c r="T748" s="386" t="s">
        <v>389</v>
      </c>
      <c r="U748" s="386" t="s">
        <v>405</v>
      </c>
    </row>
    <row r="749" spans="1:21">
      <c r="A749" s="386" t="s">
        <v>78</v>
      </c>
      <c r="B749" s="386" t="s">
        <v>17</v>
      </c>
      <c r="C749" s="386"/>
      <c r="D749" s="387">
        <v>44986</v>
      </c>
      <c r="E749" s="386">
        <v>3</v>
      </c>
      <c r="F749" s="386">
        <v>2023</v>
      </c>
      <c r="G749" s="388">
        <v>0</v>
      </c>
      <c r="H749" s="388">
        <v>22</v>
      </c>
      <c r="I749" s="388">
        <v>0</v>
      </c>
      <c r="J749" s="388">
        <v>0</v>
      </c>
      <c r="K749" s="386" t="s">
        <v>78</v>
      </c>
      <c r="L749" s="386" t="s">
        <v>78</v>
      </c>
      <c r="M749" s="386" t="s">
        <v>244</v>
      </c>
      <c r="N749" s="386" t="s">
        <v>79</v>
      </c>
      <c r="O749" s="386" t="s">
        <v>80</v>
      </c>
      <c r="P749" s="386" t="s">
        <v>60</v>
      </c>
      <c r="Q749" s="386" t="s">
        <v>81</v>
      </c>
      <c r="R749" s="386">
        <v>0.25666666666666665</v>
      </c>
      <c r="S749" s="389">
        <v>1.07</v>
      </c>
      <c r="T749" s="386" t="s">
        <v>389</v>
      </c>
      <c r="U749" s="386" t="s">
        <v>405</v>
      </c>
    </row>
    <row r="750" spans="1:21">
      <c r="A750" s="386" t="s">
        <v>78</v>
      </c>
      <c r="B750" s="386" t="s">
        <v>132</v>
      </c>
      <c r="C750" s="386"/>
      <c r="D750" s="387">
        <v>44986</v>
      </c>
      <c r="E750" s="386">
        <v>3</v>
      </c>
      <c r="F750" s="386">
        <v>2023</v>
      </c>
      <c r="G750" s="388">
        <v>0</v>
      </c>
      <c r="H750" s="388">
        <v>22</v>
      </c>
      <c r="I750" s="388">
        <v>0</v>
      </c>
      <c r="J750" s="388">
        <v>0</v>
      </c>
      <c r="K750" s="386" t="s">
        <v>78</v>
      </c>
      <c r="L750" s="386" t="s">
        <v>78</v>
      </c>
      <c r="M750" s="386" t="s">
        <v>244</v>
      </c>
      <c r="N750" s="386" t="s">
        <v>79</v>
      </c>
      <c r="O750" s="386" t="s">
        <v>80</v>
      </c>
      <c r="P750" s="386" t="s">
        <v>60</v>
      </c>
      <c r="Q750" s="386" t="s">
        <v>81</v>
      </c>
      <c r="R750" s="386">
        <v>0.25666666666666665</v>
      </c>
      <c r="S750" s="386">
        <v>0</v>
      </c>
      <c r="T750" s="386" t="s">
        <v>389</v>
      </c>
      <c r="U750" s="386" t="s">
        <v>405</v>
      </c>
    </row>
    <row r="751" spans="1:21">
      <c r="A751" s="386" t="s">
        <v>78</v>
      </c>
      <c r="B751" s="386" t="s">
        <v>13</v>
      </c>
      <c r="C751" s="386"/>
      <c r="D751" s="387">
        <v>44986</v>
      </c>
      <c r="E751" s="386">
        <v>3</v>
      </c>
      <c r="F751" s="386">
        <v>2023</v>
      </c>
      <c r="G751" s="388">
        <v>0</v>
      </c>
      <c r="H751" s="388">
        <v>22</v>
      </c>
      <c r="I751" s="388">
        <v>0</v>
      </c>
      <c r="J751" s="388">
        <v>0</v>
      </c>
      <c r="K751" s="386" t="s">
        <v>78</v>
      </c>
      <c r="L751" s="386" t="s">
        <v>78</v>
      </c>
      <c r="M751" s="386" t="s">
        <v>244</v>
      </c>
      <c r="N751" s="386" t="s">
        <v>79</v>
      </c>
      <c r="O751" s="386" t="s">
        <v>80</v>
      </c>
      <c r="P751" s="386" t="s">
        <v>60</v>
      </c>
      <c r="Q751" s="386" t="s">
        <v>81</v>
      </c>
      <c r="R751" s="386">
        <v>0.25666666666666665</v>
      </c>
      <c r="S751" s="386">
        <v>0</v>
      </c>
      <c r="T751" s="386" t="s">
        <v>389</v>
      </c>
      <c r="U751" s="386" t="s">
        <v>405</v>
      </c>
    </row>
    <row r="752" spans="1:21">
      <c r="A752" s="386" t="s">
        <v>78</v>
      </c>
      <c r="B752" s="386" t="s">
        <v>14</v>
      </c>
      <c r="C752" s="386"/>
      <c r="D752" s="387">
        <v>44986</v>
      </c>
      <c r="E752" s="386">
        <v>3</v>
      </c>
      <c r="F752" s="386">
        <v>2023</v>
      </c>
      <c r="G752" s="388">
        <v>0</v>
      </c>
      <c r="H752" s="388">
        <v>22</v>
      </c>
      <c r="I752" s="388">
        <v>0</v>
      </c>
      <c r="J752" s="388">
        <v>0</v>
      </c>
      <c r="K752" s="386" t="s">
        <v>78</v>
      </c>
      <c r="L752" s="386" t="s">
        <v>78</v>
      </c>
      <c r="M752" s="386" t="s">
        <v>244</v>
      </c>
      <c r="N752" s="386" t="s">
        <v>79</v>
      </c>
      <c r="O752" s="386" t="s">
        <v>80</v>
      </c>
      <c r="P752" s="386" t="s">
        <v>60</v>
      </c>
      <c r="Q752" s="386" t="s">
        <v>81</v>
      </c>
      <c r="R752" s="386">
        <v>6.2333333333333331E-2</v>
      </c>
      <c r="S752" s="389">
        <v>0</v>
      </c>
      <c r="T752" s="386" t="s">
        <v>389</v>
      </c>
      <c r="U752" s="386" t="s">
        <v>405</v>
      </c>
    </row>
    <row r="753" spans="1:21">
      <c r="A753" s="386" t="s">
        <v>82</v>
      </c>
      <c r="B753" s="386" t="s">
        <v>7</v>
      </c>
      <c r="C753" s="386"/>
      <c r="D753" s="387">
        <v>44986</v>
      </c>
      <c r="E753" s="386">
        <v>3</v>
      </c>
      <c r="F753" s="386">
        <v>2023</v>
      </c>
      <c r="G753" s="388">
        <v>33.962264150943398</v>
      </c>
      <c r="H753" s="388">
        <v>22</v>
      </c>
      <c r="I753" s="388">
        <v>2.4905660377358494</v>
      </c>
      <c r="J753" s="388">
        <v>12.289300000000001</v>
      </c>
      <c r="K753" s="386" t="s">
        <v>82</v>
      </c>
      <c r="L753" s="386" t="s">
        <v>41</v>
      </c>
      <c r="M753" s="386" t="s">
        <v>244</v>
      </c>
      <c r="N753" s="386" t="s">
        <v>83</v>
      </c>
      <c r="O753" s="386" t="s">
        <v>84</v>
      </c>
      <c r="P753" s="386" t="s">
        <v>46</v>
      </c>
      <c r="Q753" s="386" t="s">
        <v>85</v>
      </c>
      <c r="R753" s="386">
        <v>6.2333333333333331E-2</v>
      </c>
      <c r="S753" s="386">
        <v>0</v>
      </c>
      <c r="T753" s="386" t="s">
        <v>389</v>
      </c>
      <c r="U753" s="386" t="s">
        <v>405</v>
      </c>
    </row>
    <row r="754" spans="1:21">
      <c r="A754" s="386" t="s">
        <v>82</v>
      </c>
      <c r="B754" s="386" t="s">
        <v>8</v>
      </c>
      <c r="C754" s="386"/>
      <c r="D754" s="387">
        <v>44986</v>
      </c>
      <c r="E754" s="386">
        <v>3</v>
      </c>
      <c r="F754" s="386">
        <v>2023</v>
      </c>
      <c r="G754" s="388">
        <v>22.641509433962266</v>
      </c>
      <c r="H754" s="388">
        <v>22</v>
      </c>
      <c r="I754" s="388">
        <v>1.6603773584905661</v>
      </c>
      <c r="J754" s="388">
        <v>0</v>
      </c>
      <c r="K754" s="386" t="s">
        <v>82</v>
      </c>
      <c r="L754" s="386" t="s">
        <v>41</v>
      </c>
      <c r="M754" s="386" t="s">
        <v>244</v>
      </c>
      <c r="N754" s="386" t="s">
        <v>83</v>
      </c>
      <c r="O754" s="386" t="s">
        <v>84</v>
      </c>
      <c r="P754" s="386" t="s">
        <v>46</v>
      </c>
      <c r="Q754" s="386" t="s">
        <v>85</v>
      </c>
      <c r="R754" s="386">
        <v>6.2333333333333331E-2</v>
      </c>
      <c r="S754" s="386">
        <v>6.9999999999999993E-2</v>
      </c>
      <c r="T754" s="386" t="s">
        <v>389</v>
      </c>
      <c r="U754" s="386" t="s">
        <v>405</v>
      </c>
    </row>
    <row r="755" spans="1:21">
      <c r="A755" s="386" t="s">
        <v>82</v>
      </c>
      <c r="B755" s="386" t="s">
        <v>9</v>
      </c>
      <c r="C755" s="386"/>
      <c r="D755" s="387">
        <v>44986</v>
      </c>
      <c r="E755" s="386">
        <v>3</v>
      </c>
      <c r="F755" s="386">
        <v>2023</v>
      </c>
      <c r="G755" s="388">
        <v>13.584905660377355</v>
      </c>
      <c r="H755" s="388">
        <v>22</v>
      </c>
      <c r="I755" s="388">
        <v>0.99622641509433951</v>
      </c>
      <c r="J755" s="388">
        <v>0</v>
      </c>
      <c r="K755" s="386" t="s">
        <v>82</v>
      </c>
      <c r="L755" s="386" t="s">
        <v>41</v>
      </c>
      <c r="M755" s="386" t="s">
        <v>244</v>
      </c>
      <c r="N755" s="386" t="s">
        <v>83</v>
      </c>
      <c r="O755" s="386" t="s">
        <v>84</v>
      </c>
      <c r="P755" s="386" t="s">
        <v>46</v>
      </c>
      <c r="Q755" s="386" t="s">
        <v>85</v>
      </c>
      <c r="R755" s="386">
        <v>5.5E-2</v>
      </c>
      <c r="S755" s="389">
        <v>0</v>
      </c>
      <c r="T755" s="386" t="s">
        <v>389</v>
      </c>
      <c r="U755" s="386" t="s">
        <v>405</v>
      </c>
    </row>
    <row r="756" spans="1:21">
      <c r="A756" s="386" t="s">
        <v>82</v>
      </c>
      <c r="B756" s="386" t="s">
        <v>10</v>
      </c>
      <c r="C756" s="386"/>
      <c r="D756" s="387">
        <v>44986</v>
      </c>
      <c r="E756" s="386">
        <v>3</v>
      </c>
      <c r="F756" s="386">
        <v>2023</v>
      </c>
      <c r="G756" s="388">
        <v>3.3962264150943389</v>
      </c>
      <c r="H756" s="388">
        <v>22</v>
      </c>
      <c r="I756" s="388">
        <v>0.24905660377358488</v>
      </c>
      <c r="J756" s="388">
        <v>0</v>
      </c>
      <c r="K756" s="386" t="s">
        <v>82</v>
      </c>
      <c r="L756" s="386" t="s">
        <v>41</v>
      </c>
      <c r="M756" s="386" t="s">
        <v>244</v>
      </c>
      <c r="N756" s="386" t="s">
        <v>83</v>
      </c>
      <c r="O756" s="386" t="s">
        <v>84</v>
      </c>
      <c r="P756" s="386" t="s">
        <v>46</v>
      </c>
      <c r="Q756" s="386" t="s">
        <v>85</v>
      </c>
      <c r="R756" s="386">
        <v>5.5E-2</v>
      </c>
      <c r="S756" s="386">
        <v>0</v>
      </c>
      <c r="T756" s="386" t="s">
        <v>389</v>
      </c>
      <c r="U756" s="386" t="s">
        <v>405</v>
      </c>
    </row>
    <row r="757" spans="1:21">
      <c r="A757" s="386" t="s">
        <v>82</v>
      </c>
      <c r="B757" s="386" t="s">
        <v>5</v>
      </c>
      <c r="C757" s="386"/>
      <c r="D757" s="387">
        <v>44986</v>
      </c>
      <c r="E757" s="386">
        <v>3</v>
      </c>
      <c r="F757" s="386">
        <v>2023</v>
      </c>
      <c r="G757" s="388">
        <v>19.811399999999999</v>
      </c>
      <c r="H757" s="388">
        <v>22</v>
      </c>
      <c r="I757" s="388">
        <v>1.452836</v>
      </c>
      <c r="J757" s="388">
        <v>0</v>
      </c>
      <c r="K757" s="386" t="s">
        <v>82</v>
      </c>
      <c r="L757" s="386" t="s">
        <v>41</v>
      </c>
      <c r="M757" s="386" t="s">
        <v>244</v>
      </c>
      <c r="N757" s="386" t="s">
        <v>83</v>
      </c>
      <c r="O757" s="386" t="s">
        <v>84</v>
      </c>
      <c r="P757" s="386" t="s">
        <v>46</v>
      </c>
      <c r="Q757" s="386" t="s">
        <v>85</v>
      </c>
      <c r="R757" s="386">
        <v>5.5E-2</v>
      </c>
      <c r="S757" s="386">
        <v>0</v>
      </c>
      <c r="T757" s="386" t="s">
        <v>389</v>
      </c>
      <c r="U757" s="386" t="s">
        <v>405</v>
      </c>
    </row>
    <row r="758" spans="1:21">
      <c r="A758" s="386" t="s">
        <v>82</v>
      </c>
      <c r="B758" s="386" t="s">
        <v>11</v>
      </c>
      <c r="C758" s="386"/>
      <c r="D758" s="387">
        <v>44986</v>
      </c>
      <c r="E758" s="386">
        <v>3</v>
      </c>
      <c r="F758" s="386">
        <v>2023</v>
      </c>
      <c r="G758" s="388">
        <v>90.566037735849065</v>
      </c>
      <c r="H758" s="388">
        <v>22</v>
      </c>
      <c r="I758" s="388">
        <v>6.6415094339622645</v>
      </c>
      <c r="J758" s="388">
        <v>10.417899999999999</v>
      </c>
      <c r="K758" s="386" t="s">
        <v>82</v>
      </c>
      <c r="L758" s="386" t="s">
        <v>41</v>
      </c>
      <c r="M758" s="386" t="s">
        <v>244</v>
      </c>
      <c r="N758" s="386" t="s">
        <v>83</v>
      </c>
      <c r="O758" s="386" t="s">
        <v>84</v>
      </c>
      <c r="P758" s="386" t="s">
        <v>46</v>
      </c>
      <c r="Q758" s="386" t="s">
        <v>85</v>
      </c>
      <c r="R758" s="386">
        <v>1.0706666666666667</v>
      </c>
      <c r="S758" s="389">
        <v>1.51</v>
      </c>
      <c r="T758" s="386" t="s">
        <v>389</v>
      </c>
      <c r="U758" s="386" t="s">
        <v>405</v>
      </c>
    </row>
    <row r="759" spans="1:21">
      <c r="A759" s="386" t="s">
        <v>82</v>
      </c>
      <c r="B759" s="386" t="s">
        <v>12</v>
      </c>
      <c r="C759" s="386"/>
      <c r="D759" s="387">
        <v>44986</v>
      </c>
      <c r="E759" s="386">
        <v>3</v>
      </c>
      <c r="F759" s="386">
        <v>2023</v>
      </c>
      <c r="G759" s="388">
        <v>11.320754716981133</v>
      </c>
      <c r="H759" s="388">
        <v>22</v>
      </c>
      <c r="I759" s="388">
        <v>0.83018867924528306</v>
      </c>
      <c r="J759" s="388">
        <v>0</v>
      </c>
      <c r="K759" s="386" t="s">
        <v>82</v>
      </c>
      <c r="L759" s="386" t="s">
        <v>41</v>
      </c>
      <c r="M759" s="386" t="s">
        <v>244</v>
      </c>
      <c r="N759" s="386" t="s">
        <v>83</v>
      </c>
      <c r="O759" s="386" t="s">
        <v>84</v>
      </c>
      <c r="P759" s="386" t="s">
        <v>46</v>
      </c>
      <c r="Q759" s="386" t="s">
        <v>85</v>
      </c>
      <c r="R759" s="386">
        <v>1.0706666666666667</v>
      </c>
      <c r="S759" s="386">
        <v>1.68</v>
      </c>
      <c r="T759" s="386" t="s">
        <v>389</v>
      </c>
      <c r="U759" s="386" t="s">
        <v>405</v>
      </c>
    </row>
    <row r="760" spans="1:21">
      <c r="A760" s="386" t="s">
        <v>82</v>
      </c>
      <c r="B760" s="386" t="s">
        <v>15</v>
      </c>
      <c r="C760" s="386"/>
      <c r="D760" s="387">
        <v>44986</v>
      </c>
      <c r="E760" s="386">
        <v>3</v>
      </c>
      <c r="F760" s="386">
        <v>2023</v>
      </c>
      <c r="G760" s="388">
        <v>3.3962264150943389</v>
      </c>
      <c r="H760" s="388">
        <v>22</v>
      </c>
      <c r="I760" s="388">
        <v>0.24905660377358488</v>
      </c>
      <c r="J760" s="388">
        <v>0</v>
      </c>
      <c r="K760" s="386" t="s">
        <v>82</v>
      </c>
      <c r="L760" s="386" t="s">
        <v>41</v>
      </c>
      <c r="M760" s="386" t="s">
        <v>244</v>
      </c>
      <c r="N760" s="386" t="s">
        <v>83</v>
      </c>
      <c r="O760" s="386" t="s">
        <v>84</v>
      </c>
      <c r="P760" s="386" t="s">
        <v>46</v>
      </c>
      <c r="Q760" s="386" t="s">
        <v>85</v>
      </c>
      <c r="R760" s="386">
        <v>1.0706666666666667</v>
      </c>
      <c r="S760" s="386">
        <v>0</v>
      </c>
      <c r="T760" s="386" t="s">
        <v>389</v>
      </c>
      <c r="U760" s="386" t="s">
        <v>405</v>
      </c>
    </row>
    <row r="761" spans="1:21">
      <c r="A761" s="386" t="s">
        <v>82</v>
      </c>
      <c r="B761" s="386" t="s">
        <v>16</v>
      </c>
      <c r="C761" s="386"/>
      <c r="D761" s="387">
        <v>44986</v>
      </c>
      <c r="E761" s="386">
        <v>3</v>
      </c>
      <c r="F761" s="386">
        <v>2023</v>
      </c>
      <c r="G761" s="388">
        <v>11.320754716981133</v>
      </c>
      <c r="H761" s="388">
        <v>22</v>
      </c>
      <c r="I761" s="388">
        <v>0.83018867924528306</v>
      </c>
      <c r="J761" s="388">
        <v>0</v>
      </c>
      <c r="K761" s="386" t="s">
        <v>82</v>
      </c>
      <c r="L761" s="386" t="s">
        <v>41</v>
      </c>
      <c r="M761" s="386" t="s">
        <v>244</v>
      </c>
      <c r="N761" s="386" t="s">
        <v>83</v>
      </c>
      <c r="O761" s="386" t="s">
        <v>84</v>
      </c>
      <c r="P761" s="386" t="s">
        <v>46</v>
      </c>
      <c r="Q761" s="386" t="s">
        <v>85</v>
      </c>
      <c r="R761" s="386">
        <v>0.40333333333333332</v>
      </c>
      <c r="S761" s="389">
        <v>0</v>
      </c>
      <c r="T761" s="386" t="s">
        <v>389</v>
      </c>
      <c r="U761" s="386" t="s">
        <v>405</v>
      </c>
    </row>
    <row r="762" spans="1:21">
      <c r="A762" s="386" t="s">
        <v>82</v>
      </c>
      <c r="B762" s="386" t="s">
        <v>17</v>
      </c>
      <c r="C762" s="386"/>
      <c r="D762" s="387">
        <v>44986</v>
      </c>
      <c r="E762" s="386">
        <v>3</v>
      </c>
      <c r="F762" s="386">
        <v>2023</v>
      </c>
      <c r="G762" s="388">
        <v>0</v>
      </c>
      <c r="H762" s="388">
        <v>22</v>
      </c>
      <c r="I762" s="388">
        <v>0</v>
      </c>
      <c r="J762" s="388">
        <v>0</v>
      </c>
      <c r="K762" s="386" t="s">
        <v>82</v>
      </c>
      <c r="L762" s="386" t="s">
        <v>41</v>
      </c>
      <c r="M762" s="386" t="s">
        <v>244</v>
      </c>
      <c r="N762" s="386" t="s">
        <v>83</v>
      </c>
      <c r="O762" s="386" t="s">
        <v>84</v>
      </c>
      <c r="P762" s="386" t="s">
        <v>46</v>
      </c>
      <c r="Q762" s="386" t="s">
        <v>85</v>
      </c>
      <c r="R762" s="386">
        <v>0.40333333333333332</v>
      </c>
      <c r="S762" s="386">
        <v>0</v>
      </c>
      <c r="T762" s="386" t="s">
        <v>389</v>
      </c>
      <c r="U762" s="386" t="s">
        <v>405</v>
      </c>
    </row>
    <row r="763" spans="1:21">
      <c r="A763" s="386" t="s">
        <v>82</v>
      </c>
      <c r="B763" s="386" t="s">
        <v>132</v>
      </c>
      <c r="C763" s="386"/>
      <c r="D763" s="387">
        <v>44986</v>
      </c>
      <c r="E763" s="386">
        <v>3</v>
      </c>
      <c r="F763" s="386">
        <v>2023</v>
      </c>
      <c r="G763" s="388">
        <v>0</v>
      </c>
      <c r="H763" s="388">
        <v>22</v>
      </c>
      <c r="I763" s="388">
        <v>0</v>
      </c>
      <c r="J763" s="388">
        <v>0.39079999999999998</v>
      </c>
      <c r="K763" s="386" t="s">
        <v>82</v>
      </c>
      <c r="L763" s="386" t="s">
        <v>41</v>
      </c>
      <c r="M763" s="386" t="s">
        <v>244</v>
      </c>
      <c r="N763" s="386" t="s">
        <v>83</v>
      </c>
      <c r="O763" s="386" t="s">
        <v>84</v>
      </c>
      <c r="P763" s="386" t="s">
        <v>46</v>
      </c>
      <c r="Q763" s="386" t="s">
        <v>85</v>
      </c>
      <c r="R763" s="386">
        <v>0.40333333333333332</v>
      </c>
      <c r="S763" s="386">
        <v>0</v>
      </c>
      <c r="T763" s="386" t="s">
        <v>389</v>
      </c>
      <c r="U763" s="386" t="s">
        <v>405</v>
      </c>
    </row>
    <row r="764" spans="1:21">
      <c r="A764" s="386" t="s">
        <v>82</v>
      </c>
      <c r="B764" s="386" t="s">
        <v>13</v>
      </c>
      <c r="C764" s="386"/>
      <c r="D764" s="387">
        <v>44986</v>
      </c>
      <c r="E764" s="386">
        <v>3</v>
      </c>
      <c r="F764" s="386">
        <v>2023</v>
      </c>
      <c r="G764" s="388">
        <v>0</v>
      </c>
      <c r="H764" s="388">
        <v>22</v>
      </c>
      <c r="I764" s="388">
        <v>0</v>
      </c>
      <c r="J764" s="388">
        <v>0</v>
      </c>
      <c r="K764" s="386" t="s">
        <v>82</v>
      </c>
      <c r="L764" s="386" t="s">
        <v>41</v>
      </c>
      <c r="M764" s="386" t="s">
        <v>244</v>
      </c>
      <c r="N764" s="386" t="s">
        <v>83</v>
      </c>
      <c r="O764" s="386" t="s">
        <v>84</v>
      </c>
      <c r="P764" s="386" t="s">
        <v>46</v>
      </c>
      <c r="Q764" s="386" t="s">
        <v>85</v>
      </c>
      <c r="R764" s="386">
        <v>5.5E-2</v>
      </c>
      <c r="S764" s="389">
        <v>0</v>
      </c>
      <c r="T764" s="386" t="s">
        <v>389</v>
      </c>
      <c r="U764" s="386" t="s">
        <v>405</v>
      </c>
    </row>
    <row r="765" spans="1:21">
      <c r="A765" s="386" t="s">
        <v>82</v>
      </c>
      <c r="B765" s="386" t="s">
        <v>14</v>
      </c>
      <c r="C765" s="386"/>
      <c r="D765" s="387">
        <v>44986</v>
      </c>
      <c r="E765" s="386">
        <v>3</v>
      </c>
      <c r="F765" s="386">
        <v>2023</v>
      </c>
      <c r="G765" s="388">
        <v>0</v>
      </c>
      <c r="H765" s="388">
        <v>22</v>
      </c>
      <c r="I765" s="388">
        <v>0</v>
      </c>
      <c r="J765" s="388">
        <v>0</v>
      </c>
      <c r="K765" s="386" t="s">
        <v>82</v>
      </c>
      <c r="L765" s="386" t="s">
        <v>41</v>
      </c>
      <c r="M765" s="386" t="s">
        <v>244</v>
      </c>
      <c r="N765" s="386" t="s">
        <v>83</v>
      </c>
      <c r="O765" s="386" t="s">
        <v>84</v>
      </c>
      <c r="P765" s="386" t="s">
        <v>46</v>
      </c>
      <c r="Q765" s="386" t="s">
        <v>85</v>
      </c>
      <c r="R765" s="386">
        <v>5.5E-2</v>
      </c>
      <c r="S765" s="386">
        <v>0</v>
      </c>
      <c r="T765" s="386" t="s">
        <v>389</v>
      </c>
      <c r="U765" s="386" t="s">
        <v>405</v>
      </c>
    </row>
    <row r="766" spans="1:21">
      <c r="A766" s="386" t="s">
        <v>87</v>
      </c>
      <c r="B766" s="386" t="s">
        <v>142</v>
      </c>
      <c r="C766" s="386" t="s">
        <v>7</v>
      </c>
      <c r="D766" s="387">
        <v>44986</v>
      </c>
      <c r="E766" s="386">
        <v>3</v>
      </c>
      <c r="F766" s="386">
        <v>2023</v>
      </c>
      <c r="G766" s="388">
        <v>29.807692307692307</v>
      </c>
      <c r="H766" s="388">
        <v>22</v>
      </c>
      <c r="I766" s="388">
        <v>2.1858974358974357</v>
      </c>
      <c r="J766" s="388">
        <v>0</v>
      </c>
      <c r="K766" s="386" t="s">
        <v>351</v>
      </c>
      <c r="L766" s="386" t="s">
        <v>86</v>
      </c>
      <c r="M766" s="386" t="s">
        <v>244</v>
      </c>
      <c r="N766" s="386" t="s">
        <v>62</v>
      </c>
      <c r="O766" s="386" t="s">
        <v>88</v>
      </c>
      <c r="P766" s="386" t="s">
        <v>90</v>
      </c>
      <c r="Q766" s="386" t="s">
        <v>89</v>
      </c>
      <c r="R766" s="386">
        <v>5.5E-2</v>
      </c>
      <c r="S766" s="386">
        <v>0</v>
      </c>
      <c r="T766" s="386" t="s">
        <v>389</v>
      </c>
      <c r="U766" s="386" t="s">
        <v>405</v>
      </c>
    </row>
    <row r="767" spans="1:21">
      <c r="A767" s="386" t="s">
        <v>87</v>
      </c>
      <c r="B767" s="386" t="s">
        <v>143</v>
      </c>
      <c r="C767" s="386" t="s">
        <v>7</v>
      </c>
      <c r="D767" s="387">
        <v>44986</v>
      </c>
      <c r="E767" s="386">
        <v>3</v>
      </c>
      <c r="F767" s="386">
        <v>2023</v>
      </c>
      <c r="G767" s="388">
        <v>29.807692307692307</v>
      </c>
      <c r="H767" s="388">
        <v>22</v>
      </c>
      <c r="I767" s="388">
        <v>2.1858974358974357</v>
      </c>
      <c r="J767" s="388">
        <v>0</v>
      </c>
      <c r="K767" s="386" t="s">
        <v>351</v>
      </c>
      <c r="L767" s="386" t="s">
        <v>86</v>
      </c>
      <c r="M767" s="386" t="s">
        <v>244</v>
      </c>
      <c r="N767" s="386" t="s">
        <v>62</v>
      </c>
      <c r="O767" s="386" t="s">
        <v>88</v>
      </c>
      <c r="P767" s="386" t="s">
        <v>90</v>
      </c>
      <c r="Q767" s="386" t="s">
        <v>89</v>
      </c>
      <c r="R767" s="386">
        <v>3.666666666666667E-3</v>
      </c>
      <c r="S767" s="389">
        <v>0</v>
      </c>
      <c r="T767" s="386" t="s">
        <v>389</v>
      </c>
      <c r="U767" s="386" t="s">
        <v>405</v>
      </c>
    </row>
    <row r="768" spans="1:21">
      <c r="A768" s="386" t="s">
        <v>87</v>
      </c>
      <c r="B768" s="386" t="s">
        <v>144</v>
      </c>
      <c r="C768" s="386" t="s">
        <v>7</v>
      </c>
      <c r="D768" s="387">
        <v>44986</v>
      </c>
      <c r="E768" s="386">
        <v>3</v>
      </c>
      <c r="F768" s="386">
        <v>2023</v>
      </c>
      <c r="G768" s="388">
        <v>17.884615384615383</v>
      </c>
      <c r="H768" s="388">
        <v>22</v>
      </c>
      <c r="I768" s="388">
        <v>1.3115384615384615</v>
      </c>
      <c r="J768" s="388">
        <v>78.450442300000006</v>
      </c>
      <c r="K768" s="386" t="s">
        <v>351</v>
      </c>
      <c r="L768" s="386" t="s">
        <v>86</v>
      </c>
      <c r="M768" s="386" t="s">
        <v>244</v>
      </c>
      <c r="N768" s="386" t="s">
        <v>62</v>
      </c>
      <c r="O768" s="386" t="s">
        <v>88</v>
      </c>
      <c r="P768" s="386" t="s">
        <v>90</v>
      </c>
      <c r="Q768" s="386" t="s">
        <v>89</v>
      </c>
      <c r="R768" s="386">
        <v>3.666666666666667E-3</v>
      </c>
      <c r="S768" s="386">
        <v>0</v>
      </c>
      <c r="T768" s="386" t="s">
        <v>389</v>
      </c>
      <c r="U768" s="386" t="s">
        <v>405</v>
      </c>
    </row>
    <row r="769" spans="1:21">
      <c r="A769" s="386" t="s">
        <v>87</v>
      </c>
      <c r="B769" s="386" t="s">
        <v>145</v>
      </c>
      <c r="C769" s="386" t="s">
        <v>8</v>
      </c>
      <c r="D769" s="387">
        <v>44986</v>
      </c>
      <c r="E769" s="386">
        <v>3</v>
      </c>
      <c r="F769" s="386">
        <v>2023</v>
      </c>
      <c r="G769" s="388">
        <v>29.807692307692307</v>
      </c>
      <c r="H769" s="388">
        <v>22</v>
      </c>
      <c r="I769" s="388">
        <v>2.1858974358974357</v>
      </c>
      <c r="J769" s="388">
        <v>8.8527999999999984</v>
      </c>
      <c r="K769" s="386" t="s">
        <v>351</v>
      </c>
      <c r="L769" s="386" t="s">
        <v>86</v>
      </c>
      <c r="M769" s="386" t="s">
        <v>244</v>
      </c>
      <c r="N769" s="386" t="s">
        <v>62</v>
      </c>
      <c r="O769" s="386" t="s">
        <v>88</v>
      </c>
      <c r="P769" s="386" t="s">
        <v>90</v>
      </c>
      <c r="Q769" s="386" t="s">
        <v>89</v>
      </c>
      <c r="R769" s="386">
        <v>3.666666666666667E-3</v>
      </c>
      <c r="S769" s="386">
        <v>0</v>
      </c>
      <c r="T769" s="386" t="s">
        <v>389</v>
      </c>
      <c r="U769" s="386" t="s">
        <v>405</v>
      </c>
    </row>
    <row r="770" spans="1:21">
      <c r="A770" s="386" t="s">
        <v>87</v>
      </c>
      <c r="B770" s="386" t="s">
        <v>146</v>
      </c>
      <c r="C770" s="386" t="s">
        <v>8</v>
      </c>
      <c r="D770" s="387">
        <v>44986</v>
      </c>
      <c r="E770" s="386">
        <v>3</v>
      </c>
      <c r="F770" s="386">
        <v>2023</v>
      </c>
      <c r="G770" s="388">
        <v>29.807692307692307</v>
      </c>
      <c r="H770" s="388">
        <v>22</v>
      </c>
      <c r="I770" s="388">
        <v>2.1858974358974357</v>
      </c>
      <c r="J770" s="388">
        <v>0</v>
      </c>
      <c r="K770" s="386" t="s">
        <v>351</v>
      </c>
      <c r="L770" s="386" t="s">
        <v>86</v>
      </c>
      <c r="M770" s="386" t="s">
        <v>244</v>
      </c>
      <c r="N770" s="386" t="s">
        <v>62</v>
      </c>
      <c r="O770" s="386" t="s">
        <v>88</v>
      </c>
      <c r="P770" s="386" t="s">
        <v>90</v>
      </c>
      <c r="Q770" s="386" t="s">
        <v>89</v>
      </c>
      <c r="R770" s="386">
        <v>7.3333333333333334E-2</v>
      </c>
      <c r="S770" s="389">
        <v>0</v>
      </c>
      <c r="T770" s="386" t="s">
        <v>389</v>
      </c>
      <c r="U770" s="386" t="s">
        <v>405</v>
      </c>
    </row>
    <row r="771" spans="1:21">
      <c r="A771" s="386" t="s">
        <v>87</v>
      </c>
      <c r="B771" s="386" t="s">
        <v>141</v>
      </c>
      <c r="C771" s="386" t="s">
        <v>8</v>
      </c>
      <c r="D771" s="387">
        <v>44986</v>
      </c>
      <c r="E771" s="386">
        <v>3</v>
      </c>
      <c r="F771" s="386">
        <v>2023</v>
      </c>
      <c r="G771" s="388">
        <v>0</v>
      </c>
      <c r="H771" s="388">
        <v>22</v>
      </c>
      <c r="I771" s="388">
        <v>0</v>
      </c>
      <c r="J771" s="388">
        <v>0</v>
      </c>
      <c r="K771" s="386" t="s">
        <v>351</v>
      </c>
      <c r="L771" s="386" t="s">
        <v>86</v>
      </c>
      <c r="M771" s="386" t="s">
        <v>244</v>
      </c>
      <c r="N771" s="386" t="s">
        <v>62</v>
      </c>
      <c r="O771" s="386" t="s">
        <v>88</v>
      </c>
      <c r="P771" s="386" t="s">
        <v>90</v>
      </c>
      <c r="Q771" s="386" t="s">
        <v>89</v>
      </c>
      <c r="R771" s="386">
        <v>7.3333333333333334E-2</v>
      </c>
      <c r="S771" s="386">
        <v>0</v>
      </c>
      <c r="T771" s="386" t="s">
        <v>389</v>
      </c>
      <c r="U771" s="386" t="s">
        <v>405</v>
      </c>
    </row>
    <row r="772" spans="1:21">
      <c r="A772" s="386" t="s">
        <v>87</v>
      </c>
      <c r="B772" s="386" t="s">
        <v>9</v>
      </c>
      <c r="C772" s="386" t="s">
        <v>9</v>
      </c>
      <c r="D772" s="387">
        <v>44986</v>
      </c>
      <c r="E772" s="386">
        <v>3</v>
      </c>
      <c r="F772" s="386">
        <v>2023</v>
      </c>
      <c r="G772" s="388">
        <v>23.846153846153847</v>
      </c>
      <c r="H772" s="388">
        <v>22</v>
      </c>
      <c r="I772" s="388">
        <v>1.7487179487179487</v>
      </c>
      <c r="J772" s="388">
        <v>0</v>
      </c>
      <c r="K772" s="386" t="s">
        <v>351</v>
      </c>
      <c r="L772" s="386" t="s">
        <v>86</v>
      </c>
      <c r="M772" s="386" t="s">
        <v>244</v>
      </c>
      <c r="N772" s="386" t="s">
        <v>62</v>
      </c>
      <c r="O772" s="386" t="s">
        <v>88</v>
      </c>
      <c r="P772" s="386" t="s">
        <v>90</v>
      </c>
      <c r="Q772" s="386" t="s">
        <v>89</v>
      </c>
      <c r="R772" s="386">
        <v>7.3333333333333334E-2</v>
      </c>
      <c r="S772" s="386">
        <v>0</v>
      </c>
      <c r="T772" s="386" t="s">
        <v>389</v>
      </c>
      <c r="U772" s="386" t="s">
        <v>405</v>
      </c>
    </row>
    <row r="773" spans="1:21">
      <c r="A773" s="386" t="s">
        <v>87</v>
      </c>
      <c r="B773" s="386" t="s">
        <v>10</v>
      </c>
      <c r="C773" s="386" t="s">
        <v>10</v>
      </c>
      <c r="D773" s="387">
        <v>44986</v>
      </c>
      <c r="E773" s="386">
        <v>3</v>
      </c>
      <c r="F773" s="386">
        <v>2023</v>
      </c>
      <c r="G773" s="388">
        <v>23.846153846153847</v>
      </c>
      <c r="H773" s="388">
        <v>22</v>
      </c>
      <c r="I773" s="388">
        <v>1.7487179487179487</v>
      </c>
      <c r="J773" s="388">
        <v>0</v>
      </c>
      <c r="K773" s="386" t="s">
        <v>351</v>
      </c>
      <c r="L773" s="386" t="s">
        <v>86</v>
      </c>
      <c r="M773" s="386" t="s">
        <v>244</v>
      </c>
      <c r="N773" s="386" t="s">
        <v>62</v>
      </c>
      <c r="O773" s="386" t="s">
        <v>88</v>
      </c>
      <c r="P773" s="386" t="s">
        <v>90</v>
      </c>
      <c r="Q773" s="386" t="s">
        <v>89</v>
      </c>
      <c r="R773" s="386">
        <v>0</v>
      </c>
      <c r="S773" s="389">
        <v>0</v>
      </c>
      <c r="T773" s="386" t="s">
        <v>389</v>
      </c>
      <c r="U773" s="386" t="s">
        <v>405</v>
      </c>
    </row>
    <row r="774" spans="1:21">
      <c r="A774" s="386" t="s">
        <v>87</v>
      </c>
      <c r="B774" s="386" t="s">
        <v>5</v>
      </c>
      <c r="C774" s="386" t="s">
        <v>5</v>
      </c>
      <c r="D774" s="387">
        <v>44986</v>
      </c>
      <c r="E774" s="386">
        <v>3</v>
      </c>
      <c r="F774" s="386">
        <v>2023</v>
      </c>
      <c r="G774" s="388">
        <v>35.769230769230766</v>
      </c>
      <c r="H774" s="388">
        <v>22</v>
      </c>
      <c r="I774" s="388">
        <v>2.6230769230769231</v>
      </c>
      <c r="J774" s="388">
        <v>18.290000000000003</v>
      </c>
      <c r="K774" s="386" t="s">
        <v>351</v>
      </c>
      <c r="L774" s="386" t="s">
        <v>86</v>
      </c>
      <c r="M774" s="386" t="s">
        <v>244</v>
      </c>
      <c r="N774" s="386" t="s">
        <v>62</v>
      </c>
      <c r="O774" s="386" t="s">
        <v>88</v>
      </c>
      <c r="P774" s="386" t="s">
        <v>90</v>
      </c>
      <c r="Q774" s="386" t="s">
        <v>89</v>
      </c>
      <c r="R774" s="386">
        <v>0</v>
      </c>
      <c r="S774" s="386">
        <v>0</v>
      </c>
      <c r="T774" s="386" t="s">
        <v>389</v>
      </c>
      <c r="U774" s="386" t="s">
        <v>405</v>
      </c>
    </row>
    <row r="775" spans="1:21">
      <c r="A775" s="386" t="s">
        <v>87</v>
      </c>
      <c r="B775" s="386" t="s">
        <v>148</v>
      </c>
      <c r="C775" s="386" t="s">
        <v>11</v>
      </c>
      <c r="D775" s="387">
        <v>44986</v>
      </c>
      <c r="E775" s="386">
        <v>3</v>
      </c>
      <c r="F775" s="386">
        <v>2023</v>
      </c>
      <c r="G775" s="388">
        <v>29.807692307692307</v>
      </c>
      <c r="H775" s="388">
        <v>22</v>
      </c>
      <c r="I775" s="388">
        <v>2.1858974358974357</v>
      </c>
      <c r="J775" s="388">
        <v>0</v>
      </c>
      <c r="K775" s="386" t="s">
        <v>351</v>
      </c>
      <c r="L775" s="386" t="s">
        <v>86</v>
      </c>
      <c r="M775" s="386" t="s">
        <v>244</v>
      </c>
      <c r="N775" s="386" t="s">
        <v>62</v>
      </c>
      <c r="O775" s="386" t="s">
        <v>88</v>
      </c>
      <c r="P775" s="386" t="s">
        <v>90</v>
      </c>
      <c r="Q775" s="386" t="s">
        <v>89</v>
      </c>
      <c r="R775" s="386">
        <v>0</v>
      </c>
      <c r="S775" s="386">
        <v>0</v>
      </c>
      <c r="T775" s="386" t="s">
        <v>389</v>
      </c>
      <c r="U775" s="386" t="s">
        <v>405</v>
      </c>
    </row>
    <row r="776" spans="1:21">
      <c r="A776" s="386" t="s">
        <v>87</v>
      </c>
      <c r="B776" s="386" t="s">
        <v>149</v>
      </c>
      <c r="C776" s="386" t="s">
        <v>11</v>
      </c>
      <c r="D776" s="387">
        <v>44986</v>
      </c>
      <c r="E776" s="386">
        <v>3</v>
      </c>
      <c r="F776" s="386">
        <v>2023</v>
      </c>
      <c r="G776" s="388">
        <v>29.807692307692307</v>
      </c>
      <c r="H776" s="388">
        <v>22</v>
      </c>
      <c r="I776" s="388">
        <v>2.1858974358974357</v>
      </c>
      <c r="J776" s="388">
        <v>0</v>
      </c>
      <c r="K776" s="386" t="s">
        <v>351</v>
      </c>
      <c r="L776" s="386" t="s">
        <v>86</v>
      </c>
      <c r="M776" s="386" t="s">
        <v>244</v>
      </c>
      <c r="N776" s="386" t="s">
        <v>62</v>
      </c>
      <c r="O776" s="386" t="s">
        <v>88</v>
      </c>
      <c r="P776" s="386" t="s">
        <v>90</v>
      </c>
      <c r="Q776" s="386" t="s">
        <v>89</v>
      </c>
      <c r="R776" s="386">
        <v>0</v>
      </c>
      <c r="S776" s="389">
        <v>0</v>
      </c>
      <c r="T776" s="386" t="s">
        <v>389</v>
      </c>
      <c r="U776" s="386" t="s">
        <v>405</v>
      </c>
    </row>
    <row r="777" spans="1:21">
      <c r="A777" s="386" t="s">
        <v>87</v>
      </c>
      <c r="B777" s="386" t="s">
        <v>12</v>
      </c>
      <c r="C777" s="386" t="s">
        <v>12</v>
      </c>
      <c r="D777" s="387">
        <v>44986</v>
      </c>
      <c r="E777" s="386">
        <v>3</v>
      </c>
      <c r="F777" s="386">
        <v>2023</v>
      </c>
      <c r="G777" s="388">
        <v>0</v>
      </c>
      <c r="H777" s="388">
        <v>22</v>
      </c>
      <c r="I777" s="388">
        <v>0</v>
      </c>
      <c r="J777" s="388">
        <v>0</v>
      </c>
      <c r="K777" s="386" t="s">
        <v>351</v>
      </c>
      <c r="L777" s="386" t="s">
        <v>86</v>
      </c>
      <c r="M777" s="386" t="s">
        <v>244</v>
      </c>
      <c r="N777" s="386" t="s">
        <v>62</v>
      </c>
      <c r="O777" s="386" t="s">
        <v>88</v>
      </c>
      <c r="P777" s="386" t="s">
        <v>90</v>
      </c>
      <c r="Q777" s="386" t="s">
        <v>89</v>
      </c>
      <c r="R777" s="386">
        <v>0</v>
      </c>
      <c r="S777" s="386">
        <v>0</v>
      </c>
      <c r="T777" s="386" t="s">
        <v>389</v>
      </c>
      <c r="U777" s="386" t="s">
        <v>405</v>
      </c>
    </row>
    <row r="778" spans="1:21">
      <c r="A778" s="386" t="s">
        <v>87</v>
      </c>
      <c r="B778" s="386" t="s">
        <v>15</v>
      </c>
      <c r="C778" s="386" t="s">
        <v>15</v>
      </c>
      <c r="D778" s="387">
        <v>44986</v>
      </c>
      <c r="E778" s="386">
        <v>3</v>
      </c>
      <c r="F778" s="386">
        <v>2023</v>
      </c>
      <c r="G778" s="388">
        <v>5.9615384615384617</v>
      </c>
      <c r="H778" s="388">
        <v>22</v>
      </c>
      <c r="I778" s="388">
        <v>0.43717948717948718</v>
      </c>
      <c r="J778" s="388">
        <v>0</v>
      </c>
      <c r="K778" s="386" t="s">
        <v>351</v>
      </c>
      <c r="L778" s="386" t="s">
        <v>86</v>
      </c>
      <c r="M778" s="386" t="s">
        <v>244</v>
      </c>
      <c r="N778" s="386" t="s">
        <v>62</v>
      </c>
      <c r="O778" s="386" t="s">
        <v>88</v>
      </c>
      <c r="P778" s="386" t="s">
        <v>90</v>
      </c>
      <c r="Q778" s="386" t="s">
        <v>89</v>
      </c>
      <c r="R778" s="386">
        <v>0</v>
      </c>
      <c r="S778" s="386">
        <v>0</v>
      </c>
      <c r="T778" s="386" t="s">
        <v>389</v>
      </c>
      <c r="U778" s="386" t="s">
        <v>405</v>
      </c>
    </row>
    <row r="779" spans="1:21">
      <c r="A779" s="386" t="s">
        <v>87</v>
      </c>
      <c r="B779" s="386" t="s">
        <v>16</v>
      </c>
      <c r="C779" s="386" t="s">
        <v>16</v>
      </c>
      <c r="D779" s="387">
        <v>44986</v>
      </c>
      <c r="E779" s="386">
        <v>3</v>
      </c>
      <c r="F779" s="386">
        <v>2023</v>
      </c>
      <c r="G779" s="388">
        <v>0</v>
      </c>
      <c r="H779" s="388">
        <v>22</v>
      </c>
      <c r="I779" s="388">
        <v>0</v>
      </c>
      <c r="J779" s="388">
        <v>0</v>
      </c>
      <c r="K779" s="386" t="s">
        <v>351</v>
      </c>
      <c r="L779" s="386" t="s">
        <v>86</v>
      </c>
      <c r="M779" s="386" t="s">
        <v>244</v>
      </c>
      <c r="N779" s="386" t="s">
        <v>62</v>
      </c>
      <c r="O779" s="386" t="s">
        <v>88</v>
      </c>
      <c r="P779" s="386" t="s">
        <v>90</v>
      </c>
      <c r="Q779" s="386" t="s">
        <v>89</v>
      </c>
      <c r="R779" s="386">
        <v>0</v>
      </c>
      <c r="S779" s="389">
        <v>0</v>
      </c>
      <c r="T779" s="386" t="s">
        <v>389</v>
      </c>
      <c r="U779" s="386" t="s">
        <v>405</v>
      </c>
    </row>
    <row r="780" spans="1:21">
      <c r="A780" s="386" t="s">
        <v>87</v>
      </c>
      <c r="B780" s="386" t="s">
        <v>17</v>
      </c>
      <c r="C780" s="386" t="s">
        <v>17</v>
      </c>
      <c r="D780" s="387">
        <v>44986</v>
      </c>
      <c r="E780" s="386">
        <v>3</v>
      </c>
      <c r="F780" s="386">
        <v>2023</v>
      </c>
      <c r="G780" s="388">
        <v>0</v>
      </c>
      <c r="H780" s="388">
        <v>22</v>
      </c>
      <c r="I780" s="388">
        <v>0</v>
      </c>
      <c r="J780" s="388">
        <v>0</v>
      </c>
      <c r="K780" s="386" t="s">
        <v>351</v>
      </c>
      <c r="L780" s="386" t="s">
        <v>86</v>
      </c>
      <c r="M780" s="386" t="s">
        <v>244</v>
      </c>
      <c r="N780" s="386" t="s">
        <v>62</v>
      </c>
      <c r="O780" s="386" t="s">
        <v>88</v>
      </c>
      <c r="P780" s="386" t="s">
        <v>90</v>
      </c>
      <c r="Q780" s="386" t="s">
        <v>89</v>
      </c>
      <c r="R780" s="386">
        <v>0</v>
      </c>
      <c r="S780" s="386">
        <v>0</v>
      </c>
      <c r="T780" s="386" t="s">
        <v>389</v>
      </c>
      <c r="U780" s="386" t="s">
        <v>405</v>
      </c>
    </row>
    <row r="781" spans="1:21">
      <c r="A781" s="386" t="s">
        <v>87</v>
      </c>
      <c r="B781" s="386" t="s">
        <v>157</v>
      </c>
      <c r="C781" s="386" t="s">
        <v>132</v>
      </c>
      <c r="D781" s="387">
        <v>44986</v>
      </c>
      <c r="E781" s="386">
        <v>3</v>
      </c>
      <c r="F781" s="386">
        <v>2023</v>
      </c>
      <c r="G781" s="388">
        <v>23.846153846153847</v>
      </c>
      <c r="H781" s="388">
        <v>22</v>
      </c>
      <c r="I781" s="388">
        <v>1.7487179487179487</v>
      </c>
      <c r="J781" s="388">
        <v>397.41300000000001</v>
      </c>
      <c r="K781" s="386" t="s">
        <v>351</v>
      </c>
      <c r="L781" s="386" t="s">
        <v>86</v>
      </c>
      <c r="M781" s="386" t="s">
        <v>244</v>
      </c>
      <c r="N781" s="386" t="s">
        <v>62</v>
      </c>
      <c r="O781" s="386" t="s">
        <v>88</v>
      </c>
      <c r="P781" s="386" t="s">
        <v>90</v>
      </c>
      <c r="Q781" s="386" t="s">
        <v>89</v>
      </c>
      <c r="R781" s="386">
        <v>0</v>
      </c>
      <c r="S781" s="386">
        <v>0</v>
      </c>
      <c r="T781" s="386" t="s">
        <v>389</v>
      </c>
      <c r="U781" s="386" t="s">
        <v>405</v>
      </c>
    </row>
    <row r="782" spans="1:21">
      <c r="A782" s="386" t="s">
        <v>87</v>
      </c>
      <c r="B782" s="386" t="s">
        <v>13</v>
      </c>
      <c r="C782" s="386" t="s">
        <v>13</v>
      </c>
      <c r="D782" s="387">
        <v>44986</v>
      </c>
      <c r="E782" s="386">
        <v>3</v>
      </c>
      <c r="F782" s="386">
        <v>2023</v>
      </c>
      <c r="G782" s="388">
        <v>0</v>
      </c>
      <c r="H782" s="388">
        <v>22</v>
      </c>
      <c r="I782" s="388">
        <v>0</v>
      </c>
      <c r="J782" s="388">
        <v>0</v>
      </c>
      <c r="K782" s="386" t="s">
        <v>351</v>
      </c>
      <c r="L782" s="386" t="s">
        <v>86</v>
      </c>
      <c r="M782" s="386" t="s">
        <v>244</v>
      </c>
      <c r="N782" s="386" t="s">
        <v>62</v>
      </c>
      <c r="O782" s="386" t="s">
        <v>88</v>
      </c>
      <c r="P782" s="386" t="s">
        <v>90</v>
      </c>
      <c r="Q782" s="386" t="s">
        <v>89</v>
      </c>
      <c r="R782" s="386">
        <v>3.6666666666666665</v>
      </c>
      <c r="S782" s="389">
        <v>0</v>
      </c>
      <c r="T782" s="386" t="s">
        <v>389</v>
      </c>
      <c r="U782" s="386" t="s">
        <v>405</v>
      </c>
    </row>
    <row r="783" spans="1:21">
      <c r="A783" s="386" t="s">
        <v>87</v>
      </c>
      <c r="B783" s="386" t="s">
        <v>14</v>
      </c>
      <c r="C783" s="386" t="s">
        <v>14</v>
      </c>
      <c r="D783" s="387">
        <v>44986</v>
      </c>
      <c r="E783" s="386">
        <v>3</v>
      </c>
      <c r="F783" s="386">
        <v>2023</v>
      </c>
      <c r="G783" s="388">
        <v>0</v>
      </c>
      <c r="H783" s="388">
        <v>22</v>
      </c>
      <c r="I783" s="388">
        <v>0</v>
      </c>
      <c r="J783" s="388">
        <v>0</v>
      </c>
      <c r="K783" s="386" t="s">
        <v>351</v>
      </c>
      <c r="L783" s="386" t="s">
        <v>86</v>
      </c>
      <c r="M783" s="386" t="s">
        <v>244</v>
      </c>
      <c r="N783" s="386" t="s">
        <v>62</v>
      </c>
      <c r="O783" s="386" t="s">
        <v>88</v>
      </c>
      <c r="P783" s="386" t="s">
        <v>90</v>
      </c>
      <c r="Q783" s="386" t="s">
        <v>89</v>
      </c>
      <c r="R783" s="386">
        <v>3.6666666666666665</v>
      </c>
      <c r="S783" s="386">
        <v>0</v>
      </c>
      <c r="T783" s="386" t="s">
        <v>389</v>
      </c>
      <c r="U783" s="386" t="s">
        <v>405</v>
      </c>
    </row>
    <row r="784" spans="1:21">
      <c r="A784" s="386" t="s">
        <v>91</v>
      </c>
      <c r="B784" s="386" t="s">
        <v>153</v>
      </c>
      <c r="C784" s="386"/>
      <c r="D784" s="387">
        <v>44986</v>
      </c>
      <c r="E784" s="386">
        <v>3</v>
      </c>
      <c r="F784" s="386">
        <v>2023</v>
      </c>
      <c r="G784" s="388">
        <v>168.67469879518072</v>
      </c>
      <c r="H784" s="388">
        <v>22</v>
      </c>
      <c r="I784" s="388">
        <v>12.369477911646586</v>
      </c>
      <c r="J784" s="388">
        <v>2.6157707599999993</v>
      </c>
      <c r="K784" s="386" t="s">
        <v>352</v>
      </c>
      <c r="L784" s="386" t="s">
        <v>86</v>
      </c>
      <c r="M784" s="386" t="s">
        <v>244</v>
      </c>
      <c r="N784" s="386" t="s">
        <v>62</v>
      </c>
      <c r="O784" s="386" t="s">
        <v>88</v>
      </c>
      <c r="P784" s="386" t="s">
        <v>90</v>
      </c>
      <c r="Q784" s="386" t="s">
        <v>92</v>
      </c>
      <c r="R784" s="386">
        <v>3.6666666666666665</v>
      </c>
      <c r="S784" s="386">
        <v>0</v>
      </c>
      <c r="T784" s="386" t="s">
        <v>389</v>
      </c>
      <c r="U784" s="386" t="s">
        <v>405</v>
      </c>
    </row>
    <row r="785" spans="1:21">
      <c r="A785" s="386" t="s">
        <v>91</v>
      </c>
      <c r="B785" s="386" t="s">
        <v>375</v>
      </c>
      <c r="C785" s="386"/>
      <c r="D785" s="387">
        <v>44986</v>
      </c>
      <c r="E785" s="386">
        <v>3</v>
      </c>
      <c r="F785" s="386">
        <v>2023</v>
      </c>
      <c r="G785" s="388">
        <v>144.57831325301206</v>
      </c>
      <c r="H785" s="388">
        <v>22</v>
      </c>
      <c r="I785" s="388">
        <v>10.602409638554217</v>
      </c>
      <c r="J785" s="388">
        <v>46.255072311111114</v>
      </c>
      <c r="K785" s="386" t="s">
        <v>352</v>
      </c>
      <c r="L785" s="386" t="s">
        <v>86</v>
      </c>
      <c r="M785" s="386" t="s">
        <v>244</v>
      </c>
      <c r="N785" s="386" t="s">
        <v>62</v>
      </c>
      <c r="O785" s="386" t="s">
        <v>88</v>
      </c>
      <c r="P785" s="386" t="s">
        <v>90</v>
      </c>
      <c r="Q785" s="386" t="s">
        <v>92</v>
      </c>
      <c r="R785" s="386">
        <v>2.2000000000000002</v>
      </c>
      <c r="S785" s="389">
        <v>1.44E-2</v>
      </c>
      <c r="T785" s="386" t="s">
        <v>389</v>
      </c>
      <c r="U785" s="386" t="s">
        <v>405</v>
      </c>
    </row>
    <row r="786" spans="1:21">
      <c r="A786" s="386" t="s">
        <v>91</v>
      </c>
      <c r="B786" s="386" t="s">
        <v>152</v>
      </c>
      <c r="C786" s="386"/>
      <c r="D786" s="387">
        <v>44986</v>
      </c>
      <c r="E786" s="386">
        <v>3</v>
      </c>
      <c r="F786" s="386">
        <v>2023</v>
      </c>
      <c r="G786" s="388">
        <v>144.57831325301206</v>
      </c>
      <c r="H786" s="388">
        <v>22</v>
      </c>
      <c r="I786" s="388">
        <v>10.602409638554217</v>
      </c>
      <c r="J786" s="388">
        <v>3.947598785247997</v>
      </c>
      <c r="K786" s="386" t="s">
        <v>352</v>
      </c>
      <c r="L786" s="386" t="s">
        <v>86</v>
      </c>
      <c r="M786" s="386" t="s">
        <v>244</v>
      </c>
      <c r="N786" s="386" t="s">
        <v>62</v>
      </c>
      <c r="O786" s="386" t="s">
        <v>88</v>
      </c>
      <c r="P786" s="386" t="s">
        <v>90</v>
      </c>
      <c r="Q786" s="386" t="s">
        <v>92</v>
      </c>
      <c r="R786" s="386">
        <v>2.2000000000000002</v>
      </c>
      <c r="S786" s="386">
        <v>0.65</v>
      </c>
      <c r="T786" s="386" t="s">
        <v>389</v>
      </c>
      <c r="U786" s="386" t="s">
        <v>405</v>
      </c>
    </row>
    <row r="787" spans="1:21">
      <c r="A787" s="386" t="s">
        <v>91</v>
      </c>
      <c r="B787" s="386" t="s">
        <v>376</v>
      </c>
      <c r="C787" s="386"/>
      <c r="D787" s="387">
        <v>44986</v>
      </c>
      <c r="E787" s="386">
        <v>3</v>
      </c>
      <c r="F787" s="386">
        <v>2023</v>
      </c>
      <c r="G787" s="388">
        <v>48.192771084337352</v>
      </c>
      <c r="H787" s="388">
        <v>22</v>
      </c>
      <c r="I787" s="388">
        <v>3.5341365461847394</v>
      </c>
      <c r="J787" s="388">
        <v>0</v>
      </c>
      <c r="K787" s="386" t="s">
        <v>352</v>
      </c>
      <c r="L787" s="386" t="s">
        <v>86</v>
      </c>
      <c r="M787" s="386" t="s">
        <v>244</v>
      </c>
      <c r="N787" s="386" t="s">
        <v>62</v>
      </c>
      <c r="O787" s="386" t="s">
        <v>88</v>
      </c>
      <c r="P787" s="386" t="s">
        <v>90</v>
      </c>
      <c r="Q787" s="386" t="s">
        <v>92</v>
      </c>
      <c r="R787" s="386">
        <v>2.2000000000000002</v>
      </c>
      <c r="S787" s="386">
        <v>0</v>
      </c>
      <c r="T787" s="386" t="s">
        <v>389</v>
      </c>
      <c r="U787" s="386" t="s">
        <v>405</v>
      </c>
    </row>
    <row r="788" spans="1:21">
      <c r="A788" s="386" t="s">
        <v>91</v>
      </c>
      <c r="B788" s="386" t="s">
        <v>9</v>
      </c>
      <c r="C788" s="386"/>
      <c r="D788" s="387">
        <v>44986</v>
      </c>
      <c r="E788" s="386">
        <v>3</v>
      </c>
      <c r="F788" s="386">
        <v>2023</v>
      </c>
      <c r="G788" s="388">
        <v>72.289156626506028</v>
      </c>
      <c r="H788" s="388">
        <v>22</v>
      </c>
      <c r="I788" s="388">
        <v>5.3012048192771086</v>
      </c>
      <c r="J788" s="388">
        <v>0</v>
      </c>
      <c r="K788" s="386" t="s">
        <v>352</v>
      </c>
      <c r="L788" s="386" t="s">
        <v>86</v>
      </c>
      <c r="M788" s="386" t="s">
        <v>244</v>
      </c>
      <c r="N788" s="386" t="s">
        <v>62</v>
      </c>
      <c r="O788" s="386" t="s">
        <v>88</v>
      </c>
      <c r="P788" s="386" t="s">
        <v>90</v>
      </c>
      <c r="Q788" s="386" t="s">
        <v>92</v>
      </c>
      <c r="R788" s="386">
        <v>7.333333333333333</v>
      </c>
      <c r="S788" s="389">
        <v>0.62175000000000002</v>
      </c>
      <c r="T788" s="386" t="s">
        <v>389</v>
      </c>
      <c r="U788" s="386" t="s">
        <v>405</v>
      </c>
    </row>
    <row r="789" spans="1:21">
      <c r="A789" s="386" t="s">
        <v>91</v>
      </c>
      <c r="B789" s="386" t="s">
        <v>10</v>
      </c>
      <c r="C789" s="386"/>
      <c r="D789" s="387">
        <v>44986</v>
      </c>
      <c r="E789" s="386">
        <v>3</v>
      </c>
      <c r="F789" s="386">
        <v>2023</v>
      </c>
      <c r="G789" s="388">
        <v>84.337349397590359</v>
      </c>
      <c r="H789" s="388">
        <v>22</v>
      </c>
      <c r="I789" s="388">
        <v>6.1847389558232928</v>
      </c>
      <c r="J789" s="388">
        <v>3.6295744412879634</v>
      </c>
      <c r="K789" s="386" t="s">
        <v>352</v>
      </c>
      <c r="L789" s="386" t="s">
        <v>86</v>
      </c>
      <c r="M789" s="386" t="s">
        <v>244</v>
      </c>
      <c r="N789" s="386" t="s">
        <v>62</v>
      </c>
      <c r="O789" s="386" t="s">
        <v>88</v>
      </c>
      <c r="P789" s="386" t="s">
        <v>90</v>
      </c>
      <c r="Q789" s="386" t="s">
        <v>92</v>
      </c>
      <c r="R789" s="386">
        <v>7.333333333333333</v>
      </c>
      <c r="S789" s="386">
        <v>0.66</v>
      </c>
      <c r="T789" s="386" t="s">
        <v>389</v>
      </c>
      <c r="U789" s="386" t="s">
        <v>405</v>
      </c>
    </row>
    <row r="790" spans="1:21">
      <c r="A790" s="386" t="s">
        <v>91</v>
      </c>
      <c r="B790" s="386" t="s">
        <v>5</v>
      </c>
      <c r="C790" s="386"/>
      <c r="D790" s="387">
        <v>44986</v>
      </c>
      <c r="E790" s="386">
        <v>3</v>
      </c>
      <c r="F790" s="386">
        <v>2023</v>
      </c>
      <c r="G790" s="388">
        <v>48.192771084337352</v>
      </c>
      <c r="H790" s="388">
        <v>22</v>
      </c>
      <c r="I790" s="388">
        <v>3.5341365461847394</v>
      </c>
      <c r="J790" s="388">
        <v>0</v>
      </c>
      <c r="K790" s="386" t="s">
        <v>352</v>
      </c>
      <c r="L790" s="386" t="s">
        <v>86</v>
      </c>
      <c r="M790" s="386" t="s">
        <v>244</v>
      </c>
      <c r="N790" s="386" t="s">
        <v>62</v>
      </c>
      <c r="O790" s="386" t="s">
        <v>88</v>
      </c>
      <c r="P790" s="386" t="s">
        <v>90</v>
      </c>
      <c r="Q790" s="386" t="s">
        <v>92</v>
      </c>
      <c r="R790" s="386">
        <v>7.333333333333333</v>
      </c>
      <c r="S790" s="386">
        <v>0</v>
      </c>
      <c r="T790" s="386" t="s">
        <v>389</v>
      </c>
      <c r="U790" s="386" t="s">
        <v>405</v>
      </c>
    </row>
    <row r="791" spans="1:21">
      <c r="A791" s="386" t="s">
        <v>91</v>
      </c>
      <c r="B791" s="386" t="s">
        <v>11</v>
      </c>
      <c r="C791" s="386"/>
      <c r="D791" s="387">
        <v>44986</v>
      </c>
      <c r="E791" s="386">
        <v>3</v>
      </c>
      <c r="F791" s="386">
        <v>2023</v>
      </c>
      <c r="G791" s="388">
        <v>168.67469879518072</v>
      </c>
      <c r="H791" s="388">
        <v>22</v>
      </c>
      <c r="I791" s="388">
        <v>12.369477911646586</v>
      </c>
      <c r="J791" s="388">
        <v>0</v>
      </c>
      <c r="K791" s="386" t="s">
        <v>352</v>
      </c>
      <c r="L791" s="386" t="s">
        <v>86</v>
      </c>
      <c r="M791" s="386" t="s">
        <v>244</v>
      </c>
      <c r="N791" s="386" t="s">
        <v>62</v>
      </c>
      <c r="O791" s="386" t="s">
        <v>88</v>
      </c>
      <c r="P791" s="386" t="s">
        <v>90</v>
      </c>
      <c r="Q791" s="386" t="s">
        <v>92</v>
      </c>
      <c r="R791" s="386">
        <v>4.253333333333333</v>
      </c>
      <c r="S791" s="389">
        <v>0.10174999999999999</v>
      </c>
      <c r="T791" s="386" t="s">
        <v>389</v>
      </c>
      <c r="U791" s="386" t="s">
        <v>405</v>
      </c>
    </row>
    <row r="792" spans="1:21">
      <c r="A792" s="386" t="s">
        <v>91</v>
      </c>
      <c r="B792" s="386" t="s">
        <v>12</v>
      </c>
      <c r="C792" s="386"/>
      <c r="D792" s="387">
        <v>44986</v>
      </c>
      <c r="E792" s="386">
        <v>3</v>
      </c>
      <c r="F792" s="386">
        <v>2023</v>
      </c>
      <c r="G792" s="388">
        <v>60.24096385542169</v>
      </c>
      <c r="H792" s="388">
        <v>22</v>
      </c>
      <c r="I792" s="388">
        <v>4.4176706827309244</v>
      </c>
      <c r="J792" s="388">
        <v>1.1439999999999999</v>
      </c>
      <c r="K792" s="386" t="s">
        <v>352</v>
      </c>
      <c r="L792" s="386" t="s">
        <v>86</v>
      </c>
      <c r="M792" s="386" t="s">
        <v>244</v>
      </c>
      <c r="N792" s="386" t="s">
        <v>62</v>
      </c>
      <c r="O792" s="386" t="s">
        <v>88</v>
      </c>
      <c r="P792" s="386" t="s">
        <v>90</v>
      </c>
      <c r="Q792" s="386" t="s">
        <v>92</v>
      </c>
      <c r="R792" s="386">
        <v>4.253333333333333</v>
      </c>
      <c r="S792" s="386">
        <v>0</v>
      </c>
      <c r="T792" s="386" t="s">
        <v>389</v>
      </c>
      <c r="U792" s="386" t="s">
        <v>405</v>
      </c>
    </row>
    <row r="793" spans="1:21">
      <c r="A793" s="386" t="s">
        <v>91</v>
      </c>
      <c r="B793" s="386" t="s">
        <v>15</v>
      </c>
      <c r="C793" s="386"/>
      <c r="D793" s="387">
        <v>44986</v>
      </c>
      <c r="E793" s="386">
        <v>3</v>
      </c>
      <c r="F793" s="386">
        <v>2023</v>
      </c>
      <c r="G793" s="388">
        <v>24.096385542168676</v>
      </c>
      <c r="H793" s="388">
        <v>22</v>
      </c>
      <c r="I793" s="388">
        <v>1.7670682730923697</v>
      </c>
      <c r="J793" s="388">
        <v>0</v>
      </c>
      <c r="K793" s="386" t="s">
        <v>352</v>
      </c>
      <c r="L793" s="386" t="s">
        <v>86</v>
      </c>
      <c r="M793" s="386" t="s">
        <v>244</v>
      </c>
      <c r="N793" s="386" t="s">
        <v>62</v>
      </c>
      <c r="O793" s="386" t="s">
        <v>88</v>
      </c>
      <c r="P793" s="386" t="s">
        <v>90</v>
      </c>
      <c r="Q793" s="386" t="s">
        <v>92</v>
      </c>
      <c r="R793" s="386">
        <v>4.253333333333333</v>
      </c>
      <c r="S793" s="386">
        <v>91.3</v>
      </c>
      <c r="T793" s="386" t="s">
        <v>389</v>
      </c>
      <c r="U793" s="386" t="s">
        <v>405</v>
      </c>
    </row>
    <row r="794" spans="1:21">
      <c r="A794" s="386" t="s">
        <v>91</v>
      </c>
      <c r="B794" s="386" t="s">
        <v>16</v>
      </c>
      <c r="C794" s="386"/>
      <c r="D794" s="387">
        <v>44986</v>
      </c>
      <c r="E794" s="386">
        <v>3</v>
      </c>
      <c r="F794" s="386">
        <v>2023</v>
      </c>
      <c r="G794" s="388">
        <v>36.144578313253014</v>
      </c>
      <c r="H794" s="388">
        <v>22</v>
      </c>
      <c r="I794" s="388">
        <v>2.6506024096385543</v>
      </c>
      <c r="J794" s="388">
        <v>0</v>
      </c>
      <c r="K794" s="386" t="s">
        <v>352</v>
      </c>
      <c r="L794" s="386" t="s">
        <v>86</v>
      </c>
      <c r="M794" s="386" t="s">
        <v>244</v>
      </c>
      <c r="N794" s="386" t="s">
        <v>62</v>
      </c>
      <c r="O794" s="386" t="s">
        <v>88</v>
      </c>
      <c r="P794" s="386" t="s">
        <v>90</v>
      </c>
      <c r="Q794" s="386" t="s">
        <v>92</v>
      </c>
      <c r="R794" s="386">
        <v>4.1066666666666665</v>
      </c>
      <c r="S794" s="389">
        <v>0</v>
      </c>
      <c r="T794" s="386" t="s">
        <v>389</v>
      </c>
      <c r="U794" s="386" t="s">
        <v>405</v>
      </c>
    </row>
    <row r="795" spans="1:21">
      <c r="A795" s="386" t="s">
        <v>91</v>
      </c>
      <c r="B795" s="386" t="s">
        <v>17</v>
      </c>
      <c r="C795" s="386"/>
      <c r="D795" s="387">
        <v>44986</v>
      </c>
      <c r="E795" s="386">
        <v>3</v>
      </c>
      <c r="F795" s="386">
        <v>2023</v>
      </c>
      <c r="G795" s="388">
        <v>0</v>
      </c>
      <c r="H795" s="388">
        <v>22</v>
      </c>
      <c r="I795" s="388">
        <v>0</v>
      </c>
      <c r="J795" s="388">
        <v>0</v>
      </c>
      <c r="K795" s="386" t="s">
        <v>352</v>
      </c>
      <c r="L795" s="386" t="s">
        <v>86</v>
      </c>
      <c r="M795" s="386" t="s">
        <v>244</v>
      </c>
      <c r="N795" s="386" t="s">
        <v>62</v>
      </c>
      <c r="O795" s="386" t="s">
        <v>88</v>
      </c>
      <c r="P795" s="386" t="s">
        <v>90</v>
      </c>
      <c r="Q795" s="386" t="s">
        <v>92</v>
      </c>
      <c r="R795" s="386">
        <v>4.1066666666666665</v>
      </c>
      <c r="S795" s="386">
        <v>0</v>
      </c>
      <c r="T795" s="386" t="s">
        <v>389</v>
      </c>
      <c r="U795" s="386" t="s">
        <v>405</v>
      </c>
    </row>
    <row r="796" spans="1:21">
      <c r="A796" s="386" t="s">
        <v>91</v>
      </c>
      <c r="B796" s="386" t="s">
        <v>132</v>
      </c>
      <c r="C796" s="386"/>
      <c r="D796" s="387">
        <v>44986</v>
      </c>
      <c r="E796" s="386">
        <v>3</v>
      </c>
      <c r="F796" s="386">
        <v>2023</v>
      </c>
      <c r="G796" s="388">
        <v>0</v>
      </c>
      <c r="H796" s="388">
        <v>22</v>
      </c>
      <c r="I796" s="388">
        <v>0</v>
      </c>
      <c r="J796" s="388">
        <v>0</v>
      </c>
      <c r="K796" s="386" t="s">
        <v>352</v>
      </c>
      <c r="L796" s="386" t="s">
        <v>86</v>
      </c>
      <c r="M796" s="386" t="s">
        <v>244</v>
      </c>
      <c r="N796" s="386" t="s">
        <v>62</v>
      </c>
      <c r="O796" s="386" t="s">
        <v>88</v>
      </c>
      <c r="P796" s="386" t="s">
        <v>90</v>
      </c>
      <c r="Q796" s="386" t="s">
        <v>92</v>
      </c>
      <c r="R796" s="386">
        <v>4.1066666666666665</v>
      </c>
      <c r="S796" s="386">
        <v>0</v>
      </c>
      <c r="T796" s="386" t="s">
        <v>389</v>
      </c>
      <c r="U796" s="386" t="s">
        <v>405</v>
      </c>
    </row>
    <row r="797" spans="1:21">
      <c r="A797" s="386" t="s">
        <v>91</v>
      </c>
      <c r="B797" s="386" t="s">
        <v>13</v>
      </c>
      <c r="C797" s="386"/>
      <c r="D797" s="387">
        <v>44986</v>
      </c>
      <c r="E797" s="386">
        <v>3</v>
      </c>
      <c r="F797" s="386">
        <v>2023</v>
      </c>
      <c r="G797" s="388">
        <v>0</v>
      </c>
      <c r="H797" s="388">
        <v>22</v>
      </c>
      <c r="I797" s="388">
        <v>0</v>
      </c>
      <c r="J797" s="388">
        <v>0</v>
      </c>
      <c r="K797" s="386" t="s">
        <v>352</v>
      </c>
      <c r="L797" s="386" t="s">
        <v>86</v>
      </c>
      <c r="M797" s="386" t="s">
        <v>244</v>
      </c>
      <c r="N797" s="386" t="s">
        <v>62</v>
      </c>
      <c r="O797" s="386" t="s">
        <v>88</v>
      </c>
      <c r="P797" s="386" t="s">
        <v>90</v>
      </c>
      <c r="Q797" s="386" t="s">
        <v>92</v>
      </c>
      <c r="R797" s="386">
        <v>11</v>
      </c>
      <c r="S797" s="389">
        <v>0</v>
      </c>
      <c r="T797" s="386" t="s">
        <v>389</v>
      </c>
      <c r="U797" s="386" t="s">
        <v>405</v>
      </c>
    </row>
    <row r="798" spans="1:21">
      <c r="A798" s="386" t="s">
        <v>91</v>
      </c>
      <c r="B798" s="386" t="s">
        <v>14</v>
      </c>
      <c r="C798" s="386"/>
      <c r="D798" s="387">
        <v>44986</v>
      </c>
      <c r="E798" s="386">
        <v>3</v>
      </c>
      <c r="F798" s="386">
        <v>2023</v>
      </c>
      <c r="G798" s="388">
        <v>0</v>
      </c>
      <c r="H798" s="388">
        <v>22</v>
      </c>
      <c r="I798" s="388">
        <v>0</v>
      </c>
      <c r="J798" s="388">
        <v>0</v>
      </c>
      <c r="K798" s="386" t="s">
        <v>352</v>
      </c>
      <c r="L798" s="386" t="s">
        <v>86</v>
      </c>
      <c r="M798" s="386" t="s">
        <v>244</v>
      </c>
      <c r="N798" s="386" t="s">
        <v>62</v>
      </c>
      <c r="O798" s="386" t="s">
        <v>88</v>
      </c>
      <c r="P798" s="386" t="s">
        <v>90</v>
      </c>
      <c r="Q798" s="386" t="s">
        <v>92</v>
      </c>
      <c r="R798" s="386">
        <v>11</v>
      </c>
      <c r="S798" s="386">
        <v>0</v>
      </c>
      <c r="T798" s="386" t="s">
        <v>389</v>
      </c>
      <c r="U798" s="386" t="s">
        <v>405</v>
      </c>
    </row>
    <row r="799" spans="1:21">
      <c r="A799" s="386" t="s">
        <v>93</v>
      </c>
      <c r="B799" s="386" t="s">
        <v>93</v>
      </c>
      <c r="C799" s="386"/>
      <c r="D799" s="387">
        <v>44986</v>
      </c>
      <c r="E799" s="386">
        <v>3</v>
      </c>
      <c r="F799" s="386">
        <v>2023</v>
      </c>
      <c r="G799" s="388">
        <v>210</v>
      </c>
      <c r="H799" s="388">
        <v>22</v>
      </c>
      <c r="I799" s="388">
        <v>15.4</v>
      </c>
      <c r="J799" s="388">
        <v>13.484921499999999</v>
      </c>
      <c r="K799" s="386" t="s">
        <v>93</v>
      </c>
      <c r="L799" s="386" t="s">
        <v>41</v>
      </c>
      <c r="M799" s="386" t="s">
        <v>244</v>
      </c>
      <c r="N799" s="386" t="s">
        <v>44</v>
      </c>
      <c r="O799" s="386" t="s">
        <v>94</v>
      </c>
      <c r="P799" s="386" t="s">
        <v>46</v>
      </c>
      <c r="Q799" s="386" t="s">
        <v>95</v>
      </c>
      <c r="R799" s="386">
        <v>11</v>
      </c>
      <c r="S799" s="386">
        <v>0</v>
      </c>
      <c r="T799" s="386" t="s">
        <v>389</v>
      </c>
      <c r="U799" s="386" t="s">
        <v>405</v>
      </c>
    </row>
    <row r="800" spans="1:21">
      <c r="A800" s="386" t="s">
        <v>96</v>
      </c>
      <c r="B800" s="386" t="s">
        <v>7</v>
      </c>
      <c r="C800" s="386"/>
      <c r="D800" s="387">
        <v>44986</v>
      </c>
      <c r="E800" s="386">
        <v>3</v>
      </c>
      <c r="F800" s="386">
        <v>2023</v>
      </c>
      <c r="G800" s="388">
        <v>145</v>
      </c>
      <c r="H800" s="388">
        <v>22</v>
      </c>
      <c r="I800" s="388">
        <v>10.633333333333333</v>
      </c>
      <c r="J800" s="388">
        <v>0</v>
      </c>
      <c r="K800" s="386" t="s">
        <v>96</v>
      </c>
      <c r="L800" s="386" t="s">
        <v>377</v>
      </c>
      <c r="M800" s="386" t="s">
        <v>243</v>
      </c>
      <c r="N800" s="386" t="s">
        <v>83</v>
      </c>
      <c r="O800" s="386" t="s">
        <v>378</v>
      </c>
      <c r="P800" s="386" t="s">
        <v>46</v>
      </c>
      <c r="Q800" s="386" t="s">
        <v>236</v>
      </c>
      <c r="R800" s="386">
        <v>2.2000000000000002</v>
      </c>
      <c r="S800" s="389">
        <v>0</v>
      </c>
      <c r="T800" s="386" t="s">
        <v>389</v>
      </c>
      <c r="U800" s="386" t="s">
        <v>405</v>
      </c>
    </row>
    <row r="801" spans="1:21">
      <c r="A801" s="386" t="s">
        <v>96</v>
      </c>
      <c r="B801" s="386" t="s">
        <v>8</v>
      </c>
      <c r="C801" s="386"/>
      <c r="D801" s="387">
        <v>44986</v>
      </c>
      <c r="E801" s="386">
        <v>3</v>
      </c>
      <c r="F801" s="386">
        <v>2023</v>
      </c>
      <c r="G801" s="388">
        <v>80</v>
      </c>
      <c r="H801" s="388">
        <v>22</v>
      </c>
      <c r="I801" s="388">
        <v>5.8666666666666663</v>
      </c>
      <c r="J801" s="388">
        <v>0</v>
      </c>
      <c r="K801" s="386" t="s">
        <v>96</v>
      </c>
      <c r="L801" s="386" t="s">
        <v>377</v>
      </c>
      <c r="M801" s="386" t="s">
        <v>243</v>
      </c>
      <c r="N801" s="386" t="s">
        <v>83</v>
      </c>
      <c r="O801" s="386" t="s">
        <v>378</v>
      </c>
      <c r="P801" s="386" t="s">
        <v>46</v>
      </c>
      <c r="Q801" s="386" t="s">
        <v>236</v>
      </c>
      <c r="R801" s="386">
        <v>2.2000000000000002</v>
      </c>
      <c r="S801" s="386">
        <v>0</v>
      </c>
      <c r="T801" s="386" t="s">
        <v>389</v>
      </c>
      <c r="U801" s="386" t="s">
        <v>405</v>
      </c>
    </row>
    <row r="802" spans="1:21">
      <c r="A802" s="386" t="s">
        <v>96</v>
      </c>
      <c r="B802" s="386" t="s">
        <v>9</v>
      </c>
      <c r="C802" s="386"/>
      <c r="D802" s="387">
        <v>44986</v>
      </c>
      <c r="E802" s="386">
        <v>3</v>
      </c>
      <c r="F802" s="386">
        <v>2023</v>
      </c>
      <c r="G802" s="388">
        <v>80</v>
      </c>
      <c r="H802" s="388">
        <v>22</v>
      </c>
      <c r="I802" s="388">
        <v>5.8666666666666663</v>
      </c>
      <c r="J802" s="388">
        <v>0</v>
      </c>
      <c r="K802" s="386" t="s">
        <v>96</v>
      </c>
      <c r="L802" s="386" t="s">
        <v>377</v>
      </c>
      <c r="M802" s="386" t="s">
        <v>243</v>
      </c>
      <c r="N802" s="386" t="s">
        <v>83</v>
      </c>
      <c r="O802" s="386" t="s">
        <v>378</v>
      </c>
      <c r="P802" s="386" t="s">
        <v>46</v>
      </c>
      <c r="Q802" s="386" t="s">
        <v>236</v>
      </c>
      <c r="R802" s="386">
        <v>2.2000000000000002</v>
      </c>
      <c r="S802" s="386">
        <v>0</v>
      </c>
      <c r="T802" s="386" t="s">
        <v>389</v>
      </c>
      <c r="U802" s="386" t="s">
        <v>405</v>
      </c>
    </row>
    <row r="803" spans="1:21">
      <c r="A803" s="386" t="s">
        <v>96</v>
      </c>
      <c r="B803" s="386" t="s">
        <v>10</v>
      </c>
      <c r="C803" s="386"/>
      <c r="D803" s="387">
        <v>44986</v>
      </c>
      <c r="E803" s="386">
        <v>3</v>
      </c>
      <c r="F803" s="386">
        <v>2023</v>
      </c>
      <c r="G803" s="388">
        <v>10</v>
      </c>
      <c r="H803" s="388">
        <v>22</v>
      </c>
      <c r="I803" s="388">
        <v>0.73333333333333328</v>
      </c>
      <c r="J803" s="388">
        <v>0</v>
      </c>
      <c r="K803" s="386" t="s">
        <v>96</v>
      </c>
      <c r="L803" s="386" t="s">
        <v>377</v>
      </c>
      <c r="M803" s="386" t="s">
        <v>243</v>
      </c>
      <c r="N803" s="386" t="s">
        <v>83</v>
      </c>
      <c r="O803" s="386" t="s">
        <v>378</v>
      </c>
      <c r="P803" s="386" t="s">
        <v>46</v>
      </c>
      <c r="Q803" s="386" t="s">
        <v>236</v>
      </c>
      <c r="R803" s="386">
        <v>0</v>
      </c>
      <c r="S803" s="389">
        <v>0</v>
      </c>
      <c r="T803" s="386" t="s">
        <v>389</v>
      </c>
      <c r="U803" s="386" t="s">
        <v>405</v>
      </c>
    </row>
    <row r="804" spans="1:21">
      <c r="A804" s="386" t="s">
        <v>96</v>
      </c>
      <c r="B804" s="386" t="s">
        <v>5</v>
      </c>
      <c r="C804" s="386"/>
      <c r="D804" s="387">
        <v>44986</v>
      </c>
      <c r="E804" s="386">
        <v>3</v>
      </c>
      <c r="F804" s="386">
        <v>2023</v>
      </c>
      <c r="G804" s="388">
        <v>30</v>
      </c>
      <c r="H804" s="388">
        <v>22</v>
      </c>
      <c r="I804" s="388">
        <v>2.2000000000000002</v>
      </c>
      <c r="J804" s="388">
        <v>0</v>
      </c>
      <c r="K804" s="386" t="s">
        <v>96</v>
      </c>
      <c r="L804" s="386" t="s">
        <v>377</v>
      </c>
      <c r="M804" s="386" t="s">
        <v>243</v>
      </c>
      <c r="N804" s="386" t="s">
        <v>83</v>
      </c>
      <c r="O804" s="386" t="s">
        <v>378</v>
      </c>
      <c r="P804" s="386" t="s">
        <v>46</v>
      </c>
      <c r="Q804" s="386" t="s">
        <v>236</v>
      </c>
      <c r="R804" s="386">
        <v>0</v>
      </c>
      <c r="S804" s="386">
        <v>0</v>
      </c>
      <c r="T804" s="386" t="s">
        <v>389</v>
      </c>
      <c r="U804" s="386" t="s">
        <v>405</v>
      </c>
    </row>
    <row r="805" spans="1:21">
      <c r="A805" s="386" t="s">
        <v>96</v>
      </c>
      <c r="B805" s="386" t="s">
        <v>11</v>
      </c>
      <c r="C805" s="386"/>
      <c r="D805" s="387">
        <v>44986</v>
      </c>
      <c r="E805" s="386">
        <v>3</v>
      </c>
      <c r="F805" s="386">
        <v>2023</v>
      </c>
      <c r="G805" s="388">
        <v>60</v>
      </c>
      <c r="H805" s="388">
        <v>22</v>
      </c>
      <c r="I805" s="388">
        <v>4.4000000000000004</v>
      </c>
      <c r="J805" s="388">
        <v>0</v>
      </c>
      <c r="K805" s="386" t="s">
        <v>96</v>
      </c>
      <c r="L805" s="386" t="s">
        <v>377</v>
      </c>
      <c r="M805" s="386" t="s">
        <v>243</v>
      </c>
      <c r="N805" s="386" t="s">
        <v>83</v>
      </c>
      <c r="O805" s="386" t="s">
        <v>378</v>
      </c>
      <c r="P805" s="386" t="s">
        <v>46</v>
      </c>
      <c r="Q805" s="386" t="s">
        <v>236</v>
      </c>
      <c r="R805" s="386">
        <v>0</v>
      </c>
      <c r="S805" s="386">
        <v>0</v>
      </c>
      <c r="T805" s="386" t="s">
        <v>389</v>
      </c>
      <c r="U805" s="386" t="s">
        <v>405</v>
      </c>
    </row>
    <row r="806" spans="1:21">
      <c r="A806" s="386" t="s">
        <v>96</v>
      </c>
      <c r="B806" s="386" t="s">
        <v>12</v>
      </c>
      <c r="C806" s="386"/>
      <c r="D806" s="387">
        <v>44986</v>
      </c>
      <c r="E806" s="386">
        <v>3</v>
      </c>
      <c r="F806" s="386">
        <v>2023</v>
      </c>
      <c r="G806" s="388">
        <v>30</v>
      </c>
      <c r="H806" s="388">
        <v>22</v>
      </c>
      <c r="I806" s="388">
        <v>2.2000000000000002</v>
      </c>
      <c r="J806" s="388">
        <v>0</v>
      </c>
      <c r="K806" s="386" t="s">
        <v>96</v>
      </c>
      <c r="L806" s="386" t="s">
        <v>377</v>
      </c>
      <c r="M806" s="386" t="s">
        <v>243</v>
      </c>
      <c r="N806" s="386" t="s">
        <v>83</v>
      </c>
      <c r="O806" s="386" t="s">
        <v>378</v>
      </c>
      <c r="P806" s="386" t="s">
        <v>46</v>
      </c>
      <c r="Q806" s="386" t="s">
        <v>236</v>
      </c>
      <c r="R806" s="386">
        <v>2.7866666666666666</v>
      </c>
      <c r="S806" s="389">
        <v>0</v>
      </c>
      <c r="T806" s="386" t="s">
        <v>389</v>
      </c>
      <c r="U806" s="386" t="s">
        <v>405</v>
      </c>
    </row>
    <row r="807" spans="1:21">
      <c r="A807" s="386" t="s">
        <v>96</v>
      </c>
      <c r="B807" s="386" t="s">
        <v>15</v>
      </c>
      <c r="C807" s="386"/>
      <c r="D807" s="387">
        <v>44986</v>
      </c>
      <c r="E807" s="386">
        <v>3</v>
      </c>
      <c r="F807" s="386">
        <v>2023</v>
      </c>
      <c r="G807" s="388">
        <v>0</v>
      </c>
      <c r="H807" s="388">
        <v>22</v>
      </c>
      <c r="I807" s="388">
        <v>0</v>
      </c>
      <c r="J807" s="388">
        <v>0</v>
      </c>
      <c r="K807" s="386" t="s">
        <v>96</v>
      </c>
      <c r="L807" s="386" t="s">
        <v>377</v>
      </c>
      <c r="M807" s="386" t="s">
        <v>243</v>
      </c>
      <c r="N807" s="386" t="s">
        <v>83</v>
      </c>
      <c r="O807" s="386" t="s">
        <v>378</v>
      </c>
      <c r="P807" s="386" t="s">
        <v>46</v>
      </c>
      <c r="Q807" s="386" t="s">
        <v>236</v>
      </c>
      <c r="R807" s="386">
        <v>2.7866666666666666</v>
      </c>
      <c r="S807" s="386">
        <v>0</v>
      </c>
      <c r="T807" s="386" t="s">
        <v>389</v>
      </c>
      <c r="U807" s="386" t="s">
        <v>405</v>
      </c>
    </row>
    <row r="808" spans="1:21">
      <c r="A808" s="386" t="s">
        <v>96</v>
      </c>
      <c r="B808" s="386" t="s">
        <v>16</v>
      </c>
      <c r="C808" s="386"/>
      <c r="D808" s="387">
        <v>44986</v>
      </c>
      <c r="E808" s="386">
        <v>3</v>
      </c>
      <c r="F808" s="386">
        <v>2023</v>
      </c>
      <c r="G808" s="388">
        <v>15</v>
      </c>
      <c r="H808" s="388">
        <v>22</v>
      </c>
      <c r="I808" s="388">
        <v>1.1000000000000001</v>
      </c>
      <c r="J808" s="388">
        <v>0</v>
      </c>
      <c r="K808" s="386" t="s">
        <v>96</v>
      </c>
      <c r="L808" s="386" t="s">
        <v>377</v>
      </c>
      <c r="M808" s="386" t="s">
        <v>243</v>
      </c>
      <c r="N808" s="386" t="s">
        <v>83</v>
      </c>
      <c r="O808" s="386" t="s">
        <v>378</v>
      </c>
      <c r="P808" s="386" t="s">
        <v>46</v>
      </c>
      <c r="Q808" s="386" t="s">
        <v>236</v>
      </c>
      <c r="R808" s="386">
        <v>2.7866666666666666</v>
      </c>
      <c r="S808" s="386">
        <v>0</v>
      </c>
      <c r="T808" s="386" t="s">
        <v>389</v>
      </c>
      <c r="U808" s="386" t="s">
        <v>405</v>
      </c>
    </row>
    <row r="809" spans="1:21">
      <c r="A809" s="386" t="s">
        <v>96</v>
      </c>
      <c r="B809" s="386" t="s">
        <v>17</v>
      </c>
      <c r="C809" s="386"/>
      <c r="D809" s="387">
        <v>44986</v>
      </c>
      <c r="E809" s="386">
        <v>3</v>
      </c>
      <c r="F809" s="386">
        <v>2023</v>
      </c>
      <c r="G809" s="388">
        <v>0</v>
      </c>
      <c r="H809" s="388">
        <v>22</v>
      </c>
      <c r="I809" s="388">
        <v>0</v>
      </c>
      <c r="J809" s="388">
        <v>0</v>
      </c>
      <c r="K809" s="386" t="s">
        <v>96</v>
      </c>
      <c r="L809" s="386" t="s">
        <v>377</v>
      </c>
      <c r="M809" s="386" t="s">
        <v>243</v>
      </c>
      <c r="N809" s="386" t="s">
        <v>83</v>
      </c>
      <c r="O809" s="386" t="s">
        <v>378</v>
      </c>
      <c r="P809" s="386" t="s">
        <v>46</v>
      </c>
      <c r="Q809" s="386" t="s">
        <v>236</v>
      </c>
      <c r="R809" s="386">
        <v>2.7866666666666666</v>
      </c>
      <c r="S809" s="389">
        <v>0</v>
      </c>
      <c r="T809" s="386" t="s">
        <v>389</v>
      </c>
      <c r="U809" s="386" t="s">
        <v>405</v>
      </c>
    </row>
    <row r="810" spans="1:21">
      <c r="A810" s="386" t="s">
        <v>96</v>
      </c>
      <c r="B810" s="386" t="s">
        <v>132</v>
      </c>
      <c r="C810" s="386"/>
      <c r="D810" s="387">
        <v>44986</v>
      </c>
      <c r="E810" s="386">
        <v>3</v>
      </c>
      <c r="F810" s="386">
        <v>2023</v>
      </c>
      <c r="G810" s="388">
        <v>0</v>
      </c>
      <c r="H810" s="388">
        <v>22</v>
      </c>
      <c r="I810" s="388">
        <v>0</v>
      </c>
      <c r="J810" s="388">
        <v>0</v>
      </c>
      <c r="K810" s="386" t="s">
        <v>96</v>
      </c>
      <c r="L810" s="386" t="s">
        <v>377</v>
      </c>
      <c r="M810" s="386" t="s">
        <v>243</v>
      </c>
      <c r="N810" s="386" t="s">
        <v>83</v>
      </c>
      <c r="O810" s="386" t="s">
        <v>378</v>
      </c>
      <c r="P810" s="386" t="s">
        <v>46</v>
      </c>
      <c r="Q810" s="386" t="s">
        <v>236</v>
      </c>
      <c r="R810" s="386">
        <v>2.7866666666666666</v>
      </c>
      <c r="S810" s="386">
        <v>0</v>
      </c>
      <c r="T810" s="386" t="s">
        <v>389</v>
      </c>
      <c r="U810" s="386" t="s">
        <v>405</v>
      </c>
    </row>
    <row r="811" spans="1:21">
      <c r="A811" s="386" t="s">
        <v>96</v>
      </c>
      <c r="B811" s="386" t="s">
        <v>13</v>
      </c>
      <c r="C811" s="386"/>
      <c r="D811" s="387">
        <v>44986</v>
      </c>
      <c r="E811" s="386">
        <v>3</v>
      </c>
      <c r="F811" s="386">
        <v>2023</v>
      </c>
      <c r="G811" s="388">
        <v>0</v>
      </c>
      <c r="H811" s="388">
        <v>22</v>
      </c>
      <c r="I811" s="388">
        <v>0</v>
      </c>
      <c r="J811" s="388">
        <v>0</v>
      </c>
      <c r="K811" s="386" t="s">
        <v>96</v>
      </c>
      <c r="L811" s="386" t="s">
        <v>377</v>
      </c>
      <c r="M811" s="386" t="s">
        <v>243</v>
      </c>
      <c r="N811" s="386" t="s">
        <v>83</v>
      </c>
      <c r="O811" s="386" t="s">
        <v>378</v>
      </c>
      <c r="P811" s="386" t="s">
        <v>46</v>
      </c>
      <c r="Q811" s="386" t="s">
        <v>236</v>
      </c>
      <c r="R811" s="386">
        <v>2.7866666666666666</v>
      </c>
      <c r="S811" s="386">
        <v>0</v>
      </c>
      <c r="T811" s="386" t="s">
        <v>389</v>
      </c>
      <c r="U811" s="386" t="s">
        <v>405</v>
      </c>
    </row>
    <row r="812" spans="1:21">
      <c r="A812" s="386" t="s">
        <v>96</v>
      </c>
      <c r="B812" s="386" t="s">
        <v>14</v>
      </c>
      <c r="C812" s="386"/>
      <c r="D812" s="387">
        <v>44986</v>
      </c>
      <c r="E812" s="386">
        <v>3</v>
      </c>
      <c r="F812" s="386">
        <v>2023</v>
      </c>
      <c r="G812" s="388">
        <v>0</v>
      </c>
      <c r="H812" s="388">
        <v>22</v>
      </c>
      <c r="I812" s="388">
        <v>0</v>
      </c>
      <c r="J812" s="388">
        <v>0</v>
      </c>
      <c r="K812" s="386" t="s">
        <v>96</v>
      </c>
      <c r="L812" s="386" t="s">
        <v>377</v>
      </c>
      <c r="M812" s="386" t="s">
        <v>243</v>
      </c>
      <c r="N812" s="386" t="s">
        <v>83</v>
      </c>
      <c r="O812" s="386" t="s">
        <v>378</v>
      </c>
      <c r="P812" s="386" t="s">
        <v>46</v>
      </c>
      <c r="Q812" s="386" t="s">
        <v>236</v>
      </c>
      <c r="R812" s="386">
        <v>0</v>
      </c>
      <c r="S812" s="389">
        <v>0</v>
      </c>
      <c r="T812" s="386" t="s">
        <v>389</v>
      </c>
      <c r="U812" s="386" t="s">
        <v>405</v>
      </c>
    </row>
    <row r="813" spans="1:21">
      <c r="A813" s="386" t="s">
        <v>98</v>
      </c>
      <c r="B813" s="386" t="s">
        <v>7</v>
      </c>
      <c r="C813" s="386"/>
      <c r="D813" s="387">
        <v>44986</v>
      </c>
      <c r="E813" s="386">
        <v>3</v>
      </c>
      <c r="F813" s="386">
        <v>2023</v>
      </c>
      <c r="G813" s="388">
        <v>32.5</v>
      </c>
      <c r="H813" s="388">
        <v>22</v>
      </c>
      <c r="I813" s="388">
        <v>2.3833333333333333</v>
      </c>
      <c r="J813" s="388">
        <v>0</v>
      </c>
      <c r="K813" s="386" t="s">
        <v>98</v>
      </c>
      <c r="L813" s="386" t="s">
        <v>41</v>
      </c>
      <c r="M813" s="386" t="s">
        <v>243</v>
      </c>
      <c r="N813" s="386" t="s">
        <v>83</v>
      </c>
      <c r="O813" s="386" t="s">
        <v>99</v>
      </c>
      <c r="P813" s="386" t="s">
        <v>46</v>
      </c>
      <c r="Q813" s="386" t="s">
        <v>100</v>
      </c>
      <c r="R813" s="386">
        <v>0</v>
      </c>
      <c r="S813" s="386">
        <v>0</v>
      </c>
      <c r="T813" s="386" t="s">
        <v>389</v>
      </c>
      <c r="U813" s="386" t="s">
        <v>405</v>
      </c>
    </row>
    <row r="814" spans="1:21">
      <c r="A814" s="386" t="s">
        <v>98</v>
      </c>
      <c r="B814" s="386" t="s">
        <v>8</v>
      </c>
      <c r="C814" s="386"/>
      <c r="D814" s="387">
        <v>44986</v>
      </c>
      <c r="E814" s="386">
        <v>3</v>
      </c>
      <c r="F814" s="386">
        <v>2023</v>
      </c>
      <c r="G814" s="388">
        <v>3.25</v>
      </c>
      <c r="H814" s="388">
        <v>22</v>
      </c>
      <c r="I814" s="388">
        <v>0.23833333333333334</v>
      </c>
      <c r="J814" s="388">
        <v>0</v>
      </c>
      <c r="K814" s="386" t="s">
        <v>98</v>
      </c>
      <c r="L814" s="386" t="s">
        <v>41</v>
      </c>
      <c r="M814" s="386" t="s">
        <v>243</v>
      </c>
      <c r="N814" s="386" t="s">
        <v>83</v>
      </c>
      <c r="O814" s="386" t="s">
        <v>99</v>
      </c>
      <c r="P814" s="386" t="s">
        <v>46</v>
      </c>
      <c r="Q814" s="386" t="s">
        <v>100</v>
      </c>
      <c r="R814" s="386">
        <v>0</v>
      </c>
      <c r="S814" s="386">
        <v>0</v>
      </c>
      <c r="T814" s="386" t="s">
        <v>389</v>
      </c>
      <c r="U814" s="386" t="s">
        <v>405</v>
      </c>
    </row>
    <row r="815" spans="1:21">
      <c r="A815" s="386" t="s">
        <v>98</v>
      </c>
      <c r="B815" s="386" t="s">
        <v>9</v>
      </c>
      <c r="C815" s="386"/>
      <c r="D815" s="387">
        <v>44986</v>
      </c>
      <c r="E815" s="386">
        <v>3</v>
      </c>
      <c r="F815" s="386">
        <v>2023</v>
      </c>
      <c r="G815" s="388">
        <v>8.125</v>
      </c>
      <c r="H815" s="388">
        <v>22</v>
      </c>
      <c r="I815" s="388">
        <v>0.59583333333333333</v>
      </c>
      <c r="J815" s="388">
        <v>0</v>
      </c>
      <c r="K815" s="386" t="s">
        <v>98</v>
      </c>
      <c r="L815" s="386" t="s">
        <v>41</v>
      </c>
      <c r="M815" s="386" t="s">
        <v>243</v>
      </c>
      <c r="N815" s="386" t="s">
        <v>83</v>
      </c>
      <c r="O815" s="386" t="s">
        <v>99</v>
      </c>
      <c r="P815" s="386" t="s">
        <v>46</v>
      </c>
      <c r="Q815" s="386" t="s">
        <v>100</v>
      </c>
      <c r="R815" s="386">
        <v>0</v>
      </c>
      <c r="S815" s="389">
        <v>0</v>
      </c>
      <c r="T815" s="386" t="s">
        <v>389</v>
      </c>
      <c r="U815" s="386" t="s">
        <v>405</v>
      </c>
    </row>
    <row r="816" spans="1:21">
      <c r="A816" s="386" t="s">
        <v>98</v>
      </c>
      <c r="B816" s="386" t="s">
        <v>10</v>
      </c>
      <c r="C816" s="386"/>
      <c r="D816" s="387">
        <v>44986</v>
      </c>
      <c r="E816" s="386">
        <v>3</v>
      </c>
      <c r="F816" s="386">
        <v>2023</v>
      </c>
      <c r="G816" s="388">
        <v>1.625</v>
      </c>
      <c r="H816" s="388">
        <v>22</v>
      </c>
      <c r="I816" s="388">
        <v>0.11916666666666667</v>
      </c>
      <c r="J816" s="388">
        <v>0</v>
      </c>
      <c r="K816" s="386" t="s">
        <v>98</v>
      </c>
      <c r="L816" s="386" t="s">
        <v>41</v>
      </c>
      <c r="M816" s="386" t="s">
        <v>243</v>
      </c>
      <c r="N816" s="386" t="s">
        <v>83</v>
      </c>
      <c r="O816" s="386" t="s">
        <v>99</v>
      </c>
      <c r="P816" s="386" t="s">
        <v>46</v>
      </c>
      <c r="Q816" s="386" t="s">
        <v>100</v>
      </c>
      <c r="R816" s="386">
        <v>0</v>
      </c>
      <c r="S816" s="386">
        <v>0</v>
      </c>
      <c r="T816" s="386" t="s">
        <v>389</v>
      </c>
      <c r="U816" s="386" t="s">
        <v>405</v>
      </c>
    </row>
    <row r="817" spans="1:21">
      <c r="A817" s="386" t="s">
        <v>98</v>
      </c>
      <c r="B817" s="386" t="s">
        <v>5</v>
      </c>
      <c r="C817" s="386"/>
      <c r="D817" s="387">
        <v>44986</v>
      </c>
      <c r="E817" s="386">
        <v>3</v>
      </c>
      <c r="F817" s="386">
        <v>2023</v>
      </c>
      <c r="G817" s="388">
        <v>29.25</v>
      </c>
      <c r="H817" s="388">
        <v>22</v>
      </c>
      <c r="I817" s="388">
        <v>2.145</v>
      </c>
      <c r="J817" s="388">
        <v>0</v>
      </c>
      <c r="K817" s="386" t="s">
        <v>98</v>
      </c>
      <c r="L817" s="386" t="s">
        <v>41</v>
      </c>
      <c r="M817" s="386" t="s">
        <v>243</v>
      </c>
      <c r="N817" s="386" t="s">
        <v>83</v>
      </c>
      <c r="O817" s="386" t="s">
        <v>99</v>
      </c>
      <c r="P817" s="386" t="s">
        <v>46</v>
      </c>
      <c r="Q817" s="386" t="s">
        <v>100</v>
      </c>
      <c r="R817" s="386">
        <v>0</v>
      </c>
      <c r="S817" s="386">
        <v>0</v>
      </c>
      <c r="T817" s="386" t="s">
        <v>389</v>
      </c>
      <c r="U817" s="386" t="s">
        <v>405</v>
      </c>
    </row>
    <row r="818" spans="1:21">
      <c r="A818" s="386" t="s">
        <v>98</v>
      </c>
      <c r="B818" s="386" t="s">
        <v>11</v>
      </c>
      <c r="C818" s="386"/>
      <c r="D818" s="387">
        <v>44986</v>
      </c>
      <c r="E818" s="386">
        <v>3</v>
      </c>
      <c r="F818" s="386">
        <v>2023</v>
      </c>
      <c r="G818" s="388">
        <v>48.75</v>
      </c>
      <c r="H818" s="388">
        <v>22</v>
      </c>
      <c r="I818" s="388">
        <v>3.5750000000000002</v>
      </c>
      <c r="J818" s="388">
        <v>0</v>
      </c>
      <c r="K818" s="386" t="s">
        <v>98</v>
      </c>
      <c r="L818" s="386" t="s">
        <v>41</v>
      </c>
      <c r="M818" s="386" t="s">
        <v>243</v>
      </c>
      <c r="N818" s="386" t="s">
        <v>83</v>
      </c>
      <c r="O818" s="386" t="s">
        <v>99</v>
      </c>
      <c r="P818" s="386" t="s">
        <v>46</v>
      </c>
      <c r="Q818" s="386" t="s">
        <v>100</v>
      </c>
      <c r="R818" s="386">
        <v>0</v>
      </c>
      <c r="S818" s="389">
        <v>0</v>
      </c>
      <c r="T818" s="386" t="s">
        <v>389</v>
      </c>
      <c r="U818" s="386" t="s">
        <v>405</v>
      </c>
    </row>
    <row r="819" spans="1:21">
      <c r="A819" s="386" t="s">
        <v>98</v>
      </c>
      <c r="B819" s="386" t="s">
        <v>12</v>
      </c>
      <c r="C819" s="386"/>
      <c r="D819" s="387">
        <v>44986</v>
      </c>
      <c r="E819" s="386">
        <v>3</v>
      </c>
      <c r="F819" s="386">
        <v>2023</v>
      </c>
      <c r="G819" s="388">
        <v>3.25</v>
      </c>
      <c r="H819" s="388">
        <v>22</v>
      </c>
      <c r="I819" s="388">
        <v>0.23833333333333334</v>
      </c>
      <c r="J819" s="388">
        <v>0</v>
      </c>
      <c r="K819" s="386" t="s">
        <v>98</v>
      </c>
      <c r="L819" s="386" t="s">
        <v>41</v>
      </c>
      <c r="M819" s="386" t="s">
        <v>243</v>
      </c>
      <c r="N819" s="386" t="s">
        <v>83</v>
      </c>
      <c r="O819" s="386" t="s">
        <v>99</v>
      </c>
      <c r="P819" s="386" t="s">
        <v>46</v>
      </c>
      <c r="Q819" s="386" t="s">
        <v>100</v>
      </c>
      <c r="R819" s="386">
        <v>0</v>
      </c>
      <c r="S819" s="386">
        <v>0</v>
      </c>
      <c r="T819" s="386" t="s">
        <v>389</v>
      </c>
      <c r="U819" s="386" t="s">
        <v>405</v>
      </c>
    </row>
    <row r="820" spans="1:21">
      <c r="A820" s="386" t="s">
        <v>98</v>
      </c>
      <c r="B820" s="386" t="s">
        <v>15</v>
      </c>
      <c r="C820" s="386"/>
      <c r="D820" s="387">
        <v>44986</v>
      </c>
      <c r="E820" s="386">
        <v>3</v>
      </c>
      <c r="F820" s="386">
        <v>2023</v>
      </c>
      <c r="G820" s="388">
        <v>3.25</v>
      </c>
      <c r="H820" s="388">
        <v>22</v>
      </c>
      <c r="I820" s="388">
        <v>0.23833333333333334</v>
      </c>
      <c r="J820" s="388">
        <v>0</v>
      </c>
      <c r="K820" s="386" t="s">
        <v>98</v>
      </c>
      <c r="L820" s="386" t="s">
        <v>41</v>
      </c>
      <c r="M820" s="386" t="s">
        <v>243</v>
      </c>
      <c r="N820" s="386" t="s">
        <v>83</v>
      </c>
      <c r="O820" s="386" t="s">
        <v>99</v>
      </c>
      <c r="P820" s="386" t="s">
        <v>46</v>
      </c>
      <c r="Q820" s="386" t="s">
        <v>100</v>
      </c>
      <c r="R820" s="386">
        <v>0</v>
      </c>
      <c r="S820" s="386">
        <v>0</v>
      </c>
      <c r="T820" s="386" t="s">
        <v>389</v>
      </c>
      <c r="U820" s="386" t="s">
        <v>405</v>
      </c>
    </row>
    <row r="821" spans="1:21">
      <c r="A821" s="386" t="s">
        <v>98</v>
      </c>
      <c r="B821" s="386" t="s">
        <v>16</v>
      </c>
      <c r="C821" s="386"/>
      <c r="D821" s="387">
        <v>44986</v>
      </c>
      <c r="E821" s="386">
        <v>3</v>
      </c>
      <c r="F821" s="386">
        <v>2023</v>
      </c>
      <c r="G821" s="388">
        <v>0</v>
      </c>
      <c r="H821" s="388">
        <v>22</v>
      </c>
      <c r="I821" s="388">
        <v>0</v>
      </c>
      <c r="J821" s="388">
        <v>0</v>
      </c>
      <c r="K821" s="386" t="s">
        <v>98</v>
      </c>
      <c r="L821" s="386" t="s">
        <v>41</v>
      </c>
      <c r="M821" s="386" t="s">
        <v>243</v>
      </c>
      <c r="N821" s="386" t="s">
        <v>83</v>
      </c>
      <c r="O821" s="386" t="s">
        <v>99</v>
      </c>
      <c r="P821" s="386" t="s">
        <v>46</v>
      </c>
      <c r="Q821" s="386" t="s">
        <v>100</v>
      </c>
      <c r="R821" s="386">
        <v>3.8940000000000001</v>
      </c>
      <c r="S821" s="389">
        <v>0</v>
      </c>
      <c r="T821" s="386" t="s">
        <v>389</v>
      </c>
      <c r="U821" s="386" t="s">
        <v>405</v>
      </c>
    </row>
    <row r="822" spans="1:21">
      <c r="A822" s="386" t="s">
        <v>98</v>
      </c>
      <c r="B822" s="386" t="s">
        <v>17</v>
      </c>
      <c r="C822" s="386"/>
      <c r="D822" s="387">
        <v>44986</v>
      </c>
      <c r="E822" s="386">
        <v>3</v>
      </c>
      <c r="F822" s="386">
        <v>2023</v>
      </c>
      <c r="G822" s="388">
        <v>0</v>
      </c>
      <c r="H822" s="388">
        <v>22</v>
      </c>
      <c r="I822" s="388">
        <v>0</v>
      </c>
      <c r="J822" s="388">
        <v>0</v>
      </c>
      <c r="K822" s="386" t="s">
        <v>98</v>
      </c>
      <c r="L822" s="386" t="s">
        <v>41</v>
      </c>
      <c r="M822" s="386" t="s">
        <v>243</v>
      </c>
      <c r="N822" s="386" t="s">
        <v>83</v>
      </c>
      <c r="O822" s="386" t="s">
        <v>99</v>
      </c>
      <c r="P822" s="386" t="s">
        <v>46</v>
      </c>
      <c r="Q822" s="386" t="s">
        <v>100</v>
      </c>
      <c r="R822" s="386">
        <v>3.8940000000000001</v>
      </c>
      <c r="S822" s="386">
        <v>2.54</v>
      </c>
      <c r="T822" s="386" t="s">
        <v>389</v>
      </c>
      <c r="U822" s="386" t="s">
        <v>405</v>
      </c>
    </row>
    <row r="823" spans="1:21">
      <c r="A823" s="386" t="s">
        <v>98</v>
      </c>
      <c r="B823" s="386" t="s">
        <v>132</v>
      </c>
      <c r="C823" s="386"/>
      <c r="D823" s="387">
        <v>44986</v>
      </c>
      <c r="E823" s="386">
        <v>3</v>
      </c>
      <c r="F823" s="386">
        <v>2023</v>
      </c>
      <c r="G823" s="388">
        <v>0</v>
      </c>
      <c r="H823" s="388">
        <v>22</v>
      </c>
      <c r="I823" s="388">
        <v>0</v>
      </c>
      <c r="J823" s="388">
        <v>0</v>
      </c>
      <c r="K823" s="386" t="s">
        <v>98</v>
      </c>
      <c r="L823" s="386" t="s">
        <v>41</v>
      </c>
      <c r="M823" s="386" t="s">
        <v>243</v>
      </c>
      <c r="N823" s="386" t="s">
        <v>83</v>
      </c>
      <c r="O823" s="386" t="s">
        <v>99</v>
      </c>
      <c r="P823" s="386" t="s">
        <v>46</v>
      </c>
      <c r="Q823" s="386" t="s">
        <v>100</v>
      </c>
      <c r="R823" s="386">
        <v>3.8940000000000001</v>
      </c>
      <c r="S823" s="386">
        <v>1.3199999999999998</v>
      </c>
      <c r="T823" s="386" t="s">
        <v>389</v>
      </c>
      <c r="U823" s="386" t="s">
        <v>405</v>
      </c>
    </row>
    <row r="824" spans="1:21">
      <c r="A824" s="386" t="s">
        <v>98</v>
      </c>
      <c r="B824" s="386" t="s">
        <v>13</v>
      </c>
      <c r="C824" s="386"/>
      <c r="D824" s="387">
        <v>44986</v>
      </c>
      <c r="E824" s="386">
        <v>3</v>
      </c>
      <c r="F824" s="386">
        <v>2023</v>
      </c>
      <c r="G824" s="388">
        <v>0</v>
      </c>
      <c r="H824" s="388">
        <v>22</v>
      </c>
      <c r="I824" s="388">
        <v>0</v>
      </c>
      <c r="J824" s="388">
        <v>0</v>
      </c>
      <c r="K824" s="386" t="s">
        <v>98</v>
      </c>
      <c r="L824" s="386" t="s">
        <v>41</v>
      </c>
      <c r="M824" s="386" t="s">
        <v>243</v>
      </c>
      <c r="N824" s="386" t="s">
        <v>83</v>
      </c>
      <c r="O824" s="386" t="s">
        <v>99</v>
      </c>
      <c r="P824" s="386" t="s">
        <v>46</v>
      </c>
      <c r="Q824" s="386" t="s">
        <v>100</v>
      </c>
      <c r="R824" s="386">
        <v>3.8940000000000001</v>
      </c>
      <c r="S824" s="389">
        <v>17.04</v>
      </c>
      <c r="T824" s="386" t="s">
        <v>389</v>
      </c>
      <c r="U824" s="386" t="s">
        <v>405</v>
      </c>
    </row>
    <row r="825" spans="1:21">
      <c r="A825" s="386" t="s">
        <v>98</v>
      </c>
      <c r="B825" s="386" t="s">
        <v>14</v>
      </c>
      <c r="C825" s="386"/>
      <c r="D825" s="387">
        <v>44986</v>
      </c>
      <c r="E825" s="386">
        <v>3</v>
      </c>
      <c r="F825" s="386">
        <v>2023</v>
      </c>
      <c r="G825" s="388">
        <v>0</v>
      </c>
      <c r="H825" s="388">
        <v>22</v>
      </c>
      <c r="I825" s="388">
        <v>0</v>
      </c>
      <c r="J825" s="388">
        <v>0</v>
      </c>
      <c r="K825" s="386" t="s">
        <v>98</v>
      </c>
      <c r="L825" s="386" t="s">
        <v>41</v>
      </c>
      <c r="M825" s="386" t="s">
        <v>243</v>
      </c>
      <c r="N825" s="386" t="s">
        <v>83</v>
      </c>
      <c r="O825" s="386" t="s">
        <v>99</v>
      </c>
      <c r="P825" s="386" t="s">
        <v>46</v>
      </c>
      <c r="Q825" s="386" t="s">
        <v>100</v>
      </c>
      <c r="R825" s="386">
        <v>3.8940000000000001</v>
      </c>
      <c r="S825" s="386">
        <v>13.41</v>
      </c>
      <c r="T825" s="386" t="s">
        <v>389</v>
      </c>
      <c r="U825" s="386" t="s">
        <v>405</v>
      </c>
    </row>
    <row r="826" spans="1:21">
      <c r="A826" s="386" t="s">
        <v>379</v>
      </c>
      <c r="B826" s="386" t="s">
        <v>7</v>
      </c>
      <c r="C826" s="386"/>
      <c r="D826" s="387">
        <v>44986</v>
      </c>
      <c r="E826" s="386">
        <v>3</v>
      </c>
      <c r="F826" s="386">
        <v>2023</v>
      </c>
      <c r="G826" s="388">
        <v>22.536000000000005</v>
      </c>
      <c r="H826" s="388">
        <v>22</v>
      </c>
      <c r="I826" s="388">
        <v>1.6526400000000003</v>
      </c>
      <c r="J826" s="388">
        <v>11.38</v>
      </c>
      <c r="K826" s="386" t="s">
        <v>379</v>
      </c>
      <c r="L826" s="386" t="s">
        <v>41</v>
      </c>
      <c r="M826" s="386" t="s">
        <v>243</v>
      </c>
      <c r="N826" s="386" t="s">
        <v>380</v>
      </c>
      <c r="O826" s="386" t="s">
        <v>102</v>
      </c>
      <c r="P826" s="386" t="s">
        <v>46</v>
      </c>
      <c r="Q826" s="386" t="s">
        <v>103</v>
      </c>
      <c r="R826" s="386">
        <v>3.8940000000000001</v>
      </c>
      <c r="S826" s="386">
        <v>20.883000000000003</v>
      </c>
      <c r="T826" s="386" t="s">
        <v>389</v>
      </c>
      <c r="U826" s="386" t="s">
        <v>405</v>
      </c>
    </row>
    <row r="827" spans="1:21">
      <c r="A827" s="386" t="s">
        <v>379</v>
      </c>
      <c r="B827" s="386" t="s">
        <v>8</v>
      </c>
      <c r="C827" s="386"/>
      <c r="D827" s="387">
        <v>44986</v>
      </c>
      <c r="E827" s="386">
        <v>3</v>
      </c>
      <c r="F827" s="386">
        <v>2023</v>
      </c>
      <c r="G827" s="388">
        <v>21.8</v>
      </c>
      <c r="H827" s="388">
        <v>22</v>
      </c>
      <c r="I827" s="388">
        <v>1.5986666666666667</v>
      </c>
      <c r="J827" s="388">
        <v>0</v>
      </c>
      <c r="K827" s="386" t="s">
        <v>379</v>
      </c>
      <c r="L827" s="386" t="s">
        <v>41</v>
      </c>
      <c r="M827" s="386" t="s">
        <v>243</v>
      </c>
      <c r="N827" s="386" t="s">
        <v>380</v>
      </c>
      <c r="O827" s="386" t="s">
        <v>102</v>
      </c>
      <c r="P827" s="386" t="s">
        <v>46</v>
      </c>
      <c r="Q827" s="386" t="s">
        <v>103</v>
      </c>
      <c r="R827" s="386">
        <v>3.8940000000000001</v>
      </c>
      <c r="S827" s="389">
        <v>0</v>
      </c>
      <c r="T827" s="386" t="s">
        <v>389</v>
      </c>
      <c r="U827" s="386" t="s">
        <v>405</v>
      </c>
    </row>
    <row r="828" spans="1:21">
      <c r="A828" s="386" t="s">
        <v>379</v>
      </c>
      <c r="B828" s="386" t="s">
        <v>9</v>
      </c>
      <c r="C828" s="386"/>
      <c r="D828" s="387">
        <v>44986</v>
      </c>
      <c r="E828" s="386">
        <v>3</v>
      </c>
      <c r="F828" s="386">
        <v>2023</v>
      </c>
      <c r="G828" s="388">
        <v>22.896000000000001</v>
      </c>
      <c r="H828" s="388">
        <v>22</v>
      </c>
      <c r="I828" s="388">
        <v>1.6790399999999999</v>
      </c>
      <c r="J828" s="388">
        <v>0.16</v>
      </c>
      <c r="K828" s="386" t="s">
        <v>379</v>
      </c>
      <c r="L828" s="386" t="s">
        <v>41</v>
      </c>
      <c r="M828" s="386" t="s">
        <v>243</v>
      </c>
      <c r="N828" s="386" t="s">
        <v>380</v>
      </c>
      <c r="O828" s="386" t="s">
        <v>102</v>
      </c>
      <c r="P828" s="386" t="s">
        <v>46</v>
      </c>
      <c r="Q828" s="386" t="s">
        <v>103</v>
      </c>
      <c r="R828" s="386">
        <v>3.8940000000000001</v>
      </c>
      <c r="S828" s="386">
        <v>0</v>
      </c>
      <c r="T828" s="386" t="s">
        <v>389</v>
      </c>
      <c r="U828" s="386" t="s">
        <v>405</v>
      </c>
    </row>
    <row r="829" spans="1:21">
      <c r="A829" s="386" t="s">
        <v>379</v>
      </c>
      <c r="B829" s="386" t="s">
        <v>10</v>
      </c>
      <c r="C829" s="386"/>
      <c r="D829" s="387">
        <v>44986</v>
      </c>
      <c r="E829" s="386">
        <v>3</v>
      </c>
      <c r="F829" s="386">
        <v>2023</v>
      </c>
      <c r="G829" s="388">
        <v>1.56</v>
      </c>
      <c r="H829" s="388">
        <v>22</v>
      </c>
      <c r="I829" s="388">
        <v>0.1144</v>
      </c>
      <c r="J829" s="388">
        <v>0</v>
      </c>
      <c r="K829" s="386" t="s">
        <v>379</v>
      </c>
      <c r="L829" s="386" t="s">
        <v>41</v>
      </c>
      <c r="M829" s="386" t="s">
        <v>243</v>
      </c>
      <c r="N829" s="386" t="s">
        <v>380</v>
      </c>
      <c r="O829" s="386" t="s">
        <v>102</v>
      </c>
      <c r="P829" s="386" t="s">
        <v>46</v>
      </c>
      <c r="Q829" s="386" t="s">
        <v>103</v>
      </c>
      <c r="R829" s="386">
        <v>3.8940000000000001</v>
      </c>
      <c r="S829" s="386">
        <v>0</v>
      </c>
      <c r="T829" s="386" t="s">
        <v>389</v>
      </c>
      <c r="U829" s="386" t="s">
        <v>405</v>
      </c>
    </row>
    <row r="830" spans="1:21">
      <c r="A830" s="386" t="s">
        <v>379</v>
      </c>
      <c r="B830" s="386" t="s">
        <v>5</v>
      </c>
      <c r="C830" s="386"/>
      <c r="D830" s="387">
        <v>44986</v>
      </c>
      <c r="E830" s="386">
        <v>3</v>
      </c>
      <c r="F830" s="386">
        <v>2023</v>
      </c>
      <c r="G830" s="388">
        <v>8.0959999999999983</v>
      </c>
      <c r="H830" s="388">
        <v>22</v>
      </c>
      <c r="I830" s="388">
        <v>0.5937066666666666</v>
      </c>
      <c r="J830" s="388">
        <v>0</v>
      </c>
      <c r="K830" s="386" t="s">
        <v>379</v>
      </c>
      <c r="L830" s="386" t="s">
        <v>41</v>
      </c>
      <c r="M830" s="386" t="s">
        <v>243</v>
      </c>
      <c r="N830" s="386" t="s">
        <v>380</v>
      </c>
      <c r="O830" s="386" t="s">
        <v>102</v>
      </c>
      <c r="P830" s="386" t="s">
        <v>46</v>
      </c>
      <c r="Q830" s="386" t="s">
        <v>103</v>
      </c>
      <c r="R830" s="386">
        <v>0</v>
      </c>
      <c r="S830" s="389">
        <v>0</v>
      </c>
      <c r="T830" s="386" t="s">
        <v>389</v>
      </c>
      <c r="U830" s="386" t="s">
        <v>405</v>
      </c>
    </row>
    <row r="831" spans="1:21">
      <c r="A831" s="386" t="s">
        <v>379</v>
      </c>
      <c r="B831" s="386" t="s">
        <v>11</v>
      </c>
      <c r="C831" s="386"/>
      <c r="D831" s="387">
        <v>44986</v>
      </c>
      <c r="E831" s="386">
        <v>3</v>
      </c>
      <c r="F831" s="386">
        <v>2023</v>
      </c>
      <c r="G831" s="388">
        <v>3.1120000000000001</v>
      </c>
      <c r="H831" s="388">
        <v>22</v>
      </c>
      <c r="I831" s="388">
        <v>0.22821333333333332</v>
      </c>
      <c r="J831" s="388">
        <v>0</v>
      </c>
      <c r="K831" s="386" t="s">
        <v>379</v>
      </c>
      <c r="L831" s="386" t="s">
        <v>41</v>
      </c>
      <c r="M831" s="386" t="s">
        <v>243</v>
      </c>
      <c r="N831" s="386" t="s">
        <v>380</v>
      </c>
      <c r="O831" s="386" t="s">
        <v>102</v>
      </c>
      <c r="P831" s="386" t="s">
        <v>46</v>
      </c>
      <c r="Q831" s="386" t="s">
        <v>103</v>
      </c>
      <c r="R831" s="386">
        <v>0</v>
      </c>
      <c r="S831" s="386">
        <v>0</v>
      </c>
      <c r="T831" s="386" t="s">
        <v>389</v>
      </c>
      <c r="U831" s="386" t="s">
        <v>405</v>
      </c>
    </row>
    <row r="832" spans="1:21">
      <c r="A832" s="386" t="s">
        <v>379</v>
      </c>
      <c r="B832" s="386" t="s">
        <v>12</v>
      </c>
      <c r="C832" s="386"/>
      <c r="D832" s="387">
        <v>44986</v>
      </c>
      <c r="E832" s="386">
        <v>3</v>
      </c>
      <c r="F832" s="386">
        <v>2023</v>
      </c>
      <c r="G832" s="388">
        <v>0</v>
      </c>
      <c r="H832" s="388">
        <v>22</v>
      </c>
      <c r="I832" s="388">
        <v>0</v>
      </c>
      <c r="J832" s="388">
        <v>0</v>
      </c>
      <c r="K832" s="386" t="s">
        <v>379</v>
      </c>
      <c r="L832" s="386" t="s">
        <v>41</v>
      </c>
      <c r="M832" s="386" t="s">
        <v>243</v>
      </c>
      <c r="N832" s="386" t="s">
        <v>380</v>
      </c>
      <c r="O832" s="386" t="s">
        <v>102</v>
      </c>
      <c r="P832" s="386" t="s">
        <v>46</v>
      </c>
      <c r="Q832" s="386" t="s">
        <v>103</v>
      </c>
      <c r="R832" s="386">
        <v>0</v>
      </c>
      <c r="S832" s="386">
        <v>0</v>
      </c>
      <c r="T832" s="386" t="s">
        <v>389</v>
      </c>
      <c r="U832" s="386" t="s">
        <v>405</v>
      </c>
    </row>
    <row r="833" spans="1:21">
      <c r="A833" s="386" t="s">
        <v>379</v>
      </c>
      <c r="B833" s="386" t="s">
        <v>15</v>
      </c>
      <c r="C833" s="386"/>
      <c r="D833" s="387">
        <v>44986</v>
      </c>
      <c r="E833" s="386">
        <v>3</v>
      </c>
      <c r="F833" s="386">
        <v>2023</v>
      </c>
      <c r="G833" s="388">
        <v>0</v>
      </c>
      <c r="H833" s="388">
        <v>22</v>
      </c>
      <c r="I833" s="388">
        <v>0</v>
      </c>
      <c r="J833" s="388">
        <v>0</v>
      </c>
      <c r="K833" s="386" t="s">
        <v>379</v>
      </c>
      <c r="L833" s="386" t="s">
        <v>41</v>
      </c>
      <c r="M833" s="386" t="s">
        <v>243</v>
      </c>
      <c r="N833" s="386" t="s">
        <v>380</v>
      </c>
      <c r="O833" s="386" t="s">
        <v>102</v>
      </c>
      <c r="P833" s="386" t="s">
        <v>46</v>
      </c>
      <c r="Q833" s="386" t="s">
        <v>103</v>
      </c>
      <c r="R833" s="386">
        <v>1.2979999999999998</v>
      </c>
      <c r="S833" s="389">
        <v>0</v>
      </c>
      <c r="T833" s="386" t="s">
        <v>389</v>
      </c>
      <c r="U833" s="386" t="s">
        <v>405</v>
      </c>
    </row>
    <row r="834" spans="1:21">
      <c r="A834" s="386" t="s">
        <v>379</v>
      </c>
      <c r="B834" s="386" t="s">
        <v>16</v>
      </c>
      <c r="C834" s="386"/>
      <c r="D834" s="387">
        <v>44986</v>
      </c>
      <c r="E834" s="386">
        <v>3</v>
      </c>
      <c r="F834" s="386">
        <v>2023</v>
      </c>
      <c r="G834" s="388">
        <v>0</v>
      </c>
      <c r="H834" s="388">
        <v>22</v>
      </c>
      <c r="I834" s="388">
        <v>0</v>
      </c>
      <c r="J834" s="388">
        <v>0</v>
      </c>
      <c r="K834" s="386" t="s">
        <v>379</v>
      </c>
      <c r="L834" s="386" t="s">
        <v>41</v>
      </c>
      <c r="M834" s="386" t="s">
        <v>243</v>
      </c>
      <c r="N834" s="386" t="s">
        <v>380</v>
      </c>
      <c r="O834" s="386" t="s">
        <v>102</v>
      </c>
      <c r="P834" s="386" t="s">
        <v>46</v>
      </c>
      <c r="Q834" s="386" t="s">
        <v>103</v>
      </c>
      <c r="R834" s="386">
        <v>1.2979999999999998</v>
      </c>
      <c r="S834" s="386">
        <v>0</v>
      </c>
      <c r="T834" s="386" t="s">
        <v>389</v>
      </c>
      <c r="U834" s="386" t="s">
        <v>405</v>
      </c>
    </row>
    <row r="835" spans="1:21">
      <c r="A835" s="386" t="s">
        <v>379</v>
      </c>
      <c r="B835" s="386" t="s">
        <v>17</v>
      </c>
      <c r="C835" s="386"/>
      <c r="D835" s="387">
        <v>44986</v>
      </c>
      <c r="E835" s="386">
        <v>3</v>
      </c>
      <c r="F835" s="386">
        <v>2023</v>
      </c>
      <c r="G835" s="388">
        <v>0</v>
      </c>
      <c r="H835" s="388">
        <v>22</v>
      </c>
      <c r="I835" s="388">
        <v>0</v>
      </c>
      <c r="J835" s="388">
        <v>0</v>
      </c>
      <c r="K835" s="386" t="s">
        <v>379</v>
      </c>
      <c r="L835" s="386" t="s">
        <v>41</v>
      </c>
      <c r="M835" s="386" t="s">
        <v>243</v>
      </c>
      <c r="N835" s="386" t="s">
        <v>380</v>
      </c>
      <c r="O835" s="386" t="s">
        <v>102</v>
      </c>
      <c r="P835" s="386" t="s">
        <v>46</v>
      </c>
      <c r="Q835" s="386" t="s">
        <v>103</v>
      </c>
      <c r="R835" s="386">
        <v>1.2979999999999998</v>
      </c>
      <c r="S835" s="386">
        <v>0</v>
      </c>
      <c r="T835" s="386" t="s">
        <v>389</v>
      </c>
      <c r="U835" s="386" t="s">
        <v>405</v>
      </c>
    </row>
    <row r="836" spans="1:21">
      <c r="A836" s="386" t="s">
        <v>379</v>
      </c>
      <c r="B836" s="386" t="s">
        <v>132</v>
      </c>
      <c r="C836" s="386"/>
      <c r="D836" s="387">
        <v>44986</v>
      </c>
      <c r="E836" s="386">
        <v>3</v>
      </c>
      <c r="F836" s="386">
        <v>2023</v>
      </c>
      <c r="G836" s="388">
        <v>0</v>
      </c>
      <c r="H836" s="388">
        <v>22</v>
      </c>
      <c r="I836" s="388">
        <v>0</v>
      </c>
      <c r="J836" s="388">
        <v>0</v>
      </c>
      <c r="K836" s="386" t="s">
        <v>379</v>
      </c>
      <c r="L836" s="386" t="s">
        <v>41</v>
      </c>
      <c r="M836" s="386" t="s">
        <v>243</v>
      </c>
      <c r="N836" s="386" t="s">
        <v>380</v>
      </c>
      <c r="O836" s="386" t="s">
        <v>102</v>
      </c>
      <c r="P836" s="386" t="s">
        <v>46</v>
      </c>
      <c r="Q836" s="386" t="s">
        <v>103</v>
      </c>
      <c r="R836" s="386">
        <v>3.8940000000000001</v>
      </c>
      <c r="S836" s="389">
        <v>10.99</v>
      </c>
      <c r="T836" s="386" t="s">
        <v>389</v>
      </c>
      <c r="U836" s="386" t="s">
        <v>405</v>
      </c>
    </row>
    <row r="837" spans="1:21">
      <c r="A837" s="386" t="s">
        <v>379</v>
      </c>
      <c r="B837" s="386" t="s">
        <v>13</v>
      </c>
      <c r="C837" s="386"/>
      <c r="D837" s="387">
        <v>44986</v>
      </c>
      <c r="E837" s="386">
        <v>3</v>
      </c>
      <c r="F837" s="386">
        <v>2023</v>
      </c>
      <c r="G837" s="388">
        <v>0</v>
      </c>
      <c r="H837" s="388">
        <v>22</v>
      </c>
      <c r="I837" s="388">
        <v>0</v>
      </c>
      <c r="J837" s="388">
        <v>0</v>
      </c>
      <c r="K837" s="386" t="s">
        <v>379</v>
      </c>
      <c r="L837" s="386" t="s">
        <v>41</v>
      </c>
      <c r="M837" s="386" t="s">
        <v>243</v>
      </c>
      <c r="N837" s="386" t="s">
        <v>380</v>
      </c>
      <c r="O837" s="386" t="s">
        <v>102</v>
      </c>
      <c r="P837" s="386" t="s">
        <v>46</v>
      </c>
      <c r="Q837" s="386" t="s">
        <v>103</v>
      </c>
      <c r="R837" s="386">
        <v>3.8940000000000001</v>
      </c>
      <c r="S837" s="386">
        <v>5.38</v>
      </c>
      <c r="T837" s="386" t="s">
        <v>389</v>
      </c>
      <c r="U837" s="386" t="s">
        <v>405</v>
      </c>
    </row>
    <row r="838" spans="1:21">
      <c r="A838" s="386" t="s">
        <v>379</v>
      </c>
      <c r="B838" s="386" t="s">
        <v>14</v>
      </c>
      <c r="C838" s="386"/>
      <c r="D838" s="387">
        <v>44986</v>
      </c>
      <c r="E838" s="386">
        <v>3</v>
      </c>
      <c r="F838" s="386">
        <v>2023</v>
      </c>
      <c r="G838" s="388">
        <v>0</v>
      </c>
      <c r="H838" s="388">
        <v>22</v>
      </c>
      <c r="I838" s="388">
        <v>0</v>
      </c>
      <c r="J838" s="388">
        <v>0</v>
      </c>
      <c r="K838" s="386" t="s">
        <v>379</v>
      </c>
      <c r="L838" s="386" t="s">
        <v>41</v>
      </c>
      <c r="M838" s="386" t="s">
        <v>243</v>
      </c>
      <c r="N838" s="386" t="s">
        <v>380</v>
      </c>
      <c r="O838" s="386" t="s">
        <v>102</v>
      </c>
      <c r="P838" s="386" t="s">
        <v>46</v>
      </c>
      <c r="Q838" s="386" t="s">
        <v>103</v>
      </c>
      <c r="R838" s="386">
        <v>3.8940000000000001</v>
      </c>
      <c r="S838" s="386">
        <v>5.12</v>
      </c>
      <c r="T838" s="386" t="s">
        <v>389</v>
      </c>
      <c r="U838" s="386" t="s">
        <v>405</v>
      </c>
    </row>
    <row r="839" spans="1:21">
      <c r="A839" s="386" t="s">
        <v>104</v>
      </c>
      <c r="B839" s="386" t="s">
        <v>7</v>
      </c>
      <c r="C839" s="386"/>
      <c r="D839" s="387">
        <v>44986</v>
      </c>
      <c r="E839" s="386">
        <v>3</v>
      </c>
      <c r="F839" s="386">
        <v>2023</v>
      </c>
      <c r="G839" s="388">
        <v>50</v>
      </c>
      <c r="H839" s="388">
        <v>22</v>
      </c>
      <c r="I839" s="388">
        <v>3.6666666666666665</v>
      </c>
      <c r="J839" s="388">
        <v>0</v>
      </c>
      <c r="K839" s="386" t="s">
        <v>104</v>
      </c>
      <c r="L839" s="386" t="s">
        <v>41</v>
      </c>
      <c r="M839" s="386" t="s">
        <v>243</v>
      </c>
      <c r="N839" s="386" t="s">
        <v>83</v>
      </c>
      <c r="O839" s="386" t="s">
        <v>105</v>
      </c>
      <c r="P839" s="386" t="s">
        <v>46</v>
      </c>
      <c r="Q839" s="386" t="s">
        <v>106</v>
      </c>
      <c r="R839" s="386">
        <v>3.8940000000000001</v>
      </c>
      <c r="S839" s="389">
        <v>0.59</v>
      </c>
      <c r="T839" s="386" t="s">
        <v>389</v>
      </c>
      <c r="U839" s="386" t="s">
        <v>405</v>
      </c>
    </row>
    <row r="840" spans="1:21">
      <c r="A840" s="386" t="s">
        <v>104</v>
      </c>
      <c r="B840" s="386" t="s">
        <v>8</v>
      </c>
      <c r="C840" s="386"/>
      <c r="D840" s="387">
        <v>44986</v>
      </c>
      <c r="E840" s="386">
        <v>3</v>
      </c>
      <c r="F840" s="386">
        <v>2023</v>
      </c>
      <c r="G840" s="388">
        <v>20</v>
      </c>
      <c r="H840" s="388">
        <v>22</v>
      </c>
      <c r="I840" s="388">
        <v>1.4666666666666666</v>
      </c>
      <c r="J840" s="388">
        <v>0</v>
      </c>
      <c r="K840" s="386" t="s">
        <v>104</v>
      </c>
      <c r="L840" s="386" t="s">
        <v>41</v>
      </c>
      <c r="M840" s="386" t="s">
        <v>243</v>
      </c>
      <c r="N840" s="386" t="s">
        <v>83</v>
      </c>
      <c r="O840" s="386" t="s">
        <v>105</v>
      </c>
      <c r="P840" s="386" t="s">
        <v>46</v>
      </c>
      <c r="Q840" s="386" t="s">
        <v>106</v>
      </c>
      <c r="R840" s="386">
        <v>3.8940000000000001</v>
      </c>
      <c r="S840" s="386">
        <v>0.59</v>
      </c>
      <c r="T840" s="386" t="s">
        <v>389</v>
      </c>
      <c r="U840" s="386" t="s">
        <v>405</v>
      </c>
    </row>
    <row r="841" spans="1:21">
      <c r="A841" s="386" t="s">
        <v>104</v>
      </c>
      <c r="B841" s="386" t="s">
        <v>9</v>
      </c>
      <c r="C841" s="386"/>
      <c r="D841" s="387">
        <v>44986</v>
      </c>
      <c r="E841" s="386">
        <v>3</v>
      </c>
      <c r="F841" s="386">
        <v>2023</v>
      </c>
      <c r="G841" s="388">
        <v>25</v>
      </c>
      <c r="H841" s="388">
        <v>22</v>
      </c>
      <c r="I841" s="388">
        <v>1.8333333333333333</v>
      </c>
      <c r="J841" s="388">
        <v>0</v>
      </c>
      <c r="K841" s="386" t="s">
        <v>104</v>
      </c>
      <c r="L841" s="386" t="s">
        <v>41</v>
      </c>
      <c r="M841" s="386" t="s">
        <v>243</v>
      </c>
      <c r="N841" s="386" t="s">
        <v>83</v>
      </c>
      <c r="O841" s="386" t="s">
        <v>105</v>
      </c>
      <c r="P841" s="386" t="s">
        <v>46</v>
      </c>
      <c r="Q841" s="386" t="s">
        <v>106</v>
      </c>
      <c r="R841" s="386">
        <v>3.8940000000000001</v>
      </c>
      <c r="S841" s="386">
        <v>0.59000000000000008</v>
      </c>
      <c r="T841" s="386" t="s">
        <v>389</v>
      </c>
      <c r="U841" s="386" t="s">
        <v>405</v>
      </c>
    </row>
    <row r="842" spans="1:21">
      <c r="A842" s="386" t="s">
        <v>104</v>
      </c>
      <c r="B842" s="386" t="s">
        <v>10</v>
      </c>
      <c r="C842" s="386"/>
      <c r="D842" s="387">
        <v>44986</v>
      </c>
      <c r="E842" s="386">
        <v>3</v>
      </c>
      <c r="F842" s="386">
        <v>2023</v>
      </c>
      <c r="G842" s="388">
        <v>65</v>
      </c>
      <c r="H842" s="388">
        <v>22</v>
      </c>
      <c r="I842" s="388">
        <v>4.7666666666666666</v>
      </c>
      <c r="J842" s="388">
        <v>52.14</v>
      </c>
      <c r="K842" s="386" t="s">
        <v>104</v>
      </c>
      <c r="L842" s="386" t="s">
        <v>41</v>
      </c>
      <c r="M842" s="386" t="s">
        <v>243</v>
      </c>
      <c r="N842" s="386" t="s">
        <v>83</v>
      </c>
      <c r="O842" s="386" t="s">
        <v>105</v>
      </c>
      <c r="P842" s="386" t="s">
        <v>46</v>
      </c>
      <c r="Q842" s="386" t="s">
        <v>106</v>
      </c>
      <c r="R842" s="386">
        <v>3.3748</v>
      </c>
      <c r="S842" s="389">
        <v>1.96</v>
      </c>
      <c r="T842" s="386" t="s">
        <v>389</v>
      </c>
      <c r="U842" s="386" t="s">
        <v>405</v>
      </c>
    </row>
    <row r="843" spans="1:21">
      <c r="A843" s="386" t="s">
        <v>104</v>
      </c>
      <c r="B843" s="386" t="s">
        <v>5</v>
      </c>
      <c r="C843" s="386"/>
      <c r="D843" s="387">
        <v>44986</v>
      </c>
      <c r="E843" s="386">
        <v>3</v>
      </c>
      <c r="F843" s="386">
        <v>2023</v>
      </c>
      <c r="G843" s="388">
        <v>24</v>
      </c>
      <c r="H843" s="388">
        <v>22</v>
      </c>
      <c r="I843" s="388">
        <v>1.76</v>
      </c>
      <c r="J843" s="388">
        <v>0</v>
      </c>
      <c r="K843" s="386" t="s">
        <v>104</v>
      </c>
      <c r="L843" s="386" t="s">
        <v>41</v>
      </c>
      <c r="M843" s="386" t="s">
        <v>243</v>
      </c>
      <c r="N843" s="386" t="s">
        <v>83</v>
      </c>
      <c r="O843" s="386" t="s">
        <v>105</v>
      </c>
      <c r="P843" s="386" t="s">
        <v>46</v>
      </c>
      <c r="Q843" s="386" t="s">
        <v>106</v>
      </c>
      <c r="R843" s="386">
        <v>3.3748</v>
      </c>
      <c r="S843" s="386">
        <v>0.15</v>
      </c>
      <c r="T843" s="386" t="s">
        <v>389</v>
      </c>
      <c r="U843" s="386" t="s">
        <v>405</v>
      </c>
    </row>
    <row r="844" spans="1:21">
      <c r="A844" s="386" t="s">
        <v>104</v>
      </c>
      <c r="B844" s="386" t="s">
        <v>11</v>
      </c>
      <c r="C844" s="386"/>
      <c r="D844" s="387">
        <v>44986</v>
      </c>
      <c r="E844" s="386">
        <v>3</v>
      </c>
      <c r="F844" s="386">
        <v>2023</v>
      </c>
      <c r="G844" s="388">
        <v>60</v>
      </c>
      <c r="H844" s="388">
        <v>22</v>
      </c>
      <c r="I844" s="388">
        <v>4.4000000000000004</v>
      </c>
      <c r="J844" s="388">
        <v>0</v>
      </c>
      <c r="K844" s="386" t="s">
        <v>104</v>
      </c>
      <c r="L844" s="386" t="s">
        <v>41</v>
      </c>
      <c r="M844" s="386" t="s">
        <v>243</v>
      </c>
      <c r="N844" s="386" t="s">
        <v>83</v>
      </c>
      <c r="O844" s="386" t="s">
        <v>105</v>
      </c>
      <c r="P844" s="386" t="s">
        <v>46</v>
      </c>
      <c r="Q844" s="386" t="s">
        <v>106</v>
      </c>
      <c r="R844" s="386">
        <v>3.3748</v>
      </c>
      <c r="S844" s="386">
        <v>0.05</v>
      </c>
      <c r="T844" s="386" t="s">
        <v>389</v>
      </c>
      <c r="U844" s="386" t="s">
        <v>405</v>
      </c>
    </row>
    <row r="845" spans="1:21">
      <c r="A845" s="386" t="s">
        <v>104</v>
      </c>
      <c r="B845" s="386" t="s">
        <v>12</v>
      </c>
      <c r="C845" s="386"/>
      <c r="D845" s="387">
        <v>44986</v>
      </c>
      <c r="E845" s="386">
        <v>3</v>
      </c>
      <c r="F845" s="386">
        <v>2023</v>
      </c>
      <c r="G845" s="388">
        <v>0</v>
      </c>
      <c r="H845" s="388">
        <v>22</v>
      </c>
      <c r="I845" s="388">
        <v>0</v>
      </c>
      <c r="J845" s="388">
        <v>0</v>
      </c>
      <c r="K845" s="386" t="s">
        <v>104</v>
      </c>
      <c r="L845" s="386" t="s">
        <v>41</v>
      </c>
      <c r="M845" s="386" t="s">
        <v>243</v>
      </c>
      <c r="N845" s="386" t="s">
        <v>83</v>
      </c>
      <c r="O845" s="386" t="s">
        <v>105</v>
      </c>
      <c r="P845" s="386" t="s">
        <v>46</v>
      </c>
      <c r="Q845" s="386" t="s">
        <v>106</v>
      </c>
      <c r="R845" s="386">
        <v>0.2596</v>
      </c>
      <c r="S845" s="389">
        <v>0</v>
      </c>
      <c r="T845" s="386" t="s">
        <v>389</v>
      </c>
      <c r="U845" s="386" t="s">
        <v>405</v>
      </c>
    </row>
    <row r="846" spans="1:21">
      <c r="A846" s="386" t="s">
        <v>104</v>
      </c>
      <c r="B846" s="386" t="s">
        <v>15</v>
      </c>
      <c r="C846" s="386"/>
      <c r="D846" s="387">
        <v>44986</v>
      </c>
      <c r="E846" s="386">
        <v>3</v>
      </c>
      <c r="F846" s="386">
        <v>2023</v>
      </c>
      <c r="G846" s="388">
        <v>0</v>
      </c>
      <c r="H846" s="388">
        <v>22</v>
      </c>
      <c r="I846" s="388">
        <v>0</v>
      </c>
      <c r="J846" s="388">
        <v>0</v>
      </c>
      <c r="K846" s="386" t="s">
        <v>104</v>
      </c>
      <c r="L846" s="386" t="s">
        <v>41</v>
      </c>
      <c r="M846" s="386" t="s">
        <v>243</v>
      </c>
      <c r="N846" s="386" t="s">
        <v>83</v>
      </c>
      <c r="O846" s="386" t="s">
        <v>105</v>
      </c>
      <c r="P846" s="386" t="s">
        <v>46</v>
      </c>
      <c r="Q846" s="386" t="s">
        <v>106</v>
      </c>
      <c r="R846" s="386">
        <v>0.2596</v>
      </c>
      <c r="S846" s="386">
        <v>0</v>
      </c>
      <c r="T846" s="386" t="s">
        <v>389</v>
      </c>
      <c r="U846" s="386" t="s">
        <v>405</v>
      </c>
    </row>
    <row r="847" spans="1:21">
      <c r="A847" s="386" t="s">
        <v>104</v>
      </c>
      <c r="B847" s="386" t="s">
        <v>16</v>
      </c>
      <c r="C847" s="386"/>
      <c r="D847" s="387">
        <v>44986</v>
      </c>
      <c r="E847" s="386">
        <v>3</v>
      </c>
      <c r="F847" s="386">
        <v>2023</v>
      </c>
      <c r="G847" s="388">
        <v>0</v>
      </c>
      <c r="H847" s="388">
        <v>22</v>
      </c>
      <c r="I847" s="388">
        <v>0</v>
      </c>
      <c r="J847" s="388">
        <v>0</v>
      </c>
      <c r="K847" s="386" t="s">
        <v>104</v>
      </c>
      <c r="L847" s="386" t="s">
        <v>41</v>
      </c>
      <c r="M847" s="386" t="s">
        <v>243</v>
      </c>
      <c r="N847" s="386" t="s">
        <v>83</v>
      </c>
      <c r="O847" s="386" t="s">
        <v>105</v>
      </c>
      <c r="P847" s="386" t="s">
        <v>46</v>
      </c>
      <c r="Q847" s="386" t="s">
        <v>106</v>
      </c>
      <c r="R847" s="386">
        <v>0.2596</v>
      </c>
      <c r="S847" s="386">
        <v>0</v>
      </c>
      <c r="T847" s="386" t="s">
        <v>389</v>
      </c>
      <c r="U847" s="386" t="s">
        <v>405</v>
      </c>
    </row>
    <row r="848" spans="1:21">
      <c r="A848" s="386" t="s">
        <v>104</v>
      </c>
      <c r="B848" s="386" t="s">
        <v>17</v>
      </c>
      <c r="C848" s="386"/>
      <c r="D848" s="387">
        <v>44986</v>
      </c>
      <c r="E848" s="386">
        <v>3</v>
      </c>
      <c r="F848" s="386">
        <v>2023</v>
      </c>
      <c r="G848" s="388">
        <v>0</v>
      </c>
      <c r="H848" s="388">
        <v>22</v>
      </c>
      <c r="I848" s="388">
        <v>0</v>
      </c>
      <c r="J848" s="388">
        <v>0</v>
      </c>
      <c r="K848" s="386" t="s">
        <v>104</v>
      </c>
      <c r="L848" s="386" t="s">
        <v>41</v>
      </c>
      <c r="M848" s="386" t="s">
        <v>243</v>
      </c>
      <c r="N848" s="386" t="s">
        <v>83</v>
      </c>
      <c r="O848" s="386" t="s">
        <v>105</v>
      </c>
      <c r="P848" s="386" t="s">
        <v>46</v>
      </c>
      <c r="Q848" s="386" t="s">
        <v>106</v>
      </c>
      <c r="R848" s="386">
        <v>1.5575999999999999</v>
      </c>
      <c r="S848" s="389">
        <v>0</v>
      </c>
      <c r="T848" s="386" t="s">
        <v>389</v>
      </c>
      <c r="U848" s="386" t="s">
        <v>405</v>
      </c>
    </row>
    <row r="849" spans="1:21">
      <c r="A849" s="386" t="s">
        <v>104</v>
      </c>
      <c r="B849" s="386" t="s">
        <v>132</v>
      </c>
      <c r="C849" s="386"/>
      <c r="D849" s="387">
        <v>44986</v>
      </c>
      <c r="E849" s="386">
        <v>3</v>
      </c>
      <c r="F849" s="386">
        <v>2023</v>
      </c>
      <c r="G849" s="388">
        <v>0</v>
      </c>
      <c r="H849" s="388">
        <v>22</v>
      </c>
      <c r="I849" s="388">
        <v>0</v>
      </c>
      <c r="J849" s="388">
        <v>0</v>
      </c>
      <c r="K849" s="386" t="s">
        <v>104</v>
      </c>
      <c r="L849" s="386" t="s">
        <v>41</v>
      </c>
      <c r="M849" s="386" t="s">
        <v>243</v>
      </c>
      <c r="N849" s="386" t="s">
        <v>83</v>
      </c>
      <c r="O849" s="386" t="s">
        <v>105</v>
      </c>
      <c r="P849" s="386" t="s">
        <v>46</v>
      </c>
      <c r="Q849" s="386" t="s">
        <v>106</v>
      </c>
      <c r="R849" s="386">
        <v>1.5575999999999999</v>
      </c>
      <c r="S849" s="386">
        <v>0</v>
      </c>
      <c r="T849" s="386" t="s">
        <v>389</v>
      </c>
      <c r="U849" s="386" t="s">
        <v>405</v>
      </c>
    </row>
    <row r="850" spans="1:21">
      <c r="A850" s="386" t="s">
        <v>104</v>
      </c>
      <c r="B850" s="386" t="s">
        <v>13</v>
      </c>
      <c r="C850" s="386"/>
      <c r="D850" s="387">
        <v>44986</v>
      </c>
      <c r="E850" s="386">
        <v>3</v>
      </c>
      <c r="F850" s="386">
        <v>2023</v>
      </c>
      <c r="G850" s="388">
        <v>0</v>
      </c>
      <c r="H850" s="388">
        <v>22</v>
      </c>
      <c r="I850" s="388">
        <v>0</v>
      </c>
      <c r="J850" s="388">
        <v>0</v>
      </c>
      <c r="K850" s="386" t="s">
        <v>104</v>
      </c>
      <c r="L850" s="386" t="s">
        <v>41</v>
      </c>
      <c r="M850" s="386" t="s">
        <v>243</v>
      </c>
      <c r="N850" s="386" t="s">
        <v>83</v>
      </c>
      <c r="O850" s="386" t="s">
        <v>105</v>
      </c>
      <c r="P850" s="386" t="s">
        <v>46</v>
      </c>
      <c r="Q850" s="386" t="s">
        <v>106</v>
      </c>
      <c r="R850" s="386">
        <v>1.5575999999999999</v>
      </c>
      <c r="S850" s="386">
        <v>1.66</v>
      </c>
      <c r="T850" s="386" t="s">
        <v>389</v>
      </c>
      <c r="U850" s="386" t="s">
        <v>405</v>
      </c>
    </row>
    <row r="851" spans="1:21">
      <c r="A851" s="386" t="s">
        <v>104</v>
      </c>
      <c r="B851" s="386" t="s">
        <v>14</v>
      </c>
      <c r="C851" s="386"/>
      <c r="D851" s="387">
        <v>44986</v>
      </c>
      <c r="E851" s="386">
        <v>3</v>
      </c>
      <c r="F851" s="386">
        <v>2023</v>
      </c>
      <c r="G851" s="388">
        <v>0</v>
      </c>
      <c r="H851" s="388">
        <v>22</v>
      </c>
      <c r="I851" s="388">
        <v>0</v>
      </c>
      <c r="J851" s="388">
        <v>0</v>
      </c>
      <c r="K851" s="386" t="s">
        <v>104</v>
      </c>
      <c r="L851" s="386" t="s">
        <v>41</v>
      </c>
      <c r="M851" s="386" t="s">
        <v>243</v>
      </c>
      <c r="N851" s="386" t="s">
        <v>83</v>
      </c>
      <c r="O851" s="386" t="s">
        <v>105</v>
      </c>
      <c r="P851" s="386" t="s">
        <v>46</v>
      </c>
      <c r="Q851" s="386" t="s">
        <v>106</v>
      </c>
      <c r="R851" s="386">
        <v>0</v>
      </c>
      <c r="S851" s="389">
        <v>0</v>
      </c>
      <c r="T851" s="386" t="s">
        <v>389</v>
      </c>
      <c r="U851" s="386" t="s">
        <v>405</v>
      </c>
    </row>
    <row r="852" spans="1:21">
      <c r="A852" s="386" t="s">
        <v>108</v>
      </c>
      <c r="B852" s="386" t="s">
        <v>138</v>
      </c>
      <c r="C852" s="386"/>
      <c r="D852" s="387">
        <v>44986</v>
      </c>
      <c r="E852" s="386">
        <v>3</v>
      </c>
      <c r="F852" s="386">
        <v>2023</v>
      </c>
      <c r="G852" s="388">
        <v>30</v>
      </c>
      <c r="H852" s="388">
        <v>22</v>
      </c>
      <c r="I852" s="388">
        <v>2.2000000000000002</v>
      </c>
      <c r="J852" s="388">
        <v>0.46560000000000001</v>
      </c>
      <c r="K852" s="386" t="s">
        <v>108</v>
      </c>
      <c r="L852" s="386" t="s">
        <v>41</v>
      </c>
      <c r="M852" s="386" t="s">
        <v>382</v>
      </c>
      <c r="N852" s="386" t="s">
        <v>109</v>
      </c>
      <c r="O852" s="386" t="s">
        <v>110</v>
      </c>
      <c r="P852" s="386" t="s">
        <v>60</v>
      </c>
      <c r="Q852" s="386" t="s">
        <v>237</v>
      </c>
      <c r="R852" s="386">
        <v>0</v>
      </c>
      <c r="S852" s="386">
        <v>0</v>
      </c>
      <c r="T852" s="386" t="s">
        <v>389</v>
      </c>
      <c r="U852" s="386" t="s">
        <v>405</v>
      </c>
    </row>
    <row r="853" spans="1:21">
      <c r="A853" s="386" t="s">
        <v>108</v>
      </c>
      <c r="B853" s="386" t="s">
        <v>139</v>
      </c>
      <c r="C853" s="386"/>
      <c r="D853" s="387">
        <v>44986</v>
      </c>
      <c r="E853" s="386">
        <v>3</v>
      </c>
      <c r="F853" s="386">
        <v>2023</v>
      </c>
      <c r="G853" s="388">
        <v>50</v>
      </c>
      <c r="H853" s="388">
        <v>22</v>
      </c>
      <c r="I853" s="388">
        <v>3.6666666666666665</v>
      </c>
      <c r="J853" s="388">
        <v>4.2229000000000001</v>
      </c>
      <c r="K853" s="386" t="s">
        <v>108</v>
      </c>
      <c r="L853" s="386" t="s">
        <v>41</v>
      </c>
      <c r="M853" s="386" t="s">
        <v>382</v>
      </c>
      <c r="N853" s="386" t="s">
        <v>109</v>
      </c>
      <c r="O853" s="386" t="s">
        <v>110</v>
      </c>
      <c r="P853" s="386" t="s">
        <v>60</v>
      </c>
      <c r="Q853" s="386" t="s">
        <v>237</v>
      </c>
      <c r="R853" s="386">
        <v>0</v>
      </c>
      <c r="S853" s="386">
        <v>0</v>
      </c>
      <c r="T853" s="386" t="s">
        <v>389</v>
      </c>
      <c r="U853" s="386" t="s">
        <v>405</v>
      </c>
    </row>
    <row r="854" spans="1:21">
      <c r="A854" s="386" t="s">
        <v>108</v>
      </c>
      <c r="B854" s="386" t="s">
        <v>140</v>
      </c>
      <c r="C854" s="386"/>
      <c r="D854" s="387">
        <v>44986</v>
      </c>
      <c r="E854" s="386">
        <v>3</v>
      </c>
      <c r="F854" s="386">
        <v>2023</v>
      </c>
      <c r="G854" s="388">
        <v>15</v>
      </c>
      <c r="H854" s="388">
        <v>22</v>
      </c>
      <c r="I854" s="388">
        <v>1.1000000000000001</v>
      </c>
      <c r="J854" s="388">
        <v>0.54</v>
      </c>
      <c r="K854" s="386" t="s">
        <v>108</v>
      </c>
      <c r="L854" s="386" t="s">
        <v>41</v>
      </c>
      <c r="M854" s="386" t="s">
        <v>382</v>
      </c>
      <c r="N854" s="386" t="s">
        <v>109</v>
      </c>
      <c r="O854" s="386" t="s">
        <v>110</v>
      </c>
      <c r="P854" s="386" t="s">
        <v>60</v>
      </c>
      <c r="Q854" s="386" t="s">
        <v>237</v>
      </c>
      <c r="R854" s="386">
        <v>0</v>
      </c>
      <c r="S854" s="389">
        <v>0</v>
      </c>
      <c r="T854" s="386" t="s">
        <v>389</v>
      </c>
      <c r="U854" s="386" t="s">
        <v>405</v>
      </c>
    </row>
    <row r="855" spans="1:21">
      <c r="A855" s="386" t="s">
        <v>108</v>
      </c>
      <c r="B855" s="386" t="s">
        <v>8</v>
      </c>
      <c r="C855" s="386"/>
      <c r="D855" s="387">
        <v>44986</v>
      </c>
      <c r="E855" s="386">
        <v>3</v>
      </c>
      <c r="F855" s="386">
        <v>2023</v>
      </c>
      <c r="G855" s="388">
        <v>0</v>
      </c>
      <c r="H855" s="388">
        <v>22</v>
      </c>
      <c r="I855" s="388">
        <v>0</v>
      </c>
      <c r="J855" s="388">
        <v>0</v>
      </c>
      <c r="K855" s="386" t="s">
        <v>108</v>
      </c>
      <c r="L855" s="386" t="s">
        <v>41</v>
      </c>
      <c r="M855" s="386" t="s">
        <v>382</v>
      </c>
      <c r="N855" s="386" t="s">
        <v>109</v>
      </c>
      <c r="O855" s="386" t="s">
        <v>110</v>
      </c>
      <c r="P855" s="386" t="s">
        <v>60</v>
      </c>
      <c r="Q855" s="386" t="s">
        <v>237</v>
      </c>
      <c r="R855" s="386">
        <v>0</v>
      </c>
      <c r="S855" s="386">
        <v>0</v>
      </c>
      <c r="T855" s="386" t="s">
        <v>389</v>
      </c>
      <c r="U855" s="386" t="s">
        <v>405</v>
      </c>
    </row>
    <row r="856" spans="1:21">
      <c r="A856" s="386" t="s">
        <v>108</v>
      </c>
      <c r="B856" s="386" t="s">
        <v>9</v>
      </c>
      <c r="C856" s="386"/>
      <c r="D856" s="387">
        <v>44986</v>
      </c>
      <c r="E856" s="386">
        <v>3</v>
      </c>
      <c r="F856" s="386">
        <v>2023</v>
      </c>
      <c r="G856" s="388">
        <v>26</v>
      </c>
      <c r="H856" s="388">
        <v>22</v>
      </c>
      <c r="I856" s="388">
        <v>1.9066666666666667</v>
      </c>
      <c r="J856" s="388">
        <v>0</v>
      </c>
      <c r="K856" s="386" t="s">
        <v>108</v>
      </c>
      <c r="L856" s="386" t="s">
        <v>41</v>
      </c>
      <c r="M856" s="386" t="s">
        <v>382</v>
      </c>
      <c r="N856" s="386" t="s">
        <v>109</v>
      </c>
      <c r="O856" s="386" t="s">
        <v>110</v>
      </c>
      <c r="P856" s="386" t="s">
        <v>60</v>
      </c>
      <c r="Q856" s="386" t="s">
        <v>237</v>
      </c>
      <c r="R856" s="386">
        <v>0</v>
      </c>
      <c r="S856" s="386">
        <v>0</v>
      </c>
      <c r="T856" s="386" t="s">
        <v>389</v>
      </c>
      <c r="U856" s="386" t="s">
        <v>405</v>
      </c>
    </row>
    <row r="857" spans="1:21">
      <c r="A857" s="386" t="s">
        <v>108</v>
      </c>
      <c r="B857" s="386" t="s">
        <v>10</v>
      </c>
      <c r="C857" s="386"/>
      <c r="D857" s="387">
        <v>44986</v>
      </c>
      <c r="E857" s="386">
        <v>3</v>
      </c>
      <c r="F857" s="386">
        <v>2023</v>
      </c>
      <c r="G857" s="388">
        <v>0</v>
      </c>
      <c r="H857" s="388">
        <v>22</v>
      </c>
      <c r="I857" s="388">
        <v>0</v>
      </c>
      <c r="J857" s="388">
        <v>0</v>
      </c>
      <c r="K857" s="386" t="s">
        <v>108</v>
      </c>
      <c r="L857" s="386" t="s">
        <v>41</v>
      </c>
      <c r="M857" s="386" t="s">
        <v>382</v>
      </c>
      <c r="N857" s="386" t="s">
        <v>109</v>
      </c>
      <c r="O857" s="386" t="s">
        <v>110</v>
      </c>
      <c r="P857" s="386" t="s">
        <v>60</v>
      </c>
      <c r="Q857" s="386" t="s">
        <v>237</v>
      </c>
      <c r="R857" s="386">
        <v>0</v>
      </c>
      <c r="S857" s="389">
        <v>0</v>
      </c>
      <c r="T857" s="386" t="s">
        <v>389</v>
      </c>
      <c r="U857" s="386" t="s">
        <v>405</v>
      </c>
    </row>
    <row r="858" spans="1:21">
      <c r="A858" s="386" t="s">
        <v>108</v>
      </c>
      <c r="B858" s="386" t="s">
        <v>5</v>
      </c>
      <c r="C858" s="386"/>
      <c r="D858" s="387">
        <v>44986</v>
      </c>
      <c r="E858" s="386">
        <v>3</v>
      </c>
      <c r="F858" s="386">
        <v>2023</v>
      </c>
      <c r="G858" s="388">
        <v>10</v>
      </c>
      <c r="H858" s="388">
        <v>22</v>
      </c>
      <c r="I858" s="388">
        <v>0.73333333333333328</v>
      </c>
      <c r="J858" s="388">
        <v>0</v>
      </c>
      <c r="K858" s="386" t="s">
        <v>108</v>
      </c>
      <c r="L858" s="386" t="s">
        <v>41</v>
      </c>
      <c r="M858" s="386" t="s">
        <v>382</v>
      </c>
      <c r="N858" s="386" t="s">
        <v>109</v>
      </c>
      <c r="O858" s="386" t="s">
        <v>110</v>
      </c>
      <c r="P858" s="386" t="s">
        <v>60</v>
      </c>
      <c r="Q858" s="386" t="s">
        <v>237</v>
      </c>
      <c r="R858" s="386">
        <v>0</v>
      </c>
      <c r="S858" s="386">
        <v>0</v>
      </c>
      <c r="T858" s="386" t="s">
        <v>389</v>
      </c>
      <c r="U858" s="386" t="s">
        <v>405</v>
      </c>
    </row>
    <row r="859" spans="1:21">
      <c r="A859" s="386" t="s">
        <v>108</v>
      </c>
      <c r="B859" s="386" t="s">
        <v>11</v>
      </c>
      <c r="C859" s="386"/>
      <c r="D859" s="387">
        <v>44986</v>
      </c>
      <c r="E859" s="386">
        <v>3</v>
      </c>
      <c r="F859" s="386">
        <v>2023</v>
      </c>
      <c r="G859" s="388">
        <v>110</v>
      </c>
      <c r="H859" s="388">
        <v>22</v>
      </c>
      <c r="I859" s="388">
        <v>8.0666666666666664</v>
      </c>
      <c r="J859" s="388">
        <v>0.83889999999999998</v>
      </c>
      <c r="K859" s="386" t="s">
        <v>108</v>
      </c>
      <c r="L859" s="386" t="s">
        <v>41</v>
      </c>
      <c r="M859" s="386" t="s">
        <v>382</v>
      </c>
      <c r="N859" s="386" t="s">
        <v>109</v>
      </c>
      <c r="O859" s="386" t="s">
        <v>110</v>
      </c>
      <c r="P859" s="386" t="s">
        <v>60</v>
      </c>
      <c r="Q859" s="386" t="s">
        <v>237</v>
      </c>
      <c r="R859" s="386">
        <v>0</v>
      </c>
      <c r="S859" s="386">
        <v>0</v>
      </c>
      <c r="T859" s="386" t="s">
        <v>389</v>
      </c>
      <c r="U859" s="386" t="s">
        <v>405</v>
      </c>
    </row>
    <row r="860" spans="1:21">
      <c r="A860" s="386" t="s">
        <v>108</v>
      </c>
      <c r="B860" s="386" t="s">
        <v>12</v>
      </c>
      <c r="C860" s="386"/>
      <c r="D860" s="387">
        <v>44986</v>
      </c>
      <c r="E860" s="386">
        <v>3</v>
      </c>
      <c r="F860" s="386">
        <v>2023</v>
      </c>
      <c r="G860" s="388">
        <v>15</v>
      </c>
      <c r="H860" s="388">
        <v>22</v>
      </c>
      <c r="I860" s="388">
        <v>1.1000000000000001</v>
      </c>
      <c r="J860" s="388">
        <v>0</v>
      </c>
      <c r="K860" s="386" t="s">
        <v>108</v>
      </c>
      <c r="L860" s="386" t="s">
        <v>41</v>
      </c>
      <c r="M860" s="386" t="s">
        <v>382</v>
      </c>
      <c r="N860" s="386" t="s">
        <v>109</v>
      </c>
      <c r="O860" s="386" t="s">
        <v>110</v>
      </c>
      <c r="P860" s="386" t="s">
        <v>60</v>
      </c>
      <c r="Q860" s="386" t="s">
        <v>237</v>
      </c>
      <c r="R860" s="386">
        <v>0</v>
      </c>
      <c r="S860" s="389">
        <v>0</v>
      </c>
      <c r="T860" s="386" t="s">
        <v>389</v>
      </c>
      <c r="U860" s="386" t="s">
        <v>405</v>
      </c>
    </row>
    <row r="861" spans="1:21">
      <c r="A861" s="386" t="s">
        <v>108</v>
      </c>
      <c r="B861" s="386" t="s">
        <v>15</v>
      </c>
      <c r="C861" s="386"/>
      <c r="D861" s="387">
        <v>44986</v>
      </c>
      <c r="E861" s="386">
        <v>3</v>
      </c>
      <c r="F861" s="386">
        <v>2023</v>
      </c>
      <c r="G861" s="388">
        <v>0</v>
      </c>
      <c r="H861" s="388">
        <v>22</v>
      </c>
      <c r="I861" s="388">
        <v>0</v>
      </c>
      <c r="J861" s="388">
        <v>0</v>
      </c>
      <c r="K861" s="386" t="s">
        <v>108</v>
      </c>
      <c r="L861" s="386" t="s">
        <v>41</v>
      </c>
      <c r="M861" s="386" t="s">
        <v>382</v>
      </c>
      <c r="N861" s="386" t="s">
        <v>109</v>
      </c>
      <c r="O861" s="386" t="s">
        <v>110</v>
      </c>
      <c r="P861" s="386" t="s">
        <v>60</v>
      </c>
      <c r="Q861" s="386" t="s">
        <v>237</v>
      </c>
      <c r="R861" s="386">
        <v>0</v>
      </c>
      <c r="S861" s="386">
        <v>0</v>
      </c>
      <c r="T861" s="386" t="s">
        <v>389</v>
      </c>
      <c r="U861" s="386" t="s">
        <v>405</v>
      </c>
    </row>
    <row r="862" spans="1:21">
      <c r="A862" s="386" t="s">
        <v>108</v>
      </c>
      <c r="B862" s="386" t="s">
        <v>16</v>
      </c>
      <c r="C862" s="386"/>
      <c r="D862" s="387">
        <v>44986</v>
      </c>
      <c r="E862" s="386">
        <v>3</v>
      </c>
      <c r="F862" s="386">
        <v>2023</v>
      </c>
      <c r="G862" s="388">
        <v>0</v>
      </c>
      <c r="H862" s="388">
        <v>22</v>
      </c>
      <c r="I862" s="388">
        <v>0</v>
      </c>
      <c r="J862" s="388">
        <v>0</v>
      </c>
      <c r="K862" s="386" t="s">
        <v>108</v>
      </c>
      <c r="L862" s="386" t="s">
        <v>41</v>
      </c>
      <c r="M862" s="386" t="s">
        <v>382</v>
      </c>
      <c r="N862" s="386" t="s">
        <v>109</v>
      </c>
      <c r="O862" s="386" t="s">
        <v>110</v>
      </c>
      <c r="P862" s="386" t="s">
        <v>60</v>
      </c>
      <c r="Q862" s="386" t="s">
        <v>237</v>
      </c>
      <c r="R862" s="386">
        <v>0</v>
      </c>
      <c r="S862" s="386">
        <v>0</v>
      </c>
      <c r="T862" s="386" t="s">
        <v>389</v>
      </c>
      <c r="U862" s="386" t="s">
        <v>405</v>
      </c>
    </row>
    <row r="863" spans="1:21">
      <c r="A863" s="386" t="s">
        <v>108</v>
      </c>
      <c r="B863" s="386" t="s">
        <v>17</v>
      </c>
      <c r="C863" s="386"/>
      <c r="D863" s="387">
        <v>44986</v>
      </c>
      <c r="E863" s="386">
        <v>3</v>
      </c>
      <c r="F863" s="386">
        <v>2023</v>
      </c>
      <c r="G863" s="388">
        <v>0</v>
      </c>
      <c r="H863" s="388">
        <v>22</v>
      </c>
      <c r="I863" s="388">
        <v>0</v>
      </c>
      <c r="J863" s="388">
        <v>0</v>
      </c>
      <c r="K863" s="386" t="s">
        <v>108</v>
      </c>
      <c r="L863" s="386" t="s">
        <v>41</v>
      </c>
      <c r="M863" s="386" t="s">
        <v>382</v>
      </c>
      <c r="N863" s="386" t="s">
        <v>109</v>
      </c>
      <c r="O863" s="386" t="s">
        <v>110</v>
      </c>
      <c r="P863" s="386" t="s">
        <v>60</v>
      </c>
      <c r="Q863" s="386" t="s">
        <v>237</v>
      </c>
      <c r="R863" s="386">
        <v>1.4666666666666666</v>
      </c>
      <c r="S863" s="389">
        <v>0.24299999999999999</v>
      </c>
      <c r="T863" s="386" t="s">
        <v>389</v>
      </c>
      <c r="U863" s="386" t="s">
        <v>405</v>
      </c>
    </row>
    <row r="864" spans="1:21">
      <c r="A864" s="386" t="s">
        <v>108</v>
      </c>
      <c r="B864" s="386" t="s">
        <v>132</v>
      </c>
      <c r="C864" s="386"/>
      <c r="D864" s="387">
        <v>44986</v>
      </c>
      <c r="E864" s="386">
        <v>3</v>
      </c>
      <c r="F864" s="386">
        <v>2023</v>
      </c>
      <c r="G864" s="388">
        <v>0</v>
      </c>
      <c r="H864" s="388">
        <v>22</v>
      </c>
      <c r="I864" s="388">
        <v>0</v>
      </c>
      <c r="J864" s="388">
        <v>0</v>
      </c>
      <c r="K864" s="386" t="s">
        <v>108</v>
      </c>
      <c r="L864" s="386" t="s">
        <v>41</v>
      </c>
      <c r="M864" s="386" t="s">
        <v>382</v>
      </c>
      <c r="N864" s="386" t="s">
        <v>109</v>
      </c>
      <c r="O864" s="386" t="s">
        <v>110</v>
      </c>
      <c r="P864" s="386" t="s">
        <v>60</v>
      </c>
      <c r="Q864" s="386" t="s">
        <v>237</v>
      </c>
      <c r="R864" s="386">
        <v>1.4666666666666666</v>
      </c>
      <c r="S864" s="386">
        <v>0.50660000000000005</v>
      </c>
      <c r="T864" s="386" t="s">
        <v>389</v>
      </c>
      <c r="U864" s="386" t="s">
        <v>405</v>
      </c>
    </row>
    <row r="865" spans="1:21">
      <c r="A865" s="386" t="s">
        <v>108</v>
      </c>
      <c r="B865" s="386" t="s">
        <v>13</v>
      </c>
      <c r="C865" s="386"/>
      <c r="D865" s="387">
        <v>44986</v>
      </c>
      <c r="E865" s="386">
        <v>3</v>
      </c>
      <c r="F865" s="386">
        <v>2023</v>
      </c>
      <c r="G865" s="388">
        <v>0</v>
      </c>
      <c r="H865" s="388">
        <v>22</v>
      </c>
      <c r="I865" s="388">
        <v>0</v>
      </c>
      <c r="J865" s="388">
        <v>0</v>
      </c>
      <c r="K865" s="386" t="s">
        <v>108</v>
      </c>
      <c r="L865" s="386" t="s">
        <v>41</v>
      </c>
      <c r="M865" s="386" t="s">
        <v>382</v>
      </c>
      <c r="N865" s="386" t="s">
        <v>109</v>
      </c>
      <c r="O865" s="386" t="s">
        <v>110</v>
      </c>
      <c r="P865" s="386" t="s">
        <v>60</v>
      </c>
      <c r="Q865" s="386" t="s">
        <v>237</v>
      </c>
      <c r="R865" s="386">
        <v>1.4666666666666666</v>
      </c>
      <c r="S865" s="386">
        <v>0.30171999999999999</v>
      </c>
      <c r="T865" s="386" t="s">
        <v>389</v>
      </c>
      <c r="U865" s="386" t="s">
        <v>405</v>
      </c>
    </row>
    <row r="866" spans="1:21">
      <c r="A866" s="386" t="s">
        <v>108</v>
      </c>
      <c r="B866" s="386" t="s">
        <v>14</v>
      </c>
      <c r="C866" s="386"/>
      <c r="D866" s="387">
        <v>44986</v>
      </c>
      <c r="E866" s="386">
        <v>3</v>
      </c>
      <c r="F866" s="386">
        <v>2023</v>
      </c>
      <c r="G866" s="388">
        <v>0</v>
      </c>
      <c r="H866" s="388">
        <v>22</v>
      </c>
      <c r="I866" s="388">
        <v>0</v>
      </c>
      <c r="J866" s="388">
        <v>0</v>
      </c>
      <c r="K866" s="386" t="s">
        <v>108</v>
      </c>
      <c r="L866" s="386" t="s">
        <v>41</v>
      </c>
      <c r="M866" s="386" t="s">
        <v>382</v>
      </c>
      <c r="N866" s="386" t="s">
        <v>109</v>
      </c>
      <c r="O866" s="386" t="s">
        <v>110</v>
      </c>
      <c r="P866" s="386" t="s">
        <v>60</v>
      </c>
      <c r="Q866" s="386" t="s">
        <v>237</v>
      </c>
      <c r="R866" s="386">
        <v>2.2000000000000002</v>
      </c>
      <c r="S866" s="389">
        <v>0</v>
      </c>
      <c r="T866" s="386" t="s">
        <v>389</v>
      </c>
      <c r="U866" s="386" t="s">
        <v>405</v>
      </c>
    </row>
    <row r="867" spans="1:21">
      <c r="A867" s="386" t="s">
        <v>354</v>
      </c>
      <c r="B867" s="386" t="s">
        <v>3</v>
      </c>
      <c r="C867" s="386"/>
      <c r="D867" s="387">
        <v>44986</v>
      </c>
      <c r="E867" s="386">
        <v>3</v>
      </c>
      <c r="F867" s="386">
        <v>2023</v>
      </c>
      <c r="G867" s="388">
        <v>251.46964575000001</v>
      </c>
      <c r="H867" s="388">
        <v>22</v>
      </c>
      <c r="I867" s="388">
        <v>18.441107355</v>
      </c>
      <c r="J867" s="388">
        <v>0</v>
      </c>
      <c r="K867" s="386" t="s">
        <v>354</v>
      </c>
      <c r="L867" s="386" t="s">
        <v>41</v>
      </c>
      <c r="M867" s="386" t="s">
        <v>383</v>
      </c>
      <c r="N867" s="386" t="s">
        <v>380</v>
      </c>
      <c r="O867" s="386" t="s">
        <v>384</v>
      </c>
      <c r="P867" s="386" t="s">
        <v>46</v>
      </c>
      <c r="Q867" s="386" t="s">
        <v>385</v>
      </c>
      <c r="R867" s="386">
        <v>2.2000000000000002</v>
      </c>
      <c r="S867" s="386">
        <v>0</v>
      </c>
      <c r="T867" s="386" t="s">
        <v>389</v>
      </c>
      <c r="U867" s="386" t="s">
        <v>405</v>
      </c>
    </row>
    <row r="868" spans="1:21">
      <c r="A868" s="386" t="s">
        <v>354</v>
      </c>
      <c r="B868" s="386" t="s">
        <v>4</v>
      </c>
      <c r="C868" s="386"/>
      <c r="D868" s="387">
        <v>44986</v>
      </c>
      <c r="E868" s="386">
        <v>3</v>
      </c>
      <c r="F868" s="386">
        <v>2023</v>
      </c>
      <c r="G868" s="388">
        <v>107.295</v>
      </c>
      <c r="H868" s="388">
        <v>22</v>
      </c>
      <c r="I868" s="388">
        <v>7.8683000000000005</v>
      </c>
      <c r="J868" s="388">
        <v>0</v>
      </c>
      <c r="K868" s="386" t="s">
        <v>354</v>
      </c>
      <c r="L868" s="386" t="s">
        <v>41</v>
      </c>
      <c r="M868" s="386" t="s">
        <v>383</v>
      </c>
      <c r="N868" s="386" t="s">
        <v>380</v>
      </c>
      <c r="O868" s="386" t="s">
        <v>384</v>
      </c>
      <c r="P868" s="386" t="s">
        <v>46</v>
      </c>
      <c r="Q868" s="386" t="s">
        <v>385</v>
      </c>
      <c r="R868" s="386">
        <v>2.2000000000000002</v>
      </c>
      <c r="S868" s="386">
        <v>0</v>
      </c>
      <c r="T868" s="386" t="s">
        <v>389</v>
      </c>
      <c r="U868" s="386" t="s">
        <v>405</v>
      </c>
    </row>
    <row r="869" spans="1:21">
      <c r="A869" s="386" t="s">
        <v>354</v>
      </c>
      <c r="B869" s="386" t="s">
        <v>8</v>
      </c>
      <c r="C869" s="386"/>
      <c r="D869" s="387">
        <v>44986</v>
      </c>
      <c r="E869" s="386">
        <v>3</v>
      </c>
      <c r="F869" s="386">
        <v>2023</v>
      </c>
      <c r="G869" s="388">
        <v>0</v>
      </c>
      <c r="H869" s="388">
        <v>22</v>
      </c>
      <c r="I869" s="388">
        <v>0</v>
      </c>
      <c r="J869" s="388">
        <v>0</v>
      </c>
      <c r="K869" s="386" t="s">
        <v>354</v>
      </c>
      <c r="L869" s="386" t="s">
        <v>41</v>
      </c>
      <c r="M869" s="386" t="s">
        <v>383</v>
      </c>
      <c r="N869" s="386" t="s">
        <v>380</v>
      </c>
      <c r="O869" s="386" t="s">
        <v>384</v>
      </c>
      <c r="P869" s="386" t="s">
        <v>46</v>
      </c>
      <c r="Q869" s="386" t="s">
        <v>385</v>
      </c>
      <c r="R869" s="386">
        <v>0</v>
      </c>
      <c r="S869" s="389">
        <v>0</v>
      </c>
      <c r="T869" s="386" t="s">
        <v>389</v>
      </c>
      <c r="U869" s="386" t="s">
        <v>405</v>
      </c>
    </row>
    <row r="870" spans="1:21">
      <c r="A870" s="386" t="s">
        <v>354</v>
      </c>
      <c r="B870" s="386" t="s">
        <v>9</v>
      </c>
      <c r="C870" s="386"/>
      <c r="D870" s="387">
        <v>44986</v>
      </c>
      <c r="E870" s="386">
        <v>3</v>
      </c>
      <c r="F870" s="386">
        <v>2023</v>
      </c>
      <c r="G870" s="388">
        <v>0</v>
      </c>
      <c r="H870" s="388">
        <v>22</v>
      </c>
      <c r="I870" s="388">
        <v>0</v>
      </c>
      <c r="J870" s="388">
        <v>0</v>
      </c>
      <c r="K870" s="386" t="s">
        <v>354</v>
      </c>
      <c r="L870" s="386" t="s">
        <v>41</v>
      </c>
      <c r="M870" s="386" t="s">
        <v>383</v>
      </c>
      <c r="N870" s="386" t="s">
        <v>380</v>
      </c>
      <c r="O870" s="386" t="s">
        <v>384</v>
      </c>
      <c r="P870" s="386" t="s">
        <v>46</v>
      </c>
      <c r="Q870" s="386" t="s">
        <v>385</v>
      </c>
      <c r="R870" s="386">
        <v>0</v>
      </c>
      <c r="S870" s="386">
        <v>0</v>
      </c>
      <c r="T870" s="386" t="s">
        <v>389</v>
      </c>
      <c r="U870" s="386" t="s">
        <v>405</v>
      </c>
    </row>
    <row r="871" spans="1:21">
      <c r="A871" s="386" t="s">
        <v>354</v>
      </c>
      <c r="B871" s="386" t="s">
        <v>10</v>
      </c>
      <c r="C871" s="386"/>
      <c r="D871" s="387">
        <v>44986</v>
      </c>
      <c r="E871" s="386">
        <v>3</v>
      </c>
      <c r="F871" s="386">
        <v>2023</v>
      </c>
      <c r="G871" s="388">
        <v>0</v>
      </c>
      <c r="H871" s="388">
        <v>22</v>
      </c>
      <c r="I871" s="388">
        <v>0</v>
      </c>
      <c r="J871" s="388">
        <v>0</v>
      </c>
      <c r="K871" s="386" t="s">
        <v>354</v>
      </c>
      <c r="L871" s="386" t="s">
        <v>41</v>
      </c>
      <c r="M871" s="386" t="s">
        <v>383</v>
      </c>
      <c r="N871" s="386" t="s">
        <v>380</v>
      </c>
      <c r="O871" s="386" t="s">
        <v>384</v>
      </c>
      <c r="P871" s="386" t="s">
        <v>46</v>
      </c>
      <c r="Q871" s="386" t="s">
        <v>385</v>
      </c>
      <c r="R871" s="386">
        <v>0</v>
      </c>
      <c r="S871" s="386">
        <v>0</v>
      </c>
      <c r="T871" s="386" t="s">
        <v>389</v>
      </c>
      <c r="U871" s="386" t="s">
        <v>405</v>
      </c>
    </row>
    <row r="872" spans="1:21">
      <c r="A872" s="386" t="s">
        <v>354</v>
      </c>
      <c r="B872" s="386" t="s">
        <v>5</v>
      </c>
      <c r="C872" s="386"/>
      <c r="D872" s="387">
        <v>44986</v>
      </c>
      <c r="E872" s="386">
        <v>3</v>
      </c>
      <c r="F872" s="386">
        <v>2023</v>
      </c>
      <c r="G872" s="388">
        <v>19.600000000000001</v>
      </c>
      <c r="H872" s="388">
        <v>22</v>
      </c>
      <c r="I872" s="388">
        <v>1.4373333333333336</v>
      </c>
      <c r="J872" s="388">
        <v>0</v>
      </c>
      <c r="K872" s="386" t="s">
        <v>354</v>
      </c>
      <c r="L872" s="386" t="s">
        <v>41</v>
      </c>
      <c r="M872" s="386" t="s">
        <v>383</v>
      </c>
      <c r="N872" s="386" t="s">
        <v>380</v>
      </c>
      <c r="O872" s="386" t="s">
        <v>384</v>
      </c>
      <c r="P872" s="386" t="s">
        <v>46</v>
      </c>
      <c r="Q872" s="386" t="s">
        <v>385</v>
      </c>
      <c r="R872" s="386">
        <v>2.2000000000000002</v>
      </c>
      <c r="S872" s="389">
        <v>0</v>
      </c>
      <c r="T872" s="386" t="s">
        <v>389</v>
      </c>
      <c r="U872" s="386" t="s">
        <v>405</v>
      </c>
    </row>
    <row r="873" spans="1:21">
      <c r="A873" s="386" t="s">
        <v>354</v>
      </c>
      <c r="B873" s="386" t="s">
        <v>11</v>
      </c>
      <c r="C873" s="386"/>
      <c r="D873" s="387">
        <v>44986</v>
      </c>
      <c r="E873" s="386">
        <v>3</v>
      </c>
      <c r="F873" s="386">
        <v>2023</v>
      </c>
      <c r="G873" s="388">
        <v>171.51</v>
      </c>
      <c r="H873" s="388">
        <v>22</v>
      </c>
      <c r="I873" s="388">
        <v>12.577399999999999</v>
      </c>
      <c r="J873" s="388">
        <v>14.519</v>
      </c>
      <c r="K873" s="386" t="s">
        <v>354</v>
      </c>
      <c r="L873" s="386" t="s">
        <v>41</v>
      </c>
      <c r="M873" s="386" t="s">
        <v>383</v>
      </c>
      <c r="N873" s="386" t="s">
        <v>380</v>
      </c>
      <c r="O873" s="386" t="s">
        <v>384</v>
      </c>
      <c r="P873" s="386" t="s">
        <v>46</v>
      </c>
      <c r="Q873" s="386" t="s">
        <v>385</v>
      </c>
      <c r="R873" s="386">
        <v>2.2000000000000002</v>
      </c>
      <c r="S873" s="386">
        <v>0</v>
      </c>
      <c r="T873" s="386" t="s">
        <v>389</v>
      </c>
      <c r="U873" s="386" t="s">
        <v>405</v>
      </c>
    </row>
    <row r="874" spans="1:21">
      <c r="A874" s="386" t="s">
        <v>354</v>
      </c>
      <c r="B874" s="386" t="s">
        <v>12</v>
      </c>
      <c r="C874" s="386"/>
      <c r="D874" s="387">
        <v>44986</v>
      </c>
      <c r="E874" s="386">
        <v>3</v>
      </c>
      <c r="F874" s="386">
        <v>2023</v>
      </c>
      <c r="G874" s="388">
        <v>72</v>
      </c>
      <c r="H874" s="388">
        <v>22</v>
      </c>
      <c r="I874" s="388">
        <v>5.28</v>
      </c>
      <c r="J874" s="388">
        <v>0</v>
      </c>
      <c r="K874" s="386" t="s">
        <v>354</v>
      </c>
      <c r="L874" s="386" t="s">
        <v>41</v>
      </c>
      <c r="M874" s="386" t="s">
        <v>383</v>
      </c>
      <c r="N874" s="386" t="s">
        <v>380</v>
      </c>
      <c r="O874" s="386" t="s">
        <v>384</v>
      </c>
      <c r="P874" s="386" t="s">
        <v>46</v>
      </c>
      <c r="Q874" s="386" t="s">
        <v>385</v>
      </c>
      <c r="R874" s="386">
        <v>2.2000000000000002</v>
      </c>
      <c r="S874" s="386">
        <v>0</v>
      </c>
      <c r="T874" s="386" t="s">
        <v>389</v>
      </c>
      <c r="U874" s="386" t="s">
        <v>405</v>
      </c>
    </row>
    <row r="875" spans="1:21">
      <c r="A875" s="386" t="s">
        <v>354</v>
      </c>
      <c r="B875" s="386" t="s">
        <v>15</v>
      </c>
      <c r="C875" s="386"/>
      <c r="D875" s="387">
        <v>44986</v>
      </c>
      <c r="E875" s="386">
        <v>3</v>
      </c>
      <c r="F875" s="386">
        <v>2023</v>
      </c>
      <c r="G875" s="388">
        <v>0</v>
      </c>
      <c r="H875" s="388">
        <v>22</v>
      </c>
      <c r="I875" s="388">
        <v>0</v>
      </c>
      <c r="J875" s="388">
        <v>0</v>
      </c>
      <c r="K875" s="386" t="s">
        <v>354</v>
      </c>
      <c r="L875" s="386" t="s">
        <v>41</v>
      </c>
      <c r="M875" s="386" t="s">
        <v>383</v>
      </c>
      <c r="N875" s="386" t="s">
        <v>380</v>
      </c>
      <c r="O875" s="386" t="s">
        <v>384</v>
      </c>
      <c r="P875" s="386" t="s">
        <v>46</v>
      </c>
      <c r="Q875" s="386" t="s">
        <v>385</v>
      </c>
      <c r="R875" s="386">
        <v>1.1733333333333333</v>
      </c>
      <c r="S875" s="389">
        <v>0</v>
      </c>
      <c r="T875" s="386" t="s">
        <v>389</v>
      </c>
      <c r="U875" s="386" t="s">
        <v>405</v>
      </c>
    </row>
    <row r="876" spans="1:21">
      <c r="A876" s="386" t="s">
        <v>354</v>
      </c>
      <c r="B876" s="386" t="s">
        <v>16</v>
      </c>
      <c r="C876" s="386"/>
      <c r="D876" s="387">
        <v>44986</v>
      </c>
      <c r="E876" s="386">
        <v>3</v>
      </c>
      <c r="F876" s="386">
        <v>2023</v>
      </c>
      <c r="G876" s="388">
        <v>0</v>
      </c>
      <c r="H876" s="388">
        <v>22</v>
      </c>
      <c r="I876" s="388">
        <v>0</v>
      </c>
      <c r="J876" s="388">
        <v>0</v>
      </c>
      <c r="K876" s="386" t="s">
        <v>354</v>
      </c>
      <c r="L876" s="386" t="s">
        <v>41</v>
      </c>
      <c r="M876" s="386" t="s">
        <v>383</v>
      </c>
      <c r="N876" s="386" t="s">
        <v>380</v>
      </c>
      <c r="O876" s="386" t="s">
        <v>384</v>
      </c>
      <c r="P876" s="386" t="s">
        <v>46</v>
      </c>
      <c r="Q876" s="386" t="s">
        <v>385</v>
      </c>
      <c r="R876" s="386">
        <v>1.1733333333333333</v>
      </c>
      <c r="S876" s="386">
        <v>0</v>
      </c>
      <c r="T876" s="386" t="s">
        <v>389</v>
      </c>
      <c r="U876" s="386" t="s">
        <v>405</v>
      </c>
    </row>
    <row r="877" spans="1:21">
      <c r="A877" s="386" t="s">
        <v>354</v>
      </c>
      <c r="B877" s="386" t="s">
        <v>17</v>
      </c>
      <c r="C877" s="386"/>
      <c r="D877" s="387">
        <v>44986</v>
      </c>
      <c r="E877" s="386">
        <v>3</v>
      </c>
      <c r="F877" s="386">
        <v>2023</v>
      </c>
      <c r="G877" s="388">
        <v>0</v>
      </c>
      <c r="H877" s="388">
        <v>22</v>
      </c>
      <c r="I877" s="388">
        <v>0</v>
      </c>
      <c r="J877" s="388">
        <v>0</v>
      </c>
      <c r="K877" s="386" t="s">
        <v>354</v>
      </c>
      <c r="L877" s="386" t="s">
        <v>41</v>
      </c>
      <c r="M877" s="386" t="s">
        <v>383</v>
      </c>
      <c r="N877" s="386" t="s">
        <v>380</v>
      </c>
      <c r="O877" s="386" t="s">
        <v>384</v>
      </c>
      <c r="P877" s="386" t="s">
        <v>46</v>
      </c>
      <c r="Q877" s="386" t="s">
        <v>385</v>
      </c>
      <c r="R877" s="386">
        <v>1.1733333333333333</v>
      </c>
      <c r="S877" s="386">
        <v>0</v>
      </c>
      <c r="T877" s="386" t="s">
        <v>389</v>
      </c>
      <c r="U877" s="386" t="s">
        <v>405</v>
      </c>
    </row>
    <row r="878" spans="1:21">
      <c r="A878" s="386" t="s">
        <v>354</v>
      </c>
      <c r="B878" s="386" t="s">
        <v>132</v>
      </c>
      <c r="C878" s="386"/>
      <c r="D878" s="387">
        <v>44986</v>
      </c>
      <c r="E878" s="386">
        <v>3</v>
      </c>
      <c r="F878" s="386">
        <v>2023</v>
      </c>
      <c r="G878" s="388">
        <v>0</v>
      </c>
      <c r="H878" s="388">
        <v>22</v>
      </c>
      <c r="I878" s="388">
        <v>0</v>
      </c>
      <c r="J878" s="388">
        <v>0</v>
      </c>
      <c r="K878" s="386" t="s">
        <v>354</v>
      </c>
      <c r="L878" s="386" t="s">
        <v>41</v>
      </c>
      <c r="M878" s="386" t="s">
        <v>383</v>
      </c>
      <c r="N878" s="386" t="s">
        <v>380</v>
      </c>
      <c r="O878" s="386" t="s">
        <v>384</v>
      </c>
      <c r="P878" s="386" t="s">
        <v>46</v>
      </c>
      <c r="Q878" s="386" t="s">
        <v>385</v>
      </c>
      <c r="R878" s="386">
        <v>4.4000000000000004</v>
      </c>
      <c r="S878" s="389">
        <v>23.602</v>
      </c>
      <c r="T878" s="386" t="s">
        <v>389</v>
      </c>
      <c r="U878" s="386" t="s">
        <v>405</v>
      </c>
    </row>
    <row r="879" spans="1:21">
      <c r="A879" s="386" t="s">
        <v>354</v>
      </c>
      <c r="B879" s="386" t="s">
        <v>13</v>
      </c>
      <c r="C879" s="386"/>
      <c r="D879" s="387">
        <v>44986</v>
      </c>
      <c r="E879" s="386">
        <v>3</v>
      </c>
      <c r="F879" s="386">
        <v>2023</v>
      </c>
      <c r="G879" s="388">
        <v>0</v>
      </c>
      <c r="H879" s="388">
        <v>22</v>
      </c>
      <c r="I879" s="388">
        <v>0</v>
      </c>
      <c r="J879" s="388">
        <v>0</v>
      </c>
      <c r="K879" s="386" t="s">
        <v>354</v>
      </c>
      <c r="L879" s="386" t="s">
        <v>41</v>
      </c>
      <c r="M879" s="386" t="s">
        <v>383</v>
      </c>
      <c r="N879" s="386" t="s">
        <v>380</v>
      </c>
      <c r="O879" s="386" t="s">
        <v>384</v>
      </c>
      <c r="P879" s="386" t="s">
        <v>46</v>
      </c>
      <c r="Q879" s="386" t="s">
        <v>385</v>
      </c>
      <c r="R879" s="386">
        <v>4.4000000000000004</v>
      </c>
      <c r="S879" s="386">
        <v>0.94199999999999995</v>
      </c>
      <c r="T879" s="386" t="s">
        <v>389</v>
      </c>
      <c r="U879" s="386" t="s">
        <v>405</v>
      </c>
    </row>
    <row r="880" spans="1:21">
      <c r="A880" s="386" t="s">
        <v>354</v>
      </c>
      <c r="B880" s="386" t="s">
        <v>14</v>
      </c>
      <c r="C880" s="386"/>
      <c r="D880" s="387">
        <v>44986</v>
      </c>
      <c r="E880" s="386">
        <v>3</v>
      </c>
      <c r="F880" s="386">
        <v>2023</v>
      </c>
      <c r="G880" s="388">
        <v>0</v>
      </c>
      <c r="H880" s="388">
        <v>22</v>
      </c>
      <c r="I880" s="388">
        <v>0</v>
      </c>
      <c r="J880" s="388">
        <v>0</v>
      </c>
      <c r="K880" s="386" t="s">
        <v>354</v>
      </c>
      <c r="L880" s="386" t="s">
        <v>41</v>
      </c>
      <c r="M880" s="386" t="s">
        <v>383</v>
      </c>
      <c r="N880" s="386" t="s">
        <v>380</v>
      </c>
      <c r="O880" s="386" t="s">
        <v>384</v>
      </c>
      <c r="P880" s="386" t="s">
        <v>46</v>
      </c>
      <c r="Q880" s="386" t="s">
        <v>385</v>
      </c>
      <c r="R880" s="386">
        <v>4.4000000000000004</v>
      </c>
      <c r="S880" s="386">
        <v>4.4400000000000004</v>
      </c>
      <c r="T880" s="386" t="s">
        <v>389</v>
      </c>
      <c r="U880" s="386" t="s">
        <v>405</v>
      </c>
    </row>
    <row r="881" spans="1:21">
      <c r="A881" s="386" t="s">
        <v>112</v>
      </c>
      <c r="B881" s="386" t="s">
        <v>7</v>
      </c>
      <c r="C881" s="386"/>
      <c r="D881" s="387">
        <v>44986</v>
      </c>
      <c r="E881" s="386">
        <v>3</v>
      </c>
      <c r="F881" s="386">
        <v>2023</v>
      </c>
      <c r="G881" s="388">
        <v>3</v>
      </c>
      <c r="H881" s="388">
        <v>22</v>
      </c>
      <c r="I881" s="388">
        <v>0.22</v>
      </c>
      <c r="J881" s="388">
        <v>0</v>
      </c>
      <c r="K881" s="386" t="s">
        <v>112</v>
      </c>
      <c r="L881" s="386" t="s">
        <v>72</v>
      </c>
      <c r="M881" s="386" t="s">
        <v>244</v>
      </c>
      <c r="N881" s="386" t="s">
        <v>62</v>
      </c>
      <c r="O881" s="386" t="s">
        <v>113</v>
      </c>
      <c r="P881" s="386" t="s">
        <v>60</v>
      </c>
      <c r="Q881" s="386" t="s">
        <v>193</v>
      </c>
      <c r="R881" s="386">
        <v>1.4666666666666666</v>
      </c>
      <c r="S881" s="389">
        <v>7.3999999999999996E-2</v>
      </c>
      <c r="T881" s="386" t="s">
        <v>389</v>
      </c>
      <c r="U881" s="386" t="s">
        <v>405</v>
      </c>
    </row>
    <row r="882" spans="1:21">
      <c r="A882" s="386" t="s">
        <v>112</v>
      </c>
      <c r="B882" s="386" t="s">
        <v>8</v>
      </c>
      <c r="C882" s="386"/>
      <c r="D882" s="387">
        <v>44986</v>
      </c>
      <c r="E882" s="386">
        <v>3</v>
      </c>
      <c r="F882" s="386">
        <v>2023</v>
      </c>
      <c r="G882" s="388">
        <v>0</v>
      </c>
      <c r="H882" s="388">
        <v>22</v>
      </c>
      <c r="I882" s="388">
        <v>0</v>
      </c>
      <c r="J882" s="388">
        <v>0</v>
      </c>
      <c r="K882" s="386" t="s">
        <v>112</v>
      </c>
      <c r="L882" s="386" t="s">
        <v>72</v>
      </c>
      <c r="M882" s="386" t="s">
        <v>244</v>
      </c>
      <c r="N882" s="386" t="s">
        <v>62</v>
      </c>
      <c r="O882" s="386" t="s">
        <v>113</v>
      </c>
      <c r="P882" s="386" t="s">
        <v>60</v>
      </c>
      <c r="Q882" s="386" t="s">
        <v>193</v>
      </c>
      <c r="R882" s="386">
        <v>1.4666666666666666</v>
      </c>
      <c r="S882" s="386">
        <v>0.09</v>
      </c>
      <c r="T882" s="386" t="s">
        <v>389</v>
      </c>
      <c r="U882" s="386" t="s">
        <v>405</v>
      </c>
    </row>
    <row r="883" spans="1:21">
      <c r="A883" s="386" t="s">
        <v>112</v>
      </c>
      <c r="B883" s="386" t="s">
        <v>9</v>
      </c>
      <c r="C883" s="386"/>
      <c r="D883" s="387">
        <v>44986</v>
      </c>
      <c r="E883" s="386">
        <v>3</v>
      </c>
      <c r="F883" s="386">
        <v>2023</v>
      </c>
      <c r="G883" s="388">
        <v>3.5</v>
      </c>
      <c r="H883" s="388">
        <v>22</v>
      </c>
      <c r="I883" s="388">
        <v>0.25666666666666665</v>
      </c>
      <c r="J883" s="388">
        <v>0</v>
      </c>
      <c r="K883" s="386" t="s">
        <v>112</v>
      </c>
      <c r="L883" s="386" t="s">
        <v>72</v>
      </c>
      <c r="M883" s="386" t="s">
        <v>244</v>
      </c>
      <c r="N883" s="386" t="s">
        <v>62</v>
      </c>
      <c r="O883" s="386" t="s">
        <v>113</v>
      </c>
      <c r="P883" s="386" t="s">
        <v>60</v>
      </c>
      <c r="Q883" s="386" t="s">
        <v>193</v>
      </c>
      <c r="R883" s="386">
        <v>1.4666666666666666</v>
      </c>
      <c r="S883" s="386">
        <v>0</v>
      </c>
      <c r="T883" s="386" t="s">
        <v>389</v>
      </c>
      <c r="U883" s="386" t="s">
        <v>405</v>
      </c>
    </row>
    <row r="884" spans="1:21">
      <c r="A884" s="386" t="s">
        <v>112</v>
      </c>
      <c r="B884" s="386" t="s">
        <v>10</v>
      </c>
      <c r="C884" s="386"/>
      <c r="D884" s="387">
        <v>44986</v>
      </c>
      <c r="E884" s="386">
        <v>3</v>
      </c>
      <c r="F884" s="386">
        <v>2023</v>
      </c>
      <c r="G884" s="388">
        <v>0.85</v>
      </c>
      <c r="H884" s="388">
        <v>22</v>
      </c>
      <c r="I884" s="388">
        <v>6.2333333333333331E-2</v>
      </c>
      <c r="J884" s="388">
        <v>6.9999999999999993E-2</v>
      </c>
      <c r="K884" s="386" t="s">
        <v>112</v>
      </c>
      <c r="L884" s="386" t="s">
        <v>72</v>
      </c>
      <c r="M884" s="386" t="s">
        <v>244</v>
      </c>
      <c r="N884" s="386" t="s">
        <v>62</v>
      </c>
      <c r="O884" s="386" t="s">
        <v>113</v>
      </c>
      <c r="P884" s="386" t="s">
        <v>60</v>
      </c>
      <c r="Q884" s="386" t="s">
        <v>193</v>
      </c>
      <c r="R884" s="386">
        <v>0.29333333333333333</v>
      </c>
      <c r="S884" s="389">
        <v>0</v>
      </c>
      <c r="T884" s="386" t="s">
        <v>389</v>
      </c>
      <c r="U884" s="386" t="s">
        <v>405</v>
      </c>
    </row>
    <row r="885" spans="1:21">
      <c r="A885" s="386" t="s">
        <v>112</v>
      </c>
      <c r="B885" s="386" t="s">
        <v>5</v>
      </c>
      <c r="C885" s="386"/>
      <c r="D885" s="387">
        <v>44986</v>
      </c>
      <c r="E885" s="386">
        <v>3</v>
      </c>
      <c r="F885" s="386">
        <v>2023</v>
      </c>
      <c r="G885" s="388">
        <v>0.75</v>
      </c>
      <c r="H885" s="388">
        <v>22</v>
      </c>
      <c r="I885" s="388">
        <v>5.5E-2</v>
      </c>
      <c r="J885" s="388">
        <v>0</v>
      </c>
      <c r="K885" s="386" t="s">
        <v>112</v>
      </c>
      <c r="L885" s="386" t="s">
        <v>72</v>
      </c>
      <c r="M885" s="386" t="s">
        <v>244</v>
      </c>
      <c r="N885" s="386" t="s">
        <v>62</v>
      </c>
      <c r="O885" s="386" t="s">
        <v>113</v>
      </c>
      <c r="P885" s="386" t="s">
        <v>60</v>
      </c>
      <c r="Q885" s="386" t="s">
        <v>193</v>
      </c>
      <c r="R885" s="386">
        <v>0.29333333333333333</v>
      </c>
      <c r="S885" s="386">
        <v>0</v>
      </c>
      <c r="T885" s="386" t="s">
        <v>389</v>
      </c>
      <c r="U885" s="386" t="s">
        <v>405</v>
      </c>
    </row>
    <row r="886" spans="1:21">
      <c r="A886" s="386" t="s">
        <v>112</v>
      </c>
      <c r="B886" s="386" t="s">
        <v>11</v>
      </c>
      <c r="C886" s="386"/>
      <c r="D886" s="387">
        <v>44986</v>
      </c>
      <c r="E886" s="386">
        <v>3</v>
      </c>
      <c r="F886" s="386">
        <v>2023</v>
      </c>
      <c r="G886" s="388">
        <v>14.6</v>
      </c>
      <c r="H886" s="388">
        <v>22</v>
      </c>
      <c r="I886" s="388">
        <v>1.0706666666666667</v>
      </c>
      <c r="J886" s="388">
        <v>0</v>
      </c>
      <c r="K886" s="386" t="s">
        <v>112</v>
      </c>
      <c r="L886" s="386" t="s">
        <v>72</v>
      </c>
      <c r="M886" s="386" t="s">
        <v>244</v>
      </c>
      <c r="N886" s="386" t="s">
        <v>62</v>
      </c>
      <c r="O886" s="386" t="s">
        <v>113</v>
      </c>
      <c r="P886" s="386" t="s">
        <v>60</v>
      </c>
      <c r="Q886" s="386" t="s">
        <v>193</v>
      </c>
      <c r="R886" s="386">
        <v>0.29333333333333333</v>
      </c>
      <c r="S886" s="386">
        <v>0</v>
      </c>
      <c r="T886" s="386" t="s">
        <v>389</v>
      </c>
      <c r="U886" s="386" t="s">
        <v>405</v>
      </c>
    </row>
    <row r="887" spans="1:21">
      <c r="A887" s="386" t="s">
        <v>112</v>
      </c>
      <c r="B887" s="386" t="s">
        <v>12</v>
      </c>
      <c r="C887" s="386"/>
      <c r="D887" s="387">
        <v>44986</v>
      </c>
      <c r="E887" s="386">
        <v>3</v>
      </c>
      <c r="F887" s="386">
        <v>2023</v>
      </c>
      <c r="G887" s="388">
        <v>5.5</v>
      </c>
      <c r="H887" s="388">
        <v>22</v>
      </c>
      <c r="I887" s="388">
        <v>0.40333333333333332</v>
      </c>
      <c r="J887" s="388">
        <v>0</v>
      </c>
      <c r="K887" s="386" t="s">
        <v>112</v>
      </c>
      <c r="L887" s="386" t="s">
        <v>72</v>
      </c>
      <c r="M887" s="386" t="s">
        <v>244</v>
      </c>
      <c r="N887" s="386" t="s">
        <v>62</v>
      </c>
      <c r="O887" s="386" t="s">
        <v>113</v>
      </c>
      <c r="P887" s="386" t="s">
        <v>60</v>
      </c>
      <c r="Q887" s="386" t="s">
        <v>193</v>
      </c>
      <c r="R887" s="386">
        <v>1.4666666666666666</v>
      </c>
      <c r="S887" s="389">
        <v>0</v>
      </c>
      <c r="T887" s="386" t="s">
        <v>389</v>
      </c>
      <c r="U887" s="386" t="s">
        <v>405</v>
      </c>
    </row>
    <row r="888" spans="1:21">
      <c r="A888" s="386" t="s">
        <v>112</v>
      </c>
      <c r="B888" s="386" t="s">
        <v>15</v>
      </c>
      <c r="C888" s="386"/>
      <c r="D888" s="387">
        <v>44986</v>
      </c>
      <c r="E888" s="386">
        <v>3</v>
      </c>
      <c r="F888" s="386">
        <v>2023</v>
      </c>
      <c r="G888" s="388">
        <v>0.75</v>
      </c>
      <c r="H888" s="388">
        <v>22</v>
      </c>
      <c r="I888" s="388">
        <v>5.5E-2</v>
      </c>
      <c r="J888" s="388">
        <v>0</v>
      </c>
      <c r="K888" s="386" t="s">
        <v>112</v>
      </c>
      <c r="L888" s="386" t="s">
        <v>72</v>
      </c>
      <c r="M888" s="386" t="s">
        <v>244</v>
      </c>
      <c r="N888" s="386" t="s">
        <v>62</v>
      </c>
      <c r="O888" s="386" t="s">
        <v>113</v>
      </c>
      <c r="P888" s="386" t="s">
        <v>60</v>
      </c>
      <c r="Q888" s="386" t="s">
        <v>193</v>
      </c>
      <c r="R888" s="386">
        <v>1.4666666666666666</v>
      </c>
      <c r="S888" s="386">
        <v>0</v>
      </c>
      <c r="T888" s="386" t="s">
        <v>389</v>
      </c>
      <c r="U888" s="386" t="s">
        <v>405</v>
      </c>
    </row>
    <row r="889" spans="1:21">
      <c r="A889" s="386" t="s">
        <v>112</v>
      </c>
      <c r="B889" s="386" t="s">
        <v>16</v>
      </c>
      <c r="C889" s="386"/>
      <c r="D889" s="387">
        <v>44986</v>
      </c>
      <c r="E889" s="386">
        <v>3</v>
      </c>
      <c r="F889" s="386">
        <v>2023</v>
      </c>
      <c r="G889" s="388">
        <v>0.05</v>
      </c>
      <c r="H889" s="388">
        <v>22</v>
      </c>
      <c r="I889" s="388">
        <v>3.666666666666667E-3</v>
      </c>
      <c r="J889" s="388">
        <v>0</v>
      </c>
      <c r="K889" s="386" t="s">
        <v>112</v>
      </c>
      <c r="L889" s="386" t="s">
        <v>72</v>
      </c>
      <c r="M889" s="386" t="s">
        <v>244</v>
      </c>
      <c r="N889" s="386" t="s">
        <v>62</v>
      </c>
      <c r="O889" s="386" t="s">
        <v>113</v>
      </c>
      <c r="P889" s="386" t="s">
        <v>60</v>
      </c>
      <c r="Q889" s="386" t="s">
        <v>193</v>
      </c>
      <c r="R889" s="386">
        <v>1.4666666666666666</v>
      </c>
      <c r="S889" s="386">
        <v>0</v>
      </c>
      <c r="T889" s="386" t="s">
        <v>389</v>
      </c>
      <c r="U889" s="386" t="s">
        <v>405</v>
      </c>
    </row>
    <row r="890" spans="1:21">
      <c r="A890" s="386" t="s">
        <v>112</v>
      </c>
      <c r="B890" s="386" t="s">
        <v>17</v>
      </c>
      <c r="C890" s="386"/>
      <c r="D890" s="387">
        <v>44986</v>
      </c>
      <c r="E890" s="386">
        <v>3</v>
      </c>
      <c r="F890" s="386">
        <v>2023</v>
      </c>
      <c r="G890" s="388">
        <v>1</v>
      </c>
      <c r="H890" s="388">
        <v>22</v>
      </c>
      <c r="I890" s="388">
        <v>7.3333333333333334E-2</v>
      </c>
      <c r="J890" s="388">
        <v>0</v>
      </c>
      <c r="K890" s="386" t="s">
        <v>112</v>
      </c>
      <c r="L890" s="386" t="s">
        <v>72</v>
      </c>
      <c r="M890" s="386" t="s">
        <v>244</v>
      </c>
      <c r="N890" s="386" t="s">
        <v>62</v>
      </c>
      <c r="O890" s="386" t="s">
        <v>113</v>
      </c>
      <c r="P890" s="386" t="s">
        <v>60</v>
      </c>
      <c r="Q890" s="386" t="s">
        <v>193</v>
      </c>
      <c r="R890" s="386">
        <v>0</v>
      </c>
      <c r="S890" s="389">
        <v>0</v>
      </c>
      <c r="T890" s="386" t="s">
        <v>389</v>
      </c>
      <c r="U890" s="386" t="s">
        <v>405</v>
      </c>
    </row>
    <row r="891" spans="1:21">
      <c r="A891" s="386" t="s">
        <v>112</v>
      </c>
      <c r="B891" s="386" t="s">
        <v>132</v>
      </c>
      <c r="C891" s="386"/>
      <c r="D891" s="387">
        <v>44986</v>
      </c>
      <c r="E891" s="386">
        <v>3</v>
      </c>
      <c r="F891" s="386">
        <v>2023</v>
      </c>
      <c r="G891" s="388">
        <v>0</v>
      </c>
      <c r="H891" s="388">
        <v>22</v>
      </c>
      <c r="I891" s="388">
        <v>0</v>
      </c>
      <c r="J891" s="388">
        <v>0</v>
      </c>
      <c r="K891" s="386" t="s">
        <v>112</v>
      </c>
      <c r="L891" s="386" t="s">
        <v>72</v>
      </c>
      <c r="M891" s="386" t="s">
        <v>244</v>
      </c>
      <c r="N891" s="386" t="s">
        <v>62</v>
      </c>
      <c r="O891" s="386" t="s">
        <v>113</v>
      </c>
      <c r="P891" s="386" t="s">
        <v>60</v>
      </c>
      <c r="Q891" s="386" t="s">
        <v>193</v>
      </c>
      <c r="R891" s="386">
        <v>0</v>
      </c>
      <c r="S891" s="386">
        <v>0</v>
      </c>
      <c r="T891" s="386" t="s">
        <v>389</v>
      </c>
      <c r="U891" s="386" t="s">
        <v>405</v>
      </c>
    </row>
    <row r="892" spans="1:21">
      <c r="A892" s="386" t="s">
        <v>112</v>
      </c>
      <c r="B892" s="386" t="s">
        <v>13</v>
      </c>
      <c r="C892" s="386"/>
      <c r="D892" s="387">
        <v>44986</v>
      </c>
      <c r="E892" s="386">
        <v>3</v>
      </c>
      <c r="F892" s="386">
        <v>2023</v>
      </c>
      <c r="G892" s="388">
        <v>0</v>
      </c>
      <c r="H892" s="388">
        <v>22</v>
      </c>
      <c r="I892" s="388">
        <v>0</v>
      </c>
      <c r="J892" s="388">
        <v>0</v>
      </c>
      <c r="K892" s="386" t="s">
        <v>112</v>
      </c>
      <c r="L892" s="386" t="s">
        <v>72</v>
      </c>
      <c r="M892" s="386" t="s">
        <v>244</v>
      </c>
      <c r="N892" s="386" t="s">
        <v>62</v>
      </c>
      <c r="O892" s="386" t="s">
        <v>113</v>
      </c>
      <c r="P892" s="386" t="s">
        <v>60</v>
      </c>
      <c r="Q892" s="386" t="s">
        <v>193</v>
      </c>
      <c r="R892" s="386">
        <v>0</v>
      </c>
      <c r="S892" s="386">
        <v>0</v>
      </c>
      <c r="T892" s="386" t="s">
        <v>389</v>
      </c>
      <c r="U892" s="386" t="s">
        <v>405</v>
      </c>
    </row>
    <row r="893" spans="1:21">
      <c r="A893" s="386" t="s">
        <v>112</v>
      </c>
      <c r="B893" s="386" t="s">
        <v>14</v>
      </c>
      <c r="C893" s="386"/>
      <c r="D893" s="387">
        <v>44986</v>
      </c>
      <c r="E893" s="386">
        <v>3</v>
      </c>
      <c r="F893" s="386">
        <v>2023</v>
      </c>
      <c r="G893" s="388">
        <v>0</v>
      </c>
      <c r="H893" s="388">
        <v>22</v>
      </c>
      <c r="I893" s="388">
        <v>0</v>
      </c>
      <c r="J893" s="388">
        <v>0</v>
      </c>
      <c r="K893" s="386" t="s">
        <v>112</v>
      </c>
      <c r="L893" s="386" t="s">
        <v>72</v>
      </c>
      <c r="M893" s="386" t="s">
        <v>244</v>
      </c>
      <c r="N893" s="386" t="s">
        <v>62</v>
      </c>
      <c r="O893" s="386" t="s">
        <v>113</v>
      </c>
      <c r="P893" s="386" t="s">
        <v>60</v>
      </c>
      <c r="Q893" s="386" t="s">
        <v>193</v>
      </c>
      <c r="R893" s="386">
        <v>0</v>
      </c>
      <c r="S893" s="389">
        <v>0</v>
      </c>
      <c r="T893" s="386" t="s">
        <v>389</v>
      </c>
      <c r="U893" s="386" t="s">
        <v>405</v>
      </c>
    </row>
    <row r="894" spans="1:21">
      <c r="A894" s="386" t="s">
        <v>114</v>
      </c>
      <c r="B894" s="386" t="s">
        <v>7</v>
      </c>
      <c r="C894" s="386"/>
      <c r="D894" s="387">
        <v>44986</v>
      </c>
      <c r="E894" s="386">
        <v>3</v>
      </c>
      <c r="F894" s="386">
        <v>2023</v>
      </c>
      <c r="G894" s="388">
        <v>50</v>
      </c>
      <c r="H894" s="388">
        <v>22</v>
      </c>
      <c r="I894" s="388">
        <v>3.6666666666666665</v>
      </c>
      <c r="J894" s="388">
        <v>0</v>
      </c>
      <c r="K894" s="386" t="s">
        <v>114</v>
      </c>
      <c r="L894" s="386" t="s">
        <v>41</v>
      </c>
      <c r="M894" s="386" t="s">
        <v>383</v>
      </c>
      <c r="N894" s="386" t="s">
        <v>83</v>
      </c>
      <c r="O894" s="386" t="s">
        <v>251</v>
      </c>
      <c r="P894" s="386" t="s">
        <v>46</v>
      </c>
      <c r="Q894" s="386" t="s">
        <v>115</v>
      </c>
      <c r="R894" s="386">
        <v>0</v>
      </c>
      <c r="S894" s="386">
        <v>0</v>
      </c>
      <c r="T894" s="386" t="s">
        <v>389</v>
      </c>
      <c r="U894" s="386" t="s">
        <v>405</v>
      </c>
    </row>
    <row r="895" spans="1:21">
      <c r="A895" s="386" t="s">
        <v>114</v>
      </c>
      <c r="B895" s="386" t="s">
        <v>8</v>
      </c>
      <c r="C895" s="386"/>
      <c r="D895" s="387">
        <v>44986</v>
      </c>
      <c r="E895" s="386">
        <v>3</v>
      </c>
      <c r="F895" s="386">
        <v>2023</v>
      </c>
      <c r="G895" s="388">
        <v>30</v>
      </c>
      <c r="H895" s="388">
        <v>22</v>
      </c>
      <c r="I895" s="388">
        <v>2.2000000000000002</v>
      </c>
      <c r="J895" s="388">
        <v>0</v>
      </c>
      <c r="K895" s="386" t="s">
        <v>114</v>
      </c>
      <c r="L895" s="386" t="s">
        <v>41</v>
      </c>
      <c r="M895" s="386" t="s">
        <v>383</v>
      </c>
      <c r="N895" s="386" t="s">
        <v>83</v>
      </c>
      <c r="O895" s="386" t="s">
        <v>251</v>
      </c>
      <c r="P895" s="386" t="s">
        <v>46</v>
      </c>
      <c r="Q895" s="386" t="s">
        <v>115</v>
      </c>
      <c r="R895" s="386">
        <v>0</v>
      </c>
      <c r="S895" s="386">
        <v>0</v>
      </c>
      <c r="T895" s="386" t="s">
        <v>389</v>
      </c>
      <c r="U895" s="386" t="s">
        <v>405</v>
      </c>
    </row>
    <row r="896" spans="1:21">
      <c r="A896" s="386" t="s">
        <v>114</v>
      </c>
      <c r="B896" s="386" t="s">
        <v>9</v>
      </c>
      <c r="C896" s="386"/>
      <c r="D896" s="387">
        <v>44986</v>
      </c>
      <c r="E896" s="386">
        <v>3</v>
      </c>
      <c r="F896" s="386">
        <v>2023</v>
      </c>
      <c r="G896" s="388">
        <v>100</v>
      </c>
      <c r="H896" s="388">
        <v>22</v>
      </c>
      <c r="I896" s="388">
        <v>7.333333333333333</v>
      </c>
      <c r="J896" s="388">
        <v>0</v>
      </c>
      <c r="K896" s="386" t="s">
        <v>114</v>
      </c>
      <c r="L896" s="386" t="s">
        <v>41</v>
      </c>
      <c r="M896" s="386" t="s">
        <v>383</v>
      </c>
      <c r="N896" s="386" t="s">
        <v>83</v>
      </c>
      <c r="O896" s="386" t="s">
        <v>251</v>
      </c>
      <c r="P896" s="386" t="s">
        <v>46</v>
      </c>
      <c r="Q896" s="386" t="s">
        <v>115</v>
      </c>
      <c r="R896" s="386">
        <v>0</v>
      </c>
      <c r="S896" s="389">
        <v>0</v>
      </c>
      <c r="T896" s="386" t="s">
        <v>389</v>
      </c>
      <c r="U896" s="386" t="s">
        <v>405</v>
      </c>
    </row>
    <row r="897" spans="1:21">
      <c r="A897" s="386" t="s">
        <v>114</v>
      </c>
      <c r="B897" s="386" t="s">
        <v>10</v>
      </c>
      <c r="C897" s="386"/>
      <c r="D897" s="387">
        <v>44986</v>
      </c>
      <c r="E897" s="386">
        <v>3</v>
      </c>
      <c r="F897" s="386">
        <v>2023</v>
      </c>
      <c r="G897" s="388">
        <v>58</v>
      </c>
      <c r="H897" s="388">
        <v>22</v>
      </c>
      <c r="I897" s="388">
        <v>4.253333333333333</v>
      </c>
      <c r="J897" s="388">
        <v>91.3</v>
      </c>
      <c r="K897" s="386" t="s">
        <v>114</v>
      </c>
      <c r="L897" s="386" t="s">
        <v>41</v>
      </c>
      <c r="M897" s="386" t="s">
        <v>383</v>
      </c>
      <c r="N897" s="386" t="s">
        <v>83</v>
      </c>
      <c r="O897" s="386" t="s">
        <v>251</v>
      </c>
      <c r="P897" s="386" t="s">
        <v>46</v>
      </c>
      <c r="Q897" s="386" t="s">
        <v>115</v>
      </c>
      <c r="R897" s="386">
        <v>0</v>
      </c>
      <c r="S897" s="386">
        <v>0</v>
      </c>
      <c r="T897" s="386" t="s">
        <v>389</v>
      </c>
      <c r="U897" s="386" t="s">
        <v>405</v>
      </c>
    </row>
    <row r="898" spans="1:21">
      <c r="A898" s="386" t="s">
        <v>114</v>
      </c>
      <c r="B898" s="386" t="s">
        <v>5</v>
      </c>
      <c r="C898" s="386"/>
      <c r="D898" s="387">
        <v>44986</v>
      </c>
      <c r="E898" s="386">
        <v>3</v>
      </c>
      <c r="F898" s="386">
        <v>2023</v>
      </c>
      <c r="G898" s="388">
        <v>56</v>
      </c>
      <c r="H898" s="388">
        <v>22</v>
      </c>
      <c r="I898" s="388">
        <v>4.1066666666666665</v>
      </c>
      <c r="J898" s="388">
        <v>0</v>
      </c>
      <c r="K898" s="386" t="s">
        <v>114</v>
      </c>
      <c r="L898" s="386" t="s">
        <v>41</v>
      </c>
      <c r="M898" s="386" t="s">
        <v>383</v>
      </c>
      <c r="N898" s="386" t="s">
        <v>83</v>
      </c>
      <c r="O898" s="386" t="s">
        <v>251</v>
      </c>
      <c r="P898" s="386" t="s">
        <v>46</v>
      </c>
      <c r="Q898" s="386" t="s">
        <v>115</v>
      </c>
      <c r="R898" s="386">
        <v>0</v>
      </c>
      <c r="S898" s="386">
        <v>0</v>
      </c>
      <c r="T898" s="386" t="s">
        <v>389</v>
      </c>
      <c r="U898" s="386" t="s">
        <v>405</v>
      </c>
    </row>
    <row r="899" spans="1:21">
      <c r="A899" s="386" t="s">
        <v>114</v>
      </c>
      <c r="B899" s="386" t="s">
        <v>11</v>
      </c>
      <c r="C899" s="386"/>
      <c r="D899" s="387">
        <v>44986</v>
      </c>
      <c r="E899" s="386">
        <v>3</v>
      </c>
      <c r="F899" s="386">
        <v>2023</v>
      </c>
      <c r="G899" s="388">
        <v>150</v>
      </c>
      <c r="H899" s="388">
        <v>22</v>
      </c>
      <c r="I899" s="388">
        <v>11</v>
      </c>
      <c r="J899" s="388">
        <v>0</v>
      </c>
      <c r="K899" s="386" t="s">
        <v>114</v>
      </c>
      <c r="L899" s="386" t="s">
        <v>41</v>
      </c>
      <c r="M899" s="386" t="s">
        <v>383</v>
      </c>
      <c r="N899" s="386" t="s">
        <v>83</v>
      </c>
      <c r="O899" s="386" t="s">
        <v>251</v>
      </c>
      <c r="P899" s="386" t="s">
        <v>46</v>
      </c>
      <c r="Q899" s="386" t="s">
        <v>115</v>
      </c>
      <c r="R899" s="386">
        <v>0</v>
      </c>
      <c r="S899" s="389">
        <v>0</v>
      </c>
      <c r="T899" s="386" t="s">
        <v>389</v>
      </c>
      <c r="U899" s="386" t="s">
        <v>405</v>
      </c>
    </row>
    <row r="900" spans="1:21">
      <c r="A900" s="386" t="s">
        <v>114</v>
      </c>
      <c r="B900" s="386" t="s">
        <v>12</v>
      </c>
      <c r="C900" s="386"/>
      <c r="D900" s="387">
        <v>44986</v>
      </c>
      <c r="E900" s="386">
        <v>3</v>
      </c>
      <c r="F900" s="386">
        <v>2023</v>
      </c>
      <c r="G900" s="388">
        <v>30</v>
      </c>
      <c r="H900" s="388">
        <v>22</v>
      </c>
      <c r="I900" s="388">
        <v>2.2000000000000002</v>
      </c>
      <c r="J900" s="388">
        <v>0</v>
      </c>
      <c r="K900" s="386" t="s">
        <v>114</v>
      </c>
      <c r="L900" s="386" t="s">
        <v>41</v>
      </c>
      <c r="M900" s="386" t="s">
        <v>383</v>
      </c>
      <c r="N900" s="386" t="s">
        <v>83</v>
      </c>
      <c r="O900" s="386" t="s">
        <v>251</v>
      </c>
      <c r="P900" s="386" t="s">
        <v>46</v>
      </c>
      <c r="Q900" s="386" t="s">
        <v>115</v>
      </c>
      <c r="R900" s="386">
        <v>0</v>
      </c>
      <c r="S900" s="386">
        <v>0</v>
      </c>
      <c r="T900" s="386" t="s">
        <v>389</v>
      </c>
      <c r="U900" s="386" t="s">
        <v>405</v>
      </c>
    </row>
    <row r="901" spans="1:21">
      <c r="A901" s="386" t="s">
        <v>114</v>
      </c>
      <c r="B901" s="386" t="s">
        <v>15</v>
      </c>
      <c r="C901" s="386"/>
      <c r="D901" s="387">
        <v>44986</v>
      </c>
      <c r="E901" s="386">
        <v>3</v>
      </c>
      <c r="F901" s="386">
        <v>2023</v>
      </c>
      <c r="G901" s="388">
        <v>0</v>
      </c>
      <c r="H901" s="388">
        <v>22</v>
      </c>
      <c r="I901" s="388">
        <v>0</v>
      </c>
      <c r="J901" s="388">
        <v>0</v>
      </c>
      <c r="K901" s="386" t="s">
        <v>114</v>
      </c>
      <c r="L901" s="386" t="s">
        <v>41</v>
      </c>
      <c r="M901" s="386" t="s">
        <v>383</v>
      </c>
      <c r="N901" s="386" t="s">
        <v>83</v>
      </c>
      <c r="O901" s="386" t="s">
        <v>251</v>
      </c>
      <c r="P901" s="386" t="s">
        <v>46</v>
      </c>
      <c r="Q901" s="386" t="s">
        <v>115</v>
      </c>
      <c r="R901" s="386">
        <v>0</v>
      </c>
      <c r="S901" s="386">
        <v>0</v>
      </c>
      <c r="T901" s="386" t="s">
        <v>389</v>
      </c>
      <c r="U901" s="386" t="s">
        <v>405</v>
      </c>
    </row>
    <row r="902" spans="1:21">
      <c r="A902" s="386" t="s">
        <v>114</v>
      </c>
      <c r="B902" s="386" t="s">
        <v>16</v>
      </c>
      <c r="C902" s="386"/>
      <c r="D902" s="387">
        <v>44986</v>
      </c>
      <c r="E902" s="386">
        <v>3</v>
      </c>
      <c r="F902" s="386">
        <v>2023</v>
      </c>
      <c r="G902" s="388">
        <v>38</v>
      </c>
      <c r="H902" s="388">
        <v>22</v>
      </c>
      <c r="I902" s="388">
        <v>2.7866666666666666</v>
      </c>
      <c r="J902" s="388">
        <v>0</v>
      </c>
      <c r="K902" s="386" t="s">
        <v>114</v>
      </c>
      <c r="L902" s="386" t="s">
        <v>41</v>
      </c>
      <c r="M902" s="386" t="s">
        <v>383</v>
      </c>
      <c r="N902" s="386" t="s">
        <v>83</v>
      </c>
      <c r="O902" s="386" t="s">
        <v>251</v>
      </c>
      <c r="P902" s="386" t="s">
        <v>46</v>
      </c>
      <c r="Q902" s="386" t="s">
        <v>115</v>
      </c>
      <c r="R902" s="386">
        <v>7.333333333333333</v>
      </c>
      <c r="S902" s="389">
        <v>7.17</v>
      </c>
      <c r="T902" s="386" t="s">
        <v>389</v>
      </c>
      <c r="U902" s="386" t="s">
        <v>405</v>
      </c>
    </row>
    <row r="903" spans="1:21">
      <c r="A903" s="386" t="s">
        <v>114</v>
      </c>
      <c r="B903" s="386" t="s">
        <v>17</v>
      </c>
      <c r="C903" s="386"/>
      <c r="D903" s="387">
        <v>44986</v>
      </c>
      <c r="E903" s="386">
        <v>3</v>
      </c>
      <c r="F903" s="386">
        <v>2023</v>
      </c>
      <c r="G903" s="388">
        <v>38</v>
      </c>
      <c r="H903" s="388">
        <v>22</v>
      </c>
      <c r="I903" s="388">
        <v>2.7866666666666666</v>
      </c>
      <c r="J903" s="388">
        <v>0</v>
      </c>
      <c r="K903" s="386" t="s">
        <v>114</v>
      </c>
      <c r="L903" s="386" t="s">
        <v>41</v>
      </c>
      <c r="M903" s="386" t="s">
        <v>383</v>
      </c>
      <c r="N903" s="386" t="s">
        <v>83</v>
      </c>
      <c r="O903" s="386" t="s">
        <v>251</v>
      </c>
      <c r="P903" s="386" t="s">
        <v>46</v>
      </c>
      <c r="Q903" s="386" t="s">
        <v>115</v>
      </c>
      <c r="R903" s="386">
        <v>7.333333333333333</v>
      </c>
      <c r="S903" s="386">
        <v>6.7976999999999999</v>
      </c>
      <c r="T903" s="386" t="s">
        <v>389</v>
      </c>
      <c r="U903" s="386" t="s">
        <v>405</v>
      </c>
    </row>
    <row r="904" spans="1:21">
      <c r="A904" s="386" t="s">
        <v>114</v>
      </c>
      <c r="B904" s="386" t="s">
        <v>132</v>
      </c>
      <c r="C904" s="386"/>
      <c r="D904" s="387">
        <v>44986</v>
      </c>
      <c r="E904" s="386">
        <v>3</v>
      </c>
      <c r="F904" s="386">
        <v>2023</v>
      </c>
      <c r="G904" s="388">
        <v>0</v>
      </c>
      <c r="H904" s="388">
        <v>22</v>
      </c>
      <c r="I904" s="388">
        <v>0</v>
      </c>
      <c r="J904" s="388">
        <v>0</v>
      </c>
      <c r="K904" s="386" t="s">
        <v>114</v>
      </c>
      <c r="L904" s="386" t="s">
        <v>41</v>
      </c>
      <c r="M904" s="386" t="s">
        <v>383</v>
      </c>
      <c r="N904" s="386" t="s">
        <v>83</v>
      </c>
      <c r="O904" s="386" t="s">
        <v>251</v>
      </c>
      <c r="P904" s="386" t="s">
        <v>46</v>
      </c>
      <c r="Q904" s="386" t="s">
        <v>115</v>
      </c>
      <c r="R904" s="386">
        <v>7.333333333333333</v>
      </c>
      <c r="S904" s="386">
        <v>27.8</v>
      </c>
      <c r="T904" s="386" t="s">
        <v>389</v>
      </c>
      <c r="U904" s="386" t="s">
        <v>405</v>
      </c>
    </row>
    <row r="905" spans="1:21">
      <c r="A905" s="386" t="s">
        <v>114</v>
      </c>
      <c r="B905" s="386" t="s">
        <v>13</v>
      </c>
      <c r="C905" s="386"/>
      <c r="D905" s="387">
        <v>44986</v>
      </c>
      <c r="E905" s="386">
        <v>3</v>
      </c>
      <c r="F905" s="386">
        <v>2023</v>
      </c>
      <c r="G905" s="388">
        <v>0</v>
      </c>
      <c r="H905" s="388">
        <v>22</v>
      </c>
      <c r="I905" s="388">
        <v>0</v>
      </c>
      <c r="J905" s="388">
        <v>0</v>
      </c>
      <c r="K905" s="386" t="s">
        <v>114</v>
      </c>
      <c r="L905" s="386" t="s">
        <v>41</v>
      </c>
      <c r="M905" s="386" t="s">
        <v>383</v>
      </c>
      <c r="N905" s="386" t="s">
        <v>83</v>
      </c>
      <c r="O905" s="386" t="s">
        <v>251</v>
      </c>
      <c r="P905" s="386" t="s">
        <v>46</v>
      </c>
      <c r="Q905" s="386" t="s">
        <v>115</v>
      </c>
      <c r="R905" s="386">
        <v>1.4666666666666666</v>
      </c>
      <c r="S905" s="389">
        <v>0</v>
      </c>
      <c r="T905" s="386" t="s">
        <v>389</v>
      </c>
      <c r="U905" s="386" t="s">
        <v>405</v>
      </c>
    </row>
    <row r="906" spans="1:21">
      <c r="A906" s="386" t="s">
        <v>114</v>
      </c>
      <c r="B906" s="386" t="s">
        <v>14</v>
      </c>
      <c r="C906" s="386"/>
      <c r="D906" s="387">
        <v>44986</v>
      </c>
      <c r="E906" s="386">
        <v>3</v>
      </c>
      <c r="F906" s="386">
        <v>2023</v>
      </c>
      <c r="G906" s="388">
        <v>0</v>
      </c>
      <c r="H906" s="388">
        <v>22</v>
      </c>
      <c r="I906" s="388">
        <v>0</v>
      </c>
      <c r="J906" s="388">
        <v>0</v>
      </c>
      <c r="K906" s="386" t="s">
        <v>114</v>
      </c>
      <c r="L906" s="386" t="s">
        <v>41</v>
      </c>
      <c r="M906" s="386" t="s">
        <v>383</v>
      </c>
      <c r="N906" s="386" t="s">
        <v>83</v>
      </c>
      <c r="O906" s="386" t="s">
        <v>251</v>
      </c>
      <c r="P906" s="386" t="s">
        <v>46</v>
      </c>
      <c r="Q906" s="386" t="s">
        <v>115</v>
      </c>
      <c r="R906" s="386">
        <v>1.4666666666666666</v>
      </c>
      <c r="S906" s="386">
        <v>0</v>
      </c>
      <c r="T906" s="386" t="s">
        <v>389</v>
      </c>
      <c r="U906" s="386" t="s">
        <v>405</v>
      </c>
    </row>
    <row r="907" spans="1:21">
      <c r="A907" s="386" t="s">
        <v>116</v>
      </c>
      <c r="B907" s="386" t="s">
        <v>7</v>
      </c>
      <c r="C907" s="386"/>
      <c r="D907" s="387">
        <v>44986</v>
      </c>
      <c r="E907" s="386">
        <v>3</v>
      </c>
      <c r="F907" s="386">
        <v>2023</v>
      </c>
      <c r="G907" s="388">
        <v>53.1</v>
      </c>
      <c r="H907" s="388">
        <v>22</v>
      </c>
      <c r="I907" s="388">
        <v>3.8940000000000001</v>
      </c>
      <c r="J907" s="388">
        <v>1.3199999999999998</v>
      </c>
      <c r="K907" s="386" t="s">
        <v>86</v>
      </c>
      <c r="L907" s="386" t="s">
        <v>86</v>
      </c>
      <c r="M907" s="386" t="s">
        <v>386</v>
      </c>
      <c r="N907" s="386" t="s">
        <v>387</v>
      </c>
      <c r="O907" s="386" t="s">
        <v>117</v>
      </c>
      <c r="P907" s="386" t="s">
        <v>90</v>
      </c>
      <c r="Q907" s="386" t="s">
        <v>221</v>
      </c>
      <c r="R907" s="386">
        <v>1.4666666666666666</v>
      </c>
      <c r="S907" s="386">
        <v>0</v>
      </c>
      <c r="T907" s="386" t="s">
        <v>389</v>
      </c>
      <c r="U907" s="386" t="s">
        <v>405</v>
      </c>
    </row>
    <row r="908" spans="1:21">
      <c r="A908" s="386" t="s">
        <v>116</v>
      </c>
      <c r="B908" s="386" t="s">
        <v>130</v>
      </c>
      <c r="C908" s="386"/>
      <c r="D908" s="387">
        <v>44986</v>
      </c>
      <c r="E908" s="386">
        <v>3</v>
      </c>
      <c r="F908" s="386">
        <v>2023</v>
      </c>
      <c r="G908" s="388">
        <v>53.1</v>
      </c>
      <c r="H908" s="388">
        <v>22</v>
      </c>
      <c r="I908" s="388">
        <v>3.8940000000000001</v>
      </c>
      <c r="J908" s="388">
        <v>20.883000000000003</v>
      </c>
      <c r="K908" s="386" t="s">
        <v>86</v>
      </c>
      <c r="L908" s="386" t="s">
        <v>86</v>
      </c>
      <c r="M908" s="386" t="s">
        <v>386</v>
      </c>
      <c r="N908" s="386" t="s">
        <v>387</v>
      </c>
      <c r="O908" s="386" t="s">
        <v>117</v>
      </c>
      <c r="P908" s="386" t="s">
        <v>90</v>
      </c>
      <c r="Q908" s="386" t="s">
        <v>221</v>
      </c>
      <c r="R908" s="386">
        <v>9.2033333333333331</v>
      </c>
      <c r="S908" s="389">
        <v>0</v>
      </c>
      <c r="T908" s="386" t="s">
        <v>389</v>
      </c>
      <c r="U908" s="386" t="s">
        <v>405</v>
      </c>
    </row>
    <row r="909" spans="1:21">
      <c r="A909" s="386" t="s">
        <v>116</v>
      </c>
      <c r="B909" s="386" t="s">
        <v>131</v>
      </c>
      <c r="C909" s="386"/>
      <c r="D909" s="387">
        <v>44986</v>
      </c>
      <c r="E909" s="386">
        <v>3</v>
      </c>
      <c r="F909" s="386">
        <v>2023</v>
      </c>
      <c r="G909" s="388">
        <v>53.1</v>
      </c>
      <c r="H909" s="388">
        <v>22</v>
      </c>
      <c r="I909" s="388">
        <v>3.8940000000000001</v>
      </c>
      <c r="J909" s="388">
        <v>0</v>
      </c>
      <c r="K909" s="386" t="s">
        <v>86</v>
      </c>
      <c r="L909" s="386" t="s">
        <v>86</v>
      </c>
      <c r="M909" s="386" t="s">
        <v>386</v>
      </c>
      <c r="N909" s="386" t="s">
        <v>387</v>
      </c>
      <c r="O909" s="386" t="s">
        <v>117</v>
      </c>
      <c r="P909" s="386" t="s">
        <v>90</v>
      </c>
      <c r="Q909" s="386" t="s">
        <v>221</v>
      </c>
      <c r="R909" s="386">
        <v>9.2033333333333331</v>
      </c>
      <c r="S909" s="386">
        <v>0</v>
      </c>
      <c r="T909" s="386" t="s">
        <v>389</v>
      </c>
      <c r="U909" s="386" t="s">
        <v>405</v>
      </c>
    </row>
    <row r="910" spans="1:21">
      <c r="A910" s="386" t="s">
        <v>116</v>
      </c>
      <c r="B910" s="386" t="s">
        <v>9</v>
      </c>
      <c r="C910" s="386"/>
      <c r="D910" s="387">
        <v>44986</v>
      </c>
      <c r="E910" s="386">
        <v>3</v>
      </c>
      <c r="F910" s="386">
        <v>2023</v>
      </c>
      <c r="G910" s="388">
        <v>0</v>
      </c>
      <c r="H910" s="388">
        <v>22</v>
      </c>
      <c r="I910" s="388">
        <v>0</v>
      </c>
      <c r="J910" s="388">
        <v>0</v>
      </c>
      <c r="K910" s="386" t="s">
        <v>86</v>
      </c>
      <c r="L910" s="386" t="s">
        <v>86</v>
      </c>
      <c r="M910" s="386" t="s">
        <v>386</v>
      </c>
      <c r="N910" s="386" t="s">
        <v>387</v>
      </c>
      <c r="O910" s="386" t="s">
        <v>117</v>
      </c>
      <c r="P910" s="386" t="s">
        <v>90</v>
      </c>
      <c r="Q910" s="386" t="s">
        <v>221</v>
      </c>
      <c r="R910" s="386">
        <v>9.2033333333333331</v>
      </c>
      <c r="S910" s="386">
        <v>0</v>
      </c>
      <c r="T910" s="386" t="s">
        <v>389</v>
      </c>
      <c r="U910" s="386" t="s">
        <v>405</v>
      </c>
    </row>
    <row r="911" spans="1:21">
      <c r="A911" s="386" t="s">
        <v>116</v>
      </c>
      <c r="B911" s="386" t="s">
        <v>10</v>
      </c>
      <c r="C911" s="386"/>
      <c r="D911" s="387">
        <v>44986</v>
      </c>
      <c r="E911" s="386">
        <v>3</v>
      </c>
      <c r="F911" s="386">
        <v>2023</v>
      </c>
      <c r="G911" s="388">
        <v>17.7</v>
      </c>
      <c r="H911" s="388">
        <v>22</v>
      </c>
      <c r="I911" s="388">
        <v>1.2979999999999998</v>
      </c>
      <c r="J911" s="388">
        <v>0</v>
      </c>
      <c r="K911" s="386" t="s">
        <v>86</v>
      </c>
      <c r="L911" s="386" t="s">
        <v>86</v>
      </c>
      <c r="M911" s="386" t="s">
        <v>386</v>
      </c>
      <c r="N911" s="386" t="s">
        <v>387</v>
      </c>
      <c r="O911" s="386" t="s">
        <v>117</v>
      </c>
      <c r="P911" s="386" t="s">
        <v>90</v>
      </c>
      <c r="Q911" s="386" t="s">
        <v>221</v>
      </c>
      <c r="R911" s="386">
        <v>0</v>
      </c>
      <c r="S911" s="389">
        <v>0</v>
      </c>
      <c r="T911" s="386" t="s">
        <v>389</v>
      </c>
      <c r="U911" s="386" t="s">
        <v>405</v>
      </c>
    </row>
    <row r="912" spans="1:21">
      <c r="A912" s="386" t="s">
        <v>116</v>
      </c>
      <c r="B912" s="386" t="s">
        <v>5</v>
      </c>
      <c r="C912" s="386"/>
      <c r="D912" s="387">
        <v>44986</v>
      </c>
      <c r="E912" s="386">
        <v>3</v>
      </c>
      <c r="F912" s="386">
        <v>2023</v>
      </c>
      <c r="G912" s="388">
        <v>53.1</v>
      </c>
      <c r="H912" s="388">
        <v>22</v>
      </c>
      <c r="I912" s="388">
        <v>3.8940000000000001</v>
      </c>
      <c r="J912" s="388">
        <v>5.12</v>
      </c>
      <c r="K912" s="386" t="s">
        <v>86</v>
      </c>
      <c r="L912" s="386" t="s">
        <v>86</v>
      </c>
      <c r="M912" s="386" t="s">
        <v>386</v>
      </c>
      <c r="N912" s="386" t="s">
        <v>387</v>
      </c>
      <c r="O912" s="386" t="s">
        <v>117</v>
      </c>
      <c r="P912" s="386" t="s">
        <v>90</v>
      </c>
      <c r="Q912" s="386" t="s">
        <v>221</v>
      </c>
      <c r="R912" s="386">
        <v>0</v>
      </c>
      <c r="S912" s="386">
        <v>0</v>
      </c>
      <c r="T912" s="386" t="s">
        <v>389</v>
      </c>
      <c r="U912" s="386" t="s">
        <v>405</v>
      </c>
    </row>
    <row r="913" spans="1:21">
      <c r="A913" s="386" t="s">
        <v>116</v>
      </c>
      <c r="B913" s="386" t="s">
        <v>11</v>
      </c>
      <c r="C913" s="386"/>
      <c r="D913" s="387">
        <v>44986</v>
      </c>
      <c r="E913" s="386">
        <v>3</v>
      </c>
      <c r="F913" s="386">
        <v>2023</v>
      </c>
      <c r="G913" s="388">
        <v>53.1</v>
      </c>
      <c r="H913" s="388">
        <v>22</v>
      </c>
      <c r="I913" s="388">
        <v>3.8940000000000001</v>
      </c>
      <c r="J913" s="388">
        <v>0.59000000000000008</v>
      </c>
      <c r="K913" s="386" t="s">
        <v>86</v>
      </c>
      <c r="L913" s="386" t="s">
        <v>86</v>
      </c>
      <c r="M913" s="386" t="s">
        <v>386</v>
      </c>
      <c r="N913" s="386" t="s">
        <v>387</v>
      </c>
      <c r="O913" s="386" t="s">
        <v>117</v>
      </c>
      <c r="P913" s="386" t="s">
        <v>90</v>
      </c>
      <c r="Q913" s="386" t="s">
        <v>221</v>
      </c>
      <c r="R913" s="386">
        <v>0</v>
      </c>
      <c r="S913" s="386">
        <v>0</v>
      </c>
      <c r="T913" s="386" t="s">
        <v>389</v>
      </c>
      <c r="U913" s="386" t="s">
        <v>405</v>
      </c>
    </row>
    <row r="914" spans="1:21">
      <c r="A914" s="386" t="s">
        <v>116</v>
      </c>
      <c r="B914" s="386" t="s">
        <v>12</v>
      </c>
      <c r="C914" s="386"/>
      <c r="D914" s="387">
        <v>44986</v>
      </c>
      <c r="E914" s="386">
        <v>3</v>
      </c>
      <c r="F914" s="386">
        <v>2023</v>
      </c>
      <c r="G914" s="388">
        <v>46.02</v>
      </c>
      <c r="H914" s="388">
        <v>22</v>
      </c>
      <c r="I914" s="388">
        <v>3.3748</v>
      </c>
      <c r="J914" s="388">
        <v>0.05</v>
      </c>
      <c r="K914" s="386" t="s">
        <v>86</v>
      </c>
      <c r="L914" s="386" t="s">
        <v>86</v>
      </c>
      <c r="M914" s="386" t="s">
        <v>386</v>
      </c>
      <c r="N914" s="386" t="s">
        <v>387</v>
      </c>
      <c r="O914" s="386" t="s">
        <v>117</v>
      </c>
      <c r="P914" s="386" t="s">
        <v>90</v>
      </c>
      <c r="Q914" s="386" t="s">
        <v>221</v>
      </c>
      <c r="R914" s="386">
        <v>0</v>
      </c>
      <c r="S914" s="389">
        <v>0</v>
      </c>
      <c r="T914" s="386" t="s">
        <v>389</v>
      </c>
      <c r="U914" s="386" t="s">
        <v>405</v>
      </c>
    </row>
    <row r="915" spans="1:21">
      <c r="A915" s="386" t="s">
        <v>116</v>
      </c>
      <c r="B915" s="386" t="s">
        <v>15</v>
      </c>
      <c r="C915" s="386"/>
      <c r="D915" s="387">
        <v>44986</v>
      </c>
      <c r="E915" s="386">
        <v>3</v>
      </c>
      <c r="F915" s="386">
        <v>2023</v>
      </c>
      <c r="G915" s="388">
        <v>3.54</v>
      </c>
      <c r="H915" s="388">
        <v>22</v>
      </c>
      <c r="I915" s="388">
        <v>0.2596</v>
      </c>
      <c r="J915" s="388">
        <v>0</v>
      </c>
      <c r="K915" s="386" t="s">
        <v>86</v>
      </c>
      <c r="L915" s="386" t="s">
        <v>86</v>
      </c>
      <c r="M915" s="386" t="s">
        <v>386</v>
      </c>
      <c r="N915" s="386" t="s">
        <v>387</v>
      </c>
      <c r="O915" s="386" t="s">
        <v>117</v>
      </c>
      <c r="P915" s="386" t="s">
        <v>90</v>
      </c>
      <c r="Q915" s="386" t="s">
        <v>221</v>
      </c>
      <c r="R915" s="386">
        <v>0</v>
      </c>
      <c r="S915" s="386">
        <v>0</v>
      </c>
      <c r="T915" s="386" t="s">
        <v>389</v>
      </c>
      <c r="U915" s="386" t="s">
        <v>405</v>
      </c>
    </row>
    <row r="916" spans="1:21">
      <c r="A916" s="386" t="s">
        <v>116</v>
      </c>
      <c r="B916" s="386" t="s">
        <v>16</v>
      </c>
      <c r="C916" s="386"/>
      <c r="D916" s="387">
        <v>44986</v>
      </c>
      <c r="E916" s="386">
        <v>3</v>
      </c>
      <c r="F916" s="386">
        <v>2023</v>
      </c>
      <c r="G916" s="388">
        <v>21.24</v>
      </c>
      <c r="H916" s="388">
        <v>22</v>
      </c>
      <c r="I916" s="388">
        <v>1.5575999999999999</v>
      </c>
      <c r="J916" s="388">
        <v>1.66</v>
      </c>
      <c r="K916" s="386" t="s">
        <v>86</v>
      </c>
      <c r="L916" s="386" t="s">
        <v>86</v>
      </c>
      <c r="M916" s="386" t="s">
        <v>386</v>
      </c>
      <c r="N916" s="386" t="s">
        <v>387</v>
      </c>
      <c r="O916" s="386" t="s">
        <v>117</v>
      </c>
      <c r="P916" s="386" t="s">
        <v>90</v>
      </c>
      <c r="Q916" s="386" t="s">
        <v>221</v>
      </c>
      <c r="R916" s="386">
        <v>0</v>
      </c>
      <c r="S916" s="386">
        <v>0</v>
      </c>
      <c r="T916" s="386" t="s">
        <v>389</v>
      </c>
      <c r="U916" s="386" t="s">
        <v>405</v>
      </c>
    </row>
    <row r="917" spans="1:21">
      <c r="A917" s="386" t="s">
        <v>116</v>
      </c>
      <c r="B917" s="386" t="s">
        <v>17</v>
      </c>
      <c r="C917" s="386"/>
      <c r="D917" s="387">
        <v>44986</v>
      </c>
      <c r="E917" s="386">
        <v>3</v>
      </c>
      <c r="F917" s="386">
        <v>2023</v>
      </c>
      <c r="G917" s="388">
        <v>0</v>
      </c>
      <c r="H917" s="388">
        <v>22</v>
      </c>
      <c r="I917" s="388">
        <v>0</v>
      </c>
      <c r="J917" s="388">
        <v>0</v>
      </c>
      <c r="K917" s="386" t="s">
        <v>86</v>
      </c>
      <c r="L917" s="386" t="s">
        <v>86</v>
      </c>
      <c r="M917" s="386" t="s">
        <v>386</v>
      </c>
      <c r="N917" s="386" t="s">
        <v>387</v>
      </c>
      <c r="O917" s="386" t="s">
        <v>117</v>
      </c>
      <c r="P917" s="386" t="s">
        <v>90</v>
      </c>
      <c r="Q917" s="386" t="s">
        <v>221</v>
      </c>
      <c r="R917" s="386">
        <v>9.2033333333333331</v>
      </c>
      <c r="S917" s="389">
        <v>0</v>
      </c>
      <c r="T917" s="386" t="s">
        <v>389</v>
      </c>
      <c r="U917" s="386" t="s">
        <v>405</v>
      </c>
    </row>
    <row r="918" spans="1:21">
      <c r="A918" s="386" t="s">
        <v>116</v>
      </c>
      <c r="B918" s="386" t="s">
        <v>132</v>
      </c>
      <c r="C918" s="386"/>
      <c r="D918" s="387">
        <v>44986</v>
      </c>
      <c r="E918" s="386">
        <v>3</v>
      </c>
      <c r="F918" s="386">
        <v>2023</v>
      </c>
      <c r="G918" s="388">
        <v>0</v>
      </c>
      <c r="H918" s="388">
        <v>22</v>
      </c>
      <c r="I918" s="388">
        <v>0</v>
      </c>
      <c r="J918" s="388">
        <v>0</v>
      </c>
      <c r="K918" s="386" t="s">
        <v>86</v>
      </c>
      <c r="L918" s="386" t="s">
        <v>86</v>
      </c>
      <c r="M918" s="386" t="s">
        <v>386</v>
      </c>
      <c r="N918" s="386" t="s">
        <v>387</v>
      </c>
      <c r="O918" s="386" t="s">
        <v>117</v>
      </c>
      <c r="P918" s="386" t="s">
        <v>90</v>
      </c>
      <c r="Q918" s="386" t="s">
        <v>221</v>
      </c>
      <c r="R918" s="386">
        <v>9.2033333333333331</v>
      </c>
      <c r="S918" s="386">
        <v>0.65</v>
      </c>
      <c r="T918" s="386" t="s">
        <v>389</v>
      </c>
      <c r="U918" s="386" t="s">
        <v>405</v>
      </c>
    </row>
    <row r="919" spans="1:21">
      <c r="A919" s="386" t="s">
        <v>116</v>
      </c>
      <c r="B919" s="386" t="s">
        <v>13</v>
      </c>
      <c r="C919" s="386"/>
      <c r="D919" s="387">
        <v>44986</v>
      </c>
      <c r="E919" s="386">
        <v>3</v>
      </c>
      <c r="F919" s="386">
        <v>2023</v>
      </c>
      <c r="G919" s="388">
        <v>0</v>
      </c>
      <c r="H919" s="388">
        <v>22</v>
      </c>
      <c r="I919" s="388">
        <v>0</v>
      </c>
      <c r="J919" s="388">
        <v>0</v>
      </c>
      <c r="K919" s="386" t="s">
        <v>86</v>
      </c>
      <c r="L919" s="386" t="s">
        <v>86</v>
      </c>
      <c r="M919" s="386" t="s">
        <v>386</v>
      </c>
      <c r="N919" s="386" t="s">
        <v>387</v>
      </c>
      <c r="O919" s="386" t="s">
        <v>117</v>
      </c>
      <c r="P919" s="386" t="s">
        <v>90</v>
      </c>
      <c r="Q919" s="386" t="s">
        <v>221</v>
      </c>
      <c r="R919" s="386">
        <v>9.2033333333333331</v>
      </c>
      <c r="S919" s="386">
        <v>0.84</v>
      </c>
      <c r="T919" s="386" t="s">
        <v>389</v>
      </c>
      <c r="U919" s="386" t="s">
        <v>405</v>
      </c>
    </row>
    <row r="920" spans="1:21">
      <c r="A920" s="386" t="s">
        <v>116</v>
      </c>
      <c r="B920" s="386" t="s">
        <v>14</v>
      </c>
      <c r="C920" s="386"/>
      <c r="D920" s="387">
        <v>44986</v>
      </c>
      <c r="E920" s="386">
        <v>3</v>
      </c>
      <c r="F920" s="386">
        <v>2023</v>
      </c>
      <c r="G920" s="388">
        <v>0</v>
      </c>
      <c r="H920" s="388">
        <v>22</v>
      </c>
      <c r="I920" s="388">
        <v>0</v>
      </c>
      <c r="J920" s="388">
        <v>0</v>
      </c>
      <c r="K920" s="386" t="s">
        <v>86</v>
      </c>
      <c r="L920" s="386" t="s">
        <v>86</v>
      </c>
      <c r="M920" s="386" t="s">
        <v>386</v>
      </c>
      <c r="N920" s="386" t="s">
        <v>387</v>
      </c>
      <c r="O920" s="386" t="s">
        <v>117</v>
      </c>
      <c r="P920" s="386" t="s">
        <v>90</v>
      </c>
      <c r="Q920" s="386" t="s">
        <v>221</v>
      </c>
      <c r="R920" s="386">
        <v>9.2033333333333331</v>
      </c>
      <c r="S920" s="389">
        <v>0</v>
      </c>
      <c r="T920" s="386" t="s">
        <v>389</v>
      </c>
      <c r="U920" s="386" t="s">
        <v>405</v>
      </c>
    </row>
    <row r="921" spans="1:21">
      <c r="A921" s="386" t="s">
        <v>118</v>
      </c>
      <c r="B921" s="386" t="s">
        <v>7</v>
      </c>
      <c r="C921" s="386"/>
      <c r="D921" s="387">
        <v>44986</v>
      </c>
      <c r="E921" s="386">
        <v>3</v>
      </c>
      <c r="F921" s="386">
        <v>2023</v>
      </c>
      <c r="G921" s="388">
        <v>20</v>
      </c>
      <c r="H921" s="388">
        <v>22</v>
      </c>
      <c r="I921" s="388">
        <v>1.4666666666666666</v>
      </c>
      <c r="J921" s="388">
        <v>0.30171999999999999</v>
      </c>
      <c r="K921" s="386" t="s">
        <v>41</v>
      </c>
      <c r="L921" s="386" t="s">
        <v>41</v>
      </c>
      <c r="M921" s="386" t="s">
        <v>386</v>
      </c>
      <c r="N921" s="386" t="s">
        <v>387</v>
      </c>
      <c r="O921" s="386" t="s">
        <v>119</v>
      </c>
      <c r="P921" s="386" t="s">
        <v>90</v>
      </c>
      <c r="Q921" s="386" t="s">
        <v>120</v>
      </c>
      <c r="R921" s="386">
        <v>9.2033333333333331</v>
      </c>
      <c r="S921" s="386">
        <v>4.2</v>
      </c>
      <c r="T921" s="386" t="s">
        <v>389</v>
      </c>
      <c r="U921" s="386" t="s">
        <v>405</v>
      </c>
    </row>
    <row r="922" spans="1:21">
      <c r="A922" s="386" t="s">
        <v>118</v>
      </c>
      <c r="B922" s="386" t="s">
        <v>8</v>
      </c>
      <c r="C922" s="386"/>
      <c r="D922" s="387">
        <v>44986</v>
      </c>
      <c r="E922" s="386">
        <v>3</v>
      </c>
      <c r="F922" s="386">
        <v>2023</v>
      </c>
      <c r="G922" s="388">
        <v>30</v>
      </c>
      <c r="H922" s="388">
        <v>22</v>
      </c>
      <c r="I922" s="388">
        <v>2.2000000000000002</v>
      </c>
      <c r="J922" s="388">
        <v>0</v>
      </c>
      <c r="K922" s="386" t="s">
        <v>41</v>
      </c>
      <c r="L922" s="386" t="s">
        <v>41</v>
      </c>
      <c r="M922" s="386" t="s">
        <v>386</v>
      </c>
      <c r="N922" s="386" t="s">
        <v>387</v>
      </c>
      <c r="O922" s="386" t="s">
        <v>119</v>
      </c>
      <c r="P922" s="386" t="s">
        <v>90</v>
      </c>
      <c r="Q922" s="386" t="s">
        <v>120</v>
      </c>
      <c r="R922" s="386">
        <v>9.2033333333333331</v>
      </c>
      <c r="S922" s="386">
        <v>16</v>
      </c>
      <c r="T922" s="386" t="s">
        <v>389</v>
      </c>
      <c r="U922" s="386" t="s">
        <v>405</v>
      </c>
    </row>
    <row r="923" spans="1:21">
      <c r="A923" s="386" t="s">
        <v>118</v>
      </c>
      <c r="B923" s="386" t="s">
        <v>9</v>
      </c>
      <c r="C923" s="386"/>
      <c r="D923" s="387">
        <v>44986</v>
      </c>
      <c r="E923" s="386">
        <v>3</v>
      </c>
      <c r="F923" s="386">
        <v>2023</v>
      </c>
      <c r="G923" s="388">
        <v>0</v>
      </c>
      <c r="H923" s="388">
        <v>22</v>
      </c>
      <c r="I923" s="388">
        <v>0</v>
      </c>
      <c r="J923" s="388">
        <v>0</v>
      </c>
      <c r="K923" s="386" t="s">
        <v>41</v>
      </c>
      <c r="L923" s="386" t="s">
        <v>41</v>
      </c>
      <c r="M923" s="386" t="s">
        <v>386</v>
      </c>
      <c r="N923" s="386" t="s">
        <v>387</v>
      </c>
      <c r="O923" s="386" t="s">
        <v>119</v>
      </c>
      <c r="P923" s="386" t="s">
        <v>90</v>
      </c>
      <c r="Q923" s="386" t="s">
        <v>120</v>
      </c>
      <c r="R923" s="386">
        <v>9.2033333333333331</v>
      </c>
      <c r="S923" s="389">
        <v>0</v>
      </c>
      <c r="T923" s="386" t="s">
        <v>389</v>
      </c>
      <c r="U923" s="386" t="s">
        <v>405</v>
      </c>
    </row>
    <row r="924" spans="1:21">
      <c r="A924" s="386" t="s">
        <v>118</v>
      </c>
      <c r="B924" s="386" t="s">
        <v>10</v>
      </c>
      <c r="C924" s="386"/>
      <c r="D924" s="387">
        <v>44986</v>
      </c>
      <c r="E924" s="386">
        <v>3</v>
      </c>
      <c r="F924" s="386">
        <v>2023</v>
      </c>
      <c r="G924" s="388">
        <v>30</v>
      </c>
      <c r="H924" s="388">
        <v>22</v>
      </c>
      <c r="I924" s="388">
        <v>2.2000000000000002</v>
      </c>
      <c r="J924" s="388">
        <v>0</v>
      </c>
      <c r="K924" s="386" t="s">
        <v>41</v>
      </c>
      <c r="L924" s="386" t="s">
        <v>41</v>
      </c>
      <c r="M924" s="386" t="s">
        <v>386</v>
      </c>
      <c r="N924" s="386" t="s">
        <v>387</v>
      </c>
      <c r="O924" s="386" t="s">
        <v>119</v>
      </c>
      <c r="P924" s="386" t="s">
        <v>90</v>
      </c>
      <c r="Q924" s="386" t="s">
        <v>120</v>
      </c>
      <c r="R924" s="386">
        <v>9.2033333333333331</v>
      </c>
      <c r="S924" s="386">
        <v>0</v>
      </c>
      <c r="T924" s="386" t="s">
        <v>389</v>
      </c>
      <c r="U924" s="386" t="s">
        <v>405</v>
      </c>
    </row>
    <row r="925" spans="1:21">
      <c r="A925" s="386" t="s">
        <v>118</v>
      </c>
      <c r="B925" s="386" t="s">
        <v>5</v>
      </c>
      <c r="C925" s="386"/>
      <c r="D925" s="387">
        <v>44986</v>
      </c>
      <c r="E925" s="386">
        <v>3</v>
      </c>
      <c r="F925" s="386">
        <v>2023</v>
      </c>
      <c r="G925" s="388">
        <v>16</v>
      </c>
      <c r="H925" s="388">
        <v>22</v>
      </c>
      <c r="I925" s="388">
        <v>1.1733333333333333</v>
      </c>
      <c r="J925" s="388">
        <v>0</v>
      </c>
      <c r="K925" s="386" t="s">
        <v>41</v>
      </c>
      <c r="L925" s="386" t="s">
        <v>41</v>
      </c>
      <c r="M925" s="386" t="s">
        <v>386</v>
      </c>
      <c r="N925" s="386" t="s">
        <v>387</v>
      </c>
      <c r="O925" s="386" t="s">
        <v>119</v>
      </c>
      <c r="P925" s="386" t="s">
        <v>90</v>
      </c>
      <c r="Q925" s="386" t="s">
        <v>120</v>
      </c>
      <c r="R925" s="386">
        <v>9.2033333333333331</v>
      </c>
      <c r="S925" s="386">
        <v>0</v>
      </c>
      <c r="T925" s="386" t="s">
        <v>389</v>
      </c>
      <c r="U925" s="386" t="s">
        <v>405</v>
      </c>
    </row>
    <row r="926" spans="1:21">
      <c r="A926" s="386" t="s">
        <v>118</v>
      </c>
      <c r="B926" s="386" t="s">
        <v>11</v>
      </c>
      <c r="C926" s="386"/>
      <c r="D926" s="387">
        <v>44986</v>
      </c>
      <c r="E926" s="386">
        <v>3</v>
      </c>
      <c r="F926" s="386">
        <v>2023</v>
      </c>
      <c r="G926" s="388">
        <v>60</v>
      </c>
      <c r="H926" s="388">
        <v>22</v>
      </c>
      <c r="I926" s="388">
        <v>4.4000000000000004</v>
      </c>
      <c r="J926" s="388">
        <v>4.4400000000000004</v>
      </c>
      <c r="K926" s="386" t="s">
        <v>41</v>
      </c>
      <c r="L926" s="386" t="s">
        <v>41</v>
      </c>
      <c r="M926" s="386" t="s">
        <v>386</v>
      </c>
      <c r="N926" s="386" t="s">
        <v>387</v>
      </c>
      <c r="O926" s="386" t="s">
        <v>119</v>
      </c>
      <c r="P926" s="386" t="s">
        <v>90</v>
      </c>
      <c r="Q926" s="386" t="s">
        <v>120</v>
      </c>
      <c r="R926" s="386">
        <v>0</v>
      </c>
      <c r="S926" s="389">
        <v>0</v>
      </c>
      <c r="T926" s="386" t="s">
        <v>389</v>
      </c>
      <c r="U926" s="386" t="s">
        <v>405</v>
      </c>
    </row>
    <row r="927" spans="1:21">
      <c r="A927" s="386" t="s">
        <v>118</v>
      </c>
      <c r="B927" s="386" t="s">
        <v>12</v>
      </c>
      <c r="C927" s="386"/>
      <c r="D927" s="387">
        <v>44986</v>
      </c>
      <c r="E927" s="386">
        <v>3</v>
      </c>
      <c r="F927" s="386">
        <v>2023</v>
      </c>
      <c r="G927" s="388">
        <v>20</v>
      </c>
      <c r="H927" s="388">
        <v>22</v>
      </c>
      <c r="I927" s="388">
        <v>1.4666666666666666</v>
      </c>
      <c r="J927" s="388">
        <v>0</v>
      </c>
      <c r="K927" s="386" t="s">
        <v>41</v>
      </c>
      <c r="L927" s="386" t="s">
        <v>41</v>
      </c>
      <c r="M927" s="386" t="s">
        <v>386</v>
      </c>
      <c r="N927" s="386" t="s">
        <v>387</v>
      </c>
      <c r="O927" s="386" t="s">
        <v>119</v>
      </c>
      <c r="P927" s="386" t="s">
        <v>90</v>
      </c>
      <c r="Q927" s="386" t="s">
        <v>120</v>
      </c>
      <c r="R927" s="386">
        <v>0</v>
      </c>
      <c r="S927" s="386">
        <v>0</v>
      </c>
      <c r="T927" s="386" t="s">
        <v>389</v>
      </c>
      <c r="U927" s="386" t="s">
        <v>405</v>
      </c>
    </row>
    <row r="928" spans="1:21">
      <c r="A928" s="386" t="s">
        <v>118</v>
      </c>
      <c r="B928" s="386" t="s">
        <v>15</v>
      </c>
      <c r="C928" s="386"/>
      <c r="D928" s="387">
        <v>44986</v>
      </c>
      <c r="E928" s="386">
        <v>3</v>
      </c>
      <c r="F928" s="386">
        <v>2023</v>
      </c>
      <c r="G928" s="388">
        <v>4</v>
      </c>
      <c r="H928" s="388">
        <v>22</v>
      </c>
      <c r="I928" s="388">
        <v>0.29333333333333333</v>
      </c>
      <c r="J928" s="388">
        <v>0</v>
      </c>
      <c r="K928" s="386" t="s">
        <v>41</v>
      </c>
      <c r="L928" s="386" t="s">
        <v>41</v>
      </c>
      <c r="M928" s="386" t="s">
        <v>386</v>
      </c>
      <c r="N928" s="386" t="s">
        <v>387</v>
      </c>
      <c r="O928" s="386" t="s">
        <v>119</v>
      </c>
      <c r="P928" s="386" t="s">
        <v>90</v>
      </c>
      <c r="Q928" s="386" t="s">
        <v>120</v>
      </c>
      <c r="R928" s="386">
        <v>0</v>
      </c>
      <c r="S928" s="386">
        <v>0</v>
      </c>
      <c r="T928" s="386" t="s">
        <v>389</v>
      </c>
      <c r="U928" s="386" t="s">
        <v>405</v>
      </c>
    </row>
    <row r="929" spans="1:21">
      <c r="A929" s="386" t="s">
        <v>118</v>
      </c>
      <c r="B929" s="386" t="s">
        <v>16</v>
      </c>
      <c r="C929" s="386"/>
      <c r="D929" s="387">
        <v>44986</v>
      </c>
      <c r="E929" s="386">
        <v>3</v>
      </c>
      <c r="F929" s="386">
        <v>2023</v>
      </c>
      <c r="G929" s="388">
        <v>20</v>
      </c>
      <c r="H929" s="388">
        <v>22</v>
      </c>
      <c r="I929" s="388">
        <v>1.4666666666666666</v>
      </c>
      <c r="J929" s="388">
        <v>0</v>
      </c>
      <c r="K929" s="386" t="s">
        <v>41</v>
      </c>
      <c r="L929" s="386" t="s">
        <v>41</v>
      </c>
      <c r="M929" s="386" t="s">
        <v>386</v>
      </c>
      <c r="N929" s="386" t="s">
        <v>387</v>
      </c>
      <c r="O929" s="386" t="s">
        <v>119</v>
      </c>
      <c r="P929" s="386" t="s">
        <v>90</v>
      </c>
      <c r="Q929" s="386" t="s">
        <v>120</v>
      </c>
      <c r="R929" s="386">
        <v>0</v>
      </c>
      <c r="S929" s="389">
        <v>0</v>
      </c>
      <c r="T929" s="386" t="s">
        <v>389</v>
      </c>
      <c r="U929" s="386" t="s">
        <v>405</v>
      </c>
    </row>
    <row r="930" spans="1:21">
      <c r="A930" s="386" t="s">
        <v>118</v>
      </c>
      <c r="B930" s="386" t="s">
        <v>17</v>
      </c>
      <c r="C930" s="386"/>
      <c r="D930" s="387">
        <v>44986</v>
      </c>
      <c r="E930" s="386">
        <v>3</v>
      </c>
      <c r="F930" s="386">
        <v>2023</v>
      </c>
      <c r="G930" s="388">
        <v>0</v>
      </c>
      <c r="H930" s="388">
        <v>22</v>
      </c>
      <c r="I930" s="388">
        <v>0</v>
      </c>
      <c r="J930" s="388">
        <v>0</v>
      </c>
      <c r="K930" s="386" t="s">
        <v>41</v>
      </c>
      <c r="L930" s="386" t="s">
        <v>41</v>
      </c>
      <c r="M930" s="386" t="s">
        <v>386</v>
      </c>
      <c r="N930" s="386" t="s">
        <v>387</v>
      </c>
      <c r="O930" s="386" t="s">
        <v>119</v>
      </c>
      <c r="P930" s="386" t="s">
        <v>90</v>
      </c>
      <c r="Q930" s="386" t="s">
        <v>120</v>
      </c>
      <c r="R930" s="386">
        <v>0</v>
      </c>
      <c r="S930" s="386">
        <v>0</v>
      </c>
      <c r="T930" s="386" t="s">
        <v>389</v>
      </c>
      <c r="U930" s="386" t="s">
        <v>405</v>
      </c>
    </row>
    <row r="931" spans="1:21">
      <c r="A931" s="386" t="s">
        <v>118</v>
      </c>
      <c r="B931" s="386" t="s">
        <v>132</v>
      </c>
      <c r="C931" s="386"/>
      <c r="D931" s="387">
        <v>44986</v>
      </c>
      <c r="E931" s="386">
        <v>3</v>
      </c>
      <c r="F931" s="386">
        <v>2023</v>
      </c>
      <c r="G931" s="388">
        <v>0</v>
      </c>
      <c r="H931" s="388">
        <v>22</v>
      </c>
      <c r="I931" s="388">
        <v>0</v>
      </c>
      <c r="J931" s="388">
        <v>0</v>
      </c>
      <c r="K931" s="386" t="s">
        <v>41</v>
      </c>
      <c r="L931" s="386" t="s">
        <v>41</v>
      </c>
      <c r="M931" s="386" t="s">
        <v>386</v>
      </c>
      <c r="N931" s="386" t="s">
        <v>387</v>
      </c>
      <c r="O931" s="386" t="s">
        <v>119</v>
      </c>
      <c r="P931" s="386" t="s">
        <v>90</v>
      </c>
      <c r="Q931" s="386" t="s">
        <v>120</v>
      </c>
      <c r="R931" s="386">
        <v>0</v>
      </c>
      <c r="S931" s="386">
        <v>0</v>
      </c>
      <c r="T931" s="386" t="s">
        <v>389</v>
      </c>
      <c r="U931" s="386" t="s">
        <v>405</v>
      </c>
    </row>
    <row r="932" spans="1:21">
      <c r="A932" s="386" t="s">
        <v>118</v>
      </c>
      <c r="B932" s="386" t="s">
        <v>13</v>
      </c>
      <c r="C932" s="386"/>
      <c r="D932" s="387">
        <v>44986</v>
      </c>
      <c r="E932" s="386">
        <v>3</v>
      </c>
      <c r="F932" s="386">
        <v>2023</v>
      </c>
      <c r="G932" s="388">
        <v>0</v>
      </c>
      <c r="H932" s="388">
        <v>22</v>
      </c>
      <c r="I932" s="388">
        <v>0</v>
      </c>
      <c r="J932" s="388">
        <v>0</v>
      </c>
      <c r="K932" s="386" t="s">
        <v>41</v>
      </c>
      <c r="L932" s="386" t="s">
        <v>41</v>
      </c>
      <c r="M932" s="386" t="s">
        <v>386</v>
      </c>
      <c r="N932" s="386" t="s">
        <v>387</v>
      </c>
      <c r="O932" s="386" t="s">
        <v>119</v>
      </c>
      <c r="P932" s="386" t="s">
        <v>90</v>
      </c>
      <c r="Q932" s="386" t="s">
        <v>120</v>
      </c>
      <c r="R932" s="386">
        <v>9.2033333333333331</v>
      </c>
      <c r="S932" s="389">
        <v>0</v>
      </c>
      <c r="T932" s="386" t="s">
        <v>389</v>
      </c>
      <c r="U932" s="386" t="s">
        <v>405</v>
      </c>
    </row>
    <row r="933" spans="1:21">
      <c r="A933" s="386" t="s">
        <v>118</v>
      </c>
      <c r="B933" s="386" t="s">
        <v>14</v>
      </c>
      <c r="C933" s="386"/>
      <c r="D933" s="387">
        <v>44986</v>
      </c>
      <c r="E933" s="386">
        <v>3</v>
      </c>
      <c r="F933" s="386">
        <v>2023</v>
      </c>
      <c r="G933" s="388">
        <v>0</v>
      </c>
      <c r="H933" s="388">
        <v>22</v>
      </c>
      <c r="I933" s="388">
        <v>0</v>
      </c>
      <c r="J933" s="388">
        <v>0</v>
      </c>
      <c r="K933" s="386" t="s">
        <v>41</v>
      </c>
      <c r="L933" s="386" t="s">
        <v>41</v>
      </c>
      <c r="M933" s="386" t="s">
        <v>386</v>
      </c>
      <c r="N933" s="386" t="s">
        <v>387</v>
      </c>
      <c r="O933" s="386" t="s">
        <v>119</v>
      </c>
      <c r="P933" s="386" t="s">
        <v>90</v>
      </c>
      <c r="Q933" s="386" t="s">
        <v>120</v>
      </c>
      <c r="R933" s="386">
        <v>9.2033333333333331</v>
      </c>
      <c r="S933" s="386">
        <v>0</v>
      </c>
      <c r="T933" s="386" t="s">
        <v>389</v>
      </c>
      <c r="U933" s="386" t="s">
        <v>405</v>
      </c>
    </row>
    <row r="934" spans="1:21">
      <c r="A934" s="386" t="s">
        <v>124</v>
      </c>
      <c r="B934" s="386" t="s">
        <v>124</v>
      </c>
      <c r="C934" s="386"/>
      <c r="D934" s="387">
        <v>44986</v>
      </c>
      <c r="E934" s="386">
        <v>3</v>
      </c>
      <c r="F934" s="386">
        <v>2023</v>
      </c>
      <c r="G934" s="388">
        <v>100</v>
      </c>
      <c r="H934" s="388">
        <v>22</v>
      </c>
      <c r="I934" s="388">
        <v>7.333333333333333</v>
      </c>
      <c r="J934" s="388">
        <v>27.8</v>
      </c>
      <c r="K934" s="386" t="s">
        <v>124</v>
      </c>
      <c r="L934" s="386" t="s">
        <v>41</v>
      </c>
      <c r="M934" s="386" t="s">
        <v>382</v>
      </c>
      <c r="N934" s="386" t="s">
        <v>380</v>
      </c>
      <c r="O934" s="386" t="s">
        <v>125</v>
      </c>
      <c r="P934" s="386" t="s">
        <v>60</v>
      </c>
      <c r="Q934" s="386" t="s">
        <v>237</v>
      </c>
      <c r="R934" s="386">
        <v>9.2033333333333331</v>
      </c>
      <c r="S934" s="386">
        <v>0</v>
      </c>
      <c r="T934" s="386" t="s">
        <v>389</v>
      </c>
      <c r="U934" s="386" t="s">
        <v>405</v>
      </c>
    </row>
    <row r="935" spans="1:21">
      <c r="A935" s="386" t="s">
        <v>158</v>
      </c>
      <c r="B935" s="386" t="s">
        <v>158</v>
      </c>
      <c r="C935" s="386"/>
      <c r="D935" s="387">
        <v>44986</v>
      </c>
      <c r="E935" s="386">
        <v>3</v>
      </c>
      <c r="F935" s="386">
        <v>2023</v>
      </c>
      <c r="G935" s="388">
        <v>20</v>
      </c>
      <c r="H935" s="388">
        <v>22</v>
      </c>
      <c r="I935" s="388">
        <v>1.4666666666666666</v>
      </c>
      <c r="J935" s="388">
        <v>0</v>
      </c>
      <c r="K935" s="386" t="s">
        <v>388</v>
      </c>
      <c r="L935" s="386" t="s">
        <v>41</v>
      </c>
      <c r="M935" s="386" t="s">
        <v>241</v>
      </c>
      <c r="N935" s="386" t="s">
        <v>62</v>
      </c>
      <c r="O935" s="386" t="s">
        <v>55</v>
      </c>
      <c r="P935" s="386" t="s">
        <v>60</v>
      </c>
      <c r="Q935" s="386" t="s">
        <v>262</v>
      </c>
      <c r="R935" s="386">
        <v>9.2033333333333331</v>
      </c>
      <c r="S935" s="389">
        <v>0</v>
      </c>
      <c r="T935" s="386" t="s">
        <v>430</v>
      </c>
      <c r="U935" s="386" t="s">
        <v>431</v>
      </c>
    </row>
    <row r="936" spans="1:21">
      <c r="A936" s="386" t="s">
        <v>122</v>
      </c>
      <c r="B936" s="386" t="s">
        <v>7</v>
      </c>
      <c r="C936" s="386" t="s">
        <v>7</v>
      </c>
      <c r="D936" s="387">
        <v>44986</v>
      </c>
      <c r="E936" s="386">
        <v>3</v>
      </c>
      <c r="F936" s="386">
        <v>2023</v>
      </c>
      <c r="G936" s="388">
        <v>125.5</v>
      </c>
      <c r="H936" s="388">
        <v>22</v>
      </c>
      <c r="I936" s="388">
        <v>9.2033333333333331</v>
      </c>
      <c r="J936" s="388">
        <v>0</v>
      </c>
      <c r="K936" s="386" t="s">
        <v>121</v>
      </c>
      <c r="L936" s="386" t="s">
        <v>121</v>
      </c>
      <c r="M936" s="386" t="s">
        <v>386</v>
      </c>
      <c r="N936" s="386" t="s">
        <v>387</v>
      </c>
      <c r="O936" s="386" t="s">
        <v>123</v>
      </c>
      <c r="P936" s="386" t="s">
        <v>60</v>
      </c>
      <c r="Q936" s="386" t="s">
        <v>238</v>
      </c>
      <c r="R936" s="386">
        <v>9.2033333333333331</v>
      </c>
      <c r="S936" s="386">
        <v>1.17</v>
      </c>
      <c r="T936" s="386" t="s">
        <v>389</v>
      </c>
      <c r="U936" s="386" t="s">
        <v>405</v>
      </c>
    </row>
    <row r="937" spans="1:21">
      <c r="A937" s="386" t="s">
        <v>122</v>
      </c>
      <c r="B937" s="386" t="s">
        <v>8</v>
      </c>
      <c r="C937" s="386" t="s">
        <v>8</v>
      </c>
      <c r="D937" s="387">
        <v>44986</v>
      </c>
      <c r="E937" s="386">
        <v>3</v>
      </c>
      <c r="F937" s="386">
        <v>2023</v>
      </c>
      <c r="G937" s="388">
        <v>0</v>
      </c>
      <c r="H937" s="388">
        <v>22</v>
      </c>
      <c r="I937" s="388">
        <v>0</v>
      </c>
      <c r="J937" s="388">
        <v>0</v>
      </c>
      <c r="K937" s="386" t="s">
        <v>121</v>
      </c>
      <c r="L937" s="386" t="s">
        <v>121</v>
      </c>
      <c r="M937" s="386" t="s">
        <v>386</v>
      </c>
      <c r="N937" s="386" t="s">
        <v>387</v>
      </c>
      <c r="O937" s="386" t="s">
        <v>123</v>
      </c>
      <c r="P937" s="386" t="s">
        <v>60</v>
      </c>
      <c r="Q937" s="386" t="s">
        <v>238</v>
      </c>
      <c r="R937" s="386">
        <v>9.2033333333333331</v>
      </c>
      <c r="S937" s="386">
        <v>1.51</v>
      </c>
      <c r="T937" s="386" t="s">
        <v>389</v>
      </c>
      <c r="U937" s="386" t="s">
        <v>405</v>
      </c>
    </row>
    <row r="938" spans="1:21">
      <c r="A938" s="386" t="s">
        <v>122</v>
      </c>
      <c r="B938" s="386" t="s">
        <v>9</v>
      </c>
      <c r="C938" s="386" t="s">
        <v>9</v>
      </c>
      <c r="D938" s="387">
        <v>44986</v>
      </c>
      <c r="E938" s="386">
        <v>3</v>
      </c>
      <c r="F938" s="386">
        <v>2023</v>
      </c>
      <c r="G938" s="388">
        <v>0</v>
      </c>
      <c r="H938" s="388">
        <v>22</v>
      </c>
      <c r="I938" s="388">
        <v>0</v>
      </c>
      <c r="J938" s="388">
        <v>0</v>
      </c>
      <c r="K938" s="386" t="s">
        <v>121</v>
      </c>
      <c r="L938" s="386" t="s">
        <v>121</v>
      </c>
      <c r="M938" s="386" t="s">
        <v>386</v>
      </c>
      <c r="N938" s="386" t="s">
        <v>387</v>
      </c>
      <c r="O938" s="386" t="s">
        <v>123</v>
      </c>
      <c r="P938" s="386" t="s">
        <v>60</v>
      </c>
      <c r="Q938" s="386" t="s">
        <v>238</v>
      </c>
      <c r="R938" s="386">
        <v>9.2033333333333331</v>
      </c>
      <c r="S938" s="389">
        <v>0</v>
      </c>
      <c r="T938" s="386" t="s">
        <v>389</v>
      </c>
      <c r="U938" s="386" t="s">
        <v>405</v>
      </c>
    </row>
    <row r="939" spans="1:21">
      <c r="A939" s="386" t="s">
        <v>122</v>
      </c>
      <c r="B939" s="386" t="s">
        <v>10</v>
      </c>
      <c r="C939" s="386" t="s">
        <v>10</v>
      </c>
      <c r="D939" s="387">
        <v>44986</v>
      </c>
      <c r="E939" s="386">
        <v>3</v>
      </c>
      <c r="F939" s="386">
        <v>2023</v>
      </c>
      <c r="G939" s="388">
        <v>125.5</v>
      </c>
      <c r="H939" s="388">
        <v>22</v>
      </c>
      <c r="I939" s="388">
        <v>9.2033333333333331</v>
      </c>
      <c r="J939" s="388">
        <v>0.84</v>
      </c>
      <c r="K939" s="386" t="s">
        <v>121</v>
      </c>
      <c r="L939" s="386" t="s">
        <v>121</v>
      </c>
      <c r="M939" s="386" t="s">
        <v>386</v>
      </c>
      <c r="N939" s="386" t="s">
        <v>387</v>
      </c>
      <c r="O939" s="386" t="s">
        <v>123</v>
      </c>
      <c r="P939" s="386" t="s">
        <v>60</v>
      </c>
      <c r="Q939" s="386" t="s">
        <v>238</v>
      </c>
      <c r="R939" s="386">
        <v>9.2033333333333331</v>
      </c>
      <c r="S939" s="386">
        <v>0</v>
      </c>
      <c r="T939" s="386" t="s">
        <v>389</v>
      </c>
      <c r="U939" s="386" t="s">
        <v>405</v>
      </c>
    </row>
    <row r="940" spans="1:21">
      <c r="A940" s="386" t="s">
        <v>122</v>
      </c>
      <c r="B940" s="386" t="s">
        <v>5</v>
      </c>
      <c r="C940" s="386" t="s">
        <v>5</v>
      </c>
      <c r="D940" s="387">
        <v>44986</v>
      </c>
      <c r="E940" s="386">
        <v>3</v>
      </c>
      <c r="F940" s="386">
        <v>2023</v>
      </c>
      <c r="G940" s="388">
        <v>125.5</v>
      </c>
      <c r="H940" s="388">
        <v>22</v>
      </c>
      <c r="I940" s="388">
        <v>9.2033333333333331</v>
      </c>
      <c r="J940" s="388">
        <v>16</v>
      </c>
      <c r="K940" s="386" t="s">
        <v>121</v>
      </c>
      <c r="L940" s="386" t="s">
        <v>121</v>
      </c>
      <c r="M940" s="386" t="s">
        <v>386</v>
      </c>
      <c r="N940" s="386" t="s">
        <v>387</v>
      </c>
      <c r="O940" s="386" t="s">
        <v>123</v>
      </c>
      <c r="P940" s="386" t="s">
        <v>60</v>
      </c>
      <c r="Q940" s="386" t="s">
        <v>238</v>
      </c>
      <c r="R940" s="386">
        <v>9.2033333333333331</v>
      </c>
      <c r="S940" s="386">
        <v>0</v>
      </c>
      <c r="T940" s="386" t="s">
        <v>389</v>
      </c>
      <c r="U940" s="386" t="s">
        <v>405</v>
      </c>
    </row>
    <row r="941" spans="1:21">
      <c r="A941" s="386" t="s">
        <v>122</v>
      </c>
      <c r="B941" s="386" t="s">
        <v>11</v>
      </c>
      <c r="C941" s="386" t="s">
        <v>11</v>
      </c>
      <c r="D941" s="387">
        <v>44986</v>
      </c>
      <c r="E941" s="386">
        <v>3</v>
      </c>
      <c r="F941" s="386">
        <v>2023</v>
      </c>
      <c r="G941" s="388">
        <v>125.5</v>
      </c>
      <c r="H941" s="388">
        <v>22</v>
      </c>
      <c r="I941" s="388">
        <v>9.2033333333333331</v>
      </c>
      <c r="J941" s="388">
        <v>0</v>
      </c>
      <c r="K941" s="386" t="s">
        <v>121</v>
      </c>
      <c r="L941" s="386" t="s">
        <v>121</v>
      </c>
      <c r="M941" s="386" t="s">
        <v>386</v>
      </c>
      <c r="N941" s="386" t="s">
        <v>387</v>
      </c>
      <c r="O941" s="386" t="s">
        <v>123</v>
      </c>
      <c r="P941" s="386" t="s">
        <v>60</v>
      </c>
      <c r="Q941" s="386" t="s">
        <v>238</v>
      </c>
      <c r="R941" s="386">
        <v>9.2033333333333331</v>
      </c>
      <c r="S941" s="389">
        <v>0</v>
      </c>
      <c r="T941" s="386" t="s">
        <v>389</v>
      </c>
      <c r="U941" s="386" t="s">
        <v>405</v>
      </c>
    </row>
    <row r="942" spans="1:21">
      <c r="A942" s="386" t="s">
        <v>122</v>
      </c>
      <c r="B942" s="386" t="s">
        <v>12</v>
      </c>
      <c r="C942" s="386" t="s">
        <v>12</v>
      </c>
      <c r="D942" s="387">
        <v>44986</v>
      </c>
      <c r="E942" s="386">
        <v>3</v>
      </c>
      <c r="F942" s="386">
        <v>2023</v>
      </c>
      <c r="G942" s="388">
        <v>0</v>
      </c>
      <c r="H942" s="388">
        <v>22</v>
      </c>
      <c r="I942" s="388">
        <v>0</v>
      </c>
      <c r="J942" s="388">
        <v>0</v>
      </c>
      <c r="K942" s="386" t="s">
        <v>121</v>
      </c>
      <c r="L942" s="386" t="s">
        <v>121</v>
      </c>
      <c r="M942" s="386" t="s">
        <v>386</v>
      </c>
      <c r="N942" s="386" t="s">
        <v>387</v>
      </c>
      <c r="O942" s="386" t="s">
        <v>123</v>
      </c>
      <c r="P942" s="386" t="s">
        <v>60</v>
      </c>
      <c r="Q942" s="386" t="s">
        <v>238</v>
      </c>
      <c r="R942" s="386">
        <v>9.2033333333333331</v>
      </c>
      <c r="S942" s="386">
        <v>0</v>
      </c>
      <c r="T942" s="386" t="s">
        <v>389</v>
      </c>
      <c r="U942" s="386" t="s">
        <v>405</v>
      </c>
    </row>
    <row r="943" spans="1:21">
      <c r="A943" s="386" t="s">
        <v>122</v>
      </c>
      <c r="B943" s="386" t="s">
        <v>15</v>
      </c>
      <c r="C943" s="386" t="s">
        <v>15</v>
      </c>
      <c r="D943" s="387">
        <v>44986</v>
      </c>
      <c r="E943" s="386">
        <v>3</v>
      </c>
      <c r="F943" s="386">
        <v>2023</v>
      </c>
      <c r="G943" s="388">
        <v>0</v>
      </c>
      <c r="H943" s="388">
        <v>22</v>
      </c>
      <c r="I943" s="388">
        <v>0</v>
      </c>
      <c r="J943" s="388">
        <v>0</v>
      </c>
      <c r="K943" s="386" t="s">
        <v>121</v>
      </c>
      <c r="L943" s="386" t="s">
        <v>121</v>
      </c>
      <c r="M943" s="386" t="s">
        <v>386</v>
      </c>
      <c r="N943" s="386" t="s">
        <v>387</v>
      </c>
      <c r="O943" s="386" t="s">
        <v>123</v>
      </c>
      <c r="P943" s="386" t="s">
        <v>60</v>
      </c>
      <c r="Q943" s="386" t="s">
        <v>238</v>
      </c>
      <c r="R943" s="386">
        <v>9.2033333333333331</v>
      </c>
      <c r="S943" s="386">
        <v>189.3</v>
      </c>
      <c r="T943" s="386" t="s">
        <v>389</v>
      </c>
      <c r="U943" s="386" t="s">
        <v>405</v>
      </c>
    </row>
    <row r="944" spans="1:21">
      <c r="A944" s="386" t="s">
        <v>122</v>
      </c>
      <c r="B944" s="386" t="s">
        <v>16</v>
      </c>
      <c r="C944" s="386" t="s">
        <v>16</v>
      </c>
      <c r="D944" s="387">
        <v>44986</v>
      </c>
      <c r="E944" s="386">
        <v>3</v>
      </c>
      <c r="F944" s="386">
        <v>2023</v>
      </c>
      <c r="G944" s="388">
        <v>125.5</v>
      </c>
      <c r="H944" s="388">
        <v>22</v>
      </c>
      <c r="I944" s="388">
        <v>9.2033333333333331</v>
      </c>
      <c r="J944" s="388">
        <v>0</v>
      </c>
      <c r="K944" s="386" t="s">
        <v>121</v>
      </c>
      <c r="L944" s="386" t="s">
        <v>121</v>
      </c>
      <c r="M944" s="386" t="s">
        <v>386</v>
      </c>
      <c r="N944" s="386" t="s">
        <v>387</v>
      </c>
      <c r="O944" s="386" t="s">
        <v>123</v>
      </c>
      <c r="P944" s="386" t="s">
        <v>60</v>
      </c>
      <c r="Q944" s="386" t="s">
        <v>238</v>
      </c>
      <c r="R944" s="386">
        <v>0</v>
      </c>
      <c r="S944" s="389">
        <v>0</v>
      </c>
      <c r="T944" s="386" t="s">
        <v>389</v>
      </c>
      <c r="U944" s="386" t="s">
        <v>405</v>
      </c>
    </row>
    <row r="945" spans="1:21">
      <c r="A945" s="386" t="s">
        <v>122</v>
      </c>
      <c r="B945" s="386" t="s">
        <v>17</v>
      </c>
      <c r="C945" s="386" t="s">
        <v>17</v>
      </c>
      <c r="D945" s="387">
        <v>44986</v>
      </c>
      <c r="E945" s="386">
        <v>3</v>
      </c>
      <c r="F945" s="386">
        <v>2023</v>
      </c>
      <c r="G945" s="388">
        <v>125.5</v>
      </c>
      <c r="H945" s="388">
        <v>22</v>
      </c>
      <c r="I945" s="388">
        <v>9.2033333333333331</v>
      </c>
      <c r="J945" s="388">
        <v>1.51</v>
      </c>
      <c r="K945" s="386" t="s">
        <v>121</v>
      </c>
      <c r="L945" s="386" t="s">
        <v>121</v>
      </c>
      <c r="M945" s="386" t="s">
        <v>386</v>
      </c>
      <c r="N945" s="386" t="s">
        <v>387</v>
      </c>
      <c r="O945" s="386" t="s">
        <v>123</v>
      </c>
      <c r="P945" s="386" t="s">
        <v>60</v>
      </c>
      <c r="Q945" s="386" t="s">
        <v>238</v>
      </c>
      <c r="R945" s="386">
        <v>0</v>
      </c>
      <c r="S945" s="386">
        <v>0</v>
      </c>
      <c r="T945" s="386" t="s">
        <v>389</v>
      </c>
      <c r="U945" s="386" t="s">
        <v>405</v>
      </c>
    </row>
    <row r="946" spans="1:21">
      <c r="A946" s="386" t="s">
        <v>122</v>
      </c>
      <c r="B946" s="386" t="s">
        <v>132</v>
      </c>
      <c r="C946" s="386" t="s">
        <v>155</v>
      </c>
      <c r="D946" s="387">
        <v>44986</v>
      </c>
      <c r="E946" s="386">
        <v>3</v>
      </c>
      <c r="F946" s="386">
        <v>2023</v>
      </c>
      <c r="G946" s="388">
        <v>125.5</v>
      </c>
      <c r="H946" s="388">
        <v>22</v>
      </c>
      <c r="I946" s="388">
        <v>9.2033333333333331</v>
      </c>
      <c r="J946" s="388">
        <v>0</v>
      </c>
      <c r="K946" s="386" t="s">
        <v>121</v>
      </c>
      <c r="L946" s="386" t="s">
        <v>121</v>
      </c>
      <c r="M946" s="386" t="s">
        <v>386</v>
      </c>
      <c r="N946" s="386" t="s">
        <v>387</v>
      </c>
      <c r="O946" s="386" t="s">
        <v>123</v>
      </c>
      <c r="P946" s="386" t="s">
        <v>60</v>
      </c>
      <c r="Q946" s="386" t="s">
        <v>238</v>
      </c>
      <c r="R946" s="386">
        <v>0</v>
      </c>
      <c r="S946" s="386">
        <v>0</v>
      </c>
      <c r="T946" s="386" t="s">
        <v>389</v>
      </c>
      <c r="U946" s="386" t="s">
        <v>405</v>
      </c>
    </row>
    <row r="947" spans="1:21">
      <c r="A947" s="386" t="s">
        <v>122</v>
      </c>
      <c r="B947" s="386" t="s">
        <v>132</v>
      </c>
      <c r="C947" s="386" t="s">
        <v>156</v>
      </c>
      <c r="D947" s="387">
        <v>44986</v>
      </c>
      <c r="E947" s="386">
        <v>3</v>
      </c>
      <c r="F947" s="386">
        <v>2023</v>
      </c>
      <c r="G947" s="388">
        <v>125.5</v>
      </c>
      <c r="H947" s="388">
        <v>22</v>
      </c>
      <c r="I947" s="388">
        <v>9.2033333333333331</v>
      </c>
      <c r="J947" s="388">
        <v>189.3</v>
      </c>
      <c r="K947" s="386" t="s">
        <v>121</v>
      </c>
      <c r="L947" s="386" t="s">
        <v>121</v>
      </c>
      <c r="M947" s="386" t="s">
        <v>386</v>
      </c>
      <c r="N947" s="386" t="s">
        <v>387</v>
      </c>
      <c r="O947" s="386" t="s">
        <v>123</v>
      </c>
      <c r="P947" s="386" t="s">
        <v>60</v>
      </c>
      <c r="Q947" s="386" t="s">
        <v>238</v>
      </c>
      <c r="R947" s="386">
        <v>0</v>
      </c>
      <c r="S947" s="389">
        <v>0</v>
      </c>
      <c r="T947" s="386" t="s">
        <v>389</v>
      </c>
      <c r="U947" s="386" t="s">
        <v>405</v>
      </c>
    </row>
    <row r="948" spans="1:21">
      <c r="A948" s="386" t="s">
        <v>122</v>
      </c>
      <c r="B948" s="386" t="s">
        <v>13</v>
      </c>
      <c r="C948" s="386" t="s">
        <v>13</v>
      </c>
      <c r="D948" s="387">
        <v>44986</v>
      </c>
      <c r="E948" s="386">
        <v>3</v>
      </c>
      <c r="F948" s="386">
        <v>2023</v>
      </c>
      <c r="G948" s="388">
        <v>0</v>
      </c>
      <c r="H948" s="388">
        <v>22</v>
      </c>
      <c r="I948" s="388">
        <v>0</v>
      </c>
      <c r="J948" s="388">
        <v>0</v>
      </c>
      <c r="K948" s="386" t="s">
        <v>121</v>
      </c>
      <c r="L948" s="386" t="s">
        <v>121</v>
      </c>
      <c r="M948" s="386" t="s">
        <v>386</v>
      </c>
      <c r="N948" s="386" t="s">
        <v>387</v>
      </c>
      <c r="O948" s="386" t="s">
        <v>123</v>
      </c>
      <c r="P948" s="386" t="s">
        <v>60</v>
      </c>
      <c r="Q948" s="386" t="s">
        <v>238</v>
      </c>
      <c r="R948" s="386">
        <v>0</v>
      </c>
      <c r="S948" s="386">
        <v>0</v>
      </c>
      <c r="T948" s="386" t="s">
        <v>389</v>
      </c>
      <c r="U948" s="386" t="s">
        <v>405</v>
      </c>
    </row>
    <row r="949" spans="1:21">
      <c r="A949" s="386" t="s">
        <v>122</v>
      </c>
      <c r="B949" s="386" t="s">
        <v>14</v>
      </c>
      <c r="C949" s="386" t="s">
        <v>14</v>
      </c>
      <c r="D949" s="387">
        <v>44986</v>
      </c>
      <c r="E949" s="386">
        <v>3</v>
      </c>
      <c r="F949" s="386">
        <v>2023</v>
      </c>
      <c r="G949" s="388">
        <v>0</v>
      </c>
      <c r="H949" s="388">
        <v>22</v>
      </c>
      <c r="I949" s="388">
        <v>0</v>
      </c>
      <c r="J949" s="388">
        <v>0</v>
      </c>
      <c r="K949" s="386" t="s">
        <v>121</v>
      </c>
      <c r="L949" s="386" t="s">
        <v>121</v>
      </c>
      <c r="M949" s="386" t="s">
        <v>386</v>
      </c>
      <c r="N949" s="386" t="s">
        <v>387</v>
      </c>
      <c r="O949" s="386" t="s">
        <v>123</v>
      </c>
      <c r="P949" s="386" t="s">
        <v>60</v>
      </c>
      <c r="Q949" s="386" t="s">
        <v>238</v>
      </c>
      <c r="R949" s="386">
        <v>0</v>
      </c>
      <c r="S949" s="386">
        <v>0</v>
      </c>
      <c r="T949" s="386" t="s">
        <v>389</v>
      </c>
      <c r="U949" s="386" t="s">
        <v>405</v>
      </c>
    </row>
    <row r="950" spans="1:21">
      <c r="A950" s="386" t="s">
        <v>57</v>
      </c>
      <c r="B950" s="386" t="s">
        <v>7</v>
      </c>
      <c r="C950" s="386" t="s">
        <v>150</v>
      </c>
      <c r="D950" s="387">
        <v>45017</v>
      </c>
      <c r="E950" s="386">
        <v>4</v>
      </c>
      <c r="F950" s="386">
        <v>2023</v>
      </c>
      <c r="G950" s="388">
        <v>65.625</v>
      </c>
      <c r="H950" s="388">
        <v>25</v>
      </c>
      <c r="I950" s="388">
        <v>5.46875</v>
      </c>
      <c r="J950" s="388">
        <v>4.2779999999999996</v>
      </c>
      <c r="K950" s="386" t="s">
        <v>57</v>
      </c>
      <c r="L950" s="386" t="s">
        <v>41</v>
      </c>
      <c r="M950" s="386" t="s">
        <v>241</v>
      </c>
      <c r="N950" s="386" t="s">
        <v>58</v>
      </c>
      <c r="O950" s="386" t="s">
        <v>59</v>
      </c>
      <c r="P950" s="386" t="s">
        <v>60</v>
      </c>
      <c r="Q950" s="386" t="s">
        <v>60</v>
      </c>
      <c r="R950" s="386">
        <v>4.8125</v>
      </c>
      <c r="S950" s="389">
        <v>0</v>
      </c>
      <c r="T950" s="386" t="s">
        <v>389</v>
      </c>
      <c r="U950" s="386" t="s">
        <v>405</v>
      </c>
    </row>
    <row r="951" spans="1:21">
      <c r="A951" s="386" t="s">
        <v>57</v>
      </c>
      <c r="B951" s="386" t="s">
        <v>7</v>
      </c>
      <c r="C951" s="386" t="s">
        <v>20</v>
      </c>
      <c r="D951" s="387">
        <v>45017</v>
      </c>
      <c r="E951" s="386">
        <v>4</v>
      </c>
      <c r="F951" s="386">
        <v>2023</v>
      </c>
      <c r="G951" s="388">
        <v>145.3125</v>
      </c>
      <c r="H951" s="388">
        <v>25</v>
      </c>
      <c r="I951" s="388">
        <v>12.109375</v>
      </c>
      <c r="J951" s="388">
        <v>22.469000000000001</v>
      </c>
      <c r="K951" s="386" t="s">
        <v>57</v>
      </c>
      <c r="L951" s="386" t="s">
        <v>41</v>
      </c>
      <c r="M951" s="386" t="s">
        <v>241</v>
      </c>
      <c r="N951" s="386" t="s">
        <v>58</v>
      </c>
      <c r="O951" s="386" t="s">
        <v>59</v>
      </c>
      <c r="P951" s="386" t="s">
        <v>60</v>
      </c>
      <c r="Q951" s="386" t="s">
        <v>60</v>
      </c>
      <c r="R951" s="386">
        <v>4.8125</v>
      </c>
      <c r="S951" s="386">
        <v>1.1000000000000001</v>
      </c>
      <c r="T951" s="386" t="s">
        <v>389</v>
      </c>
      <c r="U951" s="386" t="s">
        <v>405</v>
      </c>
    </row>
    <row r="952" spans="1:21">
      <c r="A952" s="386" t="s">
        <v>57</v>
      </c>
      <c r="B952" s="386" t="s">
        <v>7</v>
      </c>
      <c r="C952" s="386" t="s">
        <v>21</v>
      </c>
      <c r="D952" s="387">
        <v>45017</v>
      </c>
      <c r="E952" s="386">
        <v>4</v>
      </c>
      <c r="F952" s="386">
        <v>2023</v>
      </c>
      <c r="G952" s="388">
        <v>140.625</v>
      </c>
      <c r="H952" s="388">
        <v>25</v>
      </c>
      <c r="I952" s="388">
        <v>11.71875</v>
      </c>
      <c r="J952" s="388">
        <v>30.123999999999999</v>
      </c>
      <c r="K952" s="386" t="s">
        <v>57</v>
      </c>
      <c r="L952" s="386" t="s">
        <v>41</v>
      </c>
      <c r="M952" s="386" t="s">
        <v>241</v>
      </c>
      <c r="N952" s="386" t="s">
        <v>58</v>
      </c>
      <c r="O952" s="386" t="s">
        <v>59</v>
      </c>
      <c r="P952" s="386" t="s">
        <v>60</v>
      </c>
      <c r="Q952" s="386" t="s">
        <v>60</v>
      </c>
      <c r="R952" s="386">
        <v>4.8125</v>
      </c>
      <c r="S952" s="386">
        <v>2</v>
      </c>
      <c r="T952" s="386" t="s">
        <v>389</v>
      </c>
      <c r="U952" s="386" t="s">
        <v>405</v>
      </c>
    </row>
    <row r="953" spans="1:21">
      <c r="A953" s="386" t="s">
        <v>57</v>
      </c>
      <c r="B953" s="386" t="s">
        <v>7</v>
      </c>
      <c r="C953" s="386" t="s">
        <v>22</v>
      </c>
      <c r="D953" s="387">
        <v>45017</v>
      </c>
      <c r="E953" s="386">
        <v>4</v>
      </c>
      <c r="F953" s="386">
        <v>2023</v>
      </c>
      <c r="G953" s="388">
        <v>140.625</v>
      </c>
      <c r="H953" s="388">
        <v>25</v>
      </c>
      <c r="I953" s="388">
        <v>11.71875</v>
      </c>
      <c r="J953" s="388">
        <v>26.911999999999999</v>
      </c>
      <c r="K953" s="386" t="s">
        <v>57</v>
      </c>
      <c r="L953" s="386" t="s">
        <v>41</v>
      </c>
      <c r="M953" s="386" t="s">
        <v>241</v>
      </c>
      <c r="N953" s="386" t="s">
        <v>58</v>
      </c>
      <c r="O953" s="386" t="s">
        <v>59</v>
      </c>
      <c r="P953" s="386" t="s">
        <v>60</v>
      </c>
      <c r="Q953" s="386" t="s">
        <v>60</v>
      </c>
      <c r="R953" s="386">
        <v>10.65625</v>
      </c>
      <c r="S953" s="389">
        <v>4.5</v>
      </c>
      <c r="T953" s="386" t="s">
        <v>389</v>
      </c>
      <c r="U953" s="386" t="s">
        <v>405</v>
      </c>
    </row>
    <row r="954" spans="1:21">
      <c r="A954" s="386" t="s">
        <v>57</v>
      </c>
      <c r="B954" s="386" t="s">
        <v>7</v>
      </c>
      <c r="C954" s="386" t="s">
        <v>23</v>
      </c>
      <c r="D954" s="387">
        <v>45017</v>
      </c>
      <c r="E954" s="386">
        <v>4</v>
      </c>
      <c r="F954" s="386">
        <v>2023</v>
      </c>
      <c r="G954" s="388">
        <v>140.625</v>
      </c>
      <c r="H954" s="388">
        <v>25</v>
      </c>
      <c r="I954" s="388">
        <v>11.71875</v>
      </c>
      <c r="J954" s="388">
        <v>6.9630000000000001</v>
      </c>
      <c r="K954" s="386" t="s">
        <v>57</v>
      </c>
      <c r="L954" s="386" t="s">
        <v>41</v>
      </c>
      <c r="M954" s="386" t="s">
        <v>241</v>
      </c>
      <c r="N954" s="386" t="s">
        <v>58</v>
      </c>
      <c r="O954" s="386" t="s">
        <v>59</v>
      </c>
      <c r="P954" s="386" t="s">
        <v>60</v>
      </c>
      <c r="Q954" s="386" t="s">
        <v>60</v>
      </c>
      <c r="R954" s="386">
        <v>10.65625</v>
      </c>
      <c r="S954" s="386">
        <v>33.1</v>
      </c>
      <c r="T954" s="386" t="s">
        <v>389</v>
      </c>
      <c r="U954" s="386" t="s">
        <v>405</v>
      </c>
    </row>
    <row r="955" spans="1:21">
      <c r="A955" s="386" t="s">
        <v>57</v>
      </c>
      <c r="B955" s="386" t="s">
        <v>8</v>
      </c>
      <c r="C955" s="386" t="s">
        <v>8</v>
      </c>
      <c r="D955" s="387">
        <v>45017</v>
      </c>
      <c r="E955" s="386">
        <v>4</v>
      </c>
      <c r="F955" s="386">
        <v>2023</v>
      </c>
      <c r="G955" s="388">
        <v>187.5</v>
      </c>
      <c r="H955" s="388">
        <v>25</v>
      </c>
      <c r="I955" s="388">
        <v>15.625</v>
      </c>
      <c r="J955" s="388">
        <v>13.803000000000001</v>
      </c>
      <c r="K955" s="386" t="s">
        <v>57</v>
      </c>
      <c r="L955" s="386" t="s">
        <v>41</v>
      </c>
      <c r="M955" s="386" t="s">
        <v>241</v>
      </c>
      <c r="N955" s="386" t="s">
        <v>58</v>
      </c>
      <c r="O955" s="386" t="s">
        <v>59</v>
      </c>
      <c r="P955" s="386" t="s">
        <v>60</v>
      </c>
      <c r="Q955" s="386" t="s">
        <v>60</v>
      </c>
      <c r="R955" s="386">
        <v>10.65625</v>
      </c>
      <c r="S955" s="386">
        <v>68.989999999999995</v>
      </c>
      <c r="T955" s="386" t="s">
        <v>389</v>
      </c>
      <c r="U955" s="386" t="s">
        <v>405</v>
      </c>
    </row>
    <row r="956" spans="1:21">
      <c r="A956" s="386" t="s">
        <v>57</v>
      </c>
      <c r="B956" s="386" t="s">
        <v>9</v>
      </c>
      <c r="C956" s="386" t="s">
        <v>9</v>
      </c>
      <c r="D956" s="387">
        <v>45017</v>
      </c>
      <c r="E956" s="386">
        <v>4</v>
      </c>
      <c r="F956" s="386">
        <v>2023</v>
      </c>
      <c r="G956" s="388">
        <v>46.875</v>
      </c>
      <c r="H956" s="388">
        <v>25</v>
      </c>
      <c r="I956" s="388">
        <v>3.90625</v>
      </c>
      <c r="J956" s="388">
        <v>4.7699999999999996</v>
      </c>
      <c r="K956" s="386" t="s">
        <v>57</v>
      </c>
      <c r="L956" s="386" t="s">
        <v>41</v>
      </c>
      <c r="M956" s="386" t="s">
        <v>241</v>
      </c>
      <c r="N956" s="386" t="s">
        <v>58</v>
      </c>
      <c r="O956" s="386" t="s">
        <v>59</v>
      </c>
      <c r="P956" s="386" t="s">
        <v>60</v>
      </c>
      <c r="Q956" s="386" t="s">
        <v>60</v>
      </c>
      <c r="R956" s="386">
        <v>10.3125</v>
      </c>
      <c r="S956" s="389">
        <v>45.3</v>
      </c>
      <c r="T956" s="386" t="s">
        <v>389</v>
      </c>
      <c r="U956" s="386" t="s">
        <v>405</v>
      </c>
    </row>
    <row r="957" spans="1:21">
      <c r="A957" s="386" t="s">
        <v>57</v>
      </c>
      <c r="B957" s="386" t="s">
        <v>10</v>
      </c>
      <c r="C957" s="386" t="s">
        <v>10</v>
      </c>
      <c r="D957" s="387">
        <v>45017</v>
      </c>
      <c r="E957" s="386">
        <v>4</v>
      </c>
      <c r="F957" s="386">
        <v>2023</v>
      </c>
      <c r="G957" s="388">
        <v>46.875</v>
      </c>
      <c r="H957" s="388">
        <v>25</v>
      </c>
      <c r="I957" s="388">
        <v>3.90625</v>
      </c>
      <c r="J957" s="388">
        <v>0</v>
      </c>
      <c r="K957" s="386" t="s">
        <v>57</v>
      </c>
      <c r="L957" s="386" t="s">
        <v>41</v>
      </c>
      <c r="M957" s="386" t="s">
        <v>241</v>
      </c>
      <c r="N957" s="386" t="s">
        <v>58</v>
      </c>
      <c r="O957" s="386" t="s">
        <v>59</v>
      </c>
      <c r="P957" s="386" t="s">
        <v>60</v>
      </c>
      <c r="Q957" s="386" t="s">
        <v>60</v>
      </c>
      <c r="R957" s="386">
        <v>10.3125</v>
      </c>
      <c r="S957" s="386">
        <v>39.700000000000003</v>
      </c>
      <c r="T957" s="386" t="s">
        <v>389</v>
      </c>
      <c r="U957" s="386" t="s">
        <v>405</v>
      </c>
    </row>
    <row r="958" spans="1:21">
      <c r="A958" s="386" t="s">
        <v>57</v>
      </c>
      <c r="B958" s="386" t="s">
        <v>26</v>
      </c>
      <c r="C958" s="386" t="s">
        <v>26</v>
      </c>
      <c r="D958" s="387">
        <v>45017</v>
      </c>
      <c r="E958" s="386">
        <v>4</v>
      </c>
      <c r="F958" s="386">
        <v>2023</v>
      </c>
      <c r="G958" s="388">
        <v>46.875</v>
      </c>
      <c r="H958" s="388">
        <v>25</v>
      </c>
      <c r="I958" s="388">
        <v>3.90625</v>
      </c>
      <c r="J958" s="388">
        <v>0</v>
      </c>
      <c r="K958" s="386" t="s">
        <v>57</v>
      </c>
      <c r="L958" s="386" t="s">
        <v>41</v>
      </c>
      <c r="M958" s="386" t="s">
        <v>241</v>
      </c>
      <c r="N958" s="386" t="s">
        <v>58</v>
      </c>
      <c r="O958" s="386" t="s">
        <v>59</v>
      </c>
      <c r="P958" s="386" t="s">
        <v>60</v>
      </c>
      <c r="Q958" s="386" t="s">
        <v>60</v>
      </c>
      <c r="R958" s="386">
        <v>10.3125</v>
      </c>
      <c r="S958" s="386">
        <v>40.299999999999997</v>
      </c>
      <c r="T958" s="386" t="s">
        <v>389</v>
      </c>
      <c r="U958" s="386" t="s">
        <v>405</v>
      </c>
    </row>
    <row r="959" spans="1:21">
      <c r="A959" s="386" t="s">
        <v>57</v>
      </c>
      <c r="B959" s="386" t="s">
        <v>27</v>
      </c>
      <c r="C959" s="386" t="s">
        <v>27</v>
      </c>
      <c r="D959" s="387">
        <v>45017</v>
      </c>
      <c r="E959" s="386">
        <v>4</v>
      </c>
      <c r="F959" s="386">
        <v>2023</v>
      </c>
      <c r="G959" s="388">
        <v>32.8125</v>
      </c>
      <c r="H959" s="388">
        <v>25</v>
      </c>
      <c r="I959" s="388">
        <v>2.734375</v>
      </c>
      <c r="J959" s="388">
        <v>0</v>
      </c>
      <c r="K959" s="386" t="s">
        <v>57</v>
      </c>
      <c r="L959" s="386" t="s">
        <v>41</v>
      </c>
      <c r="M959" s="386" t="s">
        <v>241</v>
      </c>
      <c r="N959" s="386" t="s">
        <v>58</v>
      </c>
      <c r="O959" s="386" t="s">
        <v>59</v>
      </c>
      <c r="P959" s="386" t="s">
        <v>60</v>
      </c>
      <c r="Q959" s="386" t="s">
        <v>60</v>
      </c>
      <c r="R959" s="386">
        <v>10.3125</v>
      </c>
      <c r="S959" s="389">
        <v>43.2</v>
      </c>
      <c r="T959" s="386" t="s">
        <v>389</v>
      </c>
      <c r="U959" s="386" t="s">
        <v>405</v>
      </c>
    </row>
    <row r="960" spans="1:21">
      <c r="A960" s="386" t="s">
        <v>57</v>
      </c>
      <c r="B960" s="386" t="s">
        <v>11</v>
      </c>
      <c r="C960" s="386" t="s">
        <v>24</v>
      </c>
      <c r="D960" s="387">
        <v>45017</v>
      </c>
      <c r="E960" s="386">
        <v>4</v>
      </c>
      <c r="F960" s="386">
        <v>2023</v>
      </c>
      <c r="G960" s="388">
        <v>328.125</v>
      </c>
      <c r="H960" s="388">
        <v>25</v>
      </c>
      <c r="I960" s="388">
        <v>27.34375</v>
      </c>
      <c r="J960" s="388">
        <v>35.03</v>
      </c>
      <c r="K960" s="386" t="s">
        <v>57</v>
      </c>
      <c r="L960" s="386" t="s">
        <v>41</v>
      </c>
      <c r="M960" s="386" t="s">
        <v>241</v>
      </c>
      <c r="N960" s="386" t="s">
        <v>58</v>
      </c>
      <c r="O960" s="386" t="s">
        <v>59</v>
      </c>
      <c r="P960" s="386" t="s">
        <v>60</v>
      </c>
      <c r="Q960" s="386" t="s">
        <v>60</v>
      </c>
      <c r="R960" s="386">
        <v>10.3125</v>
      </c>
      <c r="S960" s="386">
        <v>26.7</v>
      </c>
      <c r="T960" s="386" t="s">
        <v>389</v>
      </c>
      <c r="U960" s="386" t="s">
        <v>405</v>
      </c>
    </row>
    <row r="961" spans="1:21">
      <c r="A961" s="386" t="s">
        <v>57</v>
      </c>
      <c r="B961" s="386" t="s">
        <v>12</v>
      </c>
      <c r="C961" s="386" t="s">
        <v>25</v>
      </c>
      <c r="D961" s="387">
        <v>45017</v>
      </c>
      <c r="E961" s="386">
        <v>4</v>
      </c>
      <c r="F961" s="386">
        <v>2023</v>
      </c>
      <c r="G961" s="388">
        <v>140.625</v>
      </c>
      <c r="H961" s="388">
        <v>25</v>
      </c>
      <c r="I961" s="388">
        <v>11.71875</v>
      </c>
      <c r="J961" s="388">
        <v>34.665999999999997</v>
      </c>
      <c r="K961" s="386" t="s">
        <v>57</v>
      </c>
      <c r="L961" s="386" t="s">
        <v>41</v>
      </c>
      <c r="M961" s="386" t="s">
        <v>241</v>
      </c>
      <c r="N961" s="386" t="s">
        <v>58</v>
      </c>
      <c r="O961" s="386" t="s">
        <v>59</v>
      </c>
      <c r="P961" s="386" t="s">
        <v>60</v>
      </c>
      <c r="Q961" s="386" t="s">
        <v>60</v>
      </c>
      <c r="R961" s="386">
        <v>10.3125</v>
      </c>
      <c r="S961" s="386">
        <v>89.54</v>
      </c>
      <c r="T961" s="386" t="s">
        <v>389</v>
      </c>
      <c r="U961" s="386" t="s">
        <v>405</v>
      </c>
    </row>
    <row r="962" spans="1:21">
      <c r="A962" s="386" t="s">
        <v>57</v>
      </c>
      <c r="B962" s="386" t="s">
        <v>15</v>
      </c>
      <c r="C962" s="386" t="s">
        <v>28</v>
      </c>
      <c r="D962" s="387">
        <v>45017</v>
      </c>
      <c r="E962" s="386">
        <v>4</v>
      </c>
      <c r="F962" s="386">
        <v>2023</v>
      </c>
      <c r="G962" s="388">
        <v>18.75</v>
      </c>
      <c r="H962" s="388">
        <v>25</v>
      </c>
      <c r="I962" s="388">
        <v>1.5625</v>
      </c>
      <c r="J962" s="388">
        <v>-5.3259999999999996</v>
      </c>
      <c r="K962" s="386" t="s">
        <v>57</v>
      </c>
      <c r="L962" s="386" t="s">
        <v>41</v>
      </c>
      <c r="M962" s="386" t="s">
        <v>241</v>
      </c>
      <c r="N962" s="386" t="s">
        <v>58</v>
      </c>
      <c r="O962" s="386" t="s">
        <v>59</v>
      </c>
      <c r="P962" s="386" t="s">
        <v>60</v>
      </c>
      <c r="Q962" s="386" t="s">
        <v>60</v>
      </c>
      <c r="R962" s="386">
        <v>10.3125</v>
      </c>
      <c r="S962" s="389">
        <v>20</v>
      </c>
      <c r="T962" s="386" t="s">
        <v>389</v>
      </c>
      <c r="U962" s="386" t="s">
        <v>405</v>
      </c>
    </row>
    <row r="963" spans="1:21">
      <c r="A963" s="386" t="s">
        <v>57</v>
      </c>
      <c r="B963" s="386" t="s">
        <v>16</v>
      </c>
      <c r="C963" s="386" t="s">
        <v>16</v>
      </c>
      <c r="D963" s="387">
        <v>45017</v>
      </c>
      <c r="E963" s="386">
        <v>4</v>
      </c>
      <c r="F963" s="386">
        <v>2023</v>
      </c>
      <c r="G963" s="388">
        <v>0</v>
      </c>
      <c r="H963" s="388">
        <v>25</v>
      </c>
      <c r="I963" s="388">
        <v>0</v>
      </c>
      <c r="J963" s="388">
        <v>0</v>
      </c>
      <c r="K963" s="386" t="s">
        <v>57</v>
      </c>
      <c r="L963" s="386" t="s">
        <v>41</v>
      </c>
      <c r="M963" s="386" t="s">
        <v>241</v>
      </c>
      <c r="N963" s="386" t="s">
        <v>58</v>
      </c>
      <c r="O963" s="386" t="s">
        <v>59</v>
      </c>
      <c r="P963" s="386" t="s">
        <v>60</v>
      </c>
      <c r="Q963" s="386" t="s">
        <v>60</v>
      </c>
      <c r="R963" s="386">
        <v>10.3125</v>
      </c>
      <c r="S963" s="386">
        <v>0</v>
      </c>
      <c r="T963" s="386" t="s">
        <v>389</v>
      </c>
      <c r="U963" s="386" t="s">
        <v>405</v>
      </c>
    </row>
    <row r="964" spans="1:21">
      <c r="A964" s="386" t="s">
        <v>57</v>
      </c>
      <c r="B964" s="386" t="s">
        <v>17</v>
      </c>
      <c r="C964" s="386" t="s">
        <v>17</v>
      </c>
      <c r="D964" s="387">
        <v>45017</v>
      </c>
      <c r="E964" s="386">
        <v>4</v>
      </c>
      <c r="F964" s="386">
        <v>2023</v>
      </c>
      <c r="G964" s="388">
        <v>0</v>
      </c>
      <c r="H964" s="388">
        <v>25</v>
      </c>
      <c r="I964" s="388">
        <v>0</v>
      </c>
      <c r="J964" s="388">
        <v>0</v>
      </c>
      <c r="K964" s="386" t="s">
        <v>57</v>
      </c>
      <c r="L964" s="386" t="s">
        <v>41</v>
      </c>
      <c r="M964" s="386" t="s">
        <v>241</v>
      </c>
      <c r="N964" s="386" t="s">
        <v>58</v>
      </c>
      <c r="O964" s="386" t="s">
        <v>59</v>
      </c>
      <c r="P964" s="386" t="s">
        <v>60</v>
      </c>
      <c r="Q964" s="386" t="s">
        <v>60</v>
      </c>
      <c r="R964" s="386">
        <v>10.3125</v>
      </c>
      <c r="S964" s="386">
        <v>0</v>
      </c>
      <c r="T964" s="386" t="s">
        <v>389</v>
      </c>
      <c r="U964" s="386" t="s">
        <v>405</v>
      </c>
    </row>
    <row r="965" spans="1:21">
      <c r="A965" s="386" t="s">
        <v>57</v>
      </c>
      <c r="B965" s="386" t="s">
        <v>129</v>
      </c>
      <c r="C965" s="386" t="s">
        <v>129</v>
      </c>
      <c r="D965" s="387">
        <v>45017</v>
      </c>
      <c r="E965" s="386">
        <v>4</v>
      </c>
      <c r="F965" s="386">
        <v>2023</v>
      </c>
      <c r="G965" s="388">
        <v>18.75</v>
      </c>
      <c r="H965" s="388">
        <v>25</v>
      </c>
      <c r="I965" s="388">
        <v>1.5625</v>
      </c>
      <c r="J965" s="388">
        <v>0</v>
      </c>
      <c r="K965" s="386" t="s">
        <v>57</v>
      </c>
      <c r="L965" s="386" t="s">
        <v>41</v>
      </c>
      <c r="M965" s="386" t="s">
        <v>241</v>
      </c>
      <c r="N965" s="386" t="s">
        <v>58</v>
      </c>
      <c r="O965" s="386" t="s">
        <v>59</v>
      </c>
      <c r="P965" s="386" t="s">
        <v>60</v>
      </c>
      <c r="Q965" s="386" t="s">
        <v>60</v>
      </c>
      <c r="R965" s="386">
        <v>13.75</v>
      </c>
      <c r="S965" s="389">
        <v>30.5</v>
      </c>
      <c r="T965" s="386" t="s">
        <v>389</v>
      </c>
      <c r="U965" s="386" t="s">
        <v>405</v>
      </c>
    </row>
    <row r="966" spans="1:21">
      <c r="A966" s="386" t="s">
        <v>57</v>
      </c>
      <c r="B966" s="386" t="s">
        <v>13</v>
      </c>
      <c r="C966" s="386" t="s">
        <v>13</v>
      </c>
      <c r="D966" s="387">
        <v>45017</v>
      </c>
      <c r="E966" s="386">
        <v>4</v>
      </c>
      <c r="F966" s="386">
        <v>2023</v>
      </c>
      <c r="G966" s="388">
        <v>0</v>
      </c>
      <c r="H966" s="388">
        <v>25</v>
      </c>
      <c r="I966" s="388">
        <v>0</v>
      </c>
      <c r="J966" s="388">
        <v>0</v>
      </c>
      <c r="K966" s="386" t="s">
        <v>57</v>
      </c>
      <c r="L966" s="386" t="s">
        <v>41</v>
      </c>
      <c r="M966" s="386" t="s">
        <v>241</v>
      </c>
      <c r="N966" s="386" t="s">
        <v>58</v>
      </c>
      <c r="O966" s="386" t="s">
        <v>59</v>
      </c>
      <c r="P966" s="386" t="s">
        <v>60</v>
      </c>
      <c r="Q966" s="386" t="s">
        <v>60</v>
      </c>
      <c r="R966" s="386">
        <v>13.75</v>
      </c>
      <c r="S966" s="386">
        <v>25.4</v>
      </c>
      <c r="T966" s="386" t="s">
        <v>389</v>
      </c>
      <c r="U966" s="386" t="s">
        <v>405</v>
      </c>
    </row>
    <row r="967" spans="1:21">
      <c r="A967" s="386" t="s">
        <v>57</v>
      </c>
      <c r="B967" s="386" t="s">
        <v>14</v>
      </c>
      <c r="C967" s="386" t="s">
        <v>14</v>
      </c>
      <c r="D967" s="387">
        <v>45017</v>
      </c>
      <c r="E967" s="386">
        <v>4</v>
      </c>
      <c r="F967" s="386">
        <v>2023</v>
      </c>
      <c r="G967" s="388">
        <v>0</v>
      </c>
      <c r="H967" s="388">
        <v>25</v>
      </c>
      <c r="I967" s="388">
        <v>0</v>
      </c>
      <c r="J967" s="388">
        <v>0</v>
      </c>
      <c r="K967" s="386" t="s">
        <v>57</v>
      </c>
      <c r="L967" s="386" t="s">
        <v>41</v>
      </c>
      <c r="M967" s="386" t="s">
        <v>241</v>
      </c>
      <c r="N967" s="386" t="s">
        <v>58</v>
      </c>
      <c r="O967" s="386" t="s">
        <v>59</v>
      </c>
      <c r="P967" s="386" t="s">
        <v>60</v>
      </c>
      <c r="Q967" s="386" t="s">
        <v>60</v>
      </c>
      <c r="R967" s="386">
        <v>13.75</v>
      </c>
      <c r="S967" s="386">
        <v>12.9</v>
      </c>
      <c r="T967" s="386" t="s">
        <v>389</v>
      </c>
      <c r="U967" s="386" t="s">
        <v>405</v>
      </c>
    </row>
    <row r="968" spans="1:21">
      <c r="A968" s="386" t="s">
        <v>43</v>
      </c>
      <c r="B968" s="386" t="s">
        <v>18</v>
      </c>
      <c r="C968" s="386"/>
      <c r="D968" s="387">
        <v>45017</v>
      </c>
      <c r="E968" s="386">
        <v>4</v>
      </c>
      <c r="F968" s="386">
        <v>2023</v>
      </c>
      <c r="G968" s="388">
        <v>540</v>
      </c>
      <c r="H968" s="388">
        <v>25</v>
      </c>
      <c r="I968" s="388">
        <v>45</v>
      </c>
      <c r="J968" s="388">
        <v>150.5</v>
      </c>
      <c r="K968" s="386" t="s">
        <v>43</v>
      </c>
      <c r="L968" s="386" t="s">
        <v>41</v>
      </c>
      <c r="M968" s="386" t="s">
        <v>370</v>
      </c>
      <c r="N968" s="386" t="s">
        <v>44</v>
      </c>
      <c r="O968" s="386" t="s">
        <v>240</v>
      </c>
      <c r="P968" s="386" t="s">
        <v>46</v>
      </c>
      <c r="Q968" s="386" t="s">
        <v>45</v>
      </c>
      <c r="R968" s="386">
        <v>3.4375</v>
      </c>
      <c r="S968" s="389">
        <v>0.4</v>
      </c>
      <c r="T968" s="386" t="s">
        <v>389</v>
      </c>
      <c r="U968" s="386" t="s">
        <v>405</v>
      </c>
    </row>
    <row r="969" spans="1:21">
      <c r="A969" s="386" t="s">
        <v>47</v>
      </c>
      <c r="B969" s="386" t="s">
        <v>47</v>
      </c>
      <c r="C969" s="386"/>
      <c r="D969" s="387">
        <v>45017</v>
      </c>
      <c r="E969" s="386">
        <v>4</v>
      </c>
      <c r="F969" s="386">
        <v>2023</v>
      </c>
      <c r="G969" s="388">
        <v>55</v>
      </c>
      <c r="H969" s="388">
        <v>25</v>
      </c>
      <c r="I969" s="388">
        <v>4.583333333333333</v>
      </c>
      <c r="J969" s="388">
        <v>5.2539999999999996</v>
      </c>
      <c r="K969" s="386" t="s">
        <v>47</v>
      </c>
      <c r="L969" s="386" t="s">
        <v>41</v>
      </c>
      <c r="M969" s="386" t="s">
        <v>370</v>
      </c>
      <c r="N969" s="386" t="s">
        <v>44</v>
      </c>
      <c r="O969" s="386" t="s">
        <v>48</v>
      </c>
      <c r="P969" s="386" t="s">
        <v>60</v>
      </c>
      <c r="Q969" s="386" t="s">
        <v>49</v>
      </c>
      <c r="R969" s="386">
        <v>3.4375</v>
      </c>
      <c r="S969" s="386">
        <v>0</v>
      </c>
      <c r="T969" s="386" t="s">
        <v>389</v>
      </c>
      <c r="U969" s="386" t="s">
        <v>405</v>
      </c>
    </row>
    <row r="970" spans="1:21">
      <c r="A970" s="386" t="s">
        <v>50</v>
      </c>
      <c r="B970" s="386" t="s">
        <v>50</v>
      </c>
      <c r="C970" s="386"/>
      <c r="D970" s="387">
        <v>45017</v>
      </c>
      <c r="E970" s="386">
        <v>4</v>
      </c>
      <c r="F970" s="386">
        <v>2023</v>
      </c>
      <c r="G970" s="388">
        <v>250</v>
      </c>
      <c r="H970" s="388">
        <v>25</v>
      </c>
      <c r="I970" s="388">
        <v>20.833333333333332</v>
      </c>
      <c r="J970" s="388">
        <v>0.1832</v>
      </c>
      <c r="K970" s="386" t="s">
        <v>50</v>
      </c>
      <c r="L970" s="386" t="s">
        <v>41</v>
      </c>
      <c r="M970" s="386" t="s">
        <v>370</v>
      </c>
      <c r="N970" s="386" t="s">
        <v>44</v>
      </c>
      <c r="O970" s="386" t="s">
        <v>51</v>
      </c>
      <c r="P970" s="386" t="s">
        <v>90</v>
      </c>
      <c r="Q970" s="386" t="s">
        <v>52</v>
      </c>
      <c r="R970" s="386">
        <v>3.4375</v>
      </c>
      <c r="S970" s="386">
        <v>0.2</v>
      </c>
      <c r="T970" s="386" t="s">
        <v>389</v>
      </c>
      <c r="U970" s="386" t="s">
        <v>405</v>
      </c>
    </row>
    <row r="971" spans="1:21">
      <c r="A971" s="386" t="s">
        <v>304</v>
      </c>
      <c r="B971" s="386" t="s">
        <v>7</v>
      </c>
      <c r="C971" s="386"/>
      <c r="D971" s="387">
        <v>45017</v>
      </c>
      <c r="E971" s="386">
        <v>4</v>
      </c>
      <c r="F971" s="386">
        <v>2023</v>
      </c>
      <c r="G971" s="388">
        <v>46.153846153846153</v>
      </c>
      <c r="H971" s="388">
        <v>25</v>
      </c>
      <c r="I971" s="388">
        <v>3.8461538461538463</v>
      </c>
      <c r="J971" s="388">
        <v>0.95</v>
      </c>
      <c r="K971" s="386" t="s">
        <v>304</v>
      </c>
      <c r="L971" s="386" t="s">
        <v>41</v>
      </c>
      <c r="M971" s="386" t="s">
        <v>241</v>
      </c>
      <c r="N971" s="386" t="s">
        <v>371</v>
      </c>
      <c r="O971" s="386" t="s">
        <v>55</v>
      </c>
      <c r="P971" s="386" t="s">
        <v>46</v>
      </c>
      <c r="Q971" s="386" t="s">
        <v>56</v>
      </c>
      <c r="R971" s="386">
        <v>3.4375</v>
      </c>
      <c r="S971" s="389">
        <v>0</v>
      </c>
      <c r="T971" s="386" t="s">
        <v>389</v>
      </c>
      <c r="U971" s="386" t="s">
        <v>405</v>
      </c>
    </row>
    <row r="972" spans="1:21">
      <c r="A972" s="386" t="s">
        <v>304</v>
      </c>
      <c r="B972" s="386" t="s">
        <v>8</v>
      </c>
      <c r="C972" s="386"/>
      <c r="D972" s="387">
        <v>45017</v>
      </c>
      <c r="E972" s="386">
        <v>4</v>
      </c>
      <c r="F972" s="386">
        <v>2023</v>
      </c>
      <c r="G972" s="388">
        <v>0</v>
      </c>
      <c r="H972" s="388">
        <v>25</v>
      </c>
      <c r="I972" s="388">
        <v>0</v>
      </c>
      <c r="J972" s="388">
        <v>0</v>
      </c>
      <c r="K972" s="386" t="s">
        <v>304</v>
      </c>
      <c r="L972" s="386" t="s">
        <v>41</v>
      </c>
      <c r="M972" s="386" t="s">
        <v>241</v>
      </c>
      <c r="N972" s="386" t="s">
        <v>371</v>
      </c>
      <c r="O972" s="386" t="s">
        <v>55</v>
      </c>
      <c r="P972" s="386" t="s">
        <v>46</v>
      </c>
      <c r="Q972" s="386" t="s">
        <v>56</v>
      </c>
      <c r="R972" s="386">
        <v>3.4375</v>
      </c>
      <c r="S972" s="386">
        <v>0</v>
      </c>
      <c r="T972" s="386" t="s">
        <v>389</v>
      </c>
      <c r="U972" s="386" t="s">
        <v>405</v>
      </c>
    </row>
    <row r="973" spans="1:21">
      <c r="A973" s="386" t="s">
        <v>304</v>
      </c>
      <c r="B973" s="386" t="s">
        <v>9</v>
      </c>
      <c r="C973" s="386"/>
      <c r="D973" s="387">
        <v>45017</v>
      </c>
      <c r="E973" s="386">
        <v>4</v>
      </c>
      <c r="F973" s="386">
        <v>2023</v>
      </c>
      <c r="G973" s="388">
        <v>15.384615384615385</v>
      </c>
      <c r="H973" s="388">
        <v>25</v>
      </c>
      <c r="I973" s="388">
        <v>1.2820512820512822</v>
      </c>
      <c r="J973" s="388">
        <v>0</v>
      </c>
      <c r="K973" s="386" t="s">
        <v>304</v>
      </c>
      <c r="L973" s="386" t="s">
        <v>41</v>
      </c>
      <c r="M973" s="386" t="s">
        <v>241</v>
      </c>
      <c r="N973" s="386" t="s">
        <v>371</v>
      </c>
      <c r="O973" s="386" t="s">
        <v>55</v>
      </c>
      <c r="P973" s="386" t="s">
        <v>46</v>
      </c>
      <c r="Q973" s="386" t="s">
        <v>56</v>
      </c>
      <c r="R973" s="386">
        <v>3.4375</v>
      </c>
      <c r="S973" s="386">
        <v>0</v>
      </c>
      <c r="T973" s="386" t="s">
        <v>389</v>
      </c>
      <c r="U973" s="386" t="s">
        <v>405</v>
      </c>
    </row>
    <row r="974" spans="1:21">
      <c r="A974" s="386" t="s">
        <v>304</v>
      </c>
      <c r="B974" s="386" t="s">
        <v>10</v>
      </c>
      <c r="C974" s="386"/>
      <c r="D974" s="387">
        <v>45017</v>
      </c>
      <c r="E974" s="386">
        <v>4</v>
      </c>
      <c r="F974" s="386">
        <v>2023</v>
      </c>
      <c r="G974" s="388">
        <v>15.384615384615385</v>
      </c>
      <c r="H974" s="388">
        <v>25</v>
      </c>
      <c r="I974" s="388">
        <v>1.2820512820512822</v>
      </c>
      <c r="J974" s="388">
        <v>0</v>
      </c>
      <c r="K974" s="386" t="s">
        <v>304</v>
      </c>
      <c r="L974" s="386" t="s">
        <v>41</v>
      </c>
      <c r="M974" s="386" t="s">
        <v>241</v>
      </c>
      <c r="N974" s="386" t="s">
        <v>371</v>
      </c>
      <c r="O974" s="386" t="s">
        <v>55</v>
      </c>
      <c r="P974" s="386" t="s">
        <v>46</v>
      </c>
      <c r="Q974" s="386" t="s">
        <v>56</v>
      </c>
      <c r="R974" s="386">
        <v>3.4375</v>
      </c>
      <c r="S974" s="389">
        <v>0</v>
      </c>
      <c r="T974" s="386" t="s">
        <v>389</v>
      </c>
      <c r="U974" s="386" t="s">
        <v>405</v>
      </c>
    </row>
    <row r="975" spans="1:21">
      <c r="A975" s="386" t="s">
        <v>304</v>
      </c>
      <c r="B975" s="386" t="s">
        <v>5</v>
      </c>
      <c r="C975" s="386"/>
      <c r="D975" s="387">
        <v>45017</v>
      </c>
      <c r="E975" s="386">
        <v>4</v>
      </c>
      <c r="F975" s="386">
        <v>2023</v>
      </c>
      <c r="G975" s="388">
        <v>15.384615384615385</v>
      </c>
      <c r="H975" s="388">
        <v>25</v>
      </c>
      <c r="I975" s="388">
        <v>1.2820512820512822</v>
      </c>
      <c r="J975" s="388">
        <v>0</v>
      </c>
      <c r="K975" s="386" t="s">
        <v>304</v>
      </c>
      <c r="L975" s="386" t="s">
        <v>41</v>
      </c>
      <c r="M975" s="386" t="s">
        <v>241</v>
      </c>
      <c r="N975" s="386" t="s">
        <v>371</v>
      </c>
      <c r="O975" s="386" t="s">
        <v>55</v>
      </c>
      <c r="P975" s="386" t="s">
        <v>46</v>
      </c>
      <c r="Q975" s="386" t="s">
        <v>56</v>
      </c>
      <c r="R975" s="386">
        <v>3.4375</v>
      </c>
      <c r="S975" s="386">
        <v>0</v>
      </c>
      <c r="T975" s="386" t="s">
        <v>389</v>
      </c>
      <c r="U975" s="386" t="s">
        <v>405</v>
      </c>
    </row>
    <row r="976" spans="1:21">
      <c r="A976" s="386" t="s">
        <v>304</v>
      </c>
      <c r="B976" s="386" t="s">
        <v>11</v>
      </c>
      <c r="C976" s="386"/>
      <c r="D976" s="387">
        <v>45017</v>
      </c>
      <c r="E976" s="386">
        <v>4</v>
      </c>
      <c r="F976" s="386">
        <v>2023</v>
      </c>
      <c r="G976" s="388">
        <v>46.153846153846153</v>
      </c>
      <c r="H976" s="388">
        <v>25</v>
      </c>
      <c r="I976" s="388">
        <v>3.8461538461538463</v>
      </c>
      <c r="J976" s="388">
        <v>0</v>
      </c>
      <c r="K976" s="386" t="s">
        <v>304</v>
      </c>
      <c r="L976" s="386" t="s">
        <v>41</v>
      </c>
      <c r="M976" s="386" t="s">
        <v>241</v>
      </c>
      <c r="N976" s="386" t="s">
        <v>371</v>
      </c>
      <c r="O976" s="386" t="s">
        <v>55</v>
      </c>
      <c r="P976" s="386" t="s">
        <v>46</v>
      </c>
      <c r="Q976" s="386" t="s">
        <v>56</v>
      </c>
      <c r="R976" s="386">
        <v>3.4375</v>
      </c>
      <c r="S976" s="386">
        <v>0</v>
      </c>
      <c r="T976" s="386" t="s">
        <v>389</v>
      </c>
      <c r="U976" s="386" t="s">
        <v>405</v>
      </c>
    </row>
    <row r="977" spans="1:21">
      <c r="A977" s="386" t="s">
        <v>304</v>
      </c>
      <c r="B977" s="386" t="s">
        <v>12</v>
      </c>
      <c r="C977" s="386"/>
      <c r="D977" s="387">
        <v>45017</v>
      </c>
      <c r="E977" s="386">
        <v>4</v>
      </c>
      <c r="F977" s="386">
        <v>2023</v>
      </c>
      <c r="G977" s="388">
        <v>15.384615384615385</v>
      </c>
      <c r="H977" s="388">
        <v>25</v>
      </c>
      <c r="I977" s="388">
        <v>1.2820512820512822</v>
      </c>
      <c r="J977" s="388">
        <v>0</v>
      </c>
      <c r="K977" s="386" t="s">
        <v>304</v>
      </c>
      <c r="L977" s="386" t="s">
        <v>41</v>
      </c>
      <c r="M977" s="386" t="s">
        <v>241</v>
      </c>
      <c r="N977" s="386" t="s">
        <v>371</v>
      </c>
      <c r="O977" s="386" t="s">
        <v>55</v>
      </c>
      <c r="P977" s="386" t="s">
        <v>46</v>
      </c>
      <c r="Q977" s="386" t="s">
        <v>56</v>
      </c>
      <c r="R977" s="386">
        <v>2.40625</v>
      </c>
      <c r="S977" s="389">
        <v>0</v>
      </c>
      <c r="T977" s="386" t="s">
        <v>389</v>
      </c>
      <c r="U977" s="386" t="s">
        <v>405</v>
      </c>
    </row>
    <row r="978" spans="1:21">
      <c r="A978" s="386" t="s">
        <v>304</v>
      </c>
      <c r="B978" s="386" t="s">
        <v>15</v>
      </c>
      <c r="C978" s="386"/>
      <c r="D978" s="387">
        <v>45017</v>
      </c>
      <c r="E978" s="386">
        <v>4</v>
      </c>
      <c r="F978" s="386">
        <v>2023</v>
      </c>
      <c r="G978" s="388">
        <v>0</v>
      </c>
      <c r="H978" s="388">
        <v>25</v>
      </c>
      <c r="I978" s="388">
        <v>0</v>
      </c>
      <c r="J978" s="388">
        <v>0</v>
      </c>
      <c r="K978" s="386" t="s">
        <v>304</v>
      </c>
      <c r="L978" s="386" t="s">
        <v>41</v>
      </c>
      <c r="M978" s="386" t="s">
        <v>241</v>
      </c>
      <c r="N978" s="386" t="s">
        <v>371</v>
      </c>
      <c r="O978" s="386" t="s">
        <v>55</v>
      </c>
      <c r="P978" s="386" t="s">
        <v>46</v>
      </c>
      <c r="Q978" s="386" t="s">
        <v>56</v>
      </c>
      <c r="R978" s="386">
        <v>2.40625</v>
      </c>
      <c r="S978" s="386">
        <v>0</v>
      </c>
      <c r="T978" s="386" t="s">
        <v>389</v>
      </c>
      <c r="U978" s="386" t="s">
        <v>405</v>
      </c>
    </row>
    <row r="979" spans="1:21">
      <c r="A979" s="386" t="s">
        <v>304</v>
      </c>
      <c r="B979" s="386" t="s">
        <v>16</v>
      </c>
      <c r="C979" s="386"/>
      <c r="D979" s="387">
        <v>45017</v>
      </c>
      <c r="E979" s="386">
        <v>4</v>
      </c>
      <c r="F979" s="386">
        <v>2023</v>
      </c>
      <c r="G979" s="388">
        <v>0</v>
      </c>
      <c r="H979" s="388">
        <v>25</v>
      </c>
      <c r="I979" s="388">
        <v>0</v>
      </c>
      <c r="J979" s="388">
        <v>0</v>
      </c>
      <c r="K979" s="386" t="s">
        <v>304</v>
      </c>
      <c r="L979" s="386" t="s">
        <v>41</v>
      </c>
      <c r="M979" s="386" t="s">
        <v>241</v>
      </c>
      <c r="N979" s="386" t="s">
        <v>371</v>
      </c>
      <c r="O979" s="386" t="s">
        <v>55</v>
      </c>
      <c r="P979" s="386" t="s">
        <v>46</v>
      </c>
      <c r="Q979" s="386" t="s">
        <v>56</v>
      </c>
      <c r="R979" s="386">
        <v>2.40625</v>
      </c>
      <c r="S979" s="386">
        <v>0</v>
      </c>
      <c r="T979" s="386" t="s">
        <v>389</v>
      </c>
      <c r="U979" s="386" t="s">
        <v>405</v>
      </c>
    </row>
    <row r="980" spans="1:21">
      <c r="A980" s="386" t="s">
        <v>304</v>
      </c>
      <c r="B980" s="386" t="s">
        <v>17</v>
      </c>
      <c r="C980" s="386"/>
      <c r="D980" s="387">
        <v>45017</v>
      </c>
      <c r="E980" s="386">
        <v>4</v>
      </c>
      <c r="F980" s="386">
        <v>2023</v>
      </c>
      <c r="G980" s="388">
        <v>0</v>
      </c>
      <c r="H980" s="388">
        <v>25</v>
      </c>
      <c r="I980" s="388">
        <v>0</v>
      </c>
      <c r="J980" s="388">
        <v>0</v>
      </c>
      <c r="K980" s="386" t="s">
        <v>304</v>
      </c>
      <c r="L980" s="386" t="s">
        <v>41</v>
      </c>
      <c r="M980" s="386" t="s">
        <v>241</v>
      </c>
      <c r="N980" s="386" t="s">
        <v>371</v>
      </c>
      <c r="O980" s="386" t="s">
        <v>55</v>
      </c>
      <c r="P980" s="386" t="s">
        <v>46</v>
      </c>
      <c r="Q980" s="386" t="s">
        <v>56</v>
      </c>
      <c r="R980" s="386">
        <v>24.0625</v>
      </c>
      <c r="S980" s="389">
        <v>12.7</v>
      </c>
      <c r="T980" s="386" t="s">
        <v>389</v>
      </c>
      <c r="U980" s="386" t="s">
        <v>405</v>
      </c>
    </row>
    <row r="981" spans="1:21">
      <c r="A981" s="386" t="s">
        <v>304</v>
      </c>
      <c r="B981" s="386" t="s">
        <v>132</v>
      </c>
      <c r="C981" s="386"/>
      <c r="D981" s="387">
        <v>45017</v>
      </c>
      <c r="E981" s="386">
        <v>4</v>
      </c>
      <c r="F981" s="386">
        <v>2023</v>
      </c>
      <c r="G981" s="388">
        <v>0</v>
      </c>
      <c r="H981" s="388">
        <v>25</v>
      </c>
      <c r="I981" s="388">
        <v>0</v>
      </c>
      <c r="J981" s="388">
        <v>0</v>
      </c>
      <c r="K981" s="386" t="s">
        <v>304</v>
      </c>
      <c r="L981" s="386" t="s">
        <v>41</v>
      </c>
      <c r="M981" s="386" t="s">
        <v>241</v>
      </c>
      <c r="N981" s="386" t="s">
        <v>371</v>
      </c>
      <c r="O981" s="386" t="s">
        <v>55</v>
      </c>
      <c r="P981" s="386" t="s">
        <v>46</v>
      </c>
      <c r="Q981" s="386" t="s">
        <v>56</v>
      </c>
      <c r="R981" s="386">
        <v>24.0625</v>
      </c>
      <c r="S981" s="386">
        <v>5.5</v>
      </c>
      <c r="T981" s="386" t="s">
        <v>389</v>
      </c>
      <c r="U981" s="386" t="s">
        <v>405</v>
      </c>
    </row>
    <row r="982" spans="1:21">
      <c r="A982" s="386" t="s">
        <v>304</v>
      </c>
      <c r="B982" s="386" t="s">
        <v>13</v>
      </c>
      <c r="C982" s="386"/>
      <c r="D982" s="387">
        <v>45017</v>
      </c>
      <c r="E982" s="386">
        <v>4</v>
      </c>
      <c r="F982" s="386">
        <v>2023</v>
      </c>
      <c r="G982" s="388">
        <v>23.076923076923077</v>
      </c>
      <c r="H982" s="388">
        <v>25</v>
      </c>
      <c r="I982" s="388">
        <v>1.9230769230769231</v>
      </c>
      <c r="J982" s="388">
        <v>0</v>
      </c>
      <c r="K982" s="386" t="s">
        <v>304</v>
      </c>
      <c r="L982" s="386" t="s">
        <v>41</v>
      </c>
      <c r="M982" s="386" t="s">
        <v>241</v>
      </c>
      <c r="N982" s="386" t="s">
        <v>371</v>
      </c>
      <c r="O982" s="386" t="s">
        <v>55</v>
      </c>
      <c r="P982" s="386" t="s">
        <v>46</v>
      </c>
      <c r="Q982" s="386" t="s">
        <v>56</v>
      </c>
      <c r="R982" s="386">
        <v>24.0625</v>
      </c>
      <c r="S982" s="386">
        <v>6.4</v>
      </c>
      <c r="T982" s="386" t="s">
        <v>389</v>
      </c>
      <c r="U982" s="386" t="s">
        <v>405</v>
      </c>
    </row>
    <row r="983" spans="1:21">
      <c r="A983" s="386" t="s">
        <v>304</v>
      </c>
      <c r="B983" s="386" t="s">
        <v>14</v>
      </c>
      <c r="C983" s="386"/>
      <c r="D983" s="387">
        <v>45017</v>
      </c>
      <c r="E983" s="386">
        <v>4</v>
      </c>
      <c r="F983" s="386">
        <v>2023</v>
      </c>
      <c r="G983" s="388">
        <v>23.076923076923077</v>
      </c>
      <c r="H983" s="388">
        <v>25</v>
      </c>
      <c r="I983" s="388">
        <v>1.9230769230769231</v>
      </c>
      <c r="J983" s="388">
        <v>0</v>
      </c>
      <c r="K983" s="386" t="s">
        <v>304</v>
      </c>
      <c r="L983" s="386" t="s">
        <v>41</v>
      </c>
      <c r="M983" s="386" t="s">
        <v>241</v>
      </c>
      <c r="N983" s="386" t="s">
        <v>371</v>
      </c>
      <c r="O983" s="386" t="s">
        <v>55</v>
      </c>
      <c r="P983" s="386" t="s">
        <v>46</v>
      </c>
      <c r="Q983" s="386" t="s">
        <v>56</v>
      </c>
      <c r="R983" s="386">
        <v>10.3125</v>
      </c>
      <c r="S983" s="389">
        <v>177.8</v>
      </c>
      <c r="T983" s="386" t="s">
        <v>389</v>
      </c>
      <c r="U983" s="386" t="s">
        <v>405</v>
      </c>
    </row>
    <row r="984" spans="1:21">
      <c r="A984" s="386" t="s">
        <v>61</v>
      </c>
      <c r="B984" s="386" t="s">
        <v>7</v>
      </c>
      <c r="C984" s="386"/>
      <c r="D984" s="387">
        <v>45017</v>
      </c>
      <c r="E984" s="386">
        <v>4</v>
      </c>
      <c r="F984" s="386">
        <v>2023</v>
      </c>
      <c r="G984" s="388">
        <v>200</v>
      </c>
      <c r="H984" s="388">
        <v>25</v>
      </c>
      <c r="I984" s="388">
        <v>16.666666666666668</v>
      </c>
      <c r="J984" s="388">
        <v>8.27</v>
      </c>
      <c r="K984" s="386" t="s">
        <v>372</v>
      </c>
      <c r="L984" s="386" t="s">
        <v>41</v>
      </c>
      <c r="M984" s="386" t="s">
        <v>242</v>
      </c>
      <c r="N984" s="386" t="s">
        <v>62</v>
      </c>
      <c r="O984" s="386" t="s">
        <v>63</v>
      </c>
      <c r="P984" s="386" t="s">
        <v>46</v>
      </c>
      <c r="Q984" s="386" t="s">
        <v>250</v>
      </c>
      <c r="R984" s="386">
        <v>10.3125</v>
      </c>
      <c r="S984" s="386">
        <v>99.5</v>
      </c>
      <c r="T984" s="386" t="s">
        <v>389</v>
      </c>
      <c r="U984" s="386" t="s">
        <v>405</v>
      </c>
    </row>
    <row r="985" spans="1:21">
      <c r="A985" s="386" t="s">
        <v>61</v>
      </c>
      <c r="B985" s="386" t="s">
        <v>8</v>
      </c>
      <c r="C985" s="386"/>
      <c r="D985" s="387">
        <v>45017</v>
      </c>
      <c r="E985" s="386">
        <v>4</v>
      </c>
      <c r="F985" s="386">
        <v>2023</v>
      </c>
      <c r="G985" s="388">
        <v>80</v>
      </c>
      <c r="H985" s="388">
        <v>25</v>
      </c>
      <c r="I985" s="388">
        <v>6.666666666666667</v>
      </c>
      <c r="J985" s="388">
        <v>3.17</v>
      </c>
      <c r="K985" s="386" t="s">
        <v>372</v>
      </c>
      <c r="L985" s="386" t="s">
        <v>41</v>
      </c>
      <c r="M985" s="386" t="s">
        <v>242</v>
      </c>
      <c r="N985" s="386" t="s">
        <v>62</v>
      </c>
      <c r="O985" s="386" t="s">
        <v>63</v>
      </c>
      <c r="P985" s="386" t="s">
        <v>46</v>
      </c>
      <c r="Q985" s="386" t="s">
        <v>250</v>
      </c>
      <c r="R985" s="386">
        <v>10.3125</v>
      </c>
      <c r="S985" s="386">
        <v>217.00299999999999</v>
      </c>
      <c r="T985" s="386" t="s">
        <v>389</v>
      </c>
      <c r="U985" s="386" t="s">
        <v>405</v>
      </c>
    </row>
    <row r="986" spans="1:21">
      <c r="A986" s="386" t="s">
        <v>61</v>
      </c>
      <c r="B986" s="386" t="s">
        <v>9</v>
      </c>
      <c r="C986" s="386"/>
      <c r="D986" s="387">
        <v>45017</v>
      </c>
      <c r="E986" s="386">
        <v>4</v>
      </c>
      <c r="F986" s="386">
        <v>2023</v>
      </c>
      <c r="G986" s="388">
        <v>160</v>
      </c>
      <c r="H986" s="388">
        <v>25</v>
      </c>
      <c r="I986" s="388">
        <v>13.333333333333334</v>
      </c>
      <c r="J986" s="388">
        <v>111.78</v>
      </c>
      <c r="K986" s="386" t="s">
        <v>372</v>
      </c>
      <c r="L986" s="386" t="s">
        <v>41</v>
      </c>
      <c r="M986" s="386" t="s">
        <v>242</v>
      </c>
      <c r="N986" s="386" t="s">
        <v>62</v>
      </c>
      <c r="O986" s="386" t="s">
        <v>63</v>
      </c>
      <c r="P986" s="386" t="s">
        <v>46</v>
      </c>
      <c r="Q986" s="386" t="s">
        <v>250</v>
      </c>
      <c r="R986" s="386">
        <v>1.375</v>
      </c>
      <c r="S986" s="389">
        <v>11.6</v>
      </c>
      <c r="T986" s="386" t="s">
        <v>389</v>
      </c>
      <c r="U986" s="386" t="s">
        <v>405</v>
      </c>
    </row>
    <row r="987" spans="1:21">
      <c r="A987" s="386" t="s">
        <v>61</v>
      </c>
      <c r="B987" s="386" t="s">
        <v>10</v>
      </c>
      <c r="C987" s="386"/>
      <c r="D987" s="387">
        <v>45017</v>
      </c>
      <c r="E987" s="386">
        <v>4</v>
      </c>
      <c r="F987" s="386">
        <v>2023</v>
      </c>
      <c r="G987" s="388">
        <v>10</v>
      </c>
      <c r="H987" s="388">
        <v>25</v>
      </c>
      <c r="I987" s="388">
        <v>0.83333333333333337</v>
      </c>
      <c r="J987" s="388">
        <v>0</v>
      </c>
      <c r="K987" s="386" t="s">
        <v>372</v>
      </c>
      <c r="L987" s="386" t="s">
        <v>41</v>
      </c>
      <c r="M987" s="386" t="s">
        <v>242</v>
      </c>
      <c r="N987" s="386" t="s">
        <v>62</v>
      </c>
      <c r="O987" s="386" t="s">
        <v>63</v>
      </c>
      <c r="P987" s="386" t="s">
        <v>46</v>
      </c>
      <c r="Q987" s="386" t="s">
        <v>250</v>
      </c>
      <c r="R987" s="386">
        <v>1.375</v>
      </c>
      <c r="S987" s="386">
        <v>1.3</v>
      </c>
      <c r="T987" s="386" t="s">
        <v>389</v>
      </c>
      <c r="U987" s="386" t="s">
        <v>405</v>
      </c>
    </row>
    <row r="988" spans="1:21">
      <c r="A988" s="386" t="s">
        <v>61</v>
      </c>
      <c r="B988" s="386" t="s">
        <v>5</v>
      </c>
      <c r="C988" s="386"/>
      <c r="D988" s="387">
        <v>45017</v>
      </c>
      <c r="E988" s="386">
        <v>4</v>
      </c>
      <c r="F988" s="386">
        <v>2023</v>
      </c>
      <c r="G988" s="388">
        <v>50</v>
      </c>
      <c r="H988" s="388">
        <v>25</v>
      </c>
      <c r="I988" s="388">
        <v>4.166666666666667</v>
      </c>
      <c r="J988" s="388">
        <v>0</v>
      </c>
      <c r="K988" s="386" t="s">
        <v>372</v>
      </c>
      <c r="L988" s="386" t="s">
        <v>41</v>
      </c>
      <c r="M988" s="386" t="s">
        <v>242</v>
      </c>
      <c r="N988" s="386" t="s">
        <v>62</v>
      </c>
      <c r="O988" s="386" t="s">
        <v>63</v>
      </c>
      <c r="P988" s="386" t="s">
        <v>46</v>
      </c>
      <c r="Q988" s="386" t="s">
        <v>250</v>
      </c>
      <c r="R988" s="386">
        <v>1.375</v>
      </c>
      <c r="S988" s="386">
        <v>1.8793</v>
      </c>
      <c r="T988" s="386" t="s">
        <v>389</v>
      </c>
      <c r="U988" s="386" t="s">
        <v>405</v>
      </c>
    </row>
    <row r="989" spans="1:21">
      <c r="A989" s="386" t="s">
        <v>61</v>
      </c>
      <c r="B989" s="386" t="s">
        <v>11</v>
      </c>
      <c r="C989" s="386"/>
      <c r="D989" s="387">
        <v>45017</v>
      </c>
      <c r="E989" s="386">
        <v>4</v>
      </c>
      <c r="F989" s="386">
        <v>2023</v>
      </c>
      <c r="G989" s="388">
        <v>220</v>
      </c>
      <c r="H989" s="388">
        <v>25</v>
      </c>
      <c r="I989" s="388">
        <v>18.333333333333332</v>
      </c>
      <c r="J989" s="388">
        <v>3.4</v>
      </c>
      <c r="K989" s="386" t="s">
        <v>372</v>
      </c>
      <c r="L989" s="386" t="s">
        <v>41</v>
      </c>
      <c r="M989" s="386" t="s">
        <v>242</v>
      </c>
      <c r="N989" s="386" t="s">
        <v>62</v>
      </c>
      <c r="O989" s="386" t="s">
        <v>63</v>
      </c>
      <c r="P989" s="386" t="s">
        <v>46</v>
      </c>
      <c r="Q989" s="386" t="s">
        <v>250</v>
      </c>
      <c r="R989" s="386">
        <v>0</v>
      </c>
      <c r="S989" s="389">
        <v>0</v>
      </c>
      <c r="T989" s="386" t="s">
        <v>389</v>
      </c>
      <c r="U989" s="386" t="s">
        <v>405</v>
      </c>
    </row>
    <row r="990" spans="1:21">
      <c r="A990" s="386" t="s">
        <v>61</v>
      </c>
      <c r="B990" s="386" t="s">
        <v>12</v>
      </c>
      <c r="C990" s="386"/>
      <c r="D990" s="387">
        <v>45017</v>
      </c>
      <c r="E990" s="386">
        <v>4</v>
      </c>
      <c r="F990" s="386">
        <v>2023</v>
      </c>
      <c r="G990" s="388">
        <v>90</v>
      </c>
      <c r="H990" s="388">
        <v>25</v>
      </c>
      <c r="I990" s="388">
        <v>7.5</v>
      </c>
      <c r="J990" s="388">
        <v>0</v>
      </c>
      <c r="K990" s="386" t="s">
        <v>372</v>
      </c>
      <c r="L990" s="386" t="s">
        <v>41</v>
      </c>
      <c r="M990" s="386" t="s">
        <v>242</v>
      </c>
      <c r="N990" s="386" t="s">
        <v>62</v>
      </c>
      <c r="O990" s="386" t="s">
        <v>63</v>
      </c>
      <c r="P990" s="386" t="s">
        <v>46</v>
      </c>
      <c r="Q990" s="386" t="s">
        <v>250</v>
      </c>
      <c r="R990" s="386">
        <v>0</v>
      </c>
      <c r="S990" s="386">
        <v>0</v>
      </c>
      <c r="T990" s="386" t="s">
        <v>389</v>
      </c>
      <c r="U990" s="386" t="s">
        <v>405</v>
      </c>
    </row>
    <row r="991" spans="1:21">
      <c r="A991" s="386" t="s">
        <v>61</v>
      </c>
      <c r="B991" s="386" t="s">
        <v>15</v>
      </c>
      <c r="C991" s="386"/>
      <c r="D991" s="387">
        <v>45017</v>
      </c>
      <c r="E991" s="386">
        <v>4</v>
      </c>
      <c r="F991" s="386">
        <v>2023</v>
      </c>
      <c r="G991" s="388">
        <v>20</v>
      </c>
      <c r="H991" s="388">
        <v>25</v>
      </c>
      <c r="I991" s="388">
        <v>1.6666666666666667</v>
      </c>
      <c r="J991" s="388">
        <v>0</v>
      </c>
      <c r="K991" s="386" t="s">
        <v>372</v>
      </c>
      <c r="L991" s="386" t="s">
        <v>41</v>
      </c>
      <c r="M991" s="386" t="s">
        <v>242</v>
      </c>
      <c r="N991" s="386" t="s">
        <v>62</v>
      </c>
      <c r="O991" s="386" t="s">
        <v>63</v>
      </c>
      <c r="P991" s="386" t="s">
        <v>46</v>
      </c>
      <c r="Q991" s="386" t="s">
        <v>250</v>
      </c>
      <c r="R991" s="386">
        <v>0</v>
      </c>
      <c r="S991" s="386">
        <v>0</v>
      </c>
      <c r="T991" s="386" t="s">
        <v>389</v>
      </c>
      <c r="U991" s="386" t="s">
        <v>405</v>
      </c>
    </row>
    <row r="992" spans="1:21">
      <c r="A992" s="386" t="s">
        <v>61</v>
      </c>
      <c r="B992" s="386" t="s">
        <v>16</v>
      </c>
      <c r="C992" s="386"/>
      <c r="D992" s="387">
        <v>45017</v>
      </c>
      <c r="E992" s="386">
        <v>4</v>
      </c>
      <c r="F992" s="386">
        <v>2023</v>
      </c>
      <c r="G992" s="388">
        <v>0</v>
      </c>
      <c r="H992" s="388">
        <v>25</v>
      </c>
      <c r="I992" s="388">
        <v>0</v>
      </c>
      <c r="J992" s="388">
        <v>0</v>
      </c>
      <c r="K992" s="386" t="s">
        <v>372</v>
      </c>
      <c r="L992" s="386" t="s">
        <v>41</v>
      </c>
      <c r="M992" s="386" t="s">
        <v>242</v>
      </c>
      <c r="N992" s="386" t="s">
        <v>62</v>
      </c>
      <c r="O992" s="386" t="s">
        <v>63</v>
      </c>
      <c r="P992" s="386" t="s">
        <v>46</v>
      </c>
      <c r="Q992" s="386" t="s">
        <v>250</v>
      </c>
      <c r="R992" s="386">
        <v>0</v>
      </c>
      <c r="S992" s="389">
        <v>0</v>
      </c>
      <c r="T992" s="386" t="s">
        <v>389</v>
      </c>
      <c r="U992" s="386" t="s">
        <v>405</v>
      </c>
    </row>
    <row r="993" spans="1:21">
      <c r="A993" s="386" t="s">
        <v>61</v>
      </c>
      <c r="B993" s="386" t="s">
        <v>17</v>
      </c>
      <c r="C993" s="386"/>
      <c r="D993" s="387">
        <v>45017</v>
      </c>
      <c r="E993" s="386">
        <v>4</v>
      </c>
      <c r="F993" s="386">
        <v>2023</v>
      </c>
      <c r="G993" s="388">
        <v>0</v>
      </c>
      <c r="H993" s="388">
        <v>25</v>
      </c>
      <c r="I993" s="388">
        <v>0</v>
      </c>
      <c r="J993" s="388">
        <v>0</v>
      </c>
      <c r="K993" s="386" t="s">
        <v>372</v>
      </c>
      <c r="L993" s="386" t="s">
        <v>41</v>
      </c>
      <c r="M993" s="386" t="s">
        <v>242</v>
      </c>
      <c r="N993" s="386" t="s">
        <v>62</v>
      </c>
      <c r="O993" s="386" t="s">
        <v>63</v>
      </c>
      <c r="P993" s="386" t="s">
        <v>46</v>
      </c>
      <c r="Q993" s="386" t="s">
        <v>250</v>
      </c>
      <c r="R993" s="386">
        <v>0</v>
      </c>
      <c r="S993" s="386">
        <v>0</v>
      </c>
      <c r="T993" s="386" t="s">
        <v>389</v>
      </c>
      <c r="U993" s="386" t="s">
        <v>405</v>
      </c>
    </row>
    <row r="994" spans="1:21">
      <c r="A994" s="386" t="s">
        <v>61</v>
      </c>
      <c r="B994" s="386" t="s">
        <v>132</v>
      </c>
      <c r="C994" s="386"/>
      <c r="D994" s="387">
        <v>45017</v>
      </c>
      <c r="E994" s="386">
        <v>4</v>
      </c>
      <c r="F994" s="386">
        <v>2023</v>
      </c>
      <c r="G994" s="388">
        <v>0</v>
      </c>
      <c r="H994" s="388">
        <v>25</v>
      </c>
      <c r="I994" s="388">
        <v>0</v>
      </c>
      <c r="J994" s="388">
        <v>0</v>
      </c>
      <c r="K994" s="386" t="s">
        <v>372</v>
      </c>
      <c r="L994" s="386" t="s">
        <v>41</v>
      </c>
      <c r="M994" s="386" t="s">
        <v>242</v>
      </c>
      <c r="N994" s="386" t="s">
        <v>62</v>
      </c>
      <c r="O994" s="386" t="s">
        <v>63</v>
      </c>
      <c r="P994" s="386" t="s">
        <v>46</v>
      </c>
      <c r="Q994" s="386" t="s">
        <v>250</v>
      </c>
      <c r="R994" s="386">
        <v>0</v>
      </c>
      <c r="S994" s="386">
        <v>0</v>
      </c>
      <c r="T994" s="386" t="s">
        <v>389</v>
      </c>
      <c r="U994" s="386" t="s">
        <v>405</v>
      </c>
    </row>
    <row r="995" spans="1:21">
      <c r="A995" s="386" t="s">
        <v>61</v>
      </c>
      <c r="B995" s="386" t="s">
        <v>13</v>
      </c>
      <c r="C995" s="386"/>
      <c r="D995" s="387">
        <v>45017</v>
      </c>
      <c r="E995" s="386">
        <v>4</v>
      </c>
      <c r="F995" s="386">
        <v>2023</v>
      </c>
      <c r="G995" s="388">
        <v>0</v>
      </c>
      <c r="H995" s="388">
        <v>25</v>
      </c>
      <c r="I995" s="388">
        <v>0</v>
      </c>
      <c r="J995" s="388">
        <v>0</v>
      </c>
      <c r="K995" s="386" t="s">
        <v>372</v>
      </c>
      <c r="L995" s="386" t="s">
        <v>41</v>
      </c>
      <c r="M995" s="386" t="s">
        <v>242</v>
      </c>
      <c r="N995" s="386" t="s">
        <v>62</v>
      </c>
      <c r="O995" s="386" t="s">
        <v>63</v>
      </c>
      <c r="P995" s="386" t="s">
        <v>46</v>
      </c>
      <c r="Q995" s="386" t="s">
        <v>250</v>
      </c>
      <c r="R995" s="386">
        <v>1.375</v>
      </c>
      <c r="S995" s="389">
        <v>0</v>
      </c>
      <c r="T995" s="386" t="s">
        <v>389</v>
      </c>
      <c r="U995" s="386" t="s">
        <v>405</v>
      </c>
    </row>
    <row r="996" spans="1:21">
      <c r="A996" s="386" t="s">
        <v>61</v>
      </c>
      <c r="B996" s="386" t="s">
        <v>14</v>
      </c>
      <c r="C996" s="386"/>
      <c r="D996" s="387">
        <v>45017</v>
      </c>
      <c r="E996" s="386">
        <v>4</v>
      </c>
      <c r="F996" s="386">
        <v>2023</v>
      </c>
      <c r="G996" s="388">
        <v>0</v>
      </c>
      <c r="H996" s="388">
        <v>25</v>
      </c>
      <c r="I996" s="388">
        <v>0</v>
      </c>
      <c r="J996" s="388">
        <v>0</v>
      </c>
      <c r="K996" s="386" t="s">
        <v>372</v>
      </c>
      <c r="L996" s="386" t="s">
        <v>41</v>
      </c>
      <c r="M996" s="386" t="s">
        <v>242</v>
      </c>
      <c r="N996" s="386" t="s">
        <v>62</v>
      </c>
      <c r="O996" s="386" t="s">
        <v>63</v>
      </c>
      <c r="P996" s="386" t="s">
        <v>46</v>
      </c>
      <c r="Q996" s="386" t="s">
        <v>250</v>
      </c>
      <c r="R996" s="386">
        <v>1.375</v>
      </c>
      <c r="S996" s="386">
        <v>0</v>
      </c>
      <c r="T996" s="386" t="s">
        <v>389</v>
      </c>
      <c r="U996" s="386" t="s">
        <v>405</v>
      </c>
    </row>
    <row r="997" spans="1:21">
      <c r="A997" s="386" t="s">
        <v>64</v>
      </c>
      <c r="B997" s="386" t="s">
        <v>7</v>
      </c>
      <c r="C997" s="386"/>
      <c r="D997" s="387">
        <v>45017</v>
      </c>
      <c r="E997" s="386">
        <v>4</v>
      </c>
      <c r="F997" s="386">
        <v>2023</v>
      </c>
      <c r="G997" s="388">
        <v>2</v>
      </c>
      <c r="H997" s="388">
        <v>25</v>
      </c>
      <c r="I997" s="388">
        <v>0.16666666666666666</v>
      </c>
      <c r="J997" s="388">
        <v>0</v>
      </c>
      <c r="K997" s="386" t="s">
        <v>64</v>
      </c>
      <c r="L997" s="386" t="s">
        <v>41</v>
      </c>
      <c r="M997" s="386" t="s">
        <v>242</v>
      </c>
      <c r="N997" s="386" t="s">
        <v>64</v>
      </c>
      <c r="O997" s="386" t="s">
        <v>373</v>
      </c>
      <c r="P997" s="386" t="s">
        <v>46</v>
      </c>
      <c r="Q997" s="386" t="s">
        <v>185</v>
      </c>
      <c r="R997" s="386">
        <v>1.375</v>
      </c>
      <c r="S997" s="386">
        <v>0</v>
      </c>
      <c r="T997" s="386" t="s">
        <v>430</v>
      </c>
      <c r="U997" s="386" t="s">
        <v>431</v>
      </c>
    </row>
    <row r="998" spans="1:21">
      <c r="A998" s="386" t="s">
        <v>64</v>
      </c>
      <c r="B998" s="386" t="s">
        <v>8</v>
      </c>
      <c r="C998" s="386"/>
      <c r="D998" s="387">
        <v>45017</v>
      </c>
      <c r="E998" s="386">
        <v>4</v>
      </c>
      <c r="F998" s="386">
        <v>2023</v>
      </c>
      <c r="G998" s="388">
        <v>0</v>
      </c>
      <c r="H998" s="388">
        <v>25</v>
      </c>
      <c r="I998" s="388">
        <v>0</v>
      </c>
      <c r="J998" s="388">
        <v>0</v>
      </c>
      <c r="K998" s="386" t="s">
        <v>64</v>
      </c>
      <c r="L998" s="386" t="s">
        <v>41</v>
      </c>
      <c r="M998" s="386" t="s">
        <v>242</v>
      </c>
      <c r="N998" s="386" t="s">
        <v>64</v>
      </c>
      <c r="O998" s="386" t="s">
        <v>373</v>
      </c>
      <c r="P998" s="386" t="s">
        <v>46</v>
      </c>
      <c r="Q998" s="386" t="s">
        <v>185</v>
      </c>
      <c r="R998" s="386">
        <v>0</v>
      </c>
      <c r="S998" s="389">
        <v>0</v>
      </c>
      <c r="T998" s="386" t="s">
        <v>430</v>
      </c>
      <c r="U998" s="386" t="s">
        <v>431</v>
      </c>
    </row>
    <row r="999" spans="1:21">
      <c r="A999" s="386" t="s">
        <v>64</v>
      </c>
      <c r="B999" s="386" t="s">
        <v>9</v>
      </c>
      <c r="C999" s="386"/>
      <c r="D999" s="387">
        <v>45017</v>
      </c>
      <c r="E999" s="386">
        <v>4</v>
      </c>
      <c r="F999" s="386">
        <v>2023</v>
      </c>
      <c r="G999" s="388">
        <v>6</v>
      </c>
      <c r="H999" s="388">
        <v>25</v>
      </c>
      <c r="I999" s="388">
        <v>0.5</v>
      </c>
      <c r="J999" s="388">
        <v>0</v>
      </c>
      <c r="K999" s="386" t="s">
        <v>64</v>
      </c>
      <c r="L999" s="386" t="s">
        <v>41</v>
      </c>
      <c r="M999" s="386" t="s">
        <v>242</v>
      </c>
      <c r="N999" s="386" t="s">
        <v>64</v>
      </c>
      <c r="O999" s="386" t="s">
        <v>373</v>
      </c>
      <c r="P999" s="386" t="s">
        <v>46</v>
      </c>
      <c r="Q999" s="386" t="s">
        <v>185</v>
      </c>
      <c r="R999" s="386">
        <v>0</v>
      </c>
      <c r="S999" s="386">
        <v>0</v>
      </c>
      <c r="T999" s="386" t="s">
        <v>430</v>
      </c>
      <c r="U999" s="386" t="s">
        <v>431</v>
      </c>
    </row>
    <row r="1000" spans="1:21">
      <c r="A1000" s="386" t="s">
        <v>64</v>
      </c>
      <c r="B1000" s="386" t="s">
        <v>10</v>
      </c>
      <c r="C1000" s="386"/>
      <c r="D1000" s="387">
        <v>45017</v>
      </c>
      <c r="E1000" s="386">
        <v>4</v>
      </c>
      <c r="F1000" s="386">
        <v>2023</v>
      </c>
      <c r="G1000" s="388">
        <v>1</v>
      </c>
      <c r="H1000" s="388">
        <v>25</v>
      </c>
      <c r="I1000" s="388">
        <v>8.3333333333333329E-2</v>
      </c>
      <c r="J1000" s="388">
        <v>0</v>
      </c>
      <c r="K1000" s="386" t="s">
        <v>64</v>
      </c>
      <c r="L1000" s="386" t="s">
        <v>41</v>
      </c>
      <c r="M1000" s="386" t="s">
        <v>242</v>
      </c>
      <c r="N1000" s="386" t="s">
        <v>64</v>
      </c>
      <c r="O1000" s="386" t="s">
        <v>373</v>
      </c>
      <c r="P1000" s="386" t="s">
        <v>46</v>
      </c>
      <c r="Q1000" s="386" t="s">
        <v>185</v>
      </c>
      <c r="R1000" s="386">
        <v>0</v>
      </c>
      <c r="S1000" s="386">
        <v>0</v>
      </c>
      <c r="T1000" s="386" t="s">
        <v>430</v>
      </c>
      <c r="U1000" s="386" t="s">
        <v>431</v>
      </c>
    </row>
    <row r="1001" spans="1:21">
      <c r="A1001" s="386" t="s">
        <v>64</v>
      </c>
      <c r="B1001" s="386" t="s">
        <v>5</v>
      </c>
      <c r="C1001" s="386"/>
      <c r="D1001" s="387">
        <v>45017</v>
      </c>
      <c r="E1001" s="386">
        <v>4</v>
      </c>
      <c r="F1001" s="386">
        <v>2023</v>
      </c>
      <c r="G1001" s="388">
        <v>9</v>
      </c>
      <c r="H1001" s="388">
        <v>25</v>
      </c>
      <c r="I1001" s="388">
        <v>0.75</v>
      </c>
      <c r="J1001" s="388">
        <v>0.89500000000000002</v>
      </c>
      <c r="K1001" s="386" t="s">
        <v>64</v>
      </c>
      <c r="L1001" s="386" t="s">
        <v>41</v>
      </c>
      <c r="M1001" s="386" t="s">
        <v>242</v>
      </c>
      <c r="N1001" s="386" t="s">
        <v>64</v>
      </c>
      <c r="O1001" s="386" t="s">
        <v>373</v>
      </c>
      <c r="P1001" s="386" t="s">
        <v>46</v>
      </c>
      <c r="Q1001" s="386" t="s">
        <v>185</v>
      </c>
      <c r="R1001" s="386">
        <v>0</v>
      </c>
      <c r="S1001" s="389">
        <v>0</v>
      </c>
      <c r="T1001" s="386" t="s">
        <v>430</v>
      </c>
      <c r="U1001" s="386" t="s">
        <v>431</v>
      </c>
    </row>
    <row r="1002" spans="1:21">
      <c r="A1002" s="386" t="s">
        <v>64</v>
      </c>
      <c r="B1002" s="386" t="s">
        <v>11</v>
      </c>
      <c r="C1002" s="386"/>
      <c r="D1002" s="387">
        <v>45017</v>
      </c>
      <c r="E1002" s="386">
        <v>4</v>
      </c>
      <c r="F1002" s="386">
        <v>2023</v>
      </c>
      <c r="G1002" s="388">
        <v>6</v>
      </c>
      <c r="H1002" s="388">
        <v>25</v>
      </c>
      <c r="I1002" s="388">
        <v>0.5</v>
      </c>
      <c r="J1002" s="388">
        <v>0</v>
      </c>
      <c r="K1002" s="386" t="s">
        <v>64</v>
      </c>
      <c r="L1002" s="386" t="s">
        <v>41</v>
      </c>
      <c r="M1002" s="386" t="s">
        <v>242</v>
      </c>
      <c r="N1002" s="386" t="s">
        <v>64</v>
      </c>
      <c r="O1002" s="386" t="s">
        <v>373</v>
      </c>
      <c r="P1002" s="386" t="s">
        <v>46</v>
      </c>
      <c r="Q1002" s="386" t="s">
        <v>185</v>
      </c>
      <c r="R1002" s="386">
        <v>0</v>
      </c>
      <c r="S1002" s="386">
        <v>0</v>
      </c>
      <c r="T1002" s="386" t="s">
        <v>430</v>
      </c>
      <c r="U1002" s="386" t="s">
        <v>431</v>
      </c>
    </row>
    <row r="1003" spans="1:21">
      <c r="A1003" s="386" t="s">
        <v>64</v>
      </c>
      <c r="B1003" s="386" t="s">
        <v>12</v>
      </c>
      <c r="C1003" s="386"/>
      <c r="D1003" s="387">
        <v>45017</v>
      </c>
      <c r="E1003" s="386">
        <v>4</v>
      </c>
      <c r="F1003" s="386">
        <v>2023</v>
      </c>
      <c r="G1003" s="388">
        <v>6</v>
      </c>
      <c r="H1003" s="388">
        <v>25</v>
      </c>
      <c r="I1003" s="388">
        <v>0.5</v>
      </c>
      <c r="J1003" s="388">
        <v>0</v>
      </c>
      <c r="K1003" s="386" t="s">
        <v>64</v>
      </c>
      <c r="L1003" s="386" t="s">
        <v>41</v>
      </c>
      <c r="M1003" s="386" t="s">
        <v>242</v>
      </c>
      <c r="N1003" s="386" t="s">
        <v>64</v>
      </c>
      <c r="O1003" s="386" t="s">
        <v>373</v>
      </c>
      <c r="P1003" s="386" t="s">
        <v>46</v>
      </c>
      <c r="Q1003" s="386" t="s">
        <v>185</v>
      </c>
      <c r="R1003" s="386">
        <v>0</v>
      </c>
      <c r="S1003" s="386">
        <v>0</v>
      </c>
      <c r="T1003" s="386" t="s">
        <v>430</v>
      </c>
      <c r="U1003" s="386" t="s">
        <v>431</v>
      </c>
    </row>
    <row r="1004" spans="1:21">
      <c r="A1004" s="386" t="s">
        <v>64</v>
      </c>
      <c r="B1004" s="386" t="s">
        <v>15</v>
      </c>
      <c r="C1004" s="386"/>
      <c r="D1004" s="387">
        <v>45017</v>
      </c>
      <c r="E1004" s="386">
        <v>4</v>
      </c>
      <c r="F1004" s="386">
        <v>2023</v>
      </c>
      <c r="G1004" s="388">
        <v>0</v>
      </c>
      <c r="H1004" s="388">
        <v>25</v>
      </c>
      <c r="I1004" s="388">
        <v>0</v>
      </c>
      <c r="J1004" s="388">
        <v>0</v>
      </c>
      <c r="K1004" s="386" t="s">
        <v>64</v>
      </c>
      <c r="L1004" s="386" t="s">
        <v>41</v>
      </c>
      <c r="M1004" s="386" t="s">
        <v>242</v>
      </c>
      <c r="N1004" s="386" t="s">
        <v>64</v>
      </c>
      <c r="O1004" s="386" t="s">
        <v>373</v>
      </c>
      <c r="P1004" s="386" t="s">
        <v>46</v>
      </c>
      <c r="Q1004" s="386" t="s">
        <v>185</v>
      </c>
      <c r="R1004" s="386">
        <v>39.6</v>
      </c>
      <c r="S1004" s="389">
        <v>0</v>
      </c>
      <c r="T1004" s="386" t="s">
        <v>430</v>
      </c>
      <c r="U1004" s="386" t="s">
        <v>431</v>
      </c>
    </row>
    <row r="1005" spans="1:21">
      <c r="A1005" s="386" t="s">
        <v>64</v>
      </c>
      <c r="B1005" s="386" t="s">
        <v>16</v>
      </c>
      <c r="C1005" s="386"/>
      <c r="D1005" s="387">
        <v>45017</v>
      </c>
      <c r="E1005" s="386">
        <v>4</v>
      </c>
      <c r="F1005" s="386">
        <v>2023</v>
      </c>
      <c r="G1005" s="388">
        <v>0</v>
      </c>
      <c r="H1005" s="388">
        <v>25</v>
      </c>
      <c r="I1005" s="388">
        <v>0</v>
      </c>
      <c r="J1005" s="388">
        <v>0</v>
      </c>
      <c r="K1005" s="386" t="s">
        <v>64</v>
      </c>
      <c r="L1005" s="386" t="s">
        <v>41</v>
      </c>
      <c r="M1005" s="386" t="s">
        <v>242</v>
      </c>
      <c r="N1005" s="386" t="s">
        <v>64</v>
      </c>
      <c r="O1005" s="386" t="s">
        <v>373</v>
      </c>
      <c r="P1005" s="386" t="s">
        <v>46</v>
      </c>
      <c r="Q1005" s="386" t="s">
        <v>185</v>
      </c>
      <c r="R1005" s="386">
        <v>39.6</v>
      </c>
      <c r="S1005" s="386">
        <v>0</v>
      </c>
      <c r="T1005" s="386" t="s">
        <v>430</v>
      </c>
      <c r="U1005" s="386" t="s">
        <v>431</v>
      </c>
    </row>
    <row r="1006" spans="1:21">
      <c r="A1006" s="386" t="s">
        <v>64</v>
      </c>
      <c r="B1006" s="386" t="s">
        <v>17</v>
      </c>
      <c r="C1006" s="386"/>
      <c r="D1006" s="387">
        <v>45017</v>
      </c>
      <c r="E1006" s="386">
        <v>4</v>
      </c>
      <c r="F1006" s="386">
        <v>2023</v>
      </c>
      <c r="G1006" s="388">
        <v>0</v>
      </c>
      <c r="H1006" s="388">
        <v>25</v>
      </c>
      <c r="I1006" s="388">
        <v>0</v>
      </c>
      <c r="J1006" s="388">
        <v>0</v>
      </c>
      <c r="K1006" s="386" t="s">
        <v>64</v>
      </c>
      <c r="L1006" s="386" t="s">
        <v>41</v>
      </c>
      <c r="M1006" s="386" t="s">
        <v>242</v>
      </c>
      <c r="N1006" s="386" t="s">
        <v>64</v>
      </c>
      <c r="O1006" s="386" t="s">
        <v>373</v>
      </c>
      <c r="P1006" s="386" t="s">
        <v>46</v>
      </c>
      <c r="Q1006" s="386" t="s">
        <v>185</v>
      </c>
      <c r="R1006" s="386">
        <v>39.6</v>
      </c>
      <c r="S1006" s="386">
        <v>186.5</v>
      </c>
      <c r="T1006" s="386" t="s">
        <v>430</v>
      </c>
      <c r="U1006" s="386" t="s">
        <v>431</v>
      </c>
    </row>
    <row r="1007" spans="1:21">
      <c r="A1007" s="386" t="s">
        <v>64</v>
      </c>
      <c r="B1007" s="386" t="s">
        <v>132</v>
      </c>
      <c r="C1007" s="386"/>
      <c r="D1007" s="387">
        <v>45017</v>
      </c>
      <c r="E1007" s="386">
        <v>4</v>
      </c>
      <c r="F1007" s="386">
        <v>2023</v>
      </c>
      <c r="G1007" s="388">
        <v>0</v>
      </c>
      <c r="H1007" s="388">
        <v>25</v>
      </c>
      <c r="I1007" s="388">
        <v>0</v>
      </c>
      <c r="J1007" s="388">
        <v>0</v>
      </c>
      <c r="K1007" s="386" t="s">
        <v>64</v>
      </c>
      <c r="L1007" s="386" t="s">
        <v>41</v>
      </c>
      <c r="M1007" s="386" t="s">
        <v>242</v>
      </c>
      <c r="N1007" s="386" t="s">
        <v>64</v>
      </c>
      <c r="O1007" s="386" t="s">
        <v>373</v>
      </c>
      <c r="P1007" s="386" t="s">
        <v>46</v>
      </c>
      <c r="Q1007" s="386" t="s">
        <v>185</v>
      </c>
      <c r="R1007" s="386">
        <v>4.0333333333333332</v>
      </c>
      <c r="S1007" s="389">
        <v>1.59</v>
      </c>
      <c r="T1007" s="386" t="s">
        <v>430</v>
      </c>
      <c r="U1007" s="386" t="s">
        <v>431</v>
      </c>
    </row>
    <row r="1008" spans="1:21">
      <c r="A1008" s="386" t="s">
        <v>64</v>
      </c>
      <c r="B1008" s="386" t="s">
        <v>13</v>
      </c>
      <c r="C1008" s="386"/>
      <c r="D1008" s="387">
        <v>45017</v>
      </c>
      <c r="E1008" s="386">
        <v>4</v>
      </c>
      <c r="F1008" s="386">
        <v>2023</v>
      </c>
      <c r="G1008" s="388">
        <v>0</v>
      </c>
      <c r="H1008" s="388">
        <v>25</v>
      </c>
      <c r="I1008" s="388">
        <v>0</v>
      </c>
      <c r="J1008" s="388">
        <v>0</v>
      </c>
      <c r="K1008" s="386" t="s">
        <v>64</v>
      </c>
      <c r="L1008" s="386" t="s">
        <v>41</v>
      </c>
      <c r="M1008" s="386" t="s">
        <v>242</v>
      </c>
      <c r="N1008" s="386" t="s">
        <v>64</v>
      </c>
      <c r="O1008" s="386" t="s">
        <v>373</v>
      </c>
      <c r="P1008" s="386" t="s">
        <v>46</v>
      </c>
      <c r="Q1008" s="386" t="s">
        <v>185</v>
      </c>
      <c r="R1008" s="386">
        <v>4.0333333333333332</v>
      </c>
      <c r="S1008" s="386">
        <v>2.2509000000000001</v>
      </c>
      <c r="T1008" s="386" t="s">
        <v>430</v>
      </c>
      <c r="U1008" s="386" t="s">
        <v>431</v>
      </c>
    </row>
    <row r="1009" spans="1:21">
      <c r="A1009" s="386" t="s">
        <v>64</v>
      </c>
      <c r="B1009" s="386" t="s">
        <v>14</v>
      </c>
      <c r="C1009" s="386"/>
      <c r="D1009" s="387">
        <v>45017</v>
      </c>
      <c r="E1009" s="386">
        <v>4</v>
      </c>
      <c r="F1009" s="386">
        <v>2023</v>
      </c>
      <c r="G1009" s="388">
        <v>0</v>
      </c>
      <c r="H1009" s="388">
        <v>25</v>
      </c>
      <c r="I1009" s="388">
        <v>0</v>
      </c>
      <c r="J1009" s="388">
        <v>0</v>
      </c>
      <c r="K1009" s="386" t="s">
        <v>64</v>
      </c>
      <c r="L1009" s="386" t="s">
        <v>41</v>
      </c>
      <c r="M1009" s="386" t="s">
        <v>242</v>
      </c>
      <c r="N1009" s="386" t="s">
        <v>64</v>
      </c>
      <c r="O1009" s="386" t="s">
        <v>373</v>
      </c>
      <c r="P1009" s="386" t="s">
        <v>46</v>
      </c>
      <c r="Q1009" s="386" t="s">
        <v>185</v>
      </c>
      <c r="R1009" s="386">
        <v>4.0333333333333332</v>
      </c>
      <c r="S1009" s="386">
        <v>0</v>
      </c>
      <c r="T1009" s="386" t="s">
        <v>430</v>
      </c>
      <c r="U1009" s="386" t="s">
        <v>431</v>
      </c>
    </row>
    <row r="1010" spans="1:21">
      <c r="A1010" s="386" t="s">
        <v>303</v>
      </c>
      <c r="B1010" s="386" t="s">
        <v>7</v>
      </c>
      <c r="C1010" s="386"/>
      <c r="D1010" s="387">
        <v>45017</v>
      </c>
      <c r="E1010" s="386">
        <v>4</v>
      </c>
      <c r="F1010" s="386">
        <v>2023</v>
      </c>
      <c r="G1010" s="388">
        <v>45</v>
      </c>
      <c r="H1010" s="388">
        <v>25</v>
      </c>
      <c r="I1010" s="388">
        <v>3.75</v>
      </c>
      <c r="J1010" s="388">
        <v>8.56</v>
      </c>
      <c r="K1010" s="386" t="s">
        <v>303</v>
      </c>
      <c r="L1010" s="386" t="s">
        <v>41</v>
      </c>
      <c r="M1010" s="386" t="s">
        <v>242</v>
      </c>
      <c r="N1010" s="386" t="s">
        <v>374</v>
      </c>
      <c r="O1010" s="386" t="s">
        <v>67</v>
      </c>
      <c r="P1010" s="386" t="s">
        <v>46</v>
      </c>
      <c r="Q1010" s="386" t="s">
        <v>68</v>
      </c>
      <c r="R1010" s="386">
        <v>18.333333333333332</v>
      </c>
      <c r="S1010" s="389">
        <v>22.07</v>
      </c>
      <c r="T1010" s="386" t="s">
        <v>389</v>
      </c>
      <c r="U1010" s="386" t="s">
        <v>405</v>
      </c>
    </row>
    <row r="1011" spans="1:21">
      <c r="A1011" s="386" t="s">
        <v>303</v>
      </c>
      <c r="B1011" s="386" t="s">
        <v>8</v>
      </c>
      <c r="C1011" s="386"/>
      <c r="D1011" s="387">
        <v>45017</v>
      </c>
      <c r="E1011" s="386">
        <v>4</v>
      </c>
      <c r="F1011" s="386">
        <v>2023</v>
      </c>
      <c r="G1011" s="388">
        <v>23</v>
      </c>
      <c r="H1011" s="388">
        <v>25</v>
      </c>
      <c r="I1011" s="388">
        <v>1.9166666666666667</v>
      </c>
      <c r="J1011" s="388">
        <v>2.25</v>
      </c>
      <c r="K1011" s="386" t="s">
        <v>303</v>
      </c>
      <c r="L1011" s="386" t="s">
        <v>41</v>
      </c>
      <c r="M1011" s="386" t="s">
        <v>242</v>
      </c>
      <c r="N1011" s="386" t="s">
        <v>374</v>
      </c>
      <c r="O1011" s="386" t="s">
        <v>67</v>
      </c>
      <c r="P1011" s="386" t="s">
        <v>46</v>
      </c>
      <c r="Q1011" s="386" t="s">
        <v>68</v>
      </c>
      <c r="R1011" s="386">
        <v>18.333333333333332</v>
      </c>
      <c r="S1011" s="386">
        <v>21.0181</v>
      </c>
      <c r="T1011" s="386" t="s">
        <v>389</v>
      </c>
      <c r="U1011" s="386" t="s">
        <v>405</v>
      </c>
    </row>
    <row r="1012" spans="1:21">
      <c r="A1012" s="386" t="s">
        <v>303</v>
      </c>
      <c r="B1012" s="386" t="s">
        <v>9</v>
      </c>
      <c r="C1012" s="386"/>
      <c r="D1012" s="387">
        <v>45017</v>
      </c>
      <c r="E1012" s="386">
        <v>4</v>
      </c>
      <c r="F1012" s="386">
        <v>2023</v>
      </c>
      <c r="G1012" s="388">
        <v>32</v>
      </c>
      <c r="H1012" s="388">
        <v>25</v>
      </c>
      <c r="I1012" s="388">
        <v>2.6666666666666665</v>
      </c>
      <c r="J1012" s="388">
        <v>0.2</v>
      </c>
      <c r="K1012" s="386" t="s">
        <v>303</v>
      </c>
      <c r="L1012" s="386" t="s">
        <v>41</v>
      </c>
      <c r="M1012" s="386" t="s">
        <v>242</v>
      </c>
      <c r="N1012" s="386" t="s">
        <v>374</v>
      </c>
      <c r="O1012" s="386" t="s">
        <v>67</v>
      </c>
      <c r="P1012" s="386" t="s">
        <v>46</v>
      </c>
      <c r="Q1012" s="386" t="s">
        <v>68</v>
      </c>
      <c r="R1012" s="386">
        <v>18.333333333333332</v>
      </c>
      <c r="S1012" s="386">
        <v>6.4420836000000001</v>
      </c>
      <c r="T1012" s="386" t="s">
        <v>389</v>
      </c>
      <c r="U1012" s="386" t="s">
        <v>405</v>
      </c>
    </row>
    <row r="1013" spans="1:21">
      <c r="A1013" s="386" t="s">
        <v>303</v>
      </c>
      <c r="B1013" s="386" t="s">
        <v>10</v>
      </c>
      <c r="C1013" s="386"/>
      <c r="D1013" s="387">
        <v>45017</v>
      </c>
      <c r="E1013" s="386">
        <v>4</v>
      </c>
      <c r="F1013" s="386">
        <v>2023</v>
      </c>
      <c r="G1013" s="388">
        <v>16</v>
      </c>
      <c r="H1013" s="388">
        <v>25</v>
      </c>
      <c r="I1013" s="388">
        <v>1.3333333333333333</v>
      </c>
      <c r="J1013" s="388">
        <v>0</v>
      </c>
      <c r="K1013" s="386" t="s">
        <v>303</v>
      </c>
      <c r="L1013" s="386" t="s">
        <v>41</v>
      </c>
      <c r="M1013" s="386" t="s">
        <v>242</v>
      </c>
      <c r="N1013" s="386" t="s">
        <v>374</v>
      </c>
      <c r="O1013" s="386" t="s">
        <v>67</v>
      </c>
      <c r="P1013" s="386" t="s">
        <v>46</v>
      </c>
      <c r="Q1013" s="386" t="s">
        <v>68</v>
      </c>
      <c r="R1013" s="386">
        <v>3.3846153846153846</v>
      </c>
      <c r="S1013" s="389">
        <v>0</v>
      </c>
      <c r="T1013" s="386" t="s">
        <v>389</v>
      </c>
      <c r="U1013" s="386" t="s">
        <v>405</v>
      </c>
    </row>
    <row r="1014" spans="1:21">
      <c r="A1014" s="386" t="s">
        <v>303</v>
      </c>
      <c r="B1014" s="386" t="s">
        <v>5</v>
      </c>
      <c r="C1014" s="386"/>
      <c r="D1014" s="387">
        <v>45017</v>
      </c>
      <c r="E1014" s="386">
        <v>4</v>
      </c>
      <c r="F1014" s="386">
        <v>2023</v>
      </c>
      <c r="G1014" s="388">
        <v>50</v>
      </c>
      <c r="H1014" s="388">
        <v>25</v>
      </c>
      <c r="I1014" s="388">
        <v>4.166666666666667</v>
      </c>
      <c r="J1014" s="388">
        <v>0</v>
      </c>
      <c r="K1014" s="386" t="s">
        <v>303</v>
      </c>
      <c r="L1014" s="386" t="s">
        <v>41</v>
      </c>
      <c r="M1014" s="386" t="s">
        <v>242</v>
      </c>
      <c r="N1014" s="386" t="s">
        <v>374</v>
      </c>
      <c r="O1014" s="386" t="s">
        <v>67</v>
      </c>
      <c r="P1014" s="386" t="s">
        <v>46</v>
      </c>
      <c r="Q1014" s="386" t="s">
        <v>68</v>
      </c>
      <c r="R1014" s="386">
        <v>3.3846153846153846</v>
      </c>
      <c r="S1014" s="386">
        <v>0</v>
      </c>
      <c r="T1014" s="386" t="s">
        <v>389</v>
      </c>
      <c r="U1014" s="386" t="s">
        <v>405</v>
      </c>
    </row>
    <row r="1015" spans="1:21">
      <c r="A1015" s="386" t="s">
        <v>303</v>
      </c>
      <c r="B1015" s="386" t="s">
        <v>11</v>
      </c>
      <c r="C1015" s="386"/>
      <c r="D1015" s="387">
        <v>45017</v>
      </c>
      <c r="E1015" s="386">
        <v>4</v>
      </c>
      <c r="F1015" s="386">
        <v>2023</v>
      </c>
      <c r="G1015" s="388">
        <v>35</v>
      </c>
      <c r="H1015" s="388">
        <v>25</v>
      </c>
      <c r="I1015" s="388">
        <v>2.9166666666666665</v>
      </c>
      <c r="J1015" s="388">
        <v>0.22</v>
      </c>
      <c r="K1015" s="386" t="s">
        <v>303</v>
      </c>
      <c r="L1015" s="386" t="s">
        <v>41</v>
      </c>
      <c r="M1015" s="386" t="s">
        <v>242</v>
      </c>
      <c r="N1015" s="386" t="s">
        <v>374</v>
      </c>
      <c r="O1015" s="386" t="s">
        <v>67</v>
      </c>
      <c r="P1015" s="386" t="s">
        <v>46</v>
      </c>
      <c r="Q1015" s="386" t="s">
        <v>68</v>
      </c>
      <c r="R1015" s="386">
        <v>3.3846153846153846</v>
      </c>
      <c r="S1015" s="386">
        <v>0</v>
      </c>
      <c r="T1015" s="386" t="s">
        <v>389</v>
      </c>
      <c r="U1015" s="386" t="s">
        <v>405</v>
      </c>
    </row>
    <row r="1016" spans="1:21">
      <c r="A1016" s="386" t="s">
        <v>303</v>
      </c>
      <c r="B1016" s="386" t="s">
        <v>12</v>
      </c>
      <c r="C1016" s="386"/>
      <c r="D1016" s="387">
        <v>45017</v>
      </c>
      <c r="E1016" s="386">
        <v>4</v>
      </c>
      <c r="F1016" s="386">
        <v>2023</v>
      </c>
      <c r="G1016" s="388">
        <v>7</v>
      </c>
      <c r="H1016" s="388">
        <v>25</v>
      </c>
      <c r="I1016" s="388">
        <v>0.58333333333333337</v>
      </c>
      <c r="J1016" s="388">
        <v>0</v>
      </c>
      <c r="K1016" s="386" t="s">
        <v>303</v>
      </c>
      <c r="L1016" s="386" t="s">
        <v>41</v>
      </c>
      <c r="M1016" s="386" t="s">
        <v>242</v>
      </c>
      <c r="N1016" s="386" t="s">
        <v>374</v>
      </c>
      <c r="O1016" s="386" t="s">
        <v>67</v>
      </c>
      <c r="P1016" s="386" t="s">
        <v>46</v>
      </c>
      <c r="Q1016" s="386" t="s">
        <v>68</v>
      </c>
      <c r="R1016" s="386">
        <v>0</v>
      </c>
      <c r="S1016" s="389">
        <v>0</v>
      </c>
      <c r="T1016" s="386" t="s">
        <v>389</v>
      </c>
      <c r="U1016" s="386" t="s">
        <v>405</v>
      </c>
    </row>
    <row r="1017" spans="1:21">
      <c r="A1017" s="386" t="s">
        <v>303</v>
      </c>
      <c r="B1017" s="386" t="s">
        <v>15</v>
      </c>
      <c r="C1017" s="386"/>
      <c r="D1017" s="387">
        <v>45017</v>
      </c>
      <c r="E1017" s="386">
        <v>4</v>
      </c>
      <c r="F1017" s="386">
        <v>2023</v>
      </c>
      <c r="G1017" s="388">
        <v>0</v>
      </c>
      <c r="H1017" s="388">
        <v>25</v>
      </c>
      <c r="I1017" s="388">
        <v>0</v>
      </c>
      <c r="J1017" s="388">
        <v>0</v>
      </c>
      <c r="K1017" s="386" t="s">
        <v>303</v>
      </c>
      <c r="L1017" s="386" t="s">
        <v>41</v>
      </c>
      <c r="M1017" s="386" t="s">
        <v>242</v>
      </c>
      <c r="N1017" s="386" t="s">
        <v>374</v>
      </c>
      <c r="O1017" s="386" t="s">
        <v>67</v>
      </c>
      <c r="P1017" s="386" t="s">
        <v>46</v>
      </c>
      <c r="Q1017" s="386" t="s">
        <v>68</v>
      </c>
      <c r="R1017" s="386">
        <v>0</v>
      </c>
      <c r="S1017" s="386">
        <v>0</v>
      </c>
      <c r="T1017" s="386" t="s">
        <v>389</v>
      </c>
      <c r="U1017" s="386" t="s">
        <v>405</v>
      </c>
    </row>
    <row r="1018" spans="1:21">
      <c r="A1018" s="386" t="s">
        <v>303</v>
      </c>
      <c r="B1018" s="386" t="s">
        <v>16</v>
      </c>
      <c r="C1018" s="386"/>
      <c r="D1018" s="387">
        <v>45017</v>
      </c>
      <c r="E1018" s="386">
        <v>4</v>
      </c>
      <c r="F1018" s="386">
        <v>2023</v>
      </c>
      <c r="G1018" s="388">
        <v>0</v>
      </c>
      <c r="H1018" s="388">
        <v>25</v>
      </c>
      <c r="I1018" s="388">
        <v>0</v>
      </c>
      <c r="J1018" s="388">
        <v>0</v>
      </c>
      <c r="K1018" s="386" t="s">
        <v>303</v>
      </c>
      <c r="L1018" s="386" t="s">
        <v>41</v>
      </c>
      <c r="M1018" s="386" t="s">
        <v>242</v>
      </c>
      <c r="N1018" s="386" t="s">
        <v>374</v>
      </c>
      <c r="O1018" s="386" t="s">
        <v>67</v>
      </c>
      <c r="P1018" s="386" t="s">
        <v>46</v>
      </c>
      <c r="Q1018" s="386" t="s">
        <v>68</v>
      </c>
      <c r="R1018" s="386">
        <v>0</v>
      </c>
      <c r="S1018" s="386">
        <v>0</v>
      </c>
      <c r="T1018" s="386" t="s">
        <v>389</v>
      </c>
      <c r="U1018" s="386" t="s">
        <v>405</v>
      </c>
    </row>
    <row r="1019" spans="1:21">
      <c r="A1019" s="386" t="s">
        <v>303</v>
      </c>
      <c r="B1019" s="386" t="s">
        <v>17</v>
      </c>
      <c r="C1019" s="386"/>
      <c r="D1019" s="387">
        <v>45017</v>
      </c>
      <c r="E1019" s="386">
        <v>4</v>
      </c>
      <c r="F1019" s="386">
        <v>2023</v>
      </c>
      <c r="G1019" s="388">
        <v>0</v>
      </c>
      <c r="H1019" s="388">
        <v>25</v>
      </c>
      <c r="I1019" s="388">
        <v>0</v>
      </c>
      <c r="J1019" s="388">
        <v>0</v>
      </c>
      <c r="K1019" s="386" t="s">
        <v>303</v>
      </c>
      <c r="L1019" s="386" t="s">
        <v>41</v>
      </c>
      <c r="M1019" s="386" t="s">
        <v>242</v>
      </c>
      <c r="N1019" s="386" t="s">
        <v>374</v>
      </c>
      <c r="O1019" s="386" t="s">
        <v>67</v>
      </c>
      <c r="P1019" s="386" t="s">
        <v>46</v>
      </c>
      <c r="Q1019" s="386" t="s">
        <v>68</v>
      </c>
      <c r="R1019" s="386">
        <v>1.1282051282051282</v>
      </c>
      <c r="S1019" s="389">
        <v>0</v>
      </c>
      <c r="T1019" s="386" t="s">
        <v>389</v>
      </c>
      <c r="U1019" s="386" t="s">
        <v>405</v>
      </c>
    </row>
    <row r="1020" spans="1:21">
      <c r="A1020" s="386" t="s">
        <v>303</v>
      </c>
      <c r="B1020" s="386" t="s">
        <v>132</v>
      </c>
      <c r="C1020" s="386"/>
      <c r="D1020" s="387">
        <v>45017</v>
      </c>
      <c r="E1020" s="386">
        <v>4</v>
      </c>
      <c r="F1020" s="386">
        <v>2023</v>
      </c>
      <c r="G1020" s="388">
        <v>0</v>
      </c>
      <c r="H1020" s="388">
        <v>25</v>
      </c>
      <c r="I1020" s="388">
        <v>0</v>
      </c>
      <c r="J1020" s="388">
        <v>0</v>
      </c>
      <c r="K1020" s="386" t="s">
        <v>303</v>
      </c>
      <c r="L1020" s="386" t="s">
        <v>41</v>
      </c>
      <c r="M1020" s="386" t="s">
        <v>242</v>
      </c>
      <c r="N1020" s="386" t="s">
        <v>374</v>
      </c>
      <c r="O1020" s="386" t="s">
        <v>67</v>
      </c>
      <c r="P1020" s="386" t="s">
        <v>46</v>
      </c>
      <c r="Q1020" s="386" t="s">
        <v>68</v>
      </c>
      <c r="R1020" s="386">
        <v>1.1282051282051282</v>
      </c>
      <c r="S1020" s="386">
        <v>0</v>
      </c>
      <c r="T1020" s="386" t="s">
        <v>389</v>
      </c>
      <c r="U1020" s="386" t="s">
        <v>405</v>
      </c>
    </row>
    <row r="1021" spans="1:21">
      <c r="A1021" s="386" t="s">
        <v>303</v>
      </c>
      <c r="B1021" s="386" t="s">
        <v>13</v>
      </c>
      <c r="C1021" s="386"/>
      <c r="D1021" s="387">
        <v>45017</v>
      </c>
      <c r="E1021" s="386">
        <v>4</v>
      </c>
      <c r="F1021" s="386">
        <v>2023</v>
      </c>
      <c r="G1021" s="388">
        <v>0</v>
      </c>
      <c r="H1021" s="388">
        <v>25</v>
      </c>
      <c r="I1021" s="388">
        <v>0</v>
      </c>
      <c r="J1021" s="388">
        <v>0</v>
      </c>
      <c r="K1021" s="386" t="s">
        <v>303</v>
      </c>
      <c r="L1021" s="386" t="s">
        <v>41</v>
      </c>
      <c r="M1021" s="386" t="s">
        <v>242</v>
      </c>
      <c r="N1021" s="386" t="s">
        <v>374</v>
      </c>
      <c r="O1021" s="386" t="s">
        <v>67</v>
      </c>
      <c r="P1021" s="386" t="s">
        <v>46</v>
      </c>
      <c r="Q1021" s="386" t="s">
        <v>68</v>
      </c>
      <c r="R1021" s="386">
        <v>1.1282051282051282</v>
      </c>
      <c r="S1021" s="386">
        <v>0</v>
      </c>
      <c r="T1021" s="386" t="s">
        <v>389</v>
      </c>
      <c r="U1021" s="386" t="s">
        <v>405</v>
      </c>
    </row>
    <row r="1022" spans="1:21">
      <c r="A1022" s="386" t="s">
        <v>303</v>
      </c>
      <c r="B1022" s="386" t="s">
        <v>14</v>
      </c>
      <c r="C1022" s="386"/>
      <c r="D1022" s="387">
        <v>45017</v>
      </c>
      <c r="E1022" s="386">
        <v>4</v>
      </c>
      <c r="F1022" s="386">
        <v>2023</v>
      </c>
      <c r="G1022" s="388">
        <v>0</v>
      </c>
      <c r="H1022" s="388">
        <v>25</v>
      </c>
      <c r="I1022" s="388">
        <v>0</v>
      </c>
      <c r="J1022" s="388">
        <v>0</v>
      </c>
      <c r="K1022" s="386" t="s">
        <v>303</v>
      </c>
      <c r="L1022" s="386" t="s">
        <v>41</v>
      </c>
      <c r="M1022" s="386" t="s">
        <v>242</v>
      </c>
      <c r="N1022" s="386" t="s">
        <v>374</v>
      </c>
      <c r="O1022" s="386" t="s">
        <v>67</v>
      </c>
      <c r="P1022" s="386" t="s">
        <v>46</v>
      </c>
      <c r="Q1022" s="386" t="s">
        <v>68</v>
      </c>
      <c r="R1022" s="386">
        <v>1.1282051282051282</v>
      </c>
      <c r="S1022" s="389">
        <v>0</v>
      </c>
      <c r="T1022" s="386" t="s">
        <v>390</v>
      </c>
      <c r="U1022" s="386" t="s">
        <v>406</v>
      </c>
    </row>
    <row r="1023" spans="1:21">
      <c r="A1023" s="386" t="s">
        <v>69</v>
      </c>
      <c r="B1023" s="386" t="s">
        <v>30</v>
      </c>
      <c r="C1023" s="386" t="s">
        <v>7</v>
      </c>
      <c r="D1023" s="387">
        <v>45017</v>
      </c>
      <c r="E1023" s="386">
        <v>4</v>
      </c>
      <c r="F1023" s="386">
        <v>2023</v>
      </c>
      <c r="G1023" s="388">
        <v>112.28571428571429</v>
      </c>
      <c r="H1023" s="388">
        <v>25</v>
      </c>
      <c r="I1023" s="388">
        <v>9.3571428571428577</v>
      </c>
      <c r="J1023" s="388">
        <v>36.71</v>
      </c>
      <c r="K1023" s="386" t="s">
        <v>69</v>
      </c>
      <c r="L1023" s="386" t="s">
        <v>69</v>
      </c>
      <c r="M1023" s="386" t="s">
        <v>242</v>
      </c>
      <c r="N1023" s="386" t="s">
        <v>62</v>
      </c>
      <c r="O1023" s="386" t="s">
        <v>70</v>
      </c>
      <c r="P1023" s="386" t="s">
        <v>90</v>
      </c>
      <c r="Q1023" s="386" t="s">
        <v>71</v>
      </c>
      <c r="R1023" s="386">
        <v>1.1282051282051282</v>
      </c>
      <c r="S1023" s="386">
        <v>0</v>
      </c>
      <c r="T1023" s="386" t="s">
        <v>390</v>
      </c>
      <c r="U1023" s="386" t="s">
        <v>406</v>
      </c>
    </row>
    <row r="1024" spans="1:21">
      <c r="A1024" s="386" t="s">
        <v>69</v>
      </c>
      <c r="B1024" s="386" t="s">
        <v>31</v>
      </c>
      <c r="C1024" s="386" t="s">
        <v>7</v>
      </c>
      <c r="D1024" s="387">
        <v>45017</v>
      </c>
      <c r="E1024" s="386">
        <v>4</v>
      </c>
      <c r="F1024" s="386">
        <v>2023</v>
      </c>
      <c r="G1024" s="388">
        <v>117.9</v>
      </c>
      <c r="H1024" s="388">
        <v>25</v>
      </c>
      <c r="I1024" s="388">
        <v>9.8249999999999993</v>
      </c>
      <c r="J1024" s="388">
        <v>17.41</v>
      </c>
      <c r="K1024" s="386" t="s">
        <v>69</v>
      </c>
      <c r="L1024" s="386" t="s">
        <v>69</v>
      </c>
      <c r="M1024" s="386" t="s">
        <v>242</v>
      </c>
      <c r="N1024" s="386" t="s">
        <v>62</v>
      </c>
      <c r="O1024" s="386" t="s">
        <v>70</v>
      </c>
      <c r="P1024" s="386" t="s">
        <v>90</v>
      </c>
      <c r="Q1024" s="386" t="s">
        <v>71</v>
      </c>
      <c r="R1024" s="386">
        <v>1.1282051282051282</v>
      </c>
      <c r="S1024" s="386">
        <v>0</v>
      </c>
      <c r="T1024" s="386" t="s">
        <v>390</v>
      </c>
      <c r="U1024" s="386" t="s">
        <v>406</v>
      </c>
    </row>
    <row r="1025" spans="1:21">
      <c r="A1025" s="386" t="s">
        <v>69</v>
      </c>
      <c r="B1025" s="386" t="s">
        <v>130</v>
      </c>
      <c r="C1025" s="386" t="s">
        <v>8</v>
      </c>
      <c r="D1025" s="387">
        <v>45017</v>
      </c>
      <c r="E1025" s="386">
        <v>4</v>
      </c>
      <c r="F1025" s="386">
        <v>2023</v>
      </c>
      <c r="G1025" s="388">
        <v>72.985714285714295</v>
      </c>
      <c r="H1025" s="388">
        <v>25</v>
      </c>
      <c r="I1025" s="388">
        <v>6.0821428571428582</v>
      </c>
      <c r="J1025" s="388">
        <v>2.52</v>
      </c>
      <c r="K1025" s="386" t="s">
        <v>69</v>
      </c>
      <c r="L1025" s="386" t="s">
        <v>69</v>
      </c>
      <c r="M1025" s="386" t="s">
        <v>242</v>
      </c>
      <c r="N1025" s="386" t="s">
        <v>62</v>
      </c>
      <c r="O1025" s="386" t="s">
        <v>70</v>
      </c>
      <c r="P1025" s="386" t="s">
        <v>90</v>
      </c>
      <c r="Q1025" s="386" t="s">
        <v>71</v>
      </c>
      <c r="R1025" s="386">
        <v>1.1282051282051282</v>
      </c>
      <c r="S1025" s="389">
        <v>0</v>
      </c>
      <c r="T1025" s="386" t="s">
        <v>390</v>
      </c>
      <c r="U1025" s="386" t="s">
        <v>406</v>
      </c>
    </row>
    <row r="1026" spans="1:21">
      <c r="A1026" s="386" t="s">
        <v>69</v>
      </c>
      <c r="B1026" s="386" t="s">
        <v>131</v>
      </c>
      <c r="C1026" s="386" t="s">
        <v>8</v>
      </c>
      <c r="D1026" s="387">
        <v>45017</v>
      </c>
      <c r="E1026" s="386">
        <v>4</v>
      </c>
      <c r="F1026" s="386">
        <v>2023</v>
      </c>
      <c r="G1026" s="388">
        <v>72.985714285714295</v>
      </c>
      <c r="H1026" s="388">
        <v>25</v>
      </c>
      <c r="I1026" s="388">
        <v>6.0821428571428582</v>
      </c>
      <c r="J1026" s="388">
        <v>0.68</v>
      </c>
      <c r="K1026" s="386" t="s">
        <v>69</v>
      </c>
      <c r="L1026" s="386" t="s">
        <v>69</v>
      </c>
      <c r="M1026" s="386" t="s">
        <v>242</v>
      </c>
      <c r="N1026" s="386" t="s">
        <v>62</v>
      </c>
      <c r="O1026" s="386" t="s">
        <v>70</v>
      </c>
      <c r="P1026" s="386" t="s">
        <v>90</v>
      </c>
      <c r="Q1026" s="386" t="s">
        <v>71</v>
      </c>
      <c r="R1026" s="386">
        <v>1.1282051282051282</v>
      </c>
      <c r="S1026" s="386">
        <v>0</v>
      </c>
      <c r="T1026" s="386" t="s">
        <v>390</v>
      </c>
      <c r="U1026" s="386" t="s">
        <v>406</v>
      </c>
    </row>
    <row r="1027" spans="1:21">
      <c r="A1027" s="386" t="s">
        <v>69</v>
      </c>
      <c r="B1027" s="386" t="s">
        <v>5</v>
      </c>
      <c r="C1027" s="386" t="s">
        <v>5</v>
      </c>
      <c r="D1027" s="387">
        <v>45017</v>
      </c>
      <c r="E1027" s="386">
        <v>4</v>
      </c>
      <c r="F1027" s="386">
        <v>2023</v>
      </c>
      <c r="G1027" s="388">
        <v>65.125714285714295</v>
      </c>
      <c r="H1027" s="388">
        <v>25</v>
      </c>
      <c r="I1027" s="388">
        <v>5.4271428571428579</v>
      </c>
      <c r="J1027" s="388">
        <v>1.5</v>
      </c>
      <c r="K1027" s="386" t="s">
        <v>69</v>
      </c>
      <c r="L1027" s="386" t="s">
        <v>69</v>
      </c>
      <c r="M1027" s="386" t="s">
        <v>242</v>
      </c>
      <c r="N1027" s="386" t="s">
        <v>62</v>
      </c>
      <c r="O1027" s="386" t="s">
        <v>70</v>
      </c>
      <c r="P1027" s="386" t="s">
        <v>90</v>
      </c>
      <c r="Q1027" s="386" t="s">
        <v>71</v>
      </c>
      <c r="R1027" s="386">
        <v>1.1282051282051282</v>
      </c>
      <c r="S1027" s="386">
        <v>0</v>
      </c>
      <c r="T1027" s="386" t="s">
        <v>390</v>
      </c>
      <c r="U1027" s="386" t="s">
        <v>406</v>
      </c>
    </row>
    <row r="1028" spans="1:21">
      <c r="A1028" s="386" t="s">
        <v>69</v>
      </c>
      <c r="B1028" s="386" t="s">
        <v>9</v>
      </c>
      <c r="C1028" s="386" t="s">
        <v>9</v>
      </c>
      <c r="D1028" s="387">
        <v>45017</v>
      </c>
      <c r="E1028" s="386">
        <v>4</v>
      </c>
      <c r="F1028" s="386">
        <v>2023</v>
      </c>
      <c r="G1028" s="388">
        <v>33.685714285714283</v>
      </c>
      <c r="H1028" s="388">
        <v>25</v>
      </c>
      <c r="I1028" s="388">
        <v>2.8071428571428569</v>
      </c>
      <c r="J1028" s="388">
        <v>16.14</v>
      </c>
      <c r="K1028" s="386" t="s">
        <v>69</v>
      </c>
      <c r="L1028" s="386" t="s">
        <v>69</v>
      </c>
      <c r="M1028" s="386" t="s">
        <v>242</v>
      </c>
      <c r="N1028" s="386" t="s">
        <v>62</v>
      </c>
      <c r="O1028" s="386" t="s">
        <v>70</v>
      </c>
      <c r="P1028" s="386" t="s">
        <v>90</v>
      </c>
      <c r="Q1028" s="386" t="s">
        <v>71</v>
      </c>
      <c r="R1028" s="386">
        <v>3.3846153846153846</v>
      </c>
      <c r="S1028" s="389">
        <v>0</v>
      </c>
      <c r="T1028" s="386" t="s">
        <v>390</v>
      </c>
      <c r="U1028" s="386" t="s">
        <v>406</v>
      </c>
    </row>
    <row r="1029" spans="1:21">
      <c r="A1029" s="386" t="s">
        <v>69</v>
      </c>
      <c r="B1029" s="386" t="s">
        <v>10</v>
      </c>
      <c r="C1029" s="386" t="s">
        <v>10</v>
      </c>
      <c r="D1029" s="387">
        <v>45017</v>
      </c>
      <c r="E1029" s="386">
        <v>4</v>
      </c>
      <c r="F1029" s="386">
        <v>2023</v>
      </c>
      <c r="G1029" s="388">
        <v>56.142857142857146</v>
      </c>
      <c r="H1029" s="388">
        <v>25</v>
      </c>
      <c r="I1029" s="388">
        <v>4.6785714285714288</v>
      </c>
      <c r="J1029" s="388">
        <v>0.62</v>
      </c>
      <c r="K1029" s="386" t="s">
        <v>69</v>
      </c>
      <c r="L1029" s="386" t="s">
        <v>69</v>
      </c>
      <c r="M1029" s="386" t="s">
        <v>242</v>
      </c>
      <c r="N1029" s="386" t="s">
        <v>62</v>
      </c>
      <c r="O1029" s="386" t="s">
        <v>70</v>
      </c>
      <c r="P1029" s="386" t="s">
        <v>90</v>
      </c>
      <c r="Q1029" s="386" t="s">
        <v>71</v>
      </c>
      <c r="R1029" s="386">
        <v>3.3846153846153846</v>
      </c>
      <c r="S1029" s="386">
        <v>0</v>
      </c>
      <c r="T1029" s="386" t="s">
        <v>390</v>
      </c>
      <c r="U1029" s="386" t="s">
        <v>406</v>
      </c>
    </row>
    <row r="1030" spans="1:21">
      <c r="A1030" s="386" t="s">
        <v>69</v>
      </c>
      <c r="B1030" s="386" t="s">
        <v>11</v>
      </c>
      <c r="C1030" s="386" t="s">
        <v>11</v>
      </c>
      <c r="D1030" s="387">
        <v>45017</v>
      </c>
      <c r="E1030" s="386">
        <v>4</v>
      </c>
      <c r="F1030" s="386">
        <v>2023</v>
      </c>
      <c r="G1030" s="388">
        <v>157.19999999999999</v>
      </c>
      <c r="H1030" s="388">
        <v>25</v>
      </c>
      <c r="I1030" s="388">
        <v>13.099999999999998</v>
      </c>
      <c r="J1030" s="388">
        <v>41.97</v>
      </c>
      <c r="K1030" s="386" t="s">
        <v>69</v>
      </c>
      <c r="L1030" s="386" t="s">
        <v>69</v>
      </c>
      <c r="M1030" s="386" t="s">
        <v>242</v>
      </c>
      <c r="N1030" s="386" t="s">
        <v>62</v>
      </c>
      <c r="O1030" s="386" t="s">
        <v>70</v>
      </c>
      <c r="P1030" s="386" t="s">
        <v>90</v>
      </c>
      <c r="Q1030" s="386" t="s">
        <v>71</v>
      </c>
      <c r="R1030" s="386">
        <v>3.3846153846153846</v>
      </c>
      <c r="S1030" s="386">
        <v>0</v>
      </c>
      <c r="T1030" s="386" t="s">
        <v>390</v>
      </c>
      <c r="U1030" s="386" t="s">
        <v>406</v>
      </c>
    </row>
    <row r="1031" spans="1:21">
      <c r="A1031" s="386" t="s">
        <v>69</v>
      </c>
      <c r="B1031" s="386" t="s">
        <v>12</v>
      </c>
      <c r="C1031" s="386" t="s">
        <v>12</v>
      </c>
      <c r="D1031" s="387">
        <v>45017</v>
      </c>
      <c r="E1031" s="386">
        <v>4</v>
      </c>
      <c r="F1031" s="386">
        <v>2023</v>
      </c>
      <c r="G1031" s="388">
        <v>39.299999999999997</v>
      </c>
      <c r="H1031" s="388">
        <v>25</v>
      </c>
      <c r="I1031" s="388">
        <v>3.2749999999999995</v>
      </c>
      <c r="J1031" s="388">
        <v>17.89</v>
      </c>
      <c r="K1031" s="386" t="s">
        <v>69</v>
      </c>
      <c r="L1031" s="386" t="s">
        <v>69</v>
      </c>
      <c r="M1031" s="386" t="s">
        <v>242</v>
      </c>
      <c r="N1031" s="386" t="s">
        <v>62</v>
      </c>
      <c r="O1031" s="386" t="s">
        <v>70</v>
      </c>
      <c r="P1031" s="386" t="s">
        <v>90</v>
      </c>
      <c r="Q1031" s="386" t="s">
        <v>71</v>
      </c>
      <c r="R1031" s="386">
        <v>1.1282051282051282</v>
      </c>
      <c r="S1031" s="389">
        <v>0</v>
      </c>
      <c r="T1031" s="386" t="s">
        <v>390</v>
      </c>
      <c r="U1031" s="386" t="s">
        <v>406</v>
      </c>
    </row>
    <row r="1032" spans="1:21">
      <c r="A1032" s="386" t="s">
        <v>69</v>
      </c>
      <c r="B1032" s="386" t="s">
        <v>15</v>
      </c>
      <c r="C1032" s="386" t="s">
        <v>15</v>
      </c>
      <c r="D1032" s="387">
        <v>45017</v>
      </c>
      <c r="E1032" s="386">
        <v>4</v>
      </c>
      <c r="F1032" s="386">
        <v>2023</v>
      </c>
      <c r="G1032" s="388">
        <v>5.6142857142857148</v>
      </c>
      <c r="H1032" s="388">
        <v>25</v>
      </c>
      <c r="I1032" s="388">
        <v>0.46785714285714286</v>
      </c>
      <c r="J1032" s="388">
        <v>0</v>
      </c>
      <c r="K1032" s="386" t="s">
        <v>69</v>
      </c>
      <c r="L1032" s="386" t="s">
        <v>69</v>
      </c>
      <c r="M1032" s="386" t="s">
        <v>242</v>
      </c>
      <c r="N1032" s="386" t="s">
        <v>62</v>
      </c>
      <c r="O1032" s="386" t="s">
        <v>70</v>
      </c>
      <c r="P1032" s="386" t="s">
        <v>90</v>
      </c>
      <c r="Q1032" s="386" t="s">
        <v>71</v>
      </c>
      <c r="R1032" s="386">
        <v>1.1282051282051282</v>
      </c>
      <c r="S1032" s="386">
        <v>0.05</v>
      </c>
      <c r="T1032" s="386" t="s">
        <v>390</v>
      </c>
      <c r="U1032" s="386" t="s">
        <v>406</v>
      </c>
    </row>
    <row r="1033" spans="1:21">
      <c r="A1033" s="386" t="s">
        <v>69</v>
      </c>
      <c r="B1033" s="386" t="s">
        <v>16</v>
      </c>
      <c r="C1033" s="386" t="s">
        <v>16</v>
      </c>
      <c r="D1033" s="387">
        <v>45017</v>
      </c>
      <c r="E1033" s="386">
        <v>4</v>
      </c>
      <c r="F1033" s="386">
        <v>2023</v>
      </c>
      <c r="G1033" s="388">
        <v>7.86</v>
      </c>
      <c r="H1033" s="388">
        <v>25</v>
      </c>
      <c r="I1033" s="388">
        <v>0.65500000000000003</v>
      </c>
      <c r="J1033" s="388">
        <v>0</v>
      </c>
      <c r="K1033" s="386" t="s">
        <v>69</v>
      </c>
      <c r="L1033" s="386" t="s">
        <v>69</v>
      </c>
      <c r="M1033" s="386" t="s">
        <v>242</v>
      </c>
      <c r="N1033" s="386" t="s">
        <v>62</v>
      </c>
      <c r="O1033" s="386" t="s">
        <v>70</v>
      </c>
      <c r="P1033" s="386" t="s">
        <v>90</v>
      </c>
      <c r="Q1033" s="386" t="s">
        <v>71</v>
      </c>
      <c r="R1033" s="386">
        <v>1.1282051282051282</v>
      </c>
      <c r="S1033" s="386">
        <v>0</v>
      </c>
      <c r="T1033" s="386" t="s">
        <v>390</v>
      </c>
      <c r="U1033" s="386" t="s">
        <v>406</v>
      </c>
    </row>
    <row r="1034" spans="1:21">
      <c r="A1034" s="386" t="s">
        <v>69</v>
      </c>
      <c r="B1034" s="386" t="s">
        <v>132</v>
      </c>
      <c r="C1034" s="386" t="s">
        <v>132</v>
      </c>
      <c r="D1034" s="387">
        <v>45017</v>
      </c>
      <c r="E1034" s="386">
        <v>4</v>
      </c>
      <c r="F1034" s="386">
        <v>2023</v>
      </c>
      <c r="G1034" s="388">
        <v>44.914285714285718</v>
      </c>
      <c r="H1034" s="388">
        <v>25</v>
      </c>
      <c r="I1034" s="388">
        <v>3.7428571428571429</v>
      </c>
      <c r="J1034" s="388">
        <v>1.0900000000000001</v>
      </c>
      <c r="K1034" s="386" t="s">
        <v>69</v>
      </c>
      <c r="L1034" s="386" t="s">
        <v>69</v>
      </c>
      <c r="M1034" s="386" t="s">
        <v>242</v>
      </c>
      <c r="N1034" s="386" t="s">
        <v>62</v>
      </c>
      <c r="O1034" s="386" t="s">
        <v>70</v>
      </c>
      <c r="P1034" s="386" t="s">
        <v>90</v>
      </c>
      <c r="Q1034" s="386" t="s">
        <v>71</v>
      </c>
      <c r="R1034" s="386">
        <v>0</v>
      </c>
      <c r="S1034" s="389">
        <v>0</v>
      </c>
      <c r="T1034" s="386" t="s">
        <v>390</v>
      </c>
      <c r="U1034" s="386" t="s">
        <v>406</v>
      </c>
    </row>
    <row r="1035" spans="1:21">
      <c r="A1035" s="386" t="s">
        <v>69</v>
      </c>
      <c r="B1035" s="386" t="s">
        <v>13</v>
      </c>
      <c r="C1035" s="386" t="s">
        <v>13</v>
      </c>
      <c r="D1035" s="387">
        <v>45017</v>
      </c>
      <c r="E1035" s="386">
        <v>4</v>
      </c>
      <c r="F1035" s="386">
        <v>2023</v>
      </c>
      <c r="G1035" s="388">
        <v>0</v>
      </c>
      <c r="H1035" s="388">
        <v>25</v>
      </c>
      <c r="I1035" s="388">
        <v>0</v>
      </c>
      <c r="J1035" s="388">
        <v>0</v>
      </c>
      <c r="K1035" s="386" t="s">
        <v>69</v>
      </c>
      <c r="L1035" s="386" t="s">
        <v>69</v>
      </c>
      <c r="M1035" s="386" t="s">
        <v>242</v>
      </c>
      <c r="N1035" s="386" t="s">
        <v>62</v>
      </c>
      <c r="O1035" s="386" t="s">
        <v>70</v>
      </c>
      <c r="P1035" s="386" t="s">
        <v>90</v>
      </c>
      <c r="Q1035" s="386" t="s">
        <v>71</v>
      </c>
      <c r="R1035" s="386">
        <v>0</v>
      </c>
      <c r="S1035" s="386">
        <v>0</v>
      </c>
      <c r="T1035" s="386" t="s">
        <v>390</v>
      </c>
      <c r="U1035" s="386" t="s">
        <v>406</v>
      </c>
    </row>
    <row r="1036" spans="1:21">
      <c r="A1036" s="386" t="s">
        <v>69</v>
      </c>
      <c r="B1036" s="386" t="s">
        <v>14</v>
      </c>
      <c r="C1036" s="386" t="s">
        <v>14</v>
      </c>
      <c r="D1036" s="387">
        <v>45017</v>
      </c>
      <c r="E1036" s="386">
        <v>4</v>
      </c>
      <c r="F1036" s="386">
        <v>2023</v>
      </c>
      <c r="G1036" s="388">
        <v>0</v>
      </c>
      <c r="H1036" s="388">
        <v>25</v>
      </c>
      <c r="I1036" s="388">
        <v>0</v>
      </c>
      <c r="J1036" s="388">
        <v>0</v>
      </c>
      <c r="K1036" s="386" t="s">
        <v>69</v>
      </c>
      <c r="L1036" s="386" t="s">
        <v>69</v>
      </c>
      <c r="M1036" s="386" t="s">
        <v>242</v>
      </c>
      <c r="N1036" s="386" t="s">
        <v>62</v>
      </c>
      <c r="O1036" s="386" t="s">
        <v>70</v>
      </c>
      <c r="P1036" s="386" t="s">
        <v>90</v>
      </c>
      <c r="Q1036" s="386" t="s">
        <v>71</v>
      </c>
      <c r="R1036" s="386">
        <v>0</v>
      </c>
      <c r="S1036" s="386">
        <v>0</v>
      </c>
      <c r="T1036" s="386" t="s">
        <v>390</v>
      </c>
      <c r="U1036" s="386" t="s">
        <v>406</v>
      </c>
    </row>
    <row r="1037" spans="1:21">
      <c r="A1037" s="386" t="s">
        <v>72</v>
      </c>
      <c r="B1037" s="386" t="s">
        <v>7</v>
      </c>
      <c r="C1037" s="386"/>
      <c r="D1037" s="387">
        <v>45017</v>
      </c>
      <c r="E1037" s="386">
        <v>4</v>
      </c>
      <c r="F1037" s="386">
        <v>2023</v>
      </c>
      <c r="G1037" s="388">
        <v>122.53571428571429</v>
      </c>
      <c r="H1037" s="388">
        <v>25</v>
      </c>
      <c r="I1037" s="388">
        <v>10.211309523809524</v>
      </c>
      <c r="J1037" s="388">
        <v>23.2</v>
      </c>
      <c r="K1037" s="386" t="s">
        <v>72</v>
      </c>
      <c r="L1037" s="386" t="s">
        <v>72</v>
      </c>
      <c r="M1037" s="386" t="s">
        <v>244</v>
      </c>
      <c r="N1037" s="386" t="s">
        <v>62</v>
      </c>
      <c r="O1037" s="386" t="s">
        <v>73</v>
      </c>
      <c r="P1037" s="386" t="s">
        <v>60</v>
      </c>
      <c r="Q1037" s="386" t="s">
        <v>74</v>
      </c>
      <c r="R1037" s="386">
        <v>0</v>
      </c>
      <c r="S1037" s="389">
        <v>0</v>
      </c>
      <c r="T1037" s="386" t="s">
        <v>390</v>
      </c>
      <c r="U1037" s="386" t="s">
        <v>406</v>
      </c>
    </row>
    <row r="1038" spans="1:21">
      <c r="A1038" s="386" t="s">
        <v>72</v>
      </c>
      <c r="B1038" s="386" t="s">
        <v>8</v>
      </c>
      <c r="C1038" s="386"/>
      <c r="D1038" s="387">
        <v>45017</v>
      </c>
      <c r="E1038" s="386">
        <v>4</v>
      </c>
      <c r="F1038" s="386">
        <v>2023</v>
      </c>
      <c r="G1038" s="388">
        <v>122.53571428571429</v>
      </c>
      <c r="H1038" s="388">
        <v>25</v>
      </c>
      <c r="I1038" s="388">
        <v>10.211309523809524</v>
      </c>
      <c r="J1038" s="388">
        <v>26.66</v>
      </c>
      <c r="K1038" s="386" t="s">
        <v>72</v>
      </c>
      <c r="L1038" s="386" t="s">
        <v>72</v>
      </c>
      <c r="M1038" s="386" t="s">
        <v>244</v>
      </c>
      <c r="N1038" s="386" t="s">
        <v>62</v>
      </c>
      <c r="O1038" s="386" t="s">
        <v>73</v>
      </c>
      <c r="P1038" s="386" t="s">
        <v>60</v>
      </c>
      <c r="Q1038" s="386" t="s">
        <v>74</v>
      </c>
      <c r="R1038" s="386">
        <v>0</v>
      </c>
      <c r="S1038" s="386">
        <v>0</v>
      </c>
      <c r="T1038" s="386" t="s">
        <v>390</v>
      </c>
      <c r="U1038" s="386" t="s">
        <v>406</v>
      </c>
    </row>
    <row r="1039" spans="1:21">
      <c r="A1039" s="386" t="s">
        <v>72</v>
      </c>
      <c r="B1039" s="386" t="s">
        <v>9</v>
      </c>
      <c r="C1039" s="386"/>
      <c r="D1039" s="387">
        <v>45017</v>
      </c>
      <c r="E1039" s="386">
        <v>4</v>
      </c>
      <c r="F1039" s="386">
        <v>2023</v>
      </c>
      <c r="G1039" s="388">
        <v>73</v>
      </c>
      <c r="H1039" s="388">
        <v>25</v>
      </c>
      <c r="I1039" s="388">
        <v>6.083333333333333</v>
      </c>
      <c r="J1039" s="388">
        <v>3.67</v>
      </c>
      <c r="K1039" s="386" t="s">
        <v>72</v>
      </c>
      <c r="L1039" s="386" t="s">
        <v>72</v>
      </c>
      <c r="M1039" s="386" t="s">
        <v>244</v>
      </c>
      <c r="N1039" s="386" t="s">
        <v>62</v>
      </c>
      <c r="O1039" s="386" t="s">
        <v>73</v>
      </c>
      <c r="P1039" s="386" t="s">
        <v>60</v>
      </c>
      <c r="Q1039" s="386" t="s">
        <v>74</v>
      </c>
      <c r="R1039" s="386">
        <v>0</v>
      </c>
      <c r="S1039" s="386">
        <v>0</v>
      </c>
      <c r="T1039" s="386" t="s">
        <v>390</v>
      </c>
      <c r="U1039" s="386" t="s">
        <v>406</v>
      </c>
    </row>
    <row r="1040" spans="1:21">
      <c r="A1040" s="386" t="s">
        <v>72</v>
      </c>
      <c r="B1040" s="386" t="s">
        <v>10</v>
      </c>
      <c r="C1040" s="386"/>
      <c r="D1040" s="387">
        <v>45017</v>
      </c>
      <c r="E1040" s="386">
        <v>4</v>
      </c>
      <c r="F1040" s="386">
        <v>2023</v>
      </c>
      <c r="G1040" s="388">
        <v>20.857142857142858</v>
      </c>
      <c r="H1040" s="388">
        <v>25</v>
      </c>
      <c r="I1040" s="388">
        <v>1.7380952380952381</v>
      </c>
      <c r="J1040" s="388">
        <v>0</v>
      </c>
      <c r="K1040" s="386" t="s">
        <v>72</v>
      </c>
      <c r="L1040" s="386" t="s">
        <v>72</v>
      </c>
      <c r="M1040" s="386" t="s">
        <v>244</v>
      </c>
      <c r="N1040" s="386" t="s">
        <v>62</v>
      </c>
      <c r="O1040" s="386" t="s">
        <v>73</v>
      </c>
      <c r="P1040" s="386" t="s">
        <v>60</v>
      </c>
      <c r="Q1040" s="386" t="s">
        <v>74</v>
      </c>
      <c r="R1040" s="386">
        <v>0</v>
      </c>
      <c r="S1040" s="389">
        <v>0</v>
      </c>
      <c r="T1040" s="386" t="s">
        <v>390</v>
      </c>
      <c r="U1040" s="386" t="s">
        <v>406</v>
      </c>
    </row>
    <row r="1041" spans="1:21">
      <c r="A1041" s="386" t="s">
        <v>72</v>
      </c>
      <c r="B1041" s="386" t="s">
        <v>5</v>
      </c>
      <c r="C1041" s="386"/>
      <c r="D1041" s="387">
        <v>45017</v>
      </c>
      <c r="E1041" s="386">
        <v>4</v>
      </c>
      <c r="F1041" s="386">
        <v>2023</v>
      </c>
      <c r="G1041" s="388">
        <v>93.857142857142861</v>
      </c>
      <c r="H1041" s="388">
        <v>25</v>
      </c>
      <c r="I1041" s="388">
        <v>7.8214285714285721</v>
      </c>
      <c r="J1041" s="388">
        <v>0.1</v>
      </c>
      <c r="K1041" s="386" t="s">
        <v>72</v>
      </c>
      <c r="L1041" s="386" t="s">
        <v>72</v>
      </c>
      <c r="M1041" s="386" t="s">
        <v>244</v>
      </c>
      <c r="N1041" s="386" t="s">
        <v>62</v>
      </c>
      <c r="O1041" s="386" t="s">
        <v>73</v>
      </c>
      <c r="P1041" s="386" t="s">
        <v>60</v>
      </c>
      <c r="Q1041" s="386" t="s">
        <v>74</v>
      </c>
      <c r="R1041" s="386">
        <v>0</v>
      </c>
      <c r="S1041" s="386">
        <v>0</v>
      </c>
      <c r="T1041" s="386" t="s">
        <v>390</v>
      </c>
      <c r="U1041" s="386" t="s">
        <v>406</v>
      </c>
    </row>
    <row r="1042" spans="1:21">
      <c r="A1042" s="386" t="s">
        <v>72</v>
      </c>
      <c r="B1042" s="386" t="s">
        <v>127</v>
      </c>
      <c r="C1042" s="386"/>
      <c r="D1042" s="387">
        <v>45017</v>
      </c>
      <c r="E1042" s="386">
        <v>4</v>
      </c>
      <c r="F1042" s="386">
        <v>2023</v>
      </c>
      <c r="G1042" s="388">
        <v>122.53571428571429</v>
      </c>
      <c r="H1042" s="388">
        <v>25</v>
      </c>
      <c r="I1042" s="388">
        <v>10.211309523809524</v>
      </c>
      <c r="J1042" s="388">
        <v>12.45</v>
      </c>
      <c r="K1042" s="386" t="s">
        <v>72</v>
      </c>
      <c r="L1042" s="386" t="s">
        <v>72</v>
      </c>
      <c r="M1042" s="386" t="s">
        <v>244</v>
      </c>
      <c r="N1042" s="386" t="s">
        <v>62</v>
      </c>
      <c r="O1042" s="386" t="s">
        <v>73</v>
      </c>
      <c r="P1042" s="386" t="s">
        <v>60</v>
      </c>
      <c r="Q1042" s="386" t="s">
        <v>74</v>
      </c>
      <c r="R1042" s="386">
        <v>0</v>
      </c>
      <c r="S1042" s="386">
        <v>0</v>
      </c>
      <c r="T1042" s="386" t="s">
        <v>390</v>
      </c>
      <c r="U1042" s="386" t="s">
        <v>406</v>
      </c>
    </row>
    <row r="1043" spans="1:21">
      <c r="A1043" s="386" t="s">
        <v>72</v>
      </c>
      <c r="B1043" s="386" t="s">
        <v>128</v>
      </c>
      <c r="C1043" s="386"/>
      <c r="D1043" s="387">
        <v>45017</v>
      </c>
      <c r="E1043" s="386">
        <v>4</v>
      </c>
      <c r="F1043" s="386">
        <v>2023</v>
      </c>
      <c r="G1043" s="388">
        <v>122.53571428571429</v>
      </c>
      <c r="H1043" s="388">
        <v>25</v>
      </c>
      <c r="I1043" s="388">
        <v>10.211309523809524</v>
      </c>
      <c r="J1043" s="388">
        <v>3.41</v>
      </c>
      <c r="K1043" s="386" t="s">
        <v>72</v>
      </c>
      <c r="L1043" s="386" t="s">
        <v>72</v>
      </c>
      <c r="M1043" s="386" t="s">
        <v>244</v>
      </c>
      <c r="N1043" s="386" t="s">
        <v>62</v>
      </c>
      <c r="O1043" s="386" t="s">
        <v>73</v>
      </c>
      <c r="P1043" s="386" t="s">
        <v>60</v>
      </c>
      <c r="Q1043" s="386" t="s">
        <v>74</v>
      </c>
      <c r="R1043" s="386">
        <v>0</v>
      </c>
      <c r="S1043" s="389">
        <v>0</v>
      </c>
      <c r="T1043" s="386" t="s">
        <v>390</v>
      </c>
      <c r="U1043" s="386" t="s">
        <v>406</v>
      </c>
    </row>
    <row r="1044" spans="1:21">
      <c r="A1044" s="386" t="s">
        <v>72</v>
      </c>
      <c r="B1044" s="386" t="s">
        <v>12</v>
      </c>
      <c r="C1044" s="386"/>
      <c r="D1044" s="387">
        <v>45017</v>
      </c>
      <c r="E1044" s="386">
        <v>4</v>
      </c>
      <c r="F1044" s="386">
        <v>2023</v>
      </c>
      <c r="G1044" s="388">
        <v>52.142857142857146</v>
      </c>
      <c r="H1044" s="388">
        <v>25</v>
      </c>
      <c r="I1044" s="388">
        <v>4.3452380952380958</v>
      </c>
      <c r="J1044" s="388">
        <v>0</v>
      </c>
      <c r="K1044" s="386" t="s">
        <v>72</v>
      </c>
      <c r="L1044" s="386" t="s">
        <v>72</v>
      </c>
      <c r="M1044" s="386" t="s">
        <v>244</v>
      </c>
      <c r="N1044" s="386" t="s">
        <v>62</v>
      </c>
      <c r="O1044" s="386" t="s">
        <v>73</v>
      </c>
      <c r="P1044" s="386" t="s">
        <v>60</v>
      </c>
      <c r="Q1044" s="386" t="s">
        <v>74</v>
      </c>
      <c r="R1044" s="386">
        <v>0</v>
      </c>
      <c r="S1044" s="386">
        <v>0</v>
      </c>
      <c r="T1044" s="386" t="s">
        <v>390</v>
      </c>
      <c r="U1044" s="386" t="s">
        <v>406</v>
      </c>
    </row>
    <row r="1045" spans="1:21">
      <c r="A1045" s="386" t="s">
        <v>72</v>
      </c>
      <c r="B1045" s="386" t="s">
        <v>15</v>
      </c>
      <c r="C1045" s="386"/>
      <c r="D1045" s="387">
        <v>45017</v>
      </c>
      <c r="E1045" s="386">
        <v>4</v>
      </c>
      <c r="F1045" s="386">
        <v>2023</v>
      </c>
      <c r="G1045" s="388">
        <v>0</v>
      </c>
      <c r="H1045" s="388">
        <v>25</v>
      </c>
      <c r="I1045" s="388">
        <v>0</v>
      </c>
      <c r="J1045" s="388">
        <v>0</v>
      </c>
      <c r="K1045" s="386" t="s">
        <v>72</v>
      </c>
      <c r="L1045" s="386" t="s">
        <v>72</v>
      </c>
      <c r="M1045" s="386" t="s">
        <v>244</v>
      </c>
      <c r="N1045" s="386" t="s">
        <v>62</v>
      </c>
      <c r="O1045" s="386" t="s">
        <v>73</v>
      </c>
      <c r="P1045" s="386" t="s">
        <v>60</v>
      </c>
      <c r="Q1045" s="386" t="s">
        <v>74</v>
      </c>
      <c r="R1045" s="386">
        <v>0</v>
      </c>
      <c r="S1045" s="386">
        <v>0</v>
      </c>
      <c r="T1045" s="386" t="s">
        <v>390</v>
      </c>
      <c r="U1045" s="386" t="s">
        <v>406</v>
      </c>
    </row>
    <row r="1046" spans="1:21">
      <c r="A1046" s="386" t="s">
        <v>72</v>
      </c>
      <c r="B1046" s="386" t="s">
        <v>16</v>
      </c>
      <c r="C1046" s="386"/>
      <c r="D1046" s="387">
        <v>45017</v>
      </c>
      <c r="E1046" s="386">
        <v>4</v>
      </c>
      <c r="F1046" s="386">
        <v>2023</v>
      </c>
      <c r="G1046" s="388">
        <v>0</v>
      </c>
      <c r="H1046" s="388">
        <v>25</v>
      </c>
      <c r="I1046" s="388">
        <v>0</v>
      </c>
      <c r="J1046" s="388">
        <v>0</v>
      </c>
      <c r="K1046" s="386" t="s">
        <v>72</v>
      </c>
      <c r="L1046" s="386" t="s">
        <v>72</v>
      </c>
      <c r="M1046" s="386" t="s">
        <v>244</v>
      </c>
      <c r="N1046" s="386" t="s">
        <v>62</v>
      </c>
      <c r="O1046" s="386" t="s">
        <v>73</v>
      </c>
      <c r="P1046" s="386" t="s">
        <v>60</v>
      </c>
      <c r="Q1046" s="386" t="s">
        <v>74</v>
      </c>
      <c r="R1046" s="386">
        <v>1.6923076923076923</v>
      </c>
      <c r="S1046" s="389">
        <v>0</v>
      </c>
      <c r="T1046" s="386" t="s">
        <v>390</v>
      </c>
      <c r="U1046" s="386" t="s">
        <v>406</v>
      </c>
    </row>
    <row r="1047" spans="1:21">
      <c r="A1047" s="386" t="s">
        <v>72</v>
      </c>
      <c r="B1047" s="386" t="s">
        <v>17</v>
      </c>
      <c r="C1047" s="386"/>
      <c r="D1047" s="387">
        <v>45017</v>
      </c>
      <c r="E1047" s="386">
        <v>4</v>
      </c>
      <c r="F1047" s="386">
        <v>2023</v>
      </c>
      <c r="G1047" s="388">
        <v>0</v>
      </c>
      <c r="H1047" s="388">
        <v>25</v>
      </c>
      <c r="I1047" s="388">
        <v>0</v>
      </c>
      <c r="J1047" s="388">
        <v>0</v>
      </c>
      <c r="K1047" s="386" t="s">
        <v>72</v>
      </c>
      <c r="L1047" s="386" t="s">
        <v>72</v>
      </c>
      <c r="M1047" s="386" t="s">
        <v>244</v>
      </c>
      <c r="N1047" s="386" t="s">
        <v>62</v>
      </c>
      <c r="O1047" s="386" t="s">
        <v>73</v>
      </c>
      <c r="P1047" s="386" t="s">
        <v>60</v>
      </c>
      <c r="Q1047" s="386" t="s">
        <v>74</v>
      </c>
      <c r="R1047" s="386">
        <v>1.6923076923076923</v>
      </c>
      <c r="S1047" s="386">
        <v>0</v>
      </c>
      <c r="T1047" s="386" t="s">
        <v>390</v>
      </c>
      <c r="U1047" s="386" t="s">
        <v>406</v>
      </c>
    </row>
    <row r="1048" spans="1:21">
      <c r="A1048" s="386" t="s">
        <v>72</v>
      </c>
      <c r="B1048" s="386" t="s">
        <v>132</v>
      </c>
      <c r="C1048" s="386"/>
      <c r="D1048" s="387">
        <v>45017</v>
      </c>
      <c r="E1048" s="386">
        <v>4</v>
      </c>
      <c r="F1048" s="386">
        <v>2023</v>
      </c>
      <c r="G1048" s="388">
        <v>0</v>
      </c>
      <c r="H1048" s="388">
        <v>25</v>
      </c>
      <c r="I1048" s="388">
        <v>0</v>
      </c>
      <c r="J1048" s="388">
        <v>0</v>
      </c>
      <c r="K1048" s="386" t="s">
        <v>72</v>
      </c>
      <c r="L1048" s="386" t="s">
        <v>72</v>
      </c>
      <c r="M1048" s="386" t="s">
        <v>244</v>
      </c>
      <c r="N1048" s="386" t="s">
        <v>62</v>
      </c>
      <c r="O1048" s="386" t="s">
        <v>73</v>
      </c>
      <c r="P1048" s="386" t="s">
        <v>60</v>
      </c>
      <c r="Q1048" s="386" t="s">
        <v>74</v>
      </c>
      <c r="R1048" s="386">
        <v>1.6923076923076923</v>
      </c>
      <c r="S1048" s="386">
        <v>65.8</v>
      </c>
      <c r="T1048" s="386" t="s">
        <v>390</v>
      </c>
      <c r="U1048" s="386" t="s">
        <v>406</v>
      </c>
    </row>
    <row r="1049" spans="1:21">
      <c r="A1049" s="386" t="s">
        <v>72</v>
      </c>
      <c r="B1049" s="386" t="s">
        <v>13</v>
      </c>
      <c r="C1049" s="386"/>
      <c r="D1049" s="387">
        <v>45017</v>
      </c>
      <c r="E1049" s="386">
        <v>4</v>
      </c>
      <c r="F1049" s="386">
        <v>2023</v>
      </c>
      <c r="G1049" s="388">
        <v>0</v>
      </c>
      <c r="H1049" s="388">
        <v>25</v>
      </c>
      <c r="I1049" s="388">
        <v>0</v>
      </c>
      <c r="J1049" s="388">
        <v>0</v>
      </c>
      <c r="K1049" s="386" t="s">
        <v>72</v>
      </c>
      <c r="L1049" s="386" t="s">
        <v>72</v>
      </c>
      <c r="M1049" s="386" t="s">
        <v>244</v>
      </c>
      <c r="N1049" s="386" t="s">
        <v>62</v>
      </c>
      <c r="O1049" s="386" t="s">
        <v>73</v>
      </c>
      <c r="P1049" s="386" t="s">
        <v>60</v>
      </c>
      <c r="Q1049" s="386" t="s">
        <v>74</v>
      </c>
      <c r="R1049" s="386">
        <v>1.6923076923076923</v>
      </c>
      <c r="S1049" s="389">
        <v>5.4</v>
      </c>
      <c r="T1049" s="386" t="s">
        <v>390</v>
      </c>
      <c r="U1049" s="386" t="s">
        <v>406</v>
      </c>
    </row>
    <row r="1050" spans="1:21">
      <c r="A1050" s="386" t="s">
        <v>72</v>
      </c>
      <c r="B1050" s="386" t="s">
        <v>14</v>
      </c>
      <c r="C1050" s="386"/>
      <c r="D1050" s="387">
        <v>45017</v>
      </c>
      <c r="E1050" s="386">
        <v>4</v>
      </c>
      <c r="F1050" s="386">
        <v>2023</v>
      </c>
      <c r="G1050" s="388">
        <v>0</v>
      </c>
      <c r="H1050" s="388">
        <v>25</v>
      </c>
      <c r="I1050" s="388">
        <v>0</v>
      </c>
      <c r="J1050" s="388">
        <v>0</v>
      </c>
      <c r="K1050" s="386" t="s">
        <v>72</v>
      </c>
      <c r="L1050" s="386" t="s">
        <v>72</v>
      </c>
      <c r="M1050" s="386" t="s">
        <v>244</v>
      </c>
      <c r="N1050" s="386" t="s">
        <v>62</v>
      </c>
      <c r="O1050" s="386" t="s">
        <v>73</v>
      </c>
      <c r="P1050" s="386" t="s">
        <v>60</v>
      </c>
      <c r="Q1050" s="386" t="s">
        <v>74</v>
      </c>
      <c r="R1050" s="386">
        <v>1.6923076923076923</v>
      </c>
      <c r="S1050" s="386">
        <v>0</v>
      </c>
      <c r="T1050" s="386" t="s">
        <v>390</v>
      </c>
      <c r="U1050" s="386" t="s">
        <v>406</v>
      </c>
    </row>
    <row r="1051" spans="1:21">
      <c r="A1051" s="386" t="s">
        <v>75</v>
      </c>
      <c r="B1051" s="386" t="s">
        <v>7</v>
      </c>
      <c r="C1051" s="386"/>
      <c r="D1051" s="387">
        <v>45017</v>
      </c>
      <c r="E1051" s="386">
        <v>4</v>
      </c>
      <c r="F1051" s="386">
        <v>2023</v>
      </c>
      <c r="G1051" s="388">
        <v>50</v>
      </c>
      <c r="H1051" s="388">
        <v>25</v>
      </c>
      <c r="I1051" s="388">
        <v>4.166666666666667</v>
      </c>
      <c r="J1051" s="388">
        <v>0.04</v>
      </c>
      <c r="K1051" s="386" t="s">
        <v>75</v>
      </c>
      <c r="L1051" s="386" t="s">
        <v>75</v>
      </c>
      <c r="M1051" s="386" t="s">
        <v>244</v>
      </c>
      <c r="N1051" s="386" t="s">
        <v>62</v>
      </c>
      <c r="O1051" s="386" t="s">
        <v>76</v>
      </c>
      <c r="P1051" s="386" t="s">
        <v>46</v>
      </c>
      <c r="Q1051" s="386" t="s">
        <v>77</v>
      </c>
      <c r="R1051" s="386">
        <v>1.6923076923076923</v>
      </c>
      <c r="S1051" s="386">
        <v>0</v>
      </c>
      <c r="T1051" s="386" t="s">
        <v>390</v>
      </c>
      <c r="U1051" s="386" t="s">
        <v>406</v>
      </c>
    </row>
    <row r="1052" spans="1:21">
      <c r="A1052" s="386" t="s">
        <v>75</v>
      </c>
      <c r="B1052" s="386" t="s">
        <v>8</v>
      </c>
      <c r="C1052" s="386"/>
      <c r="D1052" s="387">
        <v>45017</v>
      </c>
      <c r="E1052" s="386">
        <v>4</v>
      </c>
      <c r="F1052" s="386">
        <v>2023</v>
      </c>
      <c r="G1052" s="388">
        <v>25</v>
      </c>
      <c r="H1052" s="388">
        <v>25</v>
      </c>
      <c r="I1052" s="388">
        <v>2.0833333333333335</v>
      </c>
      <c r="J1052" s="388">
        <v>0</v>
      </c>
      <c r="K1052" s="386" t="s">
        <v>75</v>
      </c>
      <c r="L1052" s="386" t="s">
        <v>75</v>
      </c>
      <c r="M1052" s="386" t="s">
        <v>244</v>
      </c>
      <c r="N1052" s="386" t="s">
        <v>62</v>
      </c>
      <c r="O1052" s="386" t="s">
        <v>76</v>
      </c>
      <c r="P1052" s="386" t="s">
        <v>46</v>
      </c>
      <c r="Q1052" s="386" t="s">
        <v>77</v>
      </c>
      <c r="R1052" s="386">
        <v>14.666666666666666</v>
      </c>
      <c r="S1052" s="389">
        <v>29.354000000000003</v>
      </c>
      <c r="T1052" s="386" t="s">
        <v>390</v>
      </c>
      <c r="U1052" s="386" t="s">
        <v>406</v>
      </c>
    </row>
    <row r="1053" spans="1:21">
      <c r="A1053" s="386" t="s">
        <v>75</v>
      </c>
      <c r="B1053" s="386" t="s">
        <v>9</v>
      </c>
      <c r="C1053" s="386"/>
      <c r="D1053" s="387">
        <v>45017</v>
      </c>
      <c r="E1053" s="386">
        <v>4</v>
      </c>
      <c r="F1053" s="386">
        <v>2023</v>
      </c>
      <c r="G1053" s="388">
        <v>20</v>
      </c>
      <c r="H1053" s="388">
        <v>25</v>
      </c>
      <c r="I1053" s="388">
        <v>1.6666666666666667</v>
      </c>
      <c r="J1053" s="388">
        <v>0.49</v>
      </c>
      <c r="K1053" s="386" t="s">
        <v>75</v>
      </c>
      <c r="L1053" s="386" t="s">
        <v>75</v>
      </c>
      <c r="M1053" s="386" t="s">
        <v>244</v>
      </c>
      <c r="N1053" s="386" t="s">
        <v>62</v>
      </c>
      <c r="O1053" s="386" t="s">
        <v>76</v>
      </c>
      <c r="P1053" s="386" t="s">
        <v>46</v>
      </c>
      <c r="Q1053" s="386" t="s">
        <v>77</v>
      </c>
      <c r="R1053" s="386">
        <v>14.666666666666666</v>
      </c>
      <c r="S1053" s="386">
        <v>49.524000000000001</v>
      </c>
      <c r="T1053" s="386" t="s">
        <v>390</v>
      </c>
      <c r="U1053" s="386" t="s">
        <v>406</v>
      </c>
    </row>
    <row r="1054" spans="1:21">
      <c r="A1054" s="386" t="s">
        <v>75</v>
      </c>
      <c r="B1054" s="386" t="s">
        <v>10</v>
      </c>
      <c r="C1054" s="386"/>
      <c r="D1054" s="387">
        <v>45017</v>
      </c>
      <c r="E1054" s="386">
        <v>4</v>
      </c>
      <c r="F1054" s="386">
        <v>2023</v>
      </c>
      <c r="G1054" s="388">
        <v>5</v>
      </c>
      <c r="H1054" s="388">
        <v>25</v>
      </c>
      <c r="I1054" s="388">
        <v>0.41666666666666669</v>
      </c>
      <c r="J1054" s="388">
        <v>0</v>
      </c>
      <c r="K1054" s="386" t="s">
        <v>75</v>
      </c>
      <c r="L1054" s="386" t="s">
        <v>75</v>
      </c>
      <c r="M1054" s="386" t="s">
        <v>244</v>
      </c>
      <c r="N1054" s="386" t="s">
        <v>62</v>
      </c>
      <c r="O1054" s="386" t="s">
        <v>76</v>
      </c>
      <c r="P1054" s="386" t="s">
        <v>46</v>
      </c>
      <c r="Q1054" s="386" t="s">
        <v>77</v>
      </c>
      <c r="R1054" s="386">
        <v>14.666666666666666</v>
      </c>
      <c r="S1054" s="386">
        <v>12.664</v>
      </c>
      <c r="T1054" s="386" t="s">
        <v>390</v>
      </c>
      <c r="U1054" s="386" t="s">
        <v>406</v>
      </c>
    </row>
    <row r="1055" spans="1:21">
      <c r="A1055" s="386" t="s">
        <v>75</v>
      </c>
      <c r="B1055" s="386" t="s">
        <v>5</v>
      </c>
      <c r="C1055" s="386"/>
      <c r="D1055" s="387">
        <v>45017</v>
      </c>
      <c r="E1055" s="386">
        <v>4</v>
      </c>
      <c r="F1055" s="386">
        <v>2023</v>
      </c>
      <c r="G1055" s="388">
        <v>15</v>
      </c>
      <c r="H1055" s="388">
        <v>25</v>
      </c>
      <c r="I1055" s="388">
        <v>1.25</v>
      </c>
      <c r="J1055" s="388">
        <v>0</v>
      </c>
      <c r="K1055" s="386" t="s">
        <v>75</v>
      </c>
      <c r="L1055" s="386" t="s">
        <v>75</v>
      </c>
      <c r="M1055" s="386" t="s">
        <v>244</v>
      </c>
      <c r="N1055" s="386" t="s">
        <v>62</v>
      </c>
      <c r="O1055" s="386" t="s">
        <v>76</v>
      </c>
      <c r="P1055" s="386" t="s">
        <v>46</v>
      </c>
      <c r="Q1055" s="386" t="s">
        <v>77</v>
      </c>
      <c r="R1055" s="386">
        <v>5.8666666666666663</v>
      </c>
      <c r="S1055" s="389">
        <v>19.84</v>
      </c>
      <c r="T1055" s="386" t="s">
        <v>390</v>
      </c>
      <c r="U1055" s="386" t="s">
        <v>406</v>
      </c>
    </row>
    <row r="1056" spans="1:21">
      <c r="A1056" s="386" t="s">
        <v>75</v>
      </c>
      <c r="B1056" s="386" t="s">
        <v>11</v>
      </c>
      <c r="C1056" s="386"/>
      <c r="D1056" s="387">
        <v>45017</v>
      </c>
      <c r="E1056" s="386">
        <v>4</v>
      </c>
      <c r="F1056" s="386">
        <v>2023</v>
      </c>
      <c r="G1056" s="388">
        <v>50</v>
      </c>
      <c r="H1056" s="388">
        <v>25</v>
      </c>
      <c r="I1056" s="388">
        <v>4.166666666666667</v>
      </c>
      <c r="J1056" s="388">
        <v>3.77</v>
      </c>
      <c r="K1056" s="386" t="s">
        <v>75</v>
      </c>
      <c r="L1056" s="386" t="s">
        <v>75</v>
      </c>
      <c r="M1056" s="386" t="s">
        <v>244</v>
      </c>
      <c r="N1056" s="386" t="s">
        <v>62</v>
      </c>
      <c r="O1056" s="386" t="s">
        <v>76</v>
      </c>
      <c r="P1056" s="386" t="s">
        <v>46</v>
      </c>
      <c r="Q1056" s="386" t="s">
        <v>77</v>
      </c>
      <c r="R1056" s="386">
        <v>5.8666666666666663</v>
      </c>
      <c r="S1056" s="386">
        <v>16.22</v>
      </c>
      <c r="T1056" s="386" t="s">
        <v>390</v>
      </c>
      <c r="U1056" s="386" t="s">
        <v>406</v>
      </c>
    </row>
    <row r="1057" spans="1:21">
      <c r="A1057" s="386" t="s">
        <v>75</v>
      </c>
      <c r="B1057" s="386" t="s">
        <v>12</v>
      </c>
      <c r="C1057" s="386"/>
      <c r="D1057" s="387">
        <v>45017</v>
      </c>
      <c r="E1057" s="386">
        <v>4</v>
      </c>
      <c r="F1057" s="386">
        <v>2023</v>
      </c>
      <c r="G1057" s="388">
        <v>10</v>
      </c>
      <c r="H1057" s="388">
        <v>25</v>
      </c>
      <c r="I1057" s="388">
        <v>0.83333333333333337</v>
      </c>
      <c r="J1057" s="388">
        <v>0</v>
      </c>
      <c r="K1057" s="386" t="s">
        <v>75</v>
      </c>
      <c r="L1057" s="386" t="s">
        <v>75</v>
      </c>
      <c r="M1057" s="386" t="s">
        <v>244</v>
      </c>
      <c r="N1057" s="386" t="s">
        <v>62</v>
      </c>
      <c r="O1057" s="386" t="s">
        <v>76</v>
      </c>
      <c r="P1057" s="386" t="s">
        <v>46</v>
      </c>
      <c r="Q1057" s="386" t="s">
        <v>77</v>
      </c>
      <c r="R1057" s="386">
        <v>5.8666666666666663</v>
      </c>
      <c r="S1057" s="386">
        <v>7.5190000000000001</v>
      </c>
      <c r="T1057" s="386" t="s">
        <v>390</v>
      </c>
      <c r="U1057" s="386" t="s">
        <v>406</v>
      </c>
    </row>
    <row r="1058" spans="1:21">
      <c r="A1058" s="386" t="s">
        <v>75</v>
      </c>
      <c r="B1058" s="386" t="s">
        <v>15</v>
      </c>
      <c r="C1058" s="386"/>
      <c r="D1058" s="387">
        <v>45017</v>
      </c>
      <c r="E1058" s="386">
        <v>4</v>
      </c>
      <c r="F1058" s="386">
        <v>2023</v>
      </c>
      <c r="G1058" s="388">
        <v>5</v>
      </c>
      <c r="H1058" s="388">
        <v>25</v>
      </c>
      <c r="I1058" s="388">
        <v>0.41666666666666669</v>
      </c>
      <c r="J1058" s="388">
        <v>0</v>
      </c>
      <c r="K1058" s="386" t="s">
        <v>75</v>
      </c>
      <c r="L1058" s="386" t="s">
        <v>75</v>
      </c>
      <c r="M1058" s="386" t="s">
        <v>244</v>
      </c>
      <c r="N1058" s="386" t="s">
        <v>62</v>
      </c>
      <c r="O1058" s="386" t="s">
        <v>76</v>
      </c>
      <c r="P1058" s="386" t="s">
        <v>46</v>
      </c>
      <c r="Q1058" s="386" t="s">
        <v>77</v>
      </c>
      <c r="R1058" s="386">
        <v>11.733333333333333</v>
      </c>
      <c r="S1058" s="389">
        <v>0.43</v>
      </c>
      <c r="T1058" s="386" t="s">
        <v>390</v>
      </c>
      <c r="U1058" s="386" t="s">
        <v>406</v>
      </c>
    </row>
    <row r="1059" spans="1:21">
      <c r="A1059" s="386" t="s">
        <v>75</v>
      </c>
      <c r="B1059" s="386" t="s">
        <v>16</v>
      </c>
      <c r="C1059" s="386"/>
      <c r="D1059" s="387">
        <v>45017</v>
      </c>
      <c r="E1059" s="386">
        <v>4</v>
      </c>
      <c r="F1059" s="386">
        <v>2023</v>
      </c>
      <c r="G1059" s="388">
        <v>5</v>
      </c>
      <c r="H1059" s="388">
        <v>25</v>
      </c>
      <c r="I1059" s="388">
        <v>0.41666666666666669</v>
      </c>
      <c r="J1059" s="388">
        <v>0</v>
      </c>
      <c r="K1059" s="386" t="s">
        <v>75</v>
      </c>
      <c r="L1059" s="386" t="s">
        <v>75</v>
      </c>
      <c r="M1059" s="386" t="s">
        <v>244</v>
      </c>
      <c r="N1059" s="386" t="s">
        <v>62</v>
      </c>
      <c r="O1059" s="386" t="s">
        <v>76</v>
      </c>
      <c r="P1059" s="386" t="s">
        <v>46</v>
      </c>
      <c r="Q1059" s="386" t="s">
        <v>77</v>
      </c>
      <c r="R1059" s="386">
        <v>11.733333333333333</v>
      </c>
      <c r="S1059" s="386">
        <v>0</v>
      </c>
      <c r="T1059" s="386" t="s">
        <v>390</v>
      </c>
      <c r="U1059" s="386" t="s">
        <v>406</v>
      </c>
    </row>
    <row r="1060" spans="1:21">
      <c r="A1060" s="386" t="s">
        <v>75</v>
      </c>
      <c r="B1060" s="386" t="s">
        <v>17</v>
      </c>
      <c r="C1060" s="386"/>
      <c r="D1060" s="387">
        <v>45017</v>
      </c>
      <c r="E1060" s="386">
        <v>4</v>
      </c>
      <c r="F1060" s="386">
        <v>2023</v>
      </c>
      <c r="G1060" s="388">
        <v>5</v>
      </c>
      <c r="H1060" s="388">
        <v>25</v>
      </c>
      <c r="I1060" s="388">
        <v>0.41666666666666669</v>
      </c>
      <c r="J1060" s="388">
        <v>0</v>
      </c>
      <c r="K1060" s="386" t="s">
        <v>75</v>
      </c>
      <c r="L1060" s="386" t="s">
        <v>75</v>
      </c>
      <c r="M1060" s="386" t="s">
        <v>244</v>
      </c>
      <c r="N1060" s="386" t="s">
        <v>62</v>
      </c>
      <c r="O1060" s="386" t="s">
        <v>76</v>
      </c>
      <c r="P1060" s="386" t="s">
        <v>46</v>
      </c>
      <c r="Q1060" s="386" t="s">
        <v>77</v>
      </c>
      <c r="R1060" s="386">
        <v>11.733333333333333</v>
      </c>
      <c r="S1060" s="386">
        <v>67.019000000000005</v>
      </c>
      <c r="T1060" s="386" t="s">
        <v>390</v>
      </c>
      <c r="U1060" s="386" t="s">
        <v>406</v>
      </c>
    </row>
    <row r="1061" spans="1:21">
      <c r="A1061" s="386" t="s">
        <v>75</v>
      </c>
      <c r="B1061" s="386" t="s">
        <v>132</v>
      </c>
      <c r="C1061" s="386"/>
      <c r="D1061" s="387">
        <v>45017</v>
      </c>
      <c r="E1061" s="386">
        <v>4</v>
      </c>
      <c r="F1061" s="386">
        <v>2023</v>
      </c>
      <c r="G1061" s="388">
        <v>0</v>
      </c>
      <c r="H1061" s="388">
        <v>25</v>
      </c>
      <c r="I1061" s="388">
        <v>0</v>
      </c>
      <c r="J1061" s="388">
        <v>0</v>
      </c>
      <c r="K1061" s="386" t="s">
        <v>75</v>
      </c>
      <c r="L1061" s="386" t="s">
        <v>75</v>
      </c>
      <c r="M1061" s="386" t="s">
        <v>244</v>
      </c>
      <c r="N1061" s="386" t="s">
        <v>62</v>
      </c>
      <c r="O1061" s="386" t="s">
        <v>76</v>
      </c>
      <c r="P1061" s="386" t="s">
        <v>46</v>
      </c>
      <c r="Q1061" s="386" t="s">
        <v>77</v>
      </c>
      <c r="R1061" s="386">
        <v>0.73333333333333328</v>
      </c>
      <c r="S1061" s="389">
        <v>0</v>
      </c>
      <c r="T1061" s="386" t="s">
        <v>390</v>
      </c>
      <c r="U1061" s="386" t="s">
        <v>406</v>
      </c>
    </row>
    <row r="1062" spans="1:21">
      <c r="A1062" s="386" t="s">
        <v>75</v>
      </c>
      <c r="B1062" s="386" t="s">
        <v>13</v>
      </c>
      <c r="C1062" s="386"/>
      <c r="D1062" s="387">
        <v>45017</v>
      </c>
      <c r="E1062" s="386">
        <v>4</v>
      </c>
      <c r="F1062" s="386">
        <v>2023</v>
      </c>
      <c r="G1062" s="388">
        <v>0</v>
      </c>
      <c r="H1062" s="388">
        <v>25</v>
      </c>
      <c r="I1062" s="388">
        <v>0</v>
      </c>
      <c r="J1062" s="388">
        <v>0</v>
      </c>
      <c r="K1062" s="386" t="s">
        <v>75</v>
      </c>
      <c r="L1062" s="386" t="s">
        <v>75</v>
      </c>
      <c r="M1062" s="386" t="s">
        <v>244</v>
      </c>
      <c r="N1062" s="386" t="s">
        <v>62</v>
      </c>
      <c r="O1062" s="386" t="s">
        <v>76</v>
      </c>
      <c r="P1062" s="386" t="s">
        <v>46</v>
      </c>
      <c r="Q1062" s="386" t="s">
        <v>77</v>
      </c>
      <c r="R1062" s="386">
        <v>0.73333333333333328</v>
      </c>
      <c r="S1062" s="386">
        <v>0</v>
      </c>
      <c r="T1062" s="386" t="s">
        <v>390</v>
      </c>
      <c r="U1062" s="386" t="s">
        <v>406</v>
      </c>
    </row>
    <row r="1063" spans="1:21">
      <c r="A1063" s="386" t="s">
        <v>75</v>
      </c>
      <c r="B1063" s="386" t="s">
        <v>14</v>
      </c>
      <c r="C1063" s="386"/>
      <c r="D1063" s="387">
        <v>45017</v>
      </c>
      <c r="E1063" s="386">
        <v>4</v>
      </c>
      <c r="F1063" s="386">
        <v>2023</v>
      </c>
      <c r="G1063" s="388">
        <v>0</v>
      </c>
      <c r="H1063" s="388">
        <v>25</v>
      </c>
      <c r="I1063" s="388">
        <v>0</v>
      </c>
      <c r="J1063" s="388">
        <v>0</v>
      </c>
      <c r="K1063" s="386" t="s">
        <v>75</v>
      </c>
      <c r="L1063" s="386" t="s">
        <v>75</v>
      </c>
      <c r="M1063" s="386" t="s">
        <v>244</v>
      </c>
      <c r="N1063" s="386" t="s">
        <v>62</v>
      </c>
      <c r="O1063" s="386" t="s">
        <v>76</v>
      </c>
      <c r="P1063" s="386" t="s">
        <v>46</v>
      </c>
      <c r="Q1063" s="386" t="s">
        <v>77</v>
      </c>
      <c r="R1063" s="386">
        <v>0.73333333333333328</v>
      </c>
      <c r="S1063" s="386">
        <v>0</v>
      </c>
      <c r="T1063" s="386" t="s">
        <v>390</v>
      </c>
      <c r="U1063" s="386" t="s">
        <v>406</v>
      </c>
    </row>
    <row r="1064" spans="1:21">
      <c r="A1064" s="386" t="s">
        <v>78</v>
      </c>
      <c r="B1064" s="386" t="s">
        <v>7</v>
      </c>
      <c r="C1064" s="386"/>
      <c r="D1064" s="387">
        <v>45017</v>
      </c>
      <c r="E1064" s="386">
        <v>4</v>
      </c>
      <c r="F1064" s="386">
        <v>2023</v>
      </c>
      <c r="G1064" s="388">
        <v>15.416666666666666</v>
      </c>
      <c r="H1064" s="388">
        <v>25</v>
      </c>
      <c r="I1064" s="388">
        <v>1.2847222222222221</v>
      </c>
      <c r="J1064" s="388">
        <v>-0.44799999999999995</v>
      </c>
      <c r="K1064" s="386" t="s">
        <v>78</v>
      </c>
      <c r="L1064" s="386" t="s">
        <v>78</v>
      </c>
      <c r="M1064" s="386" t="s">
        <v>244</v>
      </c>
      <c r="N1064" s="386" t="s">
        <v>79</v>
      </c>
      <c r="O1064" s="386" t="s">
        <v>80</v>
      </c>
      <c r="P1064" s="386" t="s">
        <v>60</v>
      </c>
      <c r="Q1064" s="386" t="s">
        <v>81</v>
      </c>
      <c r="R1064" s="386">
        <v>3.6666666666666665</v>
      </c>
      <c r="S1064" s="389">
        <v>7.1159999999999997</v>
      </c>
      <c r="T1064" s="386" t="s">
        <v>390</v>
      </c>
      <c r="U1064" s="386" t="s">
        <v>406</v>
      </c>
    </row>
    <row r="1065" spans="1:21">
      <c r="A1065" s="386" t="s">
        <v>78</v>
      </c>
      <c r="B1065" s="386" t="s">
        <v>8</v>
      </c>
      <c r="C1065" s="386"/>
      <c r="D1065" s="387">
        <v>45017</v>
      </c>
      <c r="E1065" s="386">
        <v>4</v>
      </c>
      <c r="F1065" s="386">
        <v>2023</v>
      </c>
      <c r="G1065" s="388">
        <v>12.333333333333334</v>
      </c>
      <c r="H1065" s="388">
        <v>25</v>
      </c>
      <c r="I1065" s="388">
        <v>1.0277777777777779</v>
      </c>
      <c r="J1065" s="388">
        <v>1.5290307151762563</v>
      </c>
      <c r="K1065" s="386" t="s">
        <v>78</v>
      </c>
      <c r="L1065" s="386" t="s">
        <v>78</v>
      </c>
      <c r="M1065" s="386" t="s">
        <v>244</v>
      </c>
      <c r="N1065" s="386" t="s">
        <v>79</v>
      </c>
      <c r="O1065" s="386" t="s">
        <v>80</v>
      </c>
      <c r="P1065" s="386" t="s">
        <v>60</v>
      </c>
      <c r="Q1065" s="386" t="s">
        <v>81</v>
      </c>
      <c r="R1065" s="386">
        <v>3.6666666666666665</v>
      </c>
      <c r="S1065" s="386">
        <v>0</v>
      </c>
      <c r="T1065" s="386" t="s">
        <v>390</v>
      </c>
      <c r="U1065" s="386" t="s">
        <v>406</v>
      </c>
    </row>
    <row r="1066" spans="1:21">
      <c r="A1066" s="386" t="s">
        <v>78</v>
      </c>
      <c r="B1066" s="386" t="s">
        <v>9</v>
      </c>
      <c r="C1066" s="386"/>
      <c r="D1066" s="387">
        <v>45017</v>
      </c>
      <c r="E1066" s="386">
        <v>4</v>
      </c>
      <c r="F1066" s="386">
        <v>2023</v>
      </c>
      <c r="G1066" s="388">
        <v>31.861111111111111</v>
      </c>
      <c r="H1066" s="388">
        <v>25</v>
      </c>
      <c r="I1066" s="388">
        <v>2.6550925925925926</v>
      </c>
      <c r="J1066" s="388">
        <v>5.9541233333333317</v>
      </c>
      <c r="K1066" s="386" t="s">
        <v>78</v>
      </c>
      <c r="L1066" s="386" t="s">
        <v>78</v>
      </c>
      <c r="M1066" s="386" t="s">
        <v>244</v>
      </c>
      <c r="N1066" s="386" t="s">
        <v>79</v>
      </c>
      <c r="O1066" s="386" t="s">
        <v>80</v>
      </c>
      <c r="P1066" s="386" t="s">
        <v>60</v>
      </c>
      <c r="Q1066" s="386" t="s">
        <v>81</v>
      </c>
      <c r="R1066" s="386">
        <v>3.6666666666666665</v>
      </c>
      <c r="S1066" s="386">
        <v>1</v>
      </c>
      <c r="T1066" s="386" t="s">
        <v>390</v>
      </c>
      <c r="U1066" s="386" t="s">
        <v>406</v>
      </c>
    </row>
    <row r="1067" spans="1:21">
      <c r="A1067" s="386" t="s">
        <v>78</v>
      </c>
      <c r="B1067" s="386" t="s">
        <v>10</v>
      </c>
      <c r="C1067" s="386"/>
      <c r="D1067" s="387">
        <v>45017</v>
      </c>
      <c r="E1067" s="386">
        <v>4</v>
      </c>
      <c r="F1067" s="386">
        <v>2023</v>
      </c>
      <c r="G1067" s="388">
        <v>3.0833333333333335</v>
      </c>
      <c r="H1067" s="388">
        <v>25</v>
      </c>
      <c r="I1067" s="388">
        <v>0.25694444444444448</v>
      </c>
      <c r="J1067" s="388">
        <v>1.3125</v>
      </c>
      <c r="K1067" s="386" t="s">
        <v>78</v>
      </c>
      <c r="L1067" s="386" t="s">
        <v>78</v>
      </c>
      <c r="M1067" s="386" t="s">
        <v>244</v>
      </c>
      <c r="N1067" s="386" t="s">
        <v>79</v>
      </c>
      <c r="O1067" s="386" t="s">
        <v>80</v>
      </c>
      <c r="P1067" s="386" t="s">
        <v>60</v>
      </c>
      <c r="Q1067" s="386" t="s">
        <v>81</v>
      </c>
      <c r="R1067" s="386">
        <v>16.133333333333333</v>
      </c>
      <c r="S1067" s="389">
        <v>15.280000000000001</v>
      </c>
      <c r="T1067" s="386" t="s">
        <v>390</v>
      </c>
      <c r="U1067" s="386" t="s">
        <v>406</v>
      </c>
    </row>
    <row r="1068" spans="1:21">
      <c r="A1068" s="386" t="s">
        <v>78</v>
      </c>
      <c r="B1068" s="386" t="s">
        <v>5</v>
      </c>
      <c r="C1068" s="386"/>
      <c r="D1068" s="387">
        <v>45017</v>
      </c>
      <c r="E1068" s="386">
        <v>4</v>
      </c>
      <c r="F1068" s="386">
        <v>2023</v>
      </c>
      <c r="G1068" s="388">
        <v>16.444444444444443</v>
      </c>
      <c r="H1068" s="388">
        <v>25</v>
      </c>
      <c r="I1068" s="388">
        <v>1.3703703703703702</v>
      </c>
      <c r="J1068" s="388">
        <v>1.6248061799999993</v>
      </c>
      <c r="K1068" s="386" t="s">
        <v>78</v>
      </c>
      <c r="L1068" s="386" t="s">
        <v>78</v>
      </c>
      <c r="M1068" s="386" t="s">
        <v>244</v>
      </c>
      <c r="N1068" s="386" t="s">
        <v>79</v>
      </c>
      <c r="O1068" s="386" t="s">
        <v>80</v>
      </c>
      <c r="P1068" s="386" t="s">
        <v>60</v>
      </c>
      <c r="Q1068" s="386" t="s">
        <v>81</v>
      </c>
      <c r="R1068" s="386">
        <v>16.133333333333333</v>
      </c>
      <c r="S1068" s="386">
        <v>3.9</v>
      </c>
      <c r="T1068" s="386" t="s">
        <v>390</v>
      </c>
      <c r="U1068" s="386" t="s">
        <v>406</v>
      </c>
    </row>
    <row r="1069" spans="1:21">
      <c r="A1069" s="386" t="s">
        <v>78</v>
      </c>
      <c r="B1069" s="386" t="s">
        <v>11</v>
      </c>
      <c r="C1069" s="386"/>
      <c r="D1069" s="387">
        <v>45017</v>
      </c>
      <c r="E1069" s="386">
        <v>4</v>
      </c>
      <c r="F1069" s="386">
        <v>2023</v>
      </c>
      <c r="G1069" s="388">
        <v>94.555555555555557</v>
      </c>
      <c r="H1069" s="388">
        <v>25</v>
      </c>
      <c r="I1069" s="388">
        <v>7.8796296296296306</v>
      </c>
      <c r="J1069" s="388">
        <v>15.063732736694678</v>
      </c>
      <c r="K1069" s="386" t="s">
        <v>78</v>
      </c>
      <c r="L1069" s="386" t="s">
        <v>78</v>
      </c>
      <c r="M1069" s="386" t="s">
        <v>244</v>
      </c>
      <c r="N1069" s="386" t="s">
        <v>79</v>
      </c>
      <c r="O1069" s="386" t="s">
        <v>80</v>
      </c>
      <c r="P1069" s="386" t="s">
        <v>60</v>
      </c>
      <c r="Q1069" s="386" t="s">
        <v>81</v>
      </c>
      <c r="R1069" s="386">
        <v>16.133333333333333</v>
      </c>
      <c r="S1069" s="386">
        <v>5.8380000000000001</v>
      </c>
      <c r="T1069" s="386" t="s">
        <v>390</v>
      </c>
      <c r="U1069" s="386" t="s">
        <v>406</v>
      </c>
    </row>
    <row r="1070" spans="1:21">
      <c r="A1070" s="386" t="s">
        <v>78</v>
      </c>
      <c r="B1070" s="386" t="s">
        <v>12</v>
      </c>
      <c r="C1070" s="386"/>
      <c r="D1070" s="387">
        <v>45017</v>
      </c>
      <c r="E1070" s="386">
        <v>4</v>
      </c>
      <c r="F1070" s="386">
        <v>2023</v>
      </c>
      <c r="G1070" s="388">
        <v>10.277777777777779</v>
      </c>
      <c r="H1070" s="388">
        <v>25</v>
      </c>
      <c r="I1070" s="388">
        <v>0.85648148148148151</v>
      </c>
      <c r="J1070" s="388">
        <v>-8.9953246</v>
      </c>
      <c r="K1070" s="386" t="s">
        <v>78</v>
      </c>
      <c r="L1070" s="386" t="s">
        <v>78</v>
      </c>
      <c r="M1070" s="386" t="s">
        <v>244</v>
      </c>
      <c r="N1070" s="386" t="s">
        <v>79</v>
      </c>
      <c r="O1070" s="386" t="s">
        <v>80</v>
      </c>
      <c r="P1070" s="386" t="s">
        <v>60</v>
      </c>
      <c r="Q1070" s="386" t="s">
        <v>81</v>
      </c>
      <c r="R1070" s="386">
        <v>6.6</v>
      </c>
      <c r="S1070" s="389">
        <v>0</v>
      </c>
      <c r="T1070" s="386" t="s">
        <v>390</v>
      </c>
      <c r="U1070" s="386" t="s">
        <v>406</v>
      </c>
    </row>
    <row r="1071" spans="1:21">
      <c r="A1071" s="386" t="s">
        <v>78</v>
      </c>
      <c r="B1071" s="386" t="s">
        <v>15</v>
      </c>
      <c r="C1071" s="386"/>
      <c r="D1071" s="387">
        <v>45017</v>
      </c>
      <c r="E1071" s="386">
        <v>4</v>
      </c>
      <c r="F1071" s="386">
        <v>2023</v>
      </c>
      <c r="G1071" s="388">
        <v>0</v>
      </c>
      <c r="H1071" s="388">
        <v>25</v>
      </c>
      <c r="I1071" s="388">
        <v>0</v>
      </c>
      <c r="J1071" s="388">
        <v>0</v>
      </c>
      <c r="K1071" s="386" t="s">
        <v>78</v>
      </c>
      <c r="L1071" s="386" t="s">
        <v>78</v>
      </c>
      <c r="M1071" s="386" t="s">
        <v>244</v>
      </c>
      <c r="N1071" s="386" t="s">
        <v>79</v>
      </c>
      <c r="O1071" s="386" t="s">
        <v>80</v>
      </c>
      <c r="P1071" s="386" t="s">
        <v>60</v>
      </c>
      <c r="Q1071" s="386" t="s">
        <v>81</v>
      </c>
      <c r="R1071" s="386">
        <v>6.6</v>
      </c>
      <c r="S1071" s="386">
        <v>0</v>
      </c>
      <c r="T1071" s="386" t="s">
        <v>390</v>
      </c>
      <c r="U1071" s="386" t="s">
        <v>406</v>
      </c>
    </row>
    <row r="1072" spans="1:21">
      <c r="A1072" s="386" t="s">
        <v>78</v>
      </c>
      <c r="B1072" s="386" t="s">
        <v>16</v>
      </c>
      <c r="C1072" s="386"/>
      <c r="D1072" s="387">
        <v>45017</v>
      </c>
      <c r="E1072" s="386">
        <v>4</v>
      </c>
      <c r="F1072" s="386">
        <v>2023</v>
      </c>
      <c r="G1072" s="388">
        <v>1.0277777777777777</v>
      </c>
      <c r="H1072" s="388">
        <v>25</v>
      </c>
      <c r="I1072" s="388">
        <v>8.564814814814814E-2</v>
      </c>
      <c r="J1072" s="388">
        <v>0</v>
      </c>
      <c r="K1072" s="386" t="s">
        <v>78</v>
      </c>
      <c r="L1072" s="386" t="s">
        <v>78</v>
      </c>
      <c r="M1072" s="386" t="s">
        <v>244</v>
      </c>
      <c r="N1072" s="386" t="s">
        <v>79</v>
      </c>
      <c r="O1072" s="386" t="s">
        <v>80</v>
      </c>
      <c r="P1072" s="386" t="s">
        <v>60</v>
      </c>
      <c r="Q1072" s="386" t="s">
        <v>81</v>
      </c>
      <c r="R1072" s="386">
        <v>6.6</v>
      </c>
      <c r="S1072" s="386">
        <v>0</v>
      </c>
      <c r="T1072" s="386" t="s">
        <v>390</v>
      </c>
      <c r="U1072" s="386" t="s">
        <v>406</v>
      </c>
    </row>
    <row r="1073" spans="1:21">
      <c r="A1073" s="386" t="s">
        <v>78</v>
      </c>
      <c r="B1073" s="386" t="s">
        <v>17</v>
      </c>
      <c r="C1073" s="386"/>
      <c r="D1073" s="387">
        <v>45017</v>
      </c>
      <c r="E1073" s="386">
        <v>4</v>
      </c>
      <c r="F1073" s="386">
        <v>2023</v>
      </c>
      <c r="G1073" s="388">
        <v>0</v>
      </c>
      <c r="H1073" s="388">
        <v>25</v>
      </c>
      <c r="I1073" s="388">
        <v>0</v>
      </c>
      <c r="J1073" s="388">
        <v>0</v>
      </c>
      <c r="K1073" s="386" t="s">
        <v>78</v>
      </c>
      <c r="L1073" s="386" t="s">
        <v>78</v>
      </c>
      <c r="M1073" s="386" t="s">
        <v>244</v>
      </c>
      <c r="N1073" s="386" t="s">
        <v>79</v>
      </c>
      <c r="O1073" s="386" t="s">
        <v>80</v>
      </c>
      <c r="P1073" s="386" t="s">
        <v>60</v>
      </c>
      <c r="Q1073" s="386" t="s">
        <v>81</v>
      </c>
      <c r="R1073" s="386">
        <v>1.4666666666666666</v>
      </c>
      <c r="S1073" s="389">
        <v>0</v>
      </c>
      <c r="T1073" s="386" t="s">
        <v>390</v>
      </c>
      <c r="U1073" s="386" t="s">
        <v>406</v>
      </c>
    </row>
    <row r="1074" spans="1:21">
      <c r="A1074" s="386" t="s">
        <v>78</v>
      </c>
      <c r="B1074" s="386" t="s">
        <v>132</v>
      </c>
      <c r="C1074" s="386"/>
      <c r="D1074" s="387">
        <v>45017</v>
      </c>
      <c r="E1074" s="386">
        <v>4</v>
      </c>
      <c r="F1074" s="386">
        <v>2023</v>
      </c>
      <c r="G1074" s="388">
        <v>0</v>
      </c>
      <c r="H1074" s="388">
        <v>25</v>
      </c>
      <c r="I1074" s="388">
        <v>0</v>
      </c>
      <c r="J1074" s="388">
        <v>0</v>
      </c>
      <c r="K1074" s="386" t="s">
        <v>78</v>
      </c>
      <c r="L1074" s="386" t="s">
        <v>78</v>
      </c>
      <c r="M1074" s="386" t="s">
        <v>244</v>
      </c>
      <c r="N1074" s="386" t="s">
        <v>79</v>
      </c>
      <c r="O1074" s="386" t="s">
        <v>80</v>
      </c>
      <c r="P1074" s="386" t="s">
        <v>60</v>
      </c>
      <c r="Q1074" s="386" t="s">
        <v>81</v>
      </c>
      <c r="R1074" s="386">
        <v>1.4666666666666666</v>
      </c>
      <c r="S1074" s="386">
        <v>0</v>
      </c>
      <c r="T1074" s="386" t="s">
        <v>390</v>
      </c>
      <c r="U1074" s="386" t="s">
        <v>406</v>
      </c>
    </row>
    <row r="1075" spans="1:21">
      <c r="A1075" s="386" t="s">
        <v>78</v>
      </c>
      <c r="B1075" s="386" t="s">
        <v>13</v>
      </c>
      <c r="C1075" s="386"/>
      <c r="D1075" s="387">
        <v>45017</v>
      </c>
      <c r="E1075" s="386">
        <v>4</v>
      </c>
      <c r="F1075" s="386">
        <v>2023</v>
      </c>
      <c r="G1075" s="388">
        <v>0</v>
      </c>
      <c r="H1075" s="388">
        <v>25</v>
      </c>
      <c r="I1075" s="388">
        <v>0</v>
      </c>
      <c r="J1075" s="388">
        <v>0</v>
      </c>
      <c r="K1075" s="386" t="s">
        <v>78</v>
      </c>
      <c r="L1075" s="386" t="s">
        <v>78</v>
      </c>
      <c r="M1075" s="386" t="s">
        <v>244</v>
      </c>
      <c r="N1075" s="386" t="s">
        <v>79</v>
      </c>
      <c r="O1075" s="386" t="s">
        <v>80</v>
      </c>
      <c r="P1075" s="386" t="s">
        <v>60</v>
      </c>
      <c r="Q1075" s="386" t="s">
        <v>81</v>
      </c>
      <c r="R1075" s="386">
        <v>1.4666666666666666</v>
      </c>
      <c r="S1075" s="386">
        <v>0</v>
      </c>
      <c r="T1075" s="386" t="s">
        <v>390</v>
      </c>
      <c r="U1075" s="386" t="s">
        <v>406</v>
      </c>
    </row>
    <row r="1076" spans="1:21">
      <c r="A1076" s="386" t="s">
        <v>78</v>
      </c>
      <c r="B1076" s="386" t="s">
        <v>14</v>
      </c>
      <c r="C1076" s="386"/>
      <c r="D1076" s="387">
        <v>45017</v>
      </c>
      <c r="E1076" s="386">
        <v>4</v>
      </c>
      <c r="F1076" s="386">
        <v>2023</v>
      </c>
      <c r="G1076" s="388">
        <v>0</v>
      </c>
      <c r="H1076" s="388">
        <v>25</v>
      </c>
      <c r="I1076" s="388">
        <v>0</v>
      </c>
      <c r="J1076" s="388">
        <v>0</v>
      </c>
      <c r="K1076" s="386" t="s">
        <v>78</v>
      </c>
      <c r="L1076" s="386" t="s">
        <v>78</v>
      </c>
      <c r="M1076" s="386" t="s">
        <v>244</v>
      </c>
      <c r="N1076" s="386" t="s">
        <v>79</v>
      </c>
      <c r="O1076" s="386" t="s">
        <v>80</v>
      </c>
      <c r="P1076" s="386" t="s">
        <v>60</v>
      </c>
      <c r="Q1076" s="386" t="s">
        <v>81</v>
      </c>
      <c r="R1076" s="386">
        <v>0.36666666666666664</v>
      </c>
      <c r="S1076" s="389">
        <v>0</v>
      </c>
      <c r="T1076" s="386" t="s">
        <v>390</v>
      </c>
      <c r="U1076" s="386" t="s">
        <v>406</v>
      </c>
    </row>
    <row r="1077" spans="1:21">
      <c r="A1077" s="386" t="s">
        <v>82</v>
      </c>
      <c r="B1077" s="386" t="s">
        <v>7</v>
      </c>
      <c r="C1077" s="386"/>
      <c r="D1077" s="387">
        <v>45017</v>
      </c>
      <c r="E1077" s="386">
        <v>4</v>
      </c>
      <c r="F1077" s="386">
        <v>2023</v>
      </c>
      <c r="G1077" s="388">
        <v>33.962264150943398</v>
      </c>
      <c r="H1077" s="388">
        <v>25</v>
      </c>
      <c r="I1077" s="388">
        <v>2.8301886792452833</v>
      </c>
      <c r="J1077" s="388">
        <v>5.51</v>
      </c>
      <c r="K1077" s="386" t="s">
        <v>82</v>
      </c>
      <c r="L1077" s="386" t="s">
        <v>41</v>
      </c>
      <c r="M1077" s="386" t="s">
        <v>244</v>
      </c>
      <c r="N1077" s="386" t="s">
        <v>83</v>
      </c>
      <c r="O1077" s="386" t="s">
        <v>84</v>
      </c>
      <c r="P1077" s="386" t="s">
        <v>46</v>
      </c>
      <c r="Q1077" s="386" t="s">
        <v>85</v>
      </c>
      <c r="R1077" s="386">
        <v>0.36666666666666664</v>
      </c>
      <c r="S1077" s="386">
        <v>0</v>
      </c>
      <c r="T1077" s="386" t="s">
        <v>390</v>
      </c>
      <c r="U1077" s="386" t="s">
        <v>406</v>
      </c>
    </row>
    <row r="1078" spans="1:21">
      <c r="A1078" s="386" t="s">
        <v>82</v>
      </c>
      <c r="B1078" s="386" t="s">
        <v>8</v>
      </c>
      <c r="C1078" s="386"/>
      <c r="D1078" s="387">
        <v>45017</v>
      </c>
      <c r="E1078" s="386">
        <v>4</v>
      </c>
      <c r="F1078" s="386">
        <v>2023</v>
      </c>
      <c r="G1078" s="388">
        <v>22.641509433962266</v>
      </c>
      <c r="H1078" s="388">
        <v>25</v>
      </c>
      <c r="I1078" s="388">
        <v>1.8867924528301887</v>
      </c>
      <c r="J1078" s="388">
        <v>0</v>
      </c>
      <c r="K1078" s="386" t="s">
        <v>82</v>
      </c>
      <c r="L1078" s="386" t="s">
        <v>41</v>
      </c>
      <c r="M1078" s="386" t="s">
        <v>244</v>
      </c>
      <c r="N1078" s="386" t="s">
        <v>83</v>
      </c>
      <c r="O1078" s="386" t="s">
        <v>84</v>
      </c>
      <c r="P1078" s="386" t="s">
        <v>46</v>
      </c>
      <c r="Q1078" s="386" t="s">
        <v>85</v>
      </c>
      <c r="R1078" s="386">
        <v>0.36666666666666664</v>
      </c>
      <c r="S1078" s="386">
        <v>0</v>
      </c>
      <c r="T1078" s="386" t="s">
        <v>390</v>
      </c>
      <c r="U1078" s="386" t="s">
        <v>406</v>
      </c>
    </row>
    <row r="1079" spans="1:21">
      <c r="A1079" s="386" t="s">
        <v>82</v>
      </c>
      <c r="B1079" s="386" t="s">
        <v>9</v>
      </c>
      <c r="C1079" s="386"/>
      <c r="D1079" s="387">
        <v>45017</v>
      </c>
      <c r="E1079" s="386">
        <v>4</v>
      </c>
      <c r="F1079" s="386">
        <v>2023</v>
      </c>
      <c r="G1079" s="388">
        <v>13.584905660377355</v>
      </c>
      <c r="H1079" s="388">
        <v>25</v>
      </c>
      <c r="I1079" s="388">
        <v>1.132075471698113</v>
      </c>
      <c r="J1079" s="388">
        <v>0</v>
      </c>
      <c r="K1079" s="386" t="s">
        <v>82</v>
      </c>
      <c r="L1079" s="386" t="s">
        <v>41</v>
      </c>
      <c r="M1079" s="386" t="s">
        <v>244</v>
      </c>
      <c r="N1079" s="386" t="s">
        <v>83</v>
      </c>
      <c r="O1079" s="386" t="s">
        <v>84</v>
      </c>
      <c r="P1079" s="386" t="s">
        <v>46</v>
      </c>
      <c r="Q1079" s="386" t="s">
        <v>85</v>
      </c>
      <c r="R1079" s="386">
        <v>0</v>
      </c>
      <c r="S1079" s="389">
        <v>0</v>
      </c>
      <c r="T1079" s="386" t="s">
        <v>390</v>
      </c>
      <c r="U1079" s="386" t="s">
        <v>406</v>
      </c>
    </row>
    <row r="1080" spans="1:21">
      <c r="A1080" s="386" t="s">
        <v>82</v>
      </c>
      <c r="B1080" s="386" t="s">
        <v>10</v>
      </c>
      <c r="C1080" s="386"/>
      <c r="D1080" s="387">
        <v>45017</v>
      </c>
      <c r="E1080" s="386">
        <v>4</v>
      </c>
      <c r="F1080" s="386">
        <v>2023</v>
      </c>
      <c r="G1080" s="388">
        <v>3.3962264150943389</v>
      </c>
      <c r="H1080" s="388">
        <v>25</v>
      </c>
      <c r="I1080" s="388">
        <v>0.28301886792452824</v>
      </c>
      <c r="J1080" s="388">
        <v>0</v>
      </c>
      <c r="K1080" s="386" t="s">
        <v>82</v>
      </c>
      <c r="L1080" s="386" t="s">
        <v>41</v>
      </c>
      <c r="M1080" s="386" t="s">
        <v>244</v>
      </c>
      <c r="N1080" s="386" t="s">
        <v>83</v>
      </c>
      <c r="O1080" s="386" t="s">
        <v>84</v>
      </c>
      <c r="P1080" s="386" t="s">
        <v>46</v>
      </c>
      <c r="Q1080" s="386" t="s">
        <v>85</v>
      </c>
      <c r="R1080" s="386">
        <v>0</v>
      </c>
      <c r="S1080" s="386">
        <v>0</v>
      </c>
      <c r="T1080" s="386" t="s">
        <v>390</v>
      </c>
      <c r="U1080" s="386" t="s">
        <v>406</v>
      </c>
    </row>
    <row r="1081" spans="1:21">
      <c r="A1081" s="386" t="s">
        <v>82</v>
      </c>
      <c r="B1081" s="386" t="s">
        <v>5</v>
      </c>
      <c r="C1081" s="386"/>
      <c r="D1081" s="387">
        <v>45017</v>
      </c>
      <c r="E1081" s="386">
        <v>4</v>
      </c>
      <c r="F1081" s="386">
        <v>2023</v>
      </c>
      <c r="G1081" s="388">
        <v>19.811399999999999</v>
      </c>
      <c r="H1081" s="388">
        <v>25</v>
      </c>
      <c r="I1081" s="388">
        <v>1.6509499999999999</v>
      </c>
      <c r="J1081" s="388">
        <v>0</v>
      </c>
      <c r="K1081" s="386" t="s">
        <v>82</v>
      </c>
      <c r="L1081" s="386" t="s">
        <v>41</v>
      </c>
      <c r="M1081" s="386" t="s">
        <v>244</v>
      </c>
      <c r="N1081" s="386" t="s">
        <v>83</v>
      </c>
      <c r="O1081" s="386" t="s">
        <v>84</v>
      </c>
      <c r="P1081" s="386" t="s">
        <v>46</v>
      </c>
      <c r="Q1081" s="386" t="s">
        <v>85</v>
      </c>
      <c r="R1081" s="386">
        <v>0</v>
      </c>
      <c r="S1081" s="386">
        <v>0</v>
      </c>
      <c r="T1081" s="386" t="s">
        <v>390</v>
      </c>
      <c r="U1081" s="386" t="s">
        <v>406</v>
      </c>
    </row>
    <row r="1082" spans="1:21">
      <c r="A1082" s="386" t="s">
        <v>82</v>
      </c>
      <c r="B1082" s="386" t="s">
        <v>11</v>
      </c>
      <c r="C1082" s="386"/>
      <c r="D1082" s="387">
        <v>45017</v>
      </c>
      <c r="E1082" s="386">
        <v>4</v>
      </c>
      <c r="F1082" s="386">
        <v>2023</v>
      </c>
      <c r="G1082" s="388">
        <v>90.566037735849065</v>
      </c>
      <c r="H1082" s="388">
        <v>25</v>
      </c>
      <c r="I1082" s="388">
        <v>7.5471698113207548</v>
      </c>
      <c r="J1082" s="388">
        <v>13.66</v>
      </c>
      <c r="K1082" s="386" t="s">
        <v>82</v>
      </c>
      <c r="L1082" s="386" t="s">
        <v>41</v>
      </c>
      <c r="M1082" s="386" t="s">
        <v>244</v>
      </c>
      <c r="N1082" s="386" t="s">
        <v>83</v>
      </c>
      <c r="O1082" s="386" t="s">
        <v>84</v>
      </c>
      <c r="P1082" s="386" t="s">
        <v>46</v>
      </c>
      <c r="Q1082" s="386" t="s">
        <v>85</v>
      </c>
      <c r="R1082" s="386">
        <v>0</v>
      </c>
      <c r="S1082" s="389">
        <v>0</v>
      </c>
      <c r="T1082" s="386" t="s">
        <v>390</v>
      </c>
      <c r="U1082" s="386" t="s">
        <v>406</v>
      </c>
    </row>
    <row r="1083" spans="1:21">
      <c r="A1083" s="386" t="s">
        <v>82</v>
      </c>
      <c r="B1083" s="386" t="s">
        <v>12</v>
      </c>
      <c r="C1083" s="386"/>
      <c r="D1083" s="387">
        <v>45017</v>
      </c>
      <c r="E1083" s="386">
        <v>4</v>
      </c>
      <c r="F1083" s="386">
        <v>2023</v>
      </c>
      <c r="G1083" s="388">
        <v>11.320754716981133</v>
      </c>
      <c r="H1083" s="388">
        <v>25</v>
      </c>
      <c r="I1083" s="388">
        <v>0.94339622641509435</v>
      </c>
      <c r="J1083" s="388">
        <v>0</v>
      </c>
      <c r="K1083" s="386" t="s">
        <v>82</v>
      </c>
      <c r="L1083" s="386" t="s">
        <v>41</v>
      </c>
      <c r="M1083" s="386" t="s">
        <v>244</v>
      </c>
      <c r="N1083" s="386" t="s">
        <v>83</v>
      </c>
      <c r="O1083" s="386" t="s">
        <v>84</v>
      </c>
      <c r="P1083" s="386" t="s">
        <v>46</v>
      </c>
      <c r="Q1083" s="386" t="s">
        <v>85</v>
      </c>
      <c r="R1083" s="386">
        <v>0</v>
      </c>
      <c r="S1083" s="386">
        <v>0</v>
      </c>
      <c r="T1083" s="386" t="s">
        <v>390</v>
      </c>
      <c r="U1083" s="386" t="s">
        <v>406</v>
      </c>
    </row>
    <row r="1084" spans="1:21">
      <c r="A1084" s="386" t="s">
        <v>82</v>
      </c>
      <c r="B1084" s="386" t="s">
        <v>15</v>
      </c>
      <c r="C1084" s="386"/>
      <c r="D1084" s="387">
        <v>45017</v>
      </c>
      <c r="E1084" s="386">
        <v>4</v>
      </c>
      <c r="F1084" s="386">
        <v>2023</v>
      </c>
      <c r="G1084" s="388">
        <v>3.3962264150943389</v>
      </c>
      <c r="H1084" s="388">
        <v>25</v>
      </c>
      <c r="I1084" s="388">
        <v>0.28301886792452824</v>
      </c>
      <c r="J1084" s="388">
        <v>0</v>
      </c>
      <c r="K1084" s="386" t="s">
        <v>82</v>
      </c>
      <c r="L1084" s="386" t="s">
        <v>41</v>
      </c>
      <c r="M1084" s="386" t="s">
        <v>244</v>
      </c>
      <c r="N1084" s="386" t="s">
        <v>83</v>
      </c>
      <c r="O1084" s="386" t="s">
        <v>84</v>
      </c>
      <c r="P1084" s="386" t="s">
        <v>46</v>
      </c>
      <c r="Q1084" s="386" t="s">
        <v>85</v>
      </c>
      <c r="R1084" s="386">
        <v>0</v>
      </c>
      <c r="S1084" s="386">
        <v>0</v>
      </c>
      <c r="T1084" s="386" t="s">
        <v>390</v>
      </c>
      <c r="U1084" s="386" t="s">
        <v>406</v>
      </c>
    </row>
    <row r="1085" spans="1:21">
      <c r="A1085" s="386" t="s">
        <v>82</v>
      </c>
      <c r="B1085" s="386" t="s">
        <v>16</v>
      </c>
      <c r="C1085" s="386"/>
      <c r="D1085" s="387">
        <v>45017</v>
      </c>
      <c r="E1085" s="386">
        <v>4</v>
      </c>
      <c r="F1085" s="386">
        <v>2023</v>
      </c>
      <c r="G1085" s="388">
        <v>11.320754716981133</v>
      </c>
      <c r="H1085" s="388">
        <v>25</v>
      </c>
      <c r="I1085" s="388">
        <v>0.94339622641509435</v>
      </c>
      <c r="J1085" s="388">
        <v>0</v>
      </c>
      <c r="K1085" s="386" t="s">
        <v>82</v>
      </c>
      <c r="L1085" s="386" t="s">
        <v>41</v>
      </c>
      <c r="M1085" s="386" t="s">
        <v>244</v>
      </c>
      <c r="N1085" s="386" t="s">
        <v>83</v>
      </c>
      <c r="O1085" s="386" t="s">
        <v>84</v>
      </c>
      <c r="P1085" s="386" t="s">
        <v>46</v>
      </c>
      <c r="Q1085" s="386" t="s">
        <v>85</v>
      </c>
      <c r="R1085" s="386">
        <v>0</v>
      </c>
      <c r="S1085" s="389">
        <v>0</v>
      </c>
      <c r="T1085" s="386" t="s">
        <v>390</v>
      </c>
      <c r="U1085" s="386" t="s">
        <v>406</v>
      </c>
    </row>
    <row r="1086" spans="1:21">
      <c r="A1086" s="386" t="s">
        <v>82</v>
      </c>
      <c r="B1086" s="386" t="s">
        <v>17</v>
      </c>
      <c r="C1086" s="386"/>
      <c r="D1086" s="387">
        <v>45017</v>
      </c>
      <c r="E1086" s="386">
        <v>4</v>
      </c>
      <c r="F1086" s="386">
        <v>2023</v>
      </c>
      <c r="G1086" s="388">
        <v>0</v>
      </c>
      <c r="H1086" s="388">
        <v>25</v>
      </c>
      <c r="I1086" s="388">
        <v>0</v>
      </c>
      <c r="J1086" s="388">
        <v>0</v>
      </c>
      <c r="K1086" s="386" t="s">
        <v>82</v>
      </c>
      <c r="L1086" s="386" t="s">
        <v>41</v>
      </c>
      <c r="M1086" s="386" t="s">
        <v>244</v>
      </c>
      <c r="N1086" s="386" t="s">
        <v>83</v>
      </c>
      <c r="O1086" s="386" t="s">
        <v>84</v>
      </c>
      <c r="P1086" s="386" t="s">
        <v>46</v>
      </c>
      <c r="Q1086" s="386" t="s">
        <v>85</v>
      </c>
      <c r="R1086" s="386">
        <v>0</v>
      </c>
      <c r="S1086" s="386">
        <v>0</v>
      </c>
      <c r="T1086" s="386" t="s">
        <v>390</v>
      </c>
      <c r="U1086" s="386" t="s">
        <v>406</v>
      </c>
    </row>
    <row r="1087" spans="1:21">
      <c r="A1087" s="386" t="s">
        <v>82</v>
      </c>
      <c r="B1087" s="386" t="s">
        <v>132</v>
      </c>
      <c r="C1087" s="386"/>
      <c r="D1087" s="387">
        <v>45017</v>
      </c>
      <c r="E1087" s="386">
        <v>4</v>
      </c>
      <c r="F1087" s="386">
        <v>2023</v>
      </c>
      <c r="G1087" s="388">
        <v>0</v>
      </c>
      <c r="H1087" s="388">
        <v>25</v>
      </c>
      <c r="I1087" s="388">
        <v>0</v>
      </c>
      <c r="J1087" s="388">
        <v>0.13</v>
      </c>
      <c r="K1087" s="386" t="s">
        <v>82</v>
      </c>
      <c r="L1087" s="386" t="s">
        <v>41</v>
      </c>
      <c r="M1087" s="386" t="s">
        <v>244</v>
      </c>
      <c r="N1087" s="386" t="s">
        <v>83</v>
      </c>
      <c r="O1087" s="386" t="s">
        <v>84</v>
      </c>
      <c r="P1087" s="386" t="s">
        <v>46</v>
      </c>
      <c r="Q1087" s="386" t="s">
        <v>85</v>
      </c>
      <c r="R1087" s="386">
        <v>0</v>
      </c>
      <c r="S1087" s="386">
        <v>0</v>
      </c>
      <c r="T1087" s="386" t="s">
        <v>390</v>
      </c>
      <c r="U1087" s="386" t="s">
        <v>406</v>
      </c>
    </row>
    <row r="1088" spans="1:21">
      <c r="A1088" s="386" t="s">
        <v>82</v>
      </c>
      <c r="B1088" s="386" t="s">
        <v>13</v>
      </c>
      <c r="C1088" s="386"/>
      <c r="D1088" s="387">
        <v>45017</v>
      </c>
      <c r="E1088" s="386">
        <v>4</v>
      </c>
      <c r="F1088" s="386">
        <v>2023</v>
      </c>
      <c r="G1088" s="388">
        <v>0</v>
      </c>
      <c r="H1088" s="388">
        <v>25</v>
      </c>
      <c r="I1088" s="388">
        <v>0</v>
      </c>
      <c r="J1088" s="388">
        <v>0</v>
      </c>
      <c r="K1088" s="386" t="s">
        <v>82</v>
      </c>
      <c r="L1088" s="386" t="s">
        <v>41</v>
      </c>
      <c r="M1088" s="386" t="s">
        <v>244</v>
      </c>
      <c r="N1088" s="386" t="s">
        <v>83</v>
      </c>
      <c r="O1088" s="386" t="s">
        <v>84</v>
      </c>
      <c r="P1088" s="386" t="s">
        <v>46</v>
      </c>
      <c r="Q1088" s="386" t="s">
        <v>85</v>
      </c>
      <c r="R1088" s="386">
        <v>0</v>
      </c>
      <c r="S1088" s="389">
        <v>0</v>
      </c>
      <c r="T1088" s="386" t="s">
        <v>390</v>
      </c>
      <c r="U1088" s="386" t="s">
        <v>406</v>
      </c>
    </row>
    <row r="1089" spans="1:21">
      <c r="A1089" s="386" t="s">
        <v>82</v>
      </c>
      <c r="B1089" s="386" t="s">
        <v>14</v>
      </c>
      <c r="C1089" s="386"/>
      <c r="D1089" s="387">
        <v>45017</v>
      </c>
      <c r="E1089" s="386">
        <v>4</v>
      </c>
      <c r="F1089" s="386">
        <v>2023</v>
      </c>
      <c r="G1089" s="388">
        <v>0</v>
      </c>
      <c r="H1089" s="388">
        <v>25</v>
      </c>
      <c r="I1089" s="388">
        <v>0</v>
      </c>
      <c r="J1089" s="388">
        <v>0</v>
      </c>
      <c r="K1089" s="386" t="s">
        <v>82</v>
      </c>
      <c r="L1089" s="386" t="s">
        <v>41</v>
      </c>
      <c r="M1089" s="386" t="s">
        <v>244</v>
      </c>
      <c r="N1089" s="386" t="s">
        <v>83</v>
      </c>
      <c r="O1089" s="386" t="s">
        <v>84</v>
      </c>
      <c r="P1089" s="386" t="s">
        <v>46</v>
      </c>
      <c r="Q1089" s="386" t="s">
        <v>85</v>
      </c>
      <c r="R1089" s="386">
        <v>0</v>
      </c>
      <c r="S1089" s="386">
        <v>0</v>
      </c>
      <c r="T1089" s="386" t="s">
        <v>390</v>
      </c>
      <c r="U1089" s="386" t="s">
        <v>406</v>
      </c>
    </row>
    <row r="1090" spans="1:21">
      <c r="A1090" s="386" t="s">
        <v>87</v>
      </c>
      <c r="B1090" s="386" t="s">
        <v>142</v>
      </c>
      <c r="C1090" s="386" t="s">
        <v>7</v>
      </c>
      <c r="D1090" s="387">
        <v>45017</v>
      </c>
      <c r="E1090" s="386">
        <v>4</v>
      </c>
      <c r="F1090" s="386">
        <v>2023</v>
      </c>
      <c r="G1090" s="388">
        <v>29.807692307692307</v>
      </c>
      <c r="H1090" s="388">
        <v>25</v>
      </c>
      <c r="I1090" s="388">
        <v>2.4839743589743586</v>
      </c>
      <c r="J1090" s="388">
        <v>0</v>
      </c>
      <c r="K1090" s="386" t="s">
        <v>351</v>
      </c>
      <c r="L1090" s="386" t="s">
        <v>86</v>
      </c>
      <c r="M1090" s="386" t="s">
        <v>244</v>
      </c>
      <c r="N1090" s="386" t="s">
        <v>62</v>
      </c>
      <c r="O1090" s="386" t="s">
        <v>88</v>
      </c>
      <c r="P1090" s="386" t="s">
        <v>90</v>
      </c>
      <c r="Q1090" s="386" t="s">
        <v>89</v>
      </c>
      <c r="R1090" s="386">
        <v>0</v>
      </c>
      <c r="S1090" s="386">
        <v>0</v>
      </c>
      <c r="T1090" s="386" t="s">
        <v>390</v>
      </c>
      <c r="U1090" s="386" t="s">
        <v>406</v>
      </c>
    </row>
    <row r="1091" spans="1:21">
      <c r="A1091" s="386" t="s">
        <v>87</v>
      </c>
      <c r="B1091" s="386" t="s">
        <v>143</v>
      </c>
      <c r="C1091" s="386" t="s">
        <v>7</v>
      </c>
      <c r="D1091" s="387">
        <v>45017</v>
      </c>
      <c r="E1091" s="386">
        <v>4</v>
      </c>
      <c r="F1091" s="386">
        <v>2023</v>
      </c>
      <c r="G1091" s="388">
        <v>29.807692307692307</v>
      </c>
      <c r="H1091" s="388">
        <v>25</v>
      </c>
      <c r="I1091" s="388">
        <v>2.4839743589743586</v>
      </c>
      <c r="J1091" s="388">
        <v>0</v>
      </c>
      <c r="K1091" s="386" t="s">
        <v>351</v>
      </c>
      <c r="L1091" s="386" t="s">
        <v>86</v>
      </c>
      <c r="M1091" s="386" t="s">
        <v>244</v>
      </c>
      <c r="N1091" s="386" t="s">
        <v>62</v>
      </c>
      <c r="O1091" s="386" t="s">
        <v>88</v>
      </c>
      <c r="P1091" s="386" t="s">
        <v>90</v>
      </c>
      <c r="Q1091" s="386" t="s">
        <v>89</v>
      </c>
      <c r="R1091" s="386">
        <v>0.14666666666666667</v>
      </c>
      <c r="S1091" s="389">
        <v>0</v>
      </c>
      <c r="T1091" s="386" t="s">
        <v>390</v>
      </c>
      <c r="U1091" s="386" t="s">
        <v>406</v>
      </c>
    </row>
    <row r="1092" spans="1:21">
      <c r="A1092" s="386" t="s">
        <v>87</v>
      </c>
      <c r="B1092" s="386" t="s">
        <v>144</v>
      </c>
      <c r="C1092" s="386" t="s">
        <v>7</v>
      </c>
      <c r="D1092" s="387">
        <v>45017</v>
      </c>
      <c r="E1092" s="386">
        <v>4</v>
      </c>
      <c r="F1092" s="386">
        <v>2023</v>
      </c>
      <c r="G1092" s="388">
        <v>17.884615384615383</v>
      </c>
      <c r="H1092" s="388">
        <v>25</v>
      </c>
      <c r="I1092" s="388">
        <v>1.4903846153846152</v>
      </c>
      <c r="J1092" s="388">
        <v>0</v>
      </c>
      <c r="K1092" s="386" t="s">
        <v>351</v>
      </c>
      <c r="L1092" s="386" t="s">
        <v>86</v>
      </c>
      <c r="M1092" s="386" t="s">
        <v>244</v>
      </c>
      <c r="N1092" s="386" t="s">
        <v>62</v>
      </c>
      <c r="O1092" s="386" t="s">
        <v>88</v>
      </c>
      <c r="P1092" s="386" t="s">
        <v>90</v>
      </c>
      <c r="Q1092" s="386" t="s">
        <v>89</v>
      </c>
      <c r="R1092" s="386">
        <v>0.14666666666666667</v>
      </c>
      <c r="S1092" s="386">
        <v>0</v>
      </c>
      <c r="T1092" s="386" t="s">
        <v>390</v>
      </c>
      <c r="U1092" s="386" t="s">
        <v>406</v>
      </c>
    </row>
    <row r="1093" spans="1:21">
      <c r="A1093" s="386" t="s">
        <v>87</v>
      </c>
      <c r="B1093" s="386" t="s">
        <v>145</v>
      </c>
      <c r="C1093" s="386" t="s">
        <v>8</v>
      </c>
      <c r="D1093" s="387">
        <v>45017</v>
      </c>
      <c r="E1093" s="386">
        <v>4</v>
      </c>
      <c r="F1093" s="386">
        <v>2023</v>
      </c>
      <c r="G1093" s="388">
        <v>29.807692307692307</v>
      </c>
      <c r="H1093" s="388">
        <v>25</v>
      </c>
      <c r="I1093" s="388">
        <v>2.4839743589743586</v>
      </c>
      <c r="J1093" s="388">
        <v>0</v>
      </c>
      <c r="K1093" s="386" t="s">
        <v>351</v>
      </c>
      <c r="L1093" s="386" t="s">
        <v>86</v>
      </c>
      <c r="M1093" s="386" t="s">
        <v>244</v>
      </c>
      <c r="N1093" s="386" t="s">
        <v>62</v>
      </c>
      <c r="O1093" s="386" t="s">
        <v>88</v>
      </c>
      <c r="P1093" s="386" t="s">
        <v>90</v>
      </c>
      <c r="Q1093" s="386" t="s">
        <v>89</v>
      </c>
      <c r="R1093" s="386">
        <v>0.14666666666666667</v>
      </c>
      <c r="S1093" s="386">
        <v>0</v>
      </c>
      <c r="T1093" s="386" t="s">
        <v>390</v>
      </c>
      <c r="U1093" s="386" t="s">
        <v>406</v>
      </c>
    </row>
    <row r="1094" spans="1:21">
      <c r="A1094" s="386" t="s">
        <v>87</v>
      </c>
      <c r="B1094" s="386" t="s">
        <v>146</v>
      </c>
      <c r="C1094" s="386" t="s">
        <v>8</v>
      </c>
      <c r="D1094" s="387">
        <v>45017</v>
      </c>
      <c r="E1094" s="386">
        <v>4</v>
      </c>
      <c r="F1094" s="386">
        <v>2023</v>
      </c>
      <c r="G1094" s="388">
        <v>29.807692307692307</v>
      </c>
      <c r="H1094" s="388">
        <v>25</v>
      </c>
      <c r="I1094" s="388">
        <v>2.4839743589743586</v>
      </c>
      <c r="J1094" s="388">
        <v>0</v>
      </c>
      <c r="K1094" s="386" t="s">
        <v>351</v>
      </c>
      <c r="L1094" s="386" t="s">
        <v>86</v>
      </c>
      <c r="M1094" s="386" t="s">
        <v>244</v>
      </c>
      <c r="N1094" s="386" t="s">
        <v>62</v>
      </c>
      <c r="O1094" s="386" t="s">
        <v>88</v>
      </c>
      <c r="P1094" s="386" t="s">
        <v>90</v>
      </c>
      <c r="Q1094" s="386" t="s">
        <v>89</v>
      </c>
      <c r="R1094" s="386">
        <v>0</v>
      </c>
      <c r="S1094" s="389">
        <v>0</v>
      </c>
      <c r="T1094" s="386" t="s">
        <v>390</v>
      </c>
      <c r="U1094" s="386" t="s">
        <v>406</v>
      </c>
    </row>
    <row r="1095" spans="1:21">
      <c r="A1095" s="386" t="s">
        <v>87</v>
      </c>
      <c r="B1095" s="386" t="s">
        <v>141</v>
      </c>
      <c r="C1095" s="386" t="s">
        <v>8</v>
      </c>
      <c r="D1095" s="387">
        <v>45017</v>
      </c>
      <c r="E1095" s="386">
        <v>4</v>
      </c>
      <c r="F1095" s="386">
        <v>2023</v>
      </c>
      <c r="G1095" s="388">
        <v>0</v>
      </c>
      <c r="H1095" s="388">
        <v>25</v>
      </c>
      <c r="I1095" s="388">
        <v>0</v>
      </c>
      <c r="J1095" s="388">
        <v>0</v>
      </c>
      <c r="K1095" s="386" t="s">
        <v>351</v>
      </c>
      <c r="L1095" s="386" t="s">
        <v>86</v>
      </c>
      <c r="M1095" s="386" t="s">
        <v>244</v>
      </c>
      <c r="N1095" s="386" t="s">
        <v>62</v>
      </c>
      <c r="O1095" s="386" t="s">
        <v>88</v>
      </c>
      <c r="P1095" s="386" t="s">
        <v>90</v>
      </c>
      <c r="Q1095" s="386" t="s">
        <v>89</v>
      </c>
      <c r="R1095" s="386">
        <v>0</v>
      </c>
      <c r="S1095" s="386">
        <v>0</v>
      </c>
      <c r="T1095" s="386" t="s">
        <v>390</v>
      </c>
      <c r="U1095" s="386" t="s">
        <v>406</v>
      </c>
    </row>
    <row r="1096" spans="1:21">
      <c r="A1096" s="386" t="s">
        <v>87</v>
      </c>
      <c r="B1096" s="386" t="s">
        <v>9</v>
      </c>
      <c r="C1096" s="386" t="s">
        <v>9</v>
      </c>
      <c r="D1096" s="387">
        <v>45017</v>
      </c>
      <c r="E1096" s="386">
        <v>4</v>
      </c>
      <c r="F1096" s="386">
        <v>2023</v>
      </c>
      <c r="G1096" s="388">
        <v>23.846153846153847</v>
      </c>
      <c r="H1096" s="388">
        <v>25</v>
      </c>
      <c r="I1096" s="388">
        <v>1.9871794871794872</v>
      </c>
      <c r="J1096" s="388">
        <v>3.69</v>
      </c>
      <c r="K1096" s="386" t="s">
        <v>351</v>
      </c>
      <c r="L1096" s="386" t="s">
        <v>86</v>
      </c>
      <c r="M1096" s="386" t="s">
        <v>244</v>
      </c>
      <c r="N1096" s="386" t="s">
        <v>62</v>
      </c>
      <c r="O1096" s="386" t="s">
        <v>88</v>
      </c>
      <c r="P1096" s="386" t="s">
        <v>90</v>
      </c>
      <c r="Q1096" s="386" t="s">
        <v>89</v>
      </c>
      <c r="R1096" s="386">
        <v>0</v>
      </c>
      <c r="S1096" s="386">
        <v>0</v>
      </c>
      <c r="T1096" s="386" t="s">
        <v>390</v>
      </c>
      <c r="U1096" s="386" t="s">
        <v>406</v>
      </c>
    </row>
    <row r="1097" spans="1:21">
      <c r="A1097" s="386" t="s">
        <v>87</v>
      </c>
      <c r="B1097" s="386" t="s">
        <v>10</v>
      </c>
      <c r="C1097" s="386" t="s">
        <v>10</v>
      </c>
      <c r="D1097" s="387">
        <v>45017</v>
      </c>
      <c r="E1097" s="386">
        <v>4</v>
      </c>
      <c r="F1097" s="386">
        <v>2023</v>
      </c>
      <c r="G1097" s="388">
        <v>23.846153846153847</v>
      </c>
      <c r="H1097" s="388">
        <v>25</v>
      </c>
      <c r="I1097" s="388">
        <v>1.9871794871794872</v>
      </c>
      <c r="J1097" s="388">
        <v>0</v>
      </c>
      <c r="K1097" s="386" t="s">
        <v>351</v>
      </c>
      <c r="L1097" s="386" t="s">
        <v>86</v>
      </c>
      <c r="M1097" s="386" t="s">
        <v>244</v>
      </c>
      <c r="N1097" s="386" t="s">
        <v>62</v>
      </c>
      <c r="O1097" s="386" t="s">
        <v>88</v>
      </c>
      <c r="P1097" s="386" t="s">
        <v>90</v>
      </c>
      <c r="Q1097" s="386" t="s">
        <v>89</v>
      </c>
      <c r="R1097" s="386">
        <v>0.44</v>
      </c>
      <c r="S1097" s="389">
        <v>0</v>
      </c>
      <c r="T1097" s="386" t="s">
        <v>390</v>
      </c>
      <c r="U1097" s="386" t="s">
        <v>406</v>
      </c>
    </row>
    <row r="1098" spans="1:21">
      <c r="A1098" s="386" t="s">
        <v>87</v>
      </c>
      <c r="B1098" s="386" t="s">
        <v>5</v>
      </c>
      <c r="C1098" s="386" t="s">
        <v>5</v>
      </c>
      <c r="D1098" s="387">
        <v>45017</v>
      </c>
      <c r="E1098" s="386">
        <v>4</v>
      </c>
      <c r="F1098" s="386">
        <v>2023</v>
      </c>
      <c r="G1098" s="388">
        <v>35.769230769230766</v>
      </c>
      <c r="H1098" s="388">
        <v>25</v>
      </c>
      <c r="I1098" s="388">
        <v>2.9807692307692304</v>
      </c>
      <c r="J1098" s="388">
        <v>0</v>
      </c>
      <c r="K1098" s="386" t="s">
        <v>351</v>
      </c>
      <c r="L1098" s="386" t="s">
        <v>86</v>
      </c>
      <c r="M1098" s="386" t="s">
        <v>244</v>
      </c>
      <c r="N1098" s="386" t="s">
        <v>62</v>
      </c>
      <c r="O1098" s="386" t="s">
        <v>88</v>
      </c>
      <c r="P1098" s="386" t="s">
        <v>90</v>
      </c>
      <c r="Q1098" s="386" t="s">
        <v>89</v>
      </c>
      <c r="R1098" s="386">
        <v>0.44</v>
      </c>
      <c r="S1098" s="386">
        <v>0</v>
      </c>
      <c r="T1098" s="386" t="s">
        <v>390</v>
      </c>
      <c r="U1098" s="386" t="s">
        <v>406</v>
      </c>
    </row>
    <row r="1099" spans="1:21">
      <c r="A1099" s="386" t="s">
        <v>87</v>
      </c>
      <c r="B1099" s="386" t="s">
        <v>148</v>
      </c>
      <c r="C1099" s="386" t="s">
        <v>11</v>
      </c>
      <c r="D1099" s="387">
        <v>45017</v>
      </c>
      <c r="E1099" s="386">
        <v>4</v>
      </c>
      <c r="F1099" s="386">
        <v>2023</v>
      </c>
      <c r="G1099" s="388">
        <v>29.807692307692307</v>
      </c>
      <c r="H1099" s="388">
        <v>25</v>
      </c>
      <c r="I1099" s="388">
        <v>2.4839743589743586</v>
      </c>
      <c r="J1099" s="388">
        <v>0</v>
      </c>
      <c r="K1099" s="386" t="s">
        <v>351</v>
      </c>
      <c r="L1099" s="386" t="s">
        <v>86</v>
      </c>
      <c r="M1099" s="386" t="s">
        <v>244</v>
      </c>
      <c r="N1099" s="386" t="s">
        <v>62</v>
      </c>
      <c r="O1099" s="386" t="s">
        <v>88</v>
      </c>
      <c r="P1099" s="386" t="s">
        <v>90</v>
      </c>
      <c r="Q1099" s="386" t="s">
        <v>89</v>
      </c>
      <c r="R1099" s="386">
        <v>0.44</v>
      </c>
      <c r="S1099" s="386">
        <v>0</v>
      </c>
      <c r="T1099" s="386" t="s">
        <v>390</v>
      </c>
      <c r="U1099" s="386" t="s">
        <v>406</v>
      </c>
    </row>
    <row r="1100" spans="1:21">
      <c r="A1100" s="386" t="s">
        <v>87</v>
      </c>
      <c r="B1100" s="386" t="s">
        <v>149</v>
      </c>
      <c r="C1100" s="386" t="s">
        <v>11</v>
      </c>
      <c r="D1100" s="387">
        <v>45017</v>
      </c>
      <c r="E1100" s="386">
        <v>4</v>
      </c>
      <c r="F1100" s="386">
        <v>2023</v>
      </c>
      <c r="G1100" s="388">
        <v>29.807692307692307</v>
      </c>
      <c r="H1100" s="388">
        <v>25</v>
      </c>
      <c r="I1100" s="388">
        <v>2.4839743589743586</v>
      </c>
      <c r="J1100" s="388">
        <v>0</v>
      </c>
      <c r="K1100" s="386" t="s">
        <v>351</v>
      </c>
      <c r="L1100" s="386" t="s">
        <v>86</v>
      </c>
      <c r="M1100" s="386" t="s">
        <v>244</v>
      </c>
      <c r="N1100" s="386" t="s">
        <v>62</v>
      </c>
      <c r="O1100" s="386" t="s">
        <v>88</v>
      </c>
      <c r="P1100" s="386" t="s">
        <v>90</v>
      </c>
      <c r="Q1100" s="386" t="s">
        <v>89</v>
      </c>
      <c r="R1100" s="386">
        <v>7.3333333333333334E-2</v>
      </c>
      <c r="S1100" s="389">
        <v>0</v>
      </c>
      <c r="T1100" s="386" t="s">
        <v>390</v>
      </c>
      <c r="U1100" s="386" t="s">
        <v>406</v>
      </c>
    </row>
    <row r="1101" spans="1:21">
      <c r="A1101" s="386" t="s">
        <v>87</v>
      </c>
      <c r="B1101" s="386" t="s">
        <v>12</v>
      </c>
      <c r="C1101" s="386" t="s">
        <v>12</v>
      </c>
      <c r="D1101" s="387">
        <v>45017</v>
      </c>
      <c r="E1101" s="386">
        <v>4</v>
      </c>
      <c r="F1101" s="386">
        <v>2023</v>
      </c>
      <c r="G1101" s="388">
        <v>0</v>
      </c>
      <c r="H1101" s="388">
        <v>25</v>
      </c>
      <c r="I1101" s="388">
        <v>0</v>
      </c>
      <c r="J1101" s="388">
        <v>0</v>
      </c>
      <c r="K1101" s="386" t="s">
        <v>351</v>
      </c>
      <c r="L1101" s="386" t="s">
        <v>86</v>
      </c>
      <c r="M1101" s="386" t="s">
        <v>244</v>
      </c>
      <c r="N1101" s="386" t="s">
        <v>62</v>
      </c>
      <c r="O1101" s="386" t="s">
        <v>88</v>
      </c>
      <c r="P1101" s="386" t="s">
        <v>90</v>
      </c>
      <c r="Q1101" s="386" t="s">
        <v>89</v>
      </c>
      <c r="R1101" s="386">
        <v>7.3333333333333334E-2</v>
      </c>
      <c r="S1101" s="386">
        <v>0</v>
      </c>
      <c r="T1101" s="386" t="s">
        <v>390</v>
      </c>
      <c r="U1101" s="386" t="s">
        <v>406</v>
      </c>
    </row>
    <row r="1102" spans="1:21">
      <c r="A1102" s="386" t="s">
        <v>87</v>
      </c>
      <c r="B1102" s="386" t="s">
        <v>15</v>
      </c>
      <c r="C1102" s="386" t="s">
        <v>15</v>
      </c>
      <c r="D1102" s="387">
        <v>45017</v>
      </c>
      <c r="E1102" s="386">
        <v>4</v>
      </c>
      <c r="F1102" s="386">
        <v>2023</v>
      </c>
      <c r="G1102" s="388">
        <v>5.9615384615384617</v>
      </c>
      <c r="H1102" s="388">
        <v>25</v>
      </c>
      <c r="I1102" s="388">
        <v>0.49679487179487181</v>
      </c>
      <c r="J1102" s="388">
        <v>0</v>
      </c>
      <c r="K1102" s="386" t="s">
        <v>351</v>
      </c>
      <c r="L1102" s="386" t="s">
        <v>86</v>
      </c>
      <c r="M1102" s="386" t="s">
        <v>244</v>
      </c>
      <c r="N1102" s="386" t="s">
        <v>62</v>
      </c>
      <c r="O1102" s="386" t="s">
        <v>88</v>
      </c>
      <c r="P1102" s="386" t="s">
        <v>90</v>
      </c>
      <c r="Q1102" s="386" t="s">
        <v>89</v>
      </c>
      <c r="R1102" s="386">
        <v>7.3333333333333334E-2</v>
      </c>
      <c r="S1102" s="386">
        <v>0.64</v>
      </c>
      <c r="T1102" s="386" t="s">
        <v>390</v>
      </c>
      <c r="U1102" s="386" t="s">
        <v>406</v>
      </c>
    </row>
    <row r="1103" spans="1:21">
      <c r="A1103" s="386" t="s">
        <v>87</v>
      </c>
      <c r="B1103" s="386" t="s">
        <v>16</v>
      </c>
      <c r="C1103" s="386" t="s">
        <v>16</v>
      </c>
      <c r="D1103" s="387">
        <v>45017</v>
      </c>
      <c r="E1103" s="386">
        <v>4</v>
      </c>
      <c r="F1103" s="386">
        <v>2023</v>
      </c>
      <c r="G1103" s="388">
        <v>0</v>
      </c>
      <c r="H1103" s="388">
        <v>25</v>
      </c>
      <c r="I1103" s="388">
        <v>0</v>
      </c>
      <c r="J1103" s="388">
        <v>0</v>
      </c>
      <c r="K1103" s="386" t="s">
        <v>351</v>
      </c>
      <c r="L1103" s="386" t="s">
        <v>86</v>
      </c>
      <c r="M1103" s="386" t="s">
        <v>244</v>
      </c>
      <c r="N1103" s="386" t="s">
        <v>62</v>
      </c>
      <c r="O1103" s="386" t="s">
        <v>88</v>
      </c>
      <c r="P1103" s="386" t="s">
        <v>90</v>
      </c>
      <c r="Q1103" s="386" t="s">
        <v>89</v>
      </c>
      <c r="R1103" s="386">
        <v>0.66</v>
      </c>
      <c r="S1103" s="389">
        <v>0</v>
      </c>
      <c r="T1103" s="386" t="s">
        <v>390</v>
      </c>
      <c r="U1103" s="386" t="s">
        <v>406</v>
      </c>
    </row>
    <row r="1104" spans="1:21">
      <c r="A1104" s="386" t="s">
        <v>87</v>
      </c>
      <c r="B1104" s="386" t="s">
        <v>17</v>
      </c>
      <c r="C1104" s="386" t="s">
        <v>17</v>
      </c>
      <c r="D1104" s="387">
        <v>45017</v>
      </c>
      <c r="E1104" s="386">
        <v>4</v>
      </c>
      <c r="F1104" s="386">
        <v>2023</v>
      </c>
      <c r="G1104" s="388">
        <v>0</v>
      </c>
      <c r="H1104" s="388">
        <v>25</v>
      </c>
      <c r="I1104" s="388">
        <v>0</v>
      </c>
      <c r="J1104" s="388">
        <v>0</v>
      </c>
      <c r="K1104" s="386" t="s">
        <v>351</v>
      </c>
      <c r="L1104" s="386" t="s">
        <v>86</v>
      </c>
      <c r="M1104" s="386" t="s">
        <v>244</v>
      </c>
      <c r="N1104" s="386" t="s">
        <v>62</v>
      </c>
      <c r="O1104" s="386" t="s">
        <v>88</v>
      </c>
      <c r="P1104" s="386" t="s">
        <v>90</v>
      </c>
      <c r="Q1104" s="386" t="s">
        <v>89</v>
      </c>
      <c r="R1104" s="386">
        <v>0.66</v>
      </c>
      <c r="S1104" s="386">
        <v>0</v>
      </c>
      <c r="T1104" s="386" t="s">
        <v>390</v>
      </c>
      <c r="U1104" s="386" t="s">
        <v>406</v>
      </c>
    </row>
    <row r="1105" spans="1:21">
      <c r="A1105" s="386" t="s">
        <v>87</v>
      </c>
      <c r="B1105" s="386" t="s">
        <v>157</v>
      </c>
      <c r="C1105" s="386" t="s">
        <v>132</v>
      </c>
      <c r="D1105" s="387">
        <v>45017</v>
      </c>
      <c r="E1105" s="386">
        <v>4</v>
      </c>
      <c r="F1105" s="386">
        <v>2023</v>
      </c>
      <c r="G1105" s="388">
        <v>23.846153846153847</v>
      </c>
      <c r="H1105" s="388">
        <v>25</v>
      </c>
      <c r="I1105" s="388">
        <v>1.9871794871794872</v>
      </c>
      <c r="J1105" s="388">
        <v>0</v>
      </c>
      <c r="K1105" s="386" t="s">
        <v>351</v>
      </c>
      <c r="L1105" s="386" t="s">
        <v>86</v>
      </c>
      <c r="M1105" s="386" t="s">
        <v>244</v>
      </c>
      <c r="N1105" s="386" t="s">
        <v>62</v>
      </c>
      <c r="O1105" s="386" t="s">
        <v>88</v>
      </c>
      <c r="P1105" s="386" t="s">
        <v>90</v>
      </c>
      <c r="Q1105" s="386" t="s">
        <v>89</v>
      </c>
      <c r="R1105" s="386">
        <v>0.66</v>
      </c>
      <c r="S1105" s="386">
        <v>2.69</v>
      </c>
      <c r="T1105" s="386" t="s">
        <v>390</v>
      </c>
      <c r="U1105" s="386" t="s">
        <v>406</v>
      </c>
    </row>
    <row r="1106" spans="1:21">
      <c r="A1106" s="386" t="s">
        <v>87</v>
      </c>
      <c r="B1106" s="386" t="s">
        <v>13</v>
      </c>
      <c r="C1106" s="386" t="s">
        <v>13</v>
      </c>
      <c r="D1106" s="387">
        <v>45017</v>
      </c>
      <c r="E1106" s="386">
        <v>4</v>
      </c>
      <c r="F1106" s="386">
        <v>2023</v>
      </c>
      <c r="G1106" s="388">
        <v>0</v>
      </c>
      <c r="H1106" s="388">
        <v>25</v>
      </c>
      <c r="I1106" s="388">
        <v>0</v>
      </c>
      <c r="J1106" s="388">
        <v>0</v>
      </c>
      <c r="K1106" s="386" t="s">
        <v>351</v>
      </c>
      <c r="L1106" s="386" t="s">
        <v>86</v>
      </c>
      <c r="M1106" s="386" t="s">
        <v>244</v>
      </c>
      <c r="N1106" s="386" t="s">
        <v>62</v>
      </c>
      <c r="O1106" s="386" t="s">
        <v>88</v>
      </c>
      <c r="P1106" s="386" t="s">
        <v>90</v>
      </c>
      <c r="Q1106" s="386" t="s">
        <v>89</v>
      </c>
      <c r="R1106" s="386">
        <v>0.44</v>
      </c>
      <c r="S1106" s="389">
        <v>0</v>
      </c>
      <c r="T1106" s="386" t="s">
        <v>390</v>
      </c>
      <c r="U1106" s="386" t="s">
        <v>406</v>
      </c>
    </row>
    <row r="1107" spans="1:21">
      <c r="A1107" s="386" t="s">
        <v>87</v>
      </c>
      <c r="B1107" s="386" t="s">
        <v>14</v>
      </c>
      <c r="C1107" s="386" t="s">
        <v>14</v>
      </c>
      <c r="D1107" s="387">
        <v>45017</v>
      </c>
      <c r="E1107" s="386">
        <v>4</v>
      </c>
      <c r="F1107" s="386">
        <v>2023</v>
      </c>
      <c r="G1107" s="388">
        <v>0</v>
      </c>
      <c r="H1107" s="388">
        <v>25</v>
      </c>
      <c r="I1107" s="388">
        <v>0</v>
      </c>
      <c r="J1107" s="388">
        <v>0</v>
      </c>
      <c r="K1107" s="386" t="s">
        <v>351</v>
      </c>
      <c r="L1107" s="386" t="s">
        <v>86</v>
      </c>
      <c r="M1107" s="386" t="s">
        <v>244</v>
      </c>
      <c r="N1107" s="386" t="s">
        <v>62</v>
      </c>
      <c r="O1107" s="386" t="s">
        <v>88</v>
      </c>
      <c r="P1107" s="386" t="s">
        <v>90</v>
      </c>
      <c r="Q1107" s="386" t="s">
        <v>89</v>
      </c>
      <c r="R1107" s="386">
        <v>0.44</v>
      </c>
      <c r="S1107" s="386">
        <v>0</v>
      </c>
      <c r="T1107" s="386" t="s">
        <v>390</v>
      </c>
      <c r="U1107" s="386" t="s">
        <v>406</v>
      </c>
    </row>
    <row r="1108" spans="1:21">
      <c r="A1108" s="386" t="s">
        <v>91</v>
      </c>
      <c r="B1108" s="386" t="s">
        <v>153</v>
      </c>
      <c r="C1108" s="386"/>
      <c r="D1108" s="387">
        <v>45017</v>
      </c>
      <c r="E1108" s="386">
        <v>4</v>
      </c>
      <c r="F1108" s="386">
        <v>2023</v>
      </c>
      <c r="G1108" s="388">
        <v>168.67469879518072</v>
      </c>
      <c r="H1108" s="388">
        <v>25</v>
      </c>
      <c r="I1108" s="388">
        <v>14.056224899598392</v>
      </c>
      <c r="J1108" s="388">
        <v>0</v>
      </c>
      <c r="K1108" s="386" t="s">
        <v>352</v>
      </c>
      <c r="L1108" s="386" t="s">
        <v>86</v>
      </c>
      <c r="M1108" s="386" t="s">
        <v>244</v>
      </c>
      <c r="N1108" s="386" t="s">
        <v>62</v>
      </c>
      <c r="O1108" s="386" t="s">
        <v>88</v>
      </c>
      <c r="P1108" s="386" t="s">
        <v>90</v>
      </c>
      <c r="Q1108" s="386" t="s">
        <v>92</v>
      </c>
      <c r="R1108" s="386">
        <v>0.44</v>
      </c>
      <c r="S1108" s="386">
        <v>0</v>
      </c>
      <c r="T1108" s="386" t="s">
        <v>390</v>
      </c>
      <c r="U1108" s="386" t="s">
        <v>406</v>
      </c>
    </row>
    <row r="1109" spans="1:21">
      <c r="A1109" s="386" t="s">
        <v>91</v>
      </c>
      <c r="B1109" s="386" t="s">
        <v>375</v>
      </c>
      <c r="C1109" s="386"/>
      <c r="D1109" s="387">
        <v>45017</v>
      </c>
      <c r="E1109" s="386">
        <v>4</v>
      </c>
      <c r="F1109" s="386">
        <v>2023</v>
      </c>
      <c r="G1109" s="388">
        <v>144.57831325301206</v>
      </c>
      <c r="H1109" s="388">
        <v>25</v>
      </c>
      <c r="I1109" s="388">
        <v>12.048192771084338</v>
      </c>
      <c r="J1109" s="388">
        <v>404.65936000000005</v>
      </c>
      <c r="K1109" s="386" t="s">
        <v>352</v>
      </c>
      <c r="L1109" s="386" t="s">
        <v>86</v>
      </c>
      <c r="M1109" s="386" t="s">
        <v>244</v>
      </c>
      <c r="N1109" s="386" t="s">
        <v>62</v>
      </c>
      <c r="O1109" s="386" t="s">
        <v>88</v>
      </c>
      <c r="P1109" s="386" t="s">
        <v>90</v>
      </c>
      <c r="Q1109" s="386" t="s">
        <v>92</v>
      </c>
      <c r="R1109" s="386">
        <v>0.44</v>
      </c>
      <c r="S1109" s="389">
        <v>0</v>
      </c>
      <c r="T1109" s="386" t="s">
        <v>390</v>
      </c>
      <c r="U1109" s="386" t="s">
        <v>406</v>
      </c>
    </row>
    <row r="1110" spans="1:21">
      <c r="A1110" s="386" t="s">
        <v>91</v>
      </c>
      <c r="B1110" s="386" t="s">
        <v>152</v>
      </c>
      <c r="C1110" s="386"/>
      <c r="D1110" s="387">
        <v>45017</v>
      </c>
      <c r="E1110" s="386">
        <v>4</v>
      </c>
      <c r="F1110" s="386">
        <v>2023</v>
      </c>
      <c r="G1110" s="388">
        <v>144.57831325301206</v>
      </c>
      <c r="H1110" s="388">
        <v>25</v>
      </c>
      <c r="I1110" s="388">
        <v>12.048192771084338</v>
      </c>
      <c r="J1110" s="388">
        <v>0</v>
      </c>
      <c r="K1110" s="386" t="s">
        <v>352</v>
      </c>
      <c r="L1110" s="386" t="s">
        <v>86</v>
      </c>
      <c r="M1110" s="386" t="s">
        <v>244</v>
      </c>
      <c r="N1110" s="386" t="s">
        <v>62</v>
      </c>
      <c r="O1110" s="386" t="s">
        <v>88</v>
      </c>
      <c r="P1110" s="386" t="s">
        <v>90</v>
      </c>
      <c r="Q1110" s="386" t="s">
        <v>92</v>
      </c>
      <c r="R1110" s="386">
        <v>0.44</v>
      </c>
      <c r="S1110" s="386">
        <v>0</v>
      </c>
      <c r="T1110" s="386" t="s">
        <v>390</v>
      </c>
      <c r="U1110" s="386" t="s">
        <v>406</v>
      </c>
    </row>
    <row r="1111" spans="1:21">
      <c r="A1111" s="386" t="s">
        <v>91</v>
      </c>
      <c r="B1111" s="386" t="s">
        <v>376</v>
      </c>
      <c r="C1111" s="386"/>
      <c r="D1111" s="387">
        <v>45017</v>
      </c>
      <c r="E1111" s="386">
        <v>4</v>
      </c>
      <c r="F1111" s="386">
        <v>2023</v>
      </c>
      <c r="G1111" s="388">
        <v>48.192771084337352</v>
      </c>
      <c r="H1111" s="388">
        <v>25</v>
      </c>
      <c r="I1111" s="388">
        <v>4.0160642570281126</v>
      </c>
      <c r="J1111" s="388">
        <v>0</v>
      </c>
      <c r="K1111" s="386" t="s">
        <v>352</v>
      </c>
      <c r="L1111" s="386" t="s">
        <v>86</v>
      </c>
      <c r="M1111" s="386" t="s">
        <v>244</v>
      </c>
      <c r="N1111" s="386" t="s">
        <v>62</v>
      </c>
      <c r="O1111" s="386" t="s">
        <v>88</v>
      </c>
      <c r="P1111" s="386" t="s">
        <v>90</v>
      </c>
      <c r="Q1111" s="386" t="s">
        <v>92</v>
      </c>
      <c r="R1111" s="386">
        <v>0.44</v>
      </c>
      <c r="S1111" s="386">
        <v>0</v>
      </c>
      <c r="T1111" s="386" t="s">
        <v>390</v>
      </c>
      <c r="U1111" s="386" t="s">
        <v>406</v>
      </c>
    </row>
    <row r="1112" spans="1:21">
      <c r="A1112" s="386" t="s">
        <v>91</v>
      </c>
      <c r="B1112" s="386" t="s">
        <v>9</v>
      </c>
      <c r="C1112" s="386"/>
      <c r="D1112" s="387">
        <v>45017</v>
      </c>
      <c r="E1112" s="386">
        <v>4</v>
      </c>
      <c r="F1112" s="386">
        <v>2023</v>
      </c>
      <c r="G1112" s="388">
        <v>72.289156626506028</v>
      </c>
      <c r="H1112" s="388">
        <v>25</v>
      </c>
      <c r="I1112" s="388">
        <v>6.024096385542169</v>
      </c>
      <c r="J1112" s="388">
        <v>0</v>
      </c>
      <c r="K1112" s="386" t="s">
        <v>352</v>
      </c>
      <c r="L1112" s="386" t="s">
        <v>86</v>
      </c>
      <c r="M1112" s="386" t="s">
        <v>244</v>
      </c>
      <c r="N1112" s="386" t="s">
        <v>62</v>
      </c>
      <c r="O1112" s="386" t="s">
        <v>88</v>
      </c>
      <c r="P1112" s="386" t="s">
        <v>90</v>
      </c>
      <c r="Q1112" s="386" t="s">
        <v>92</v>
      </c>
      <c r="R1112" s="386">
        <v>0</v>
      </c>
      <c r="S1112" s="389">
        <v>0</v>
      </c>
      <c r="T1112" s="386" t="s">
        <v>390</v>
      </c>
      <c r="U1112" s="386" t="s">
        <v>406</v>
      </c>
    </row>
    <row r="1113" spans="1:21">
      <c r="A1113" s="386" t="s">
        <v>91</v>
      </c>
      <c r="B1113" s="386" t="s">
        <v>10</v>
      </c>
      <c r="C1113" s="386"/>
      <c r="D1113" s="387">
        <v>45017</v>
      </c>
      <c r="E1113" s="386">
        <v>4</v>
      </c>
      <c r="F1113" s="386">
        <v>2023</v>
      </c>
      <c r="G1113" s="388">
        <v>84.337349397590359</v>
      </c>
      <c r="H1113" s="388">
        <v>25</v>
      </c>
      <c r="I1113" s="388">
        <v>7.0281124497991962</v>
      </c>
      <c r="J1113" s="388">
        <v>0</v>
      </c>
      <c r="K1113" s="386" t="s">
        <v>352</v>
      </c>
      <c r="L1113" s="386" t="s">
        <v>86</v>
      </c>
      <c r="M1113" s="386" t="s">
        <v>244</v>
      </c>
      <c r="N1113" s="386" t="s">
        <v>62</v>
      </c>
      <c r="O1113" s="386" t="s">
        <v>88</v>
      </c>
      <c r="P1113" s="386" t="s">
        <v>90</v>
      </c>
      <c r="Q1113" s="386" t="s">
        <v>92</v>
      </c>
      <c r="R1113" s="386">
        <v>0</v>
      </c>
      <c r="S1113" s="386">
        <v>0</v>
      </c>
      <c r="T1113" s="386" t="s">
        <v>390</v>
      </c>
      <c r="U1113" s="386" t="s">
        <v>406</v>
      </c>
    </row>
    <row r="1114" spans="1:21">
      <c r="A1114" s="386" t="s">
        <v>91</v>
      </c>
      <c r="B1114" s="386" t="s">
        <v>5</v>
      </c>
      <c r="C1114" s="386"/>
      <c r="D1114" s="387">
        <v>45017</v>
      </c>
      <c r="E1114" s="386">
        <v>4</v>
      </c>
      <c r="F1114" s="386">
        <v>2023</v>
      </c>
      <c r="G1114" s="388">
        <v>48.192771084337352</v>
      </c>
      <c r="H1114" s="388">
        <v>25</v>
      </c>
      <c r="I1114" s="388">
        <v>4.0160642570281126</v>
      </c>
      <c r="J1114" s="388">
        <v>0</v>
      </c>
      <c r="K1114" s="386" t="s">
        <v>352</v>
      </c>
      <c r="L1114" s="386" t="s">
        <v>86</v>
      </c>
      <c r="M1114" s="386" t="s">
        <v>244</v>
      </c>
      <c r="N1114" s="386" t="s">
        <v>62</v>
      </c>
      <c r="O1114" s="386" t="s">
        <v>88</v>
      </c>
      <c r="P1114" s="386" t="s">
        <v>90</v>
      </c>
      <c r="Q1114" s="386" t="s">
        <v>92</v>
      </c>
      <c r="R1114" s="386">
        <v>0</v>
      </c>
      <c r="S1114" s="386">
        <v>0</v>
      </c>
      <c r="T1114" s="386" t="s">
        <v>390</v>
      </c>
      <c r="U1114" s="386" t="s">
        <v>406</v>
      </c>
    </row>
    <row r="1115" spans="1:21">
      <c r="A1115" s="386" t="s">
        <v>91</v>
      </c>
      <c r="B1115" s="386" t="s">
        <v>11</v>
      </c>
      <c r="C1115" s="386"/>
      <c r="D1115" s="387">
        <v>45017</v>
      </c>
      <c r="E1115" s="386">
        <v>4</v>
      </c>
      <c r="F1115" s="386">
        <v>2023</v>
      </c>
      <c r="G1115" s="388">
        <v>168.67469879518072</v>
      </c>
      <c r="H1115" s="388">
        <v>25</v>
      </c>
      <c r="I1115" s="388">
        <v>14.056224899598392</v>
      </c>
      <c r="J1115" s="388">
        <v>0</v>
      </c>
      <c r="K1115" s="386" t="s">
        <v>352</v>
      </c>
      <c r="L1115" s="386" t="s">
        <v>86</v>
      </c>
      <c r="M1115" s="386" t="s">
        <v>244</v>
      </c>
      <c r="N1115" s="386" t="s">
        <v>62</v>
      </c>
      <c r="O1115" s="386" t="s">
        <v>88</v>
      </c>
      <c r="P1115" s="386" t="s">
        <v>90</v>
      </c>
      <c r="Q1115" s="386" t="s">
        <v>92</v>
      </c>
      <c r="R1115" s="386">
        <v>0</v>
      </c>
      <c r="S1115" s="389">
        <v>0</v>
      </c>
      <c r="T1115" s="386" t="s">
        <v>390</v>
      </c>
      <c r="U1115" s="386" t="s">
        <v>406</v>
      </c>
    </row>
    <row r="1116" spans="1:21">
      <c r="A1116" s="386" t="s">
        <v>91</v>
      </c>
      <c r="B1116" s="386" t="s">
        <v>12</v>
      </c>
      <c r="C1116" s="386"/>
      <c r="D1116" s="387">
        <v>45017</v>
      </c>
      <c r="E1116" s="386">
        <v>4</v>
      </c>
      <c r="F1116" s="386">
        <v>2023</v>
      </c>
      <c r="G1116" s="388">
        <v>60.24096385542169</v>
      </c>
      <c r="H1116" s="388">
        <v>25</v>
      </c>
      <c r="I1116" s="388">
        <v>5.0200803212851408</v>
      </c>
      <c r="J1116" s="388">
        <v>0</v>
      </c>
      <c r="K1116" s="386" t="s">
        <v>352</v>
      </c>
      <c r="L1116" s="386" t="s">
        <v>86</v>
      </c>
      <c r="M1116" s="386" t="s">
        <v>244</v>
      </c>
      <c r="N1116" s="386" t="s">
        <v>62</v>
      </c>
      <c r="O1116" s="386" t="s">
        <v>88</v>
      </c>
      <c r="P1116" s="386" t="s">
        <v>90</v>
      </c>
      <c r="Q1116" s="386" t="s">
        <v>92</v>
      </c>
      <c r="R1116" s="386">
        <v>0</v>
      </c>
      <c r="S1116" s="386">
        <v>0</v>
      </c>
      <c r="T1116" s="386" t="s">
        <v>390</v>
      </c>
      <c r="U1116" s="386" t="s">
        <v>406</v>
      </c>
    </row>
    <row r="1117" spans="1:21">
      <c r="A1117" s="386" t="s">
        <v>91</v>
      </c>
      <c r="B1117" s="386" t="s">
        <v>15</v>
      </c>
      <c r="C1117" s="386"/>
      <c r="D1117" s="387">
        <v>45017</v>
      </c>
      <c r="E1117" s="386">
        <v>4</v>
      </c>
      <c r="F1117" s="386">
        <v>2023</v>
      </c>
      <c r="G1117" s="388">
        <v>24.096385542168676</v>
      </c>
      <c r="H1117" s="388">
        <v>25</v>
      </c>
      <c r="I1117" s="388">
        <v>2.0080321285140563</v>
      </c>
      <c r="J1117" s="388">
        <v>0</v>
      </c>
      <c r="K1117" s="386" t="s">
        <v>352</v>
      </c>
      <c r="L1117" s="386" t="s">
        <v>86</v>
      </c>
      <c r="M1117" s="386" t="s">
        <v>244</v>
      </c>
      <c r="N1117" s="386" t="s">
        <v>62</v>
      </c>
      <c r="O1117" s="386" t="s">
        <v>88</v>
      </c>
      <c r="P1117" s="386" t="s">
        <v>90</v>
      </c>
      <c r="Q1117" s="386" t="s">
        <v>92</v>
      </c>
      <c r="R1117" s="386">
        <v>0</v>
      </c>
      <c r="S1117" s="386">
        <v>0</v>
      </c>
      <c r="T1117" s="386" t="s">
        <v>390</v>
      </c>
      <c r="U1117" s="386" t="s">
        <v>406</v>
      </c>
    </row>
    <row r="1118" spans="1:21">
      <c r="A1118" s="386" t="s">
        <v>91</v>
      </c>
      <c r="B1118" s="386" t="s">
        <v>16</v>
      </c>
      <c r="C1118" s="386"/>
      <c r="D1118" s="387">
        <v>45017</v>
      </c>
      <c r="E1118" s="386">
        <v>4</v>
      </c>
      <c r="F1118" s="386">
        <v>2023</v>
      </c>
      <c r="G1118" s="388">
        <v>36.144578313253014</v>
      </c>
      <c r="H1118" s="388">
        <v>25</v>
      </c>
      <c r="I1118" s="388">
        <v>3.0120481927710845</v>
      </c>
      <c r="J1118" s="388">
        <v>0</v>
      </c>
      <c r="K1118" s="386" t="s">
        <v>352</v>
      </c>
      <c r="L1118" s="386" t="s">
        <v>86</v>
      </c>
      <c r="M1118" s="386" t="s">
        <v>244</v>
      </c>
      <c r="N1118" s="386" t="s">
        <v>62</v>
      </c>
      <c r="O1118" s="386" t="s">
        <v>88</v>
      </c>
      <c r="P1118" s="386" t="s">
        <v>90</v>
      </c>
      <c r="Q1118" s="386" t="s">
        <v>92</v>
      </c>
      <c r="R1118" s="386">
        <v>0</v>
      </c>
      <c r="S1118" s="389">
        <v>0</v>
      </c>
      <c r="T1118" s="386" t="s">
        <v>390</v>
      </c>
      <c r="U1118" s="386" t="s">
        <v>406</v>
      </c>
    </row>
    <row r="1119" spans="1:21">
      <c r="A1119" s="386" t="s">
        <v>91</v>
      </c>
      <c r="B1119" s="386" t="s">
        <v>17</v>
      </c>
      <c r="C1119" s="386"/>
      <c r="D1119" s="387">
        <v>45017</v>
      </c>
      <c r="E1119" s="386">
        <v>4</v>
      </c>
      <c r="F1119" s="386">
        <v>2023</v>
      </c>
      <c r="G1119" s="388">
        <v>0</v>
      </c>
      <c r="H1119" s="388">
        <v>25</v>
      </c>
      <c r="I1119" s="388">
        <v>0</v>
      </c>
      <c r="J1119" s="388">
        <v>0</v>
      </c>
      <c r="K1119" s="386" t="s">
        <v>352</v>
      </c>
      <c r="L1119" s="386" t="s">
        <v>86</v>
      </c>
      <c r="M1119" s="386" t="s">
        <v>244</v>
      </c>
      <c r="N1119" s="386" t="s">
        <v>62</v>
      </c>
      <c r="O1119" s="386" t="s">
        <v>88</v>
      </c>
      <c r="P1119" s="386" t="s">
        <v>90</v>
      </c>
      <c r="Q1119" s="386" t="s">
        <v>92</v>
      </c>
      <c r="R1119" s="386">
        <v>0</v>
      </c>
      <c r="S1119" s="386">
        <v>0</v>
      </c>
      <c r="T1119" s="386" t="s">
        <v>390</v>
      </c>
      <c r="U1119" s="386" t="s">
        <v>406</v>
      </c>
    </row>
    <row r="1120" spans="1:21">
      <c r="A1120" s="386" t="s">
        <v>91</v>
      </c>
      <c r="B1120" s="386" t="s">
        <v>132</v>
      </c>
      <c r="C1120" s="386"/>
      <c r="D1120" s="387">
        <v>45017</v>
      </c>
      <c r="E1120" s="386">
        <v>4</v>
      </c>
      <c r="F1120" s="386">
        <v>2023</v>
      </c>
      <c r="G1120" s="388">
        <v>0</v>
      </c>
      <c r="H1120" s="388">
        <v>25</v>
      </c>
      <c r="I1120" s="388">
        <v>0</v>
      </c>
      <c r="J1120" s="388">
        <v>0</v>
      </c>
      <c r="K1120" s="386" t="s">
        <v>352</v>
      </c>
      <c r="L1120" s="386" t="s">
        <v>86</v>
      </c>
      <c r="M1120" s="386" t="s">
        <v>244</v>
      </c>
      <c r="N1120" s="386" t="s">
        <v>62</v>
      </c>
      <c r="O1120" s="386" t="s">
        <v>88</v>
      </c>
      <c r="P1120" s="386" t="s">
        <v>90</v>
      </c>
      <c r="Q1120" s="386" t="s">
        <v>92</v>
      </c>
      <c r="R1120" s="386">
        <v>0</v>
      </c>
      <c r="S1120" s="386">
        <v>0</v>
      </c>
      <c r="T1120" s="386" t="s">
        <v>390</v>
      </c>
      <c r="U1120" s="386" t="s">
        <v>406</v>
      </c>
    </row>
    <row r="1121" spans="1:21">
      <c r="A1121" s="386" t="s">
        <v>91</v>
      </c>
      <c r="B1121" s="386" t="s">
        <v>13</v>
      </c>
      <c r="C1121" s="386"/>
      <c r="D1121" s="387">
        <v>45017</v>
      </c>
      <c r="E1121" s="386">
        <v>4</v>
      </c>
      <c r="F1121" s="386">
        <v>2023</v>
      </c>
      <c r="G1121" s="388">
        <v>0</v>
      </c>
      <c r="H1121" s="388">
        <v>25</v>
      </c>
      <c r="I1121" s="388">
        <v>0</v>
      </c>
      <c r="J1121" s="388">
        <v>0</v>
      </c>
      <c r="K1121" s="386" t="s">
        <v>352</v>
      </c>
      <c r="L1121" s="386" t="s">
        <v>86</v>
      </c>
      <c r="M1121" s="386" t="s">
        <v>244</v>
      </c>
      <c r="N1121" s="386" t="s">
        <v>62</v>
      </c>
      <c r="O1121" s="386" t="s">
        <v>88</v>
      </c>
      <c r="P1121" s="386" t="s">
        <v>90</v>
      </c>
      <c r="Q1121" s="386" t="s">
        <v>92</v>
      </c>
      <c r="R1121" s="386">
        <v>0</v>
      </c>
      <c r="S1121" s="389">
        <v>0</v>
      </c>
      <c r="T1121" s="386" t="s">
        <v>390</v>
      </c>
      <c r="U1121" s="386" t="s">
        <v>406</v>
      </c>
    </row>
    <row r="1122" spans="1:21">
      <c r="A1122" s="386" t="s">
        <v>91</v>
      </c>
      <c r="B1122" s="386" t="s">
        <v>14</v>
      </c>
      <c r="C1122" s="386"/>
      <c r="D1122" s="387">
        <v>45017</v>
      </c>
      <c r="E1122" s="386">
        <v>4</v>
      </c>
      <c r="F1122" s="386">
        <v>2023</v>
      </c>
      <c r="G1122" s="388">
        <v>0</v>
      </c>
      <c r="H1122" s="388">
        <v>25</v>
      </c>
      <c r="I1122" s="388">
        <v>0</v>
      </c>
      <c r="J1122" s="388">
        <v>0</v>
      </c>
      <c r="K1122" s="386" t="s">
        <v>352</v>
      </c>
      <c r="L1122" s="386" t="s">
        <v>86</v>
      </c>
      <c r="M1122" s="386" t="s">
        <v>244</v>
      </c>
      <c r="N1122" s="386" t="s">
        <v>62</v>
      </c>
      <c r="O1122" s="386" t="s">
        <v>88</v>
      </c>
      <c r="P1122" s="386" t="s">
        <v>90</v>
      </c>
      <c r="Q1122" s="386" t="s">
        <v>92</v>
      </c>
      <c r="R1122" s="386">
        <v>0</v>
      </c>
      <c r="S1122" s="386">
        <v>0</v>
      </c>
      <c r="T1122" s="386" t="s">
        <v>390</v>
      </c>
      <c r="U1122" s="386" t="s">
        <v>406</v>
      </c>
    </row>
    <row r="1123" spans="1:21">
      <c r="A1123" s="386" t="s">
        <v>93</v>
      </c>
      <c r="B1123" s="386" t="s">
        <v>93</v>
      </c>
      <c r="C1123" s="386"/>
      <c r="D1123" s="387">
        <v>45017</v>
      </c>
      <c r="E1123" s="386">
        <v>4</v>
      </c>
      <c r="F1123" s="386">
        <v>2023</v>
      </c>
      <c r="G1123" s="388">
        <v>210</v>
      </c>
      <c r="H1123" s="388">
        <v>25</v>
      </c>
      <c r="I1123" s="388">
        <v>17.5</v>
      </c>
      <c r="J1123" s="388">
        <v>3.343</v>
      </c>
      <c r="K1123" s="386" t="s">
        <v>93</v>
      </c>
      <c r="L1123" s="386" t="s">
        <v>41</v>
      </c>
      <c r="M1123" s="386" t="s">
        <v>244</v>
      </c>
      <c r="N1123" s="386" t="s">
        <v>44</v>
      </c>
      <c r="O1123" s="386" t="s">
        <v>94</v>
      </c>
      <c r="P1123" s="386" t="s">
        <v>46</v>
      </c>
      <c r="Q1123" s="386" t="s">
        <v>95</v>
      </c>
      <c r="R1123" s="386">
        <v>0</v>
      </c>
      <c r="S1123" s="386">
        <v>0</v>
      </c>
      <c r="T1123" s="386" t="s">
        <v>390</v>
      </c>
      <c r="U1123" s="386" t="s">
        <v>406</v>
      </c>
    </row>
    <row r="1124" spans="1:21">
      <c r="A1124" s="386" t="s">
        <v>96</v>
      </c>
      <c r="B1124" s="386" t="s">
        <v>7</v>
      </c>
      <c r="C1124" s="386"/>
      <c r="D1124" s="387">
        <v>45017</v>
      </c>
      <c r="E1124" s="386">
        <v>4</v>
      </c>
      <c r="F1124" s="386">
        <v>2023</v>
      </c>
      <c r="G1124" s="388">
        <v>145</v>
      </c>
      <c r="H1124" s="388">
        <v>25</v>
      </c>
      <c r="I1124" s="388">
        <v>12.083333333333334</v>
      </c>
      <c r="J1124" s="388">
        <v>0</v>
      </c>
      <c r="K1124" s="386" t="s">
        <v>96</v>
      </c>
      <c r="L1124" s="386" t="s">
        <v>377</v>
      </c>
      <c r="M1124" s="386" t="s">
        <v>243</v>
      </c>
      <c r="N1124" s="386" t="s">
        <v>83</v>
      </c>
      <c r="O1124" s="386" t="s">
        <v>378</v>
      </c>
      <c r="P1124" s="386" t="s">
        <v>46</v>
      </c>
      <c r="Q1124" s="386" t="s">
        <v>236</v>
      </c>
      <c r="R1124" s="386">
        <v>0</v>
      </c>
      <c r="S1124" s="389">
        <v>0</v>
      </c>
      <c r="T1124" s="386" t="s">
        <v>390</v>
      </c>
      <c r="U1124" s="386" t="s">
        <v>406</v>
      </c>
    </row>
    <row r="1125" spans="1:21">
      <c r="A1125" s="386" t="s">
        <v>96</v>
      </c>
      <c r="B1125" s="386" t="s">
        <v>8</v>
      </c>
      <c r="C1125" s="386"/>
      <c r="D1125" s="387">
        <v>45017</v>
      </c>
      <c r="E1125" s="386">
        <v>4</v>
      </c>
      <c r="F1125" s="386">
        <v>2023</v>
      </c>
      <c r="G1125" s="388">
        <v>80</v>
      </c>
      <c r="H1125" s="388">
        <v>25</v>
      </c>
      <c r="I1125" s="388">
        <v>6.666666666666667</v>
      </c>
      <c r="J1125" s="388">
        <v>0</v>
      </c>
      <c r="K1125" s="386" t="s">
        <v>96</v>
      </c>
      <c r="L1125" s="386" t="s">
        <v>377</v>
      </c>
      <c r="M1125" s="386" t="s">
        <v>243</v>
      </c>
      <c r="N1125" s="386" t="s">
        <v>83</v>
      </c>
      <c r="O1125" s="386" t="s">
        <v>378</v>
      </c>
      <c r="P1125" s="386" t="s">
        <v>46</v>
      </c>
      <c r="Q1125" s="386" t="s">
        <v>236</v>
      </c>
      <c r="R1125" s="386">
        <v>0</v>
      </c>
      <c r="S1125" s="386">
        <v>0</v>
      </c>
      <c r="T1125" s="386" t="s">
        <v>390</v>
      </c>
      <c r="U1125" s="386" t="s">
        <v>406</v>
      </c>
    </row>
    <row r="1126" spans="1:21">
      <c r="A1126" s="386" t="s">
        <v>96</v>
      </c>
      <c r="B1126" s="386" t="s">
        <v>9</v>
      </c>
      <c r="C1126" s="386"/>
      <c r="D1126" s="387">
        <v>45017</v>
      </c>
      <c r="E1126" s="386">
        <v>4</v>
      </c>
      <c r="F1126" s="386">
        <v>2023</v>
      </c>
      <c r="G1126" s="388">
        <v>80</v>
      </c>
      <c r="H1126" s="388">
        <v>25</v>
      </c>
      <c r="I1126" s="388">
        <v>6.666666666666667</v>
      </c>
      <c r="J1126" s="388">
        <v>0</v>
      </c>
      <c r="K1126" s="386" t="s">
        <v>96</v>
      </c>
      <c r="L1126" s="386" t="s">
        <v>377</v>
      </c>
      <c r="M1126" s="386" t="s">
        <v>243</v>
      </c>
      <c r="N1126" s="386" t="s">
        <v>83</v>
      </c>
      <c r="O1126" s="386" t="s">
        <v>378</v>
      </c>
      <c r="P1126" s="386" t="s">
        <v>46</v>
      </c>
      <c r="Q1126" s="386" t="s">
        <v>236</v>
      </c>
      <c r="R1126" s="386">
        <v>0</v>
      </c>
      <c r="S1126" s="386">
        <v>0</v>
      </c>
      <c r="T1126" s="386" t="s">
        <v>390</v>
      </c>
      <c r="U1126" s="386" t="s">
        <v>406</v>
      </c>
    </row>
    <row r="1127" spans="1:21">
      <c r="A1127" s="386" t="s">
        <v>96</v>
      </c>
      <c r="B1127" s="386" t="s">
        <v>10</v>
      </c>
      <c r="C1127" s="386"/>
      <c r="D1127" s="387">
        <v>45017</v>
      </c>
      <c r="E1127" s="386">
        <v>4</v>
      </c>
      <c r="F1127" s="386">
        <v>2023</v>
      </c>
      <c r="G1127" s="388">
        <v>10</v>
      </c>
      <c r="H1127" s="388">
        <v>25</v>
      </c>
      <c r="I1127" s="388">
        <v>0.83333333333333337</v>
      </c>
      <c r="J1127" s="388">
        <v>0</v>
      </c>
      <c r="K1127" s="386" t="s">
        <v>96</v>
      </c>
      <c r="L1127" s="386" t="s">
        <v>377</v>
      </c>
      <c r="M1127" s="386" t="s">
        <v>243</v>
      </c>
      <c r="N1127" s="386" t="s">
        <v>83</v>
      </c>
      <c r="O1127" s="386" t="s">
        <v>378</v>
      </c>
      <c r="P1127" s="386" t="s">
        <v>46</v>
      </c>
      <c r="Q1127" s="386" t="s">
        <v>236</v>
      </c>
      <c r="R1127" s="386">
        <v>0</v>
      </c>
      <c r="S1127" s="389">
        <v>0</v>
      </c>
      <c r="T1127" s="386" t="s">
        <v>390</v>
      </c>
      <c r="U1127" s="386" t="s">
        <v>406</v>
      </c>
    </row>
    <row r="1128" spans="1:21">
      <c r="A1128" s="386" t="s">
        <v>96</v>
      </c>
      <c r="B1128" s="386" t="s">
        <v>5</v>
      </c>
      <c r="C1128" s="386"/>
      <c r="D1128" s="387">
        <v>45017</v>
      </c>
      <c r="E1128" s="386">
        <v>4</v>
      </c>
      <c r="F1128" s="386">
        <v>2023</v>
      </c>
      <c r="G1128" s="388">
        <v>30</v>
      </c>
      <c r="H1128" s="388">
        <v>25</v>
      </c>
      <c r="I1128" s="388">
        <v>2.5</v>
      </c>
      <c r="J1128" s="388">
        <v>0</v>
      </c>
      <c r="K1128" s="386" t="s">
        <v>96</v>
      </c>
      <c r="L1128" s="386" t="s">
        <v>377</v>
      </c>
      <c r="M1128" s="386" t="s">
        <v>243</v>
      </c>
      <c r="N1128" s="386" t="s">
        <v>83</v>
      </c>
      <c r="O1128" s="386" t="s">
        <v>378</v>
      </c>
      <c r="P1128" s="386" t="s">
        <v>46</v>
      </c>
      <c r="Q1128" s="386" t="s">
        <v>236</v>
      </c>
      <c r="R1128" s="386">
        <v>0</v>
      </c>
      <c r="S1128" s="386">
        <v>0</v>
      </c>
      <c r="T1128" s="386" t="s">
        <v>390</v>
      </c>
      <c r="U1128" s="386" t="s">
        <v>406</v>
      </c>
    </row>
    <row r="1129" spans="1:21">
      <c r="A1129" s="386" t="s">
        <v>96</v>
      </c>
      <c r="B1129" s="386" t="s">
        <v>11</v>
      </c>
      <c r="C1129" s="386"/>
      <c r="D1129" s="387">
        <v>45017</v>
      </c>
      <c r="E1129" s="386">
        <v>4</v>
      </c>
      <c r="F1129" s="386">
        <v>2023</v>
      </c>
      <c r="G1129" s="388">
        <v>60</v>
      </c>
      <c r="H1129" s="388">
        <v>25</v>
      </c>
      <c r="I1129" s="388">
        <v>5</v>
      </c>
      <c r="J1129" s="388">
        <v>0</v>
      </c>
      <c r="K1129" s="386" t="s">
        <v>96</v>
      </c>
      <c r="L1129" s="386" t="s">
        <v>377</v>
      </c>
      <c r="M1129" s="386" t="s">
        <v>243</v>
      </c>
      <c r="N1129" s="386" t="s">
        <v>83</v>
      </c>
      <c r="O1129" s="386" t="s">
        <v>378</v>
      </c>
      <c r="P1129" s="386" t="s">
        <v>46</v>
      </c>
      <c r="Q1129" s="386" t="s">
        <v>236</v>
      </c>
      <c r="R1129" s="386">
        <v>0</v>
      </c>
      <c r="S1129" s="386">
        <v>0</v>
      </c>
      <c r="T1129" s="386" t="s">
        <v>390</v>
      </c>
      <c r="U1129" s="386" t="s">
        <v>406</v>
      </c>
    </row>
    <row r="1130" spans="1:21">
      <c r="A1130" s="386" t="s">
        <v>96</v>
      </c>
      <c r="B1130" s="386" t="s">
        <v>12</v>
      </c>
      <c r="C1130" s="386"/>
      <c r="D1130" s="387">
        <v>45017</v>
      </c>
      <c r="E1130" s="386">
        <v>4</v>
      </c>
      <c r="F1130" s="386">
        <v>2023</v>
      </c>
      <c r="G1130" s="388">
        <v>30</v>
      </c>
      <c r="H1130" s="388">
        <v>25</v>
      </c>
      <c r="I1130" s="388">
        <v>2.5</v>
      </c>
      <c r="J1130" s="388">
        <v>0</v>
      </c>
      <c r="K1130" s="386" t="s">
        <v>96</v>
      </c>
      <c r="L1130" s="386" t="s">
        <v>377</v>
      </c>
      <c r="M1130" s="386" t="s">
        <v>243</v>
      </c>
      <c r="N1130" s="386" t="s">
        <v>83</v>
      </c>
      <c r="O1130" s="386" t="s">
        <v>378</v>
      </c>
      <c r="P1130" s="386" t="s">
        <v>46</v>
      </c>
      <c r="Q1130" s="386" t="s">
        <v>236</v>
      </c>
      <c r="R1130" s="386">
        <v>3.3</v>
      </c>
      <c r="S1130" s="389">
        <v>7.87</v>
      </c>
      <c r="T1130" s="386" t="s">
        <v>390</v>
      </c>
      <c r="U1130" s="386" t="s">
        <v>406</v>
      </c>
    </row>
    <row r="1131" spans="1:21">
      <c r="A1131" s="386" t="s">
        <v>96</v>
      </c>
      <c r="B1131" s="386" t="s">
        <v>15</v>
      </c>
      <c r="C1131" s="386"/>
      <c r="D1131" s="387">
        <v>45017</v>
      </c>
      <c r="E1131" s="386">
        <v>4</v>
      </c>
      <c r="F1131" s="386">
        <v>2023</v>
      </c>
      <c r="G1131" s="388">
        <v>0</v>
      </c>
      <c r="H1131" s="388">
        <v>25</v>
      </c>
      <c r="I1131" s="388">
        <v>0</v>
      </c>
      <c r="J1131" s="388">
        <v>0</v>
      </c>
      <c r="K1131" s="386" t="s">
        <v>96</v>
      </c>
      <c r="L1131" s="386" t="s">
        <v>377</v>
      </c>
      <c r="M1131" s="386" t="s">
        <v>243</v>
      </c>
      <c r="N1131" s="386" t="s">
        <v>83</v>
      </c>
      <c r="O1131" s="386" t="s">
        <v>378</v>
      </c>
      <c r="P1131" s="386" t="s">
        <v>46</v>
      </c>
      <c r="Q1131" s="386" t="s">
        <v>236</v>
      </c>
      <c r="R1131" s="386">
        <v>3.3</v>
      </c>
      <c r="S1131" s="386">
        <v>4.3499999999999996</v>
      </c>
      <c r="T1131" s="386" t="s">
        <v>390</v>
      </c>
      <c r="U1131" s="386" t="s">
        <v>406</v>
      </c>
    </row>
    <row r="1132" spans="1:21">
      <c r="A1132" s="386" t="s">
        <v>96</v>
      </c>
      <c r="B1132" s="386" t="s">
        <v>16</v>
      </c>
      <c r="C1132" s="386"/>
      <c r="D1132" s="387">
        <v>45017</v>
      </c>
      <c r="E1132" s="386">
        <v>4</v>
      </c>
      <c r="F1132" s="386">
        <v>2023</v>
      </c>
      <c r="G1132" s="388">
        <v>15</v>
      </c>
      <c r="H1132" s="388">
        <v>25</v>
      </c>
      <c r="I1132" s="388">
        <v>1.25</v>
      </c>
      <c r="J1132" s="388">
        <v>0</v>
      </c>
      <c r="K1132" s="386" t="s">
        <v>96</v>
      </c>
      <c r="L1132" s="386" t="s">
        <v>377</v>
      </c>
      <c r="M1132" s="386" t="s">
        <v>243</v>
      </c>
      <c r="N1132" s="386" t="s">
        <v>83</v>
      </c>
      <c r="O1132" s="386" t="s">
        <v>378</v>
      </c>
      <c r="P1132" s="386" t="s">
        <v>46</v>
      </c>
      <c r="Q1132" s="386" t="s">
        <v>236</v>
      </c>
      <c r="R1132" s="386">
        <v>3.3</v>
      </c>
      <c r="S1132" s="386">
        <v>14.75</v>
      </c>
      <c r="T1132" s="386" t="s">
        <v>390</v>
      </c>
      <c r="U1132" s="386" t="s">
        <v>406</v>
      </c>
    </row>
    <row r="1133" spans="1:21">
      <c r="A1133" s="386" t="s">
        <v>96</v>
      </c>
      <c r="B1133" s="386" t="s">
        <v>17</v>
      </c>
      <c r="C1133" s="386"/>
      <c r="D1133" s="387">
        <v>45017</v>
      </c>
      <c r="E1133" s="386">
        <v>4</v>
      </c>
      <c r="F1133" s="386">
        <v>2023</v>
      </c>
      <c r="G1133" s="388">
        <v>0</v>
      </c>
      <c r="H1133" s="388">
        <v>25</v>
      </c>
      <c r="I1133" s="388">
        <v>0</v>
      </c>
      <c r="J1133" s="388">
        <v>0</v>
      </c>
      <c r="K1133" s="386" t="s">
        <v>96</v>
      </c>
      <c r="L1133" s="386" t="s">
        <v>377</v>
      </c>
      <c r="M1133" s="386" t="s">
        <v>243</v>
      </c>
      <c r="N1133" s="386" t="s">
        <v>83</v>
      </c>
      <c r="O1133" s="386" t="s">
        <v>378</v>
      </c>
      <c r="P1133" s="386" t="s">
        <v>46</v>
      </c>
      <c r="Q1133" s="386" t="s">
        <v>236</v>
      </c>
      <c r="R1133" s="386">
        <v>1.6866666666666668</v>
      </c>
      <c r="S1133" s="389">
        <v>2.0699999999999998</v>
      </c>
      <c r="T1133" s="386" t="s">
        <v>390</v>
      </c>
      <c r="U1133" s="386" t="s">
        <v>406</v>
      </c>
    </row>
    <row r="1134" spans="1:21">
      <c r="A1134" s="386" t="s">
        <v>96</v>
      </c>
      <c r="B1134" s="386" t="s">
        <v>132</v>
      </c>
      <c r="C1134" s="386"/>
      <c r="D1134" s="387">
        <v>45017</v>
      </c>
      <c r="E1134" s="386">
        <v>4</v>
      </c>
      <c r="F1134" s="386">
        <v>2023</v>
      </c>
      <c r="G1134" s="388">
        <v>0</v>
      </c>
      <c r="H1134" s="388">
        <v>25</v>
      </c>
      <c r="I1134" s="388">
        <v>0</v>
      </c>
      <c r="J1134" s="388">
        <v>0</v>
      </c>
      <c r="K1134" s="386" t="s">
        <v>96</v>
      </c>
      <c r="L1134" s="386" t="s">
        <v>377</v>
      </c>
      <c r="M1134" s="386" t="s">
        <v>243</v>
      </c>
      <c r="N1134" s="386" t="s">
        <v>83</v>
      </c>
      <c r="O1134" s="386" t="s">
        <v>378</v>
      </c>
      <c r="P1134" s="386" t="s">
        <v>46</v>
      </c>
      <c r="Q1134" s="386" t="s">
        <v>236</v>
      </c>
      <c r="R1134" s="386">
        <v>1.6866666666666668</v>
      </c>
      <c r="S1134" s="386">
        <v>1.17</v>
      </c>
      <c r="T1134" s="386" t="s">
        <v>390</v>
      </c>
      <c r="U1134" s="386" t="s">
        <v>406</v>
      </c>
    </row>
    <row r="1135" spans="1:21">
      <c r="A1135" s="386" t="s">
        <v>96</v>
      </c>
      <c r="B1135" s="386" t="s">
        <v>13</v>
      </c>
      <c r="C1135" s="386"/>
      <c r="D1135" s="387">
        <v>45017</v>
      </c>
      <c r="E1135" s="386">
        <v>4</v>
      </c>
      <c r="F1135" s="386">
        <v>2023</v>
      </c>
      <c r="G1135" s="388">
        <v>0</v>
      </c>
      <c r="H1135" s="388">
        <v>25</v>
      </c>
      <c r="I1135" s="388">
        <v>0</v>
      </c>
      <c r="J1135" s="388">
        <v>0</v>
      </c>
      <c r="K1135" s="386" t="s">
        <v>96</v>
      </c>
      <c r="L1135" s="386" t="s">
        <v>377</v>
      </c>
      <c r="M1135" s="386" t="s">
        <v>243</v>
      </c>
      <c r="N1135" s="386" t="s">
        <v>83</v>
      </c>
      <c r="O1135" s="386" t="s">
        <v>378</v>
      </c>
      <c r="P1135" s="386" t="s">
        <v>46</v>
      </c>
      <c r="Q1135" s="386" t="s">
        <v>236</v>
      </c>
      <c r="R1135" s="386">
        <v>1.6866666666666668</v>
      </c>
      <c r="S1135" s="386">
        <v>3.13</v>
      </c>
      <c r="T1135" s="386" t="s">
        <v>390</v>
      </c>
      <c r="U1135" s="386" t="s">
        <v>406</v>
      </c>
    </row>
    <row r="1136" spans="1:21">
      <c r="A1136" s="386" t="s">
        <v>96</v>
      </c>
      <c r="B1136" s="386" t="s">
        <v>14</v>
      </c>
      <c r="C1136" s="386"/>
      <c r="D1136" s="387">
        <v>45017</v>
      </c>
      <c r="E1136" s="386">
        <v>4</v>
      </c>
      <c r="F1136" s="386">
        <v>2023</v>
      </c>
      <c r="G1136" s="388">
        <v>0</v>
      </c>
      <c r="H1136" s="388">
        <v>25</v>
      </c>
      <c r="I1136" s="388">
        <v>0</v>
      </c>
      <c r="J1136" s="388">
        <v>0</v>
      </c>
      <c r="K1136" s="386" t="s">
        <v>96</v>
      </c>
      <c r="L1136" s="386" t="s">
        <v>377</v>
      </c>
      <c r="M1136" s="386" t="s">
        <v>243</v>
      </c>
      <c r="N1136" s="386" t="s">
        <v>83</v>
      </c>
      <c r="O1136" s="386" t="s">
        <v>378</v>
      </c>
      <c r="P1136" s="386" t="s">
        <v>46</v>
      </c>
      <c r="Q1136" s="386" t="s">
        <v>236</v>
      </c>
      <c r="R1136" s="386">
        <v>2.3466666666666667</v>
      </c>
      <c r="S1136" s="389">
        <v>0</v>
      </c>
      <c r="T1136" s="386" t="s">
        <v>390</v>
      </c>
      <c r="U1136" s="386" t="s">
        <v>406</v>
      </c>
    </row>
    <row r="1137" spans="1:21">
      <c r="A1137" s="386" t="s">
        <v>98</v>
      </c>
      <c r="B1137" s="386" t="s">
        <v>7</v>
      </c>
      <c r="C1137" s="386"/>
      <c r="D1137" s="387">
        <v>45017</v>
      </c>
      <c r="E1137" s="386">
        <v>4</v>
      </c>
      <c r="F1137" s="386">
        <v>2023</v>
      </c>
      <c r="G1137" s="388">
        <v>32.5</v>
      </c>
      <c r="H1137" s="388">
        <v>25</v>
      </c>
      <c r="I1137" s="388">
        <v>2.7083333333333335</v>
      </c>
      <c r="J1137" s="388">
        <v>0</v>
      </c>
      <c r="K1137" s="386" t="s">
        <v>98</v>
      </c>
      <c r="L1137" s="386" t="s">
        <v>41</v>
      </c>
      <c r="M1137" s="386" t="s">
        <v>243</v>
      </c>
      <c r="N1137" s="386" t="s">
        <v>83</v>
      </c>
      <c r="O1137" s="386" t="s">
        <v>99</v>
      </c>
      <c r="P1137" s="386" t="s">
        <v>46</v>
      </c>
      <c r="Q1137" s="386" t="s">
        <v>100</v>
      </c>
      <c r="R1137" s="386">
        <v>2.3466666666666667</v>
      </c>
      <c r="S1137" s="386">
        <v>0.86</v>
      </c>
      <c r="T1137" s="386" t="s">
        <v>390</v>
      </c>
      <c r="U1137" s="386" t="s">
        <v>406</v>
      </c>
    </row>
    <row r="1138" spans="1:21">
      <c r="A1138" s="386" t="s">
        <v>98</v>
      </c>
      <c r="B1138" s="386" t="s">
        <v>8</v>
      </c>
      <c r="C1138" s="386"/>
      <c r="D1138" s="387">
        <v>45017</v>
      </c>
      <c r="E1138" s="386">
        <v>4</v>
      </c>
      <c r="F1138" s="386">
        <v>2023</v>
      </c>
      <c r="G1138" s="388">
        <v>3.25</v>
      </c>
      <c r="H1138" s="388">
        <v>25</v>
      </c>
      <c r="I1138" s="388">
        <v>0.27083333333333331</v>
      </c>
      <c r="J1138" s="388">
        <v>0</v>
      </c>
      <c r="K1138" s="386" t="s">
        <v>98</v>
      </c>
      <c r="L1138" s="386" t="s">
        <v>41</v>
      </c>
      <c r="M1138" s="386" t="s">
        <v>243</v>
      </c>
      <c r="N1138" s="386" t="s">
        <v>83</v>
      </c>
      <c r="O1138" s="386" t="s">
        <v>99</v>
      </c>
      <c r="P1138" s="386" t="s">
        <v>46</v>
      </c>
      <c r="Q1138" s="386" t="s">
        <v>100</v>
      </c>
      <c r="R1138" s="386">
        <v>2.3466666666666667</v>
      </c>
      <c r="S1138" s="386">
        <v>1.1100000000000001</v>
      </c>
      <c r="T1138" s="386" t="s">
        <v>390</v>
      </c>
      <c r="U1138" s="386" t="s">
        <v>406</v>
      </c>
    </row>
    <row r="1139" spans="1:21">
      <c r="A1139" s="386" t="s">
        <v>98</v>
      </c>
      <c r="B1139" s="386" t="s">
        <v>9</v>
      </c>
      <c r="C1139" s="386"/>
      <c r="D1139" s="387">
        <v>45017</v>
      </c>
      <c r="E1139" s="386">
        <v>4</v>
      </c>
      <c r="F1139" s="386">
        <v>2023</v>
      </c>
      <c r="G1139" s="388">
        <v>8.125</v>
      </c>
      <c r="H1139" s="388">
        <v>25</v>
      </c>
      <c r="I1139" s="388">
        <v>0.67708333333333337</v>
      </c>
      <c r="J1139" s="388">
        <v>0</v>
      </c>
      <c r="K1139" s="386" t="s">
        <v>98</v>
      </c>
      <c r="L1139" s="386" t="s">
        <v>41</v>
      </c>
      <c r="M1139" s="386" t="s">
        <v>243</v>
      </c>
      <c r="N1139" s="386" t="s">
        <v>83</v>
      </c>
      <c r="O1139" s="386" t="s">
        <v>99</v>
      </c>
      <c r="P1139" s="386" t="s">
        <v>46</v>
      </c>
      <c r="Q1139" s="386" t="s">
        <v>100</v>
      </c>
      <c r="R1139" s="386">
        <v>1.1733333333333333</v>
      </c>
      <c r="S1139" s="389">
        <v>4.42</v>
      </c>
      <c r="T1139" s="386" t="s">
        <v>390</v>
      </c>
      <c r="U1139" s="386" t="s">
        <v>406</v>
      </c>
    </row>
    <row r="1140" spans="1:21">
      <c r="A1140" s="386" t="s">
        <v>98</v>
      </c>
      <c r="B1140" s="386" t="s">
        <v>10</v>
      </c>
      <c r="C1140" s="386"/>
      <c r="D1140" s="387">
        <v>45017</v>
      </c>
      <c r="E1140" s="386">
        <v>4</v>
      </c>
      <c r="F1140" s="386">
        <v>2023</v>
      </c>
      <c r="G1140" s="388">
        <v>1.625</v>
      </c>
      <c r="H1140" s="388">
        <v>25</v>
      </c>
      <c r="I1140" s="388">
        <v>0.13541666666666666</v>
      </c>
      <c r="J1140" s="388">
        <v>0</v>
      </c>
      <c r="K1140" s="386" t="s">
        <v>98</v>
      </c>
      <c r="L1140" s="386" t="s">
        <v>41</v>
      </c>
      <c r="M1140" s="386" t="s">
        <v>243</v>
      </c>
      <c r="N1140" s="386" t="s">
        <v>83</v>
      </c>
      <c r="O1140" s="386" t="s">
        <v>99</v>
      </c>
      <c r="P1140" s="386" t="s">
        <v>46</v>
      </c>
      <c r="Q1140" s="386" t="s">
        <v>100</v>
      </c>
      <c r="R1140" s="386">
        <v>1.1733333333333333</v>
      </c>
      <c r="S1140" s="386">
        <v>6.3426999999999998</v>
      </c>
      <c r="T1140" s="386" t="s">
        <v>390</v>
      </c>
      <c r="U1140" s="386" t="s">
        <v>406</v>
      </c>
    </row>
    <row r="1141" spans="1:21">
      <c r="A1141" s="386" t="s">
        <v>98</v>
      </c>
      <c r="B1141" s="386" t="s">
        <v>5</v>
      </c>
      <c r="C1141" s="386"/>
      <c r="D1141" s="387">
        <v>45017</v>
      </c>
      <c r="E1141" s="386">
        <v>4</v>
      </c>
      <c r="F1141" s="386">
        <v>2023</v>
      </c>
      <c r="G1141" s="388">
        <v>29.25</v>
      </c>
      <c r="H1141" s="388">
        <v>25</v>
      </c>
      <c r="I1141" s="388">
        <v>2.4375</v>
      </c>
      <c r="J1141" s="388">
        <v>0</v>
      </c>
      <c r="K1141" s="386" t="s">
        <v>98</v>
      </c>
      <c r="L1141" s="386" t="s">
        <v>41</v>
      </c>
      <c r="M1141" s="386" t="s">
        <v>243</v>
      </c>
      <c r="N1141" s="386" t="s">
        <v>83</v>
      </c>
      <c r="O1141" s="386" t="s">
        <v>99</v>
      </c>
      <c r="P1141" s="386" t="s">
        <v>46</v>
      </c>
      <c r="Q1141" s="386" t="s">
        <v>100</v>
      </c>
      <c r="R1141" s="386">
        <v>1.1733333333333333</v>
      </c>
      <c r="S1141" s="386">
        <v>6.3</v>
      </c>
      <c r="T1141" s="386" t="s">
        <v>390</v>
      </c>
      <c r="U1141" s="386" t="s">
        <v>406</v>
      </c>
    </row>
    <row r="1142" spans="1:21">
      <c r="A1142" s="386" t="s">
        <v>98</v>
      </c>
      <c r="B1142" s="386" t="s">
        <v>11</v>
      </c>
      <c r="C1142" s="386"/>
      <c r="D1142" s="387">
        <v>45017</v>
      </c>
      <c r="E1142" s="386">
        <v>4</v>
      </c>
      <c r="F1142" s="386">
        <v>2023</v>
      </c>
      <c r="G1142" s="388">
        <v>48.75</v>
      </c>
      <c r="H1142" s="388">
        <v>25</v>
      </c>
      <c r="I1142" s="388">
        <v>4.0625</v>
      </c>
      <c r="J1142" s="388">
        <v>0</v>
      </c>
      <c r="K1142" s="386" t="s">
        <v>98</v>
      </c>
      <c r="L1142" s="386" t="s">
        <v>41</v>
      </c>
      <c r="M1142" s="386" t="s">
        <v>243</v>
      </c>
      <c r="N1142" s="386" t="s">
        <v>83</v>
      </c>
      <c r="O1142" s="386" t="s">
        <v>99</v>
      </c>
      <c r="P1142" s="386" t="s">
        <v>46</v>
      </c>
      <c r="Q1142" s="386" t="s">
        <v>100</v>
      </c>
      <c r="R1142" s="386">
        <v>3.6666666666666665</v>
      </c>
      <c r="S1142" s="389">
        <v>0</v>
      </c>
      <c r="T1142" s="386" t="s">
        <v>390</v>
      </c>
      <c r="U1142" s="386" t="s">
        <v>406</v>
      </c>
    </row>
    <row r="1143" spans="1:21">
      <c r="A1143" s="386" t="s">
        <v>98</v>
      </c>
      <c r="B1143" s="386" t="s">
        <v>12</v>
      </c>
      <c r="C1143" s="386"/>
      <c r="D1143" s="387">
        <v>45017</v>
      </c>
      <c r="E1143" s="386">
        <v>4</v>
      </c>
      <c r="F1143" s="386">
        <v>2023</v>
      </c>
      <c r="G1143" s="388">
        <v>3.25</v>
      </c>
      <c r="H1143" s="388">
        <v>25</v>
      </c>
      <c r="I1143" s="388">
        <v>0.27083333333333331</v>
      </c>
      <c r="J1143" s="388">
        <v>59.39</v>
      </c>
      <c r="K1143" s="386" t="s">
        <v>98</v>
      </c>
      <c r="L1143" s="386" t="s">
        <v>41</v>
      </c>
      <c r="M1143" s="386" t="s">
        <v>243</v>
      </c>
      <c r="N1143" s="386" t="s">
        <v>83</v>
      </c>
      <c r="O1143" s="386" t="s">
        <v>99</v>
      </c>
      <c r="P1143" s="386" t="s">
        <v>46</v>
      </c>
      <c r="Q1143" s="386" t="s">
        <v>100</v>
      </c>
      <c r="R1143" s="386">
        <v>3.6666666666666665</v>
      </c>
      <c r="S1143" s="386">
        <v>0</v>
      </c>
      <c r="T1143" s="386" t="s">
        <v>390</v>
      </c>
      <c r="U1143" s="386" t="s">
        <v>406</v>
      </c>
    </row>
    <row r="1144" spans="1:21">
      <c r="A1144" s="386" t="s">
        <v>98</v>
      </c>
      <c r="B1144" s="386" t="s">
        <v>15</v>
      </c>
      <c r="C1144" s="386"/>
      <c r="D1144" s="387">
        <v>45017</v>
      </c>
      <c r="E1144" s="386">
        <v>4</v>
      </c>
      <c r="F1144" s="386">
        <v>2023</v>
      </c>
      <c r="G1144" s="388">
        <v>3.25</v>
      </c>
      <c r="H1144" s="388">
        <v>25</v>
      </c>
      <c r="I1144" s="388">
        <v>0.27083333333333331</v>
      </c>
      <c r="J1144" s="388">
        <v>0</v>
      </c>
      <c r="K1144" s="386" t="s">
        <v>98</v>
      </c>
      <c r="L1144" s="386" t="s">
        <v>41</v>
      </c>
      <c r="M1144" s="386" t="s">
        <v>243</v>
      </c>
      <c r="N1144" s="386" t="s">
        <v>83</v>
      </c>
      <c r="O1144" s="386" t="s">
        <v>99</v>
      </c>
      <c r="P1144" s="386" t="s">
        <v>46</v>
      </c>
      <c r="Q1144" s="386" t="s">
        <v>100</v>
      </c>
      <c r="R1144" s="386">
        <v>3.6666666666666665</v>
      </c>
      <c r="S1144" s="386">
        <v>0</v>
      </c>
      <c r="T1144" s="386" t="s">
        <v>390</v>
      </c>
      <c r="U1144" s="386" t="s">
        <v>406</v>
      </c>
    </row>
    <row r="1145" spans="1:21">
      <c r="A1145" s="386" t="s">
        <v>98</v>
      </c>
      <c r="B1145" s="386" t="s">
        <v>16</v>
      </c>
      <c r="C1145" s="386"/>
      <c r="D1145" s="387">
        <v>45017</v>
      </c>
      <c r="E1145" s="386">
        <v>4</v>
      </c>
      <c r="F1145" s="386">
        <v>2023</v>
      </c>
      <c r="G1145" s="388">
        <v>0</v>
      </c>
      <c r="H1145" s="388">
        <v>25</v>
      </c>
      <c r="I1145" s="388">
        <v>0</v>
      </c>
      <c r="J1145" s="388">
        <v>0</v>
      </c>
      <c r="K1145" s="386" t="s">
        <v>98</v>
      </c>
      <c r="L1145" s="386" t="s">
        <v>41</v>
      </c>
      <c r="M1145" s="386" t="s">
        <v>243</v>
      </c>
      <c r="N1145" s="386" t="s">
        <v>83</v>
      </c>
      <c r="O1145" s="386" t="s">
        <v>99</v>
      </c>
      <c r="P1145" s="386" t="s">
        <v>46</v>
      </c>
      <c r="Q1145" s="386" t="s">
        <v>100</v>
      </c>
      <c r="R1145" s="386">
        <v>2.5666666666666669</v>
      </c>
      <c r="S1145" s="389">
        <v>0.17</v>
      </c>
      <c r="T1145" s="386" t="s">
        <v>390</v>
      </c>
      <c r="U1145" s="386" t="s">
        <v>406</v>
      </c>
    </row>
    <row r="1146" spans="1:21">
      <c r="A1146" s="386" t="s">
        <v>98</v>
      </c>
      <c r="B1146" s="386" t="s">
        <v>17</v>
      </c>
      <c r="C1146" s="386"/>
      <c r="D1146" s="387">
        <v>45017</v>
      </c>
      <c r="E1146" s="386">
        <v>4</v>
      </c>
      <c r="F1146" s="386">
        <v>2023</v>
      </c>
      <c r="G1146" s="388">
        <v>0</v>
      </c>
      <c r="H1146" s="388">
        <v>25</v>
      </c>
      <c r="I1146" s="388">
        <v>0</v>
      </c>
      <c r="J1146" s="388">
        <v>0</v>
      </c>
      <c r="K1146" s="386" t="s">
        <v>98</v>
      </c>
      <c r="L1146" s="386" t="s">
        <v>41</v>
      </c>
      <c r="M1146" s="386" t="s">
        <v>243</v>
      </c>
      <c r="N1146" s="386" t="s">
        <v>83</v>
      </c>
      <c r="O1146" s="386" t="s">
        <v>99</v>
      </c>
      <c r="P1146" s="386" t="s">
        <v>46</v>
      </c>
      <c r="Q1146" s="386" t="s">
        <v>100</v>
      </c>
      <c r="R1146" s="386">
        <v>2.5666666666666669</v>
      </c>
      <c r="S1146" s="386">
        <v>7.0000000000000007E-2</v>
      </c>
      <c r="T1146" s="386" t="s">
        <v>390</v>
      </c>
      <c r="U1146" s="386" t="s">
        <v>406</v>
      </c>
    </row>
    <row r="1147" spans="1:21">
      <c r="A1147" s="386" t="s">
        <v>98</v>
      </c>
      <c r="B1147" s="386" t="s">
        <v>132</v>
      </c>
      <c r="C1147" s="386"/>
      <c r="D1147" s="387">
        <v>45017</v>
      </c>
      <c r="E1147" s="386">
        <v>4</v>
      </c>
      <c r="F1147" s="386">
        <v>2023</v>
      </c>
      <c r="G1147" s="388">
        <v>0</v>
      </c>
      <c r="H1147" s="388">
        <v>25</v>
      </c>
      <c r="I1147" s="388">
        <v>0</v>
      </c>
      <c r="J1147" s="388">
        <v>0</v>
      </c>
      <c r="K1147" s="386" t="s">
        <v>98</v>
      </c>
      <c r="L1147" s="386" t="s">
        <v>41</v>
      </c>
      <c r="M1147" s="386" t="s">
        <v>243</v>
      </c>
      <c r="N1147" s="386" t="s">
        <v>83</v>
      </c>
      <c r="O1147" s="386" t="s">
        <v>99</v>
      </c>
      <c r="P1147" s="386" t="s">
        <v>46</v>
      </c>
      <c r="Q1147" s="386" t="s">
        <v>100</v>
      </c>
      <c r="R1147" s="386">
        <v>2.5666666666666669</v>
      </c>
      <c r="S1147" s="386">
        <v>5.6</v>
      </c>
      <c r="T1147" s="386" t="s">
        <v>390</v>
      </c>
      <c r="U1147" s="386" t="s">
        <v>406</v>
      </c>
    </row>
    <row r="1148" spans="1:21">
      <c r="A1148" s="386" t="s">
        <v>98</v>
      </c>
      <c r="B1148" s="386" t="s">
        <v>13</v>
      </c>
      <c r="C1148" s="386"/>
      <c r="D1148" s="387">
        <v>45017</v>
      </c>
      <c r="E1148" s="386">
        <v>4</v>
      </c>
      <c r="F1148" s="386">
        <v>2023</v>
      </c>
      <c r="G1148" s="388">
        <v>0</v>
      </c>
      <c r="H1148" s="388">
        <v>25</v>
      </c>
      <c r="I1148" s="388">
        <v>0</v>
      </c>
      <c r="J1148" s="388">
        <v>0</v>
      </c>
      <c r="K1148" s="386" t="s">
        <v>98</v>
      </c>
      <c r="L1148" s="386" t="s">
        <v>41</v>
      </c>
      <c r="M1148" s="386" t="s">
        <v>243</v>
      </c>
      <c r="N1148" s="386" t="s">
        <v>83</v>
      </c>
      <c r="O1148" s="386" t="s">
        <v>99</v>
      </c>
      <c r="P1148" s="386" t="s">
        <v>46</v>
      </c>
      <c r="Q1148" s="386" t="s">
        <v>100</v>
      </c>
      <c r="R1148" s="386">
        <v>0.51333333333333331</v>
      </c>
      <c r="S1148" s="389">
        <v>0</v>
      </c>
      <c r="T1148" s="386" t="s">
        <v>390</v>
      </c>
      <c r="U1148" s="386" t="s">
        <v>406</v>
      </c>
    </row>
    <row r="1149" spans="1:21">
      <c r="A1149" s="386" t="s">
        <v>98</v>
      </c>
      <c r="B1149" s="386" t="s">
        <v>14</v>
      </c>
      <c r="C1149" s="386"/>
      <c r="D1149" s="387">
        <v>45017</v>
      </c>
      <c r="E1149" s="386">
        <v>4</v>
      </c>
      <c r="F1149" s="386">
        <v>2023</v>
      </c>
      <c r="G1149" s="388">
        <v>0</v>
      </c>
      <c r="H1149" s="388">
        <v>25</v>
      </c>
      <c r="I1149" s="388">
        <v>0</v>
      </c>
      <c r="J1149" s="388">
        <v>0</v>
      </c>
      <c r="K1149" s="386" t="s">
        <v>98</v>
      </c>
      <c r="L1149" s="386" t="s">
        <v>41</v>
      </c>
      <c r="M1149" s="386" t="s">
        <v>243</v>
      </c>
      <c r="N1149" s="386" t="s">
        <v>83</v>
      </c>
      <c r="O1149" s="386" t="s">
        <v>99</v>
      </c>
      <c r="P1149" s="386" t="s">
        <v>46</v>
      </c>
      <c r="Q1149" s="386" t="s">
        <v>100</v>
      </c>
      <c r="R1149" s="386">
        <v>0.51333333333333331</v>
      </c>
      <c r="S1149" s="386">
        <v>0</v>
      </c>
      <c r="T1149" s="386" t="s">
        <v>390</v>
      </c>
      <c r="U1149" s="386" t="s">
        <v>406</v>
      </c>
    </row>
    <row r="1150" spans="1:21">
      <c r="A1150" s="386" t="s">
        <v>379</v>
      </c>
      <c r="B1150" s="386" t="s">
        <v>7</v>
      </c>
      <c r="C1150" s="386"/>
      <c r="D1150" s="387">
        <v>45017</v>
      </c>
      <c r="E1150" s="386">
        <v>4</v>
      </c>
      <c r="F1150" s="386">
        <v>2023</v>
      </c>
      <c r="G1150" s="388">
        <v>22.536000000000005</v>
      </c>
      <c r="H1150" s="388">
        <v>25</v>
      </c>
      <c r="I1150" s="388">
        <v>1.8780000000000003</v>
      </c>
      <c r="J1150" s="388">
        <v>0</v>
      </c>
      <c r="K1150" s="386" t="s">
        <v>379</v>
      </c>
      <c r="L1150" s="386" t="s">
        <v>41</v>
      </c>
      <c r="M1150" s="386" t="s">
        <v>243</v>
      </c>
      <c r="N1150" s="386" t="s">
        <v>380</v>
      </c>
      <c r="O1150" s="386" t="s">
        <v>102</v>
      </c>
      <c r="P1150" s="386" t="s">
        <v>46</v>
      </c>
      <c r="Q1150" s="386" t="s">
        <v>103</v>
      </c>
      <c r="R1150" s="386">
        <v>0.51333333333333331</v>
      </c>
      <c r="S1150" s="386">
        <v>0</v>
      </c>
      <c r="T1150" s="386" t="s">
        <v>390</v>
      </c>
      <c r="U1150" s="386" t="s">
        <v>406</v>
      </c>
    </row>
    <row r="1151" spans="1:21">
      <c r="A1151" s="386" t="s">
        <v>379</v>
      </c>
      <c r="B1151" s="386" t="s">
        <v>8</v>
      </c>
      <c r="C1151" s="386"/>
      <c r="D1151" s="387">
        <v>45017</v>
      </c>
      <c r="E1151" s="386">
        <v>4</v>
      </c>
      <c r="F1151" s="386">
        <v>2023</v>
      </c>
      <c r="G1151" s="388">
        <v>21.8</v>
      </c>
      <c r="H1151" s="388">
        <v>25</v>
      </c>
      <c r="I1151" s="388">
        <v>1.8166666666666667</v>
      </c>
      <c r="J1151" s="388">
        <v>17.78</v>
      </c>
      <c r="K1151" s="386" t="s">
        <v>379</v>
      </c>
      <c r="L1151" s="386" t="s">
        <v>41</v>
      </c>
      <c r="M1151" s="386" t="s">
        <v>243</v>
      </c>
      <c r="N1151" s="386" t="s">
        <v>380</v>
      </c>
      <c r="O1151" s="386" t="s">
        <v>102</v>
      </c>
      <c r="P1151" s="386" t="s">
        <v>46</v>
      </c>
      <c r="Q1151" s="386" t="s">
        <v>103</v>
      </c>
      <c r="R1151" s="386">
        <v>0</v>
      </c>
      <c r="S1151" s="389">
        <v>0</v>
      </c>
      <c r="T1151" s="386" t="s">
        <v>390</v>
      </c>
      <c r="U1151" s="386" t="s">
        <v>406</v>
      </c>
    </row>
    <row r="1152" spans="1:21">
      <c r="A1152" s="386" t="s">
        <v>379</v>
      </c>
      <c r="B1152" s="386" t="s">
        <v>9</v>
      </c>
      <c r="C1152" s="386"/>
      <c r="D1152" s="387">
        <v>45017</v>
      </c>
      <c r="E1152" s="386">
        <v>4</v>
      </c>
      <c r="F1152" s="386">
        <v>2023</v>
      </c>
      <c r="G1152" s="388">
        <v>22.896000000000001</v>
      </c>
      <c r="H1152" s="388">
        <v>25</v>
      </c>
      <c r="I1152" s="388">
        <v>1.9079999999999999</v>
      </c>
      <c r="J1152" s="388">
        <v>0</v>
      </c>
      <c r="K1152" s="386" t="s">
        <v>379</v>
      </c>
      <c r="L1152" s="386" t="s">
        <v>41</v>
      </c>
      <c r="M1152" s="386" t="s">
        <v>243</v>
      </c>
      <c r="N1152" s="386" t="s">
        <v>380</v>
      </c>
      <c r="O1152" s="386" t="s">
        <v>102</v>
      </c>
      <c r="P1152" s="386" t="s">
        <v>46</v>
      </c>
      <c r="Q1152" s="386" t="s">
        <v>103</v>
      </c>
      <c r="R1152" s="386">
        <v>0</v>
      </c>
      <c r="S1152" s="386">
        <v>0</v>
      </c>
      <c r="T1152" s="386" t="s">
        <v>390</v>
      </c>
      <c r="U1152" s="386" t="s">
        <v>406</v>
      </c>
    </row>
    <row r="1153" spans="1:21">
      <c r="A1153" s="386" t="s">
        <v>379</v>
      </c>
      <c r="B1153" s="386" t="s">
        <v>10</v>
      </c>
      <c r="C1153" s="386"/>
      <c r="D1153" s="387">
        <v>45017</v>
      </c>
      <c r="E1153" s="386">
        <v>4</v>
      </c>
      <c r="F1153" s="386">
        <v>2023</v>
      </c>
      <c r="G1153" s="388">
        <v>1.56</v>
      </c>
      <c r="H1153" s="388">
        <v>25</v>
      </c>
      <c r="I1153" s="388">
        <v>0.13</v>
      </c>
      <c r="J1153" s="388">
        <v>0</v>
      </c>
      <c r="K1153" s="386" t="s">
        <v>379</v>
      </c>
      <c r="L1153" s="386" t="s">
        <v>41</v>
      </c>
      <c r="M1153" s="386" t="s">
        <v>243</v>
      </c>
      <c r="N1153" s="386" t="s">
        <v>380</v>
      </c>
      <c r="O1153" s="386" t="s">
        <v>102</v>
      </c>
      <c r="P1153" s="386" t="s">
        <v>46</v>
      </c>
      <c r="Q1153" s="386" t="s">
        <v>103</v>
      </c>
      <c r="R1153" s="386">
        <v>0</v>
      </c>
      <c r="S1153" s="386">
        <v>0</v>
      </c>
      <c r="T1153" s="386" t="s">
        <v>390</v>
      </c>
      <c r="U1153" s="386" t="s">
        <v>406</v>
      </c>
    </row>
    <row r="1154" spans="1:21">
      <c r="A1154" s="386" t="s">
        <v>379</v>
      </c>
      <c r="B1154" s="386" t="s">
        <v>5</v>
      </c>
      <c r="C1154" s="386"/>
      <c r="D1154" s="387">
        <v>45017</v>
      </c>
      <c r="E1154" s="386">
        <v>4</v>
      </c>
      <c r="F1154" s="386">
        <v>2023</v>
      </c>
      <c r="G1154" s="388">
        <v>8.0959999999999983</v>
      </c>
      <c r="H1154" s="388">
        <v>25</v>
      </c>
      <c r="I1154" s="388">
        <v>0.67466666666666653</v>
      </c>
      <c r="J1154" s="388">
        <v>0</v>
      </c>
      <c r="K1154" s="386" t="s">
        <v>379</v>
      </c>
      <c r="L1154" s="386" t="s">
        <v>41</v>
      </c>
      <c r="M1154" s="386" t="s">
        <v>243</v>
      </c>
      <c r="N1154" s="386" t="s">
        <v>380</v>
      </c>
      <c r="O1154" s="386" t="s">
        <v>102</v>
      </c>
      <c r="P1154" s="386" t="s">
        <v>46</v>
      </c>
      <c r="Q1154" s="386" t="s">
        <v>103</v>
      </c>
      <c r="R1154" s="386">
        <v>0</v>
      </c>
      <c r="S1154" s="389">
        <v>0</v>
      </c>
      <c r="T1154" s="386" t="s">
        <v>390</v>
      </c>
      <c r="U1154" s="386" t="s">
        <v>406</v>
      </c>
    </row>
    <row r="1155" spans="1:21">
      <c r="A1155" s="386" t="s">
        <v>379</v>
      </c>
      <c r="B1155" s="386" t="s">
        <v>11</v>
      </c>
      <c r="C1155" s="386"/>
      <c r="D1155" s="387">
        <v>45017</v>
      </c>
      <c r="E1155" s="386">
        <v>4</v>
      </c>
      <c r="F1155" s="386">
        <v>2023</v>
      </c>
      <c r="G1155" s="388">
        <v>3.1120000000000001</v>
      </c>
      <c r="H1155" s="388">
        <v>25</v>
      </c>
      <c r="I1155" s="388">
        <v>0.2593333333333333</v>
      </c>
      <c r="J1155" s="388">
        <v>0</v>
      </c>
      <c r="K1155" s="386" t="s">
        <v>379</v>
      </c>
      <c r="L1155" s="386" t="s">
        <v>41</v>
      </c>
      <c r="M1155" s="386" t="s">
        <v>243</v>
      </c>
      <c r="N1155" s="386" t="s">
        <v>380</v>
      </c>
      <c r="O1155" s="386" t="s">
        <v>102</v>
      </c>
      <c r="P1155" s="386" t="s">
        <v>46</v>
      </c>
      <c r="Q1155" s="386" t="s">
        <v>103</v>
      </c>
      <c r="R1155" s="386">
        <v>0</v>
      </c>
      <c r="S1155" s="386">
        <v>0</v>
      </c>
      <c r="T1155" s="386" t="s">
        <v>390</v>
      </c>
      <c r="U1155" s="386" t="s">
        <v>406</v>
      </c>
    </row>
    <row r="1156" spans="1:21">
      <c r="A1156" s="386" t="s">
        <v>379</v>
      </c>
      <c r="B1156" s="386" t="s">
        <v>12</v>
      </c>
      <c r="C1156" s="386"/>
      <c r="D1156" s="387">
        <v>45017</v>
      </c>
      <c r="E1156" s="386">
        <v>4</v>
      </c>
      <c r="F1156" s="386">
        <v>2023</v>
      </c>
      <c r="G1156" s="388">
        <v>0</v>
      </c>
      <c r="H1156" s="388">
        <v>25</v>
      </c>
      <c r="I1156" s="388">
        <v>0</v>
      </c>
      <c r="J1156" s="388">
        <v>0</v>
      </c>
      <c r="K1156" s="386" t="s">
        <v>379</v>
      </c>
      <c r="L1156" s="386" t="s">
        <v>41</v>
      </c>
      <c r="M1156" s="386" t="s">
        <v>243</v>
      </c>
      <c r="N1156" s="386" t="s">
        <v>380</v>
      </c>
      <c r="O1156" s="386" t="s">
        <v>102</v>
      </c>
      <c r="P1156" s="386" t="s">
        <v>46</v>
      </c>
      <c r="Q1156" s="386" t="s">
        <v>103</v>
      </c>
      <c r="R1156" s="386">
        <v>0</v>
      </c>
      <c r="S1156" s="386">
        <v>0</v>
      </c>
      <c r="T1156" s="386" t="s">
        <v>390</v>
      </c>
      <c r="U1156" s="386" t="s">
        <v>406</v>
      </c>
    </row>
    <row r="1157" spans="1:21">
      <c r="A1157" s="386" t="s">
        <v>379</v>
      </c>
      <c r="B1157" s="386" t="s">
        <v>15</v>
      </c>
      <c r="C1157" s="386"/>
      <c r="D1157" s="387">
        <v>45017</v>
      </c>
      <c r="E1157" s="386">
        <v>4</v>
      </c>
      <c r="F1157" s="386">
        <v>2023</v>
      </c>
      <c r="G1157" s="388">
        <v>0</v>
      </c>
      <c r="H1157" s="388">
        <v>25</v>
      </c>
      <c r="I1157" s="388">
        <v>0</v>
      </c>
      <c r="J1157" s="388">
        <v>0</v>
      </c>
      <c r="K1157" s="386" t="s">
        <v>379</v>
      </c>
      <c r="L1157" s="386" t="s">
        <v>41</v>
      </c>
      <c r="M1157" s="386" t="s">
        <v>243</v>
      </c>
      <c r="N1157" s="386" t="s">
        <v>380</v>
      </c>
      <c r="O1157" s="386" t="s">
        <v>102</v>
      </c>
      <c r="P1157" s="386" t="s">
        <v>46</v>
      </c>
      <c r="Q1157" s="386" t="s">
        <v>103</v>
      </c>
      <c r="R1157" s="386">
        <v>0</v>
      </c>
      <c r="S1157" s="389">
        <v>0</v>
      </c>
      <c r="T1157" s="386" t="s">
        <v>390</v>
      </c>
      <c r="U1157" s="386" t="s">
        <v>406</v>
      </c>
    </row>
    <row r="1158" spans="1:21">
      <c r="A1158" s="386" t="s">
        <v>379</v>
      </c>
      <c r="B1158" s="386" t="s">
        <v>16</v>
      </c>
      <c r="C1158" s="386"/>
      <c r="D1158" s="387">
        <v>45017</v>
      </c>
      <c r="E1158" s="386">
        <v>4</v>
      </c>
      <c r="F1158" s="386">
        <v>2023</v>
      </c>
      <c r="G1158" s="388">
        <v>0</v>
      </c>
      <c r="H1158" s="388">
        <v>25</v>
      </c>
      <c r="I1158" s="388">
        <v>0</v>
      </c>
      <c r="J1158" s="388">
        <v>0</v>
      </c>
      <c r="K1158" s="386" t="s">
        <v>379</v>
      </c>
      <c r="L1158" s="386" t="s">
        <v>41</v>
      </c>
      <c r="M1158" s="386" t="s">
        <v>243</v>
      </c>
      <c r="N1158" s="386" t="s">
        <v>380</v>
      </c>
      <c r="O1158" s="386" t="s">
        <v>102</v>
      </c>
      <c r="P1158" s="386" t="s">
        <v>46</v>
      </c>
      <c r="Q1158" s="386" t="s">
        <v>103</v>
      </c>
      <c r="R1158" s="386">
        <v>0</v>
      </c>
      <c r="S1158" s="386">
        <v>0</v>
      </c>
      <c r="T1158" s="386" t="s">
        <v>390</v>
      </c>
      <c r="U1158" s="386" t="s">
        <v>406</v>
      </c>
    </row>
    <row r="1159" spans="1:21">
      <c r="A1159" s="386" t="s">
        <v>379</v>
      </c>
      <c r="B1159" s="386" t="s">
        <v>17</v>
      </c>
      <c r="C1159" s="386"/>
      <c r="D1159" s="387">
        <v>45017</v>
      </c>
      <c r="E1159" s="386">
        <v>4</v>
      </c>
      <c r="F1159" s="386">
        <v>2023</v>
      </c>
      <c r="G1159" s="388">
        <v>0</v>
      </c>
      <c r="H1159" s="388">
        <v>25</v>
      </c>
      <c r="I1159" s="388">
        <v>0</v>
      </c>
      <c r="J1159" s="388">
        <v>0</v>
      </c>
      <c r="K1159" s="386" t="s">
        <v>379</v>
      </c>
      <c r="L1159" s="386" t="s">
        <v>41</v>
      </c>
      <c r="M1159" s="386" t="s">
        <v>243</v>
      </c>
      <c r="N1159" s="386" t="s">
        <v>380</v>
      </c>
      <c r="O1159" s="386" t="s">
        <v>102</v>
      </c>
      <c r="P1159" s="386" t="s">
        <v>46</v>
      </c>
      <c r="Q1159" s="386" t="s">
        <v>103</v>
      </c>
      <c r="R1159" s="386">
        <v>0</v>
      </c>
      <c r="S1159" s="386">
        <v>0</v>
      </c>
      <c r="T1159" s="386" t="s">
        <v>390</v>
      </c>
      <c r="U1159" s="386" t="s">
        <v>406</v>
      </c>
    </row>
    <row r="1160" spans="1:21">
      <c r="A1160" s="386" t="s">
        <v>379</v>
      </c>
      <c r="B1160" s="386" t="s">
        <v>132</v>
      </c>
      <c r="C1160" s="386"/>
      <c r="D1160" s="387">
        <v>45017</v>
      </c>
      <c r="E1160" s="386">
        <v>4</v>
      </c>
      <c r="F1160" s="386">
        <v>2023</v>
      </c>
      <c r="G1160" s="388">
        <v>0</v>
      </c>
      <c r="H1160" s="388">
        <v>25</v>
      </c>
      <c r="I1160" s="388">
        <v>0</v>
      </c>
      <c r="J1160" s="388">
        <v>0</v>
      </c>
      <c r="K1160" s="386" t="s">
        <v>379</v>
      </c>
      <c r="L1160" s="386" t="s">
        <v>41</v>
      </c>
      <c r="M1160" s="386" t="s">
        <v>243</v>
      </c>
      <c r="N1160" s="386" t="s">
        <v>380</v>
      </c>
      <c r="O1160" s="386" t="s">
        <v>102</v>
      </c>
      <c r="P1160" s="386" t="s">
        <v>46</v>
      </c>
      <c r="Q1160" s="386" t="s">
        <v>103</v>
      </c>
      <c r="R1160" s="386">
        <v>0</v>
      </c>
      <c r="S1160" s="389">
        <v>0</v>
      </c>
      <c r="T1160" s="386" t="s">
        <v>390</v>
      </c>
      <c r="U1160" s="386" t="s">
        <v>406</v>
      </c>
    </row>
    <row r="1161" spans="1:21">
      <c r="A1161" s="386" t="s">
        <v>379</v>
      </c>
      <c r="B1161" s="386" t="s">
        <v>13</v>
      </c>
      <c r="C1161" s="386"/>
      <c r="D1161" s="387">
        <v>45017</v>
      </c>
      <c r="E1161" s="386">
        <v>4</v>
      </c>
      <c r="F1161" s="386">
        <v>2023</v>
      </c>
      <c r="G1161" s="388">
        <v>0</v>
      </c>
      <c r="H1161" s="388">
        <v>25</v>
      </c>
      <c r="I1161" s="388">
        <v>0</v>
      </c>
      <c r="J1161" s="388">
        <v>0</v>
      </c>
      <c r="K1161" s="386" t="s">
        <v>379</v>
      </c>
      <c r="L1161" s="386" t="s">
        <v>41</v>
      </c>
      <c r="M1161" s="386" t="s">
        <v>243</v>
      </c>
      <c r="N1161" s="386" t="s">
        <v>380</v>
      </c>
      <c r="O1161" s="386" t="s">
        <v>102</v>
      </c>
      <c r="P1161" s="386" t="s">
        <v>46</v>
      </c>
      <c r="Q1161" s="386" t="s">
        <v>103</v>
      </c>
      <c r="R1161" s="386">
        <v>0</v>
      </c>
      <c r="S1161" s="386">
        <v>0</v>
      </c>
      <c r="T1161" s="386" t="s">
        <v>390</v>
      </c>
      <c r="U1161" s="386" t="s">
        <v>406</v>
      </c>
    </row>
    <row r="1162" spans="1:21">
      <c r="A1162" s="386" t="s">
        <v>379</v>
      </c>
      <c r="B1162" s="386" t="s">
        <v>14</v>
      </c>
      <c r="C1162" s="386"/>
      <c r="D1162" s="387">
        <v>45017</v>
      </c>
      <c r="E1162" s="386">
        <v>4</v>
      </c>
      <c r="F1162" s="386">
        <v>2023</v>
      </c>
      <c r="G1162" s="388">
        <v>0</v>
      </c>
      <c r="H1162" s="388">
        <v>25</v>
      </c>
      <c r="I1162" s="388">
        <v>0</v>
      </c>
      <c r="J1162" s="388">
        <v>0</v>
      </c>
      <c r="K1162" s="386" t="s">
        <v>379</v>
      </c>
      <c r="L1162" s="386" t="s">
        <v>41</v>
      </c>
      <c r="M1162" s="386" t="s">
        <v>243</v>
      </c>
      <c r="N1162" s="386" t="s">
        <v>380</v>
      </c>
      <c r="O1162" s="386" t="s">
        <v>102</v>
      </c>
      <c r="P1162" s="386" t="s">
        <v>46</v>
      </c>
      <c r="Q1162" s="386" t="s">
        <v>103</v>
      </c>
      <c r="R1162" s="386">
        <v>0</v>
      </c>
      <c r="S1162" s="386">
        <v>0</v>
      </c>
      <c r="T1162" s="386" t="s">
        <v>390</v>
      </c>
      <c r="U1162" s="386" t="s">
        <v>406</v>
      </c>
    </row>
    <row r="1163" spans="1:21">
      <c r="A1163" s="386" t="s">
        <v>104</v>
      </c>
      <c r="B1163" s="386" t="s">
        <v>7</v>
      </c>
      <c r="C1163" s="386"/>
      <c r="D1163" s="387">
        <v>45017</v>
      </c>
      <c r="E1163" s="386">
        <v>4</v>
      </c>
      <c r="F1163" s="386">
        <v>2023</v>
      </c>
      <c r="G1163" s="388">
        <v>50</v>
      </c>
      <c r="H1163" s="388">
        <v>25</v>
      </c>
      <c r="I1163" s="388">
        <v>4.166666666666667</v>
      </c>
      <c r="J1163" s="388">
        <v>6.73</v>
      </c>
      <c r="K1163" s="386" t="s">
        <v>104</v>
      </c>
      <c r="L1163" s="386" t="s">
        <v>41</v>
      </c>
      <c r="M1163" s="386" t="s">
        <v>243</v>
      </c>
      <c r="N1163" s="386" t="s">
        <v>83</v>
      </c>
      <c r="O1163" s="386" t="s">
        <v>105</v>
      </c>
      <c r="P1163" s="386" t="s">
        <v>46</v>
      </c>
      <c r="Q1163" s="386" t="s">
        <v>106</v>
      </c>
      <c r="R1163" s="386">
        <v>0</v>
      </c>
      <c r="S1163" s="389">
        <v>0</v>
      </c>
      <c r="T1163" s="386" t="s">
        <v>390</v>
      </c>
      <c r="U1163" s="386" t="s">
        <v>406</v>
      </c>
    </row>
    <row r="1164" spans="1:21">
      <c r="A1164" s="386" t="s">
        <v>104</v>
      </c>
      <c r="B1164" s="386" t="s">
        <v>8</v>
      </c>
      <c r="C1164" s="386"/>
      <c r="D1164" s="387">
        <v>45017</v>
      </c>
      <c r="E1164" s="386">
        <v>4</v>
      </c>
      <c r="F1164" s="386">
        <v>2023</v>
      </c>
      <c r="G1164" s="388">
        <v>20</v>
      </c>
      <c r="H1164" s="388">
        <v>25</v>
      </c>
      <c r="I1164" s="388">
        <v>1.6666666666666667</v>
      </c>
      <c r="J1164" s="388">
        <v>0</v>
      </c>
      <c r="K1164" s="386" t="s">
        <v>104</v>
      </c>
      <c r="L1164" s="386" t="s">
        <v>41</v>
      </c>
      <c r="M1164" s="386" t="s">
        <v>243</v>
      </c>
      <c r="N1164" s="386" t="s">
        <v>83</v>
      </c>
      <c r="O1164" s="386" t="s">
        <v>105</v>
      </c>
      <c r="P1164" s="386" t="s">
        <v>46</v>
      </c>
      <c r="Q1164" s="386" t="s">
        <v>106</v>
      </c>
      <c r="R1164" s="386">
        <v>0</v>
      </c>
      <c r="S1164" s="386">
        <v>0</v>
      </c>
      <c r="T1164" s="386" t="s">
        <v>390</v>
      </c>
      <c r="U1164" s="386" t="s">
        <v>406</v>
      </c>
    </row>
    <row r="1165" spans="1:21">
      <c r="A1165" s="386" t="s">
        <v>104</v>
      </c>
      <c r="B1165" s="386" t="s">
        <v>9</v>
      </c>
      <c r="C1165" s="386"/>
      <c r="D1165" s="387">
        <v>45017</v>
      </c>
      <c r="E1165" s="386">
        <v>4</v>
      </c>
      <c r="F1165" s="386">
        <v>2023</v>
      </c>
      <c r="G1165" s="388">
        <v>25</v>
      </c>
      <c r="H1165" s="388">
        <v>25</v>
      </c>
      <c r="I1165" s="388">
        <v>2.0833333333333335</v>
      </c>
      <c r="J1165" s="388">
        <v>0</v>
      </c>
      <c r="K1165" s="386" t="s">
        <v>104</v>
      </c>
      <c r="L1165" s="386" t="s">
        <v>41</v>
      </c>
      <c r="M1165" s="386" t="s">
        <v>243</v>
      </c>
      <c r="N1165" s="386" t="s">
        <v>83</v>
      </c>
      <c r="O1165" s="386" t="s">
        <v>105</v>
      </c>
      <c r="P1165" s="386" t="s">
        <v>46</v>
      </c>
      <c r="Q1165" s="386" t="s">
        <v>106</v>
      </c>
      <c r="R1165" s="386">
        <v>0</v>
      </c>
      <c r="S1165" s="386">
        <v>0</v>
      </c>
      <c r="T1165" s="386" t="s">
        <v>390</v>
      </c>
      <c r="U1165" s="386" t="s">
        <v>406</v>
      </c>
    </row>
    <row r="1166" spans="1:21">
      <c r="A1166" s="386" t="s">
        <v>104</v>
      </c>
      <c r="B1166" s="386" t="s">
        <v>10</v>
      </c>
      <c r="C1166" s="386"/>
      <c r="D1166" s="387">
        <v>45017</v>
      </c>
      <c r="E1166" s="386">
        <v>4</v>
      </c>
      <c r="F1166" s="386">
        <v>2023</v>
      </c>
      <c r="G1166" s="388">
        <v>65</v>
      </c>
      <c r="H1166" s="388">
        <v>25</v>
      </c>
      <c r="I1166" s="388">
        <v>5.416666666666667</v>
      </c>
      <c r="J1166" s="388">
        <v>0</v>
      </c>
      <c r="K1166" s="386" t="s">
        <v>104</v>
      </c>
      <c r="L1166" s="386" t="s">
        <v>41</v>
      </c>
      <c r="M1166" s="386" t="s">
        <v>243</v>
      </c>
      <c r="N1166" s="386" t="s">
        <v>83</v>
      </c>
      <c r="O1166" s="386" t="s">
        <v>105</v>
      </c>
      <c r="P1166" s="386" t="s">
        <v>46</v>
      </c>
      <c r="Q1166" s="386" t="s">
        <v>106</v>
      </c>
      <c r="R1166" s="386">
        <v>0</v>
      </c>
      <c r="S1166" s="389">
        <v>0</v>
      </c>
      <c r="T1166" s="386" t="s">
        <v>390</v>
      </c>
      <c r="U1166" s="386" t="s">
        <v>406</v>
      </c>
    </row>
    <row r="1167" spans="1:21">
      <c r="A1167" s="386" t="s">
        <v>104</v>
      </c>
      <c r="B1167" s="386" t="s">
        <v>5</v>
      </c>
      <c r="C1167" s="386"/>
      <c r="D1167" s="387">
        <v>45017</v>
      </c>
      <c r="E1167" s="386">
        <v>4</v>
      </c>
      <c r="F1167" s="386">
        <v>2023</v>
      </c>
      <c r="G1167" s="388">
        <v>24</v>
      </c>
      <c r="H1167" s="388">
        <v>25</v>
      </c>
      <c r="I1167" s="388">
        <v>2</v>
      </c>
      <c r="J1167" s="388">
        <v>0</v>
      </c>
      <c r="K1167" s="386" t="s">
        <v>104</v>
      </c>
      <c r="L1167" s="386" t="s">
        <v>41</v>
      </c>
      <c r="M1167" s="386" t="s">
        <v>243</v>
      </c>
      <c r="N1167" s="386" t="s">
        <v>83</v>
      </c>
      <c r="O1167" s="386" t="s">
        <v>105</v>
      </c>
      <c r="P1167" s="386" t="s">
        <v>46</v>
      </c>
      <c r="Q1167" s="386" t="s">
        <v>106</v>
      </c>
      <c r="R1167" s="386">
        <v>0</v>
      </c>
      <c r="S1167" s="386">
        <v>0</v>
      </c>
      <c r="T1167" s="386" t="s">
        <v>390</v>
      </c>
      <c r="U1167" s="386" t="s">
        <v>406</v>
      </c>
    </row>
    <row r="1168" spans="1:21">
      <c r="A1168" s="386" t="s">
        <v>104</v>
      </c>
      <c r="B1168" s="386" t="s">
        <v>11</v>
      </c>
      <c r="C1168" s="386"/>
      <c r="D1168" s="387">
        <v>45017</v>
      </c>
      <c r="E1168" s="386">
        <v>4</v>
      </c>
      <c r="F1168" s="386">
        <v>2023</v>
      </c>
      <c r="G1168" s="388">
        <v>60</v>
      </c>
      <c r="H1168" s="388">
        <v>25</v>
      </c>
      <c r="I1168" s="388">
        <v>5</v>
      </c>
      <c r="J1168" s="388">
        <v>0</v>
      </c>
      <c r="K1168" s="386" t="s">
        <v>104</v>
      </c>
      <c r="L1168" s="386" t="s">
        <v>41</v>
      </c>
      <c r="M1168" s="386" t="s">
        <v>243</v>
      </c>
      <c r="N1168" s="386" t="s">
        <v>83</v>
      </c>
      <c r="O1168" s="386" t="s">
        <v>105</v>
      </c>
      <c r="P1168" s="386" t="s">
        <v>46</v>
      </c>
      <c r="Q1168" s="386" t="s">
        <v>106</v>
      </c>
      <c r="R1168" s="386">
        <v>0</v>
      </c>
      <c r="S1168" s="386">
        <v>0</v>
      </c>
      <c r="T1168" s="386" t="s">
        <v>390</v>
      </c>
      <c r="U1168" s="386" t="s">
        <v>406</v>
      </c>
    </row>
    <row r="1169" spans="1:21">
      <c r="A1169" s="386" t="s">
        <v>104</v>
      </c>
      <c r="B1169" s="386" t="s">
        <v>12</v>
      </c>
      <c r="C1169" s="386"/>
      <c r="D1169" s="387">
        <v>45017</v>
      </c>
      <c r="E1169" s="386">
        <v>4</v>
      </c>
      <c r="F1169" s="386">
        <v>2023</v>
      </c>
      <c r="G1169" s="388">
        <v>0</v>
      </c>
      <c r="H1169" s="388">
        <v>25</v>
      </c>
      <c r="I1169" s="388">
        <v>0</v>
      </c>
      <c r="J1169" s="388">
        <v>0</v>
      </c>
      <c r="K1169" s="386" t="s">
        <v>104</v>
      </c>
      <c r="L1169" s="386" t="s">
        <v>41</v>
      </c>
      <c r="M1169" s="386" t="s">
        <v>243</v>
      </c>
      <c r="N1169" s="386" t="s">
        <v>83</v>
      </c>
      <c r="O1169" s="386" t="s">
        <v>105</v>
      </c>
      <c r="P1169" s="386" t="s">
        <v>46</v>
      </c>
      <c r="Q1169" s="386" t="s">
        <v>106</v>
      </c>
      <c r="R1169" s="386">
        <v>8.2342857142857149</v>
      </c>
      <c r="S1169" s="389">
        <v>0.1</v>
      </c>
      <c r="T1169" s="386" t="s">
        <v>390</v>
      </c>
      <c r="U1169" s="386" t="s">
        <v>406</v>
      </c>
    </row>
    <row r="1170" spans="1:21">
      <c r="A1170" s="386" t="s">
        <v>104</v>
      </c>
      <c r="B1170" s="386" t="s">
        <v>15</v>
      </c>
      <c r="C1170" s="386"/>
      <c r="D1170" s="387">
        <v>45017</v>
      </c>
      <c r="E1170" s="386">
        <v>4</v>
      </c>
      <c r="F1170" s="386">
        <v>2023</v>
      </c>
      <c r="G1170" s="388">
        <v>0</v>
      </c>
      <c r="H1170" s="388">
        <v>25</v>
      </c>
      <c r="I1170" s="388">
        <v>0</v>
      </c>
      <c r="J1170" s="388">
        <v>0</v>
      </c>
      <c r="K1170" s="386" t="s">
        <v>104</v>
      </c>
      <c r="L1170" s="386" t="s">
        <v>41</v>
      </c>
      <c r="M1170" s="386" t="s">
        <v>243</v>
      </c>
      <c r="N1170" s="386" t="s">
        <v>83</v>
      </c>
      <c r="O1170" s="386" t="s">
        <v>105</v>
      </c>
      <c r="P1170" s="386" t="s">
        <v>46</v>
      </c>
      <c r="Q1170" s="386" t="s">
        <v>106</v>
      </c>
      <c r="R1170" s="386">
        <v>8.2342857142857149</v>
      </c>
      <c r="S1170" s="386">
        <v>4.21</v>
      </c>
      <c r="T1170" s="386" t="s">
        <v>390</v>
      </c>
      <c r="U1170" s="386" t="s">
        <v>406</v>
      </c>
    </row>
    <row r="1171" spans="1:21">
      <c r="A1171" s="386" t="s">
        <v>104</v>
      </c>
      <c r="B1171" s="386" t="s">
        <v>16</v>
      </c>
      <c r="C1171" s="386"/>
      <c r="D1171" s="387">
        <v>45017</v>
      </c>
      <c r="E1171" s="386">
        <v>4</v>
      </c>
      <c r="F1171" s="386">
        <v>2023</v>
      </c>
      <c r="G1171" s="388">
        <v>0</v>
      </c>
      <c r="H1171" s="388">
        <v>25</v>
      </c>
      <c r="I1171" s="388">
        <v>0</v>
      </c>
      <c r="J1171" s="388">
        <v>0</v>
      </c>
      <c r="K1171" s="386" t="s">
        <v>104</v>
      </c>
      <c r="L1171" s="386" t="s">
        <v>41</v>
      </c>
      <c r="M1171" s="386" t="s">
        <v>243</v>
      </c>
      <c r="N1171" s="386" t="s">
        <v>83</v>
      </c>
      <c r="O1171" s="386" t="s">
        <v>105</v>
      </c>
      <c r="P1171" s="386" t="s">
        <v>46</v>
      </c>
      <c r="Q1171" s="386" t="s">
        <v>106</v>
      </c>
      <c r="R1171" s="386">
        <v>8.2342857142857149</v>
      </c>
      <c r="S1171" s="386">
        <v>0.43</v>
      </c>
      <c r="T1171" s="386" t="s">
        <v>390</v>
      </c>
      <c r="U1171" s="386" t="s">
        <v>406</v>
      </c>
    </row>
    <row r="1172" spans="1:21">
      <c r="A1172" s="386" t="s">
        <v>104</v>
      </c>
      <c r="B1172" s="386" t="s">
        <v>17</v>
      </c>
      <c r="C1172" s="386"/>
      <c r="D1172" s="387">
        <v>45017</v>
      </c>
      <c r="E1172" s="386">
        <v>4</v>
      </c>
      <c r="F1172" s="386">
        <v>2023</v>
      </c>
      <c r="G1172" s="388">
        <v>0</v>
      </c>
      <c r="H1172" s="388">
        <v>25</v>
      </c>
      <c r="I1172" s="388">
        <v>0</v>
      </c>
      <c r="J1172" s="388">
        <v>0</v>
      </c>
      <c r="K1172" s="386" t="s">
        <v>104</v>
      </c>
      <c r="L1172" s="386" t="s">
        <v>41</v>
      </c>
      <c r="M1172" s="386" t="s">
        <v>243</v>
      </c>
      <c r="N1172" s="386" t="s">
        <v>83</v>
      </c>
      <c r="O1172" s="386" t="s">
        <v>105</v>
      </c>
      <c r="P1172" s="386" t="s">
        <v>46</v>
      </c>
      <c r="Q1172" s="386" t="s">
        <v>106</v>
      </c>
      <c r="R1172" s="386">
        <v>8.6460000000000008</v>
      </c>
      <c r="S1172" s="389">
        <v>1.8</v>
      </c>
      <c r="T1172" s="386" t="s">
        <v>390</v>
      </c>
      <c r="U1172" s="386" t="s">
        <v>406</v>
      </c>
    </row>
    <row r="1173" spans="1:21">
      <c r="A1173" s="386" t="s">
        <v>104</v>
      </c>
      <c r="B1173" s="386" t="s">
        <v>132</v>
      </c>
      <c r="C1173" s="386"/>
      <c r="D1173" s="387">
        <v>45017</v>
      </c>
      <c r="E1173" s="386">
        <v>4</v>
      </c>
      <c r="F1173" s="386">
        <v>2023</v>
      </c>
      <c r="G1173" s="388">
        <v>0</v>
      </c>
      <c r="H1173" s="388">
        <v>25</v>
      </c>
      <c r="I1173" s="388">
        <v>0</v>
      </c>
      <c r="J1173" s="388">
        <v>0</v>
      </c>
      <c r="K1173" s="386" t="s">
        <v>104</v>
      </c>
      <c r="L1173" s="386" t="s">
        <v>41</v>
      </c>
      <c r="M1173" s="386" t="s">
        <v>243</v>
      </c>
      <c r="N1173" s="386" t="s">
        <v>83</v>
      </c>
      <c r="O1173" s="386" t="s">
        <v>105</v>
      </c>
      <c r="P1173" s="386" t="s">
        <v>46</v>
      </c>
      <c r="Q1173" s="386" t="s">
        <v>106</v>
      </c>
      <c r="R1173" s="386">
        <v>8.6460000000000008</v>
      </c>
      <c r="S1173" s="386">
        <v>5.1100000000000003</v>
      </c>
      <c r="T1173" s="386" t="s">
        <v>390</v>
      </c>
      <c r="U1173" s="386" t="s">
        <v>406</v>
      </c>
    </row>
    <row r="1174" spans="1:21">
      <c r="A1174" s="386" t="s">
        <v>104</v>
      </c>
      <c r="B1174" s="386" t="s">
        <v>13</v>
      </c>
      <c r="C1174" s="386"/>
      <c r="D1174" s="387">
        <v>45017</v>
      </c>
      <c r="E1174" s="386">
        <v>4</v>
      </c>
      <c r="F1174" s="386">
        <v>2023</v>
      </c>
      <c r="G1174" s="388">
        <v>0</v>
      </c>
      <c r="H1174" s="388">
        <v>25</v>
      </c>
      <c r="I1174" s="388">
        <v>0</v>
      </c>
      <c r="J1174" s="388">
        <v>0</v>
      </c>
      <c r="K1174" s="386" t="s">
        <v>104</v>
      </c>
      <c r="L1174" s="386" t="s">
        <v>41</v>
      </c>
      <c r="M1174" s="386" t="s">
        <v>243</v>
      </c>
      <c r="N1174" s="386" t="s">
        <v>83</v>
      </c>
      <c r="O1174" s="386" t="s">
        <v>105</v>
      </c>
      <c r="P1174" s="386" t="s">
        <v>46</v>
      </c>
      <c r="Q1174" s="386" t="s">
        <v>106</v>
      </c>
      <c r="R1174" s="386">
        <v>8.6460000000000008</v>
      </c>
      <c r="S1174" s="386">
        <v>5.0599999999999996</v>
      </c>
      <c r="T1174" s="386" t="s">
        <v>390</v>
      </c>
      <c r="U1174" s="386" t="s">
        <v>406</v>
      </c>
    </row>
    <row r="1175" spans="1:21">
      <c r="A1175" s="386" t="s">
        <v>104</v>
      </c>
      <c r="B1175" s="386" t="s">
        <v>14</v>
      </c>
      <c r="C1175" s="386"/>
      <c r="D1175" s="387">
        <v>45017</v>
      </c>
      <c r="E1175" s="386">
        <v>4</v>
      </c>
      <c r="F1175" s="386">
        <v>2023</v>
      </c>
      <c r="G1175" s="388">
        <v>0</v>
      </c>
      <c r="H1175" s="388">
        <v>25</v>
      </c>
      <c r="I1175" s="388">
        <v>0</v>
      </c>
      <c r="J1175" s="388">
        <v>0</v>
      </c>
      <c r="K1175" s="386" t="s">
        <v>104</v>
      </c>
      <c r="L1175" s="386" t="s">
        <v>41</v>
      </c>
      <c r="M1175" s="386" t="s">
        <v>243</v>
      </c>
      <c r="N1175" s="386" t="s">
        <v>83</v>
      </c>
      <c r="O1175" s="386" t="s">
        <v>105</v>
      </c>
      <c r="P1175" s="386" t="s">
        <v>46</v>
      </c>
      <c r="Q1175" s="386" t="s">
        <v>106</v>
      </c>
      <c r="R1175" s="386">
        <v>5.3522857142857152</v>
      </c>
      <c r="S1175" s="389">
        <v>7.12</v>
      </c>
      <c r="T1175" s="386" t="s">
        <v>390</v>
      </c>
      <c r="U1175" s="386" t="s">
        <v>406</v>
      </c>
    </row>
    <row r="1176" spans="1:21">
      <c r="A1176" s="386" t="s">
        <v>108</v>
      </c>
      <c r="B1176" s="386" t="s">
        <v>138</v>
      </c>
      <c r="C1176" s="386"/>
      <c r="D1176" s="387">
        <v>45017</v>
      </c>
      <c r="E1176" s="386">
        <v>4</v>
      </c>
      <c r="F1176" s="386">
        <v>2023</v>
      </c>
      <c r="G1176" s="388">
        <v>30</v>
      </c>
      <c r="H1176" s="388">
        <v>25</v>
      </c>
      <c r="I1176" s="388">
        <v>2.5</v>
      </c>
      <c r="J1176" s="388">
        <v>0</v>
      </c>
      <c r="K1176" s="386" t="s">
        <v>108</v>
      </c>
      <c r="L1176" s="386" t="s">
        <v>41</v>
      </c>
      <c r="M1176" s="386" t="s">
        <v>382</v>
      </c>
      <c r="N1176" s="386" t="s">
        <v>109</v>
      </c>
      <c r="O1176" s="386" t="s">
        <v>110</v>
      </c>
      <c r="P1176" s="386" t="s">
        <v>60</v>
      </c>
      <c r="Q1176" s="386" t="s">
        <v>237</v>
      </c>
      <c r="R1176" s="386">
        <v>5.3522857142857152</v>
      </c>
      <c r="S1176" s="386">
        <v>7.62</v>
      </c>
      <c r="T1176" s="386" t="s">
        <v>390</v>
      </c>
      <c r="U1176" s="386" t="s">
        <v>406</v>
      </c>
    </row>
    <row r="1177" spans="1:21">
      <c r="A1177" s="386" t="s">
        <v>108</v>
      </c>
      <c r="B1177" s="386" t="s">
        <v>139</v>
      </c>
      <c r="C1177" s="386"/>
      <c r="D1177" s="387">
        <v>45017</v>
      </c>
      <c r="E1177" s="386">
        <v>4</v>
      </c>
      <c r="F1177" s="386">
        <v>2023</v>
      </c>
      <c r="G1177" s="388">
        <v>50</v>
      </c>
      <c r="H1177" s="388">
        <v>25</v>
      </c>
      <c r="I1177" s="388">
        <v>4.166666666666667</v>
      </c>
      <c r="J1177" s="388">
        <v>5.8289999999999997</v>
      </c>
      <c r="K1177" s="386" t="s">
        <v>108</v>
      </c>
      <c r="L1177" s="386" t="s">
        <v>41</v>
      </c>
      <c r="M1177" s="386" t="s">
        <v>382</v>
      </c>
      <c r="N1177" s="386" t="s">
        <v>109</v>
      </c>
      <c r="O1177" s="386" t="s">
        <v>110</v>
      </c>
      <c r="P1177" s="386" t="s">
        <v>60</v>
      </c>
      <c r="Q1177" s="386" t="s">
        <v>237</v>
      </c>
      <c r="R1177" s="386">
        <v>5.3522857142857152</v>
      </c>
      <c r="S1177" s="386">
        <v>4.78</v>
      </c>
      <c r="T1177" s="386" t="s">
        <v>390</v>
      </c>
      <c r="U1177" s="386" t="s">
        <v>406</v>
      </c>
    </row>
    <row r="1178" spans="1:21">
      <c r="A1178" s="386" t="s">
        <v>108</v>
      </c>
      <c r="B1178" s="386" t="s">
        <v>140</v>
      </c>
      <c r="C1178" s="386"/>
      <c r="D1178" s="387">
        <v>45017</v>
      </c>
      <c r="E1178" s="386">
        <v>4</v>
      </c>
      <c r="F1178" s="386">
        <v>2023</v>
      </c>
      <c r="G1178" s="388">
        <v>15</v>
      </c>
      <c r="H1178" s="388">
        <v>25</v>
      </c>
      <c r="I1178" s="388">
        <v>1.25</v>
      </c>
      <c r="J1178" s="388">
        <v>0</v>
      </c>
      <c r="K1178" s="386" t="s">
        <v>108</v>
      </c>
      <c r="L1178" s="386" t="s">
        <v>41</v>
      </c>
      <c r="M1178" s="386" t="s">
        <v>382</v>
      </c>
      <c r="N1178" s="386" t="s">
        <v>109</v>
      </c>
      <c r="O1178" s="386" t="s">
        <v>110</v>
      </c>
      <c r="P1178" s="386" t="s">
        <v>60</v>
      </c>
      <c r="Q1178" s="386" t="s">
        <v>237</v>
      </c>
      <c r="R1178" s="386">
        <v>5.3522857142857152</v>
      </c>
      <c r="S1178" s="389">
        <v>18.430806599999993</v>
      </c>
      <c r="T1178" s="386" t="s">
        <v>390</v>
      </c>
      <c r="U1178" s="386" t="s">
        <v>406</v>
      </c>
    </row>
    <row r="1179" spans="1:21">
      <c r="A1179" s="386" t="s">
        <v>108</v>
      </c>
      <c r="B1179" s="386" t="s">
        <v>8</v>
      </c>
      <c r="C1179" s="386"/>
      <c r="D1179" s="387">
        <v>45017</v>
      </c>
      <c r="E1179" s="386">
        <v>4</v>
      </c>
      <c r="F1179" s="386">
        <v>2023</v>
      </c>
      <c r="G1179" s="388">
        <v>0</v>
      </c>
      <c r="H1179" s="388">
        <v>25</v>
      </c>
      <c r="I1179" s="388">
        <v>0</v>
      </c>
      <c r="J1179" s="388">
        <v>0</v>
      </c>
      <c r="K1179" s="386" t="s">
        <v>108</v>
      </c>
      <c r="L1179" s="386" t="s">
        <v>41</v>
      </c>
      <c r="M1179" s="386" t="s">
        <v>382</v>
      </c>
      <c r="N1179" s="386" t="s">
        <v>109</v>
      </c>
      <c r="O1179" s="386" t="s">
        <v>110</v>
      </c>
      <c r="P1179" s="386" t="s">
        <v>60</v>
      </c>
      <c r="Q1179" s="386" t="s">
        <v>237</v>
      </c>
      <c r="R1179" s="386">
        <v>5.3522857142857152</v>
      </c>
      <c r="S1179" s="386">
        <v>26.39</v>
      </c>
      <c r="T1179" s="386" t="s">
        <v>390</v>
      </c>
      <c r="U1179" s="386" t="s">
        <v>406</v>
      </c>
    </row>
    <row r="1180" spans="1:21">
      <c r="A1180" s="386" t="s">
        <v>108</v>
      </c>
      <c r="B1180" s="386" t="s">
        <v>9</v>
      </c>
      <c r="C1180" s="386"/>
      <c r="D1180" s="387">
        <v>45017</v>
      </c>
      <c r="E1180" s="386">
        <v>4</v>
      </c>
      <c r="F1180" s="386">
        <v>2023</v>
      </c>
      <c r="G1180" s="388">
        <v>26</v>
      </c>
      <c r="H1180" s="388">
        <v>25</v>
      </c>
      <c r="I1180" s="388">
        <v>2.1666666666666665</v>
      </c>
      <c r="J1180" s="388">
        <v>0</v>
      </c>
      <c r="K1180" s="386" t="s">
        <v>108</v>
      </c>
      <c r="L1180" s="386" t="s">
        <v>41</v>
      </c>
      <c r="M1180" s="386" t="s">
        <v>382</v>
      </c>
      <c r="N1180" s="386" t="s">
        <v>109</v>
      </c>
      <c r="O1180" s="386" t="s">
        <v>110</v>
      </c>
      <c r="P1180" s="386" t="s">
        <v>60</v>
      </c>
      <c r="Q1180" s="386" t="s">
        <v>237</v>
      </c>
      <c r="R1180" s="386">
        <v>5.3522857142857152</v>
      </c>
      <c r="S1180" s="386">
        <v>-4.3600000000000003</v>
      </c>
      <c r="T1180" s="386" t="s">
        <v>390</v>
      </c>
      <c r="U1180" s="386" t="s">
        <v>406</v>
      </c>
    </row>
    <row r="1181" spans="1:21">
      <c r="A1181" s="386" t="s">
        <v>108</v>
      </c>
      <c r="B1181" s="386" t="s">
        <v>10</v>
      </c>
      <c r="C1181" s="386"/>
      <c r="D1181" s="387">
        <v>45017</v>
      </c>
      <c r="E1181" s="386">
        <v>4</v>
      </c>
      <c r="F1181" s="386">
        <v>2023</v>
      </c>
      <c r="G1181" s="388">
        <v>0</v>
      </c>
      <c r="H1181" s="388">
        <v>25</v>
      </c>
      <c r="I1181" s="388">
        <v>0</v>
      </c>
      <c r="J1181" s="388">
        <v>0</v>
      </c>
      <c r="K1181" s="386" t="s">
        <v>108</v>
      </c>
      <c r="L1181" s="386" t="s">
        <v>41</v>
      </c>
      <c r="M1181" s="386" t="s">
        <v>382</v>
      </c>
      <c r="N1181" s="386" t="s">
        <v>109</v>
      </c>
      <c r="O1181" s="386" t="s">
        <v>110</v>
      </c>
      <c r="P1181" s="386" t="s">
        <v>60</v>
      </c>
      <c r="Q1181" s="386" t="s">
        <v>237</v>
      </c>
      <c r="R1181" s="386">
        <v>4.7758857142857147</v>
      </c>
      <c r="S1181" s="389">
        <v>1.18</v>
      </c>
      <c r="T1181" s="386" t="s">
        <v>390</v>
      </c>
      <c r="U1181" s="386" t="s">
        <v>406</v>
      </c>
    </row>
    <row r="1182" spans="1:21">
      <c r="A1182" s="386" t="s">
        <v>108</v>
      </c>
      <c r="B1182" s="386" t="s">
        <v>5</v>
      </c>
      <c r="C1182" s="386"/>
      <c r="D1182" s="387">
        <v>45017</v>
      </c>
      <c r="E1182" s="386">
        <v>4</v>
      </c>
      <c r="F1182" s="386">
        <v>2023</v>
      </c>
      <c r="G1182" s="388">
        <v>10</v>
      </c>
      <c r="H1182" s="388">
        <v>25</v>
      </c>
      <c r="I1182" s="388">
        <v>0.83333333333333337</v>
      </c>
      <c r="J1182" s="388">
        <v>51.32</v>
      </c>
      <c r="K1182" s="386" t="s">
        <v>108</v>
      </c>
      <c r="L1182" s="386" t="s">
        <v>41</v>
      </c>
      <c r="M1182" s="386" t="s">
        <v>382</v>
      </c>
      <c r="N1182" s="386" t="s">
        <v>109</v>
      </c>
      <c r="O1182" s="386" t="s">
        <v>110</v>
      </c>
      <c r="P1182" s="386" t="s">
        <v>60</v>
      </c>
      <c r="Q1182" s="386" t="s">
        <v>237</v>
      </c>
      <c r="R1182" s="386">
        <v>4.7758857142857147</v>
      </c>
      <c r="S1182" s="386">
        <v>1.28</v>
      </c>
      <c r="T1182" s="386" t="s">
        <v>390</v>
      </c>
      <c r="U1182" s="386" t="s">
        <v>406</v>
      </c>
    </row>
    <row r="1183" spans="1:21">
      <c r="A1183" s="386" t="s">
        <v>108</v>
      </c>
      <c r="B1183" s="386" t="s">
        <v>11</v>
      </c>
      <c r="C1183" s="386"/>
      <c r="D1183" s="387">
        <v>45017</v>
      </c>
      <c r="E1183" s="386">
        <v>4</v>
      </c>
      <c r="F1183" s="386">
        <v>2023</v>
      </c>
      <c r="G1183" s="388">
        <v>110</v>
      </c>
      <c r="H1183" s="388">
        <v>25</v>
      </c>
      <c r="I1183" s="388">
        <v>9.1666666666666661</v>
      </c>
      <c r="J1183" s="388">
        <v>0.84</v>
      </c>
      <c r="K1183" s="386" t="s">
        <v>108</v>
      </c>
      <c r="L1183" s="386" t="s">
        <v>41</v>
      </c>
      <c r="M1183" s="386" t="s">
        <v>382</v>
      </c>
      <c r="N1183" s="386" t="s">
        <v>109</v>
      </c>
      <c r="O1183" s="386" t="s">
        <v>110</v>
      </c>
      <c r="P1183" s="386" t="s">
        <v>60</v>
      </c>
      <c r="Q1183" s="386" t="s">
        <v>237</v>
      </c>
      <c r="R1183" s="386">
        <v>4.7758857142857147</v>
      </c>
      <c r="S1183" s="386">
        <v>2.04</v>
      </c>
      <c r="T1183" s="386" t="s">
        <v>390</v>
      </c>
      <c r="U1183" s="386" t="s">
        <v>406</v>
      </c>
    </row>
    <row r="1184" spans="1:21">
      <c r="A1184" s="386" t="s">
        <v>108</v>
      </c>
      <c r="B1184" s="386" t="s">
        <v>12</v>
      </c>
      <c r="C1184" s="386"/>
      <c r="D1184" s="387">
        <v>45017</v>
      </c>
      <c r="E1184" s="386">
        <v>4</v>
      </c>
      <c r="F1184" s="386">
        <v>2023</v>
      </c>
      <c r="G1184" s="388">
        <v>15</v>
      </c>
      <c r="H1184" s="388">
        <v>25</v>
      </c>
      <c r="I1184" s="388">
        <v>1.25</v>
      </c>
      <c r="J1184" s="388">
        <v>0</v>
      </c>
      <c r="K1184" s="386" t="s">
        <v>108</v>
      </c>
      <c r="L1184" s="386" t="s">
        <v>41</v>
      </c>
      <c r="M1184" s="386" t="s">
        <v>382</v>
      </c>
      <c r="N1184" s="386" t="s">
        <v>109</v>
      </c>
      <c r="O1184" s="386" t="s">
        <v>110</v>
      </c>
      <c r="P1184" s="386" t="s">
        <v>60</v>
      </c>
      <c r="Q1184" s="386" t="s">
        <v>237</v>
      </c>
      <c r="R1184" s="386">
        <v>2.4702857142857138</v>
      </c>
      <c r="S1184" s="389">
        <v>2.86</v>
      </c>
      <c r="T1184" s="386" t="s">
        <v>390</v>
      </c>
      <c r="U1184" s="386" t="s">
        <v>406</v>
      </c>
    </row>
    <row r="1185" spans="1:21">
      <c r="A1185" s="386" t="s">
        <v>108</v>
      </c>
      <c r="B1185" s="386" t="s">
        <v>15</v>
      </c>
      <c r="C1185" s="386"/>
      <c r="D1185" s="387">
        <v>45017</v>
      </c>
      <c r="E1185" s="386">
        <v>4</v>
      </c>
      <c r="F1185" s="386">
        <v>2023</v>
      </c>
      <c r="G1185" s="388">
        <v>0</v>
      </c>
      <c r="H1185" s="388">
        <v>25</v>
      </c>
      <c r="I1185" s="388">
        <v>0</v>
      </c>
      <c r="J1185" s="388">
        <v>0</v>
      </c>
      <c r="K1185" s="386" t="s">
        <v>108</v>
      </c>
      <c r="L1185" s="386" t="s">
        <v>41</v>
      </c>
      <c r="M1185" s="386" t="s">
        <v>382</v>
      </c>
      <c r="N1185" s="386" t="s">
        <v>109</v>
      </c>
      <c r="O1185" s="386" t="s">
        <v>110</v>
      </c>
      <c r="P1185" s="386" t="s">
        <v>60</v>
      </c>
      <c r="Q1185" s="386" t="s">
        <v>237</v>
      </c>
      <c r="R1185" s="386">
        <v>2.4702857142857138</v>
      </c>
      <c r="S1185" s="386">
        <v>2.02</v>
      </c>
      <c r="T1185" s="386" t="s">
        <v>390</v>
      </c>
      <c r="U1185" s="386" t="s">
        <v>406</v>
      </c>
    </row>
    <row r="1186" spans="1:21">
      <c r="A1186" s="386" t="s">
        <v>108</v>
      </c>
      <c r="B1186" s="386" t="s">
        <v>16</v>
      </c>
      <c r="C1186" s="386"/>
      <c r="D1186" s="387">
        <v>45017</v>
      </c>
      <c r="E1186" s="386">
        <v>4</v>
      </c>
      <c r="F1186" s="386">
        <v>2023</v>
      </c>
      <c r="G1186" s="388">
        <v>0</v>
      </c>
      <c r="H1186" s="388">
        <v>25</v>
      </c>
      <c r="I1186" s="388">
        <v>0</v>
      </c>
      <c r="J1186" s="388">
        <v>0</v>
      </c>
      <c r="K1186" s="386" t="s">
        <v>108</v>
      </c>
      <c r="L1186" s="386" t="s">
        <v>41</v>
      </c>
      <c r="M1186" s="386" t="s">
        <v>382</v>
      </c>
      <c r="N1186" s="386" t="s">
        <v>109</v>
      </c>
      <c r="O1186" s="386" t="s">
        <v>110</v>
      </c>
      <c r="P1186" s="386" t="s">
        <v>60</v>
      </c>
      <c r="Q1186" s="386" t="s">
        <v>237</v>
      </c>
      <c r="R1186" s="386">
        <v>2.4702857142857138</v>
      </c>
      <c r="S1186" s="386">
        <v>1.98</v>
      </c>
      <c r="T1186" s="386" t="s">
        <v>390</v>
      </c>
      <c r="U1186" s="386" t="s">
        <v>406</v>
      </c>
    </row>
    <row r="1187" spans="1:21">
      <c r="A1187" s="386" t="s">
        <v>108</v>
      </c>
      <c r="B1187" s="386" t="s">
        <v>17</v>
      </c>
      <c r="C1187" s="386"/>
      <c r="D1187" s="387">
        <v>45017</v>
      </c>
      <c r="E1187" s="386">
        <v>4</v>
      </c>
      <c r="F1187" s="386">
        <v>2023</v>
      </c>
      <c r="G1187" s="388">
        <v>0</v>
      </c>
      <c r="H1187" s="388">
        <v>25</v>
      </c>
      <c r="I1187" s="388">
        <v>0</v>
      </c>
      <c r="J1187" s="388">
        <v>0</v>
      </c>
      <c r="K1187" s="386" t="s">
        <v>108</v>
      </c>
      <c r="L1187" s="386" t="s">
        <v>41</v>
      </c>
      <c r="M1187" s="386" t="s">
        <v>382</v>
      </c>
      <c r="N1187" s="386" t="s">
        <v>109</v>
      </c>
      <c r="O1187" s="386" t="s">
        <v>110</v>
      </c>
      <c r="P1187" s="386" t="s">
        <v>60</v>
      </c>
      <c r="Q1187" s="386" t="s">
        <v>237</v>
      </c>
      <c r="R1187" s="386">
        <v>4.1171428571428574</v>
      </c>
      <c r="S1187" s="389">
        <v>11.7</v>
      </c>
      <c r="T1187" s="386" t="s">
        <v>390</v>
      </c>
      <c r="U1187" s="386" t="s">
        <v>406</v>
      </c>
    </row>
    <row r="1188" spans="1:21">
      <c r="A1188" s="386" t="s">
        <v>108</v>
      </c>
      <c r="B1188" s="386" t="s">
        <v>132</v>
      </c>
      <c r="C1188" s="386"/>
      <c r="D1188" s="387">
        <v>45017</v>
      </c>
      <c r="E1188" s="386">
        <v>4</v>
      </c>
      <c r="F1188" s="386">
        <v>2023</v>
      </c>
      <c r="G1188" s="388">
        <v>0</v>
      </c>
      <c r="H1188" s="388">
        <v>25</v>
      </c>
      <c r="I1188" s="388">
        <v>0</v>
      </c>
      <c r="J1188" s="388">
        <v>0</v>
      </c>
      <c r="K1188" s="386" t="s">
        <v>108</v>
      </c>
      <c r="L1188" s="386" t="s">
        <v>41</v>
      </c>
      <c r="M1188" s="386" t="s">
        <v>382</v>
      </c>
      <c r="N1188" s="386" t="s">
        <v>109</v>
      </c>
      <c r="O1188" s="386" t="s">
        <v>110</v>
      </c>
      <c r="P1188" s="386" t="s">
        <v>60</v>
      </c>
      <c r="Q1188" s="386" t="s">
        <v>237</v>
      </c>
      <c r="R1188" s="386">
        <v>4.1171428571428574</v>
      </c>
      <c r="S1188" s="386">
        <v>4.41</v>
      </c>
      <c r="T1188" s="386" t="s">
        <v>390</v>
      </c>
      <c r="U1188" s="386" t="s">
        <v>406</v>
      </c>
    </row>
    <row r="1189" spans="1:21">
      <c r="A1189" s="386" t="s">
        <v>108</v>
      </c>
      <c r="B1189" s="386" t="s">
        <v>13</v>
      </c>
      <c r="C1189" s="386"/>
      <c r="D1189" s="387">
        <v>45017</v>
      </c>
      <c r="E1189" s="386">
        <v>4</v>
      </c>
      <c r="F1189" s="386">
        <v>2023</v>
      </c>
      <c r="G1189" s="388">
        <v>0</v>
      </c>
      <c r="H1189" s="388">
        <v>25</v>
      </c>
      <c r="I1189" s="388">
        <v>0</v>
      </c>
      <c r="J1189" s="388">
        <v>0</v>
      </c>
      <c r="K1189" s="386" t="s">
        <v>108</v>
      </c>
      <c r="L1189" s="386" t="s">
        <v>41</v>
      </c>
      <c r="M1189" s="386" t="s">
        <v>382</v>
      </c>
      <c r="N1189" s="386" t="s">
        <v>109</v>
      </c>
      <c r="O1189" s="386" t="s">
        <v>110</v>
      </c>
      <c r="P1189" s="386" t="s">
        <v>60</v>
      </c>
      <c r="Q1189" s="386" t="s">
        <v>237</v>
      </c>
      <c r="R1189" s="386">
        <v>4.1171428571428574</v>
      </c>
      <c r="S1189" s="386">
        <v>1.85</v>
      </c>
      <c r="T1189" s="386" t="s">
        <v>390</v>
      </c>
      <c r="U1189" s="386" t="s">
        <v>406</v>
      </c>
    </row>
    <row r="1190" spans="1:21">
      <c r="A1190" s="386" t="s">
        <v>108</v>
      </c>
      <c r="B1190" s="386" t="s">
        <v>14</v>
      </c>
      <c r="C1190" s="386"/>
      <c r="D1190" s="387">
        <v>45017</v>
      </c>
      <c r="E1190" s="386">
        <v>4</v>
      </c>
      <c r="F1190" s="386">
        <v>2023</v>
      </c>
      <c r="G1190" s="388">
        <v>0</v>
      </c>
      <c r="H1190" s="388">
        <v>25</v>
      </c>
      <c r="I1190" s="388">
        <v>0</v>
      </c>
      <c r="J1190" s="388">
        <v>0</v>
      </c>
      <c r="K1190" s="386" t="s">
        <v>108</v>
      </c>
      <c r="L1190" s="386" t="s">
        <v>41</v>
      </c>
      <c r="M1190" s="386" t="s">
        <v>382</v>
      </c>
      <c r="N1190" s="386" t="s">
        <v>109</v>
      </c>
      <c r="O1190" s="386" t="s">
        <v>110</v>
      </c>
      <c r="P1190" s="386" t="s">
        <v>60</v>
      </c>
      <c r="Q1190" s="386" t="s">
        <v>237</v>
      </c>
      <c r="R1190" s="386">
        <v>11.527999999999999</v>
      </c>
      <c r="S1190" s="389">
        <v>7.51</v>
      </c>
      <c r="T1190" s="386" t="s">
        <v>390</v>
      </c>
      <c r="U1190" s="386" t="s">
        <v>406</v>
      </c>
    </row>
    <row r="1191" spans="1:21">
      <c r="A1191" s="386" t="s">
        <v>354</v>
      </c>
      <c r="B1191" s="386" t="s">
        <v>3</v>
      </c>
      <c r="C1191" s="386"/>
      <c r="D1191" s="387">
        <v>45017</v>
      </c>
      <c r="E1191" s="386">
        <v>4</v>
      </c>
      <c r="F1191" s="386">
        <v>2023</v>
      </c>
      <c r="G1191" s="388">
        <v>251.46964575000001</v>
      </c>
      <c r="H1191" s="388">
        <v>25</v>
      </c>
      <c r="I1191" s="388">
        <v>20.955803812500001</v>
      </c>
      <c r="J1191" s="388">
        <v>55.54</v>
      </c>
      <c r="K1191" s="386" t="s">
        <v>354</v>
      </c>
      <c r="L1191" s="386" t="s">
        <v>41</v>
      </c>
      <c r="M1191" s="386" t="s">
        <v>383</v>
      </c>
      <c r="N1191" s="386" t="s">
        <v>380</v>
      </c>
      <c r="O1191" s="386" t="s">
        <v>384</v>
      </c>
      <c r="P1191" s="386" t="s">
        <v>46</v>
      </c>
      <c r="Q1191" s="386" t="s">
        <v>385</v>
      </c>
      <c r="R1191" s="386">
        <v>11.527999999999999</v>
      </c>
      <c r="S1191" s="386">
        <v>0.94389999999999996</v>
      </c>
      <c r="T1191" s="386" t="s">
        <v>390</v>
      </c>
      <c r="U1191" s="386" t="s">
        <v>406</v>
      </c>
    </row>
    <row r="1192" spans="1:21">
      <c r="A1192" s="386" t="s">
        <v>354</v>
      </c>
      <c r="B1192" s="386" t="s">
        <v>4</v>
      </c>
      <c r="C1192" s="386"/>
      <c r="D1192" s="387">
        <v>45017</v>
      </c>
      <c r="E1192" s="386">
        <v>4</v>
      </c>
      <c r="F1192" s="386">
        <v>2023</v>
      </c>
      <c r="G1192" s="388">
        <v>107.295</v>
      </c>
      <c r="H1192" s="388">
        <v>25</v>
      </c>
      <c r="I1192" s="388">
        <v>8.9412500000000001</v>
      </c>
      <c r="J1192" s="388">
        <v>0</v>
      </c>
      <c r="K1192" s="386" t="s">
        <v>354</v>
      </c>
      <c r="L1192" s="386" t="s">
        <v>41</v>
      </c>
      <c r="M1192" s="386" t="s">
        <v>383</v>
      </c>
      <c r="N1192" s="386" t="s">
        <v>380</v>
      </c>
      <c r="O1192" s="386" t="s">
        <v>384</v>
      </c>
      <c r="P1192" s="386" t="s">
        <v>46</v>
      </c>
      <c r="Q1192" s="386" t="s">
        <v>385</v>
      </c>
      <c r="R1192" s="386">
        <v>11.527999999999999</v>
      </c>
      <c r="S1192" s="386">
        <v>2.2000000000000002</v>
      </c>
      <c r="T1192" s="386" t="s">
        <v>390</v>
      </c>
      <c r="U1192" s="386" t="s">
        <v>406</v>
      </c>
    </row>
    <row r="1193" spans="1:21">
      <c r="A1193" s="386" t="s">
        <v>354</v>
      </c>
      <c r="B1193" s="386" t="s">
        <v>8</v>
      </c>
      <c r="C1193" s="386"/>
      <c r="D1193" s="387">
        <v>45017</v>
      </c>
      <c r="E1193" s="386">
        <v>4</v>
      </c>
      <c r="F1193" s="386">
        <v>2023</v>
      </c>
      <c r="G1193" s="388">
        <v>0</v>
      </c>
      <c r="H1193" s="388">
        <v>25</v>
      </c>
      <c r="I1193" s="388">
        <v>0</v>
      </c>
      <c r="J1193" s="388">
        <v>0</v>
      </c>
      <c r="K1193" s="386" t="s">
        <v>354</v>
      </c>
      <c r="L1193" s="386" t="s">
        <v>41</v>
      </c>
      <c r="M1193" s="386" t="s">
        <v>383</v>
      </c>
      <c r="N1193" s="386" t="s">
        <v>380</v>
      </c>
      <c r="O1193" s="386" t="s">
        <v>384</v>
      </c>
      <c r="P1193" s="386" t="s">
        <v>46</v>
      </c>
      <c r="Q1193" s="386" t="s">
        <v>385</v>
      </c>
      <c r="R1193" s="386">
        <v>2.8819999999999997</v>
      </c>
      <c r="S1193" s="389">
        <v>2.0299999999999998</v>
      </c>
      <c r="T1193" s="386" t="s">
        <v>390</v>
      </c>
      <c r="U1193" s="386" t="s">
        <v>406</v>
      </c>
    </row>
    <row r="1194" spans="1:21">
      <c r="A1194" s="386" t="s">
        <v>354</v>
      </c>
      <c r="B1194" s="386" t="s">
        <v>9</v>
      </c>
      <c r="C1194" s="386"/>
      <c r="D1194" s="387">
        <v>45017</v>
      </c>
      <c r="E1194" s="386">
        <v>4</v>
      </c>
      <c r="F1194" s="386">
        <v>2023</v>
      </c>
      <c r="G1194" s="388">
        <v>0</v>
      </c>
      <c r="H1194" s="388">
        <v>25</v>
      </c>
      <c r="I1194" s="388">
        <v>0</v>
      </c>
      <c r="J1194" s="388">
        <v>0</v>
      </c>
      <c r="K1194" s="386" t="s">
        <v>354</v>
      </c>
      <c r="L1194" s="386" t="s">
        <v>41</v>
      </c>
      <c r="M1194" s="386" t="s">
        <v>383</v>
      </c>
      <c r="N1194" s="386" t="s">
        <v>380</v>
      </c>
      <c r="O1194" s="386" t="s">
        <v>384</v>
      </c>
      <c r="P1194" s="386" t="s">
        <v>46</v>
      </c>
      <c r="Q1194" s="386" t="s">
        <v>385</v>
      </c>
      <c r="R1194" s="386">
        <v>2.8819999999999997</v>
      </c>
      <c r="S1194" s="386">
        <v>0.51</v>
      </c>
      <c r="T1194" s="386" t="s">
        <v>390</v>
      </c>
      <c r="U1194" s="386" t="s">
        <v>406</v>
      </c>
    </row>
    <row r="1195" spans="1:21">
      <c r="A1195" s="386" t="s">
        <v>354</v>
      </c>
      <c r="B1195" s="386" t="s">
        <v>10</v>
      </c>
      <c r="C1195" s="386"/>
      <c r="D1195" s="387">
        <v>45017</v>
      </c>
      <c r="E1195" s="386">
        <v>4</v>
      </c>
      <c r="F1195" s="386">
        <v>2023</v>
      </c>
      <c r="G1195" s="388">
        <v>0</v>
      </c>
      <c r="H1195" s="388">
        <v>25</v>
      </c>
      <c r="I1195" s="388">
        <v>0</v>
      </c>
      <c r="J1195" s="388">
        <v>0</v>
      </c>
      <c r="K1195" s="386" t="s">
        <v>354</v>
      </c>
      <c r="L1195" s="386" t="s">
        <v>41</v>
      </c>
      <c r="M1195" s="386" t="s">
        <v>383</v>
      </c>
      <c r="N1195" s="386" t="s">
        <v>380</v>
      </c>
      <c r="O1195" s="386" t="s">
        <v>384</v>
      </c>
      <c r="P1195" s="386" t="s">
        <v>46</v>
      </c>
      <c r="Q1195" s="386" t="s">
        <v>385</v>
      </c>
      <c r="R1195" s="386">
        <v>2.8819999999999997</v>
      </c>
      <c r="S1195" s="386">
        <v>6.25</v>
      </c>
      <c r="T1195" s="386" t="s">
        <v>390</v>
      </c>
      <c r="U1195" s="386" t="s">
        <v>406</v>
      </c>
    </row>
    <row r="1196" spans="1:21">
      <c r="A1196" s="386" t="s">
        <v>354</v>
      </c>
      <c r="B1196" s="386" t="s">
        <v>5</v>
      </c>
      <c r="C1196" s="386"/>
      <c r="D1196" s="387">
        <v>45017</v>
      </c>
      <c r="E1196" s="386">
        <v>4</v>
      </c>
      <c r="F1196" s="386">
        <v>2023</v>
      </c>
      <c r="G1196" s="388">
        <v>19.600000000000001</v>
      </c>
      <c r="H1196" s="388">
        <v>25</v>
      </c>
      <c r="I1196" s="388">
        <v>1.6333333333333335</v>
      </c>
      <c r="J1196" s="388">
        <v>0</v>
      </c>
      <c r="K1196" s="386" t="s">
        <v>354</v>
      </c>
      <c r="L1196" s="386" t="s">
        <v>41</v>
      </c>
      <c r="M1196" s="386" t="s">
        <v>383</v>
      </c>
      <c r="N1196" s="386" t="s">
        <v>380</v>
      </c>
      <c r="O1196" s="386" t="s">
        <v>384</v>
      </c>
      <c r="P1196" s="386" t="s">
        <v>46</v>
      </c>
      <c r="Q1196" s="386" t="s">
        <v>385</v>
      </c>
      <c r="R1196" s="386">
        <v>0.41171428571428575</v>
      </c>
      <c r="S1196" s="389">
        <v>0</v>
      </c>
      <c r="T1196" s="386" t="s">
        <v>390</v>
      </c>
      <c r="U1196" s="386" t="s">
        <v>406</v>
      </c>
    </row>
    <row r="1197" spans="1:21">
      <c r="A1197" s="386" t="s">
        <v>354</v>
      </c>
      <c r="B1197" s="386" t="s">
        <v>11</v>
      </c>
      <c r="C1197" s="386"/>
      <c r="D1197" s="387">
        <v>45017</v>
      </c>
      <c r="E1197" s="386">
        <v>4</v>
      </c>
      <c r="F1197" s="386">
        <v>2023</v>
      </c>
      <c r="G1197" s="388">
        <v>171.51</v>
      </c>
      <c r="H1197" s="388">
        <v>25</v>
      </c>
      <c r="I1197" s="388">
        <v>14.2925</v>
      </c>
      <c r="J1197" s="388">
        <v>19.88</v>
      </c>
      <c r="K1197" s="386" t="s">
        <v>354</v>
      </c>
      <c r="L1197" s="386" t="s">
        <v>41</v>
      </c>
      <c r="M1197" s="386" t="s">
        <v>383</v>
      </c>
      <c r="N1197" s="386" t="s">
        <v>380</v>
      </c>
      <c r="O1197" s="386" t="s">
        <v>384</v>
      </c>
      <c r="P1197" s="386" t="s">
        <v>46</v>
      </c>
      <c r="Q1197" s="386" t="s">
        <v>385</v>
      </c>
      <c r="R1197" s="386">
        <v>0.41171428571428575</v>
      </c>
      <c r="S1197" s="386">
        <v>0</v>
      </c>
      <c r="T1197" s="386" t="s">
        <v>390</v>
      </c>
      <c r="U1197" s="386" t="s">
        <v>406</v>
      </c>
    </row>
    <row r="1198" spans="1:21">
      <c r="A1198" s="386" t="s">
        <v>354</v>
      </c>
      <c r="B1198" s="386" t="s">
        <v>12</v>
      </c>
      <c r="C1198" s="386"/>
      <c r="D1198" s="387">
        <v>45017</v>
      </c>
      <c r="E1198" s="386">
        <v>4</v>
      </c>
      <c r="F1198" s="386">
        <v>2023</v>
      </c>
      <c r="G1198" s="388">
        <v>72</v>
      </c>
      <c r="H1198" s="388">
        <v>25</v>
      </c>
      <c r="I1198" s="388">
        <v>6</v>
      </c>
      <c r="J1198" s="388">
        <v>0</v>
      </c>
      <c r="K1198" s="386" t="s">
        <v>354</v>
      </c>
      <c r="L1198" s="386" t="s">
        <v>41</v>
      </c>
      <c r="M1198" s="386" t="s">
        <v>383</v>
      </c>
      <c r="N1198" s="386" t="s">
        <v>380</v>
      </c>
      <c r="O1198" s="386" t="s">
        <v>384</v>
      </c>
      <c r="P1198" s="386" t="s">
        <v>46</v>
      </c>
      <c r="Q1198" s="386" t="s">
        <v>385</v>
      </c>
      <c r="R1198" s="386">
        <v>0.41171428571428575</v>
      </c>
      <c r="S1198" s="386">
        <v>0</v>
      </c>
      <c r="T1198" s="386" t="s">
        <v>390</v>
      </c>
      <c r="U1198" s="386" t="s">
        <v>406</v>
      </c>
    </row>
    <row r="1199" spans="1:21">
      <c r="A1199" s="386" t="s">
        <v>354</v>
      </c>
      <c r="B1199" s="386" t="s">
        <v>15</v>
      </c>
      <c r="C1199" s="386"/>
      <c r="D1199" s="387">
        <v>45017</v>
      </c>
      <c r="E1199" s="386">
        <v>4</v>
      </c>
      <c r="F1199" s="386">
        <v>2023</v>
      </c>
      <c r="G1199" s="388">
        <v>0</v>
      </c>
      <c r="H1199" s="388">
        <v>25</v>
      </c>
      <c r="I1199" s="388">
        <v>0</v>
      </c>
      <c r="J1199" s="388">
        <v>0</v>
      </c>
      <c r="K1199" s="386" t="s">
        <v>354</v>
      </c>
      <c r="L1199" s="386" t="s">
        <v>41</v>
      </c>
      <c r="M1199" s="386" t="s">
        <v>383</v>
      </c>
      <c r="N1199" s="386" t="s">
        <v>380</v>
      </c>
      <c r="O1199" s="386" t="s">
        <v>384</v>
      </c>
      <c r="P1199" s="386" t="s">
        <v>46</v>
      </c>
      <c r="Q1199" s="386" t="s">
        <v>385</v>
      </c>
      <c r="R1199" s="386">
        <v>0.57640000000000002</v>
      </c>
      <c r="S1199" s="389">
        <v>0</v>
      </c>
      <c r="T1199" s="386" t="s">
        <v>390</v>
      </c>
      <c r="U1199" s="386" t="s">
        <v>406</v>
      </c>
    </row>
    <row r="1200" spans="1:21">
      <c r="A1200" s="386" t="s">
        <v>354</v>
      </c>
      <c r="B1200" s="386" t="s">
        <v>16</v>
      </c>
      <c r="C1200" s="386"/>
      <c r="D1200" s="387">
        <v>45017</v>
      </c>
      <c r="E1200" s="386">
        <v>4</v>
      </c>
      <c r="F1200" s="386">
        <v>2023</v>
      </c>
      <c r="G1200" s="388">
        <v>0</v>
      </c>
      <c r="H1200" s="388">
        <v>25</v>
      </c>
      <c r="I1200" s="388">
        <v>0</v>
      </c>
      <c r="J1200" s="388">
        <v>0</v>
      </c>
      <c r="K1200" s="386" t="s">
        <v>354</v>
      </c>
      <c r="L1200" s="386" t="s">
        <v>41</v>
      </c>
      <c r="M1200" s="386" t="s">
        <v>383</v>
      </c>
      <c r="N1200" s="386" t="s">
        <v>380</v>
      </c>
      <c r="O1200" s="386" t="s">
        <v>384</v>
      </c>
      <c r="P1200" s="386" t="s">
        <v>46</v>
      </c>
      <c r="Q1200" s="386" t="s">
        <v>385</v>
      </c>
      <c r="R1200" s="386">
        <v>0.57640000000000002</v>
      </c>
      <c r="S1200" s="386">
        <v>0</v>
      </c>
      <c r="T1200" s="386" t="s">
        <v>390</v>
      </c>
      <c r="U1200" s="386" t="s">
        <v>406</v>
      </c>
    </row>
    <row r="1201" spans="1:21">
      <c r="A1201" s="386" t="s">
        <v>354</v>
      </c>
      <c r="B1201" s="386" t="s">
        <v>17</v>
      </c>
      <c r="C1201" s="386"/>
      <c r="D1201" s="387">
        <v>45017</v>
      </c>
      <c r="E1201" s="386">
        <v>4</v>
      </c>
      <c r="F1201" s="386">
        <v>2023</v>
      </c>
      <c r="G1201" s="388">
        <v>0</v>
      </c>
      <c r="H1201" s="388">
        <v>25</v>
      </c>
      <c r="I1201" s="388">
        <v>0</v>
      </c>
      <c r="J1201" s="388">
        <v>0</v>
      </c>
      <c r="K1201" s="386" t="s">
        <v>354</v>
      </c>
      <c r="L1201" s="386" t="s">
        <v>41</v>
      </c>
      <c r="M1201" s="386" t="s">
        <v>383</v>
      </c>
      <c r="N1201" s="386" t="s">
        <v>380</v>
      </c>
      <c r="O1201" s="386" t="s">
        <v>384</v>
      </c>
      <c r="P1201" s="386" t="s">
        <v>46</v>
      </c>
      <c r="Q1201" s="386" t="s">
        <v>385</v>
      </c>
      <c r="R1201" s="386">
        <v>0.57640000000000002</v>
      </c>
      <c r="S1201" s="386">
        <v>0</v>
      </c>
      <c r="T1201" s="386" t="s">
        <v>390</v>
      </c>
      <c r="U1201" s="386" t="s">
        <v>406</v>
      </c>
    </row>
    <row r="1202" spans="1:21">
      <c r="A1202" s="386" t="s">
        <v>354</v>
      </c>
      <c r="B1202" s="386" t="s">
        <v>132</v>
      </c>
      <c r="C1202" s="386"/>
      <c r="D1202" s="387">
        <v>45017</v>
      </c>
      <c r="E1202" s="386">
        <v>4</v>
      </c>
      <c r="F1202" s="386">
        <v>2023</v>
      </c>
      <c r="G1202" s="388">
        <v>0</v>
      </c>
      <c r="H1202" s="388">
        <v>25</v>
      </c>
      <c r="I1202" s="388">
        <v>0</v>
      </c>
      <c r="J1202" s="388">
        <v>0</v>
      </c>
      <c r="K1202" s="386" t="s">
        <v>354</v>
      </c>
      <c r="L1202" s="386" t="s">
        <v>41</v>
      </c>
      <c r="M1202" s="386" t="s">
        <v>383</v>
      </c>
      <c r="N1202" s="386" t="s">
        <v>380</v>
      </c>
      <c r="O1202" s="386" t="s">
        <v>384</v>
      </c>
      <c r="P1202" s="386" t="s">
        <v>46</v>
      </c>
      <c r="Q1202" s="386" t="s">
        <v>385</v>
      </c>
      <c r="R1202" s="386">
        <v>3.293714285714286</v>
      </c>
      <c r="S1202" s="389">
        <v>22.62</v>
      </c>
      <c r="T1202" s="386" t="s">
        <v>390</v>
      </c>
      <c r="U1202" s="386" t="s">
        <v>406</v>
      </c>
    </row>
    <row r="1203" spans="1:21">
      <c r="A1203" s="386" t="s">
        <v>354</v>
      </c>
      <c r="B1203" s="386" t="s">
        <v>13</v>
      </c>
      <c r="C1203" s="386"/>
      <c r="D1203" s="387">
        <v>45017</v>
      </c>
      <c r="E1203" s="386">
        <v>4</v>
      </c>
      <c r="F1203" s="386">
        <v>2023</v>
      </c>
      <c r="G1203" s="388">
        <v>0</v>
      </c>
      <c r="H1203" s="388">
        <v>25</v>
      </c>
      <c r="I1203" s="388">
        <v>0</v>
      </c>
      <c r="J1203" s="388">
        <v>0</v>
      </c>
      <c r="K1203" s="386" t="s">
        <v>354</v>
      </c>
      <c r="L1203" s="386" t="s">
        <v>41</v>
      </c>
      <c r="M1203" s="386" t="s">
        <v>383</v>
      </c>
      <c r="N1203" s="386" t="s">
        <v>380</v>
      </c>
      <c r="O1203" s="386" t="s">
        <v>384</v>
      </c>
      <c r="P1203" s="386" t="s">
        <v>46</v>
      </c>
      <c r="Q1203" s="386" t="s">
        <v>385</v>
      </c>
      <c r="R1203" s="386">
        <v>3.293714285714286</v>
      </c>
      <c r="S1203" s="386">
        <v>4.95</v>
      </c>
      <c r="T1203" s="386" t="s">
        <v>390</v>
      </c>
      <c r="U1203" s="386" t="s">
        <v>406</v>
      </c>
    </row>
    <row r="1204" spans="1:21">
      <c r="A1204" s="386" t="s">
        <v>354</v>
      </c>
      <c r="B1204" s="386" t="s">
        <v>14</v>
      </c>
      <c r="C1204" s="386"/>
      <c r="D1204" s="387">
        <v>45017</v>
      </c>
      <c r="E1204" s="386">
        <v>4</v>
      </c>
      <c r="F1204" s="386">
        <v>2023</v>
      </c>
      <c r="G1204" s="388">
        <v>0</v>
      </c>
      <c r="H1204" s="388">
        <v>25</v>
      </c>
      <c r="I1204" s="388">
        <v>0</v>
      </c>
      <c r="J1204" s="388">
        <v>0</v>
      </c>
      <c r="K1204" s="386" t="s">
        <v>354</v>
      </c>
      <c r="L1204" s="386" t="s">
        <v>41</v>
      </c>
      <c r="M1204" s="386" t="s">
        <v>383</v>
      </c>
      <c r="N1204" s="386" t="s">
        <v>380</v>
      </c>
      <c r="O1204" s="386" t="s">
        <v>384</v>
      </c>
      <c r="P1204" s="386" t="s">
        <v>46</v>
      </c>
      <c r="Q1204" s="386" t="s">
        <v>385</v>
      </c>
      <c r="R1204" s="386">
        <v>3.293714285714286</v>
      </c>
      <c r="S1204" s="386">
        <v>5.09</v>
      </c>
      <c r="T1204" s="386" t="s">
        <v>390</v>
      </c>
      <c r="U1204" s="386" t="s">
        <v>406</v>
      </c>
    </row>
    <row r="1205" spans="1:21">
      <c r="A1205" s="386" t="s">
        <v>112</v>
      </c>
      <c r="B1205" s="386" t="s">
        <v>7</v>
      </c>
      <c r="C1205" s="386"/>
      <c r="D1205" s="387">
        <v>45017</v>
      </c>
      <c r="E1205" s="386">
        <v>4</v>
      </c>
      <c r="F1205" s="386">
        <v>2023</v>
      </c>
      <c r="G1205" s="388">
        <v>3</v>
      </c>
      <c r="H1205" s="388">
        <v>25</v>
      </c>
      <c r="I1205" s="388">
        <v>0.25</v>
      </c>
      <c r="J1205" s="388">
        <v>0</v>
      </c>
      <c r="K1205" s="386" t="s">
        <v>112</v>
      </c>
      <c r="L1205" s="386" t="s">
        <v>72</v>
      </c>
      <c r="M1205" s="386" t="s">
        <v>244</v>
      </c>
      <c r="N1205" s="386" t="s">
        <v>62</v>
      </c>
      <c r="O1205" s="386" t="s">
        <v>113</v>
      </c>
      <c r="P1205" s="386" t="s">
        <v>60</v>
      </c>
      <c r="Q1205" s="386" t="s">
        <v>193</v>
      </c>
      <c r="R1205" s="386">
        <v>0</v>
      </c>
      <c r="S1205" s="389">
        <v>0</v>
      </c>
      <c r="T1205" s="386" t="s">
        <v>390</v>
      </c>
      <c r="U1205" s="386" t="s">
        <v>406</v>
      </c>
    </row>
    <row r="1206" spans="1:21">
      <c r="A1206" s="386" t="s">
        <v>112</v>
      </c>
      <c r="B1206" s="386" t="s">
        <v>8</v>
      </c>
      <c r="C1206" s="386"/>
      <c r="D1206" s="387">
        <v>45017</v>
      </c>
      <c r="E1206" s="386">
        <v>4</v>
      </c>
      <c r="F1206" s="386">
        <v>2023</v>
      </c>
      <c r="G1206" s="388">
        <v>0</v>
      </c>
      <c r="H1206" s="388">
        <v>25</v>
      </c>
      <c r="I1206" s="388">
        <v>0</v>
      </c>
      <c r="J1206" s="388">
        <v>0</v>
      </c>
      <c r="K1206" s="386" t="s">
        <v>112</v>
      </c>
      <c r="L1206" s="386" t="s">
        <v>72</v>
      </c>
      <c r="M1206" s="386" t="s">
        <v>244</v>
      </c>
      <c r="N1206" s="386" t="s">
        <v>62</v>
      </c>
      <c r="O1206" s="386" t="s">
        <v>113</v>
      </c>
      <c r="P1206" s="386" t="s">
        <v>60</v>
      </c>
      <c r="Q1206" s="386" t="s">
        <v>193</v>
      </c>
      <c r="R1206" s="386">
        <v>0</v>
      </c>
      <c r="S1206" s="386">
        <v>0</v>
      </c>
      <c r="T1206" s="386" t="s">
        <v>390</v>
      </c>
      <c r="U1206" s="386" t="s">
        <v>406</v>
      </c>
    </row>
    <row r="1207" spans="1:21">
      <c r="A1207" s="386" t="s">
        <v>112</v>
      </c>
      <c r="B1207" s="386" t="s">
        <v>9</v>
      </c>
      <c r="C1207" s="386"/>
      <c r="D1207" s="387">
        <v>45017</v>
      </c>
      <c r="E1207" s="386">
        <v>4</v>
      </c>
      <c r="F1207" s="386">
        <v>2023</v>
      </c>
      <c r="G1207" s="388">
        <v>3.5</v>
      </c>
      <c r="H1207" s="388">
        <v>25</v>
      </c>
      <c r="I1207" s="388">
        <v>0.29166666666666669</v>
      </c>
      <c r="J1207" s="388">
        <v>2.9000000000000001E-2</v>
      </c>
      <c r="K1207" s="386" t="s">
        <v>112</v>
      </c>
      <c r="L1207" s="386" t="s">
        <v>72</v>
      </c>
      <c r="M1207" s="386" t="s">
        <v>244</v>
      </c>
      <c r="N1207" s="386" t="s">
        <v>62</v>
      </c>
      <c r="O1207" s="386" t="s">
        <v>113</v>
      </c>
      <c r="P1207" s="386" t="s">
        <v>60</v>
      </c>
      <c r="Q1207" s="386" t="s">
        <v>193</v>
      </c>
      <c r="R1207" s="386">
        <v>0</v>
      </c>
      <c r="S1207" s="386">
        <v>0</v>
      </c>
      <c r="T1207" s="386" t="s">
        <v>390</v>
      </c>
      <c r="U1207" s="386" t="s">
        <v>406</v>
      </c>
    </row>
    <row r="1208" spans="1:21">
      <c r="A1208" s="386" t="s">
        <v>112</v>
      </c>
      <c r="B1208" s="386" t="s">
        <v>10</v>
      </c>
      <c r="C1208" s="386"/>
      <c r="D1208" s="387">
        <v>45017</v>
      </c>
      <c r="E1208" s="386">
        <v>4</v>
      </c>
      <c r="F1208" s="386">
        <v>2023</v>
      </c>
      <c r="G1208" s="388">
        <v>0.85</v>
      </c>
      <c r="H1208" s="388">
        <v>25</v>
      </c>
      <c r="I1208" s="388">
        <v>7.0833333333333331E-2</v>
      </c>
      <c r="J1208" s="388">
        <v>8.9999999999999993E-3</v>
      </c>
      <c r="K1208" s="386" t="s">
        <v>112</v>
      </c>
      <c r="L1208" s="386" t="s">
        <v>72</v>
      </c>
      <c r="M1208" s="386" t="s">
        <v>244</v>
      </c>
      <c r="N1208" s="386" t="s">
        <v>62</v>
      </c>
      <c r="O1208" s="386" t="s">
        <v>113</v>
      </c>
      <c r="P1208" s="386" t="s">
        <v>60</v>
      </c>
      <c r="Q1208" s="386" t="s">
        <v>193</v>
      </c>
      <c r="R1208" s="386">
        <v>0</v>
      </c>
      <c r="S1208" s="389">
        <v>0</v>
      </c>
      <c r="T1208" s="386" t="s">
        <v>390</v>
      </c>
      <c r="U1208" s="386" t="s">
        <v>406</v>
      </c>
    </row>
    <row r="1209" spans="1:21">
      <c r="A1209" s="386" t="s">
        <v>112</v>
      </c>
      <c r="B1209" s="386" t="s">
        <v>5</v>
      </c>
      <c r="C1209" s="386"/>
      <c r="D1209" s="387">
        <v>45017</v>
      </c>
      <c r="E1209" s="386">
        <v>4</v>
      </c>
      <c r="F1209" s="386">
        <v>2023</v>
      </c>
      <c r="G1209" s="388">
        <v>0.75</v>
      </c>
      <c r="H1209" s="388">
        <v>25</v>
      </c>
      <c r="I1209" s="388">
        <v>6.25E-2</v>
      </c>
      <c r="J1209" s="388">
        <v>0.2</v>
      </c>
      <c r="K1209" s="386" t="s">
        <v>112</v>
      </c>
      <c r="L1209" s="386" t="s">
        <v>72</v>
      </c>
      <c r="M1209" s="386" t="s">
        <v>244</v>
      </c>
      <c r="N1209" s="386" t="s">
        <v>62</v>
      </c>
      <c r="O1209" s="386" t="s">
        <v>113</v>
      </c>
      <c r="P1209" s="386" t="s">
        <v>60</v>
      </c>
      <c r="Q1209" s="386" t="s">
        <v>193</v>
      </c>
      <c r="R1209" s="386">
        <v>0</v>
      </c>
      <c r="S1209" s="386">
        <v>0</v>
      </c>
      <c r="T1209" s="386" t="s">
        <v>390</v>
      </c>
      <c r="U1209" s="386" t="s">
        <v>406</v>
      </c>
    </row>
    <row r="1210" spans="1:21">
      <c r="A1210" s="386" t="s">
        <v>112</v>
      </c>
      <c r="B1210" s="386" t="s">
        <v>11</v>
      </c>
      <c r="C1210" s="386"/>
      <c r="D1210" s="387">
        <v>45017</v>
      </c>
      <c r="E1210" s="386">
        <v>4</v>
      </c>
      <c r="F1210" s="386">
        <v>2023</v>
      </c>
      <c r="G1210" s="388">
        <v>14.6</v>
      </c>
      <c r="H1210" s="388">
        <v>25</v>
      </c>
      <c r="I1210" s="388">
        <v>1.2166666666666666</v>
      </c>
      <c r="J1210" s="388">
        <v>0</v>
      </c>
      <c r="K1210" s="386" t="s">
        <v>112</v>
      </c>
      <c r="L1210" s="386" t="s">
        <v>72</v>
      </c>
      <c r="M1210" s="386" t="s">
        <v>244</v>
      </c>
      <c r="N1210" s="386" t="s">
        <v>62</v>
      </c>
      <c r="O1210" s="386" t="s">
        <v>113</v>
      </c>
      <c r="P1210" s="386" t="s">
        <v>60</v>
      </c>
      <c r="Q1210" s="386" t="s">
        <v>193</v>
      </c>
      <c r="R1210" s="386">
        <v>0</v>
      </c>
      <c r="S1210" s="386">
        <v>0</v>
      </c>
      <c r="T1210" s="386" t="s">
        <v>390</v>
      </c>
      <c r="U1210" s="386" t="s">
        <v>406</v>
      </c>
    </row>
    <row r="1211" spans="1:21">
      <c r="A1211" s="386" t="s">
        <v>112</v>
      </c>
      <c r="B1211" s="386" t="s">
        <v>12</v>
      </c>
      <c r="C1211" s="386"/>
      <c r="D1211" s="387">
        <v>45017</v>
      </c>
      <c r="E1211" s="386">
        <v>4</v>
      </c>
      <c r="F1211" s="386">
        <v>2023</v>
      </c>
      <c r="G1211" s="388">
        <v>5.5</v>
      </c>
      <c r="H1211" s="388">
        <v>25</v>
      </c>
      <c r="I1211" s="388">
        <v>0.45833333333333331</v>
      </c>
      <c r="J1211" s="388">
        <v>0</v>
      </c>
      <c r="K1211" s="386" t="s">
        <v>112</v>
      </c>
      <c r="L1211" s="386" t="s">
        <v>72</v>
      </c>
      <c r="M1211" s="386" t="s">
        <v>244</v>
      </c>
      <c r="N1211" s="386" t="s">
        <v>62</v>
      </c>
      <c r="O1211" s="386" t="s">
        <v>113</v>
      </c>
      <c r="P1211" s="386" t="s">
        <v>60</v>
      </c>
      <c r="Q1211" s="386" t="s">
        <v>193</v>
      </c>
      <c r="R1211" s="386">
        <v>8.98595238095238</v>
      </c>
      <c r="S1211" s="389">
        <v>6.1344409489924487</v>
      </c>
      <c r="T1211" s="386" t="s">
        <v>390</v>
      </c>
      <c r="U1211" s="386" t="s">
        <v>406</v>
      </c>
    </row>
    <row r="1212" spans="1:21">
      <c r="A1212" s="386" t="s">
        <v>112</v>
      </c>
      <c r="B1212" s="386" t="s">
        <v>15</v>
      </c>
      <c r="C1212" s="386"/>
      <c r="D1212" s="387">
        <v>45017</v>
      </c>
      <c r="E1212" s="386">
        <v>4</v>
      </c>
      <c r="F1212" s="386">
        <v>2023</v>
      </c>
      <c r="G1212" s="388">
        <v>0.75</v>
      </c>
      <c r="H1212" s="388">
        <v>25</v>
      </c>
      <c r="I1212" s="388">
        <v>6.25E-2</v>
      </c>
      <c r="J1212" s="388">
        <v>0</v>
      </c>
      <c r="K1212" s="386" t="s">
        <v>112</v>
      </c>
      <c r="L1212" s="386" t="s">
        <v>72</v>
      </c>
      <c r="M1212" s="386" t="s">
        <v>244</v>
      </c>
      <c r="N1212" s="386" t="s">
        <v>62</v>
      </c>
      <c r="O1212" s="386" t="s">
        <v>113</v>
      </c>
      <c r="P1212" s="386" t="s">
        <v>60</v>
      </c>
      <c r="Q1212" s="386" t="s">
        <v>193</v>
      </c>
      <c r="R1212" s="386">
        <v>8.98595238095238</v>
      </c>
      <c r="S1212" s="386">
        <v>47.6</v>
      </c>
      <c r="T1212" s="386" t="s">
        <v>390</v>
      </c>
      <c r="U1212" s="386" t="s">
        <v>406</v>
      </c>
    </row>
    <row r="1213" spans="1:21">
      <c r="A1213" s="386" t="s">
        <v>112</v>
      </c>
      <c r="B1213" s="386" t="s">
        <v>16</v>
      </c>
      <c r="C1213" s="386"/>
      <c r="D1213" s="387">
        <v>45017</v>
      </c>
      <c r="E1213" s="386">
        <v>4</v>
      </c>
      <c r="F1213" s="386">
        <v>2023</v>
      </c>
      <c r="G1213" s="388">
        <v>0.05</v>
      </c>
      <c r="H1213" s="388">
        <v>25</v>
      </c>
      <c r="I1213" s="388">
        <v>4.1666666666666666E-3</v>
      </c>
      <c r="J1213" s="388">
        <v>0</v>
      </c>
      <c r="K1213" s="386" t="s">
        <v>112</v>
      </c>
      <c r="L1213" s="386" t="s">
        <v>72</v>
      </c>
      <c r="M1213" s="386" t="s">
        <v>244</v>
      </c>
      <c r="N1213" s="386" t="s">
        <v>62</v>
      </c>
      <c r="O1213" s="386" t="s">
        <v>113</v>
      </c>
      <c r="P1213" s="386" t="s">
        <v>60</v>
      </c>
      <c r="Q1213" s="386" t="s">
        <v>193</v>
      </c>
      <c r="R1213" s="386">
        <v>8.98595238095238</v>
      </c>
      <c r="S1213" s="386">
        <v>10.1</v>
      </c>
      <c r="T1213" s="386" t="s">
        <v>390</v>
      </c>
      <c r="U1213" s="386" t="s">
        <v>406</v>
      </c>
    </row>
    <row r="1214" spans="1:21">
      <c r="A1214" s="386" t="s">
        <v>112</v>
      </c>
      <c r="B1214" s="386" t="s">
        <v>17</v>
      </c>
      <c r="C1214" s="386"/>
      <c r="D1214" s="387">
        <v>45017</v>
      </c>
      <c r="E1214" s="386">
        <v>4</v>
      </c>
      <c r="F1214" s="386">
        <v>2023</v>
      </c>
      <c r="G1214" s="388">
        <v>1</v>
      </c>
      <c r="H1214" s="388">
        <v>25</v>
      </c>
      <c r="I1214" s="388">
        <v>8.3333333333333329E-2</v>
      </c>
      <c r="J1214" s="388">
        <v>0</v>
      </c>
      <c r="K1214" s="386" t="s">
        <v>112</v>
      </c>
      <c r="L1214" s="386" t="s">
        <v>72</v>
      </c>
      <c r="M1214" s="386" t="s">
        <v>244</v>
      </c>
      <c r="N1214" s="386" t="s">
        <v>62</v>
      </c>
      <c r="O1214" s="386" t="s">
        <v>113</v>
      </c>
      <c r="P1214" s="386" t="s">
        <v>60</v>
      </c>
      <c r="Q1214" s="386" t="s">
        <v>193</v>
      </c>
      <c r="R1214" s="386">
        <v>8.98595238095238</v>
      </c>
      <c r="S1214" s="389">
        <v>7.0390097712430348</v>
      </c>
      <c r="T1214" s="386" t="s">
        <v>390</v>
      </c>
      <c r="U1214" s="386" t="s">
        <v>406</v>
      </c>
    </row>
    <row r="1215" spans="1:21">
      <c r="A1215" s="386" t="s">
        <v>112</v>
      </c>
      <c r="B1215" s="386" t="s">
        <v>132</v>
      </c>
      <c r="C1215" s="386"/>
      <c r="D1215" s="387">
        <v>45017</v>
      </c>
      <c r="E1215" s="386">
        <v>4</v>
      </c>
      <c r="F1215" s="386">
        <v>2023</v>
      </c>
      <c r="G1215" s="388">
        <v>0</v>
      </c>
      <c r="H1215" s="388">
        <v>25</v>
      </c>
      <c r="I1215" s="388">
        <v>0</v>
      </c>
      <c r="J1215" s="388">
        <v>0</v>
      </c>
      <c r="K1215" s="386" t="s">
        <v>112</v>
      </c>
      <c r="L1215" s="386" t="s">
        <v>72</v>
      </c>
      <c r="M1215" s="386" t="s">
        <v>244</v>
      </c>
      <c r="N1215" s="386" t="s">
        <v>62</v>
      </c>
      <c r="O1215" s="386" t="s">
        <v>113</v>
      </c>
      <c r="P1215" s="386" t="s">
        <v>60</v>
      </c>
      <c r="Q1215" s="386" t="s">
        <v>193</v>
      </c>
      <c r="R1215" s="386">
        <v>8.98595238095238</v>
      </c>
      <c r="S1215" s="386">
        <v>10.72</v>
      </c>
      <c r="T1215" s="386" t="s">
        <v>390</v>
      </c>
      <c r="U1215" s="386" t="s">
        <v>406</v>
      </c>
    </row>
    <row r="1216" spans="1:21">
      <c r="A1216" s="386" t="s">
        <v>112</v>
      </c>
      <c r="B1216" s="386" t="s">
        <v>13</v>
      </c>
      <c r="C1216" s="386"/>
      <c r="D1216" s="387">
        <v>45017</v>
      </c>
      <c r="E1216" s="386">
        <v>4</v>
      </c>
      <c r="F1216" s="386">
        <v>2023</v>
      </c>
      <c r="G1216" s="388">
        <v>0</v>
      </c>
      <c r="H1216" s="388">
        <v>25</v>
      </c>
      <c r="I1216" s="388">
        <v>0</v>
      </c>
      <c r="J1216" s="388">
        <v>0</v>
      </c>
      <c r="K1216" s="386" t="s">
        <v>112</v>
      </c>
      <c r="L1216" s="386" t="s">
        <v>72</v>
      </c>
      <c r="M1216" s="386" t="s">
        <v>244</v>
      </c>
      <c r="N1216" s="386" t="s">
        <v>62</v>
      </c>
      <c r="O1216" s="386" t="s">
        <v>113</v>
      </c>
      <c r="P1216" s="386" t="s">
        <v>60</v>
      </c>
      <c r="Q1216" s="386" t="s">
        <v>193</v>
      </c>
      <c r="R1216" s="386">
        <v>8.98595238095238</v>
      </c>
      <c r="S1216" s="386">
        <v>8.8699999999999992</v>
      </c>
      <c r="T1216" s="386" t="s">
        <v>390</v>
      </c>
      <c r="U1216" s="386" t="s">
        <v>406</v>
      </c>
    </row>
    <row r="1217" spans="1:21">
      <c r="A1217" s="386" t="s">
        <v>112</v>
      </c>
      <c r="B1217" s="386" t="s">
        <v>14</v>
      </c>
      <c r="C1217" s="386"/>
      <c r="D1217" s="387">
        <v>45017</v>
      </c>
      <c r="E1217" s="386">
        <v>4</v>
      </c>
      <c r="F1217" s="386">
        <v>2023</v>
      </c>
      <c r="G1217" s="388">
        <v>0</v>
      </c>
      <c r="H1217" s="388">
        <v>25</v>
      </c>
      <c r="I1217" s="388">
        <v>0</v>
      </c>
      <c r="J1217" s="388">
        <v>0</v>
      </c>
      <c r="K1217" s="386" t="s">
        <v>112</v>
      </c>
      <c r="L1217" s="386" t="s">
        <v>72</v>
      </c>
      <c r="M1217" s="386" t="s">
        <v>244</v>
      </c>
      <c r="N1217" s="386" t="s">
        <v>62</v>
      </c>
      <c r="O1217" s="386" t="s">
        <v>113</v>
      </c>
      <c r="P1217" s="386" t="s">
        <v>60</v>
      </c>
      <c r="Q1217" s="386" t="s">
        <v>193</v>
      </c>
      <c r="R1217" s="386">
        <v>5.3533333333333335</v>
      </c>
      <c r="S1217" s="389">
        <v>5.33</v>
      </c>
      <c r="T1217" s="386" t="s">
        <v>390</v>
      </c>
      <c r="U1217" s="386" t="s">
        <v>406</v>
      </c>
    </row>
    <row r="1218" spans="1:21">
      <c r="A1218" s="386" t="s">
        <v>114</v>
      </c>
      <c r="B1218" s="386" t="s">
        <v>7</v>
      </c>
      <c r="C1218" s="386"/>
      <c r="D1218" s="387">
        <v>45017</v>
      </c>
      <c r="E1218" s="386">
        <v>4</v>
      </c>
      <c r="F1218" s="386">
        <v>2023</v>
      </c>
      <c r="G1218" s="388">
        <v>50</v>
      </c>
      <c r="H1218" s="388">
        <v>25</v>
      </c>
      <c r="I1218" s="388">
        <v>4.166666666666667</v>
      </c>
      <c r="J1218" s="388">
        <v>0</v>
      </c>
      <c r="K1218" s="386" t="s">
        <v>114</v>
      </c>
      <c r="L1218" s="386" t="s">
        <v>41</v>
      </c>
      <c r="M1218" s="386" t="s">
        <v>383</v>
      </c>
      <c r="N1218" s="386" t="s">
        <v>83</v>
      </c>
      <c r="O1218" s="386" t="s">
        <v>251</v>
      </c>
      <c r="P1218" s="386" t="s">
        <v>46</v>
      </c>
      <c r="Q1218" s="386" t="s">
        <v>115</v>
      </c>
      <c r="R1218" s="386">
        <v>5.3533333333333335</v>
      </c>
      <c r="S1218" s="386">
        <v>0.51</v>
      </c>
      <c r="T1218" s="386" t="s">
        <v>390</v>
      </c>
      <c r="U1218" s="386" t="s">
        <v>406</v>
      </c>
    </row>
    <row r="1219" spans="1:21">
      <c r="A1219" s="386" t="s">
        <v>114</v>
      </c>
      <c r="B1219" s="386" t="s">
        <v>8</v>
      </c>
      <c r="C1219" s="386"/>
      <c r="D1219" s="387">
        <v>45017</v>
      </c>
      <c r="E1219" s="386">
        <v>4</v>
      </c>
      <c r="F1219" s="386">
        <v>2023</v>
      </c>
      <c r="G1219" s="388">
        <v>30</v>
      </c>
      <c r="H1219" s="388">
        <v>25</v>
      </c>
      <c r="I1219" s="388">
        <v>2.5</v>
      </c>
      <c r="J1219" s="388">
        <v>0</v>
      </c>
      <c r="K1219" s="386" t="s">
        <v>114</v>
      </c>
      <c r="L1219" s="386" t="s">
        <v>41</v>
      </c>
      <c r="M1219" s="386" t="s">
        <v>383</v>
      </c>
      <c r="N1219" s="386" t="s">
        <v>83</v>
      </c>
      <c r="O1219" s="386" t="s">
        <v>251</v>
      </c>
      <c r="P1219" s="386" t="s">
        <v>46</v>
      </c>
      <c r="Q1219" s="386" t="s">
        <v>115</v>
      </c>
      <c r="R1219" s="386">
        <v>5.3533333333333335</v>
      </c>
      <c r="S1219" s="386">
        <v>2.75</v>
      </c>
      <c r="T1219" s="386" t="s">
        <v>390</v>
      </c>
      <c r="U1219" s="386" t="s">
        <v>406</v>
      </c>
    </row>
    <row r="1220" spans="1:21">
      <c r="A1220" s="386" t="s">
        <v>114</v>
      </c>
      <c r="B1220" s="386" t="s">
        <v>9</v>
      </c>
      <c r="C1220" s="386"/>
      <c r="D1220" s="387">
        <v>45017</v>
      </c>
      <c r="E1220" s="386">
        <v>4</v>
      </c>
      <c r="F1220" s="386">
        <v>2023</v>
      </c>
      <c r="G1220" s="388">
        <v>100</v>
      </c>
      <c r="H1220" s="388">
        <v>25</v>
      </c>
      <c r="I1220" s="388">
        <v>8.3333333333333339</v>
      </c>
      <c r="J1220" s="388">
        <v>54.34</v>
      </c>
      <c r="K1220" s="386" t="s">
        <v>114</v>
      </c>
      <c r="L1220" s="386" t="s">
        <v>41</v>
      </c>
      <c r="M1220" s="386" t="s">
        <v>383</v>
      </c>
      <c r="N1220" s="386" t="s">
        <v>83</v>
      </c>
      <c r="O1220" s="386" t="s">
        <v>251</v>
      </c>
      <c r="P1220" s="386" t="s">
        <v>46</v>
      </c>
      <c r="Q1220" s="386" t="s">
        <v>115</v>
      </c>
      <c r="R1220" s="386">
        <v>1.5295238095238097</v>
      </c>
      <c r="S1220" s="389">
        <v>1.25</v>
      </c>
      <c r="T1220" s="386" t="s">
        <v>390</v>
      </c>
      <c r="U1220" s="386" t="s">
        <v>406</v>
      </c>
    </row>
    <row r="1221" spans="1:21">
      <c r="A1221" s="386" t="s">
        <v>114</v>
      </c>
      <c r="B1221" s="386" t="s">
        <v>10</v>
      </c>
      <c r="C1221" s="386"/>
      <c r="D1221" s="387">
        <v>45017</v>
      </c>
      <c r="E1221" s="386">
        <v>4</v>
      </c>
      <c r="F1221" s="386">
        <v>2023</v>
      </c>
      <c r="G1221" s="388">
        <v>58</v>
      </c>
      <c r="H1221" s="388">
        <v>25</v>
      </c>
      <c r="I1221" s="388">
        <v>4.833333333333333</v>
      </c>
      <c r="J1221" s="388">
        <v>0</v>
      </c>
      <c r="K1221" s="386" t="s">
        <v>114</v>
      </c>
      <c r="L1221" s="386" t="s">
        <v>41</v>
      </c>
      <c r="M1221" s="386" t="s">
        <v>383</v>
      </c>
      <c r="N1221" s="386" t="s">
        <v>83</v>
      </c>
      <c r="O1221" s="386" t="s">
        <v>251</v>
      </c>
      <c r="P1221" s="386" t="s">
        <v>46</v>
      </c>
      <c r="Q1221" s="386" t="s">
        <v>115</v>
      </c>
      <c r="R1221" s="386">
        <v>1.5295238095238097</v>
      </c>
      <c r="S1221" s="386">
        <v>0</v>
      </c>
      <c r="T1221" s="386" t="s">
        <v>390</v>
      </c>
      <c r="U1221" s="386" t="s">
        <v>406</v>
      </c>
    </row>
    <row r="1222" spans="1:21">
      <c r="A1222" s="386" t="s">
        <v>114</v>
      </c>
      <c r="B1222" s="386" t="s">
        <v>5</v>
      </c>
      <c r="C1222" s="386"/>
      <c r="D1222" s="387">
        <v>45017</v>
      </c>
      <c r="E1222" s="386">
        <v>4</v>
      </c>
      <c r="F1222" s="386">
        <v>2023</v>
      </c>
      <c r="G1222" s="388">
        <v>56</v>
      </c>
      <c r="H1222" s="388">
        <v>25</v>
      </c>
      <c r="I1222" s="388">
        <v>4.666666666666667</v>
      </c>
      <c r="J1222" s="388">
        <v>0</v>
      </c>
      <c r="K1222" s="386" t="s">
        <v>114</v>
      </c>
      <c r="L1222" s="386" t="s">
        <v>41</v>
      </c>
      <c r="M1222" s="386" t="s">
        <v>383</v>
      </c>
      <c r="N1222" s="386" t="s">
        <v>83</v>
      </c>
      <c r="O1222" s="386" t="s">
        <v>251</v>
      </c>
      <c r="P1222" s="386" t="s">
        <v>46</v>
      </c>
      <c r="Q1222" s="386" t="s">
        <v>115</v>
      </c>
      <c r="R1222" s="386">
        <v>1.5295238095238097</v>
      </c>
      <c r="S1222" s="386">
        <v>0</v>
      </c>
      <c r="T1222" s="386" t="s">
        <v>390</v>
      </c>
      <c r="U1222" s="386" t="s">
        <v>406</v>
      </c>
    </row>
    <row r="1223" spans="1:21">
      <c r="A1223" s="386" t="s">
        <v>114</v>
      </c>
      <c r="B1223" s="386" t="s">
        <v>11</v>
      </c>
      <c r="C1223" s="386"/>
      <c r="D1223" s="387">
        <v>45017</v>
      </c>
      <c r="E1223" s="386">
        <v>4</v>
      </c>
      <c r="F1223" s="386">
        <v>2023</v>
      </c>
      <c r="G1223" s="388">
        <v>150</v>
      </c>
      <c r="H1223" s="388">
        <v>25</v>
      </c>
      <c r="I1223" s="388">
        <v>12.5</v>
      </c>
      <c r="J1223" s="388">
        <v>0</v>
      </c>
      <c r="K1223" s="386" t="s">
        <v>114</v>
      </c>
      <c r="L1223" s="386" t="s">
        <v>41</v>
      </c>
      <c r="M1223" s="386" t="s">
        <v>383</v>
      </c>
      <c r="N1223" s="386" t="s">
        <v>83</v>
      </c>
      <c r="O1223" s="386" t="s">
        <v>251</v>
      </c>
      <c r="P1223" s="386" t="s">
        <v>46</v>
      </c>
      <c r="Q1223" s="386" t="s">
        <v>115</v>
      </c>
      <c r="R1223" s="386">
        <v>6.8828571428571435</v>
      </c>
      <c r="S1223" s="389">
        <v>1.1100000000000001</v>
      </c>
      <c r="T1223" s="386" t="s">
        <v>390</v>
      </c>
      <c r="U1223" s="386" t="s">
        <v>406</v>
      </c>
    </row>
    <row r="1224" spans="1:21">
      <c r="A1224" s="386" t="s">
        <v>114</v>
      </c>
      <c r="B1224" s="386" t="s">
        <v>12</v>
      </c>
      <c r="C1224" s="386"/>
      <c r="D1224" s="387">
        <v>45017</v>
      </c>
      <c r="E1224" s="386">
        <v>4</v>
      </c>
      <c r="F1224" s="386">
        <v>2023</v>
      </c>
      <c r="G1224" s="388">
        <v>30</v>
      </c>
      <c r="H1224" s="388">
        <v>25</v>
      </c>
      <c r="I1224" s="388">
        <v>2.5</v>
      </c>
      <c r="J1224" s="388">
        <v>17.010000000000002</v>
      </c>
      <c r="K1224" s="386" t="s">
        <v>114</v>
      </c>
      <c r="L1224" s="386" t="s">
        <v>41</v>
      </c>
      <c r="M1224" s="386" t="s">
        <v>383</v>
      </c>
      <c r="N1224" s="386" t="s">
        <v>83</v>
      </c>
      <c r="O1224" s="386" t="s">
        <v>251</v>
      </c>
      <c r="P1224" s="386" t="s">
        <v>46</v>
      </c>
      <c r="Q1224" s="386" t="s">
        <v>115</v>
      </c>
      <c r="R1224" s="386">
        <v>6.8828571428571435</v>
      </c>
      <c r="S1224" s="386">
        <v>1.1100000000000001</v>
      </c>
      <c r="T1224" s="386" t="s">
        <v>390</v>
      </c>
      <c r="U1224" s="386" t="s">
        <v>406</v>
      </c>
    </row>
    <row r="1225" spans="1:21">
      <c r="A1225" s="386" t="s">
        <v>114</v>
      </c>
      <c r="B1225" s="386" t="s">
        <v>15</v>
      </c>
      <c r="C1225" s="386"/>
      <c r="D1225" s="387">
        <v>45017</v>
      </c>
      <c r="E1225" s="386">
        <v>4</v>
      </c>
      <c r="F1225" s="386">
        <v>2023</v>
      </c>
      <c r="G1225" s="388">
        <v>0</v>
      </c>
      <c r="H1225" s="388">
        <v>25</v>
      </c>
      <c r="I1225" s="388">
        <v>0</v>
      </c>
      <c r="J1225" s="388">
        <v>0</v>
      </c>
      <c r="K1225" s="386" t="s">
        <v>114</v>
      </c>
      <c r="L1225" s="386" t="s">
        <v>41</v>
      </c>
      <c r="M1225" s="386" t="s">
        <v>383</v>
      </c>
      <c r="N1225" s="386" t="s">
        <v>83</v>
      </c>
      <c r="O1225" s="386" t="s">
        <v>251</v>
      </c>
      <c r="P1225" s="386" t="s">
        <v>46</v>
      </c>
      <c r="Q1225" s="386" t="s">
        <v>115</v>
      </c>
      <c r="R1225" s="386">
        <v>6.8828571428571435</v>
      </c>
      <c r="S1225" s="386">
        <v>28.49</v>
      </c>
      <c r="T1225" s="386" t="s">
        <v>390</v>
      </c>
      <c r="U1225" s="386" t="s">
        <v>406</v>
      </c>
    </row>
    <row r="1226" spans="1:21">
      <c r="A1226" s="386" t="s">
        <v>114</v>
      </c>
      <c r="B1226" s="386" t="s">
        <v>16</v>
      </c>
      <c r="C1226" s="386"/>
      <c r="D1226" s="387">
        <v>45017</v>
      </c>
      <c r="E1226" s="386">
        <v>4</v>
      </c>
      <c r="F1226" s="386">
        <v>2023</v>
      </c>
      <c r="G1226" s="388">
        <v>38</v>
      </c>
      <c r="H1226" s="388">
        <v>25</v>
      </c>
      <c r="I1226" s="388">
        <v>3.1666666666666665</v>
      </c>
      <c r="J1226" s="388">
        <v>0</v>
      </c>
      <c r="K1226" s="386" t="s">
        <v>114</v>
      </c>
      <c r="L1226" s="386" t="s">
        <v>41</v>
      </c>
      <c r="M1226" s="386" t="s">
        <v>383</v>
      </c>
      <c r="N1226" s="386" t="s">
        <v>83</v>
      </c>
      <c r="O1226" s="386" t="s">
        <v>251</v>
      </c>
      <c r="P1226" s="386" t="s">
        <v>46</v>
      </c>
      <c r="Q1226" s="386" t="s">
        <v>115</v>
      </c>
      <c r="R1226" s="386">
        <v>8.98595238095238</v>
      </c>
      <c r="S1226" s="389">
        <v>9.5658333333333321</v>
      </c>
      <c r="T1226" s="386" t="s">
        <v>390</v>
      </c>
      <c r="U1226" s="386" t="s">
        <v>406</v>
      </c>
    </row>
    <row r="1227" spans="1:21">
      <c r="A1227" s="386" t="s">
        <v>114</v>
      </c>
      <c r="B1227" s="386" t="s">
        <v>17</v>
      </c>
      <c r="C1227" s="386"/>
      <c r="D1227" s="387">
        <v>45017</v>
      </c>
      <c r="E1227" s="386">
        <v>4</v>
      </c>
      <c r="F1227" s="386">
        <v>2023</v>
      </c>
      <c r="G1227" s="388">
        <v>38</v>
      </c>
      <c r="H1227" s="388">
        <v>25</v>
      </c>
      <c r="I1227" s="388">
        <v>3.1666666666666665</v>
      </c>
      <c r="J1227" s="388">
        <v>0</v>
      </c>
      <c r="K1227" s="386" t="s">
        <v>114</v>
      </c>
      <c r="L1227" s="386" t="s">
        <v>41</v>
      </c>
      <c r="M1227" s="386" t="s">
        <v>383</v>
      </c>
      <c r="N1227" s="386" t="s">
        <v>83</v>
      </c>
      <c r="O1227" s="386" t="s">
        <v>251</v>
      </c>
      <c r="P1227" s="386" t="s">
        <v>46</v>
      </c>
      <c r="Q1227" s="386" t="s">
        <v>115</v>
      </c>
      <c r="R1227" s="386">
        <v>8.98595238095238</v>
      </c>
      <c r="S1227" s="386">
        <v>9.0399999999999991</v>
      </c>
      <c r="T1227" s="386" t="s">
        <v>390</v>
      </c>
      <c r="U1227" s="386" t="s">
        <v>406</v>
      </c>
    </row>
    <row r="1228" spans="1:21">
      <c r="A1228" s="386" t="s">
        <v>114</v>
      </c>
      <c r="B1228" s="386" t="s">
        <v>132</v>
      </c>
      <c r="C1228" s="386"/>
      <c r="D1228" s="387">
        <v>45017</v>
      </c>
      <c r="E1228" s="386">
        <v>4</v>
      </c>
      <c r="F1228" s="386">
        <v>2023</v>
      </c>
      <c r="G1228" s="388">
        <v>0</v>
      </c>
      <c r="H1228" s="388">
        <v>25</v>
      </c>
      <c r="I1228" s="388">
        <v>0</v>
      </c>
      <c r="J1228" s="388">
        <v>0</v>
      </c>
      <c r="K1228" s="386" t="s">
        <v>114</v>
      </c>
      <c r="L1228" s="386" t="s">
        <v>41</v>
      </c>
      <c r="M1228" s="386" t="s">
        <v>383</v>
      </c>
      <c r="N1228" s="386" t="s">
        <v>83</v>
      </c>
      <c r="O1228" s="386" t="s">
        <v>251</v>
      </c>
      <c r="P1228" s="386" t="s">
        <v>46</v>
      </c>
      <c r="Q1228" s="386" t="s">
        <v>115</v>
      </c>
      <c r="R1228" s="386">
        <v>8.98595238095238</v>
      </c>
      <c r="S1228" s="386">
        <v>10.18</v>
      </c>
      <c r="T1228" s="386" t="s">
        <v>390</v>
      </c>
      <c r="U1228" s="386" t="s">
        <v>406</v>
      </c>
    </row>
    <row r="1229" spans="1:21">
      <c r="A1229" s="386" t="s">
        <v>114</v>
      </c>
      <c r="B1229" s="386" t="s">
        <v>13</v>
      </c>
      <c r="C1229" s="386"/>
      <c r="D1229" s="387">
        <v>45017</v>
      </c>
      <c r="E1229" s="386">
        <v>4</v>
      </c>
      <c r="F1229" s="386">
        <v>2023</v>
      </c>
      <c r="G1229" s="388">
        <v>0</v>
      </c>
      <c r="H1229" s="388">
        <v>25</v>
      </c>
      <c r="I1229" s="388">
        <v>0</v>
      </c>
      <c r="J1229" s="388">
        <v>0</v>
      </c>
      <c r="K1229" s="386" t="s">
        <v>114</v>
      </c>
      <c r="L1229" s="386" t="s">
        <v>41</v>
      </c>
      <c r="M1229" s="386" t="s">
        <v>383</v>
      </c>
      <c r="N1229" s="386" t="s">
        <v>83</v>
      </c>
      <c r="O1229" s="386" t="s">
        <v>251</v>
      </c>
      <c r="P1229" s="386" t="s">
        <v>46</v>
      </c>
      <c r="Q1229" s="386" t="s">
        <v>115</v>
      </c>
      <c r="R1229" s="386">
        <v>8.98595238095238</v>
      </c>
      <c r="S1229" s="389">
        <v>5.3008333333333333</v>
      </c>
      <c r="T1229" s="386" t="s">
        <v>390</v>
      </c>
      <c r="U1229" s="386" t="s">
        <v>406</v>
      </c>
    </row>
    <row r="1230" spans="1:21">
      <c r="A1230" s="386" t="s">
        <v>114</v>
      </c>
      <c r="B1230" s="386" t="s">
        <v>14</v>
      </c>
      <c r="C1230" s="386"/>
      <c r="D1230" s="387">
        <v>45017</v>
      </c>
      <c r="E1230" s="386">
        <v>4</v>
      </c>
      <c r="F1230" s="386">
        <v>2023</v>
      </c>
      <c r="G1230" s="388">
        <v>0</v>
      </c>
      <c r="H1230" s="388">
        <v>25</v>
      </c>
      <c r="I1230" s="388">
        <v>0</v>
      </c>
      <c r="J1230" s="388">
        <v>0</v>
      </c>
      <c r="K1230" s="386" t="s">
        <v>114</v>
      </c>
      <c r="L1230" s="386" t="s">
        <v>41</v>
      </c>
      <c r="M1230" s="386" t="s">
        <v>383</v>
      </c>
      <c r="N1230" s="386" t="s">
        <v>83</v>
      </c>
      <c r="O1230" s="386" t="s">
        <v>251</v>
      </c>
      <c r="P1230" s="386" t="s">
        <v>46</v>
      </c>
      <c r="Q1230" s="386" t="s">
        <v>115</v>
      </c>
      <c r="R1230" s="386">
        <v>8.98595238095238</v>
      </c>
      <c r="S1230" s="386">
        <v>5.3</v>
      </c>
      <c r="T1230" s="386" t="s">
        <v>390</v>
      </c>
      <c r="U1230" s="386" t="s">
        <v>406</v>
      </c>
    </row>
    <row r="1231" spans="1:21">
      <c r="A1231" s="386" t="s">
        <v>116</v>
      </c>
      <c r="B1231" s="386" t="s">
        <v>7</v>
      </c>
      <c r="C1231" s="386"/>
      <c r="D1231" s="387">
        <v>45017</v>
      </c>
      <c r="E1231" s="386">
        <v>4</v>
      </c>
      <c r="F1231" s="386">
        <v>2023</v>
      </c>
      <c r="G1231" s="388">
        <v>53.1</v>
      </c>
      <c r="H1231" s="388">
        <v>25</v>
      </c>
      <c r="I1231" s="388">
        <v>4.4249999999999998</v>
      </c>
      <c r="J1231" s="388">
        <v>1.1299999999999999</v>
      </c>
      <c r="K1231" s="386" t="s">
        <v>86</v>
      </c>
      <c r="L1231" s="386" t="s">
        <v>86</v>
      </c>
      <c r="M1231" s="386" t="s">
        <v>386</v>
      </c>
      <c r="N1231" s="386" t="s">
        <v>387</v>
      </c>
      <c r="O1231" s="386" t="s">
        <v>117</v>
      </c>
      <c r="P1231" s="386" t="s">
        <v>90</v>
      </c>
      <c r="Q1231" s="386" t="s">
        <v>221</v>
      </c>
      <c r="R1231" s="386">
        <v>8.98595238095238</v>
      </c>
      <c r="S1231" s="386">
        <v>3.14</v>
      </c>
      <c r="T1231" s="386" t="s">
        <v>390</v>
      </c>
      <c r="U1231" s="386" t="s">
        <v>406</v>
      </c>
    </row>
    <row r="1232" spans="1:21">
      <c r="A1232" s="386" t="s">
        <v>116</v>
      </c>
      <c r="B1232" s="386" t="s">
        <v>130</v>
      </c>
      <c r="C1232" s="386"/>
      <c r="D1232" s="387">
        <v>45017</v>
      </c>
      <c r="E1232" s="386">
        <v>4</v>
      </c>
      <c r="F1232" s="386">
        <v>2023</v>
      </c>
      <c r="G1232" s="388">
        <v>53.1</v>
      </c>
      <c r="H1232" s="388">
        <v>25</v>
      </c>
      <c r="I1232" s="388">
        <v>4.4249999999999998</v>
      </c>
      <c r="J1232" s="388">
        <v>11.95</v>
      </c>
      <c r="K1232" s="386" t="s">
        <v>86</v>
      </c>
      <c r="L1232" s="386" t="s">
        <v>86</v>
      </c>
      <c r="M1232" s="386" t="s">
        <v>386</v>
      </c>
      <c r="N1232" s="386" t="s">
        <v>387</v>
      </c>
      <c r="O1232" s="386" t="s">
        <v>117</v>
      </c>
      <c r="P1232" s="386" t="s">
        <v>90</v>
      </c>
      <c r="Q1232" s="386" t="s">
        <v>221</v>
      </c>
      <c r="R1232" s="386">
        <v>3.8238095238095235</v>
      </c>
      <c r="S1232" s="389">
        <v>0.11416666666666667</v>
      </c>
      <c r="T1232" s="386" t="s">
        <v>390</v>
      </c>
      <c r="U1232" s="386" t="s">
        <v>406</v>
      </c>
    </row>
    <row r="1233" spans="1:21">
      <c r="A1233" s="386" t="s">
        <v>116</v>
      </c>
      <c r="B1233" s="386" t="s">
        <v>131</v>
      </c>
      <c r="C1233" s="386"/>
      <c r="D1233" s="387">
        <v>45017</v>
      </c>
      <c r="E1233" s="386">
        <v>4</v>
      </c>
      <c r="F1233" s="386">
        <v>2023</v>
      </c>
      <c r="G1233" s="388">
        <v>53.1</v>
      </c>
      <c r="H1233" s="388">
        <v>25</v>
      </c>
      <c r="I1233" s="388">
        <v>4.4249999999999998</v>
      </c>
      <c r="J1233" s="388">
        <v>4.0599999999999996</v>
      </c>
      <c r="K1233" s="386" t="s">
        <v>86</v>
      </c>
      <c r="L1233" s="386" t="s">
        <v>86</v>
      </c>
      <c r="M1233" s="386" t="s">
        <v>386</v>
      </c>
      <c r="N1233" s="386" t="s">
        <v>387</v>
      </c>
      <c r="O1233" s="386" t="s">
        <v>117</v>
      </c>
      <c r="P1233" s="386" t="s">
        <v>90</v>
      </c>
      <c r="Q1233" s="386" t="s">
        <v>221</v>
      </c>
      <c r="R1233" s="386">
        <v>3.8238095238095235</v>
      </c>
      <c r="S1233" s="386">
        <v>0.11</v>
      </c>
      <c r="T1233" s="386" t="s">
        <v>390</v>
      </c>
      <c r="U1233" s="386" t="s">
        <v>406</v>
      </c>
    </row>
    <row r="1234" spans="1:21">
      <c r="A1234" s="386" t="s">
        <v>116</v>
      </c>
      <c r="B1234" s="386" t="s">
        <v>9</v>
      </c>
      <c r="C1234" s="386"/>
      <c r="D1234" s="387">
        <v>45017</v>
      </c>
      <c r="E1234" s="386">
        <v>4</v>
      </c>
      <c r="F1234" s="386">
        <v>2023</v>
      </c>
      <c r="G1234" s="388">
        <v>0</v>
      </c>
      <c r="H1234" s="388">
        <v>25</v>
      </c>
      <c r="I1234" s="388">
        <v>0</v>
      </c>
      <c r="J1234" s="388">
        <v>0</v>
      </c>
      <c r="K1234" s="386" t="s">
        <v>86</v>
      </c>
      <c r="L1234" s="386" t="s">
        <v>86</v>
      </c>
      <c r="M1234" s="386" t="s">
        <v>386</v>
      </c>
      <c r="N1234" s="386" t="s">
        <v>387</v>
      </c>
      <c r="O1234" s="386" t="s">
        <v>117</v>
      </c>
      <c r="P1234" s="386" t="s">
        <v>90</v>
      </c>
      <c r="Q1234" s="386" t="s">
        <v>221</v>
      </c>
      <c r="R1234" s="386">
        <v>3.8238095238095235</v>
      </c>
      <c r="S1234" s="386">
        <v>-0.14000000000000001</v>
      </c>
      <c r="T1234" s="386" t="s">
        <v>390</v>
      </c>
      <c r="U1234" s="386" t="s">
        <v>406</v>
      </c>
    </row>
    <row r="1235" spans="1:21">
      <c r="A1235" s="386" t="s">
        <v>116</v>
      </c>
      <c r="B1235" s="386" t="s">
        <v>10</v>
      </c>
      <c r="C1235" s="386"/>
      <c r="D1235" s="387">
        <v>45017</v>
      </c>
      <c r="E1235" s="386">
        <v>4</v>
      </c>
      <c r="F1235" s="386">
        <v>2023</v>
      </c>
      <c r="G1235" s="388">
        <v>17.7</v>
      </c>
      <c r="H1235" s="388">
        <v>25</v>
      </c>
      <c r="I1235" s="388">
        <v>1.4750000000000001</v>
      </c>
      <c r="J1235" s="388">
        <v>0</v>
      </c>
      <c r="K1235" s="386" t="s">
        <v>86</v>
      </c>
      <c r="L1235" s="386" t="s">
        <v>86</v>
      </c>
      <c r="M1235" s="386" t="s">
        <v>386</v>
      </c>
      <c r="N1235" s="386" t="s">
        <v>387</v>
      </c>
      <c r="O1235" s="386" t="s">
        <v>117</v>
      </c>
      <c r="P1235" s="386" t="s">
        <v>90</v>
      </c>
      <c r="Q1235" s="386" t="s">
        <v>221</v>
      </c>
      <c r="R1235" s="386">
        <v>0</v>
      </c>
      <c r="S1235" s="389">
        <v>0</v>
      </c>
      <c r="T1235" s="386" t="s">
        <v>390</v>
      </c>
      <c r="U1235" s="386" t="s">
        <v>406</v>
      </c>
    </row>
    <row r="1236" spans="1:21">
      <c r="A1236" s="386" t="s">
        <v>116</v>
      </c>
      <c r="B1236" s="386" t="s">
        <v>5</v>
      </c>
      <c r="C1236" s="386"/>
      <c r="D1236" s="387">
        <v>45017</v>
      </c>
      <c r="E1236" s="386">
        <v>4</v>
      </c>
      <c r="F1236" s="386">
        <v>2023</v>
      </c>
      <c r="G1236" s="388">
        <v>53.1</v>
      </c>
      <c r="H1236" s="388">
        <v>25</v>
      </c>
      <c r="I1236" s="388">
        <v>4.4249999999999998</v>
      </c>
      <c r="J1236" s="388">
        <v>6.0299999999999994</v>
      </c>
      <c r="K1236" s="386" t="s">
        <v>86</v>
      </c>
      <c r="L1236" s="386" t="s">
        <v>86</v>
      </c>
      <c r="M1236" s="386" t="s">
        <v>386</v>
      </c>
      <c r="N1236" s="386" t="s">
        <v>387</v>
      </c>
      <c r="O1236" s="386" t="s">
        <v>117</v>
      </c>
      <c r="P1236" s="386" t="s">
        <v>90</v>
      </c>
      <c r="Q1236" s="386" t="s">
        <v>221</v>
      </c>
      <c r="R1236" s="386">
        <v>0</v>
      </c>
      <c r="S1236" s="386">
        <v>0</v>
      </c>
      <c r="T1236" s="386" t="s">
        <v>390</v>
      </c>
      <c r="U1236" s="386" t="s">
        <v>406</v>
      </c>
    </row>
    <row r="1237" spans="1:21">
      <c r="A1237" s="386" t="s">
        <v>116</v>
      </c>
      <c r="B1237" s="386" t="s">
        <v>11</v>
      </c>
      <c r="C1237" s="386"/>
      <c r="D1237" s="387">
        <v>45017</v>
      </c>
      <c r="E1237" s="386">
        <v>4</v>
      </c>
      <c r="F1237" s="386">
        <v>2023</v>
      </c>
      <c r="G1237" s="388">
        <v>53.1</v>
      </c>
      <c r="H1237" s="388">
        <v>25</v>
      </c>
      <c r="I1237" s="388">
        <v>4.4249999999999998</v>
      </c>
      <c r="J1237" s="388">
        <v>4.59</v>
      </c>
      <c r="K1237" s="386" t="s">
        <v>86</v>
      </c>
      <c r="L1237" s="386" t="s">
        <v>86</v>
      </c>
      <c r="M1237" s="386" t="s">
        <v>386</v>
      </c>
      <c r="N1237" s="386" t="s">
        <v>387</v>
      </c>
      <c r="O1237" s="386" t="s">
        <v>117</v>
      </c>
      <c r="P1237" s="386" t="s">
        <v>90</v>
      </c>
      <c r="Q1237" s="386" t="s">
        <v>221</v>
      </c>
      <c r="R1237" s="386">
        <v>0</v>
      </c>
      <c r="S1237" s="386">
        <v>0</v>
      </c>
      <c r="T1237" s="386" t="s">
        <v>390</v>
      </c>
      <c r="U1237" s="386" t="s">
        <v>406</v>
      </c>
    </row>
    <row r="1238" spans="1:21">
      <c r="A1238" s="386" t="s">
        <v>116</v>
      </c>
      <c r="B1238" s="386" t="s">
        <v>12</v>
      </c>
      <c r="C1238" s="386"/>
      <c r="D1238" s="387">
        <v>45017</v>
      </c>
      <c r="E1238" s="386">
        <v>4</v>
      </c>
      <c r="F1238" s="386">
        <v>2023</v>
      </c>
      <c r="G1238" s="388">
        <v>46.02</v>
      </c>
      <c r="H1238" s="388">
        <v>25</v>
      </c>
      <c r="I1238" s="388">
        <v>3.835</v>
      </c>
      <c r="J1238" s="388">
        <v>2.85473</v>
      </c>
      <c r="K1238" s="386" t="s">
        <v>86</v>
      </c>
      <c r="L1238" s="386" t="s">
        <v>86</v>
      </c>
      <c r="M1238" s="386" t="s">
        <v>386</v>
      </c>
      <c r="N1238" s="386" t="s">
        <v>387</v>
      </c>
      <c r="O1238" s="386" t="s">
        <v>117</v>
      </c>
      <c r="P1238" s="386" t="s">
        <v>90</v>
      </c>
      <c r="Q1238" s="386" t="s">
        <v>221</v>
      </c>
      <c r="R1238" s="386">
        <v>0</v>
      </c>
      <c r="S1238" s="389">
        <v>0</v>
      </c>
      <c r="T1238" s="386" t="s">
        <v>390</v>
      </c>
      <c r="U1238" s="386" t="s">
        <v>406</v>
      </c>
    </row>
    <row r="1239" spans="1:21">
      <c r="A1239" s="386" t="s">
        <v>116</v>
      </c>
      <c r="B1239" s="386" t="s">
        <v>15</v>
      </c>
      <c r="C1239" s="386"/>
      <c r="D1239" s="387">
        <v>45017</v>
      </c>
      <c r="E1239" s="386">
        <v>4</v>
      </c>
      <c r="F1239" s="386">
        <v>2023</v>
      </c>
      <c r="G1239" s="388">
        <v>3.54</v>
      </c>
      <c r="H1239" s="388">
        <v>25</v>
      </c>
      <c r="I1239" s="388">
        <v>0.29499999999999998</v>
      </c>
      <c r="J1239" s="388">
        <v>0</v>
      </c>
      <c r="K1239" s="386" t="s">
        <v>86</v>
      </c>
      <c r="L1239" s="386" t="s">
        <v>86</v>
      </c>
      <c r="M1239" s="386" t="s">
        <v>386</v>
      </c>
      <c r="N1239" s="386" t="s">
        <v>387</v>
      </c>
      <c r="O1239" s="386" t="s">
        <v>117</v>
      </c>
      <c r="P1239" s="386" t="s">
        <v>90</v>
      </c>
      <c r="Q1239" s="386" t="s">
        <v>221</v>
      </c>
      <c r="R1239" s="386">
        <v>0</v>
      </c>
      <c r="S1239" s="386">
        <v>0</v>
      </c>
      <c r="T1239" s="386" t="s">
        <v>390</v>
      </c>
      <c r="U1239" s="386" t="s">
        <v>406</v>
      </c>
    </row>
    <row r="1240" spans="1:21">
      <c r="A1240" s="386" t="s">
        <v>116</v>
      </c>
      <c r="B1240" s="386" t="s">
        <v>16</v>
      </c>
      <c r="C1240" s="386"/>
      <c r="D1240" s="387">
        <v>45017</v>
      </c>
      <c r="E1240" s="386">
        <v>4</v>
      </c>
      <c r="F1240" s="386">
        <v>2023</v>
      </c>
      <c r="G1240" s="388">
        <v>21.24</v>
      </c>
      <c r="H1240" s="388">
        <v>25</v>
      </c>
      <c r="I1240" s="388">
        <v>1.77</v>
      </c>
      <c r="J1240" s="388">
        <v>1.3699999999999999</v>
      </c>
      <c r="K1240" s="386" t="s">
        <v>86</v>
      </c>
      <c r="L1240" s="386" t="s">
        <v>86</v>
      </c>
      <c r="M1240" s="386" t="s">
        <v>386</v>
      </c>
      <c r="N1240" s="386" t="s">
        <v>387</v>
      </c>
      <c r="O1240" s="386" t="s">
        <v>117</v>
      </c>
      <c r="P1240" s="386" t="s">
        <v>90</v>
      </c>
      <c r="Q1240" s="386" t="s">
        <v>221</v>
      </c>
      <c r="R1240" s="386">
        <v>0</v>
      </c>
      <c r="S1240" s="386">
        <v>0</v>
      </c>
      <c r="T1240" s="386" t="s">
        <v>390</v>
      </c>
      <c r="U1240" s="386" t="s">
        <v>406</v>
      </c>
    </row>
    <row r="1241" spans="1:21">
      <c r="A1241" s="386" t="s">
        <v>116</v>
      </c>
      <c r="B1241" s="386" t="s">
        <v>17</v>
      </c>
      <c r="C1241" s="386"/>
      <c r="D1241" s="387">
        <v>45017</v>
      </c>
      <c r="E1241" s="386">
        <v>4</v>
      </c>
      <c r="F1241" s="386">
        <v>2023</v>
      </c>
      <c r="G1241" s="388">
        <v>0</v>
      </c>
      <c r="H1241" s="388">
        <v>25</v>
      </c>
      <c r="I1241" s="388">
        <v>0</v>
      </c>
      <c r="J1241" s="388">
        <v>0</v>
      </c>
      <c r="K1241" s="386" t="s">
        <v>86</v>
      </c>
      <c r="L1241" s="386" t="s">
        <v>86</v>
      </c>
      <c r="M1241" s="386" t="s">
        <v>386</v>
      </c>
      <c r="N1241" s="386" t="s">
        <v>387</v>
      </c>
      <c r="O1241" s="386" t="s">
        <v>117</v>
      </c>
      <c r="P1241" s="386" t="s">
        <v>90</v>
      </c>
      <c r="Q1241" s="386" t="s">
        <v>221</v>
      </c>
      <c r="R1241" s="386">
        <v>0</v>
      </c>
      <c r="S1241" s="389">
        <v>0</v>
      </c>
      <c r="T1241" s="386" t="s">
        <v>390</v>
      </c>
      <c r="U1241" s="386" t="s">
        <v>406</v>
      </c>
    </row>
    <row r="1242" spans="1:21">
      <c r="A1242" s="386" t="s">
        <v>116</v>
      </c>
      <c r="B1242" s="386" t="s">
        <v>132</v>
      </c>
      <c r="C1242" s="386"/>
      <c r="D1242" s="387">
        <v>45017</v>
      </c>
      <c r="E1242" s="386">
        <v>4</v>
      </c>
      <c r="F1242" s="386">
        <v>2023</v>
      </c>
      <c r="G1242" s="388">
        <v>0</v>
      </c>
      <c r="H1242" s="388">
        <v>25</v>
      </c>
      <c r="I1242" s="388">
        <v>0</v>
      </c>
      <c r="J1242" s="388">
        <v>0</v>
      </c>
      <c r="K1242" s="386" t="s">
        <v>86</v>
      </c>
      <c r="L1242" s="386" t="s">
        <v>86</v>
      </c>
      <c r="M1242" s="386" t="s">
        <v>386</v>
      </c>
      <c r="N1242" s="386" t="s">
        <v>387</v>
      </c>
      <c r="O1242" s="386" t="s">
        <v>117</v>
      </c>
      <c r="P1242" s="386" t="s">
        <v>90</v>
      </c>
      <c r="Q1242" s="386" t="s">
        <v>221</v>
      </c>
      <c r="R1242" s="386">
        <v>0</v>
      </c>
      <c r="S1242" s="386">
        <v>0</v>
      </c>
      <c r="T1242" s="386" t="s">
        <v>390</v>
      </c>
      <c r="U1242" s="386" t="s">
        <v>406</v>
      </c>
    </row>
    <row r="1243" spans="1:21">
      <c r="A1243" s="386" t="s">
        <v>116</v>
      </c>
      <c r="B1243" s="386" t="s">
        <v>13</v>
      </c>
      <c r="C1243" s="386"/>
      <c r="D1243" s="387">
        <v>45017</v>
      </c>
      <c r="E1243" s="386">
        <v>4</v>
      </c>
      <c r="F1243" s="386">
        <v>2023</v>
      </c>
      <c r="G1243" s="388">
        <v>0</v>
      </c>
      <c r="H1243" s="388">
        <v>25</v>
      </c>
      <c r="I1243" s="388">
        <v>0</v>
      </c>
      <c r="J1243" s="388">
        <v>0</v>
      </c>
      <c r="K1243" s="386" t="s">
        <v>86</v>
      </c>
      <c r="L1243" s="386" t="s">
        <v>86</v>
      </c>
      <c r="M1243" s="386" t="s">
        <v>386</v>
      </c>
      <c r="N1243" s="386" t="s">
        <v>387</v>
      </c>
      <c r="O1243" s="386" t="s">
        <v>117</v>
      </c>
      <c r="P1243" s="386" t="s">
        <v>90</v>
      </c>
      <c r="Q1243" s="386" t="s">
        <v>221</v>
      </c>
      <c r="R1243" s="386">
        <v>0</v>
      </c>
      <c r="S1243" s="386">
        <v>0</v>
      </c>
      <c r="T1243" s="386" t="s">
        <v>390</v>
      </c>
      <c r="U1243" s="386" t="s">
        <v>406</v>
      </c>
    </row>
    <row r="1244" spans="1:21">
      <c r="A1244" s="386" t="s">
        <v>116</v>
      </c>
      <c r="B1244" s="386" t="s">
        <v>14</v>
      </c>
      <c r="C1244" s="386"/>
      <c r="D1244" s="387">
        <v>45017</v>
      </c>
      <c r="E1244" s="386">
        <v>4</v>
      </c>
      <c r="F1244" s="386">
        <v>2023</v>
      </c>
      <c r="G1244" s="388">
        <v>0</v>
      </c>
      <c r="H1244" s="388">
        <v>25</v>
      </c>
      <c r="I1244" s="388">
        <v>0</v>
      </c>
      <c r="J1244" s="388">
        <v>0</v>
      </c>
      <c r="K1244" s="386" t="s">
        <v>86</v>
      </c>
      <c r="L1244" s="386" t="s">
        <v>86</v>
      </c>
      <c r="M1244" s="386" t="s">
        <v>386</v>
      </c>
      <c r="N1244" s="386" t="s">
        <v>387</v>
      </c>
      <c r="O1244" s="386" t="s">
        <v>117</v>
      </c>
      <c r="P1244" s="386" t="s">
        <v>90</v>
      </c>
      <c r="Q1244" s="386" t="s">
        <v>221</v>
      </c>
      <c r="R1244" s="386">
        <v>0</v>
      </c>
      <c r="S1244" s="389">
        <v>0</v>
      </c>
      <c r="T1244" s="386" t="s">
        <v>390</v>
      </c>
      <c r="U1244" s="386" t="s">
        <v>406</v>
      </c>
    </row>
    <row r="1245" spans="1:21">
      <c r="A1245" s="386" t="s">
        <v>118</v>
      </c>
      <c r="B1245" s="386" t="s">
        <v>7</v>
      </c>
      <c r="C1245" s="386"/>
      <c r="D1245" s="387">
        <v>45017</v>
      </c>
      <c r="E1245" s="386">
        <v>4</v>
      </c>
      <c r="F1245" s="386">
        <v>2023</v>
      </c>
      <c r="G1245" s="388">
        <v>20</v>
      </c>
      <c r="H1245" s="388">
        <v>25</v>
      </c>
      <c r="I1245" s="388">
        <v>1.6666666666666667</v>
      </c>
      <c r="J1245" s="388">
        <v>0.23</v>
      </c>
      <c r="K1245" s="386" t="s">
        <v>41</v>
      </c>
      <c r="L1245" s="386" t="s">
        <v>41</v>
      </c>
      <c r="M1245" s="386" t="s">
        <v>386</v>
      </c>
      <c r="N1245" s="386" t="s">
        <v>387</v>
      </c>
      <c r="O1245" s="386" t="s">
        <v>119</v>
      </c>
      <c r="P1245" s="386" t="s">
        <v>90</v>
      </c>
      <c r="Q1245" s="386" t="s">
        <v>120</v>
      </c>
      <c r="R1245" s="386">
        <v>0</v>
      </c>
      <c r="S1245" s="386">
        <v>0</v>
      </c>
      <c r="T1245" s="386" t="s">
        <v>390</v>
      </c>
      <c r="U1245" s="386" t="s">
        <v>406</v>
      </c>
    </row>
    <row r="1246" spans="1:21">
      <c r="A1246" s="386" t="s">
        <v>118</v>
      </c>
      <c r="B1246" s="386" t="s">
        <v>8</v>
      </c>
      <c r="C1246" s="386"/>
      <c r="D1246" s="387">
        <v>45017</v>
      </c>
      <c r="E1246" s="386">
        <v>4</v>
      </c>
      <c r="F1246" s="386">
        <v>2023</v>
      </c>
      <c r="G1246" s="388">
        <v>30</v>
      </c>
      <c r="H1246" s="388">
        <v>25</v>
      </c>
      <c r="I1246" s="388">
        <v>2.5</v>
      </c>
      <c r="J1246" s="388">
        <v>0</v>
      </c>
      <c r="K1246" s="386" t="s">
        <v>41</v>
      </c>
      <c r="L1246" s="386" t="s">
        <v>41</v>
      </c>
      <c r="M1246" s="386" t="s">
        <v>386</v>
      </c>
      <c r="N1246" s="386" t="s">
        <v>387</v>
      </c>
      <c r="O1246" s="386" t="s">
        <v>119</v>
      </c>
      <c r="P1246" s="386" t="s">
        <v>90</v>
      </c>
      <c r="Q1246" s="386" t="s">
        <v>120</v>
      </c>
      <c r="R1246" s="386">
        <v>0</v>
      </c>
      <c r="S1246" s="386">
        <v>0</v>
      </c>
      <c r="T1246" s="386" t="s">
        <v>390</v>
      </c>
      <c r="U1246" s="386" t="s">
        <v>406</v>
      </c>
    </row>
    <row r="1247" spans="1:21">
      <c r="A1247" s="386" t="s">
        <v>118</v>
      </c>
      <c r="B1247" s="386" t="s">
        <v>9</v>
      </c>
      <c r="C1247" s="386"/>
      <c r="D1247" s="387">
        <v>45017</v>
      </c>
      <c r="E1247" s="386">
        <v>4</v>
      </c>
      <c r="F1247" s="386">
        <v>2023</v>
      </c>
      <c r="G1247" s="388">
        <v>0</v>
      </c>
      <c r="H1247" s="388">
        <v>25</v>
      </c>
      <c r="I1247" s="388">
        <v>0</v>
      </c>
      <c r="J1247" s="388">
        <v>0</v>
      </c>
      <c r="K1247" s="386" t="s">
        <v>41</v>
      </c>
      <c r="L1247" s="386" t="s">
        <v>41</v>
      </c>
      <c r="M1247" s="386" t="s">
        <v>386</v>
      </c>
      <c r="N1247" s="386" t="s">
        <v>387</v>
      </c>
      <c r="O1247" s="386" t="s">
        <v>119</v>
      </c>
      <c r="P1247" s="386" t="s">
        <v>90</v>
      </c>
      <c r="Q1247" s="386" t="s">
        <v>120</v>
      </c>
      <c r="R1247" s="386">
        <v>0</v>
      </c>
      <c r="S1247" s="389">
        <v>0</v>
      </c>
      <c r="T1247" s="386" t="s">
        <v>390</v>
      </c>
      <c r="U1247" s="386" t="s">
        <v>406</v>
      </c>
    </row>
    <row r="1248" spans="1:21">
      <c r="A1248" s="386" t="s">
        <v>118</v>
      </c>
      <c r="B1248" s="386" t="s">
        <v>10</v>
      </c>
      <c r="C1248" s="386"/>
      <c r="D1248" s="387">
        <v>45017</v>
      </c>
      <c r="E1248" s="386">
        <v>4</v>
      </c>
      <c r="F1248" s="386">
        <v>2023</v>
      </c>
      <c r="G1248" s="388">
        <v>30</v>
      </c>
      <c r="H1248" s="388">
        <v>25</v>
      </c>
      <c r="I1248" s="388">
        <v>2.5</v>
      </c>
      <c r="J1248" s="388">
        <v>0</v>
      </c>
      <c r="K1248" s="386" t="s">
        <v>41</v>
      </c>
      <c r="L1248" s="386" t="s">
        <v>41</v>
      </c>
      <c r="M1248" s="386" t="s">
        <v>386</v>
      </c>
      <c r="N1248" s="386" t="s">
        <v>387</v>
      </c>
      <c r="O1248" s="386" t="s">
        <v>119</v>
      </c>
      <c r="P1248" s="386" t="s">
        <v>90</v>
      </c>
      <c r="Q1248" s="386" t="s">
        <v>120</v>
      </c>
      <c r="R1248" s="386">
        <v>0</v>
      </c>
      <c r="S1248" s="386">
        <v>0</v>
      </c>
      <c r="T1248" s="386" t="s">
        <v>390</v>
      </c>
      <c r="U1248" s="386" t="s">
        <v>406</v>
      </c>
    </row>
    <row r="1249" spans="1:21">
      <c r="A1249" s="386" t="s">
        <v>118</v>
      </c>
      <c r="B1249" s="386" t="s">
        <v>5</v>
      </c>
      <c r="C1249" s="386"/>
      <c r="D1249" s="387">
        <v>45017</v>
      </c>
      <c r="E1249" s="386">
        <v>4</v>
      </c>
      <c r="F1249" s="386">
        <v>2023</v>
      </c>
      <c r="G1249" s="388">
        <v>16</v>
      </c>
      <c r="H1249" s="388">
        <v>25</v>
      </c>
      <c r="I1249" s="388">
        <v>1.3333333333333333</v>
      </c>
      <c r="J1249" s="388">
        <v>0</v>
      </c>
      <c r="K1249" s="386" t="s">
        <v>41</v>
      </c>
      <c r="L1249" s="386" t="s">
        <v>41</v>
      </c>
      <c r="M1249" s="386" t="s">
        <v>386</v>
      </c>
      <c r="N1249" s="386" t="s">
        <v>387</v>
      </c>
      <c r="O1249" s="386" t="s">
        <v>119</v>
      </c>
      <c r="P1249" s="386" t="s">
        <v>90</v>
      </c>
      <c r="Q1249" s="386" t="s">
        <v>120</v>
      </c>
      <c r="R1249" s="386">
        <v>0</v>
      </c>
      <c r="S1249" s="386">
        <v>0</v>
      </c>
      <c r="T1249" s="386" t="s">
        <v>390</v>
      </c>
      <c r="U1249" s="386" t="s">
        <v>406</v>
      </c>
    </row>
    <row r="1250" spans="1:21">
      <c r="A1250" s="386" t="s">
        <v>118</v>
      </c>
      <c r="B1250" s="386" t="s">
        <v>11</v>
      </c>
      <c r="C1250" s="386"/>
      <c r="D1250" s="387">
        <v>45017</v>
      </c>
      <c r="E1250" s="386">
        <v>4</v>
      </c>
      <c r="F1250" s="386">
        <v>2023</v>
      </c>
      <c r="G1250" s="388">
        <v>60</v>
      </c>
      <c r="H1250" s="388">
        <v>25</v>
      </c>
      <c r="I1250" s="388">
        <v>5</v>
      </c>
      <c r="J1250" s="388">
        <v>3.8856000000000002</v>
      </c>
      <c r="K1250" s="386" t="s">
        <v>41</v>
      </c>
      <c r="L1250" s="386" t="s">
        <v>41</v>
      </c>
      <c r="M1250" s="386" t="s">
        <v>386</v>
      </c>
      <c r="N1250" s="386" t="s">
        <v>387</v>
      </c>
      <c r="O1250" s="386" t="s">
        <v>119</v>
      </c>
      <c r="P1250" s="386" t="s">
        <v>90</v>
      </c>
      <c r="Q1250" s="386" t="s">
        <v>120</v>
      </c>
      <c r="R1250" s="386">
        <v>0</v>
      </c>
      <c r="S1250" s="389">
        <v>0</v>
      </c>
      <c r="T1250" s="386" t="s">
        <v>390</v>
      </c>
      <c r="U1250" s="386" t="s">
        <v>406</v>
      </c>
    </row>
    <row r="1251" spans="1:21">
      <c r="A1251" s="386" t="s">
        <v>118</v>
      </c>
      <c r="B1251" s="386" t="s">
        <v>12</v>
      </c>
      <c r="C1251" s="386"/>
      <c r="D1251" s="387">
        <v>45017</v>
      </c>
      <c r="E1251" s="386">
        <v>4</v>
      </c>
      <c r="F1251" s="386">
        <v>2023</v>
      </c>
      <c r="G1251" s="388">
        <v>20</v>
      </c>
      <c r="H1251" s="388">
        <v>25</v>
      </c>
      <c r="I1251" s="388">
        <v>1.6666666666666667</v>
      </c>
      <c r="J1251" s="388">
        <v>0</v>
      </c>
      <c r="K1251" s="386" t="s">
        <v>41</v>
      </c>
      <c r="L1251" s="386" t="s">
        <v>41</v>
      </c>
      <c r="M1251" s="386" t="s">
        <v>386</v>
      </c>
      <c r="N1251" s="386" t="s">
        <v>387</v>
      </c>
      <c r="O1251" s="386" t="s">
        <v>119</v>
      </c>
      <c r="P1251" s="386" t="s">
        <v>90</v>
      </c>
      <c r="Q1251" s="386" t="s">
        <v>120</v>
      </c>
      <c r="R1251" s="386">
        <v>0</v>
      </c>
      <c r="S1251" s="386">
        <v>0</v>
      </c>
      <c r="T1251" s="386" t="s">
        <v>390</v>
      </c>
      <c r="U1251" s="386" t="s">
        <v>406</v>
      </c>
    </row>
    <row r="1252" spans="1:21">
      <c r="A1252" s="386" t="s">
        <v>118</v>
      </c>
      <c r="B1252" s="386" t="s">
        <v>15</v>
      </c>
      <c r="C1252" s="386"/>
      <c r="D1252" s="387">
        <v>45017</v>
      </c>
      <c r="E1252" s="386">
        <v>4</v>
      </c>
      <c r="F1252" s="386">
        <v>2023</v>
      </c>
      <c r="G1252" s="388">
        <v>4</v>
      </c>
      <c r="H1252" s="388">
        <v>25</v>
      </c>
      <c r="I1252" s="388">
        <v>0.33333333333333331</v>
      </c>
      <c r="J1252" s="388">
        <v>0</v>
      </c>
      <c r="K1252" s="386" t="s">
        <v>41</v>
      </c>
      <c r="L1252" s="386" t="s">
        <v>41</v>
      </c>
      <c r="M1252" s="386" t="s">
        <v>386</v>
      </c>
      <c r="N1252" s="386" t="s">
        <v>387</v>
      </c>
      <c r="O1252" s="386" t="s">
        <v>119</v>
      </c>
      <c r="P1252" s="386" t="s">
        <v>90</v>
      </c>
      <c r="Q1252" s="386" t="s">
        <v>120</v>
      </c>
      <c r="R1252" s="386">
        <v>0</v>
      </c>
      <c r="S1252" s="386">
        <v>0</v>
      </c>
      <c r="T1252" s="386" t="s">
        <v>390</v>
      </c>
      <c r="U1252" s="386" t="s">
        <v>406</v>
      </c>
    </row>
    <row r="1253" spans="1:21">
      <c r="A1253" s="386" t="s">
        <v>118</v>
      </c>
      <c r="B1253" s="386" t="s">
        <v>16</v>
      </c>
      <c r="C1253" s="386"/>
      <c r="D1253" s="387">
        <v>45017</v>
      </c>
      <c r="E1253" s="386">
        <v>4</v>
      </c>
      <c r="F1253" s="386">
        <v>2023</v>
      </c>
      <c r="G1253" s="388">
        <v>20</v>
      </c>
      <c r="H1253" s="388">
        <v>25</v>
      </c>
      <c r="I1253" s="388">
        <v>1.6666666666666667</v>
      </c>
      <c r="J1253" s="388">
        <v>0</v>
      </c>
      <c r="K1253" s="386" t="s">
        <v>41</v>
      </c>
      <c r="L1253" s="386" t="s">
        <v>41</v>
      </c>
      <c r="M1253" s="386" t="s">
        <v>386</v>
      </c>
      <c r="N1253" s="386" t="s">
        <v>387</v>
      </c>
      <c r="O1253" s="386" t="s">
        <v>119</v>
      </c>
      <c r="P1253" s="386" t="s">
        <v>90</v>
      </c>
      <c r="Q1253" s="386" t="s">
        <v>120</v>
      </c>
      <c r="R1253" s="386">
        <v>3.6666666666666665</v>
      </c>
      <c r="S1253" s="389">
        <v>0</v>
      </c>
      <c r="T1253" s="386" t="s">
        <v>390</v>
      </c>
      <c r="U1253" s="386" t="s">
        <v>406</v>
      </c>
    </row>
    <row r="1254" spans="1:21">
      <c r="A1254" s="386" t="s">
        <v>118</v>
      </c>
      <c r="B1254" s="386" t="s">
        <v>17</v>
      </c>
      <c r="C1254" s="386"/>
      <c r="D1254" s="387">
        <v>45017</v>
      </c>
      <c r="E1254" s="386">
        <v>4</v>
      </c>
      <c r="F1254" s="386">
        <v>2023</v>
      </c>
      <c r="G1254" s="388">
        <v>0</v>
      </c>
      <c r="H1254" s="388">
        <v>25</v>
      </c>
      <c r="I1254" s="388">
        <v>0</v>
      </c>
      <c r="J1254" s="388">
        <v>0</v>
      </c>
      <c r="K1254" s="386" t="s">
        <v>41</v>
      </c>
      <c r="L1254" s="386" t="s">
        <v>41</v>
      </c>
      <c r="M1254" s="386" t="s">
        <v>386</v>
      </c>
      <c r="N1254" s="386" t="s">
        <v>387</v>
      </c>
      <c r="O1254" s="386" t="s">
        <v>119</v>
      </c>
      <c r="P1254" s="386" t="s">
        <v>90</v>
      </c>
      <c r="Q1254" s="386" t="s">
        <v>120</v>
      </c>
      <c r="R1254" s="386">
        <v>3.6666666666666665</v>
      </c>
      <c r="S1254" s="386">
        <v>2.3016000000000001</v>
      </c>
      <c r="T1254" s="386" t="s">
        <v>390</v>
      </c>
      <c r="U1254" s="386" t="s">
        <v>406</v>
      </c>
    </row>
    <row r="1255" spans="1:21">
      <c r="A1255" s="386" t="s">
        <v>118</v>
      </c>
      <c r="B1255" s="386" t="s">
        <v>132</v>
      </c>
      <c r="C1255" s="386"/>
      <c r="D1255" s="387">
        <v>45017</v>
      </c>
      <c r="E1255" s="386">
        <v>4</v>
      </c>
      <c r="F1255" s="386">
        <v>2023</v>
      </c>
      <c r="G1255" s="388">
        <v>0</v>
      </c>
      <c r="H1255" s="388">
        <v>25</v>
      </c>
      <c r="I1255" s="388">
        <v>0</v>
      </c>
      <c r="J1255" s="388">
        <v>0</v>
      </c>
      <c r="K1255" s="386" t="s">
        <v>41</v>
      </c>
      <c r="L1255" s="386" t="s">
        <v>41</v>
      </c>
      <c r="M1255" s="386" t="s">
        <v>386</v>
      </c>
      <c r="N1255" s="386" t="s">
        <v>387</v>
      </c>
      <c r="O1255" s="386" t="s">
        <v>119</v>
      </c>
      <c r="P1255" s="386" t="s">
        <v>90</v>
      </c>
      <c r="Q1255" s="386" t="s">
        <v>120</v>
      </c>
      <c r="R1255" s="386">
        <v>3.6666666666666665</v>
      </c>
      <c r="S1255" s="386">
        <v>0.04</v>
      </c>
      <c r="T1255" s="386" t="s">
        <v>390</v>
      </c>
      <c r="U1255" s="386" t="s">
        <v>406</v>
      </c>
    </row>
    <row r="1256" spans="1:21">
      <c r="A1256" s="386" t="s">
        <v>118</v>
      </c>
      <c r="B1256" s="386" t="s">
        <v>13</v>
      </c>
      <c r="C1256" s="386"/>
      <c r="D1256" s="387">
        <v>45017</v>
      </c>
      <c r="E1256" s="386">
        <v>4</v>
      </c>
      <c r="F1256" s="386">
        <v>2023</v>
      </c>
      <c r="G1256" s="388">
        <v>0</v>
      </c>
      <c r="H1256" s="388">
        <v>25</v>
      </c>
      <c r="I1256" s="388">
        <v>0</v>
      </c>
      <c r="J1256" s="388">
        <v>0</v>
      </c>
      <c r="K1256" s="386" t="s">
        <v>41</v>
      </c>
      <c r="L1256" s="386" t="s">
        <v>41</v>
      </c>
      <c r="M1256" s="386" t="s">
        <v>386</v>
      </c>
      <c r="N1256" s="386" t="s">
        <v>387</v>
      </c>
      <c r="O1256" s="386" t="s">
        <v>119</v>
      </c>
      <c r="P1256" s="386" t="s">
        <v>90</v>
      </c>
      <c r="Q1256" s="386" t="s">
        <v>120</v>
      </c>
      <c r="R1256" s="386">
        <v>1.8333333333333333</v>
      </c>
      <c r="S1256" s="389">
        <v>0</v>
      </c>
      <c r="T1256" s="386" t="s">
        <v>390</v>
      </c>
      <c r="U1256" s="386" t="s">
        <v>406</v>
      </c>
    </row>
    <row r="1257" spans="1:21">
      <c r="A1257" s="386" t="s">
        <v>118</v>
      </c>
      <c r="B1257" s="386" t="s">
        <v>14</v>
      </c>
      <c r="C1257" s="386"/>
      <c r="D1257" s="387">
        <v>45017</v>
      </c>
      <c r="E1257" s="386">
        <v>4</v>
      </c>
      <c r="F1257" s="386">
        <v>2023</v>
      </c>
      <c r="G1257" s="388">
        <v>0</v>
      </c>
      <c r="H1257" s="388">
        <v>25</v>
      </c>
      <c r="I1257" s="388">
        <v>0</v>
      </c>
      <c r="J1257" s="388">
        <v>0</v>
      </c>
      <c r="K1257" s="386" t="s">
        <v>41</v>
      </c>
      <c r="L1257" s="386" t="s">
        <v>41</v>
      </c>
      <c r="M1257" s="386" t="s">
        <v>386</v>
      </c>
      <c r="N1257" s="386" t="s">
        <v>387</v>
      </c>
      <c r="O1257" s="386" t="s">
        <v>119</v>
      </c>
      <c r="P1257" s="386" t="s">
        <v>90</v>
      </c>
      <c r="Q1257" s="386" t="s">
        <v>120</v>
      </c>
      <c r="R1257" s="386">
        <v>1.8333333333333333</v>
      </c>
      <c r="S1257" s="386">
        <v>3.24</v>
      </c>
      <c r="T1257" s="386" t="s">
        <v>390</v>
      </c>
      <c r="U1257" s="386" t="s">
        <v>406</v>
      </c>
    </row>
    <row r="1258" spans="1:21">
      <c r="A1258" s="386" t="s">
        <v>124</v>
      </c>
      <c r="B1258" s="386" t="s">
        <v>124</v>
      </c>
      <c r="C1258" s="386"/>
      <c r="D1258" s="387">
        <v>45017</v>
      </c>
      <c r="E1258" s="386">
        <v>4</v>
      </c>
      <c r="F1258" s="386">
        <v>2023</v>
      </c>
      <c r="G1258" s="388">
        <v>100</v>
      </c>
      <c r="H1258" s="388">
        <v>25</v>
      </c>
      <c r="I1258" s="388">
        <v>8.3333333333333339</v>
      </c>
      <c r="J1258" s="388">
        <v>6.09</v>
      </c>
      <c r="K1258" s="386" t="s">
        <v>124</v>
      </c>
      <c r="L1258" s="386" t="s">
        <v>41</v>
      </c>
      <c r="M1258" s="386" t="s">
        <v>382</v>
      </c>
      <c r="N1258" s="386" t="s">
        <v>380</v>
      </c>
      <c r="O1258" s="386" t="s">
        <v>125</v>
      </c>
      <c r="P1258" s="386" t="s">
        <v>60</v>
      </c>
      <c r="Q1258" s="386" t="s">
        <v>237</v>
      </c>
      <c r="R1258" s="386">
        <v>1.8333333333333333</v>
      </c>
      <c r="S1258" s="386">
        <v>1.1200000000000001</v>
      </c>
      <c r="T1258" s="386" t="s">
        <v>390</v>
      </c>
      <c r="U1258" s="386" t="s">
        <v>406</v>
      </c>
    </row>
    <row r="1259" spans="1:21">
      <c r="A1259" s="386" t="s">
        <v>158</v>
      </c>
      <c r="B1259" s="386" t="s">
        <v>158</v>
      </c>
      <c r="C1259" s="386"/>
      <c r="D1259" s="387">
        <v>45017</v>
      </c>
      <c r="E1259" s="386">
        <v>4</v>
      </c>
      <c r="F1259" s="386">
        <v>2023</v>
      </c>
      <c r="G1259" s="388">
        <v>20</v>
      </c>
      <c r="H1259" s="388">
        <v>25</v>
      </c>
      <c r="I1259" s="388">
        <v>1.6666666666666667</v>
      </c>
      <c r="J1259" s="388">
        <v>0</v>
      </c>
      <c r="K1259" s="386" t="s">
        <v>388</v>
      </c>
      <c r="L1259" s="386" t="s">
        <v>41</v>
      </c>
      <c r="M1259" s="386" t="s">
        <v>241</v>
      </c>
      <c r="N1259" s="386" t="s">
        <v>62</v>
      </c>
      <c r="O1259" s="386" t="s">
        <v>55</v>
      </c>
      <c r="P1259" s="386" t="s">
        <v>60</v>
      </c>
      <c r="Q1259" s="386" t="s">
        <v>262</v>
      </c>
      <c r="R1259" s="386">
        <v>1.4666666666666666</v>
      </c>
      <c r="S1259" s="389">
        <v>0</v>
      </c>
      <c r="T1259" s="386" t="s">
        <v>430</v>
      </c>
      <c r="U1259" s="386" t="s">
        <v>431</v>
      </c>
    </row>
    <row r="1260" spans="1:21">
      <c r="A1260" s="386" t="s">
        <v>122</v>
      </c>
      <c r="B1260" s="386" t="s">
        <v>7</v>
      </c>
      <c r="C1260" s="386" t="s">
        <v>7</v>
      </c>
      <c r="D1260" s="387">
        <v>45017</v>
      </c>
      <c r="E1260" s="386">
        <v>4</v>
      </c>
      <c r="F1260" s="386">
        <v>2023</v>
      </c>
      <c r="G1260" s="388">
        <v>125.5</v>
      </c>
      <c r="H1260" s="388">
        <v>25</v>
      </c>
      <c r="I1260" s="388">
        <v>10.458333333333334</v>
      </c>
      <c r="J1260" s="388">
        <v>0</v>
      </c>
      <c r="K1260" s="386" t="s">
        <v>121</v>
      </c>
      <c r="L1260" s="386" t="s">
        <v>121</v>
      </c>
      <c r="M1260" s="386" t="s">
        <v>386</v>
      </c>
      <c r="N1260" s="386" t="s">
        <v>387</v>
      </c>
      <c r="O1260" s="386" t="s">
        <v>123</v>
      </c>
      <c r="P1260" s="386" t="s">
        <v>60</v>
      </c>
      <c r="Q1260" s="386" t="s">
        <v>238</v>
      </c>
      <c r="R1260" s="386">
        <v>1.4666666666666666</v>
      </c>
      <c r="S1260" s="386">
        <v>1.9441999999999999</v>
      </c>
      <c r="T1260" s="386" t="s">
        <v>390</v>
      </c>
      <c r="U1260" s="386" t="s">
        <v>406</v>
      </c>
    </row>
    <row r="1261" spans="1:21">
      <c r="A1261" s="386" t="s">
        <v>122</v>
      </c>
      <c r="B1261" s="386" t="s">
        <v>8</v>
      </c>
      <c r="C1261" s="386" t="s">
        <v>8</v>
      </c>
      <c r="D1261" s="387">
        <v>45017</v>
      </c>
      <c r="E1261" s="386">
        <v>4</v>
      </c>
      <c r="F1261" s="386">
        <v>2023</v>
      </c>
      <c r="G1261" s="388">
        <v>0</v>
      </c>
      <c r="H1261" s="388">
        <v>25</v>
      </c>
      <c r="I1261" s="388">
        <v>0</v>
      </c>
      <c r="J1261" s="388">
        <v>0</v>
      </c>
      <c r="K1261" s="386" t="s">
        <v>121</v>
      </c>
      <c r="L1261" s="386" t="s">
        <v>121</v>
      </c>
      <c r="M1261" s="386" t="s">
        <v>386</v>
      </c>
      <c r="N1261" s="386" t="s">
        <v>387</v>
      </c>
      <c r="O1261" s="386" t="s">
        <v>123</v>
      </c>
      <c r="P1261" s="386" t="s">
        <v>60</v>
      </c>
      <c r="Q1261" s="386" t="s">
        <v>238</v>
      </c>
      <c r="R1261" s="386">
        <v>1.4666666666666666</v>
      </c>
      <c r="S1261" s="386">
        <v>0.24379999999999999</v>
      </c>
      <c r="T1261" s="386" t="s">
        <v>390</v>
      </c>
      <c r="U1261" s="386" t="s">
        <v>406</v>
      </c>
    </row>
    <row r="1262" spans="1:21">
      <c r="A1262" s="386" t="s">
        <v>122</v>
      </c>
      <c r="B1262" s="386" t="s">
        <v>9</v>
      </c>
      <c r="C1262" s="386" t="s">
        <v>9</v>
      </c>
      <c r="D1262" s="387">
        <v>45017</v>
      </c>
      <c r="E1262" s="386">
        <v>4</v>
      </c>
      <c r="F1262" s="386">
        <v>2023</v>
      </c>
      <c r="G1262" s="388">
        <v>0</v>
      </c>
      <c r="H1262" s="388">
        <v>25</v>
      </c>
      <c r="I1262" s="388">
        <v>0</v>
      </c>
      <c r="J1262" s="388">
        <v>0</v>
      </c>
      <c r="K1262" s="386" t="s">
        <v>121</v>
      </c>
      <c r="L1262" s="386" t="s">
        <v>121</v>
      </c>
      <c r="M1262" s="386" t="s">
        <v>386</v>
      </c>
      <c r="N1262" s="386" t="s">
        <v>387</v>
      </c>
      <c r="O1262" s="386" t="s">
        <v>123</v>
      </c>
      <c r="P1262" s="386" t="s">
        <v>60</v>
      </c>
      <c r="Q1262" s="386" t="s">
        <v>238</v>
      </c>
      <c r="R1262" s="386">
        <v>0.36666666666666664</v>
      </c>
      <c r="S1262" s="389">
        <v>0</v>
      </c>
      <c r="T1262" s="386" t="s">
        <v>390</v>
      </c>
      <c r="U1262" s="386" t="s">
        <v>406</v>
      </c>
    </row>
    <row r="1263" spans="1:21">
      <c r="A1263" s="386" t="s">
        <v>122</v>
      </c>
      <c r="B1263" s="386" t="s">
        <v>10</v>
      </c>
      <c r="C1263" s="386" t="s">
        <v>10</v>
      </c>
      <c r="D1263" s="387">
        <v>45017</v>
      </c>
      <c r="E1263" s="386">
        <v>4</v>
      </c>
      <c r="F1263" s="386">
        <v>2023</v>
      </c>
      <c r="G1263" s="388">
        <v>125.5</v>
      </c>
      <c r="H1263" s="388">
        <v>25</v>
      </c>
      <c r="I1263" s="388">
        <v>10.458333333333334</v>
      </c>
      <c r="J1263" s="388">
        <v>1.79</v>
      </c>
      <c r="K1263" s="386" t="s">
        <v>121</v>
      </c>
      <c r="L1263" s="386" t="s">
        <v>121</v>
      </c>
      <c r="M1263" s="386" t="s">
        <v>386</v>
      </c>
      <c r="N1263" s="386" t="s">
        <v>387</v>
      </c>
      <c r="O1263" s="386" t="s">
        <v>123</v>
      </c>
      <c r="P1263" s="386" t="s">
        <v>60</v>
      </c>
      <c r="Q1263" s="386" t="s">
        <v>238</v>
      </c>
      <c r="R1263" s="386">
        <v>0.36666666666666664</v>
      </c>
      <c r="S1263" s="386">
        <v>0</v>
      </c>
      <c r="T1263" s="386" t="s">
        <v>390</v>
      </c>
      <c r="U1263" s="386" t="s">
        <v>406</v>
      </c>
    </row>
    <row r="1264" spans="1:21">
      <c r="A1264" s="386" t="s">
        <v>122</v>
      </c>
      <c r="B1264" s="386" t="s">
        <v>5</v>
      </c>
      <c r="C1264" s="386" t="s">
        <v>5</v>
      </c>
      <c r="D1264" s="387">
        <v>45017</v>
      </c>
      <c r="E1264" s="386">
        <v>4</v>
      </c>
      <c r="F1264" s="386">
        <v>2023</v>
      </c>
      <c r="G1264" s="388">
        <v>125.5</v>
      </c>
      <c r="H1264" s="388">
        <v>25</v>
      </c>
      <c r="I1264" s="388">
        <v>10.458333333333334</v>
      </c>
      <c r="J1264" s="388">
        <v>9.6</v>
      </c>
      <c r="K1264" s="386" t="s">
        <v>121</v>
      </c>
      <c r="L1264" s="386" t="s">
        <v>121</v>
      </c>
      <c r="M1264" s="386" t="s">
        <v>386</v>
      </c>
      <c r="N1264" s="386" t="s">
        <v>387</v>
      </c>
      <c r="O1264" s="386" t="s">
        <v>123</v>
      </c>
      <c r="P1264" s="386" t="s">
        <v>60</v>
      </c>
      <c r="Q1264" s="386" t="s">
        <v>238</v>
      </c>
      <c r="R1264" s="386">
        <v>0.36666666666666664</v>
      </c>
      <c r="S1264" s="386">
        <v>0</v>
      </c>
      <c r="T1264" s="386" t="s">
        <v>390</v>
      </c>
      <c r="U1264" s="386" t="s">
        <v>406</v>
      </c>
    </row>
    <row r="1265" spans="1:21">
      <c r="A1265" s="386" t="s">
        <v>122</v>
      </c>
      <c r="B1265" s="386" t="s">
        <v>11</v>
      </c>
      <c r="C1265" s="386" t="s">
        <v>11</v>
      </c>
      <c r="D1265" s="387">
        <v>45017</v>
      </c>
      <c r="E1265" s="386">
        <v>4</v>
      </c>
      <c r="F1265" s="386">
        <v>2023</v>
      </c>
      <c r="G1265" s="388">
        <v>125.5</v>
      </c>
      <c r="H1265" s="388">
        <v>25</v>
      </c>
      <c r="I1265" s="388">
        <v>10.458333333333334</v>
      </c>
      <c r="J1265" s="388">
        <v>0</v>
      </c>
      <c r="K1265" s="386" t="s">
        <v>121</v>
      </c>
      <c r="L1265" s="386" t="s">
        <v>121</v>
      </c>
      <c r="M1265" s="386" t="s">
        <v>386</v>
      </c>
      <c r="N1265" s="386" t="s">
        <v>387</v>
      </c>
      <c r="O1265" s="386" t="s">
        <v>123</v>
      </c>
      <c r="P1265" s="386" t="s">
        <v>60</v>
      </c>
      <c r="Q1265" s="386" t="s">
        <v>238</v>
      </c>
      <c r="R1265" s="386">
        <v>1.1000000000000001</v>
      </c>
      <c r="S1265" s="389">
        <v>0</v>
      </c>
      <c r="T1265" s="386" t="s">
        <v>390</v>
      </c>
      <c r="U1265" s="386" t="s">
        <v>406</v>
      </c>
    </row>
    <row r="1266" spans="1:21">
      <c r="A1266" s="386" t="s">
        <v>122</v>
      </c>
      <c r="B1266" s="386" t="s">
        <v>12</v>
      </c>
      <c r="C1266" s="386" t="s">
        <v>12</v>
      </c>
      <c r="D1266" s="387">
        <v>45017</v>
      </c>
      <c r="E1266" s="386">
        <v>4</v>
      </c>
      <c r="F1266" s="386">
        <v>2023</v>
      </c>
      <c r="G1266" s="388">
        <v>0</v>
      </c>
      <c r="H1266" s="388">
        <v>25</v>
      </c>
      <c r="I1266" s="388">
        <v>0</v>
      </c>
      <c r="J1266" s="388">
        <v>0</v>
      </c>
      <c r="K1266" s="386" t="s">
        <v>121</v>
      </c>
      <c r="L1266" s="386" t="s">
        <v>121</v>
      </c>
      <c r="M1266" s="386" t="s">
        <v>386</v>
      </c>
      <c r="N1266" s="386" t="s">
        <v>387</v>
      </c>
      <c r="O1266" s="386" t="s">
        <v>123</v>
      </c>
      <c r="P1266" s="386" t="s">
        <v>60</v>
      </c>
      <c r="Q1266" s="386" t="s">
        <v>238</v>
      </c>
      <c r="R1266" s="386">
        <v>1.1000000000000001</v>
      </c>
      <c r="S1266" s="386">
        <v>0</v>
      </c>
      <c r="T1266" s="386" t="s">
        <v>390</v>
      </c>
      <c r="U1266" s="386" t="s">
        <v>406</v>
      </c>
    </row>
    <row r="1267" spans="1:21">
      <c r="A1267" s="386" t="s">
        <v>122</v>
      </c>
      <c r="B1267" s="386" t="s">
        <v>15</v>
      </c>
      <c r="C1267" s="386" t="s">
        <v>15</v>
      </c>
      <c r="D1267" s="387">
        <v>45017</v>
      </c>
      <c r="E1267" s="386">
        <v>4</v>
      </c>
      <c r="F1267" s="386">
        <v>2023</v>
      </c>
      <c r="G1267" s="388">
        <v>0</v>
      </c>
      <c r="H1267" s="388">
        <v>25</v>
      </c>
      <c r="I1267" s="388">
        <v>0</v>
      </c>
      <c r="J1267" s="388">
        <v>0</v>
      </c>
      <c r="K1267" s="386" t="s">
        <v>121</v>
      </c>
      <c r="L1267" s="386" t="s">
        <v>121</v>
      </c>
      <c r="M1267" s="386" t="s">
        <v>386</v>
      </c>
      <c r="N1267" s="386" t="s">
        <v>387</v>
      </c>
      <c r="O1267" s="386" t="s">
        <v>123</v>
      </c>
      <c r="P1267" s="386" t="s">
        <v>60</v>
      </c>
      <c r="Q1267" s="386" t="s">
        <v>238</v>
      </c>
      <c r="R1267" s="386">
        <v>1.1000000000000001</v>
      </c>
      <c r="S1267" s="386">
        <v>0</v>
      </c>
      <c r="T1267" s="386" t="s">
        <v>390</v>
      </c>
      <c r="U1267" s="386" t="s">
        <v>406</v>
      </c>
    </row>
    <row r="1268" spans="1:21">
      <c r="A1268" s="386" t="s">
        <v>122</v>
      </c>
      <c r="B1268" s="386" t="s">
        <v>16</v>
      </c>
      <c r="C1268" s="386" t="s">
        <v>16</v>
      </c>
      <c r="D1268" s="387">
        <v>45017</v>
      </c>
      <c r="E1268" s="386">
        <v>4</v>
      </c>
      <c r="F1268" s="386">
        <v>2023</v>
      </c>
      <c r="G1268" s="388">
        <v>125.5</v>
      </c>
      <c r="H1268" s="388">
        <v>25</v>
      </c>
      <c r="I1268" s="388">
        <v>10.458333333333334</v>
      </c>
      <c r="J1268" s="388">
        <v>0</v>
      </c>
      <c r="K1268" s="386" t="s">
        <v>121</v>
      </c>
      <c r="L1268" s="386" t="s">
        <v>121</v>
      </c>
      <c r="M1268" s="386" t="s">
        <v>386</v>
      </c>
      <c r="N1268" s="386" t="s">
        <v>387</v>
      </c>
      <c r="O1268" s="386" t="s">
        <v>123</v>
      </c>
      <c r="P1268" s="386" t="s">
        <v>60</v>
      </c>
      <c r="Q1268" s="386" t="s">
        <v>238</v>
      </c>
      <c r="R1268" s="386">
        <v>3.6666666666666665</v>
      </c>
      <c r="S1268" s="389">
        <v>0</v>
      </c>
      <c r="T1268" s="386" t="s">
        <v>390</v>
      </c>
      <c r="U1268" s="386" t="s">
        <v>406</v>
      </c>
    </row>
    <row r="1269" spans="1:21">
      <c r="A1269" s="386" t="s">
        <v>122</v>
      </c>
      <c r="B1269" s="386" t="s">
        <v>17</v>
      </c>
      <c r="C1269" s="386" t="s">
        <v>17</v>
      </c>
      <c r="D1269" s="387">
        <v>45017</v>
      </c>
      <c r="E1269" s="386">
        <v>4</v>
      </c>
      <c r="F1269" s="386">
        <v>2023</v>
      </c>
      <c r="G1269" s="388">
        <v>125.5</v>
      </c>
      <c r="H1269" s="388">
        <v>25</v>
      </c>
      <c r="I1269" s="388">
        <v>10.458333333333334</v>
      </c>
      <c r="J1269" s="388">
        <v>3.25</v>
      </c>
      <c r="K1269" s="386" t="s">
        <v>121</v>
      </c>
      <c r="L1269" s="386" t="s">
        <v>121</v>
      </c>
      <c r="M1269" s="386" t="s">
        <v>386</v>
      </c>
      <c r="N1269" s="386" t="s">
        <v>387</v>
      </c>
      <c r="O1269" s="386" t="s">
        <v>123</v>
      </c>
      <c r="P1269" s="386" t="s">
        <v>60</v>
      </c>
      <c r="Q1269" s="386" t="s">
        <v>238</v>
      </c>
      <c r="R1269" s="386">
        <v>3.6666666666666665</v>
      </c>
      <c r="S1269" s="386">
        <v>0</v>
      </c>
      <c r="T1269" s="386" t="s">
        <v>390</v>
      </c>
      <c r="U1269" s="386" t="s">
        <v>406</v>
      </c>
    </row>
    <row r="1270" spans="1:21">
      <c r="A1270" s="386" t="s">
        <v>122</v>
      </c>
      <c r="B1270" s="386" t="s">
        <v>132</v>
      </c>
      <c r="C1270" s="386" t="s">
        <v>155</v>
      </c>
      <c r="D1270" s="387">
        <v>45017</v>
      </c>
      <c r="E1270" s="386">
        <v>4</v>
      </c>
      <c r="F1270" s="386">
        <v>2023</v>
      </c>
      <c r="G1270" s="388">
        <v>125.5</v>
      </c>
      <c r="H1270" s="388">
        <v>25</v>
      </c>
      <c r="I1270" s="388">
        <v>10.458333333333334</v>
      </c>
      <c r="J1270" s="388">
        <v>0</v>
      </c>
      <c r="K1270" s="386" t="s">
        <v>121</v>
      </c>
      <c r="L1270" s="386" t="s">
        <v>121</v>
      </c>
      <c r="M1270" s="386" t="s">
        <v>386</v>
      </c>
      <c r="N1270" s="386" t="s">
        <v>387</v>
      </c>
      <c r="O1270" s="386" t="s">
        <v>123</v>
      </c>
      <c r="P1270" s="386" t="s">
        <v>60</v>
      </c>
      <c r="Q1270" s="386" t="s">
        <v>238</v>
      </c>
      <c r="R1270" s="386">
        <v>3.6666666666666665</v>
      </c>
      <c r="S1270" s="386">
        <v>0</v>
      </c>
      <c r="T1270" s="386" t="s">
        <v>390</v>
      </c>
      <c r="U1270" s="386" t="s">
        <v>406</v>
      </c>
    </row>
    <row r="1271" spans="1:21">
      <c r="A1271" s="386" t="s">
        <v>122</v>
      </c>
      <c r="B1271" s="386" t="s">
        <v>132</v>
      </c>
      <c r="C1271" s="386" t="s">
        <v>156</v>
      </c>
      <c r="D1271" s="387">
        <v>45017</v>
      </c>
      <c r="E1271" s="386">
        <v>4</v>
      </c>
      <c r="F1271" s="386">
        <v>2023</v>
      </c>
      <c r="G1271" s="388">
        <v>125.5</v>
      </c>
      <c r="H1271" s="388">
        <v>25</v>
      </c>
      <c r="I1271" s="388">
        <v>10.458333333333334</v>
      </c>
      <c r="J1271" s="388">
        <v>24.805520399999963</v>
      </c>
      <c r="K1271" s="386" t="s">
        <v>121</v>
      </c>
      <c r="L1271" s="386" t="s">
        <v>121</v>
      </c>
      <c r="M1271" s="386" t="s">
        <v>386</v>
      </c>
      <c r="N1271" s="386" t="s">
        <v>387</v>
      </c>
      <c r="O1271" s="386" t="s">
        <v>123</v>
      </c>
      <c r="P1271" s="386" t="s">
        <v>60</v>
      </c>
      <c r="Q1271" s="386" t="s">
        <v>238</v>
      </c>
      <c r="R1271" s="386">
        <v>0.73333333333333328</v>
      </c>
      <c r="S1271" s="389">
        <v>0</v>
      </c>
      <c r="T1271" s="386" t="s">
        <v>390</v>
      </c>
      <c r="U1271" s="386" t="s">
        <v>406</v>
      </c>
    </row>
    <row r="1272" spans="1:21">
      <c r="A1272" s="386" t="s">
        <v>122</v>
      </c>
      <c r="B1272" s="386" t="s">
        <v>13</v>
      </c>
      <c r="C1272" s="386" t="s">
        <v>13</v>
      </c>
      <c r="D1272" s="387">
        <v>45017</v>
      </c>
      <c r="E1272" s="386">
        <v>4</v>
      </c>
      <c r="F1272" s="386">
        <v>2023</v>
      </c>
      <c r="G1272" s="388">
        <v>0</v>
      </c>
      <c r="H1272" s="388">
        <v>25</v>
      </c>
      <c r="I1272" s="388">
        <v>0</v>
      </c>
      <c r="J1272" s="388">
        <v>0</v>
      </c>
      <c r="K1272" s="386" t="s">
        <v>121</v>
      </c>
      <c r="L1272" s="386" t="s">
        <v>121</v>
      </c>
      <c r="M1272" s="386" t="s">
        <v>386</v>
      </c>
      <c r="N1272" s="386" t="s">
        <v>387</v>
      </c>
      <c r="O1272" s="386" t="s">
        <v>123</v>
      </c>
      <c r="P1272" s="386" t="s">
        <v>60</v>
      </c>
      <c r="Q1272" s="386" t="s">
        <v>238</v>
      </c>
      <c r="R1272" s="386">
        <v>0.73333333333333328</v>
      </c>
      <c r="S1272" s="386">
        <v>0</v>
      </c>
      <c r="T1272" s="386" t="s">
        <v>390</v>
      </c>
      <c r="U1272" s="386" t="s">
        <v>406</v>
      </c>
    </row>
    <row r="1273" spans="1:21">
      <c r="A1273" s="386" t="s">
        <v>122</v>
      </c>
      <c r="B1273" s="386" t="s">
        <v>14</v>
      </c>
      <c r="C1273" s="386" t="s">
        <v>14</v>
      </c>
      <c r="D1273" s="387">
        <v>45017</v>
      </c>
      <c r="E1273" s="386">
        <v>4</v>
      </c>
      <c r="F1273" s="386">
        <v>2023</v>
      </c>
      <c r="G1273" s="388">
        <v>0</v>
      </c>
      <c r="H1273" s="388">
        <v>25</v>
      </c>
      <c r="I1273" s="388">
        <v>0</v>
      </c>
      <c r="J1273" s="388">
        <v>0</v>
      </c>
      <c r="K1273" s="386" t="s">
        <v>121</v>
      </c>
      <c r="L1273" s="386" t="s">
        <v>121</v>
      </c>
      <c r="M1273" s="386" t="s">
        <v>386</v>
      </c>
      <c r="N1273" s="386" t="s">
        <v>387</v>
      </c>
      <c r="O1273" s="386" t="s">
        <v>123</v>
      </c>
      <c r="P1273" s="386" t="s">
        <v>60</v>
      </c>
      <c r="Q1273" s="386" t="s">
        <v>238</v>
      </c>
      <c r="R1273" s="386">
        <v>0.73333333333333328</v>
      </c>
      <c r="S1273" s="386">
        <v>0</v>
      </c>
      <c r="T1273" s="386" t="s">
        <v>390</v>
      </c>
      <c r="U1273" s="386" t="s">
        <v>406</v>
      </c>
    </row>
    <row r="1274" spans="1:21">
      <c r="A1274" s="386" t="s">
        <v>57</v>
      </c>
      <c r="B1274" s="386" t="s">
        <v>7</v>
      </c>
      <c r="C1274" s="386" t="s">
        <v>150</v>
      </c>
      <c r="D1274" s="387">
        <v>45047</v>
      </c>
      <c r="E1274" s="386">
        <v>5</v>
      </c>
      <c r="F1274" s="386">
        <v>2023</v>
      </c>
      <c r="G1274" s="388">
        <v>65.625</v>
      </c>
      <c r="H1274" s="388">
        <v>25</v>
      </c>
      <c r="I1274" s="388">
        <v>5.46875</v>
      </c>
      <c r="J1274" s="388">
        <v>6.28</v>
      </c>
      <c r="K1274" s="386" t="s">
        <v>57</v>
      </c>
      <c r="L1274" s="386" t="s">
        <v>41</v>
      </c>
      <c r="M1274" s="386" t="s">
        <v>241</v>
      </c>
      <c r="N1274" s="386" t="s">
        <v>58</v>
      </c>
      <c r="O1274" s="386" t="s">
        <v>59</v>
      </c>
      <c r="P1274" s="386" t="s">
        <v>60</v>
      </c>
      <c r="Q1274" s="386" t="s">
        <v>60</v>
      </c>
      <c r="R1274" s="386">
        <v>0.36666666666666664</v>
      </c>
      <c r="S1274" s="389">
        <v>0</v>
      </c>
      <c r="T1274" s="386" t="s">
        <v>390</v>
      </c>
      <c r="U1274" s="386" t="s">
        <v>406</v>
      </c>
    </row>
    <row r="1275" spans="1:21">
      <c r="A1275" s="386" t="s">
        <v>57</v>
      </c>
      <c r="B1275" s="386" t="s">
        <v>7</v>
      </c>
      <c r="C1275" s="386" t="s">
        <v>20</v>
      </c>
      <c r="D1275" s="387">
        <v>45047</v>
      </c>
      <c r="E1275" s="386">
        <v>5</v>
      </c>
      <c r="F1275" s="386">
        <v>2023</v>
      </c>
      <c r="G1275" s="388">
        <v>145.3125</v>
      </c>
      <c r="H1275" s="388">
        <v>25</v>
      </c>
      <c r="I1275" s="388">
        <v>12.109375</v>
      </c>
      <c r="J1275" s="388">
        <v>25.069284600000003</v>
      </c>
      <c r="K1275" s="386" t="s">
        <v>57</v>
      </c>
      <c r="L1275" s="386" t="s">
        <v>41</v>
      </c>
      <c r="M1275" s="386" t="s">
        <v>241</v>
      </c>
      <c r="N1275" s="386" t="s">
        <v>58</v>
      </c>
      <c r="O1275" s="386" t="s">
        <v>59</v>
      </c>
      <c r="P1275" s="386" t="s">
        <v>60</v>
      </c>
      <c r="Q1275" s="386" t="s">
        <v>60</v>
      </c>
      <c r="R1275" s="386">
        <v>0.36666666666666664</v>
      </c>
      <c r="S1275" s="386">
        <v>0</v>
      </c>
      <c r="T1275" s="386" t="s">
        <v>390</v>
      </c>
      <c r="U1275" s="386" t="s">
        <v>406</v>
      </c>
    </row>
    <row r="1276" spans="1:21">
      <c r="A1276" s="386" t="s">
        <v>57</v>
      </c>
      <c r="B1276" s="386" t="s">
        <v>7</v>
      </c>
      <c r="C1276" s="386" t="s">
        <v>21</v>
      </c>
      <c r="D1276" s="387">
        <v>45047</v>
      </c>
      <c r="E1276" s="386">
        <v>5</v>
      </c>
      <c r="F1276" s="386">
        <v>2023</v>
      </c>
      <c r="G1276" s="388">
        <v>140.625</v>
      </c>
      <c r="H1276" s="388">
        <v>25</v>
      </c>
      <c r="I1276" s="388">
        <v>11.71875</v>
      </c>
      <c r="J1276" s="388">
        <v>33.42</v>
      </c>
      <c r="K1276" s="386" t="s">
        <v>57</v>
      </c>
      <c r="L1276" s="386" t="s">
        <v>41</v>
      </c>
      <c r="M1276" s="386" t="s">
        <v>241</v>
      </c>
      <c r="N1276" s="386" t="s">
        <v>58</v>
      </c>
      <c r="O1276" s="386" t="s">
        <v>59</v>
      </c>
      <c r="P1276" s="386" t="s">
        <v>60</v>
      </c>
      <c r="Q1276" s="386" t="s">
        <v>60</v>
      </c>
      <c r="R1276" s="386">
        <v>0.36666666666666664</v>
      </c>
      <c r="S1276" s="386">
        <v>0</v>
      </c>
      <c r="T1276" s="386" t="s">
        <v>390</v>
      </c>
      <c r="U1276" s="386" t="s">
        <v>406</v>
      </c>
    </row>
    <row r="1277" spans="1:21">
      <c r="A1277" s="386" t="s">
        <v>57</v>
      </c>
      <c r="B1277" s="386" t="s">
        <v>7</v>
      </c>
      <c r="C1277" s="386" t="s">
        <v>22</v>
      </c>
      <c r="D1277" s="387">
        <v>45047</v>
      </c>
      <c r="E1277" s="386">
        <v>5</v>
      </c>
      <c r="F1277" s="386">
        <v>2023</v>
      </c>
      <c r="G1277" s="388">
        <v>140.625</v>
      </c>
      <c r="H1277" s="388">
        <v>25</v>
      </c>
      <c r="I1277" s="388">
        <v>11.71875</v>
      </c>
      <c r="J1277" s="388">
        <v>8.9600000000000009</v>
      </c>
      <c r="K1277" s="386" t="s">
        <v>57</v>
      </c>
      <c r="L1277" s="386" t="s">
        <v>41</v>
      </c>
      <c r="M1277" s="386" t="s">
        <v>241</v>
      </c>
      <c r="N1277" s="386" t="s">
        <v>58</v>
      </c>
      <c r="O1277" s="386" t="s">
        <v>59</v>
      </c>
      <c r="P1277" s="386" t="s">
        <v>60</v>
      </c>
      <c r="Q1277" s="386" t="s">
        <v>60</v>
      </c>
      <c r="R1277" s="386">
        <v>0.36666666666666664</v>
      </c>
      <c r="S1277" s="389">
        <v>0</v>
      </c>
      <c r="T1277" s="386" t="s">
        <v>390</v>
      </c>
      <c r="U1277" s="386" t="s">
        <v>406</v>
      </c>
    </row>
    <row r="1278" spans="1:21">
      <c r="A1278" s="386" t="s">
        <v>57</v>
      </c>
      <c r="B1278" s="386" t="s">
        <v>7</v>
      </c>
      <c r="C1278" s="386" t="s">
        <v>23</v>
      </c>
      <c r="D1278" s="387">
        <v>45047</v>
      </c>
      <c r="E1278" s="386">
        <v>5</v>
      </c>
      <c r="F1278" s="386">
        <v>2023</v>
      </c>
      <c r="G1278" s="388">
        <v>140.625</v>
      </c>
      <c r="H1278" s="388">
        <v>25</v>
      </c>
      <c r="I1278" s="388">
        <v>11.71875</v>
      </c>
      <c r="J1278" s="388">
        <v>3.2458819231975933</v>
      </c>
      <c r="K1278" s="386" t="s">
        <v>57</v>
      </c>
      <c r="L1278" s="386" t="s">
        <v>41</v>
      </c>
      <c r="M1278" s="386" t="s">
        <v>241</v>
      </c>
      <c r="N1278" s="386" t="s">
        <v>58</v>
      </c>
      <c r="O1278" s="386" t="s">
        <v>59</v>
      </c>
      <c r="P1278" s="386" t="s">
        <v>60</v>
      </c>
      <c r="Q1278" s="386" t="s">
        <v>60</v>
      </c>
      <c r="R1278" s="386">
        <v>0.36666666666666664</v>
      </c>
      <c r="S1278" s="386">
        <v>6.9104700000000001</v>
      </c>
      <c r="T1278" s="386" t="s">
        <v>390</v>
      </c>
      <c r="U1278" s="386" t="s">
        <v>406</v>
      </c>
    </row>
    <row r="1279" spans="1:21">
      <c r="A1279" s="386" t="s">
        <v>57</v>
      </c>
      <c r="B1279" s="386" t="s">
        <v>8</v>
      </c>
      <c r="C1279" s="386" t="s">
        <v>8</v>
      </c>
      <c r="D1279" s="387">
        <v>45047</v>
      </c>
      <c r="E1279" s="386">
        <v>5</v>
      </c>
      <c r="F1279" s="386">
        <v>2023</v>
      </c>
      <c r="G1279" s="388">
        <v>187.5</v>
      </c>
      <c r="H1279" s="388">
        <v>25</v>
      </c>
      <c r="I1279" s="388">
        <v>15.625</v>
      </c>
      <c r="J1279" s="388">
        <v>18.220315800000002</v>
      </c>
      <c r="K1279" s="386" t="s">
        <v>57</v>
      </c>
      <c r="L1279" s="386" t="s">
        <v>41</v>
      </c>
      <c r="M1279" s="386" t="s">
        <v>241</v>
      </c>
      <c r="N1279" s="386" t="s">
        <v>58</v>
      </c>
      <c r="O1279" s="386" t="s">
        <v>59</v>
      </c>
      <c r="P1279" s="386" t="s">
        <v>60</v>
      </c>
      <c r="Q1279" s="386" t="s">
        <v>60</v>
      </c>
      <c r="R1279" s="386">
        <v>0.36666666666666664</v>
      </c>
      <c r="S1279" s="386">
        <v>0</v>
      </c>
      <c r="T1279" s="386" t="s">
        <v>390</v>
      </c>
      <c r="U1279" s="386" t="s">
        <v>406</v>
      </c>
    </row>
    <row r="1280" spans="1:21">
      <c r="A1280" s="386" t="s">
        <v>57</v>
      </c>
      <c r="B1280" s="386" t="s">
        <v>9</v>
      </c>
      <c r="C1280" s="386" t="s">
        <v>9</v>
      </c>
      <c r="D1280" s="387">
        <v>45047</v>
      </c>
      <c r="E1280" s="386">
        <v>5</v>
      </c>
      <c r="F1280" s="386">
        <v>2023</v>
      </c>
      <c r="G1280" s="388">
        <v>46.875</v>
      </c>
      <c r="H1280" s="388">
        <v>25</v>
      </c>
      <c r="I1280" s="388">
        <v>3.90625</v>
      </c>
      <c r="J1280" s="388">
        <v>9.32</v>
      </c>
      <c r="K1280" s="386" t="s">
        <v>57</v>
      </c>
      <c r="L1280" s="386" t="s">
        <v>41</v>
      </c>
      <c r="M1280" s="386" t="s">
        <v>241</v>
      </c>
      <c r="N1280" s="386" t="s">
        <v>58</v>
      </c>
      <c r="O1280" s="386" t="s">
        <v>59</v>
      </c>
      <c r="P1280" s="386" t="s">
        <v>60</v>
      </c>
      <c r="Q1280" s="386" t="s">
        <v>60</v>
      </c>
      <c r="R1280" s="386">
        <v>0.36666666666666664</v>
      </c>
      <c r="S1280" s="389">
        <v>0</v>
      </c>
      <c r="T1280" s="386" t="s">
        <v>390</v>
      </c>
      <c r="U1280" s="386" t="s">
        <v>406</v>
      </c>
    </row>
    <row r="1281" spans="1:21">
      <c r="A1281" s="386" t="s">
        <v>57</v>
      </c>
      <c r="B1281" s="386" t="s">
        <v>10</v>
      </c>
      <c r="C1281" s="386" t="s">
        <v>10</v>
      </c>
      <c r="D1281" s="387">
        <v>45047</v>
      </c>
      <c r="E1281" s="386">
        <v>5</v>
      </c>
      <c r="F1281" s="386">
        <v>2023</v>
      </c>
      <c r="G1281" s="388">
        <v>46.875</v>
      </c>
      <c r="H1281" s="388">
        <v>25</v>
      </c>
      <c r="I1281" s="388">
        <v>3.90625</v>
      </c>
      <c r="J1281" s="388">
        <v>0</v>
      </c>
      <c r="K1281" s="386" t="s">
        <v>57</v>
      </c>
      <c r="L1281" s="386" t="s">
        <v>41</v>
      </c>
      <c r="M1281" s="386" t="s">
        <v>241</v>
      </c>
      <c r="N1281" s="386" t="s">
        <v>58</v>
      </c>
      <c r="O1281" s="386" t="s">
        <v>59</v>
      </c>
      <c r="P1281" s="386" t="s">
        <v>60</v>
      </c>
      <c r="Q1281" s="386" t="s">
        <v>60</v>
      </c>
      <c r="R1281" s="386">
        <v>0.36666666666666664</v>
      </c>
      <c r="S1281" s="386">
        <v>0</v>
      </c>
      <c r="T1281" s="386" t="s">
        <v>390</v>
      </c>
      <c r="U1281" s="386" t="s">
        <v>406</v>
      </c>
    </row>
    <row r="1282" spans="1:21">
      <c r="A1282" s="386" t="s">
        <v>57</v>
      </c>
      <c r="B1282" s="386" t="s">
        <v>26</v>
      </c>
      <c r="C1282" s="386" t="s">
        <v>26</v>
      </c>
      <c r="D1282" s="387">
        <v>45047</v>
      </c>
      <c r="E1282" s="386">
        <v>5</v>
      </c>
      <c r="F1282" s="386">
        <v>2023</v>
      </c>
      <c r="G1282" s="388">
        <v>46.875</v>
      </c>
      <c r="H1282" s="388">
        <v>25</v>
      </c>
      <c r="I1282" s="388">
        <v>3.90625</v>
      </c>
      <c r="J1282" s="388">
        <v>66.86</v>
      </c>
      <c r="K1282" s="386" t="s">
        <v>57</v>
      </c>
      <c r="L1282" s="386" t="s">
        <v>41</v>
      </c>
      <c r="M1282" s="386" t="s">
        <v>241</v>
      </c>
      <c r="N1282" s="386" t="s">
        <v>58</v>
      </c>
      <c r="O1282" s="386" t="s">
        <v>59</v>
      </c>
      <c r="P1282" s="386" t="s">
        <v>60</v>
      </c>
      <c r="Q1282" s="386" t="s">
        <v>60</v>
      </c>
      <c r="R1282" s="386">
        <v>0.36666666666666664</v>
      </c>
      <c r="S1282" s="386">
        <v>0</v>
      </c>
      <c r="T1282" s="386" t="s">
        <v>390</v>
      </c>
      <c r="U1282" s="386" t="s">
        <v>406</v>
      </c>
    </row>
    <row r="1283" spans="1:21">
      <c r="A1283" s="386" t="s">
        <v>57</v>
      </c>
      <c r="B1283" s="386" t="s">
        <v>27</v>
      </c>
      <c r="C1283" s="386" t="s">
        <v>27</v>
      </c>
      <c r="D1283" s="387">
        <v>45047</v>
      </c>
      <c r="E1283" s="386">
        <v>5</v>
      </c>
      <c r="F1283" s="386">
        <v>2023</v>
      </c>
      <c r="G1283" s="388">
        <v>32.8125</v>
      </c>
      <c r="H1283" s="388">
        <v>25</v>
      </c>
      <c r="I1283" s="388">
        <v>2.734375</v>
      </c>
      <c r="J1283" s="388">
        <v>0</v>
      </c>
      <c r="K1283" s="386" t="s">
        <v>57</v>
      </c>
      <c r="L1283" s="386" t="s">
        <v>41</v>
      </c>
      <c r="M1283" s="386" t="s">
        <v>241</v>
      </c>
      <c r="N1283" s="386" t="s">
        <v>58</v>
      </c>
      <c r="O1283" s="386" t="s">
        <v>59</v>
      </c>
      <c r="P1283" s="386" t="s">
        <v>60</v>
      </c>
      <c r="Q1283" s="386" t="s">
        <v>60</v>
      </c>
      <c r="R1283" s="386">
        <v>0</v>
      </c>
      <c r="S1283" s="389">
        <v>0</v>
      </c>
      <c r="T1283" s="386" t="s">
        <v>390</v>
      </c>
      <c r="U1283" s="386" t="s">
        <v>406</v>
      </c>
    </row>
    <row r="1284" spans="1:21">
      <c r="A1284" s="386" t="s">
        <v>57</v>
      </c>
      <c r="B1284" s="386" t="s">
        <v>11</v>
      </c>
      <c r="C1284" s="386" t="s">
        <v>24</v>
      </c>
      <c r="D1284" s="387">
        <v>45047</v>
      </c>
      <c r="E1284" s="386">
        <v>5</v>
      </c>
      <c r="F1284" s="386">
        <v>2023</v>
      </c>
      <c r="G1284" s="388">
        <v>328.125</v>
      </c>
      <c r="H1284" s="388">
        <v>25</v>
      </c>
      <c r="I1284" s="388">
        <v>27.34375</v>
      </c>
      <c r="J1284" s="388">
        <v>27.778203226484955</v>
      </c>
      <c r="K1284" s="386" t="s">
        <v>57</v>
      </c>
      <c r="L1284" s="386" t="s">
        <v>41</v>
      </c>
      <c r="M1284" s="386" t="s">
        <v>241</v>
      </c>
      <c r="N1284" s="386" t="s">
        <v>58</v>
      </c>
      <c r="O1284" s="386" t="s">
        <v>59</v>
      </c>
      <c r="P1284" s="386" t="s">
        <v>60</v>
      </c>
      <c r="Q1284" s="386" t="s">
        <v>60</v>
      </c>
      <c r="R1284" s="386">
        <v>0</v>
      </c>
      <c r="S1284" s="386">
        <v>0</v>
      </c>
      <c r="T1284" s="386" t="s">
        <v>390</v>
      </c>
      <c r="U1284" s="386" t="s">
        <v>406</v>
      </c>
    </row>
    <row r="1285" spans="1:21">
      <c r="A1285" s="386" t="s">
        <v>57</v>
      </c>
      <c r="B1285" s="386" t="s">
        <v>12</v>
      </c>
      <c r="C1285" s="386" t="s">
        <v>25</v>
      </c>
      <c r="D1285" s="387">
        <v>45047</v>
      </c>
      <c r="E1285" s="386">
        <v>5</v>
      </c>
      <c r="F1285" s="386">
        <v>2023</v>
      </c>
      <c r="G1285" s="388">
        <v>140.625</v>
      </c>
      <c r="H1285" s="388">
        <v>25</v>
      </c>
      <c r="I1285" s="388">
        <v>11.71875</v>
      </c>
      <c r="J1285" s="388">
        <v>90.785662937626299</v>
      </c>
      <c r="K1285" s="386" t="s">
        <v>57</v>
      </c>
      <c r="L1285" s="386" t="s">
        <v>41</v>
      </c>
      <c r="M1285" s="386" t="s">
        <v>241</v>
      </c>
      <c r="N1285" s="386" t="s">
        <v>58</v>
      </c>
      <c r="O1285" s="386" t="s">
        <v>59</v>
      </c>
      <c r="P1285" s="386" t="s">
        <v>60</v>
      </c>
      <c r="Q1285" s="386" t="s">
        <v>60</v>
      </c>
      <c r="R1285" s="386">
        <v>0</v>
      </c>
      <c r="S1285" s="386">
        <v>0</v>
      </c>
      <c r="T1285" s="386" t="s">
        <v>390</v>
      </c>
      <c r="U1285" s="386" t="s">
        <v>406</v>
      </c>
    </row>
    <row r="1286" spans="1:21">
      <c r="A1286" s="386" t="s">
        <v>57</v>
      </c>
      <c r="B1286" s="386" t="s">
        <v>15</v>
      </c>
      <c r="C1286" s="386" t="s">
        <v>28</v>
      </c>
      <c r="D1286" s="387">
        <v>45047</v>
      </c>
      <c r="E1286" s="386">
        <v>5</v>
      </c>
      <c r="F1286" s="386">
        <v>2023</v>
      </c>
      <c r="G1286" s="388">
        <v>18.75</v>
      </c>
      <c r="H1286" s="388">
        <v>25</v>
      </c>
      <c r="I1286" s="388">
        <v>1.5625</v>
      </c>
      <c r="J1286" s="388">
        <v>1.1200000000000001</v>
      </c>
      <c r="K1286" s="386" t="s">
        <v>57</v>
      </c>
      <c r="L1286" s="386" t="s">
        <v>41</v>
      </c>
      <c r="M1286" s="386" t="s">
        <v>241</v>
      </c>
      <c r="N1286" s="386" t="s">
        <v>58</v>
      </c>
      <c r="O1286" s="386" t="s">
        <v>59</v>
      </c>
      <c r="P1286" s="386" t="s">
        <v>60</v>
      </c>
      <c r="Q1286" s="386" t="s">
        <v>60</v>
      </c>
      <c r="R1286" s="386">
        <v>0</v>
      </c>
      <c r="S1286" s="389">
        <v>0</v>
      </c>
      <c r="T1286" s="386" t="s">
        <v>390</v>
      </c>
      <c r="U1286" s="386" t="s">
        <v>406</v>
      </c>
    </row>
    <row r="1287" spans="1:21">
      <c r="A1287" s="386" t="s">
        <v>57</v>
      </c>
      <c r="B1287" s="386" t="s">
        <v>16</v>
      </c>
      <c r="C1287" s="386" t="s">
        <v>16</v>
      </c>
      <c r="D1287" s="387">
        <v>45047</v>
      </c>
      <c r="E1287" s="386">
        <v>5</v>
      </c>
      <c r="F1287" s="386">
        <v>2023</v>
      </c>
      <c r="G1287" s="388">
        <v>0</v>
      </c>
      <c r="H1287" s="388">
        <v>25</v>
      </c>
      <c r="I1287" s="388">
        <v>0</v>
      </c>
      <c r="J1287" s="388">
        <v>0</v>
      </c>
      <c r="K1287" s="386" t="s">
        <v>57</v>
      </c>
      <c r="L1287" s="386" t="s">
        <v>41</v>
      </c>
      <c r="M1287" s="386" t="s">
        <v>241</v>
      </c>
      <c r="N1287" s="386" t="s">
        <v>58</v>
      </c>
      <c r="O1287" s="386" t="s">
        <v>59</v>
      </c>
      <c r="P1287" s="386" t="s">
        <v>60</v>
      </c>
      <c r="Q1287" s="386" t="s">
        <v>60</v>
      </c>
      <c r="R1287" s="386">
        <v>0</v>
      </c>
      <c r="S1287" s="386">
        <v>0</v>
      </c>
      <c r="T1287" s="386" t="s">
        <v>390</v>
      </c>
      <c r="U1287" s="386" t="s">
        <v>406</v>
      </c>
    </row>
    <row r="1288" spans="1:21">
      <c r="A1288" s="386" t="s">
        <v>57</v>
      </c>
      <c r="B1288" s="386" t="s">
        <v>17</v>
      </c>
      <c r="C1288" s="386" t="s">
        <v>17</v>
      </c>
      <c r="D1288" s="387">
        <v>45047</v>
      </c>
      <c r="E1288" s="386">
        <v>5</v>
      </c>
      <c r="F1288" s="386">
        <v>2023</v>
      </c>
      <c r="G1288" s="388">
        <v>0</v>
      </c>
      <c r="H1288" s="388">
        <v>25</v>
      </c>
      <c r="I1288" s="388">
        <v>0</v>
      </c>
      <c r="J1288" s="388">
        <v>0</v>
      </c>
      <c r="K1288" s="386" t="s">
        <v>57</v>
      </c>
      <c r="L1288" s="386" t="s">
        <v>41</v>
      </c>
      <c r="M1288" s="386" t="s">
        <v>241</v>
      </c>
      <c r="N1288" s="386" t="s">
        <v>58</v>
      </c>
      <c r="O1288" s="386" t="s">
        <v>59</v>
      </c>
      <c r="P1288" s="386" t="s">
        <v>60</v>
      </c>
      <c r="Q1288" s="386" t="s">
        <v>60</v>
      </c>
      <c r="R1288" s="386">
        <v>0</v>
      </c>
      <c r="S1288" s="386">
        <v>0</v>
      </c>
      <c r="T1288" s="386" t="s">
        <v>390</v>
      </c>
      <c r="U1288" s="386" t="s">
        <v>406</v>
      </c>
    </row>
    <row r="1289" spans="1:21">
      <c r="A1289" s="386" t="s">
        <v>57</v>
      </c>
      <c r="B1289" s="386" t="s">
        <v>129</v>
      </c>
      <c r="C1289" s="386" t="s">
        <v>129</v>
      </c>
      <c r="D1289" s="387">
        <v>45047</v>
      </c>
      <c r="E1289" s="386">
        <v>5</v>
      </c>
      <c r="F1289" s="386">
        <v>2023</v>
      </c>
      <c r="G1289" s="388">
        <v>18.75</v>
      </c>
      <c r="H1289" s="388">
        <v>25</v>
      </c>
      <c r="I1289" s="388">
        <v>1.5625</v>
      </c>
      <c r="J1289" s="388">
        <v>0</v>
      </c>
      <c r="K1289" s="386" t="s">
        <v>57</v>
      </c>
      <c r="L1289" s="386" t="s">
        <v>41</v>
      </c>
      <c r="M1289" s="386" t="s">
        <v>241</v>
      </c>
      <c r="N1289" s="386" t="s">
        <v>58</v>
      </c>
      <c r="O1289" s="386" t="s">
        <v>59</v>
      </c>
      <c r="P1289" s="386" t="s">
        <v>60</v>
      </c>
      <c r="Q1289" s="386" t="s">
        <v>60</v>
      </c>
      <c r="R1289" s="386">
        <v>0</v>
      </c>
      <c r="S1289" s="389">
        <v>0</v>
      </c>
      <c r="T1289" s="386" t="s">
        <v>390</v>
      </c>
      <c r="U1289" s="386" t="s">
        <v>406</v>
      </c>
    </row>
    <row r="1290" spans="1:21">
      <c r="A1290" s="386" t="s">
        <v>57</v>
      </c>
      <c r="B1290" s="386" t="s">
        <v>13</v>
      </c>
      <c r="C1290" s="386" t="s">
        <v>13</v>
      </c>
      <c r="D1290" s="387">
        <v>45047</v>
      </c>
      <c r="E1290" s="386">
        <v>5</v>
      </c>
      <c r="F1290" s="386">
        <v>2023</v>
      </c>
      <c r="G1290" s="388">
        <v>0</v>
      </c>
      <c r="H1290" s="388">
        <v>25</v>
      </c>
      <c r="I1290" s="388">
        <v>0</v>
      </c>
      <c r="J1290" s="388">
        <v>0</v>
      </c>
      <c r="K1290" s="386" t="s">
        <v>57</v>
      </c>
      <c r="L1290" s="386" t="s">
        <v>41</v>
      </c>
      <c r="M1290" s="386" t="s">
        <v>241</v>
      </c>
      <c r="N1290" s="386" t="s">
        <v>58</v>
      </c>
      <c r="O1290" s="386" t="s">
        <v>59</v>
      </c>
      <c r="P1290" s="386" t="s">
        <v>60</v>
      </c>
      <c r="Q1290" s="386" t="s">
        <v>60</v>
      </c>
      <c r="R1290" s="386">
        <v>0</v>
      </c>
      <c r="S1290" s="386">
        <v>0</v>
      </c>
      <c r="T1290" s="386" t="s">
        <v>390</v>
      </c>
      <c r="U1290" s="386" t="s">
        <v>406</v>
      </c>
    </row>
    <row r="1291" spans="1:21">
      <c r="A1291" s="386" t="s">
        <v>57</v>
      </c>
      <c r="B1291" s="386" t="s">
        <v>14</v>
      </c>
      <c r="C1291" s="386" t="s">
        <v>14</v>
      </c>
      <c r="D1291" s="387">
        <v>45047</v>
      </c>
      <c r="E1291" s="386">
        <v>5</v>
      </c>
      <c r="F1291" s="386">
        <v>2023</v>
      </c>
      <c r="G1291" s="388">
        <v>0</v>
      </c>
      <c r="H1291" s="388">
        <v>25</v>
      </c>
      <c r="I1291" s="388">
        <v>0</v>
      </c>
      <c r="J1291" s="388">
        <v>0</v>
      </c>
      <c r="K1291" s="386" t="s">
        <v>57</v>
      </c>
      <c r="L1291" s="386" t="s">
        <v>41</v>
      </c>
      <c r="M1291" s="386" t="s">
        <v>241</v>
      </c>
      <c r="N1291" s="386" t="s">
        <v>58</v>
      </c>
      <c r="O1291" s="386" t="s">
        <v>59</v>
      </c>
      <c r="P1291" s="386" t="s">
        <v>60</v>
      </c>
      <c r="Q1291" s="386" t="s">
        <v>60</v>
      </c>
      <c r="R1291" s="386">
        <v>0</v>
      </c>
      <c r="S1291" s="386">
        <v>0</v>
      </c>
      <c r="T1291" s="386" t="s">
        <v>390</v>
      </c>
      <c r="U1291" s="386" t="s">
        <v>406</v>
      </c>
    </row>
    <row r="1292" spans="1:21">
      <c r="A1292" s="386" t="s">
        <v>43</v>
      </c>
      <c r="B1292" s="386" t="s">
        <v>18</v>
      </c>
      <c r="C1292" s="386"/>
      <c r="D1292" s="387">
        <v>45047</v>
      </c>
      <c r="E1292" s="386">
        <v>5</v>
      </c>
      <c r="F1292" s="386">
        <v>2023</v>
      </c>
      <c r="G1292" s="388">
        <v>540</v>
      </c>
      <c r="H1292" s="388">
        <v>25</v>
      </c>
      <c r="I1292" s="388">
        <v>45</v>
      </c>
      <c r="J1292" s="388">
        <v>0</v>
      </c>
      <c r="K1292" s="386" t="s">
        <v>43</v>
      </c>
      <c r="L1292" s="386" t="s">
        <v>41</v>
      </c>
      <c r="M1292" s="386" t="s">
        <v>370</v>
      </c>
      <c r="N1292" s="386" t="s">
        <v>44</v>
      </c>
      <c r="O1292" s="386" t="s">
        <v>240</v>
      </c>
      <c r="P1292" s="386" t="s">
        <v>46</v>
      </c>
      <c r="Q1292" s="386" t="s">
        <v>45</v>
      </c>
      <c r="R1292" s="386">
        <v>1.1305555555555555</v>
      </c>
      <c r="S1292" s="389">
        <v>0.32500000000000001</v>
      </c>
      <c r="T1292" s="386" t="s">
        <v>390</v>
      </c>
      <c r="U1292" s="386" t="s">
        <v>406</v>
      </c>
    </row>
    <row r="1293" spans="1:21">
      <c r="A1293" s="386" t="s">
        <v>47</v>
      </c>
      <c r="B1293" s="386" t="s">
        <v>47</v>
      </c>
      <c r="C1293" s="386"/>
      <c r="D1293" s="387">
        <v>45047</v>
      </c>
      <c r="E1293" s="386">
        <v>5</v>
      </c>
      <c r="F1293" s="386">
        <v>2023</v>
      </c>
      <c r="G1293" s="388">
        <v>55</v>
      </c>
      <c r="H1293" s="388">
        <v>25</v>
      </c>
      <c r="I1293" s="388">
        <v>4.583333333333333</v>
      </c>
      <c r="J1293" s="388">
        <v>4.3382899999999998</v>
      </c>
      <c r="K1293" s="386" t="s">
        <v>47</v>
      </c>
      <c r="L1293" s="386" t="s">
        <v>41</v>
      </c>
      <c r="M1293" s="386" t="s">
        <v>370</v>
      </c>
      <c r="N1293" s="386" t="s">
        <v>44</v>
      </c>
      <c r="O1293" s="386" t="s">
        <v>48</v>
      </c>
      <c r="P1293" s="386" t="s">
        <v>60</v>
      </c>
      <c r="Q1293" s="386" t="s">
        <v>49</v>
      </c>
      <c r="R1293" s="386">
        <v>1.1305555555555555</v>
      </c>
      <c r="S1293" s="386">
        <v>0.32500000000000001</v>
      </c>
      <c r="T1293" s="386" t="s">
        <v>390</v>
      </c>
      <c r="U1293" s="386" t="s">
        <v>406</v>
      </c>
    </row>
    <row r="1294" spans="1:21">
      <c r="A1294" s="386" t="s">
        <v>50</v>
      </c>
      <c r="B1294" s="386" t="s">
        <v>50</v>
      </c>
      <c r="C1294" s="386"/>
      <c r="D1294" s="387">
        <v>45047</v>
      </c>
      <c r="E1294" s="386">
        <v>5</v>
      </c>
      <c r="F1294" s="386">
        <v>2023</v>
      </c>
      <c r="G1294" s="388">
        <v>250</v>
      </c>
      <c r="H1294" s="388">
        <v>25</v>
      </c>
      <c r="I1294" s="388">
        <v>20.833333333333332</v>
      </c>
      <c r="J1294" s="388">
        <v>134.7563099818959</v>
      </c>
      <c r="K1294" s="386" t="s">
        <v>50</v>
      </c>
      <c r="L1294" s="386" t="s">
        <v>41</v>
      </c>
      <c r="M1294" s="386" t="s">
        <v>370</v>
      </c>
      <c r="N1294" s="386" t="s">
        <v>44</v>
      </c>
      <c r="O1294" s="386" t="s">
        <v>51</v>
      </c>
      <c r="P1294" s="386" t="s">
        <v>90</v>
      </c>
      <c r="Q1294" s="386" t="s">
        <v>52</v>
      </c>
      <c r="R1294" s="386">
        <v>1.1305555555555555</v>
      </c>
      <c r="S1294" s="386">
        <v>0.77800000000000002</v>
      </c>
      <c r="T1294" s="386" t="s">
        <v>390</v>
      </c>
      <c r="U1294" s="386" t="s">
        <v>406</v>
      </c>
    </row>
    <row r="1295" spans="1:21">
      <c r="A1295" s="386" t="s">
        <v>304</v>
      </c>
      <c r="B1295" s="386" t="s">
        <v>7</v>
      </c>
      <c r="C1295" s="386"/>
      <c r="D1295" s="387">
        <v>45047</v>
      </c>
      <c r="E1295" s="386">
        <v>5</v>
      </c>
      <c r="F1295" s="386">
        <v>2023</v>
      </c>
      <c r="G1295" s="388">
        <v>46.153846153846153</v>
      </c>
      <c r="H1295" s="388">
        <v>25</v>
      </c>
      <c r="I1295" s="388">
        <v>3.8461538461538463</v>
      </c>
      <c r="J1295" s="388">
        <v>0</v>
      </c>
      <c r="K1295" s="386" t="s">
        <v>304</v>
      </c>
      <c r="L1295" s="386" t="s">
        <v>41</v>
      </c>
      <c r="M1295" s="386" t="s">
        <v>241</v>
      </c>
      <c r="N1295" s="386" t="s">
        <v>371</v>
      </c>
      <c r="O1295" s="386" t="s">
        <v>55</v>
      </c>
      <c r="P1295" s="386" t="s">
        <v>46</v>
      </c>
      <c r="Q1295" s="386" t="s">
        <v>56</v>
      </c>
      <c r="R1295" s="386">
        <v>0.90444444444444461</v>
      </c>
      <c r="S1295" s="389">
        <v>0</v>
      </c>
      <c r="T1295" s="386" t="s">
        <v>390</v>
      </c>
      <c r="U1295" s="386" t="s">
        <v>406</v>
      </c>
    </row>
    <row r="1296" spans="1:21">
      <c r="A1296" s="386" t="s">
        <v>304</v>
      </c>
      <c r="B1296" s="386" t="s">
        <v>8</v>
      </c>
      <c r="C1296" s="386"/>
      <c r="D1296" s="387">
        <v>45047</v>
      </c>
      <c r="E1296" s="386">
        <v>5</v>
      </c>
      <c r="F1296" s="386">
        <v>2023</v>
      </c>
      <c r="G1296" s="388">
        <v>0</v>
      </c>
      <c r="H1296" s="388">
        <v>25</v>
      </c>
      <c r="I1296" s="388">
        <v>0</v>
      </c>
      <c r="J1296" s="388">
        <v>0</v>
      </c>
      <c r="K1296" s="386" t="s">
        <v>304</v>
      </c>
      <c r="L1296" s="386" t="s">
        <v>41</v>
      </c>
      <c r="M1296" s="386" t="s">
        <v>241</v>
      </c>
      <c r="N1296" s="386" t="s">
        <v>371</v>
      </c>
      <c r="O1296" s="386" t="s">
        <v>55</v>
      </c>
      <c r="P1296" s="386" t="s">
        <v>46</v>
      </c>
      <c r="Q1296" s="386" t="s">
        <v>56</v>
      </c>
      <c r="R1296" s="386">
        <v>0.90444444444444461</v>
      </c>
      <c r="S1296" s="386">
        <v>0</v>
      </c>
      <c r="T1296" s="386" t="s">
        <v>390</v>
      </c>
      <c r="U1296" s="386" t="s">
        <v>406</v>
      </c>
    </row>
    <row r="1297" spans="1:21">
      <c r="A1297" s="386" t="s">
        <v>304</v>
      </c>
      <c r="B1297" s="386" t="s">
        <v>9</v>
      </c>
      <c r="C1297" s="386"/>
      <c r="D1297" s="387">
        <v>45047</v>
      </c>
      <c r="E1297" s="386">
        <v>5</v>
      </c>
      <c r="F1297" s="386">
        <v>2023</v>
      </c>
      <c r="G1297" s="388">
        <v>15.384615384615385</v>
      </c>
      <c r="H1297" s="388">
        <v>25</v>
      </c>
      <c r="I1297" s="388">
        <v>1.2820512820512822</v>
      </c>
      <c r="J1297" s="388">
        <v>0</v>
      </c>
      <c r="K1297" s="386" t="s">
        <v>304</v>
      </c>
      <c r="L1297" s="386" t="s">
        <v>41</v>
      </c>
      <c r="M1297" s="386" t="s">
        <v>241</v>
      </c>
      <c r="N1297" s="386" t="s">
        <v>371</v>
      </c>
      <c r="O1297" s="386" t="s">
        <v>55</v>
      </c>
      <c r="P1297" s="386" t="s">
        <v>46</v>
      </c>
      <c r="Q1297" s="386" t="s">
        <v>56</v>
      </c>
      <c r="R1297" s="386">
        <v>0.90444444444444461</v>
      </c>
      <c r="S1297" s="386">
        <v>0.32500000000000001</v>
      </c>
      <c r="T1297" s="386" t="s">
        <v>390</v>
      </c>
      <c r="U1297" s="386" t="s">
        <v>406</v>
      </c>
    </row>
    <row r="1298" spans="1:21">
      <c r="A1298" s="386" t="s">
        <v>304</v>
      </c>
      <c r="B1298" s="386" t="s">
        <v>10</v>
      </c>
      <c r="C1298" s="386"/>
      <c r="D1298" s="387">
        <v>45047</v>
      </c>
      <c r="E1298" s="386">
        <v>5</v>
      </c>
      <c r="F1298" s="386">
        <v>2023</v>
      </c>
      <c r="G1298" s="388">
        <v>15.384615384615385</v>
      </c>
      <c r="H1298" s="388">
        <v>25</v>
      </c>
      <c r="I1298" s="388">
        <v>1.2820512820512822</v>
      </c>
      <c r="J1298" s="388">
        <v>0</v>
      </c>
      <c r="K1298" s="386" t="s">
        <v>304</v>
      </c>
      <c r="L1298" s="386" t="s">
        <v>41</v>
      </c>
      <c r="M1298" s="386" t="s">
        <v>241</v>
      </c>
      <c r="N1298" s="386" t="s">
        <v>371</v>
      </c>
      <c r="O1298" s="386" t="s">
        <v>55</v>
      </c>
      <c r="P1298" s="386" t="s">
        <v>46</v>
      </c>
      <c r="Q1298" s="386" t="s">
        <v>56</v>
      </c>
      <c r="R1298" s="386">
        <v>2.3364814814814814</v>
      </c>
      <c r="S1298" s="389">
        <v>0.13416666666666666</v>
      </c>
      <c r="T1298" s="386" t="s">
        <v>390</v>
      </c>
      <c r="U1298" s="386" t="s">
        <v>406</v>
      </c>
    </row>
    <row r="1299" spans="1:21">
      <c r="A1299" s="386" t="s">
        <v>304</v>
      </c>
      <c r="B1299" s="386" t="s">
        <v>5</v>
      </c>
      <c r="C1299" s="386"/>
      <c r="D1299" s="387">
        <v>45047</v>
      </c>
      <c r="E1299" s="386">
        <v>5</v>
      </c>
      <c r="F1299" s="386">
        <v>2023</v>
      </c>
      <c r="G1299" s="388">
        <v>15.384615384615385</v>
      </c>
      <c r="H1299" s="388">
        <v>25</v>
      </c>
      <c r="I1299" s="388">
        <v>1.2820512820512822</v>
      </c>
      <c r="J1299" s="388">
        <v>0</v>
      </c>
      <c r="K1299" s="386" t="s">
        <v>304</v>
      </c>
      <c r="L1299" s="386" t="s">
        <v>41</v>
      </c>
      <c r="M1299" s="386" t="s">
        <v>241</v>
      </c>
      <c r="N1299" s="386" t="s">
        <v>371</v>
      </c>
      <c r="O1299" s="386" t="s">
        <v>55</v>
      </c>
      <c r="P1299" s="386" t="s">
        <v>46</v>
      </c>
      <c r="Q1299" s="386" t="s">
        <v>56</v>
      </c>
      <c r="R1299" s="386">
        <v>2.3364814814814814</v>
      </c>
      <c r="S1299" s="386">
        <v>2.5908333333333333</v>
      </c>
      <c r="T1299" s="386" t="s">
        <v>390</v>
      </c>
      <c r="U1299" s="386" t="s">
        <v>406</v>
      </c>
    </row>
    <row r="1300" spans="1:21">
      <c r="A1300" s="386" t="s">
        <v>304</v>
      </c>
      <c r="B1300" s="386" t="s">
        <v>11</v>
      </c>
      <c r="C1300" s="386"/>
      <c r="D1300" s="387">
        <v>45047</v>
      </c>
      <c r="E1300" s="386">
        <v>5</v>
      </c>
      <c r="F1300" s="386">
        <v>2023</v>
      </c>
      <c r="G1300" s="388">
        <v>46.153846153846153</v>
      </c>
      <c r="H1300" s="388">
        <v>25</v>
      </c>
      <c r="I1300" s="388">
        <v>3.8461538461538463</v>
      </c>
      <c r="J1300" s="388">
        <v>0</v>
      </c>
      <c r="K1300" s="386" t="s">
        <v>304</v>
      </c>
      <c r="L1300" s="386" t="s">
        <v>41</v>
      </c>
      <c r="M1300" s="386" t="s">
        <v>241</v>
      </c>
      <c r="N1300" s="386" t="s">
        <v>371</v>
      </c>
      <c r="O1300" s="386" t="s">
        <v>55</v>
      </c>
      <c r="P1300" s="386" t="s">
        <v>46</v>
      </c>
      <c r="Q1300" s="386" t="s">
        <v>56</v>
      </c>
      <c r="R1300" s="386">
        <v>2.3364814814814814</v>
      </c>
      <c r="S1300" s="386">
        <v>6.04</v>
      </c>
      <c r="T1300" s="386" t="s">
        <v>390</v>
      </c>
      <c r="U1300" s="386" t="s">
        <v>406</v>
      </c>
    </row>
    <row r="1301" spans="1:21">
      <c r="A1301" s="386" t="s">
        <v>304</v>
      </c>
      <c r="B1301" s="386" t="s">
        <v>12</v>
      </c>
      <c r="C1301" s="386"/>
      <c r="D1301" s="387">
        <v>45047</v>
      </c>
      <c r="E1301" s="386">
        <v>5</v>
      </c>
      <c r="F1301" s="386">
        <v>2023</v>
      </c>
      <c r="G1301" s="388">
        <v>15.384615384615385</v>
      </c>
      <c r="H1301" s="388">
        <v>25</v>
      </c>
      <c r="I1301" s="388">
        <v>1.2820512820512822</v>
      </c>
      <c r="J1301" s="388">
        <v>0</v>
      </c>
      <c r="K1301" s="386" t="s">
        <v>304</v>
      </c>
      <c r="L1301" s="386" t="s">
        <v>41</v>
      </c>
      <c r="M1301" s="386" t="s">
        <v>241</v>
      </c>
      <c r="N1301" s="386" t="s">
        <v>371</v>
      </c>
      <c r="O1301" s="386" t="s">
        <v>55</v>
      </c>
      <c r="P1301" s="386" t="s">
        <v>46</v>
      </c>
      <c r="Q1301" s="386" t="s">
        <v>56</v>
      </c>
      <c r="R1301" s="386">
        <v>0.22611111111111115</v>
      </c>
      <c r="S1301" s="389">
        <v>0</v>
      </c>
      <c r="T1301" s="386" t="s">
        <v>390</v>
      </c>
      <c r="U1301" s="386" t="s">
        <v>406</v>
      </c>
    </row>
    <row r="1302" spans="1:21">
      <c r="A1302" s="386" t="s">
        <v>304</v>
      </c>
      <c r="B1302" s="386" t="s">
        <v>15</v>
      </c>
      <c r="C1302" s="386"/>
      <c r="D1302" s="387">
        <v>45047</v>
      </c>
      <c r="E1302" s="386">
        <v>5</v>
      </c>
      <c r="F1302" s="386">
        <v>2023</v>
      </c>
      <c r="G1302" s="388">
        <v>0</v>
      </c>
      <c r="H1302" s="388">
        <v>25</v>
      </c>
      <c r="I1302" s="388">
        <v>0</v>
      </c>
      <c r="J1302" s="388">
        <v>0.4</v>
      </c>
      <c r="K1302" s="386" t="s">
        <v>304</v>
      </c>
      <c r="L1302" s="386" t="s">
        <v>41</v>
      </c>
      <c r="M1302" s="386" t="s">
        <v>241</v>
      </c>
      <c r="N1302" s="386" t="s">
        <v>371</v>
      </c>
      <c r="O1302" s="386" t="s">
        <v>55</v>
      </c>
      <c r="P1302" s="386" t="s">
        <v>46</v>
      </c>
      <c r="Q1302" s="386" t="s">
        <v>56</v>
      </c>
      <c r="R1302" s="386">
        <v>0.22611111111111115</v>
      </c>
      <c r="S1302" s="386">
        <v>0</v>
      </c>
      <c r="T1302" s="386" t="s">
        <v>390</v>
      </c>
      <c r="U1302" s="386" t="s">
        <v>406</v>
      </c>
    </row>
    <row r="1303" spans="1:21">
      <c r="A1303" s="386" t="s">
        <v>304</v>
      </c>
      <c r="B1303" s="386" t="s">
        <v>16</v>
      </c>
      <c r="C1303" s="386"/>
      <c r="D1303" s="387">
        <v>45047</v>
      </c>
      <c r="E1303" s="386">
        <v>5</v>
      </c>
      <c r="F1303" s="386">
        <v>2023</v>
      </c>
      <c r="G1303" s="388">
        <v>0</v>
      </c>
      <c r="H1303" s="388">
        <v>25</v>
      </c>
      <c r="I1303" s="388">
        <v>0</v>
      </c>
      <c r="J1303" s="388">
        <v>0</v>
      </c>
      <c r="K1303" s="386" t="s">
        <v>304</v>
      </c>
      <c r="L1303" s="386" t="s">
        <v>41</v>
      </c>
      <c r="M1303" s="386" t="s">
        <v>241</v>
      </c>
      <c r="N1303" s="386" t="s">
        <v>371</v>
      </c>
      <c r="O1303" s="386" t="s">
        <v>55</v>
      </c>
      <c r="P1303" s="386" t="s">
        <v>46</v>
      </c>
      <c r="Q1303" s="386" t="s">
        <v>56</v>
      </c>
      <c r="R1303" s="386">
        <v>0.22611111111111115</v>
      </c>
      <c r="S1303" s="386">
        <v>0</v>
      </c>
      <c r="T1303" s="386" t="s">
        <v>390</v>
      </c>
      <c r="U1303" s="386" t="s">
        <v>406</v>
      </c>
    </row>
    <row r="1304" spans="1:21">
      <c r="A1304" s="386" t="s">
        <v>304</v>
      </c>
      <c r="B1304" s="386" t="s">
        <v>17</v>
      </c>
      <c r="C1304" s="386"/>
      <c r="D1304" s="387">
        <v>45047</v>
      </c>
      <c r="E1304" s="386">
        <v>5</v>
      </c>
      <c r="F1304" s="386">
        <v>2023</v>
      </c>
      <c r="G1304" s="388">
        <v>0</v>
      </c>
      <c r="H1304" s="388">
        <v>25</v>
      </c>
      <c r="I1304" s="388">
        <v>0</v>
      </c>
      <c r="J1304" s="388">
        <v>0</v>
      </c>
      <c r="K1304" s="386" t="s">
        <v>304</v>
      </c>
      <c r="L1304" s="386" t="s">
        <v>41</v>
      </c>
      <c r="M1304" s="386" t="s">
        <v>241</v>
      </c>
      <c r="N1304" s="386" t="s">
        <v>371</v>
      </c>
      <c r="O1304" s="386" t="s">
        <v>55</v>
      </c>
      <c r="P1304" s="386" t="s">
        <v>46</v>
      </c>
      <c r="Q1304" s="386" t="s">
        <v>56</v>
      </c>
      <c r="R1304" s="386">
        <v>1.2059259259259256</v>
      </c>
      <c r="S1304" s="389">
        <v>0.61439381999999987</v>
      </c>
      <c r="T1304" s="386" t="s">
        <v>390</v>
      </c>
      <c r="U1304" s="386" t="s">
        <v>406</v>
      </c>
    </row>
    <row r="1305" spans="1:21">
      <c r="A1305" s="386" t="s">
        <v>304</v>
      </c>
      <c r="B1305" s="386" t="s">
        <v>132</v>
      </c>
      <c r="C1305" s="386"/>
      <c r="D1305" s="387">
        <v>45047</v>
      </c>
      <c r="E1305" s="386">
        <v>5</v>
      </c>
      <c r="F1305" s="386">
        <v>2023</v>
      </c>
      <c r="G1305" s="388">
        <v>0</v>
      </c>
      <c r="H1305" s="388">
        <v>25</v>
      </c>
      <c r="I1305" s="388">
        <v>0</v>
      </c>
      <c r="J1305" s="388">
        <v>0</v>
      </c>
      <c r="K1305" s="386" t="s">
        <v>304</v>
      </c>
      <c r="L1305" s="386" t="s">
        <v>41</v>
      </c>
      <c r="M1305" s="386" t="s">
        <v>241</v>
      </c>
      <c r="N1305" s="386" t="s">
        <v>371</v>
      </c>
      <c r="O1305" s="386" t="s">
        <v>55</v>
      </c>
      <c r="P1305" s="386" t="s">
        <v>46</v>
      </c>
      <c r="Q1305" s="386" t="s">
        <v>56</v>
      </c>
      <c r="R1305" s="386">
        <v>1.2059259259259256</v>
      </c>
      <c r="S1305" s="386">
        <v>0</v>
      </c>
      <c r="T1305" s="386" t="s">
        <v>390</v>
      </c>
      <c r="U1305" s="386" t="s">
        <v>406</v>
      </c>
    </row>
    <row r="1306" spans="1:21">
      <c r="A1306" s="386" t="s">
        <v>304</v>
      </c>
      <c r="B1306" s="386" t="s">
        <v>13</v>
      </c>
      <c r="C1306" s="386"/>
      <c r="D1306" s="387">
        <v>45047</v>
      </c>
      <c r="E1306" s="386">
        <v>5</v>
      </c>
      <c r="F1306" s="386">
        <v>2023</v>
      </c>
      <c r="G1306" s="388">
        <v>23.076923076923077</v>
      </c>
      <c r="H1306" s="388">
        <v>25</v>
      </c>
      <c r="I1306" s="388">
        <v>1.9230769230769231</v>
      </c>
      <c r="J1306" s="388">
        <v>0</v>
      </c>
      <c r="K1306" s="386" t="s">
        <v>304</v>
      </c>
      <c r="L1306" s="386" t="s">
        <v>41</v>
      </c>
      <c r="M1306" s="386" t="s">
        <v>241</v>
      </c>
      <c r="N1306" s="386" t="s">
        <v>371</v>
      </c>
      <c r="O1306" s="386" t="s">
        <v>55</v>
      </c>
      <c r="P1306" s="386" t="s">
        <v>46</v>
      </c>
      <c r="Q1306" s="386" t="s">
        <v>56</v>
      </c>
      <c r="R1306" s="386">
        <v>1.2059259259259256</v>
      </c>
      <c r="S1306" s="386">
        <v>5.96</v>
      </c>
      <c r="T1306" s="386" t="s">
        <v>390</v>
      </c>
      <c r="U1306" s="386" t="s">
        <v>406</v>
      </c>
    </row>
    <row r="1307" spans="1:21">
      <c r="A1307" s="386" t="s">
        <v>304</v>
      </c>
      <c r="B1307" s="386" t="s">
        <v>14</v>
      </c>
      <c r="C1307" s="386"/>
      <c r="D1307" s="387">
        <v>45047</v>
      </c>
      <c r="E1307" s="386">
        <v>5</v>
      </c>
      <c r="F1307" s="386">
        <v>2023</v>
      </c>
      <c r="G1307" s="388">
        <v>23.076923076923077</v>
      </c>
      <c r="H1307" s="388">
        <v>25</v>
      </c>
      <c r="I1307" s="388">
        <v>1.9230769230769231</v>
      </c>
      <c r="J1307" s="388">
        <v>0</v>
      </c>
      <c r="K1307" s="386" t="s">
        <v>304</v>
      </c>
      <c r="L1307" s="386" t="s">
        <v>41</v>
      </c>
      <c r="M1307" s="386" t="s">
        <v>241</v>
      </c>
      <c r="N1307" s="386" t="s">
        <v>371</v>
      </c>
      <c r="O1307" s="386" t="s">
        <v>55</v>
      </c>
      <c r="P1307" s="386" t="s">
        <v>46</v>
      </c>
      <c r="Q1307" s="386" t="s">
        <v>56</v>
      </c>
      <c r="R1307" s="386">
        <v>6.9340740740740738</v>
      </c>
      <c r="S1307" s="389">
        <v>3.6516666666666668</v>
      </c>
      <c r="T1307" s="386" t="s">
        <v>390</v>
      </c>
      <c r="U1307" s="386" t="s">
        <v>406</v>
      </c>
    </row>
    <row r="1308" spans="1:21">
      <c r="A1308" s="386" t="s">
        <v>61</v>
      </c>
      <c r="B1308" s="386" t="s">
        <v>7</v>
      </c>
      <c r="C1308" s="386"/>
      <c r="D1308" s="387">
        <v>45047</v>
      </c>
      <c r="E1308" s="386">
        <v>5</v>
      </c>
      <c r="F1308" s="386">
        <v>2023</v>
      </c>
      <c r="G1308" s="388">
        <v>200</v>
      </c>
      <c r="H1308" s="388">
        <v>25</v>
      </c>
      <c r="I1308" s="388">
        <v>16.666666666666668</v>
      </c>
      <c r="J1308" s="388">
        <v>11.3</v>
      </c>
      <c r="K1308" s="386" t="s">
        <v>372</v>
      </c>
      <c r="L1308" s="386" t="s">
        <v>41</v>
      </c>
      <c r="M1308" s="386" t="s">
        <v>242</v>
      </c>
      <c r="N1308" s="386" t="s">
        <v>62</v>
      </c>
      <c r="O1308" s="386" t="s">
        <v>63</v>
      </c>
      <c r="P1308" s="386" t="s">
        <v>46</v>
      </c>
      <c r="Q1308" s="386" t="s">
        <v>250</v>
      </c>
      <c r="R1308" s="386">
        <v>6.9340740740740738</v>
      </c>
      <c r="S1308" s="386">
        <v>5.4391666666666669</v>
      </c>
      <c r="T1308" s="386" t="s">
        <v>390</v>
      </c>
      <c r="U1308" s="386" t="s">
        <v>406</v>
      </c>
    </row>
    <row r="1309" spans="1:21">
      <c r="A1309" s="386" t="s">
        <v>61</v>
      </c>
      <c r="B1309" s="386" t="s">
        <v>8</v>
      </c>
      <c r="C1309" s="386"/>
      <c r="D1309" s="387">
        <v>45047</v>
      </c>
      <c r="E1309" s="386">
        <v>5</v>
      </c>
      <c r="F1309" s="386">
        <v>2023</v>
      </c>
      <c r="G1309" s="388">
        <v>80</v>
      </c>
      <c r="H1309" s="388">
        <v>25</v>
      </c>
      <c r="I1309" s="388">
        <v>6.666666666666667</v>
      </c>
      <c r="J1309" s="388">
        <v>3.95</v>
      </c>
      <c r="K1309" s="386" t="s">
        <v>372</v>
      </c>
      <c r="L1309" s="386" t="s">
        <v>41</v>
      </c>
      <c r="M1309" s="386" t="s">
        <v>242</v>
      </c>
      <c r="N1309" s="386" t="s">
        <v>62</v>
      </c>
      <c r="O1309" s="386" t="s">
        <v>63</v>
      </c>
      <c r="P1309" s="386" t="s">
        <v>46</v>
      </c>
      <c r="Q1309" s="386" t="s">
        <v>250</v>
      </c>
      <c r="R1309" s="386">
        <v>6.9340740740740738</v>
      </c>
      <c r="S1309" s="386">
        <v>0.69899999999999995</v>
      </c>
      <c r="T1309" s="386" t="s">
        <v>390</v>
      </c>
      <c r="U1309" s="386" t="s">
        <v>406</v>
      </c>
    </row>
    <row r="1310" spans="1:21">
      <c r="A1310" s="386" t="s">
        <v>61</v>
      </c>
      <c r="B1310" s="386" t="s">
        <v>9</v>
      </c>
      <c r="C1310" s="386"/>
      <c r="D1310" s="387">
        <v>45047</v>
      </c>
      <c r="E1310" s="386">
        <v>5</v>
      </c>
      <c r="F1310" s="386">
        <v>2023</v>
      </c>
      <c r="G1310" s="388">
        <v>160</v>
      </c>
      <c r="H1310" s="388">
        <v>25</v>
      </c>
      <c r="I1310" s="388">
        <v>13.333333333333334</v>
      </c>
      <c r="J1310" s="388">
        <v>32.21</v>
      </c>
      <c r="K1310" s="386" t="s">
        <v>372</v>
      </c>
      <c r="L1310" s="386" t="s">
        <v>41</v>
      </c>
      <c r="M1310" s="386" t="s">
        <v>242</v>
      </c>
      <c r="N1310" s="386" t="s">
        <v>62</v>
      </c>
      <c r="O1310" s="386" t="s">
        <v>63</v>
      </c>
      <c r="P1310" s="386" t="s">
        <v>46</v>
      </c>
      <c r="Q1310" s="386" t="s">
        <v>250</v>
      </c>
      <c r="R1310" s="386">
        <v>0.75370370370370376</v>
      </c>
      <c r="S1310" s="389">
        <v>19.26491</v>
      </c>
      <c r="T1310" s="386" t="s">
        <v>390</v>
      </c>
      <c r="U1310" s="386" t="s">
        <v>406</v>
      </c>
    </row>
    <row r="1311" spans="1:21">
      <c r="A1311" s="386" t="s">
        <v>61</v>
      </c>
      <c r="B1311" s="386" t="s">
        <v>10</v>
      </c>
      <c r="C1311" s="386"/>
      <c r="D1311" s="387">
        <v>45047</v>
      </c>
      <c r="E1311" s="386">
        <v>5</v>
      </c>
      <c r="F1311" s="386">
        <v>2023</v>
      </c>
      <c r="G1311" s="388">
        <v>10</v>
      </c>
      <c r="H1311" s="388">
        <v>25</v>
      </c>
      <c r="I1311" s="388">
        <v>0.83333333333333337</v>
      </c>
      <c r="J1311" s="388">
        <v>0</v>
      </c>
      <c r="K1311" s="386" t="s">
        <v>372</v>
      </c>
      <c r="L1311" s="386" t="s">
        <v>41</v>
      </c>
      <c r="M1311" s="386" t="s">
        <v>242</v>
      </c>
      <c r="N1311" s="386" t="s">
        <v>62</v>
      </c>
      <c r="O1311" s="386" t="s">
        <v>63</v>
      </c>
      <c r="P1311" s="386" t="s">
        <v>46</v>
      </c>
      <c r="Q1311" s="386" t="s">
        <v>250</v>
      </c>
      <c r="R1311" s="386">
        <v>0.75370370370370376</v>
      </c>
      <c r="S1311" s="386">
        <v>7.3696745999999997</v>
      </c>
      <c r="T1311" s="386" t="s">
        <v>390</v>
      </c>
      <c r="U1311" s="386" t="s">
        <v>406</v>
      </c>
    </row>
    <row r="1312" spans="1:21">
      <c r="A1312" s="386" t="s">
        <v>61</v>
      </c>
      <c r="B1312" s="386" t="s">
        <v>5</v>
      </c>
      <c r="C1312" s="386"/>
      <c r="D1312" s="387">
        <v>45047</v>
      </c>
      <c r="E1312" s="386">
        <v>5</v>
      </c>
      <c r="F1312" s="386">
        <v>2023</v>
      </c>
      <c r="G1312" s="388">
        <v>50</v>
      </c>
      <c r="H1312" s="388">
        <v>25</v>
      </c>
      <c r="I1312" s="388">
        <v>4.166666666666667</v>
      </c>
      <c r="J1312" s="388">
        <v>8.73</v>
      </c>
      <c r="K1312" s="386" t="s">
        <v>372</v>
      </c>
      <c r="L1312" s="386" t="s">
        <v>41</v>
      </c>
      <c r="M1312" s="386" t="s">
        <v>242</v>
      </c>
      <c r="N1312" s="386" t="s">
        <v>62</v>
      </c>
      <c r="O1312" s="386" t="s">
        <v>63</v>
      </c>
      <c r="P1312" s="386" t="s">
        <v>46</v>
      </c>
      <c r="Q1312" s="386" t="s">
        <v>250</v>
      </c>
      <c r="R1312" s="386">
        <v>0.75370370370370376</v>
      </c>
      <c r="S1312" s="386">
        <v>0</v>
      </c>
      <c r="T1312" s="386" t="s">
        <v>390</v>
      </c>
      <c r="U1312" s="386" t="s">
        <v>406</v>
      </c>
    </row>
    <row r="1313" spans="1:21">
      <c r="A1313" s="386" t="s">
        <v>61</v>
      </c>
      <c r="B1313" s="386" t="s">
        <v>11</v>
      </c>
      <c r="C1313" s="386"/>
      <c r="D1313" s="387">
        <v>45047</v>
      </c>
      <c r="E1313" s="386">
        <v>5</v>
      </c>
      <c r="F1313" s="386">
        <v>2023</v>
      </c>
      <c r="G1313" s="388">
        <v>220</v>
      </c>
      <c r="H1313" s="388">
        <v>25</v>
      </c>
      <c r="I1313" s="388">
        <v>18.333333333333332</v>
      </c>
      <c r="J1313" s="388">
        <v>5.1100000000000003</v>
      </c>
      <c r="K1313" s="386" t="s">
        <v>372</v>
      </c>
      <c r="L1313" s="386" t="s">
        <v>41</v>
      </c>
      <c r="M1313" s="386" t="s">
        <v>242</v>
      </c>
      <c r="N1313" s="386" t="s">
        <v>62</v>
      </c>
      <c r="O1313" s="386" t="s">
        <v>63</v>
      </c>
      <c r="P1313" s="386" t="s">
        <v>46</v>
      </c>
      <c r="Q1313" s="386" t="s">
        <v>250</v>
      </c>
      <c r="R1313" s="386">
        <v>0</v>
      </c>
      <c r="S1313" s="389">
        <v>0</v>
      </c>
      <c r="T1313" s="386" t="s">
        <v>390</v>
      </c>
      <c r="U1313" s="386" t="s">
        <v>406</v>
      </c>
    </row>
    <row r="1314" spans="1:21">
      <c r="A1314" s="386" t="s">
        <v>61</v>
      </c>
      <c r="B1314" s="386" t="s">
        <v>12</v>
      </c>
      <c r="C1314" s="386"/>
      <c r="D1314" s="387">
        <v>45047</v>
      </c>
      <c r="E1314" s="386">
        <v>5</v>
      </c>
      <c r="F1314" s="386">
        <v>2023</v>
      </c>
      <c r="G1314" s="388">
        <v>90</v>
      </c>
      <c r="H1314" s="388">
        <v>25</v>
      </c>
      <c r="I1314" s="388">
        <v>7.5</v>
      </c>
      <c r="J1314" s="388">
        <v>30.96</v>
      </c>
      <c r="K1314" s="386" t="s">
        <v>372</v>
      </c>
      <c r="L1314" s="386" t="s">
        <v>41</v>
      </c>
      <c r="M1314" s="386" t="s">
        <v>242</v>
      </c>
      <c r="N1314" s="386" t="s">
        <v>62</v>
      </c>
      <c r="O1314" s="386" t="s">
        <v>63</v>
      </c>
      <c r="P1314" s="386" t="s">
        <v>46</v>
      </c>
      <c r="Q1314" s="386" t="s">
        <v>250</v>
      </c>
      <c r="R1314" s="386">
        <v>0</v>
      </c>
      <c r="S1314" s="386">
        <v>0</v>
      </c>
      <c r="T1314" s="386" t="s">
        <v>390</v>
      </c>
      <c r="U1314" s="386" t="s">
        <v>406</v>
      </c>
    </row>
    <row r="1315" spans="1:21">
      <c r="A1315" s="386" t="s">
        <v>61</v>
      </c>
      <c r="B1315" s="386" t="s">
        <v>15</v>
      </c>
      <c r="C1315" s="386"/>
      <c r="D1315" s="387">
        <v>45047</v>
      </c>
      <c r="E1315" s="386">
        <v>5</v>
      </c>
      <c r="F1315" s="386">
        <v>2023</v>
      </c>
      <c r="G1315" s="388">
        <v>20</v>
      </c>
      <c r="H1315" s="388">
        <v>25</v>
      </c>
      <c r="I1315" s="388">
        <v>1.6666666666666667</v>
      </c>
      <c r="J1315" s="388">
        <v>0</v>
      </c>
      <c r="K1315" s="386" t="s">
        <v>372</v>
      </c>
      <c r="L1315" s="386" t="s">
        <v>41</v>
      </c>
      <c r="M1315" s="386" t="s">
        <v>242</v>
      </c>
      <c r="N1315" s="386" t="s">
        <v>62</v>
      </c>
      <c r="O1315" s="386" t="s">
        <v>63</v>
      </c>
      <c r="P1315" s="386" t="s">
        <v>46</v>
      </c>
      <c r="Q1315" s="386" t="s">
        <v>250</v>
      </c>
      <c r="R1315" s="386">
        <v>0</v>
      </c>
      <c r="S1315" s="386">
        <v>0</v>
      </c>
      <c r="T1315" s="386" t="s">
        <v>390</v>
      </c>
      <c r="U1315" s="386" t="s">
        <v>406</v>
      </c>
    </row>
    <row r="1316" spans="1:21">
      <c r="A1316" s="386" t="s">
        <v>61</v>
      </c>
      <c r="B1316" s="386" t="s">
        <v>16</v>
      </c>
      <c r="C1316" s="386"/>
      <c r="D1316" s="387">
        <v>45047</v>
      </c>
      <c r="E1316" s="386">
        <v>5</v>
      </c>
      <c r="F1316" s="386">
        <v>2023</v>
      </c>
      <c r="G1316" s="388">
        <v>0</v>
      </c>
      <c r="H1316" s="388">
        <v>25</v>
      </c>
      <c r="I1316" s="388">
        <v>0</v>
      </c>
      <c r="J1316" s="388">
        <v>0</v>
      </c>
      <c r="K1316" s="386" t="s">
        <v>372</v>
      </c>
      <c r="L1316" s="386" t="s">
        <v>41</v>
      </c>
      <c r="M1316" s="386" t="s">
        <v>242</v>
      </c>
      <c r="N1316" s="386" t="s">
        <v>62</v>
      </c>
      <c r="O1316" s="386" t="s">
        <v>63</v>
      </c>
      <c r="P1316" s="386" t="s">
        <v>46</v>
      </c>
      <c r="Q1316" s="386" t="s">
        <v>250</v>
      </c>
      <c r="R1316" s="386">
        <v>7.5370370370370351E-2</v>
      </c>
      <c r="S1316" s="389">
        <v>0</v>
      </c>
      <c r="T1316" s="386" t="s">
        <v>390</v>
      </c>
      <c r="U1316" s="386" t="s">
        <v>406</v>
      </c>
    </row>
    <row r="1317" spans="1:21">
      <c r="A1317" s="386" t="s">
        <v>61</v>
      </c>
      <c r="B1317" s="386" t="s">
        <v>17</v>
      </c>
      <c r="C1317" s="386"/>
      <c r="D1317" s="387">
        <v>45047</v>
      </c>
      <c r="E1317" s="386">
        <v>5</v>
      </c>
      <c r="F1317" s="386">
        <v>2023</v>
      </c>
      <c r="G1317" s="388">
        <v>0</v>
      </c>
      <c r="H1317" s="388">
        <v>25</v>
      </c>
      <c r="I1317" s="388">
        <v>0</v>
      </c>
      <c r="J1317" s="388">
        <v>0</v>
      </c>
      <c r="K1317" s="386" t="s">
        <v>372</v>
      </c>
      <c r="L1317" s="386" t="s">
        <v>41</v>
      </c>
      <c r="M1317" s="386" t="s">
        <v>242</v>
      </c>
      <c r="N1317" s="386" t="s">
        <v>62</v>
      </c>
      <c r="O1317" s="386" t="s">
        <v>63</v>
      </c>
      <c r="P1317" s="386" t="s">
        <v>46</v>
      </c>
      <c r="Q1317" s="386" t="s">
        <v>250</v>
      </c>
      <c r="R1317" s="386">
        <v>7.5370370370370351E-2</v>
      </c>
      <c r="S1317" s="386">
        <v>0</v>
      </c>
      <c r="T1317" s="386" t="s">
        <v>390</v>
      </c>
      <c r="U1317" s="386" t="s">
        <v>406</v>
      </c>
    </row>
    <row r="1318" spans="1:21">
      <c r="A1318" s="386" t="s">
        <v>61</v>
      </c>
      <c r="B1318" s="386" t="s">
        <v>132</v>
      </c>
      <c r="C1318" s="386"/>
      <c r="D1318" s="387">
        <v>45047</v>
      </c>
      <c r="E1318" s="386">
        <v>5</v>
      </c>
      <c r="F1318" s="386">
        <v>2023</v>
      </c>
      <c r="G1318" s="388">
        <v>0</v>
      </c>
      <c r="H1318" s="388">
        <v>25</v>
      </c>
      <c r="I1318" s="388">
        <v>0</v>
      </c>
      <c r="J1318" s="388">
        <v>0</v>
      </c>
      <c r="K1318" s="386" t="s">
        <v>372</v>
      </c>
      <c r="L1318" s="386" t="s">
        <v>41</v>
      </c>
      <c r="M1318" s="386" t="s">
        <v>242</v>
      </c>
      <c r="N1318" s="386" t="s">
        <v>62</v>
      </c>
      <c r="O1318" s="386" t="s">
        <v>63</v>
      </c>
      <c r="P1318" s="386" t="s">
        <v>46</v>
      </c>
      <c r="Q1318" s="386" t="s">
        <v>250</v>
      </c>
      <c r="R1318" s="386">
        <v>7.5370370370370351E-2</v>
      </c>
      <c r="S1318" s="386">
        <v>0.185</v>
      </c>
      <c r="T1318" s="386" t="s">
        <v>390</v>
      </c>
      <c r="U1318" s="386" t="s">
        <v>406</v>
      </c>
    </row>
    <row r="1319" spans="1:21">
      <c r="A1319" s="386" t="s">
        <v>61</v>
      </c>
      <c r="B1319" s="386" t="s">
        <v>13</v>
      </c>
      <c r="C1319" s="386"/>
      <c r="D1319" s="387">
        <v>45047</v>
      </c>
      <c r="E1319" s="386">
        <v>5</v>
      </c>
      <c r="F1319" s="386">
        <v>2023</v>
      </c>
      <c r="G1319" s="388">
        <v>0</v>
      </c>
      <c r="H1319" s="388">
        <v>25</v>
      </c>
      <c r="I1319" s="388">
        <v>0</v>
      </c>
      <c r="J1319" s="388">
        <v>0</v>
      </c>
      <c r="K1319" s="386" t="s">
        <v>372</v>
      </c>
      <c r="L1319" s="386" t="s">
        <v>41</v>
      </c>
      <c r="M1319" s="386" t="s">
        <v>242</v>
      </c>
      <c r="N1319" s="386" t="s">
        <v>62</v>
      </c>
      <c r="O1319" s="386" t="s">
        <v>63</v>
      </c>
      <c r="P1319" s="386" t="s">
        <v>46</v>
      </c>
      <c r="Q1319" s="386" t="s">
        <v>250</v>
      </c>
      <c r="R1319" s="386">
        <v>0</v>
      </c>
      <c r="S1319" s="389">
        <v>0</v>
      </c>
      <c r="T1319" s="386" t="s">
        <v>390</v>
      </c>
      <c r="U1319" s="386" t="s">
        <v>406</v>
      </c>
    </row>
    <row r="1320" spans="1:21">
      <c r="A1320" s="386" t="s">
        <v>61</v>
      </c>
      <c r="B1320" s="386" t="s">
        <v>14</v>
      </c>
      <c r="C1320" s="386"/>
      <c r="D1320" s="387">
        <v>45047</v>
      </c>
      <c r="E1320" s="386">
        <v>5</v>
      </c>
      <c r="F1320" s="386">
        <v>2023</v>
      </c>
      <c r="G1320" s="388">
        <v>0</v>
      </c>
      <c r="H1320" s="388">
        <v>25</v>
      </c>
      <c r="I1320" s="388">
        <v>0</v>
      </c>
      <c r="J1320" s="388">
        <v>0</v>
      </c>
      <c r="K1320" s="386" t="s">
        <v>372</v>
      </c>
      <c r="L1320" s="386" t="s">
        <v>41</v>
      </c>
      <c r="M1320" s="386" t="s">
        <v>242</v>
      </c>
      <c r="N1320" s="386" t="s">
        <v>62</v>
      </c>
      <c r="O1320" s="386" t="s">
        <v>63</v>
      </c>
      <c r="P1320" s="386" t="s">
        <v>46</v>
      </c>
      <c r="Q1320" s="386" t="s">
        <v>250</v>
      </c>
      <c r="R1320" s="386">
        <v>0</v>
      </c>
      <c r="S1320" s="386">
        <v>0</v>
      </c>
      <c r="T1320" s="386" t="s">
        <v>390</v>
      </c>
      <c r="U1320" s="386" t="s">
        <v>406</v>
      </c>
    </row>
    <row r="1321" spans="1:21">
      <c r="A1321" s="386" t="s">
        <v>64</v>
      </c>
      <c r="B1321" s="386" t="s">
        <v>7</v>
      </c>
      <c r="C1321" s="386"/>
      <c r="D1321" s="387">
        <v>45047</v>
      </c>
      <c r="E1321" s="386">
        <v>5</v>
      </c>
      <c r="F1321" s="386">
        <v>2023</v>
      </c>
      <c r="G1321" s="388">
        <v>2</v>
      </c>
      <c r="H1321" s="388">
        <v>25</v>
      </c>
      <c r="I1321" s="388">
        <v>0.16666666666666666</v>
      </c>
      <c r="J1321" s="388">
        <v>0</v>
      </c>
      <c r="K1321" s="386" t="s">
        <v>64</v>
      </c>
      <c r="L1321" s="386" t="s">
        <v>41</v>
      </c>
      <c r="M1321" s="386" t="s">
        <v>242</v>
      </c>
      <c r="N1321" s="386" t="s">
        <v>64</v>
      </c>
      <c r="O1321" s="386" t="s">
        <v>373</v>
      </c>
      <c r="P1321" s="386" t="s">
        <v>46</v>
      </c>
      <c r="Q1321" s="386" t="s">
        <v>185</v>
      </c>
      <c r="R1321" s="386">
        <v>0</v>
      </c>
      <c r="S1321" s="386">
        <v>0</v>
      </c>
      <c r="T1321" s="386" t="s">
        <v>430</v>
      </c>
      <c r="U1321" s="386" t="s">
        <v>431</v>
      </c>
    </row>
    <row r="1322" spans="1:21">
      <c r="A1322" s="386" t="s">
        <v>64</v>
      </c>
      <c r="B1322" s="386" t="s">
        <v>8</v>
      </c>
      <c r="C1322" s="386"/>
      <c r="D1322" s="387">
        <v>45047</v>
      </c>
      <c r="E1322" s="386">
        <v>5</v>
      </c>
      <c r="F1322" s="386">
        <v>2023</v>
      </c>
      <c r="G1322" s="388">
        <v>0</v>
      </c>
      <c r="H1322" s="388">
        <v>25</v>
      </c>
      <c r="I1322" s="388">
        <v>0</v>
      </c>
      <c r="J1322" s="388">
        <v>0</v>
      </c>
      <c r="K1322" s="386" t="s">
        <v>64</v>
      </c>
      <c r="L1322" s="386" t="s">
        <v>41</v>
      </c>
      <c r="M1322" s="386" t="s">
        <v>242</v>
      </c>
      <c r="N1322" s="386" t="s">
        <v>64</v>
      </c>
      <c r="O1322" s="386" t="s">
        <v>373</v>
      </c>
      <c r="P1322" s="386" t="s">
        <v>46</v>
      </c>
      <c r="Q1322" s="386" t="s">
        <v>185</v>
      </c>
      <c r="R1322" s="386">
        <v>0</v>
      </c>
      <c r="S1322" s="389">
        <v>0</v>
      </c>
      <c r="T1322" s="386" t="s">
        <v>430</v>
      </c>
      <c r="U1322" s="386" t="s">
        <v>431</v>
      </c>
    </row>
    <row r="1323" spans="1:21">
      <c r="A1323" s="386" t="s">
        <v>64</v>
      </c>
      <c r="B1323" s="386" t="s">
        <v>9</v>
      </c>
      <c r="C1323" s="386"/>
      <c r="D1323" s="387">
        <v>45047</v>
      </c>
      <c r="E1323" s="386">
        <v>5</v>
      </c>
      <c r="F1323" s="386">
        <v>2023</v>
      </c>
      <c r="G1323" s="388">
        <v>6</v>
      </c>
      <c r="H1323" s="388">
        <v>25</v>
      </c>
      <c r="I1323" s="388">
        <v>0.5</v>
      </c>
      <c r="J1323" s="388">
        <v>0</v>
      </c>
      <c r="K1323" s="386" t="s">
        <v>64</v>
      </c>
      <c r="L1323" s="386" t="s">
        <v>41</v>
      </c>
      <c r="M1323" s="386" t="s">
        <v>242</v>
      </c>
      <c r="N1323" s="386" t="s">
        <v>64</v>
      </c>
      <c r="O1323" s="386" t="s">
        <v>373</v>
      </c>
      <c r="P1323" s="386" t="s">
        <v>46</v>
      </c>
      <c r="Q1323" s="386" t="s">
        <v>185</v>
      </c>
      <c r="R1323" s="386">
        <v>0</v>
      </c>
      <c r="S1323" s="386">
        <v>0</v>
      </c>
      <c r="T1323" s="386" t="s">
        <v>430</v>
      </c>
      <c r="U1323" s="386" t="s">
        <v>431</v>
      </c>
    </row>
    <row r="1324" spans="1:21">
      <c r="A1324" s="386" t="s">
        <v>64</v>
      </c>
      <c r="B1324" s="386" t="s">
        <v>10</v>
      </c>
      <c r="C1324" s="386"/>
      <c r="D1324" s="387">
        <v>45047</v>
      </c>
      <c r="E1324" s="386">
        <v>5</v>
      </c>
      <c r="F1324" s="386">
        <v>2023</v>
      </c>
      <c r="G1324" s="388">
        <v>1</v>
      </c>
      <c r="H1324" s="388">
        <v>25</v>
      </c>
      <c r="I1324" s="388">
        <v>8.3333333333333329E-2</v>
      </c>
      <c r="J1324" s="388">
        <v>0</v>
      </c>
      <c r="K1324" s="386" t="s">
        <v>64</v>
      </c>
      <c r="L1324" s="386" t="s">
        <v>41</v>
      </c>
      <c r="M1324" s="386" t="s">
        <v>242</v>
      </c>
      <c r="N1324" s="386" t="s">
        <v>64</v>
      </c>
      <c r="O1324" s="386" t="s">
        <v>373</v>
      </c>
      <c r="P1324" s="386" t="s">
        <v>46</v>
      </c>
      <c r="Q1324" s="386" t="s">
        <v>185</v>
      </c>
      <c r="R1324" s="386">
        <v>0</v>
      </c>
      <c r="S1324" s="386">
        <v>0</v>
      </c>
      <c r="T1324" s="386" t="s">
        <v>430</v>
      </c>
      <c r="U1324" s="386" t="s">
        <v>431</v>
      </c>
    </row>
    <row r="1325" spans="1:21">
      <c r="A1325" s="386" t="s">
        <v>64</v>
      </c>
      <c r="B1325" s="386" t="s">
        <v>5</v>
      </c>
      <c r="C1325" s="386"/>
      <c r="D1325" s="387">
        <v>45047</v>
      </c>
      <c r="E1325" s="386">
        <v>5</v>
      </c>
      <c r="F1325" s="386">
        <v>2023</v>
      </c>
      <c r="G1325" s="388">
        <v>9</v>
      </c>
      <c r="H1325" s="388">
        <v>25</v>
      </c>
      <c r="I1325" s="388">
        <v>0.75</v>
      </c>
      <c r="J1325" s="388">
        <v>0.89500000000000002</v>
      </c>
      <c r="K1325" s="386" t="s">
        <v>64</v>
      </c>
      <c r="L1325" s="386" t="s">
        <v>41</v>
      </c>
      <c r="M1325" s="386" t="s">
        <v>242</v>
      </c>
      <c r="N1325" s="386" t="s">
        <v>64</v>
      </c>
      <c r="O1325" s="386" t="s">
        <v>373</v>
      </c>
      <c r="P1325" s="386" t="s">
        <v>46</v>
      </c>
      <c r="Q1325" s="386" t="s">
        <v>185</v>
      </c>
      <c r="R1325" s="386">
        <v>0</v>
      </c>
      <c r="S1325" s="389">
        <v>0</v>
      </c>
      <c r="T1325" s="386" t="s">
        <v>430</v>
      </c>
      <c r="U1325" s="386" t="s">
        <v>431</v>
      </c>
    </row>
    <row r="1326" spans="1:21">
      <c r="A1326" s="386" t="s">
        <v>64</v>
      </c>
      <c r="B1326" s="386" t="s">
        <v>11</v>
      </c>
      <c r="C1326" s="386"/>
      <c r="D1326" s="387">
        <v>45047</v>
      </c>
      <c r="E1326" s="386">
        <v>5</v>
      </c>
      <c r="F1326" s="386">
        <v>2023</v>
      </c>
      <c r="G1326" s="388">
        <v>6</v>
      </c>
      <c r="H1326" s="388">
        <v>25</v>
      </c>
      <c r="I1326" s="388">
        <v>0.5</v>
      </c>
      <c r="J1326" s="388">
        <v>0.64</v>
      </c>
      <c r="K1326" s="386" t="s">
        <v>64</v>
      </c>
      <c r="L1326" s="386" t="s">
        <v>41</v>
      </c>
      <c r="M1326" s="386" t="s">
        <v>242</v>
      </c>
      <c r="N1326" s="386" t="s">
        <v>64</v>
      </c>
      <c r="O1326" s="386" t="s">
        <v>373</v>
      </c>
      <c r="P1326" s="386" t="s">
        <v>46</v>
      </c>
      <c r="Q1326" s="386" t="s">
        <v>185</v>
      </c>
      <c r="R1326" s="386">
        <v>0</v>
      </c>
      <c r="S1326" s="386">
        <v>0</v>
      </c>
      <c r="T1326" s="386" t="s">
        <v>430</v>
      </c>
      <c r="U1326" s="386" t="s">
        <v>431</v>
      </c>
    </row>
    <row r="1327" spans="1:21">
      <c r="A1327" s="386" t="s">
        <v>64</v>
      </c>
      <c r="B1327" s="386" t="s">
        <v>12</v>
      </c>
      <c r="C1327" s="386"/>
      <c r="D1327" s="387">
        <v>45047</v>
      </c>
      <c r="E1327" s="386">
        <v>5</v>
      </c>
      <c r="F1327" s="386">
        <v>2023</v>
      </c>
      <c r="G1327" s="388">
        <v>6</v>
      </c>
      <c r="H1327" s="388">
        <v>25</v>
      </c>
      <c r="I1327" s="388">
        <v>0.5</v>
      </c>
      <c r="J1327" s="388">
        <v>0</v>
      </c>
      <c r="K1327" s="386" t="s">
        <v>64</v>
      </c>
      <c r="L1327" s="386" t="s">
        <v>41</v>
      </c>
      <c r="M1327" s="386" t="s">
        <v>242</v>
      </c>
      <c r="N1327" s="386" t="s">
        <v>64</v>
      </c>
      <c r="O1327" s="386" t="s">
        <v>373</v>
      </c>
      <c r="P1327" s="386" t="s">
        <v>46</v>
      </c>
      <c r="Q1327" s="386" t="s">
        <v>185</v>
      </c>
      <c r="R1327" s="386">
        <v>0</v>
      </c>
      <c r="S1327" s="386">
        <v>0</v>
      </c>
      <c r="T1327" s="386" t="s">
        <v>430</v>
      </c>
      <c r="U1327" s="386" t="s">
        <v>431</v>
      </c>
    </row>
    <row r="1328" spans="1:21">
      <c r="A1328" s="386" t="s">
        <v>64</v>
      </c>
      <c r="B1328" s="386" t="s">
        <v>15</v>
      </c>
      <c r="C1328" s="386"/>
      <c r="D1328" s="387">
        <v>45047</v>
      </c>
      <c r="E1328" s="386">
        <v>5</v>
      </c>
      <c r="F1328" s="386">
        <v>2023</v>
      </c>
      <c r="G1328" s="388">
        <v>0</v>
      </c>
      <c r="H1328" s="388">
        <v>25</v>
      </c>
      <c r="I1328" s="388">
        <v>0</v>
      </c>
      <c r="J1328" s="388">
        <v>0</v>
      </c>
      <c r="K1328" s="386" t="s">
        <v>64</v>
      </c>
      <c r="L1328" s="386" t="s">
        <v>41</v>
      </c>
      <c r="M1328" s="386" t="s">
        <v>242</v>
      </c>
      <c r="N1328" s="386" t="s">
        <v>64</v>
      </c>
      <c r="O1328" s="386" t="s">
        <v>373</v>
      </c>
      <c r="P1328" s="386" t="s">
        <v>46</v>
      </c>
      <c r="Q1328" s="386" t="s">
        <v>185</v>
      </c>
      <c r="R1328" s="386">
        <v>0</v>
      </c>
      <c r="S1328" s="389">
        <v>0</v>
      </c>
      <c r="T1328" s="386" t="s">
        <v>430</v>
      </c>
      <c r="U1328" s="386" t="s">
        <v>431</v>
      </c>
    </row>
    <row r="1329" spans="1:21">
      <c r="A1329" s="386" t="s">
        <v>64</v>
      </c>
      <c r="B1329" s="386" t="s">
        <v>16</v>
      </c>
      <c r="C1329" s="386"/>
      <c r="D1329" s="387">
        <v>45047</v>
      </c>
      <c r="E1329" s="386">
        <v>5</v>
      </c>
      <c r="F1329" s="386">
        <v>2023</v>
      </c>
      <c r="G1329" s="388">
        <v>0</v>
      </c>
      <c r="H1329" s="388">
        <v>25</v>
      </c>
      <c r="I1329" s="388">
        <v>0</v>
      </c>
      <c r="J1329" s="388">
        <v>0</v>
      </c>
      <c r="K1329" s="386" t="s">
        <v>64</v>
      </c>
      <c r="L1329" s="386" t="s">
        <v>41</v>
      </c>
      <c r="M1329" s="386" t="s">
        <v>242</v>
      </c>
      <c r="N1329" s="386" t="s">
        <v>64</v>
      </c>
      <c r="O1329" s="386" t="s">
        <v>373</v>
      </c>
      <c r="P1329" s="386" t="s">
        <v>46</v>
      </c>
      <c r="Q1329" s="386" t="s">
        <v>185</v>
      </c>
      <c r="R1329" s="386">
        <v>0</v>
      </c>
      <c r="S1329" s="386">
        <v>0</v>
      </c>
      <c r="T1329" s="386" t="s">
        <v>430</v>
      </c>
      <c r="U1329" s="386" t="s">
        <v>431</v>
      </c>
    </row>
    <row r="1330" spans="1:21">
      <c r="A1330" s="386" t="s">
        <v>64</v>
      </c>
      <c r="B1330" s="386" t="s">
        <v>17</v>
      </c>
      <c r="C1330" s="386"/>
      <c r="D1330" s="387">
        <v>45047</v>
      </c>
      <c r="E1330" s="386">
        <v>5</v>
      </c>
      <c r="F1330" s="386">
        <v>2023</v>
      </c>
      <c r="G1330" s="388">
        <v>0</v>
      </c>
      <c r="H1330" s="388">
        <v>25</v>
      </c>
      <c r="I1330" s="388">
        <v>0</v>
      </c>
      <c r="J1330" s="388">
        <v>0</v>
      </c>
      <c r="K1330" s="386" t="s">
        <v>64</v>
      </c>
      <c r="L1330" s="386" t="s">
        <v>41</v>
      </c>
      <c r="M1330" s="386" t="s">
        <v>242</v>
      </c>
      <c r="N1330" s="386" t="s">
        <v>64</v>
      </c>
      <c r="O1330" s="386" t="s">
        <v>373</v>
      </c>
      <c r="P1330" s="386" t="s">
        <v>46</v>
      </c>
      <c r="Q1330" s="386" t="s">
        <v>185</v>
      </c>
      <c r="R1330" s="386">
        <v>0</v>
      </c>
      <c r="S1330" s="386">
        <v>0</v>
      </c>
      <c r="T1330" s="386" t="s">
        <v>430</v>
      </c>
      <c r="U1330" s="386" t="s">
        <v>431</v>
      </c>
    </row>
    <row r="1331" spans="1:21">
      <c r="A1331" s="386" t="s">
        <v>64</v>
      </c>
      <c r="B1331" s="386" t="s">
        <v>132</v>
      </c>
      <c r="C1331" s="386"/>
      <c r="D1331" s="387">
        <v>45047</v>
      </c>
      <c r="E1331" s="386">
        <v>5</v>
      </c>
      <c r="F1331" s="386">
        <v>2023</v>
      </c>
      <c r="G1331" s="388">
        <v>0</v>
      </c>
      <c r="H1331" s="388">
        <v>25</v>
      </c>
      <c r="I1331" s="388">
        <v>0</v>
      </c>
      <c r="J1331" s="388">
        <v>0</v>
      </c>
      <c r="K1331" s="386" t="s">
        <v>64</v>
      </c>
      <c r="L1331" s="386" t="s">
        <v>41</v>
      </c>
      <c r="M1331" s="386" t="s">
        <v>242</v>
      </c>
      <c r="N1331" s="386" t="s">
        <v>64</v>
      </c>
      <c r="O1331" s="386" t="s">
        <v>373</v>
      </c>
      <c r="P1331" s="386" t="s">
        <v>46</v>
      </c>
      <c r="Q1331" s="386" t="s">
        <v>185</v>
      </c>
      <c r="R1331" s="386">
        <v>2.4905660377358494</v>
      </c>
      <c r="S1331" s="389">
        <v>6.6076249879727174</v>
      </c>
      <c r="T1331" s="386" t="s">
        <v>430</v>
      </c>
      <c r="U1331" s="386" t="s">
        <v>431</v>
      </c>
    </row>
    <row r="1332" spans="1:21">
      <c r="A1332" s="386" t="s">
        <v>64</v>
      </c>
      <c r="B1332" s="386" t="s">
        <v>13</v>
      </c>
      <c r="C1332" s="386"/>
      <c r="D1332" s="387">
        <v>45047</v>
      </c>
      <c r="E1332" s="386">
        <v>5</v>
      </c>
      <c r="F1332" s="386">
        <v>2023</v>
      </c>
      <c r="G1332" s="388">
        <v>0</v>
      </c>
      <c r="H1332" s="388">
        <v>25</v>
      </c>
      <c r="I1332" s="388">
        <v>0</v>
      </c>
      <c r="J1332" s="388">
        <v>0</v>
      </c>
      <c r="K1332" s="386" t="s">
        <v>64</v>
      </c>
      <c r="L1332" s="386" t="s">
        <v>41</v>
      </c>
      <c r="M1332" s="386" t="s">
        <v>242</v>
      </c>
      <c r="N1332" s="386" t="s">
        <v>64</v>
      </c>
      <c r="O1332" s="386" t="s">
        <v>373</v>
      </c>
      <c r="P1332" s="386" t="s">
        <v>46</v>
      </c>
      <c r="Q1332" s="386" t="s">
        <v>185</v>
      </c>
      <c r="R1332" s="386">
        <v>2.4905660377358494</v>
      </c>
      <c r="S1332" s="386">
        <v>6.1631999999999998</v>
      </c>
      <c r="T1332" s="386" t="s">
        <v>430</v>
      </c>
      <c r="U1332" s="386" t="s">
        <v>431</v>
      </c>
    </row>
    <row r="1333" spans="1:21">
      <c r="A1333" s="386" t="s">
        <v>64</v>
      </c>
      <c r="B1333" s="386" t="s">
        <v>14</v>
      </c>
      <c r="C1333" s="386"/>
      <c r="D1333" s="387">
        <v>45047</v>
      </c>
      <c r="E1333" s="386">
        <v>5</v>
      </c>
      <c r="F1333" s="386">
        <v>2023</v>
      </c>
      <c r="G1333" s="388">
        <v>0</v>
      </c>
      <c r="H1333" s="388">
        <v>25</v>
      </c>
      <c r="I1333" s="388">
        <v>0</v>
      </c>
      <c r="J1333" s="388">
        <v>0</v>
      </c>
      <c r="K1333" s="386" t="s">
        <v>64</v>
      </c>
      <c r="L1333" s="386" t="s">
        <v>41</v>
      </c>
      <c r="M1333" s="386" t="s">
        <v>242</v>
      </c>
      <c r="N1333" s="386" t="s">
        <v>64</v>
      </c>
      <c r="O1333" s="386" t="s">
        <v>373</v>
      </c>
      <c r="P1333" s="386" t="s">
        <v>46</v>
      </c>
      <c r="Q1333" s="386" t="s">
        <v>185</v>
      </c>
      <c r="R1333" s="386">
        <v>2.4905660377358494</v>
      </c>
      <c r="S1333" s="386">
        <v>12.289300000000001</v>
      </c>
      <c r="T1333" s="386" t="s">
        <v>430</v>
      </c>
      <c r="U1333" s="386" t="s">
        <v>431</v>
      </c>
    </row>
    <row r="1334" spans="1:21">
      <c r="A1334" s="386" t="s">
        <v>303</v>
      </c>
      <c r="B1334" s="386" t="s">
        <v>7</v>
      </c>
      <c r="C1334" s="386"/>
      <c r="D1334" s="387">
        <v>45047</v>
      </c>
      <c r="E1334" s="386">
        <v>5</v>
      </c>
      <c r="F1334" s="386">
        <v>2023</v>
      </c>
      <c r="G1334" s="388">
        <v>45</v>
      </c>
      <c r="H1334" s="388">
        <v>25</v>
      </c>
      <c r="I1334" s="388">
        <v>3.75</v>
      </c>
      <c r="J1334" s="388">
        <v>7.94</v>
      </c>
      <c r="K1334" s="386" t="s">
        <v>303</v>
      </c>
      <c r="L1334" s="386" t="s">
        <v>41</v>
      </c>
      <c r="M1334" s="386" t="s">
        <v>242</v>
      </c>
      <c r="N1334" s="386" t="s">
        <v>374</v>
      </c>
      <c r="O1334" s="386" t="s">
        <v>67</v>
      </c>
      <c r="P1334" s="386" t="s">
        <v>46</v>
      </c>
      <c r="Q1334" s="386" t="s">
        <v>68</v>
      </c>
      <c r="R1334" s="386">
        <v>1.6603773584905661</v>
      </c>
      <c r="S1334" s="389">
        <v>0</v>
      </c>
      <c r="T1334" s="386" t="s">
        <v>390</v>
      </c>
      <c r="U1334" s="386" t="s">
        <v>406</v>
      </c>
    </row>
    <row r="1335" spans="1:21">
      <c r="A1335" s="386" t="s">
        <v>303</v>
      </c>
      <c r="B1335" s="386" t="s">
        <v>8</v>
      </c>
      <c r="C1335" s="386"/>
      <c r="D1335" s="387">
        <v>45047</v>
      </c>
      <c r="E1335" s="386">
        <v>5</v>
      </c>
      <c r="F1335" s="386">
        <v>2023</v>
      </c>
      <c r="G1335" s="388">
        <v>23</v>
      </c>
      <c r="H1335" s="388">
        <v>25</v>
      </c>
      <c r="I1335" s="388">
        <v>1.9166666666666667</v>
      </c>
      <c r="J1335" s="388">
        <v>4.45</v>
      </c>
      <c r="K1335" s="386" t="s">
        <v>303</v>
      </c>
      <c r="L1335" s="386" t="s">
        <v>41</v>
      </c>
      <c r="M1335" s="386" t="s">
        <v>242</v>
      </c>
      <c r="N1335" s="386" t="s">
        <v>374</v>
      </c>
      <c r="O1335" s="386" t="s">
        <v>67</v>
      </c>
      <c r="P1335" s="386" t="s">
        <v>46</v>
      </c>
      <c r="Q1335" s="386" t="s">
        <v>68</v>
      </c>
      <c r="R1335" s="386">
        <v>1.6603773584905661</v>
      </c>
      <c r="S1335" s="386">
        <v>0</v>
      </c>
      <c r="T1335" s="386" t="s">
        <v>390</v>
      </c>
      <c r="U1335" s="386" t="s">
        <v>406</v>
      </c>
    </row>
    <row r="1336" spans="1:21">
      <c r="A1336" s="386" t="s">
        <v>303</v>
      </c>
      <c r="B1336" s="386" t="s">
        <v>9</v>
      </c>
      <c r="C1336" s="386"/>
      <c r="D1336" s="387">
        <v>45047</v>
      </c>
      <c r="E1336" s="386">
        <v>5</v>
      </c>
      <c r="F1336" s="386">
        <v>2023</v>
      </c>
      <c r="G1336" s="388">
        <v>32</v>
      </c>
      <c r="H1336" s="388">
        <v>25</v>
      </c>
      <c r="I1336" s="388">
        <v>2.6666666666666665</v>
      </c>
      <c r="J1336" s="388">
        <v>4.4000000000000004</v>
      </c>
      <c r="K1336" s="386" t="s">
        <v>303</v>
      </c>
      <c r="L1336" s="386" t="s">
        <v>41</v>
      </c>
      <c r="M1336" s="386" t="s">
        <v>242</v>
      </c>
      <c r="N1336" s="386" t="s">
        <v>374</v>
      </c>
      <c r="O1336" s="386" t="s">
        <v>67</v>
      </c>
      <c r="P1336" s="386" t="s">
        <v>46</v>
      </c>
      <c r="Q1336" s="386" t="s">
        <v>68</v>
      </c>
      <c r="R1336" s="386">
        <v>1.6603773584905661</v>
      </c>
      <c r="S1336" s="386">
        <v>0</v>
      </c>
      <c r="T1336" s="386" t="s">
        <v>390</v>
      </c>
      <c r="U1336" s="386" t="s">
        <v>406</v>
      </c>
    </row>
    <row r="1337" spans="1:21">
      <c r="A1337" s="386" t="s">
        <v>303</v>
      </c>
      <c r="B1337" s="386" t="s">
        <v>10</v>
      </c>
      <c r="C1337" s="386"/>
      <c r="D1337" s="387">
        <v>45047</v>
      </c>
      <c r="E1337" s="386">
        <v>5</v>
      </c>
      <c r="F1337" s="386">
        <v>2023</v>
      </c>
      <c r="G1337" s="388">
        <v>16</v>
      </c>
      <c r="H1337" s="388">
        <v>25</v>
      </c>
      <c r="I1337" s="388">
        <v>1.3333333333333333</v>
      </c>
      <c r="J1337" s="388">
        <v>0</v>
      </c>
      <c r="K1337" s="386" t="s">
        <v>303</v>
      </c>
      <c r="L1337" s="386" t="s">
        <v>41</v>
      </c>
      <c r="M1337" s="386" t="s">
        <v>242</v>
      </c>
      <c r="N1337" s="386" t="s">
        <v>374</v>
      </c>
      <c r="O1337" s="386" t="s">
        <v>67</v>
      </c>
      <c r="P1337" s="386" t="s">
        <v>46</v>
      </c>
      <c r="Q1337" s="386" t="s">
        <v>68</v>
      </c>
      <c r="R1337" s="386">
        <v>0.99622641509433951</v>
      </c>
      <c r="S1337" s="389">
        <v>0</v>
      </c>
      <c r="T1337" s="386" t="s">
        <v>390</v>
      </c>
      <c r="U1337" s="386" t="s">
        <v>406</v>
      </c>
    </row>
    <row r="1338" spans="1:21">
      <c r="A1338" s="386" t="s">
        <v>303</v>
      </c>
      <c r="B1338" s="386" t="s">
        <v>5</v>
      </c>
      <c r="C1338" s="386"/>
      <c r="D1338" s="387">
        <v>45047</v>
      </c>
      <c r="E1338" s="386">
        <v>5</v>
      </c>
      <c r="F1338" s="386">
        <v>2023</v>
      </c>
      <c r="G1338" s="388">
        <v>50</v>
      </c>
      <c r="H1338" s="388">
        <v>25</v>
      </c>
      <c r="I1338" s="388">
        <v>4.166666666666667</v>
      </c>
      <c r="J1338" s="388">
        <v>26.58</v>
      </c>
      <c r="K1338" s="386" t="s">
        <v>303</v>
      </c>
      <c r="L1338" s="386" t="s">
        <v>41</v>
      </c>
      <c r="M1338" s="386" t="s">
        <v>242</v>
      </c>
      <c r="N1338" s="386" t="s">
        <v>374</v>
      </c>
      <c r="O1338" s="386" t="s">
        <v>67</v>
      </c>
      <c r="P1338" s="386" t="s">
        <v>46</v>
      </c>
      <c r="Q1338" s="386" t="s">
        <v>68</v>
      </c>
      <c r="R1338" s="386">
        <v>0.99622641509433951</v>
      </c>
      <c r="S1338" s="386">
        <v>0</v>
      </c>
      <c r="T1338" s="386" t="s">
        <v>390</v>
      </c>
      <c r="U1338" s="386" t="s">
        <v>406</v>
      </c>
    </row>
    <row r="1339" spans="1:21">
      <c r="A1339" s="386" t="s">
        <v>303</v>
      </c>
      <c r="B1339" s="386" t="s">
        <v>11</v>
      </c>
      <c r="C1339" s="386"/>
      <c r="D1339" s="387">
        <v>45047</v>
      </c>
      <c r="E1339" s="386">
        <v>5</v>
      </c>
      <c r="F1339" s="386">
        <v>2023</v>
      </c>
      <c r="G1339" s="388">
        <v>35</v>
      </c>
      <c r="H1339" s="388">
        <v>25</v>
      </c>
      <c r="I1339" s="388">
        <v>2.9166666666666665</v>
      </c>
      <c r="J1339" s="388">
        <v>0</v>
      </c>
      <c r="K1339" s="386" t="s">
        <v>303</v>
      </c>
      <c r="L1339" s="386" t="s">
        <v>41</v>
      </c>
      <c r="M1339" s="386" t="s">
        <v>242</v>
      </c>
      <c r="N1339" s="386" t="s">
        <v>374</v>
      </c>
      <c r="O1339" s="386" t="s">
        <v>67</v>
      </c>
      <c r="P1339" s="386" t="s">
        <v>46</v>
      </c>
      <c r="Q1339" s="386" t="s">
        <v>68</v>
      </c>
      <c r="R1339" s="386">
        <v>0.99622641509433951</v>
      </c>
      <c r="S1339" s="386">
        <v>0</v>
      </c>
      <c r="T1339" s="386" t="s">
        <v>390</v>
      </c>
      <c r="U1339" s="386" t="s">
        <v>406</v>
      </c>
    </row>
    <row r="1340" spans="1:21">
      <c r="A1340" s="386" t="s">
        <v>303</v>
      </c>
      <c r="B1340" s="386" t="s">
        <v>12</v>
      </c>
      <c r="C1340" s="386"/>
      <c r="D1340" s="387">
        <v>45047</v>
      </c>
      <c r="E1340" s="386">
        <v>5</v>
      </c>
      <c r="F1340" s="386">
        <v>2023</v>
      </c>
      <c r="G1340" s="388">
        <v>7</v>
      </c>
      <c r="H1340" s="388">
        <v>25</v>
      </c>
      <c r="I1340" s="388">
        <v>0.58333333333333337</v>
      </c>
      <c r="J1340" s="388">
        <v>0</v>
      </c>
      <c r="K1340" s="386" t="s">
        <v>303</v>
      </c>
      <c r="L1340" s="386" t="s">
        <v>41</v>
      </c>
      <c r="M1340" s="386" t="s">
        <v>242</v>
      </c>
      <c r="N1340" s="386" t="s">
        <v>374</v>
      </c>
      <c r="O1340" s="386" t="s">
        <v>67</v>
      </c>
      <c r="P1340" s="386" t="s">
        <v>46</v>
      </c>
      <c r="Q1340" s="386" t="s">
        <v>68</v>
      </c>
      <c r="R1340" s="386">
        <v>0.24905660377358488</v>
      </c>
      <c r="S1340" s="389">
        <v>0</v>
      </c>
      <c r="T1340" s="386" t="s">
        <v>390</v>
      </c>
      <c r="U1340" s="386" t="s">
        <v>406</v>
      </c>
    </row>
    <row r="1341" spans="1:21">
      <c r="A1341" s="386" t="s">
        <v>303</v>
      </c>
      <c r="B1341" s="386" t="s">
        <v>15</v>
      </c>
      <c r="C1341" s="386"/>
      <c r="D1341" s="387">
        <v>45047</v>
      </c>
      <c r="E1341" s="386">
        <v>5</v>
      </c>
      <c r="F1341" s="386">
        <v>2023</v>
      </c>
      <c r="G1341" s="388">
        <v>0</v>
      </c>
      <c r="H1341" s="388">
        <v>25</v>
      </c>
      <c r="I1341" s="388">
        <v>0</v>
      </c>
      <c r="J1341" s="388">
        <v>0</v>
      </c>
      <c r="K1341" s="386" t="s">
        <v>303</v>
      </c>
      <c r="L1341" s="386" t="s">
        <v>41</v>
      </c>
      <c r="M1341" s="386" t="s">
        <v>242</v>
      </c>
      <c r="N1341" s="386" t="s">
        <v>374</v>
      </c>
      <c r="O1341" s="386" t="s">
        <v>67</v>
      </c>
      <c r="P1341" s="386" t="s">
        <v>46</v>
      </c>
      <c r="Q1341" s="386" t="s">
        <v>68</v>
      </c>
      <c r="R1341" s="386">
        <v>0.24905660377358488</v>
      </c>
      <c r="S1341" s="386">
        <v>0</v>
      </c>
      <c r="T1341" s="386" t="s">
        <v>390</v>
      </c>
      <c r="U1341" s="386" t="s">
        <v>406</v>
      </c>
    </row>
    <row r="1342" spans="1:21">
      <c r="A1342" s="386" t="s">
        <v>303</v>
      </c>
      <c r="B1342" s="386" t="s">
        <v>16</v>
      </c>
      <c r="C1342" s="386"/>
      <c r="D1342" s="387">
        <v>45047</v>
      </c>
      <c r="E1342" s="386">
        <v>5</v>
      </c>
      <c r="F1342" s="386">
        <v>2023</v>
      </c>
      <c r="G1342" s="388">
        <v>0</v>
      </c>
      <c r="H1342" s="388">
        <v>25</v>
      </c>
      <c r="I1342" s="388">
        <v>0</v>
      </c>
      <c r="J1342" s="388">
        <v>0</v>
      </c>
      <c r="K1342" s="386" t="s">
        <v>303</v>
      </c>
      <c r="L1342" s="386" t="s">
        <v>41</v>
      </c>
      <c r="M1342" s="386" t="s">
        <v>242</v>
      </c>
      <c r="N1342" s="386" t="s">
        <v>374</v>
      </c>
      <c r="O1342" s="386" t="s">
        <v>67</v>
      </c>
      <c r="P1342" s="386" t="s">
        <v>46</v>
      </c>
      <c r="Q1342" s="386" t="s">
        <v>68</v>
      </c>
      <c r="R1342" s="386">
        <v>0.24905660377358488</v>
      </c>
      <c r="S1342" s="386">
        <v>0</v>
      </c>
      <c r="T1342" s="386" t="s">
        <v>390</v>
      </c>
      <c r="U1342" s="386" t="s">
        <v>406</v>
      </c>
    </row>
    <row r="1343" spans="1:21">
      <c r="A1343" s="386" t="s">
        <v>303</v>
      </c>
      <c r="B1343" s="386" t="s">
        <v>17</v>
      </c>
      <c r="C1343" s="386"/>
      <c r="D1343" s="387">
        <v>45047</v>
      </c>
      <c r="E1343" s="386">
        <v>5</v>
      </c>
      <c r="F1343" s="386">
        <v>2023</v>
      </c>
      <c r="G1343" s="388">
        <v>0</v>
      </c>
      <c r="H1343" s="388">
        <v>25</v>
      </c>
      <c r="I1343" s="388">
        <v>0</v>
      </c>
      <c r="J1343" s="388">
        <v>0</v>
      </c>
      <c r="K1343" s="386" t="s">
        <v>303</v>
      </c>
      <c r="L1343" s="386" t="s">
        <v>41</v>
      </c>
      <c r="M1343" s="386" t="s">
        <v>242</v>
      </c>
      <c r="N1343" s="386" t="s">
        <v>374</v>
      </c>
      <c r="O1343" s="386" t="s">
        <v>67</v>
      </c>
      <c r="P1343" s="386" t="s">
        <v>46</v>
      </c>
      <c r="Q1343" s="386" t="s">
        <v>68</v>
      </c>
      <c r="R1343" s="386">
        <v>1.452836</v>
      </c>
      <c r="S1343" s="389">
        <v>0</v>
      </c>
      <c r="T1343" s="386" t="s">
        <v>390</v>
      </c>
      <c r="U1343" s="386" t="s">
        <v>406</v>
      </c>
    </row>
    <row r="1344" spans="1:21">
      <c r="A1344" s="386" t="s">
        <v>303</v>
      </c>
      <c r="B1344" s="386" t="s">
        <v>132</v>
      </c>
      <c r="C1344" s="386"/>
      <c r="D1344" s="387">
        <v>45047</v>
      </c>
      <c r="E1344" s="386">
        <v>5</v>
      </c>
      <c r="F1344" s="386">
        <v>2023</v>
      </c>
      <c r="G1344" s="388">
        <v>0</v>
      </c>
      <c r="H1344" s="388">
        <v>25</v>
      </c>
      <c r="I1344" s="388">
        <v>0</v>
      </c>
      <c r="J1344" s="388">
        <v>0</v>
      </c>
      <c r="K1344" s="386" t="s">
        <v>303</v>
      </c>
      <c r="L1344" s="386" t="s">
        <v>41</v>
      </c>
      <c r="M1344" s="386" t="s">
        <v>242</v>
      </c>
      <c r="N1344" s="386" t="s">
        <v>374</v>
      </c>
      <c r="O1344" s="386" t="s">
        <v>67</v>
      </c>
      <c r="P1344" s="386" t="s">
        <v>46</v>
      </c>
      <c r="Q1344" s="386" t="s">
        <v>68</v>
      </c>
      <c r="R1344" s="386">
        <v>1.452836</v>
      </c>
      <c r="S1344" s="386">
        <v>0</v>
      </c>
      <c r="T1344" s="386" t="s">
        <v>390</v>
      </c>
      <c r="U1344" s="386" t="s">
        <v>406</v>
      </c>
    </row>
    <row r="1345" spans="1:21">
      <c r="A1345" s="386" t="s">
        <v>303</v>
      </c>
      <c r="B1345" s="386" t="s">
        <v>13</v>
      </c>
      <c r="C1345" s="386"/>
      <c r="D1345" s="387">
        <v>45047</v>
      </c>
      <c r="E1345" s="386">
        <v>5</v>
      </c>
      <c r="F1345" s="386">
        <v>2023</v>
      </c>
      <c r="G1345" s="388">
        <v>0</v>
      </c>
      <c r="H1345" s="388">
        <v>25</v>
      </c>
      <c r="I1345" s="388">
        <v>0</v>
      </c>
      <c r="J1345" s="388">
        <v>0</v>
      </c>
      <c r="K1345" s="386" t="s">
        <v>303</v>
      </c>
      <c r="L1345" s="386" t="s">
        <v>41</v>
      </c>
      <c r="M1345" s="386" t="s">
        <v>242</v>
      </c>
      <c r="N1345" s="386" t="s">
        <v>374</v>
      </c>
      <c r="O1345" s="386" t="s">
        <v>67</v>
      </c>
      <c r="P1345" s="386" t="s">
        <v>46</v>
      </c>
      <c r="Q1345" s="386" t="s">
        <v>68</v>
      </c>
      <c r="R1345" s="386">
        <v>1.452836</v>
      </c>
      <c r="S1345" s="386">
        <v>0</v>
      </c>
      <c r="T1345" s="386" t="s">
        <v>390</v>
      </c>
      <c r="U1345" s="386" t="s">
        <v>406</v>
      </c>
    </row>
    <row r="1346" spans="1:21">
      <c r="A1346" s="386" t="s">
        <v>303</v>
      </c>
      <c r="B1346" s="386" t="s">
        <v>14</v>
      </c>
      <c r="C1346" s="386"/>
      <c r="D1346" s="387">
        <v>45047</v>
      </c>
      <c r="E1346" s="386">
        <v>5</v>
      </c>
      <c r="F1346" s="386">
        <v>2023</v>
      </c>
      <c r="G1346" s="388">
        <v>0</v>
      </c>
      <c r="H1346" s="388">
        <v>25</v>
      </c>
      <c r="I1346" s="388">
        <v>0</v>
      </c>
      <c r="J1346" s="388">
        <v>0</v>
      </c>
      <c r="K1346" s="386" t="s">
        <v>303</v>
      </c>
      <c r="L1346" s="386" t="s">
        <v>41</v>
      </c>
      <c r="M1346" s="386" t="s">
        <v>242</v>
      </c>
      <c r="N1346" s="386" t="s">
        <v>374</v>
      </c>
      <c r="O1346" s="386" t="s">
        <v>67</v>
      </c>
      <c r="P1346" s="386" t="s">
        <v>46</v>
      </c>
      <c r="Q1346" s="386" t="s">
        <v>68</v>
      </c>
      <c r="R1346" s="386">
        <v>6.6415094339622645</v>
      </c>
      <c r="S1346" s="389">
        <v>14.511692</v>
      </c>
      <c r="T1346" s="386" t="s">
        <v>390</v>
      </c>
      <c r="U1346" s="386" t="s">
        <v>406</v>
      </c>
    </row>
    <row r="1347" spans="1:21">
      <c r="A1347" s="386" t="s">
        <v>69</v>
      </c>
      <c r="B1347" s="386" t="s">
        <v>30</v>
      </c>
      <c r="C1347" s="386" t="s">
        <v>7</v>
      </c>
      <c r="D1347" s="387">
        <v>45047</v>
      </c>
      <c r="E1347" s="386">
        <v>5</v>
      </c>
      <c r="F1347" s="386">
        <v>2023</v>
      </c>
      <c r="G1347" s="388">
        <v>112.28571428571429</v>
      </c>
      <c r="H1347" s="388">
        <v>25</v>
      </c>
      <c r="I1347" s="388">
        <v>9.3571428571428577</v>
      </c>
      <c r="J1347" s="388">
        <v>29.43</v>
      </c>
      <c r="K1347" s="386" t="s">
        <v>69</v>
      </c>
      <c r="L1347" s="386" t="s">
        <v>69</v>
      </c>
      <c r="M1347" s="386" t="s">
        <v>242</v>
      </c>
      <c r="N1347" s="386" t="s">
        <v>62</v>
      </c>
      <c r="O1347" s="386" t="s">
        <v>70</v>
      </c>
      <c r="P1347" s="386" t="s">
        <v>90</v>
      </c>
      <c r="Q1347" s="386" t="s">
        <v>71</v>
      </c>
      <c r="R1347" s="386">
        <v>6.6415094339622645</v>
      </c>
      <c r="S1347" s="386">
        <v>1.2617</v>
      </c>
      <c r="T1347" s="386" t="s">
        <v>390</v>
      </c>
      <c r="U1347" s="386" t="s">
        <v>406</v>
      </c>
    </row>
    <row r="1348" spans="1:21">
      <c r="A1348" s="386" t="s">
        <v>69</v>
      </c>
      <c r="B1348" s="386" t="s">
        <v>31</v>
      </c>
      <c r="C1348" s="386" t="s">
        <v>7</v>
      </c>
      <c r="D1348" s="387">
        <v>45047</v>
      </c>
      <c r="E1348" s="386">
        <v>5</v>
      </c>
      <c r="F1348" s="386">
        <v>2023</v>
      </c>
      <c r="G1348" s="388">
        <v>117.9</v>
      </c>
      <c r="H1348" s="388">
        <v>25</v>
      </c>
      <c r="I1348" s="388">
        <v>9.8249999999999993</v>
      </c>
      <c r="J1348" s="388">
        <v>22.530468124605036</v>
      </c>
      <c r="K1348" s="386" t="s">
        <v>69</v>
      </c>
      <c r="L1348" s="386" t="s">
        <v>69</v>
      </c>
      <c r="M1348" s="386" t="s">
        <v>242</v>
      </c>
      <c r="N1348" s="386" t="s">
        <v>62</v>
      </c>
      <c r="O1348" s="386" t="s">
        <v>70</v>
      </c>
      <c r="P1348" s="386" t="s">
        <v>90</v>
      </c>
      <c r="Q1348" s="386" t="s">
        <v>71</v>
      </c>
      <c r="R1348" s="386">
        <v>6.6415094339622645</v>
      </c>
      <c r="S1348" s="386">
        <v>10.417899999999999</v>
      </c>
      <c r="T1348" s="386" t="s">
        <v>390</v>
      </c>
      <c r="U1348" s="386" t="s">
        <v>406</v>
      </c>
    </row>
    <row r="1349" spans="1:21">
      <c r="A1349" s="386" t="s">
        <v>69</v>
      </c>
      <c r="B1349" s="386" t="s">
        <v>130</v>
      </c>
      <c r="C1349" s="386" t="s">
        <v>8</v>
      </c>
      <c r="D1349" s="387">
        <v>45047</v>
      </c>
      <c r="E1349" s="386">
        <v>5</v>
      </c>
      <c r="F1349" s="386">
        <v>2023</v>
      </c>
      <c r="G1349" s="388">
        <v>72.985714285714295</v>
      </c>
      <c r="H1349" s="388">
        <v>25</v>
      </c>
      <c r="I1349" s="388">
        <v>6.0821428571428582</v>
      </c>
      <c r="J1349" s="388">
        <v>6.69</v>
      </c>
      <c r="K1349" s="386" t="s">
        <v>69</v>
      </c>
      <c r="L1349" s="386" t="s">
        <v>69</v>
      </c>
      <c r="M1349" s="386" t="s">
        <v>242</v>
      </c>
      <c r="N1349" s="386" t="s">
        <v>62</v>
      </c>
      <c r="O1349" s="386" t="s">
        <v>70</v>
      </c>
      <c r="P1349" s="386" t="s">
        <v>90</v>
      </c>
      <c r="Q1349" s="386" t="s">
        <v>71</v>
      </c>
      <c r="R1349" s="386">
        <v>0.83018867924528306</v>
      </c>
      <c r="S1349" s="389">
        <v>0</v>
      </c>
      <c r="T1349" s="386" t="s">
        <v>390</v>
      </c>
      <c r="U1349" s="386" t="s">
        <v>406</v>
      </c>
    </row>
    <row r="1350" spans="1:21">
      <c r="A1350" s="386" t="s">
        <v>69</v>
      </c>
      <c r="B1350" s="386" t="s">
        <v>131</v>
      </c>
      <c r="C1350" s="386" t="s">
        <v>8</v>
      </c>
      <c r="D1350" s="387">
        <v>45047</v>
      </c>
      <c r="E1350" s="386">
        <v>5</v>
      </c>
      <c r="F1350" s="386">
        <v>2023</v>
      </c>
      <c r="G1350" s="388">
        <v>72.985714285714295</v>
      </c>
      <c r="H1350" s="388">
        <v>25</v>
      </c>
      <c r="I1350" s="388">
        <v>6.0821428571428582</v>
      </c>
      <c r="J1350" s="388">
        <v>0</v>
      </c>
      <c r="K1350" s="386" t="s">
        <v>69</v>
      </c>
      <c r="L1350" s="386" t="s">
        <v>69</v>
      </c>
      <c r="M1350" s="386" t="s">
        <v>242</v>
      </c>
      <c r="N1350" s="386" t="s">
        <v>62</v>
      </c>
      <c r="O1350" s="386" t="s">
        <v>70</v>
      </c>
      <c r="P1350" s="386" t="s">
        <v>90</v>
      </c>
      <c r="Q1350" s="386" t="s">
        <v>71</v>
      </c>
      <c r="R1350" s="386">
        <v>0.83018867924528306</v>
      </c>
      <c r="S1350" s="386">
        <v>0</v>
      </c>
      <c r="T1350" s="386" t="s">
        <v>390</v>
      </c>
      <c r="U1350" s="386" t="s">
        <v>406</v>
      </c>
    </row>
    <row r="1351" spans="1:21">
      <c r="A1351" s="386" t="s">
        <v>69</v>
      </c>
      <c r="B1351" s="386" t="s">
        <v>5</v>
      </c>
      <c r="C1351" s="386" t="s">
        <v>5</v>
      </c>
      <c r="D1351" s="387">
        <v>45047</v>
      </c>
      <c r="E1351" s="386">
        <v>5</v>
      </c>
      <c r="F1351" s="386">
        <v>2023</v>
      </c>
      <c r="G1351" s="388">
        <v>65.125714285714295</v>
      </c>
      <c r="H1351" s="388">
        <v>25</v>
      </c>
      <c r="I1351" s="388">
        <v>5.4271428571428579</v>
      </c>
      <c r="J1351" s="388">
        <v>14.93</v>
      </c>
      <c r="K1351" s="386" t="s">
        <v>69</v>
      </c>
      <c r="L1351" s="386" t="s">
        <v>69</v>
      </c>
      <c r="M1351" s="386" t="s">
        <v>242</v>
      </c>
      <c r="N1351" s="386" t="s">
        <v>62</v>
      </c>
      <c r="O1351" s="386" t="s">
        <v>70</v>
      </c>
      <c r="P1351" s="386" t="s">
        <v>90</v>
      </c>
      <c r="Q1351" s="386" t="s">
        <v>71</v>
      </c>
      <c r="R1351" s="386">
        <v>0.83018867924528306</v>
      </c>
      <c r="S1351" s="386">
        <v>0</v>
      </c>
      <c r="T1351" s="386" t="s">
        <v>390</v>
      </c>
      <c r="U1351" s="386" t="s">
        <v>406</v>
      </c>
    </row>
    <row r="1352" spans="1:21">
      <c r="A1352" s="386" t="s">
        <v>69</v>
      </c>
      <c r="B1352" s="386" t="s">
        <v>9</v>
      </c>
      <c r="C1352" s="386" t="s">
        <v>9</v>
      </c>
      <c r="D1352" s="387">
        <v>45047</v>
      </c>
      <c r="E1352" s="386">
        <v>5</v>
      </c>
      <c r="F1352" s="386">
        <v>2023</v>
      </c>
      <c r="G1352" s="388">
        <v>33.685714285714283</v>
      </c>
      <c r="H1352" s="388">
        <v>25</v>
      </c>
      <c r="I1352" s="388">
        <v>2.8071428571428569</v>
      </c>
      <c r="J1352" s="388">
        <v>0.24240913492063493</v>
      </c>
      <c r="K1352" s="386" t="s">
        <v>69</v>
      </c>
      <c r="L1352" s="386" t="s">
        <v>69</v>
      </c>
      <c r="M1352" s="386" t="s">
        <v>242</v>
      </c>
      <c r="N1352" s="386" t="s">
        <v>62</v>
      </c>
      <c r="O1352" s="386" t="s">
        <v>70</v>
      </c>
      <c r="P1352" s="386" t="s">
        <v>90</v>
      </c>
      <c r="Q1352" s="386" t="s">
        <v>71</v>
      </c>
      <c r="R1352" s="386">
        <v>0.24905660377358488</v>
      </c>
      <c r="S1352" s="389">
        <v>0</v>
      </c>
      <c r="T1352" s="386" t="s">
        <v>390</v>
      </c>
      <c r="U1352" s="386" t="s">
        <v>406</v>
      </c>
    </row>
    <row r="1353" spans="1:21">
      <c r="A1353" s="386" t="s">
        <v>69</v>
      </c>
      <c r="B1353" s="386" t="s">
        <v>10</v>
      </c>
      <c r="C1353" s="386" t="s">
        <v>10</v>
      </c>
      <c r="D1353" s="387">
        <v>45047</v>
      </c>
      <c r="E1353" s="386">
        <v>5</v>
      </c>
      <c r="F1353" s="386">
        <v>2023</v>
      </c>
      <c r="G1353" s="388">
        <v>56.142857142857146</v>
      </c>
      <c r="H1353" s="388">
        <v>25</v>
      </c>
      <c r="I1353" s="388">
        <v>4.6785714285714288</v>
      </c>
      <c r="J1353" s="388">
        <v>0.23</v>
      </c>
      <c r="K1353" s="386" t="s">
        <v>69</v>
      </c>
      <c r="L1353" s="386" t="s">
        <v>69</v>
      </c>
      <c r="M1353" s="386" t="s">
        <v>242</v>
      </c>
      <c r="N1353" s="386" t="s">
        <v>62</v>
      </c>
      <c r="O1353" s="386" t="s">
        <v>70</v>
      </c>
      <c r="P1353" s="386" t="s">
        <v>90</v>
      </c>
      <c r="Q1353" s="386" t="s">
        <v>71</v>
      </c>
      <c r="R1353" s="386">
        <v>0.24905660377358488</v>
      </c>
      <c r="S1353" s="386">
        <v>0</v>
      </c>
      <c r="T1353" s="386" t="s">
        <v>390</v>
      </c>
      <c r="U1353" s="386" t="s">
        <v>406</v>
      </c>
    </row>
    <row r="1354" spans="1:21">
      <c r="A1354" s="386" t="s">
        <v>69</v>
      </c>
      <c r="B1354" s="386" t="s">
        <v>11</v>
      </c>
      <c r="C1354" s="386" t="s">
        <v>11</v>
      </c>
      <c r="D1354" s="387">
        <v>45047</v>
      </c>
      <c r="E1354" s="386">
        <v>5</v>
      </c>
      <c r="F1354" s="386">
        <v>2023</v>
      </c>
      <c r="G1354" s="388">
        <v>157.19999999999999</v>
      </c>
      <c r="H1354" s="388">
        <v>25</v>
      </c>
      <c r="I1354" s="388">
        <v>13.099999999999998</v>
      </c>
      <c r="J1354" s="388">
        <v>8.6993089566666679</v>
      </c>
      <c r="K1354" s="386" t="s">
        <v>69</v>
      </c>
      <c r="L1354" s="386" t="s">
        <v>69</v>
      </c>
      <c r="M1354" s="386" t="s">
        <v>242</v>
      </c>
      <c r="N1354" s="386" t="s">
        <v>62</v>
      </c>
      <c r="O1354" s="386" t="s">
        <v>70</v>
      </c>
      <c r="P1354" s="386" t="s">
        <v>90</v>
      </c>
      <c r="Q1354" s="386" t="s">
        <v>71</v>
      </c>
      <c r="R1354" s="386">
        <v>0.24905660377358488</v>
      </c>
      <c r="S1354" s="386">
        <v>0</v>
      </c>
      <c r="T1354" s="386" t="s">
        <v>390</v>
      </c>
      <c r="U1354" s="386" t="s">
        <v>406</v>
      </c>
    </row>
    <row r="1355" spans="1:21">
      <c r="A1355" s="386" t="s">
        <v>69</v>
      </c>
      <c r="B1355" s="386" t="s">
        <v>12</v>
      </c>
      <c r="C1355" s="386" t="s">
        <v>12</v>
      </c>
      <c r="D1355" s="387">
        <v>45047</v>
      </c>
      <c r="E1355" s="386">
        <v>5</v>
      </c>
      <c r="F1355" s="386">
        <v>2023</v>
      </c>
      <c r="G1355" s="388">
        <v>39.299999999999997</v>
      </c>
      <c r="H1355" s="388">
        <v>25</v>
      </c>
      <c r="I1355" s="388">
        <v>3.2749999999999995</v>
      </c>
      <c r="J1355" s="388">
        <v>0.31</v>
      </c>
      <c r="K1355" s="386" t="s">
        <v>69</v>
      </c>
      <c r="L1355" s="386" t="s">
        <v>69</v>
      </c>
      <c r="M1355" s="386" t="s">
        <v>242</v>
      </c>
      <c r="N1355" s="386" t="s">
        <v>62</v>
      </c>
      <c r="O1355" s="386" t="s">
        <v>70</v>
      </c>
      <c r="P1355" s="386" t="s">
        <v>90</v>
      </c>
      <c r="Q1355" s="386" t="s">
        <v>71</v>
      </c>
      <c r="R1355" s="386">
        <v>0.83018867924528306</v>
      </c>
      <c r="S1355" s="389">
        <v>0</v>
      </c>
      <c r="T1355" s="386" t="s">
        <v>390</v>
      </c>
      <c r="U1355" s="386" t="s">
        <v>406</v>
      </c>
    </row>
    <row r="1356" spans="1:21">
      <c r="A1356" s="386" t="s">
        <v>69</v>
      </c>
      <c r="B1356" s="386" t="s">
        <v>15</v>
      </c>
      <c r="C1356" s="386" t="s">
        <v>15</v>
      </c>
      <c r="D1356" s="387">
        <v>45047</v>
      </c>
      <c r="E1356" s="386">
        <v>5</v>
      </c>
      <c r="F1356" s="386">
        <v>2023</v>
      </c>
      <c r="G1356" s="388">
        <v>5.6142857142857148</v>
      </c>
      <c r="H1356" s="388">
        <v>25</v>
      </c>
      <c r="I1356" s="388">
        <v>0.46785714285714286</v>
      </c>
      <c r="J1356" s="388">
        <v>0</v>
      </c>
      <c r="K1356" s="386" t="s">
        <v>69</v>
      </c>
      <c r="L1356" s="386" t="s">
        <v>69</v>
      </c>
      <c r="M1356" s="386" t="s">
        <v>242</v>
      </c>
      <c r="N1356" s="386" t="s">
        <v>62</v>
      </c>
      <c r="O1356" s="386" t="s">
        <v>70</v>
      </c>
      <c r="P1356" s="386" t="s">
        <v>90</v>
      </c>
      <c r="Q1356" s="386" t="s">
        <v>71</v>
      </c>
      <c r="R1356" s="386">
        <v>0.83018867924528306</v>
      </c>
      <c r="S1356" s="386">
        <v>0</v>
      </c>
      <c r="T1356" s="386" t="s">
        <v>390</v>
      </c>
      <c r="U1356" s="386" t="s">
        <v>406</v>
      </c>
    </row>
    <row r="1357" spans="1:21">
      <c r="A1357" s="386" t="s">
        <v>69</v>
      </c>
      <c r="B1357" s="386" t="s">
        <v>16</v>
      </c>
      <c r="C1357" s="386" t="s">
        <v>16</v>
      </c>
      <c r="D1357" s="387">
        <v>45047</v>
      </c>
      <c r="E1357" s="386">
        <v>5</v>
      </c>
      <c r="F1357" s="386">
        <v>2023</v>
      </c>
      <c r="G1357" s="388">
        <v>7.86</v>
      </c>
      <c r="H1357" s="388">
        <v>25</v>
      </c>
      <c r="I1357" s="388">
        <v>0.65500000000000003</v>
      </c>
      <c r="J1357" s="388">
        <v>0</v>
      </c>
      <c r="K1357" s="386" t="s">
        <v>69</v>
      </c>
      <c r="L1357" s="386" t="s">
        <v>69</v>
      </c>
      <c r="M1357" s="386" t="s">
        <v>242</v>
      </c>
      <c r="N1357" s="386" t="s">
        <v>62</v>
      </c>
      <c r="O1357" s="386" t="s">
        <v>70</v>
      </c>
      <c r="P1357" s="386" t="s">
        <v>90</v>
      </c>
      <c r="Q1357" s="386" t="s">
        <v>71</v>
      </c>
      <c r="R1357" s="386">
        <v>0.83018867924528306</v>
      </c>
      <c r="S1357" s="386">
        <v>0</v>
      </c>
      <c r="T1357" s="386" t="s">
        <v>390</v>
      </c>
      <c r="U1357" s="386" t="s">
        <v>406</v>
      </c>
    </row>
    <row r="1358" spans="1:21">
      <c r="A1358" s="386" t="s">
        <v>69</v>
      </c>
      <c r="B1358" s="386" t="s">
        <v>132</v>
      </c>
      <c r="C1358" s="386" t="s">
        <v>132</v>
      </c>
      <c r="D1358" s="387">
        <v>45047</v>
      </c>
      <c r="E1358" s="386">
        <v>5</v>
      </c>
      <c r="F1358" s="386">
        <v>2023</v>
      </c>
      <c r="G1358" s="388">
        <v>44.914285714285718</v>
      </c>
      <c r="H1358" s="388">
        <v>25</v>
      </c>
      <c r="I1358" s="388">
        <v>3.7428571428571429</v>
      </c>
      <c r="J1358" s="388">
        <v>1.4305808500000001</v>
      </c>
      <c r="K1358" s="386" t="s">
        <v>69</v>
      </c>
      <c r="L1358" s="386" t="s">
        <v>69</v>
      </c>
      <c r="M1358" s="386" t="s">
        <v>242</v>
      </c>
      <c r="N1358" s="386" t="s">
        <v>62</v>
      </c>
      <c r="O1358" s="386" t="s">
        <v>70</v>
      </c>
      <c r="P1358" s="386" t="s">
        <v>90</v>
      </c>
      <c r="Q1358" s="386" t="s">
        <v>71</v>
      </c>
      <c r="R1358" s="386">
        <v>0</v>
      </c>
      <c r="S1358" s="389">
        <v>0</v>
      </c>
      <c r="T1358" s="386" t="s">
        <v>390</v>
      </c>
      <c r="U1358" s="386" t="s">
        <v>406</v>
      </c>
    </row>
    <row r="1359" spans="1:21">
      <c r="A1359" s="386" t="s">
        <v>69</v>
      </c>
      <c r="B1359" s="386" t="s">
        <v>13</v>
      </c>
      <c r="C1359" s="386" t="s">
        <v>13</v>
      </c>
      <c r="D1359" s="387">
        <v>45047</v>
      </c>
      <c r="E1359" s="386">
        <v>5</v>
      </c>
      <c r="F1359" s="386">
        <v>2023</v>
      </c>
      <c r="G1359" s="388">
        <v>0</v>
      </c>
      <c r="H1359" s="388">
        <v>25</v>
      </c>
      <c r="I1359" s="388">
        <v>0</v>
      </c>
      <c r="J1359" s="388">
        <v>0</v>
      </c>
      <c r="K1359" s="386" t="s">
        <v>69</v>
      </c>
      <c r="L1359" s="386" t="s">
        <v>69</v>
      </c>
      <c r="M1359" s="386" t="s">
        <v>242</v>
      </c>
      <c r="N1359" s="386" t="s">
        <v>62</v>
      </c>
      <c r="O1359" s="386" t="s">
        <v>70</v>
      </c>
      <c r="P1359" s="386" t="s">
        <v>90</v>
      </c>
      <c r="Q1359" s="386" t="s">
        <v>71</v>
      </c>
      <c r="R1359" s="386">
        <v>0</v>
      </c>
      <c r="S1359" s="386">
        <v>0</v>
      </c>
      <c r="T1359" s="386" t="s">
        <v>390</v>
      </c>
      <c r="U1359" s="386" t="s">
        <v>406</v>
      </c>
    </row>
    <row r="1360" spans="1:21">
      <c r="A1360" s="386" t="s">
        <v>69</v>
      </c>
      <c r="B1360" s="386" t="s">
        <v>14</v>
      </c>
      <c r="C1360" s="386" t="s">
        <v>14</v>
      </c>
      <c r="D1360" s="387">
        <v>45047</v>
      </c>
      <c r="E1360" s="386">
        <v>5</v>
      </c>
      <c r="F1360" s="386">
        <v>2023</v>
      </c>
      <c r="G1360" s="388">
        <v>0</v>
      </c>
      <c r="H1360" s="388">
        <v>25</v>
      </c>
      <c r="I1360" s="388">
        <v>0</v>
      </c>
      <c r="J1360" s="388">
        <v>0</v>
      </c>
      <c r="K1360" s="386" t="s">
        <v>69</v>
      </c>
      <c r="L1360" s="386" t="s">
        <v>69</v>
      </c>
      <c r="M1360" s="386" t="s">
        <v>242</v>
      </c>
      <c r="N1360" s="386" t="s">
        <v>62</v>
      </c>
      <c r="O1360" s="386" t="s">
        <v>70</v>
      </c>
      <c r="P1360" s="386" t="s">
        <v>90</v>
      </c>
      <c r="Q1360" s="386" t="s">
        <v>71</v>
      </c>
      <c r="R1360" s="386">
        <v>0</v>
      </c>
      <c r="S1360" s="386">
        <v>0</v>
      </c>
      <c r="T1360" s="386" t="s">
        <v>390</v>
      </c>
      <c r="U1360" s="386" t="s">
        <v>406</v>
      </c>
    </row>
    <row r="1361" spans="1:21">
      <c r="A1361" s="386" t="s">
        <v>72</v>
      </c>
      <c r="B1361" s="386" t="s">
        <v>7</v>
      </c>
      <c r="C1361" s="386"/>
      <c r="D1361" s="387">
        <v>45047</v>
      </c>
      <c r="E1361" s="386">
        <v>5</v>
      </c>
      <c r="F1361" s="386">
        <v>2023</v>
      </c>
      <c r="G1361" s="388">
        <v>122.53571428571429</v>
      </c>
      <c r="H1361" s="388">
        <v>25</v>
      </c>
      <c r="I1361" s="388">
        <v>10.211309523809524</v>
      </c>
      <c r="J1361" s="388">
        <v>14.24</v>
      </c>
      <c r="K1361" s="386" t="s">
        <v>72</v>
      </c>
      <c r="L1361" s="386" t="s">
        <v>72</v>
      </c>
      <c r="M1361" s="386" t="s">
        <v>244</v>
      </c>
      <c r="N1361" s="386" t="s">
        <v>62</v>
      </c>
      <c r="O1361" s="386" t="s">
        <v>73</v>
      </c>
      <c r="P1361" s="386" t="s">
        <v>60</v>
      </c>
      <c r="Q1361" s="386" t="s">
        <v>74</v>
      </c>
      <c r="R1361" s="386">
        <v>0</v>
      </c>
      <c r="S1361" s="389">
        <v>0.39084000000000002</v>
      </c>
      <c r="T1361" s="386" t="s">
        <v>390</v>
      </c>
      <c r="U1361" s="386" t="s">
        <v>406</v>
      </c>
    </row>
    <row r="1362" spans="1:21">
      <c r="A1362" s="386" t="s">
        <v>72</v>
      </c>
      <c r="B1362" s="386" t="s">
        <v>8</v>
      </c>
      <c r="C1362" s="386"/>
      <c r="D1362" s="387">
        <v>45047</v>
      </c>
      <c r="E1362" s="386">
        <v>5</v>
      </c>
      <c r="F1362" s="386">
        <v>2023</v>
      </c>
      <c r="G1362" s="388">
        <v>122.53571428571429</v>
      </c>
      <c r="H1362" s="388">
        <v>25</v>
      </c>
      <c r="I1362" s="388">
        <v>10.211309523809524</v>
      </c>
      <c r="J1362" s="388">
        <v>4.9752000000000001</v>
      </c>
      <c r="K1362" s="386" t="s">
        <v>72</v>
      </c>
      <c r="L1362" s="386" t="s">
        <v>72</v>
      </c>
      <c r="M1362" s="386" t="s">
        <v>244</v>
      </c>
      <c r="N1362" s="386" t="s">
        <v>62</v>
      </c>
      <c r="O1362" s="386" t="s">
        <v>73</v>
      </c>
      <c r="P1362" s="386" t="s">
        <v>60</v>
      </c>
      <c r="Q1362" s="386" t="s">
        <v>74</v>
      </c>
      <c r="R1362" s="386">
        <v>0</v>
      </c>
      <c r="S1362" s="386">
        <v>0.13028000000000001</v>
      </c>
      <c r="T1362" s="386" t="s">
        <v>390</v>
      </c>
      <c r="U1362" s="386" t="s">
        <v>406</v>
      </c>
    </row>
    <row r="1363" spans="1:21">
      <c r="A1363" s="386" t="s">
        <v>72</v>
      </c>
      <c r="B1363" s="386" t="s">
        <v>9</v>
      </c>
      <c r="C1363" s="386"/>
      <c r="D1363" s="387">
        <v>45047</v>
      </c>
      <c r="E1363" s="386">
        <v>5</v>
      </c>
      <c r="F1363" s="386">
        <v>2023</v>
      </c>
      <c r="G1363" s="388">
        <v>73</v>
      </c>
      <c r="H1363" s="388">
        <v>25</v>
      </c>
      <c r="I1363" s="388">
        <v>6.083333333333333</v>
      </c>
      <c r="J1363" s="388">
        <v>1.292</v>
      </c>
      <c r="K1363" s="386" t="s">
        <v>72</v>
      </c>
      <c r="L1363" s="386" t="s">
        <v>72</v>
      </c>
      <c r="M1363" s="386" t="s">
        <v>244</v>
      </c>
      <c r="N1363" s="386" t="s">
        <v>62</v>
      </c>
      <c r="O1363" s="386" t="s">
        <v>73</v>
      </c>
      <c r="P1363" s="386" t="s">
        <v>60</v>
      </c>
      <c r="Q1363" s="386" t="s">
        <v>74</v>
      </c>
      <c r="R1363" s="386">
        <v>0</v>
      </c>
      <c r="S1363" s="386">
        <v>0.39079999999999998</v>
      </c>
      <c r="T1363" s="386" t="s">
        <v>390</v>
      </c>
      <c r="U1363" s="386" t="s">
        <v>406</v>
      </c>
    </row>
    <row r="1364" spans="1:21">
      <c r="A1364" s="386" t="s">
        <v>72</v>
      </c>
      <c r="B1364" s="386" t="s">
        <v>10</v>
      </c>
      <c r="C1364" s="386"/>
      <c r="D1364" s="387">
        <v>45047</v>
      </c>
      <c r="E1364" s="386">
        <v>5</v>
      </c>
      <c r="F1364" s="386">
        <v>2023</v>
      </c>
      <c r="G1364" s="388">
        <v>20.857142857142858</v>
      </c>
      <c r="H1364" s="388">
        <v>25</v>
      </c>
      <c r="I1364" s="388">
        <v>1.7380952380952381</v>
      </c>
      <c r="J1364" s="388">
        <v>3.202</v>
      </c>
      <c r="K1364" s="386" t="s">
        <v>72</v>
      </c>
      <c r="L1364" s="386" t="s">
        <v>72</v>
      </c>
      <c r="M1364" s="386" t="s">
        <v>244</v>
      </c>
      <c r="N1364" s="386" t="s">
        <v>62</v>
      </c>
      <c r="O1364" s="386" t="s">
        <v>73</v>
      </c>
      <c r="P1364" s="386" t="s">
        <v>60</v>
      </c>
      <c r="Q1364" s="386" t="s">
        <v>74</v>
      </c>
      <c r="R1364" s="386">
        <v>0</v>
      </c>
      <c r="S1364" s="389">
        <v>0</v>
      </c>
      <c r="T1364" s="386" t="s">
        <v>390</v>
      </c>
      <c r="U1364" s="386" t="s">
        <v>406</v>
      </c>
    </row>
    <row r="1365" spans="1:21">
      <c r="A1365" s="386" t="s">
        <v>72</v>
      </c>
      <c r="B1365" s="386" t="s">
        <v>5</v>
      </c>
      <c r="C1365" s="386"/>
      <c r="D1365" s="387">
        <v>45047</v>
      </c>
      <c r="E1365" s="386">
        <v>5</v>
      </c>
      <c r="F1365" s="386">
        <v>2023</v>
      </c>
      <c r="G1365" s="388">
        <v>93.857142857142861</v>
      </c>
      <c r="H1365" s="388">
        <v>25</v>
      </c>
      <c r="I1365" s="388">
        <v>7.8214285714285721</v>
      </c>
      <c r="J1365" s="388">
        <v>0</v>
      </c>
      <c r="K1365" s="386" t="s">
        <v>72</v>
      </c>
      <c r="L1365" s="386" t="s">
        <v>72</v>
      </c>
      <c r="M1365" s="386" t="s">
        <v>244</v>
      </c>
      <c r="N1365" s="386" t="s">
        <v>62</v>
      </c>
      <c r="O1365" s="386" t="s">
        <v>73</v>
      </c>
      <c r="P1365" s="386" t="s">
        <v>60</v>
      </c>
      <c r="Q1365" s="386" t="s">
        <v>74</v>
      </c>
      <c r="R1365" s="386">
        <v>0</v>
      </c>
      <c r="S1365" s="386">
        <v>0</v>
      </c>
      <c r="T1365" s="386" t="s">
        <v>390</v>
      </c>
      <c r="U1365" s="386" t="s">
        <v>406</v>
      </c>
    </row>
    <row r="1366" spans="1:21">
      <c r="A1366" s="386" t="s">
        <v>72</v>
      </c>
      <c r="B1366" s="386" t="s">
        <v>127</v>
      </c>
      <c r="C1366" s="386"/>
      <c r="D1366" s="387">
        <v>45047</v>
      </c>
      <c r="E1366" s="386">
        <v>5</v>
      </c>
      <c r="F1366" s="386">
        <v>2023</v>
      </c>
      <c r="G1366" s="388">
        <v>122.53571428571429</v>
      </c>
      <c r="H1366" s="388">
        <v>25</v>
      </c>
      <c r="I1366" s="388">
        <v>10.211309523809524</v>
      </c>
      <c r="J1366" s="388">
        <v>10.1358</v>
      </c>
      <c r="K1366" s="386" t="s">
        <v>72</v>
      </c>
      <c r="L1366" s="386" t="s">
        <v>72</v>
      </c>
      <c r="M1366" s="386" t="s">
        <v>244</v>
      </c>
      <c r="N1366" s="386" t="s">
        <v>62</v>
      </c>
      <c r="O1366" s="386" t="s">
        <v>73</v>
      </c>
      <c r="P1366" s="386" t="s">
        <v>60</v>
      </c>
      <c r="Q1366" s="386" t="s">
        <v>74</v>
      </c>
      <c r="R1366" s="386">
        <v>0</v>
      </c>
      <c r="S1366" s="386">
        <v>0</v>
      </c>
      <c r="T1366" s="386" t="s">
        <v>390</v>
      </c>
      <c r="U1366" s="386" t="s">
        <v>406</v>
      </c>
    </row>
    <row r="1367" spans="1:21">
      <c r="A1367" s="386" t="s">
        <v>72</v>
      </c>
      <c r="B1367" s="386" t="s">
        <v>128</v>
      </c>
      <c r="C1367" s="386"/>
      <c r="D1367" s="387">
        <v>45047</v>
      </c>
      <c r="E1367" s="386">
        <v>5</v>
      </c>
      <c r="F1367" s="386">
        <v>2023</v>
      </c>
      <c r="G1367" s="388">
        <v>122.53571428571429</v>
      </c>
      <c r="H1367" s="388">
        <v>25</v>
      </c>
      <c r="I1367" s="388">
        <v>10.211309523809524</v>
      </c>
      <c r="J1367" s="388">
        <v>0</v>
      </c>
      <c r="K1367" s="386" t="s">
        <v>72</v>
      </c>
      <c r="L1367" s="386" t="s">
        <v>72</v>
      </c>
      <c r="M1367" s="386" t="s">
        <v>244</v>
      </c>
      <c r="N1367" s="386" t="s">
        <v>62</v>
      </c>
      <c r="O1367" s="386" t="s">
        <v>73</v>
      </c>
      <c r="P1367" s="386" t="s">
        <v>60</v>
      </c>
      <c r="Q1367" s="386" t="s">
        <v>74</v>
      </c>
      <c r="R1367" s="386">
        <v>0</v>
      </c>
      <c r="S1367" s="389">
        <v>0</v>
      </c>
      <c r="T1367" s="386" t="s">
        <v>390</v>
      </c>
      <c r="U1367" s="386" t="s">
        <v>406</v>
      </c>
    </row>
    <row r="1368" spans="1:21">
      <c r="A1368" s="386" t="s">
        <v>72</v>
      </c>
      <c r="B1368" s="386" t="s">
        <v>12</v>
      </c>
      <c r="C1368" s="386"/>
      <c r="D1368" s="387">
        <v>45047</v>
      </c>
      <c r="E1368" s="386">
        <v>5</v>
      </c>
      <c r="F1368" s="386">
        <v>2023</v>
      </c>
      <c r="G1368" s="388">
        <v>52.142857142857146</v>
      </c>
      <c r="H1368" s="388">
        <v>25</v>
      </c>
      <c r="I1368" s="388">
        <v>4.3452380952380958</v>
      </c>
      <c r="J1368" s="388">
        <v>3.0800000000000001E-2</v>
      </c>
      <c r="K1368" s="386" t="s">
        <v>72</v>
      </c>
      <c r="L1368" s="386" t="s">
        <v>72</v>
      </c>
      <c r="M1368" s="386" t="s">
        <v>244</v>
      </c>
      <c r="N1368" s="386" t="s">
        <v>62</v>
      </c>
      <c r="O1368" s="386" t="s">
        <v>73</v>
      </c>
      <c r="P1368" s="386" t="s">
        <v>60</v>
      </c>
      <c r="Q1368" s="386" t="s">
        <v>74</v>
      </c>
      <c r="R1368" s="386">
        <v>0</v>
      </c>
      <c r="S1368" s="386">
        <v>0</v>
      </c>
      <c r="T1368" s="386" t="s">
        <v>390</v>
      </c>
      <c r="U1368" s="386" t="s">
        <v>406</v>
      </c>
    </row>
    <row r="1369" spans="1:21">
      <c r="A1369" s="386" t="s">
        <v>72</v>
      </c>
      <c r="B1369" s="386" t="s">
        <v>15</v>
      </c>
      <c r="C1369" s="386"/>
      <c r="D1369" s="387">
        <v>45047</v>
      </c>
      <c r="E1369" s="386">
        <v>5</v>
      </c>
      <c r="F1369" s="386">
        <v>2023</v>
      </c>
      <c r="G1369" s="388">
        <v>0</v>
      </c>
      <c r="H1369" s="388">
        <v>25</v>
      </c>
      <c r="I1369" s="388">
        <v>0</v>
      </c>
      <c r="J1369" s="388">
        <v>0</v>
      </c>
      <c r="K1369" s="386" t="s">
        <v>72</v>
      </c>
      <c r="L1369" s="386" t="s">
        <v>72</v>
      </c>
      <c r="M1369" s="386" t="s">
        <v>244</v>
      </c>
      <c r="N1369" s="386" t="s">
        <v>62</v>
      </c>
      <c r="O1369" s="386" t="s">
        <v>73</v>
      </c>
      <c r="P1369" s="386" t="s">
        <v>60</v>
      </c>
      <c r="Q1369" s="386" t="s">
        <v>74</v>
      </c>
      <c r="R1369" s="386">
        <v>0</v>
      </c>
      <c r="S1369" s="386">
        <v>0</v>
      </c>
      <c r="T1369" s="386" t="s">
        <v>390</v>
      </c>
      <c r="U1369" s="386" t="s">
        <v>406</v>
      </c>
    </row>
    <row r="1370" spans="1:21">
      <c r="A1370" s="386" t="s">
        <v>72</v>
      </c>
      <c r="B1370" s="386" t="s">
        <v>16</v>
      </c>
      <c r="C1370" s="386"/>
      <c r="D1370" s="387">
        <v>45047</v>
      </c>
      <c r="E1370" s="386">
        <v>5</v>
      </c>
      <c r="F1370" s="386">
        <v>2023</v>
      </c>
      <c r="G1370" s="388">
        <v>0</v>
      </c>
      <c r="H1370" s="388">
        <v>25</v>
      </c>
      <c r="I1370" s="388">
        <v>0</v>
      </c>
      <c r="J1370" s="388">
        <v>0</v>
      </c>
      <c r="K1370" s="386" t="s">
        <v>72</v>
      </c>
      <c r="L1370" s="386" t="s">
        <v>72</v>
      </c>
      <c r="M1370" s="386" t="s">
        <v>244</v>
      </c>
      <c r="N1370" s="386" t="s">
        <v>62</v>
      </c>
      <c r="O1370" s="386" t="s">
        <v>73</v>
      </c>
      <c r="P1370" s="386" t="s">
        <v>60</v>
      </c>
      <c r="Q1370" s="386" t="s">
        <v>74</v>
      </c>
      <c r="R1370" s="386">
        <v>2.1858974358974357</v>
      </c>
      <c r="S1370" s="389">
        <v>0</v>
      </c>
      <c r="T1370" s="386" t="s">
        <v>390</v>
      </c>
      <c r="U1370" s="386" t="s">
        <v>406</v>
      </c>
    </row>
    <row r="1371" spans="1:21">
      <c r="A1371" s="386" t="s">
        <v>72</v>
      </c>
      <c r="B1371" s="386" t="s">
        <v>17</v>
      </c>
      <c r="C1371" s="386"/>
      <c r="D1371" s="387">
        <v>45047</v>
      </c>
      <c r="E1371" s="386">
        <v>5</v>
      </c>
      <c r="F1371" s="386">
        <v>2023</v>
      </c>
      <c r="G1371" s="388">
        <v>0</v>
      </c>
      <c r="H1371" s="388">
        <v>25</v>
      </c>
      <c r="I1371" s="388">
        <v>0</v>
      </c>
      <c r="J1371" s="388">
        <v>0</v>
      </c>
      <c r="K1371" s="386" t="s">
        <v>72</v>
      </c>
      <c r="L1371" s="386" t="s">
        <v>72</v>
      </c>
      <c r="M1371" s="386" t="s">
        <v>244</v>
      </c>
      <c r="N1371" s="386" t="s">
        <v>62</v>
      </c>
      <c r="O1371" s="386" t="s">
        <v>73</v>
      </c>
      <c r="P1371" s="386" t="s">
        <v>60</v>
      </c>
      <c r="Q1371" s="386" t="s">
        <v>74</v>
      </c>
      <c r="R1371" s="386">
        <v>2.1858974358974357</v>
      </c>
      <c r="S1371" s="386">
        <v>0</v>
      </c>
      <c r="T1371" s="386" t="s">
        <v>390</v>
      </c>
      <c r="U1371" s="386" t="s">
        <v>406</v>
      </c>
    </row>
    <row r="1372" spans="1:21">
      <c r="A1372" s="386" t="s">
        <v>72</v>
      </c>
      <c r="B1372" s="386" t="s">
        <v>132</v>
      </c>
      <c r="C1372" s="386"/>
      <c r="D1372" s="387">
        <v>45047</v>
      </c>
      <c r="E1372" s="386">
        <v>5</v>
      </c>
      <c r="F1372" s="386">
        <v>2023</v>
      </c>
      <c r="G1372" s="388">
        <v>0</v>
      </c>
      <c r="H1372" s="388">
        <v>25</v>
      </c>
      <c r="I1372" s="388">
        <v>0</v>
      </c>
      <c r="J1372" s="388">
        <v>0</v>
      </c>
      <c r="K1372" s="386" t="s">
        <v>72</v>
      </c>
      <c r="L1372" s="386" t="s">
        <v>72</v>
      </c>
      <c r="M1372" s="386" t="s">
        <v>244</v>
      </c>
      <c r="N1372" s="386" t="s">
        <v>62</v>
      </c>
      <c r="O1372" s="386" t="s">
        <v>73</v>
      </c>
      <c r="P1372" s="386" t="s">
        <v>60</v>
      </c>
      <c r="Q1372" s="386" t="s">
        <v>74</v>
      </c>
      <c r="R1372" s="386">
        <v>2.1858974358974357</v>
      </c>
      <c r="S1372" s="386">
        <v>0</v>
      </c>
      <c r="T1372" s="386" t="s">
        <v>390</v>
      </c>
      <c r="U1372" s="386" t="s">
        <v>406</v>
      </c>
    </row>
    <row r="1373" spans="1:21">
      <c r="A1373" s="386" t="s">
        <v>72</v>
      </c>
      <c r="B1373" s="386" t="s">
        <v>13</v>
      </c>
      <c r="C1373" s="386"/>
      <c r="D1373" s="387">
        <v>45047</v>
      </c>
      <c r="E1373" s="386">
        <v>5</v>
      </c>
      <c r="F1373" s="386">
        <v>2023</v>
      </c>
      <c r="G1373" s="388">
        <v>0</v>
      </c>
      <c r="H1373" s="388">
        <v>25</v>
      </c>
      <c r="I1373" s="388">
        <v>0</v>
      </c>
      <c r="J1373" s="388">
        <v>0</v>
      </c>
      <c r="K1373" s="386" t="s">
        <v>72</v>
      </c>
      <c r="L1373" s="386" t="s">
        <v>72</v>
      </c>
      <c r="M1373" s="386" t="s">
        <v>244</v>
      </c>
      <c r="N1373" s="386" t="s">
        <v>62</v>
      </c>
      <c r="O1373" s="386" t="s">
        <v>73</v>
      </c>
      <c r="P1373" s="386" t="s">
        <v>60</v>
      </c>
      <c r="Q1373" s="386" t="s">
        <v>74</v>
      </c>
      <c r="R1373" s="386">
        <v>2.1858974358974357</v>
      </c>
      <c r="S1373" s="389">
        <v>0</v>
      </c>
      <c r="T1373" s="386" t="s">
        <v>390</v>
      </c>
      <c r="U1373" s="386" t="s">
        <v>406</v>
      </c>
    </row>
    <row r="1374" spans="1:21">
      <c r="A1374" s="386" t="s">
        <v>72</v>
      </c>
      <c r="B1374" s="386" t="s">
        <v>14</v>
      </c>
      <c r="C1374" s="386"/>
      <c r="D1374" s="387">
        <v>45047</v>
      </c>
      <c r="E1374" s="386">
        <v>5</v>
      </c>
      <c r="F1374" s="386">
        <v>2023</v>
      </c>
      <c r="G1374" s="388">
        <v>0</v>
      </c>
      <c r="H1374" s="388">
        <v>25</v>
      </c>
      <c r="I1374" s="388">
        <v>0</v>
      </c>
      <c r="J1374" s="388">
        <v>0</v>
      </c>
      <c r="K1374" s="386" t="s">
        <v>72</v>
      </c>
      <c r="L1374" s="386" t="s">
        <v>72</v>
      </c>
      <c r="M1374" s="386" t="s">
        <v>244</v>
      </c>
      <c r="N1374" s="386" t="s">
        <v>62</v>
      </c>
      <c r="O1374" s="386" t="s">
        <v>73</v>
      </c>
      <c r="P1374" s="386" t="s">
        <v>60</v>
      </c>
      <c r="Q1374" s="386" t="s">
        <v>74</v>
      </c>
      <c r="R1374" s="386">
        <v>2.1858974358974357</v>
      </c>
      <c r="S1374" s="386">
        <v>0</v>
      </c>
      <c r="T1374" s="386" t="s">
        <v>390</v>
      </c>
      <c r="U1374" s="386" t="s">
        <v>406</v>
      </c>
    </row>
    <row r="1375" spans="1:21">
      <c r="A1375" s="386" t="s">
        <v>75</v>
      </c>
      <c r="B1375" s="386" t="s">
        <v>7</v>
      </c>
      <c r="C1375" s="386"/>
      <c r="D1375" s="387">
        <v>45047</v>
      </c>
      <c r="E1375" s="386">
        <v>5</v>
      </c>
      <c r="F1375" s="386">
        <v>2023</v>
      </c>
      <c r="G1375" s="388">
        <v>50</v>
      </c>
      <c r="H1375" s="388">
        <v>25</v>
      </c>
      <c r="I1375" s="388">
        <v>4.166666666666667</v>
      </c>
      <c r="J1375" s="388">
        <v>0</v>
      </c>
      <c r="K1375" s="386" t="s">
        <v>75</v>
      </c>
      <c r="L1375" s="386" t="s">
        <v>75</v>
      </c>
      <c r="M1375" s="386" t="s">
        <v>244</v>
      </c>
      <c r="N1375" s="386" t="s">
        <v>62</v>
      </c>
      <c r="O1375" s="386" t="s">
        <v>76</v>
      </c>
      <c r="P1375" s="386" t="s">
        <v>46</v>
      </c>
      <c r="Q1375" s="386" t="s">
        <v>77</v>
      </c>
      <c r="R1375" s="386">
        <v>2.1858974358974357</v>
      </c>
      <c r="S1375" s="386">
        <v>0</v>
      </c>
      <c r="T1375" s="386" t="s">
        <v>390</v>
      </c>
      <c r="U1375" s="386" t="s">
        <v>406</v>
      </c>
    </row>
    <row r="1376" spans="1:21">
      <c r="A1376" s="386" t="s">
        <v>75</v>
      </c>
      <c r="B1376" s="386" t="s">
        <v>8</v>
      </c>
      <c r="C1376" s="386"/>
      <c r="D1376" s="387">
        <v>45047</v>
      </c>
      <c r="E1376" s="386">
        <v>5</v>
      </c>
      <c r="F1376" s="386">
        <v>2023</v>
      </c>
      <c r="G1376" s="388">
        <v>25</v>
      </c>
      <c r="H1376" s="388">
        <v>25</v>
      </c>
      <c r="I1376" s="388">
        <v>2.0833333333333335</v>
      </c>
      <c r="J1376" s="388">
        <v>0.28000000000000003</v>
      </c>
      <c r="K1376" s="386" t="s">
        <v>75</v>
      </c>
      <c r="L1376" s="386" t="s">
        <v>75</v>
      </c>
      <c r="M1376" s="386" t="s">
        <v>244</v>
      </c>
      <c r="N1376" s="386" t="s">
        <v>62</v>
      </c>
      <c r="O1376" s="386" t="s">
        <v>76</v>
      </c>
      <c r="P1376" s="386" t="s">
        <v>46</v>
      </c>
      <c r="Q1376" s="386" t="s">
        <v>77</v>
      </c>
      <c r="R1376" s="386">
        <v>1.3115384615384615</v>
      </c>
      <c r="S1376" s="389">
        <v>0</v>
      </c>
      <c r="T1376" s="386" t="s">
        <v>390</v>
      </c>
      <c r="U1376" s="386" t="s">
        <v>406</v>
      </c>
    </row>
    <row r="1377" spans="1:21">
      <c r="A1377" s="386" t="s">
        <v>75</v>
      </c>
      <c r="B1377" s="386" t="s">
        <v>9</v>
      </c>
      <c r="C1377" s="386"/>
      <c r="D1377" s="387">
        <v>45047</v>
      </c>
      <c r="E1377" s="386">
        <v>5</v>
      </c>
      <c r="F1377" s="386">
        <v>2023</v>
      </c>
      <c r="G1377" s="388">
        <v>20</v>
      </c>
      <c r="H1377" s="388">
        <v>25</v>
      </c>
      <c r="I1377" s="388">
        <v>1.6666666666666667</v>
      </c>
      <c r="J1377" s="388">
        <v>0.16213</v>
      </c>
      <c r="K1377" s="386" t="s">
        <v>75</v>
      </c>
      <c r="L1377" s="386" t="s">
        <v>75</v>
      </c>
      <c r="M1377" s="386" t="s">
        <v>244</v>
      </c>
      <c r="N1377" s="386" t="s">
        <v>62</v>
      </c>
      <c r="O1377" s="386" t="s">
        <v>76</v>
      </c>
      <c r="P1377" s="386" t="s">
        <v>46</v>
      </c>
      <c r="Q1377" s="386" t="s">
        <v>77</v>
      </c>
      <c r="R1377" s="386">
        <v>1.3115384615384615</v>
      </c>
      <c r="S1377" s="386">
        <v>0</v>
      </c>
      <c r="T1377" s="386" t="s">
        <v>390</v>
      </c>
      <c r="U1377" s="386" t="s">
        <v>406</v>
      </c>
    </row>
    <row r="1378" spans="1:21">
      <c r="A1378" s="386" t="s">
        <v>75</v>
      </c>
      <c r="B1378" s="386" t="s">
        <v>10</v>
      </c>
      <c r="C1378" s="386"/>
      <c r="D1378" s="387">
        <v>45047</v>
      </c>
      <c r="E1378" s="386">
        <v>5</v>
      </c>
      <c r="F1378" s="386">
        <v>2023</v>
      </c>
      <c r="G1378" s="388">
        <v>5</v>
      </c>
      <c r="H1378" s="388">
        <v>25</v>
      </c>
      <c r="I1378" s="388">
        <v>0.41666666666666669</v>
      </c>
      <c r="J1378" s="388">
        <v>0</v>
      </c>
      <c r="K1378" s="386" t="s">
        <v>75</v>
      </c>
      <c r="L1378" s="386" t="s">
        <v>75</v>
      </c>
      <c r="M1378" s="386" t="s">
        <v>244</v>
      </c>
      <c r="N1378" s="386" t="s">
        <v>62</v>
      </c>
      <c r="O1378" s="386" t="s">
        <v>76</v>
      </c>
      <c r="P1378" s="386" t="s">
        <v>46</v>
      </c>
      <c r="Q1378" s="386" t="s">
        <v>77</v>
      </c>
      <c r="R1378" s="386">
        <v>1.3115384615384615</v>
      </c>
      <c r="S1378" s="386">
        <v>78.450442300000006</v>
      </c>
      <c r="T1378" s="386" t="s">
        <v>390</v>
      </c>
      <c r="U1378" s="386" t="s">
        <v>406</v>
      </c>
    </row>
    <row r="1379" spans="1:21">
      <c r="A1379" s="386" t="s">
        <v>75</v>
      </c>
      <c r="B1379" s="386" t="s">
        <v>5</v>
      </c>
      <c r="C1379" s="386"/>
      <c r="D1379" s="387">
        <v>45047</v>
      </c>
      <c r="E1379" s="386">
        <v>5</v>
      </c>
      <c r="F1379" s="386">
        <v>2023</v>
      </c>
      <c r="G1379" s="388">
        <v>15</v>
      </c>
      <c r="H1379" s="388">
        <v>25</v>
      </c>
      <c r="I1379" s="388">
        <v>1.25</v>
      </c>
      <c r="J1379" s="388">
        <v>0</v>
      </c>
      <c r="K1379" s="386" t="s">
        <v>75</v>
      </c>
      <c r="L1379" s="386" t="s">
        <v>75</v>
      </c>
      <c r="M1379" s="386" t="s">
        <v>244</v>
      </c>
      <c r="N1379" s="386" t="s">
        <v>62</v>
      </c>
      <c r="O1379" s="386" t="s">
        <v>76</v>
      </c>
      <c r="P1379" s="386" t="s">
        <v>46</v>
      </c>
      <c r="Q1379" s="386" t="s">
        <v>77</v>
      </c>
      <c r="R1379" s="386">
        <v>2.1858974358974357</v>
      </c>
      <c r="S1379" s="389">
        <v>18.98</v>
      </c>
      <c r="T1379" s="386" t="s">
        <v>390</v>
      </c>
      <c r="U1379" s="386" t="s">
        <v>406</v>
      </c>
    </row>
    <row r="1380" spans="1:21">
      <c r="A1380" s="386" t="s">
        <v>75</v>
      </c>
      <c r="B1380" s="386" t="s">
        <v>11</v>
      </c>
      <c r="C1380" s="386"/>
      <c r="D1380" s="387">
        <v>45047</v>
      </c>
      <c r="E1380" s="386">
        <v>5</v>
      </c>
      <c r="F1380" s="386">
        <v>2023</v>
      </c>
      <c r="G1380" s="388">
        <v>50</v>
      </c>
      <c r="H1380" s="388">
        <v>25</v>
      </c>
      <c r="I1380" s="388">
        <v>4.166666666666667</v>
      </c>
      <c r="J1380" s="388">
        <v>8.68</v>
      </c>
      <c r="K1380" s="386" t="s">
        <v>75</v>
      </c>
      <c r="L1380" s="386" t="s">
        <v>75</v>
      </c>
      <c r="M1380" s="386" t="s">
        <v>244</v>
      </c>
      <c r="N1380" s="386" t="s">
        <v>62</v>
      </c>
      <c r="O1380" s="386" t="s">
        <v>76</v>
      </c>
      <c r="P1380" s="386" t="s">
        <v>46</v>
      </c>
      <c r="Q1380" s="386" t="s">
        <v>77</v>
      </c>
      <c r="R1380" s="386">
        <v>2.1858974358974357</v>
      </c>
      <c r="S1380" s="386">
        <v>7.2333541090200031</v>
      </c>
      <c r="T1380" s="386" t="s">
        <v>390</v>
      </c>
      <c r="U1380" s="386" t="s">
        <v>406</v>
      </c>
    </row>
    <row r="1381" spans="1:21">
      <c r="A1381" s="386" t="s">
        <v>75</v>
      </c>
      <c r="B1381" s="386" t="s">
        <v>12</v>
      </c>
      <c r="C1381" s="386"/>
      <c r="D1381" s="387">
        <v>45047</v>
      </c>
      <c r="E1381" s="386">
        <v>5</v>
      </c>
      <c r="F1381" s="386">
        <v>2023</v>
      </c>
      <c r="G1381" s="388">
        <v>10</v>
      </c>
      <c r="H1381" s="388">
        <v>25</v>
      </c>
      <c r="I1381" s="388">
        <v>0.83333333333333337</v>
      </c>
      <c r="J1381" s="388">
        <v>0</v>
      </c>
      <c r="K1381" s="386" t="s">
        <v>75</v>
      </c>
      <c r="L1381" s="386" t="s">
        <v>75</v>
      </c>
      <c r="M1381" s="386" t="s">
        <v>244</v>
      </c>
      <c r="N1381" s="386" t="s">
        <v>62</v>
      </c>
      <c r="O1381" s="386" t="s">
        <v>76</v>
      </c>
      <c r="P1381" s="386" t="s">
        <v>46</v>
      </c>
      <c r="Q1381" s="386" t="s">
        <v>77</v>
      </c>
      <c r="R1381" s="386">
        <v>2.1858974358974357</v>
      </c>
      <c r="S1381" s="386">
        <v>8.8527999999999984</v>
      </c>
      <c r="T1381" s="386" t="s">
        <v>390</v>
      </c>
      <c r="U1381" s="386" t="s">
        <v>406</v>
      </c>
    </row>
    <row r="1382" spans="1:21">
      <c r="A1382" s="386" t="s">
        <v>75</v>
      </c>
      <c r="B1382" s="386" t="s">
        <v>15</v>
      </c>
      <c r="C1382" s="386"/>
      <c r="D1382" s="387">
        <v>45047</v>
      </c>
      <c r="E1382" s="386">
        <v>5</v>
      </c>
      <c r="F1382" s="386">
        <v>2023</v>
      </c>
      <c r="G1382" s="388">
        <v>5</v>
      </c>
      <c r="H1382" s="388">
        <v>25</v>
      </c>
      <c r="I1382" s="388">
        <v>0.41666666666666669</v>
      </c>
      <c r="J1382" s="388">
        <v>0</v>
      </c>
      <c r="K1382" s="386" t="s">
        <v>75</v>
      </c>
      <c r="L1382" s="386" t="s">
        <v>75</v>
      </c>
      <c r="M1382" s="386" t="s">
        <v>244</v>
      </c>
      <c r="N1382" s="386" t="s">
        <v>62</v>
      </c>
      <c r="O1382" s="386" t="s">
        <v>76</v>
      </c>
      <c r="P1382" s="386" t="s">
        <v>46</v>
      </c>
      <c r="Q1382" s="386" t="s">
        <v>77</v>
      </c>
      <c r="R1382" s="386">
        <v>2.1858974358974357</v>
      </c>
      <c r="S1382" s="389">
        <v>0</v>
      </c>
      <c r="T1382" s="386" t="s">
        <v>390</v>
      </c>
      <c r="U1382" s="386" t="s">
        <v>406</v>
      </c>
    </row>
    <row r="1383" spans="1:21">
      <c r="A1383" s="386" t="s">
        <v>75</v>
      </c>
      <c r="B1383" s="386" t="s">
        <v>16</v>
      </c>
      <c r="C1383" s="386"/>
      <c r="D1383" s="387">
        <v>45047</v>
      </c>
      <c r="E1383" s="386">
        <v>5</v>
      </c>
      <c r="F1383" s="386">
        <v>2023</v>
      </c>
      <c r="G1383" s="388">
        <v>5</v>
      </c>
      <c r="H1383" s="388">
        <v>25</v>
      </c>
      <c r="I1383" s="388">
        <v>0.41666666666666669</v>
      </c>
      <c r="J1383" s="388">
        <v>0</v>
      </c>
      <c r="K1383" s="386" t="s">
        <v>75</v>
      </c>
      <c r="L1383" s="386" t="s">
        <v>75</v>
      </c>
      <c r="M1383" s="386" t="s">
        <v>244</v>
      </c>
      <c r="N1383" s="386" t="s">
        <v>62</v>
      </c>
      <c r="O1383" s="386" t="s">
        <v>76</v>
      </c>
      <c r="P1383" s="386" t="s">
        <v>46</v>
      </c>
      <c r="Q1383" s="386" t="s">
        <v>77</v>
      </c>
      <c r="R1383" s="386">
        <v>2.1858974358974357</v>
      </c>
      <c r="S1383" s="386">
        <v>0</v>
      </c>
      <c r="T1383" s="386" t="s">
        <v>390</v>
      </c>
      <c r="U1383" s="386" t="s">
        <v>406</v>
      </c>
    </row>
    <row r="1384" spans="1:21">
      <c r="A1384" s="386" t="s">
        <v>75</v>
      </c>
      <c r="B1384" s="386" t="s">
        <v>17</v>
      </c>
      <c r="C1384" s="386"/>
      <c r="D1384" s="387">
        <v>45047</v>
      </c>
      <c r="E1384" s="386">
        <v>5</v>
      </c>
      <c r="F1384" s="386">
        <v>2023</v>
      </c>
      <c r="G1384" s="388">
        <v>5</v>
      </c>
      <c r="H1384" s="388">
        <v>25</v>
      </c>
      <c r="I1384" s="388">
        <v>0.41666666666666669</v>
      </c>
      <c r="J1384" s="388">
        <v>0</v>
      </c>
      <c r="K1384" s="386" t="s">
        <v>75</v>
      </c>
      <c r="L1384" s="386" t="s">
        <v>75</v>
      </c>
      <c r="M1384" s="386" t="s">
        <v>244</v>
      </c>
      <c r="N1384" s="386" t="s">
        <v>62</v>
      </c>
      <c r="O1384" s="386" t="s">
        <v>76</v>
      </c>
      <c r="P1384" s="386" t="s">
        <v>46</v>
      </c>
      <c r="Q1384" s="386" t="s">
        <v>77</v>
      </c>
      <c r="R1384" s="386">
        <v>2.1858974358974357</v>
      </c>
      <c r="S1384" s="386">
        <v>0</v>
      </c>
      <c r="T1384" s="386" t="s">
        <v>390</v>
      </c>
      <c r="U1384" s="386" t="s">
        <v>406</v>
      </c>
    </row>
    <row r="1385" spans="1:21">
      <c r="A1385" s="386" t="s">
        <v>75</v>
      </c>
      <c r="B1385" s="386" t="s">
        <v>132</v>
      </c>
      <c r="C1385" s="386"/>
      <c r="D1385" s="387">
        <v>45047</v>
      </c>
      <c r="E1385" s="386">
        <v>5</v>
      </c>
      <c r="F1385" s="386">
        <v>2023</v>
      </c>
      <c r="G1385" s="388">
        <v>0</v>
      </c>
      <c r="H1385" s="388">
        <v>25</v>
      </c>
      <c r="I1385" s="388">
        <v>0</v>
      </c>
      <c r="J1385" s="388">
        <v>0</v>
      </c>
      <c r="K1385" s="386" t="s">
        <v>75</v>
      </c>
      <c r="L1385" s="386" t="s">
        <v>75</v>
      </c>
      <c r="M1385" s="386" t="s">
        <v>244</v>
      </c>
      <c r="N1385" s="386" t="s">
        <v>62</v>
      </c>
      <c r="O1385" s="386" t="s">
        <v>76</v>
      </c>
      <c r="P1385" s="386" t="s">
        <v>46</v>
      </c>
      <c r="Q1385" s="386" t="s">
        <v>77</v>
      </c>
      <c r="R1385" s="386">
        <v>0</v>
      </c>
      <c r="S1385" s="389">
        <v>0</v>
      </c>
      <c r="T1385" s="386" t="s">
        <v>390</v>
      </c>
      <c r="U1385" s="386" t="s">
        <v>406</v>
      </c>
    </row>
    <row r="1386" spans="1:21">
      <c r="A1386" s="386" t="s">
        <v>75</v>
      </c>
      <c r="B1386" s="386" t="s">
        <v>13</v>
      </c>
      <c r="C1386" s="386"/>
      <c r="D1386" s="387">
        <v>45047</v>
      </c>
      <c r="E1386" s="386">
        <v>5</v>
      </c>
      <c r="F1386" s="386">
        <v>2023</v>
      </c>
      <c r="G1386" s="388">
        <v>0</v>
      </c>
      <c r="H1386" s="388">
        <v>25</v>
      </c>
      <c r="I1386" s="388">
        <v>0</v>
      </c>
      <c r="J1386" s="388">
        <v>0</v>
      </c>
      <c r="K1386" s="386" t="s">
        <v>75</v>
      </c>
      <c r="L1386" s="386" t="s">
        <v>75</v>
      </c>
      <c r="M1386" s="386" t="s">
        <v>244</v>
      </c>
      <c r="N1386" s="386" t="s">
        <v>62</v>
      </c>
      <c r="O1386" s="386" t="s">
        <v>76</v>
      </c>
      <c r="P1386" s="386" t="s">
        <v>46</v>
      </c>
      <c r="Q1386" s="386" t="s">
        <v>77</v>
      </c>
      <c r="R1386" s="386">
        <v>0</v>
      </c>
      <c r="S1386" s="386">
        <v>0</v>
      </c>
      <c r="T1386" s="386" t="s">
        <v>390</v>
      </c>
      <c r="U1386" s="386" t="s">
        <v>406</v>
      </c>
    </row>
    <row r="1387" spans="1:21">
      <c r="A1387" s="386" t="s">
        <v>75</v>
      </c>
      <c r="B1387" s="386" t="s">
        <v>14</v>
      </c>
      <c r="C1387" s="386"/>
      <c r="D1387" s="387">
        <v>45047</v>
      </c>
      <c r="E1387" s="386">
        <v>5</v>
      </c>
      <c r="F1387" s="386">
        <v>2023</v>
      </c>
      <c r="G1387" s="388">
        <v>0</v>
      </c>
      <c r="H1387" s="388">
        <v>25</v>
      </c>
      <c r="I1387" s="388">
        <v>0</v>
      </c>
      <c r="J1387" s="388">
        <v>0</v>
      </c>
      <c r="K1387" s="386" t="s">
        <v>75</v>
      </c>
      <c r="L1387" s="386" t="s">
        <v>75</v>
      </c>
      <c r="M1387" s="386" t="s">
        <v>244</v>
      </c>
      <c r="N1387" s="386" t="s">
        <v>62</v>
      </c>
      <c r="O1387" s="386" t="s">
        <v>76</v>
      </c>
      <c r="P1387" s="386" t="s">
        <v>46</v>
      </c>
      <c r="Q1387" s="386" t="s">
        <v>77</v>
      </c>
      <c r="R1387" s="386">
        <v>0</v>
      </c>
      <c r="S1387" s="386">
        <v>0</v>
      </c>
      <c r="T1387" s="386" t="s">
        <v>390</v>
      </c>
      <c r="U1387" s="386" t="s">
        <v>406</v>
      </c>
    </row>
    <row r="1388" spans="1:21">
      <c r="A1388" s="386" t="s">
        <v>78</v>
      </c>
      <c r="B1388" s="386" t="s">
        <v>7</v>
      </c>
      <c r="C1388" s="386"/>
      <c r="D1388" s="387">
        <v>45047</v>
      </c>
      <c r="E1388" s="386">
        <v>5</v>
      </c>
      <c r="F1388" s="386">
        <v>2023</v>
      </c>
      <c r="G1388" s="388">
        <v>15.416666666666666</v>
      </c>
      <c r="H1388" s="388">
        <v>25</v>
      </c>
      <c r="I1388" s="388">
        <v>1.2847222222222221</v>
      </c>
      <c r="J1388" s="388">
        <v>0.68</v>
      </c>
      <c r="K1388" s="386" t="s">
        <v>78</v>
      </c>
      <c r="L1388" s="386" t="s">
        <v>78</v>
      </c>
      <c r="M1388" s="386" t="s">
        <v>244</v>
      </c>
      <c r="N1388" s="386" t="s">
        <v>79</v>
      </c>
      <c r="O1388" s="386" t="s">
        <v>80</v>
      </c>
      <c r="P1388" s="386" t="s">
        <v>60</v>
      </c>
      <c r="Q1388" s="386" t="s">
        <v>81</v>
      </c>
      <c r="R1388" s="386">
        <v>1.7487179487179487</v>
      </c>
      <c r="S1388" s="389">
        <v>1.95</v>
      </c>
      <c r="T1388" s="386" t="s">
        <v>390</v>
      </c>
      <c r="U1388" s="386" t="s">
        <v>406</v>
      </c>
    </row>
    <row r="1389" spans="1:21">
      <c r="A1389" s="386" t="s">
        <v>78</v>
      </c>
      <c r="B1389" s="386" t="s">
        <v>8</v>
      </c>
      <c r="C1389" s="386"/>
      <c r="D1389" s="387">
        <v>45047</v>
      </c>
      <c r="E1389" s="386">
        <v>5</v>
      </c>
      <c r="F1389" s="386">
        <v>2023</v>
      </c>
      <c r="G1389" s="388">
        <v>12.333333333333334</v>
      </c>
      <c r="H1389" s="388">
        <v>25</v>
      </c>
      <c r="I1389" s="388">
        <v>1.0277777777777779</v>
      </c>
      <c r="J1389" s="388">
        <v>0</v>
      </c>
      <c r="K1389" s="386" t="s">
        <v>78</v>
      </c>
      <c r="L1389" s="386" t="s">
        <v>78</v>
      </c>
      <c r="M1389" s="386" t="s">
        <v>244</v>
      </c>
      <c r="N1389" s="386" t="s">
        <v>79</v>
      </c>
      <c r="O1389" s="386" t="s">
        <v>80</v>
      </c>
      <c r="P1389" s="386" t="s">
        <v>60</v>
      </c>
      <c r="Q1389" s="386" t="s">
        <v>81</v>
      </c>
      <c r="R1389" s="386">
        <v>1.7487179487179487</v>
      </c>
      <c r="S1389" s="386">
        <v>0.1</v>
      </c>
      <c r="T1389" s="386" t="s">
        <v>390</v>
      </c>
      <c r="U1389" s="386" t="s">
        <v>406</v>
      </c>
    </row>
    <row r="1390" spans="1:21">
      <c r="A1390" s="386" t="s">
        <v>78</v>
      </c>
      <c r="B1390" s="386" t="s">
        <v>9</v>
      </c>
      <c r="C1390" s="386"/>
      <c r="D1390" s="387">
        <v>45047</v>
      </c>
      <c r="E1390" s="386">
        <v>5</v>
      </c>
      <c r="F1390" s="386">
        <v>2023</v>
      </c>
      <c r="G1390" s="388">
        <v>31.861111111111111</v>
      </c>
      <c r="H1390" s="388">
        <v>25</v>
      </c>
      <c r="I1390" s="388">
        <v>2.6550925925925926</v>
      </c>
      <c r="J1390" s="388">
        <v>4.66</v>
      </c>
      <c r="K1390" s="386" t="s">
        <v>78</v>
      </c>
      <c r="L1390" s="386" t="s">
        <v>78</v>
      </c>
      <c r="M1390" s="386" t="s">
        <v>244</v>
      </c>
      <c r="N1390" s="386" t="s">
        <v>79</v>
      </c>
      <c r="O1390" s="386" t="s">
        <v>80</v>
      </c>
      <c r="P1390" s="386" t="s">
        <v>60</v>
      </c>
      <c r="Q1390" s="386" t="s">
        <v>81</v>
      </c>
      <c r="R1390" s="386">
        <v>1.7487179487179487</v>
      </c>
      <c r="S1390" s="386">
        <v>0</v>
      </c>
      <c r="T1390" s="386" t="s">
        <v>390</v>
      </c>
      <c r="U1390" s="386" t="s">
        <v>406</v>
      </c>
    </row>
    <row r="1391" spans="1:21">
      <c r="A1391" s="386" t="s">
        <v>78</v>
      </c>
      <c r="B1391" s="386" t="s">
        <v>10</v>
      </c>
      <c r="C1391" s="386"/>
      <c r="D1391" s="387">
        <v>45047</v>
      </c>
      <c r="E1391" s="386">
        <v>5</v>
      </c>
      <c r="F1391" s="386">
        <v>2023</v>
      </c>
      <c r="G1391" s="388">
        <v>3.0833333333333335</v>
      </c>
      <c r="H1391" s="388">
        <v>25</v>
      </c>
      <c r="I1391" s="388">
        <v>0.25694444444444448</v>
      </c>
      <c r="J1391" s="388">
        <v>1.33</v>
      </c>
      <c r="K1391" s="386" t="s">
        <v>78</v>
      </c>
      <c r="L1391" s="386" t="s">
        <v>78</v>
      </c>
      <c r="M1391" s="386" t="s">
        <v>244</v>
      </c>
      <c r="N1391" s="386" t="s">
        <v>79</v>
      </c>
      <c r="O1391" s="386" t="s">
        <v>80</v>
      </c>
      <c r="P1391" s="386" t="s">
        <v>60</v>
      </c>
      <c r="Q1391" s="386" t="s">
        <v>81</v>
      </c>
      <c r="R1391" s="386">
        <v>1.7487179487179487</v>
      </c>
      <c r="S1391" s="389">
        <v>4.8</v>
      </c>
      <c r="T1391" s="386" t="s">
        <v>390</v>
      </c>
      <c r="U1391" s="386" t="s">
        <v>406</v>
      </c>
    </row>
    <row r="1392" spans="1:21">
      <c r="A1392" s="386" t="s">
        <v>78</v>
      </c>
      <c r="B1392" s="386" t="s">
        <v>5</v>
      </c>
      <c r="C1392" s="386"/>
      <c r="D1392" s="387">
        <v>45047</v>
      </c>
      <c r="E1392" s="386">
        <v>5</v>
      </c>
      <c r="F1392" s="386">
        <v>2023</v>
      </c>
      <c r="G1392" s="388">
        <v>16.444444444444443</v>
      </c>
      <c r="H1392" s="388">
        <v>25</v>
      </c>
      <c r="I1392" s="388">
        <v>1.3703703703703702</v>
      </c>
      <c r="J1392" s="388">
        <v>0</v>
      </c>
      <c r="K1392" s="386" t="s">
        <v>78</v>
      </c>
      <c r="L1392" s="386" t="s">
        <v>78</v>
      </c>
      <c r="M1392" s="386" t="s">
        <v>244</v>
      </c>
      <c r="N1392" s="386" t="s">
        <v>79</v>
      </c>
      <c r="O1392" s="386" t="s">
        <v>80</v>
      </c>
      <c r="P1392" s="386" t="s">
        <v>60</v>
      </c>
      <c r="Q1392" s="386" t="s">
        <v>81</v>
      </c>
      <c r="R1392" s="386">
        <v>1.7487179487179487</v>
      </c>
      <c r="S1392" s="386">
        <v>0</v>
      </c>
      <c r="T1392" s="386" t="s">
        <v>390</v>
      </c>
      <c r="U1392" s="386" t="s">
        <v>406</v>
      </c>
    </row>
    <row r="1393" spans="1:21">
      <c r="A1393" s="386" t="s">
        <v>78</v>
      </c>
      <c r="B1393" s="386" t="s">
        <v>11</v>
      </c>
      <c r="C1393" s="386"/>
      <c r="D1393" s="387">
        <v>45047</v>
      </c>
      <c r="E1393" s="386">
        <v>5</v>
      </c>
      <c r="F1393" s="386">
        <v>2023</v>
      </c>
      <c r="G1393" s="388">
        <v>94.555555555555557</v>
      </c>
      <c r="H1393" s="388">
        <v>25</v>
      </c>
      <c r="I1393" s="388">
        <v>7.8796296296296306</v>
      </c>
      <c r="J1393" s="388">
        <v>4.2574999999999994</v>
      </c>
      <c r="K1393" s="386" t="s">
        <v>78</v>
      </c>
      <c r="L1393" s="386" t="s">
        <v>78</v>
      </c>
      <c r="M1393" s="386" t="s">
        <v>244</v>
      </c>
      <c r="N1393" s="386" t="s">
        <v>79</v>
      </c>
      <c r="O1393" s="386" t="s">
        <v>80</v>
      </c>
      <c r="P1393" s="386" t="s">
        <v>60</v>
      </c>
      <c r="Q1393" s="386" t="s">
        <v>81</v>
      </c>
      <c r="R1393" s="386">
        <v>1.7487179487179487</v>
      </c>
      <c r="S1393" s="386">
        <v>0</v>
      </c>
      <c r="T1393" s="386" t="s">
        <v>390</v>
      </c>
      <c r="U1393" s="386" t="s">
        <v>406</v>
      </c>
    </row>
    <row r="1394" spans="1:21">
      <c r="A1394" s="386" t="s">
        <v>78</v>
      </c>
      <c r="B1394" s="386" t="s">
        <v>12</v>
      </c>
      <c r="C1394" s="386"/>
      <c r="D1394" s="387">
        <v>45047</v>
      </c>
      <c r="E1394" s="386">
        <v>5</v>
      </c>
      <c r="F1394" s="386">
        <v>2023</v>
      </c>
      <c r="G1394" s="388">
        <v>10.277777777777779</v>
      </c>
      <c r="H1394" s="388">
        <v>25</v>
      </c>
      <c r="I1394" s="388">
        <v>0.85648148148148151</v>
      </c>
      <c r="J1394" s="388">
        <v>3.08</v>
      </c>
      <c r="K1394" s="386" t="s">
        <v>78</v>
      </c>
      <c r="L1394" s="386" t="s">
        <v>78</v>
      </c>
      <c r="M1394" s="386" t="s">
        <v>244</v>
      </c>
      <c r="N1394" s="386" t="s">
        <v>79</v>
      </c>
      <c r="O1394" s="386" t="s">
        <v>80</v>
      </c>
      <c r="P1394" s="386" t="s">
        <v>60</v>
      </c>
      <c r="Q1394" s="386" t="s">
        <v>81</v>
      </c>
      <c r="R1394" s="386">
        <v>2.6230769230769231</v>
      </c>
      <c r="S1394" s="389">
        <v>0</v>
      </c>
      <c r="T1394" s="386" t="s">
        <v>390</v>
      </c>
      <c r="U1394" s="386" t="s">
        <v>406</v>
      </c>
    </row>
    <row r="1395" spans="1:21">
      <c r="A1395" s="386" t="s">
        <v>78</v>
      </c>
      <c r="B1395" s="386" t="s">
        <v>15</v>
      </c>
      <c r="C1395" s="386"/>
      <c r="D1395" s="387">
        <v>45047</v>
      </c>
      <c r="E1395" s="386">
        <v>5</v>
      </c>
      <c r="F1395" s="386">
        <v>2023</v>
      </c>
      <c r="G1395" s="388">
        <v>0</v>
      </c>
      <c r="H1395" s="388">
        <v>25</v>
      </c>
      <c r="I1395" s="388">
        <v>0</v>
      </c>
      <c r="J1395" s="388">
        <v>0</v>
      </c>
      <c r="K1395" s="386" t="s">
        <v>78</v>
      </c>
      <c r="L1395" s="386" t="s">
        <v>78</v>
      </c>
      <c r="M1395" s="386" t="s">
        <v>244</v>
      </c>
      <c r="N1395" s="386" t="s">
        <v>79</v>
      </c>
      <c r="O1395" s="386" t="s">
        <v>80</v>
      </c>
      <c r="P1395" s="386" t="s">
        <v>60</v>
      </c>
      <c r="Q1395" s="386" t="s">
        <v>81</v>
      </c>
      <c r="R1395" s="386">
        <v>2.6230769230769231</v>
      </c>
      <c r="S1395" s="386">
        <v>0</v>
      </c>
      <c r="T1395" s="386" t="s">
        <v>390</v>
      </c>
      <c r="U1395" s="386" t="s">
        <v>406</v>
      </c>
    </row>
    <row r="1396" spans="1:21">
      <c r="A1396" s="386" t="s">
        <v>78</v>
      </c>
      <c r="B1396" s="386" t="s">
        <v>16</v>
      </c>
      <c r="C1396" s="386"/>
      <c r="D1396" s="387">
        <v>45047</v>
      </c>
      <c r="E1396" s="386">
        <v>5</v>
      </c>
      <c r="F1396" s="386">
        <v>2023</v>
      </c>
      <c r="G1396" s="388">
        <v>1.0277777777777777</v>
      </c>
      <c r="H1396" s="388">
        <v>25</v>
      </c>
      <c r="I1396" s="388">
        <v>8.564814814814814E-2</v>
      </c>
      <c r="J1396" s="388">
        <v>0.01</v>
      </c>
      <c r="K1396" s="386" t="s">
        <v>78</v>
      </c>
      <c r="L1396" s="386" t="s">
        <v>78</v>
      </c>
      <c r="M1396" s="386" t="s">
        <v>244</v>
      </c>
      <c r="N1396" s="386" t="s">
        <v>79</v>
      </c>
      <c r="O1396" s="386" t="s">
        <v>80</v>
      </c>
      <c r="P1396" s="386" t="s">
        <v>60</v>
      </c>
      <c r="Q1396" s="386" t="s">
        <v>81</v>
      </c>
      <c r="R1396" s="386">
        <v>2.6230769230769231</v>
      </c>
      <c r="S1396" s="386">
        <v>18.290000000000003</v>
      </c>
      <c r="T1396" s="386" t="s">
        <v>390</v>
      </c>
      <c r="U1396" s="386" t="s">
        <v>406</v>
      </c>
    </row>
    <row r="1397" spans="1:21">
      <c r="A1397" s="386" t="s">
        <v>78</v>
      </c>
      <c r="B1397" s="386" t="s">
        <v>17</v>
      </c>
      <c r="C1397" s="386"/>
      <c r="D1397" s="387">
        <v>45047</v>
      </c>
      <c r="E1397" s="386">
        <v>5</v>
      </c>
      <c r="F1397" s="386">
        <v>2023</v>
      </c>
      <c r="G1397" s="388">
        <v>0</v>
      </c>
      <c r="H1397" s="388">
        <v>25</v>
      </c>
      <c r="I1397" s="388">
        <v>0</v>
      </c>
      <c r="J1397" s="388">
        <v>0</v>
      </c>
      <c r="K1397" s="386" t="s">
        <v>78</v>
      </c>
      <c r="L1397" s="386" t="s">
        <v>78</v>
      </c>
      <c r="M1397" s="386" t="s">
        <v>244</v>
      </c>
      <c r="N1397" s="386" t="s">
        <v>79</v>
      </c>
      <c r="O1397" s="386" t="s">
        <v>80</v>
      </c>
      <c r="P1397" s="386" t="s">
        <v>60</v>
      </c>
      <c r="Q1397" s="386" t="s">
        <v>81</v>
      </c>
      <c r="R1397" s="386">
        <v>2.1858974358974357</v>
      </c>
      <c r="S1397" s="389">
        <v>0</v>
      </c>
      <c r="T1397" s="386" t="s">
        <v>390</v>
      </c>
      <c r="U1397" s="386" t="s">
        <v>406</v>
      </c>
    </row>
    <row r="1398" spans="1:21">
      <c r="A1398" s="386" t="s">
        <v>78</v>
      </c>
      <c r="B1398" s="386" t="s">
        <v>132</v>
      </c>
      <c r="C1398" s="386"/>
      <c r="D1398" s="387">
        <v>45047</v>
      </c>
      <c r="E1398" s="386">
        <v>5</v>
      </c>
      <c r="F1398" s="386">
        <v>2023</v>
      </c>
      <c r="G1398" s="388">
        <v>0</v>
      </c>
      <c r="H1398" s="388">
        <v>25</v>
      </c>
      <c r="I1398" s="388">
        <v>0</v>
      </c>
      <c r="J1398" s="388">
        <v>0</v>
      </c>
      <c r="K1398" s="386" t="s">
        <v>78</v>
      </c>
      <c r="L1398" s="386" t="s">
        <v>78</v>
      </c>
      <c r="M1398" s="386" t="s">
        <v>244</v>
      </c>
      <c r="N1398" s="386" t="s">
        <v>79</v>
      </c>
      <c r="O1398" s="386" t="s">
        <v>80</v>
      </c>
      <c r="P1398" s="386" t="s">
        <v>60</v>
      </c>
      <c r="Q1398" s="386" t="s">
        <v>81</v>
      </c>
      <c r="R1398" s="386">
        <v>2.1858974358974357</v>
      </c>
      <c r="S1398" s="386">
        <v>0</v>
      </c>
      <c r="T1398" s="386" t="s">
        <v>390</v>
      </c>
      <c r="U1398" s="386" t="s">
        <v>406</v>
      </c>
    </row>
    <row r="1399" spans="1:21">
      <c r="A1399" s="386" t="s">
        <v>78</v>
      </c>
      <c r="B1399" s="386" t="s">
        <v>13</v>
      </c>
      <c r="C1399" s="386"/>
      <c r="D1399" s="387">
        <v>45047</v>
      </c>
      <c r="E1399" s="386">
        <v>5</v>
      </c>
      <c r="F1399" s="386">
        <v>2023</v>
      </c>
      <c r="G1399" s="388">
        <v>0</v>
      </c>
      <c r="H1399" s="388">
        <v>25</v>
      </c>
      <c r="I1399" s="388">
        <v>0</v>
      </c>
      <c r="J1399" s="388">
        <v>0</v>
      </c>
      <c r="K1399" s="386" t="s">
        <v>78</v>
      </c>
      <c r="L1399" s="386" t="s">
        <v>78</v>
      </c>
      <c r="M1399" s="386" t="s">
        <v>244</v>
      </c>
      <c r="N1399" s="386" t="s">
        <v>79</v>
      </c>
      <c r="O1399" s="386" t="s">
        <v>80</v>
      </c>
      <c r="P1399" s="386" t="s">
        <v>60</v>
      </c>
      <c r="Q1399" s="386" t="s">
        <v>81</v>
      </c>
      <c r="R1399" s="386">
        <v>2.1858974358974357</v>
      </c>
      <c r="S1399" s="386">
        <v>0</v>
      </c>
      <c r="T1399" s="386" t="s">
        <v>390</v>
      </c>
      <c r="U1399" s="386" t="s">
        <v>406</v>
      </c>
    </row>
    <row r="1400" spans="1:21">
      <c r="A1400" s="386" t="s">
        <v>78</v>
      </c>
      <c r="B1400" s="386" t="s">
        <v>14</v>
      </c>
      <c r="C1400" s="386"/>
      <c r="D1400" s="387">
        <v>45047</v>
      </c>
      <c r="E1400" s="386">
        <v>5</v>
      </c>
      <c r="F1400" s="386">
        <v>2023</v>
      </c>
      <c r="G1400" s="388">
        <v>0</v>
      </c>
      <c r="H1400" s="388">
        <v>25</v>
      </c>
      <c r="I1400" s="388">
        <v>0</v>
      </c>
      <c r="J1400" s="388">
        <v>0</v>
      </c>
      <c r="K1400" s="386" t="s">
        <v>78</v>
      </c>
      <c r="L1400" s="386" t="s">
        <v>78</v>
      </c>
      <c r="M1400" s="386" t="s">
        <v>244</v>
      </c>
      <c r="N1400" s="386" t="s">
        <v>79</v>
      </c>
      <c r="O1400" s="386" t="s">
        <v>80</v>
      </c>
      <c r="P1400" s="386" t="s">
        <v>60</v>
      </c>
      <c r="Q1400" s="386" t="s">
        <v>81</v>
      </c>
      <c r="R1400" s="386">
        <v>2.1858974358974357</v>
      </c>
      <c r="S1400" s="389">
        <v>0</v>
      </c>
      <c r="T1400" s="386" t="s">
        <v>390</v>
      </c>
      <c r="U1400" s="386" t="s">
        <v>406</v>
      </c>
    </row>
    <row r="1401" spans="1:21">
      <c r="A1401" s="386" t="s">
        <v>82</v>
      </c>
      <c r="B1401" s="386" t="s">
        <v>7</v>
      </c>
      <c r="C1401" s="386"/>
      <c r="D1401" s="387">
        <v>45047</v>
      </c>
      <c r="E1401" s="386">
        <v>5</v>
      </c>
      <c r="F1401" s="386">
        <v>2023</v>
      </c>
      <c r="G1401" s="388">
        <v>33.962264150943398</v>
      </c>
      <c r="H1401" s="388">
        <v>25</v>
      </c>
      <c r="I1401" s="388">
        <v>2.8301886792452833</v>
      </c>
      <c r="J1401" s="388">
        <v>1.5790054714710173</v>
      </c>
      <c r="K1401" s="386" t="s">
        <v>82</v>
      </c>
      <c r="L1401" s="386" t="s">
        <v>41</v>
      </c>
      <c r="M1401" s="386" t="s">
        <v>244</v>
      </c>
      <c r="N1401" s="386" t="s">
        <v>83</v>
      </c>
      <c r="O1401" s="386" t="s">
        <v>84</v>
      </c>
      <c r="P1401" s="386" t="s">
        <v>46</v>
      </c>
      <c r="Q1401" s="386" t="s">
        <v>85</v>
      </c>
      <c r="R1401" s="386">
        <v>2.1858974358974357</v>
      </c>
      <c r="S1401" s="386">
        <v>0</v>
      </c>
      <c r="T1401" s="386" t="s">
        <v>390</v>
      </c>
      <c r="U1401" s="386" t="s">
        <v>406</v>
      </c>
    </row>
    <row r="1402" spans="1:21">
      <c r="A1402" s="386" t="s">
        <v>82</v>
      </c>
      <c r="B1402" s="386" t="s">
        <v>8</v>
      </c>
      <c r="C1402" s="386"/>
      <c r="D1402" s="387">
        <v>45047</v>
      </c>
      <c r="E1402" s="386">
        <v>5</v>
      </c>
      <c r="F1402" s="386">
        <v>2023</v>
      </c>
      <c r="G1402" s="388">
        <v>22.641509433962266</v>
      </c>
      <c r="H1402" s="388">
        <v>25</v>
      </c>
      <c r="I1402" s="388">
        <v>1.8867924528301887</v>
      </c>
      <c r="J1402" s="388">
        <v>0</v>
      </c>
      <c r="K1402" s="386" t="s">
        <v>82</v>
      </c>
      <c r="L1402" s="386" t="s">
        <v>41</v>
      </c>
      <c r="M1402" s="386" t="s">
        <v>244</v>
      </c>
      <c r="N1402" s="386" t="s">
        <v>83</v>
      </c>
      <c r="O1402" s="386" t="s">
        <v>84</v>
      </c>
      <c r="P1402" s="386" t="s">
        <v>46</v>
      </c>
      <c r="Q1402" s="386" t="s">
        <v>85</v>
      </c>
      <c r="R1402" s="386">
        <v>2.1858974358974357</v>
      </c>
      <c r="S1402" s="386">
        <v>0</v>
      </c>
      <c r="T1402" s="386" t="s">
        <v>390</v>
      </c>
      <c r="U1402" s="386" t="s">
        <v>406</v>
      </c>
    </row>
    <row r="1403" spans="1:21">
      <c r="A1403" s="386" t="s">
        <v>82</v>
      </c>
      <c r="B1403" s="386" t="s">
        <v>9</v>
      </c>
      <c r="C1403" s="386"/>
      <c r="D1403" s="387">
        <v>45047</v>
      </c>
      <c r="E1403" s="386">
        <v>5</v>
      </c>
      <c r="F1403" s="386">
        <v>2023</v>
      </c>
      <c r="G1403" s="388">
        <v>13.584905660377355</v>
      </c>
      <c r="H1403" s="388">
        <v>25</v>
      </c>
      <c r="I1403" s="388">
        <v>1.132075471698113</v>
      </c>
      <c r="J1403" s="388">
        <v>0.16800000000000001</v>
      </c>
      <c r="K1403" s="386" t="s">
        <v>82</v>
      </c>
      <c r="L1403" s="386" t="s">
        <v>41</v>
      </c>
      <c r="M1403" s="386" t="s">
        <v>244</v>
      </c>
      <c r="N1403" s="386" t="s">
        <v>83</v>
      </c>
      <c r="O1403" s="386" t="s">
        <v>84</v>
      </c>
      <c r="P1403" s="386" t="s">
        <v>46</v>
      </c>
      <c r="Q1403" s="386" t="s">
        <v>85</v>
      </c>
      <c r="R1403" s="386">
        <v>0</v>
      </c>
      <c r="S1403" s="389">
        <v>0</v>
      </c>
      <c r="T1403" s="386" t="s">
        <v>390</v>
      </c>
      <c r="U1403" s="386" t="s">
        <v>406</v>
      </c>
    </row>
    <row r="1404" spans="1:21">
      <c r="A1404" s="386" t="s">
        <v>82</v>
      </c>
      <c r="B1404" s="386" t="s">
        <v>10</v>
      </c>
      <c r="C1404" s="386"/>
      <c r="D1404" s="387">
        <v>45047</v>
      </c>
      <c r="E1404" s="386">
        <v>5</v>
      </c>
      <c r="F1404" s="386">
        <v>2023</v>
      </c>
      <c r="G1404" s="388">
        <v>3.3962264150943389</v>
      </c>
      <c r="H1404" s="388">
        <v>25</v>
      </c>
      <c r="I1404" s="388">
        <v>0.28301886792452824</v>
      </c>
      <c r="J1404" s="388">
        <v>0</v>
      </c>
      <c r="K1404" s="386" t="s">
        <v>82</v>
      </c>
      <c r="L1404" s="386" t="s">
        <v>41</v>
      </c>
      <c r="M1404" s="386" t="s">
        <v>244</v>
      </c>
      <c r="N1404" s="386" t="s">
        <v>83</v>
      </c>
      <c r="O1404" s="386" t="s">
        <v>84</v>
      </c>
      <c r="P1404" s="386" t="s">
        <v>46</v>
      </c>
      <c r="Q1404" s="386" t="s">
        <v>85</v>
      </c>
      <c r="R1404" s="386">
        <v>0</v>
      </c>
      <c r="S1404" s="386">
        <v>0</v>
      </c>
      <c r="T1404" s="386" t="s">
        <v>390</v>
      </c>
      <c r="U1404" s="386" t="s">
        <v>406</v>
      </c>
    </row>
    <row r="1405" spans="1:21">
      <c r="A1405" s="386" t="s">
        <v>82</v>
      </c>
      <c r="B1405" s="386" t="s">
        <v>5</v>
      </c>
      <c r="C1405" s="386"/>
      <c r="D1405" s="387">
        <v>45047</v>
      </c>
      <c r="E1405" s="386">
        <v>5</v>
      </c>
      <c r="F1405" s="386">
        <v>2023</v>
      </c>
      <c r="G1405" s="388">
        <v>19.811399999999999</v>
      </c>
      <c r="H1405" s="388">
        <v>25</v>
      </c>
      <c r="I1405" s="388">
        <v>1.6509499999999999</v>
      </c>
      <c r="J1405" s="388">
        <v>2.8251134200000005</v>
      </c>
      <c r="K1405" s="386" t="s">
        <v>82</v>
      </c>
      <c r="L1405" s="386" t="s">
        <v>41</v>
      </c>
      <c r="M1405" s="386" t="s">
        <v>244</v>
      </c>
      <c r="N1405" s="386" t="s">
        <v>83</v>
      </c>
      <c r="O1405" s="386" t="s">
        <v>84</v>
      </c>
      <c r="P1405" s="386" t="s">
        <v>46</v>
      </c>
      <c r="Q1405" s="386" t="s">
        <v>85</v>
      </c>
      <c r="R1405" s="386">
        <v>0</v>
      </c>
      <c r="S1405" s="386">
        <v>0</v>
      </c>
      <c r="T1405" s="386" t="s">
        <v>390</v>
      </c>
      <c r="U1405" s="386" t="s">
        <v>406</v>
      </c>
    </row>
    <row r="1406" spans="1:21">
      <c r="A1406" s="386" t="s">
        <v>82</v>
      </c>
      <c r="B1406" s="386" t="s">
        <v>11</v>
      </c>
      <c r="C1406" s="386"/>
      <c r="D1406" s="387">
        <v>45047</v>
      </c>
      <c r="E1406" s="386">
        <v>5</v>
      </c>
      <c r="F1406" s="386">
        <v>2023</v>
      </c>
      <c r="G1406" s="388">
        <v>90.566037735849065</v>
      </c>
      <c r="H1406" s="388">
        <v>25</v>
      </c>
      <c r="I1406" s="388">
        <v>7.5471698113207548</v>
      </c>
      <c r="J1406" s="388">
        <v>11.392307517099999</v>
      </c>
      <c r="K1406" s="386" t="s">
        <v>82</v>
      </c>
      <c r="L1406" s="386" t="s">
        <v>41</v>
      </c>
      <c r="M1406" s="386" t="s">
        <v>244</v>
      </c>
      <c r="N1406" s="386" t="s">
        <v>83</v>
      </c>
      <c r="O1406" s="386" t="s">
        <v>84</v>
      </c>
      <c r="P1406" s="386" t="s">
        <v>46</v>
      </c>
      <c r="Q1406" s="386" t="s">
        <v>85</v>
      </c>
      <c r="R1406" s="386">
        <v>0.43717948717948718</v>
      </c>
      <c r="S1406" s="389">
        <v>0</v>
      </c>
      <c r="T1406" s="386" t="s">
        <v>390</v>
      </c>
      <c r="U1406" s="386" t="s">
        <v>406</v>
      </c>
    </row>
    <row r="1407" spans="1:21">
      <c r="A1407" s="386" t="s">
        <v>82</v>
      </c>
      <c r="B1407" s="386" t="s">
        <v>12</v>
      </c>
      <c r="C1407" s="386"/>
      <c r="D1407" s="387">
        <v>45047</v>
      </c>
      <c r="E1407" s="386">
        <v>5</v>
      </c>
      <c r="F1407" s="386">
        <v>2023</v>
      </c>
      <c r="G1407" s="388">
        <v>11.320754716981133</v>
      </c>
      <c r="H1407" s="388">
        <v>25</v>
      </c>
      <c r="I1407" s="388">
        <v>0.94339622641509435</v>
      </c>
      <c r="J1407" s="388">
        <v>0</v>
      </c>
      <c r="K1407" s="386" t="s">
        <v>82</v>
      </c>
      <c r="L1407" s="386" t="s">
        <v>41</v>
      </c>
      <c r="M1407" s="386" t="s">
        <v>244</v>
      </c>
      <c r="N1407" s="386" t="s">
        <v>83</v>
      </c>
      <c r="O1407" s="386" t="s">
        <v>84</v>
      </c>
      <c r="P1407" s="386" t="s">
        <v>46</v>
      </c>
      <c r="Q1407" s="386" t="s">
        <v>85</v>
      </c>
      <c r="R1407" s="386">
        <v>0.43717948717948718</v>
      </c>
      <c r="S1407" s="386">
        <v>0</v>
      </c>
      <c r="T1407" s="386" t="s">
        <v>390</v>
      </c>
      <c r="U1407" s="386" t="s">
        <v>406</v>
      </c>
    </row>
    <row r="1408" spans="1:21">
      <c r="A1408" s="386" t="s">
        <v>82</v>
      </c>
      <c r="B1408" s="386" t="s">
        <v>15</v>
      </c>
      <c r="C1408" s="386"/>
      <c r="D1408" s="387">
        <v>45047</v>
      </c>
      <c r="E1408" s="386">
        <v>5</v>
      </c>
      <c r="F1408" s="386">
        <v>2023</v>
      </c>
      <c r="G1408" s="388">
        <v>3.3962264150943389</v>
      </c>
      <c r="H1408" s="388">
        <v>25</v>
      </c>
      <c r="I1408" s="388">
        <v>0.28301886792452824</v>
      </c>
      <c r="J1408" s="388">
        <v>0</v>
      </c>
      <c r="K1408" s="386" t="s">
        <v>82</v>
      </c>
      <c r="L1408" s="386" t="s">
        <v>41</v>
      </c>
      <c r="M1408" s="386" t="s">
        <v>244</v>
      </c>
      <c r="N1408" s="386" t="s">
        <v>83</v>
      </c>
      <c r="O1408" s="386" t="s">
        <v>84</v>
      </c>
      <c r="P1408" s="386" t="s">
        <v>46</v>
      </c>
      <c r="Q1408" s="386" t="s">
        <v>85</v>
      </c>
      <c r="R1408" s="386">
        <v>0.43717948717948718</v>
      </c>
      <c r="S1408" s="386">
        <v>0</v>
      </c>
      <c r="T1408" s="386" t="s">
        <v>390</v>
      </c>
      <c r="U1408" s="386" t="s">
        <v>406</v>
      </c>
    </row>
    <row r="1409" spans="1:21">
      <c r="A1409" s="386" t="s">
        <v>82</v>
      </c>
      <c r="B1409" s="386" t="s">
        <v>16</v>
      </c>
      <c r="C1409" s="386"/>
      <c r="D1409" s="387">
        <v>45047</v>
      </c>
      <c r="E1409" s="386">
        <v>5</v>
      </c>
      <c r="F1409" s="386">
        <v>2023</v>
      </c>
      <c r="G1409" s="388">
        <v>11.320754716981133</v>
      </c>
      <c r="H1409" s="388">
        <v>25</v>
      </c>
      <c r="I1409" s="388">
        <v>0.94339622641509435</v>
      </c>
      <c r="J1409" s="388">
        <v>0</v>
      </c>
      <c r="K1409" s="386" t="s">
        <v>82</v>
      </c>
      <c r="L1409" s="386" t="s">
        <v>41</v>
      </c>
      <c r="M1409" s="386" t="s">
        <v>244</v>
      </c>
      <c r="N1409" s="386" t="s">
        <v>83</v>
      </c>
      <c r="O1409" s="386" t="s">
        <v>84</v>
      </c>
      <c r="P1409" s="386" t="s">
        <v>46</v>
      </c>
      <c r="Q1409" s="386" t="s">
        <v>85</v>
      </c>
      <c r="R1409" s="386">
        <v>0</v>
      </c>
      <c r="S1409" s="389">
        <v>0</v>
      </c>
      <c r="T1409" s="386" t="s">
        <v>390</v>
      </c>
      <c r="U1409" s="386" t="s">
        <v>406</v>
      </c>
    </row>
    <row r="1410" spans="1:21">
      <c r="A1410" s="386" t="s">
        <v>82</v>
      </c>
      <c r="B1410" s="386" t="s">
        <v>17</v>
      </c>
      <c r="C1410" s="386"/>
      <c r="D1410" s="387">
        <v>45047</v>
      </c>
      <c r="E1410" s="386">
        <v>5</v>
      </c>
      <c r="F1410" s="386">
        <v>2023</v>
      </c>
      <c r="G1410" s="388">
        <v>0</v>
      </c>
      <c r="H1410" s="388">
        <v>25</v>
      </c>
      <c r="I1410" s="388">
        <v>0</v>
      </c>
      <c r="J1410" s="388">
        <v>0</v>
      </c>
      <c r="K1410" s="386" t="s">
        <v>82</v>
      </c>
      <c r="L1410" s="386" t="s">
        <v>41</v>
      </c>
      <c r="M1410" s="386" t="s">
        <v>244</v>
      </c>
      <c r="N1410" s="386" t="s">
        <v>83</v>
      </c>
      <c r="O1410" s="386" t="s">
        <v>84</v>
      </c>
      <c r="P1410" s="386" t="s">
        <v>46</v>
      </c>
      <c r="Q1410" s="386" t="s">
        <v>85</v>
      </c>
      <c r="R1410" s="386">
        <v>0</v>
      </c>
      <c r="S1410" s="386">
        <v>0</v>
      </c>
      <c r="T1410" s="386" t="s">
        <v>390</v>
      </c>
      <c r="U1410" s="386" t="s">
        <v>406</v>
      </c>
    </row>
    <row r="1411" spans="1:21">
      <c r="A1411" s="386" t="s">
        <v>82</v>
      </c>
      <c r="B1411" s="386" t="s">
        <v>132</v>
      </c>
      <c r="C1411" s="386"/>
      <c r="D1411" s="387">
        <v>45047</v>
      </c>
      <c r="E1411" s="386">
        <v>5</v>
      </c>
      <c r="F1411" s="386">
        <v>2023</v>
      </c>
      <c r="G1411" s="388">
        <v>0</v>
      </c>
      <c r="H1411" s="388">
        <v>25</v>
      </c>
      <c r="I1411" s="388">
        <v>0</v>
      </c>
      <c r="J1411" s="388">
        <v>0</v>
      </c>
      <c r="K1411" s="386" t="s">
        <v>82</v>
      </c>
      <c r="L1411" s="386" t="s">
        <v>41</v>
      </c>
      <c r="M1411" s="386" t="s">
        <v>244</v>
      </c>
      <c r="N1411" s="386" t="s">
        <v>83</v>
      </c>
      <c r="O1411" s="386" t="s">
        <v>84</v>
      </c>
      <c r="P1411" s="386" t="s">
        <v>46</v>
      </c>
      <c r="Q1411" s="386" t="s">
        <v>85</v>
      </c>
      <c r="R1411" s="386">
        <v>0</v>
      </c>
      <c r="S1411" s="386">
        <v>0</v>
      </c>
      <c r="T1411" s="386" t="s">
        <v>390</v>
      </c>
      <c r="U1411" s="386" t="s">
        <v>406</v>
      </c>
    </row>
    <row r="1412" spans="1:21">
      <c r="A1412" s="386" t="s">
        <v>82</v>
      </c>
      <c r="B1412" s="386" t="s">
        <v>13</v>
      </c>
      <c r="C1412" s="386"/>
      <c r="D1412" s="387">
        <v>45047</v>
      </c>
      <c r="E1412" s="386">
        <v>5</v>
      </c>
      <c r="F1412" s="386">
        <v>2023</v>
      </c>
      <c r="G1412" s="388">
        <v>0</v>
      </c>
      <c r="H1412" s="388">
        <v>25</v>
      </c>
      <c r="I1412" s="388">
        <v>0</v>
      </c>
      <c r="J1412" s="388">
        <v>0</v>
      </c>
      <c r="K1412" s="386" t="s">
        <v>82</v>
      </c>
      <c r="L1412" s="386" t="s">
        <v>41</v>
      </c>
      <c r="M1412" s="386" t="s">
        <v>244</v>
      </c>
      <c r="N1412" s="386" t="s">
        <v>83</v>
      </c>
      <c r="O1412" s="386" t="s">
        <v>84</v>
      </c>
      <c r="P1412" s="386" t="s">
        <v>46</v>
      </c>
      <c r="Q1412" s="386" t="s">
        <v>85</v>
      </c>
      <c r="R1412" s="386">
        <v>0</v>
      </c>
      <c r="S1412" s="389">
        <v>0</v>
      </c>
      <c r="T1412" s="386" t="s">
        <v>390</v>
      </c>
      <c r="U1412" s="386" t="s">
        <v>406</v>
      </c>
    </row>
    <row r="1413" spans="1:21">
      <c r="A1413" s="386" t="s">
        <v>82</v>
      </c>
      <c r="B1413" s="386" t="s">
        <v>14</v>
      </c>
      <c r="C1413" s="386"/>
      <c r="D1413" s="387">
        <v>45047</v>
      </c>
      <c r="E1413" s="386">
        <v>5</v>
      </c>
      <c r="F1413" s="386">
        <v>2023</v>
      </c>
      <c r="G1413" s="388">
        <v>0</v>
      </c>
      <c r="H1413" s="388">
        <v>25</v>
      </c>
      <c r="I1413" s="388">
        <v>0</v>
      </c>
      <c r="J1413" s="388">
        <v>0</v>
      </c>
      <c r="K1413" s="386" t="s">
        <v>82</v>
      </c>
      <c r="L1413" s="386" t="s">
        <v>41</v>
      </c>
      <c r="M1413" s="386" t="s">
        <v>244</v>
      </c>
      <c r="N1413" s="386" t="s">
        <v>83</v>
      </c>
      <c r="O1413" s="386" t="s">
        <v>84</v>
      </c>
      <c r="P1413" s="386" t="s">
        <v>46</v>
      </c>
      <c r="Q1413" s="386" t="s">
        <v>85</v>
      </c>
      <c r="R1413" s="386">
        <v>0</v>
      </c>
      <c r="S1413" s="386">
        <v>0</v>
      </c>
      <c r="T1413" s="386" t="s">
        <v>390</v>
      </c>
      <c r="U1413" s="386" t="s">
        <v>406</v>
      </c>
    </row>
    <row r="1414" spans="1:21">
      <c r="A1414" s="386" t="s">
        <v>87</v>
      </c>
      <c r="B1414" s="386" t="s">
        <v>142</v>
      </c>
      <c r="C1414" s="386" t="s">
        <v>7</v>
      </c>
      <c r="D1414" s="387">
        <v>45047</v>
      </c>
      <c r="E1414" s="386">
        <v>5</v>
      </c>
      <c r="F1414" s="386">
        <v>2023</v>
      </c>
      <c r="G1414" s="388">
        <v>29.807692307692307</v>
      </c>
      <c r="H1414" s="388">
        <v>25</v>
      </c>
      <c r="I1414" s="388">
        <v>2.4839743589743586</v>
      </c>
      <c r="J1414" s="388">
        <v>0</v>
      </c>
      <c r="K1414" s="386" t="s">
        <v>351</v>
      </c>
      <c r="L1414" s="386" t="s">
        <v>86</v>
      </c>
      <c r="M1414" s="386" t="s">
        <v>244</v>
      </c>
      <c r="N1414" s="386" t="s">
        <v>62</v>
      </c>
      <c r="O1414" s="386" t="s">
        <v>88</v>
      </c>
      <c r="P1414" s="386" t="s">
        <v>90</v>
      </c>
      <c r="Q1414" s="386" t="s">
        <v>89</v>
      </c>
      <c r="R1414" s="386">
        <v>0</v>
      </c>
      <c r="S1414" s="386">
        <v>0</v>
      </c>
      <c r="T1414" s="386" t="s">
        <v>390</v>
      </c>
      <c r="U1414" s="386" t="s">
        <v>406</v>
      </c>
    </row>
    <row r="1415" spans="1:21">
      <c r="A1415" s="386" t="s">
        <v>87</v>
      </c>
      <c r="B1415" s="386" t="s">
        <v>143</v>
      </c>
      <c r="C1415" s="386" t="s">
        <v>7</v>
      </c>
      <c r="D1415" s="387">
        <v>45047</v>
      </c>
      <c r="E1415" s="386">
        <v>5</v>
      </c>
      <c r="F1415" s="386">
        <v>2023</v>
      </c>
      <c r="G1415" s="388">
        <v>29.807692307692307</v>
      </c>
      <c r="H1415" s="388">
        <v>25</v>
      </c>
      <c r="I1415" s="388">
        <v>2.4839743589743586</v>
      </c>
      <c r="J1415" s="388">
        <v>0</v>
      </c>
      <c r="K1415" s="386" t="s">
        <v>351</v>
      </c>
      <c r="L1415" s="386" t="s">
        <v>86</v>
      </c>
      <c r="M1415" s="386" t="s">
        <v>244</v>
      </c>
      <c r="N1415" s="386" t="s">
        <v>62</v>
      </c>
      <c r="O1415" s="386" t="s">
        <v>88</v>
      </c>
      <c r="P1415" s="386" t="s">
        <v>90</v>
      </c>
      <c r="Q1415" s="386" t="s">
        <v>89</v>
      </c>
      <c r="R1415" s="386">
        <v>1.7487179487179487</v>
      </c>
      <c r="S1415" s="389">
        <v>0</v>
      </c>
      <c r="T1415" s="386" t="s">
        <v>390</v>
      </c>
      <c r="U1415" s="386" t="s">
        <v>406</v>
      </c>
    </row>
    <row r="1416" spans="1:21">
      <c r="A1416" s="386" t="s">
        <v>87</v>
      </c>
      <c r="B1416" s="386" t="s">
        <v>144</v>
      </c>
      <c r="C1416" s="386" t="s">
        <v>7</v>
      </c>
      <c r="D1416" s="387">
        <v>45047</v>
      </c>
      <c r="E1416" s="386">
        <v>5</v>
      </c>
      <c r="F1416" s="386">
        <v>2023</v>
      </c>
      <c r="G1416" s="388">
        <v>17.884615384615383</v>
      </c>
      <c r="H1416" s="388">
        <v>25</v>
      </c>
      <c r="I1416" s="388">
        <v>1.4903846153846152</v>
      </c>
      <c r="J1416" s="388">
        <v>0.36</v>
      </c>
      <c r="K1416" s="386" t="s">
        <v>351</v>
      </c>
      <c r="L1416" s="386" t="s">
        <v>86</v>
      </c>
      <c r="M1416" s="386" t="s">
        <v>244</v>
      </c>
      <c r="N1416" s="386" t="s">
        <v>62</v>
      </c>
      <c r="O1416" s="386" t="s">
        <v>88</v>
      </c>
      <c r="P1416" s="386" t="s">
        <v>90</v>
      </c>
      <c r="Q1416" s="386" t="s">
        <v>89</v>
      </c>
      <c r="R1416" s="386">
        <v>1.7487179487179487</v>
      </c>
      <c r="S1416" s="386">
        <v>0</v>
      </c>
      <c r="T1416" s="386" t="s">
        <v>390</v>
      </c>
      <c r="U1416" s="386" t="s">
        <v>406</v>
      </c>
    </row>
    <row r="1417" spans="1:21">
      <c r="A1417" s="386" t="s">
        <v>87</v>
      </c>
      <c r="B1417" s="386" t="s">
        <v>145</v>
      </c>
      <c r="C1417" s="386" t="s">
        <v>8</v>
      </c>
      <c r="D1417" s="387">
        <v>45047</v>
      </c>
      <c r="E1417" s="386">
        <v>5</v>
      </c>
      <c r="F1417" s="386">
        <v>2023</v>
      </c>
      <c r="G1417" s="388">
        <v>29.807692307692307</v>
      </c>
      <c r="H1417" s="388">
        <v>25</v>
      </c>
      <c r="I1417" s="388">
        <v>2.4839743589743586</v>
      </c>
      <c r="J1417" s="388">
        <v>0</v>
      </c>
      <c r="K1417" s="386" t="s">
        <v>351</v>
      </c>
      <c r="L1417" s="386" t="s">
        <v>86</v>
      </c>
      <c r="M1417" s="386" t="s">
        <v>244</v>
      </c>
      <c r="N1417" s="386" t="s">
        <v>62</v>
      </c>
      <c r="O1417" s="386" t="s">
        <v>88</v>
      </c>
      <c r="P1417" s="386" t="s">
        <v>90</v>
      </c>
      <c r="Q1417" s="386" t="s">
        <v>89</v>
      </c>
      <c r="R1417" s="386">
        <v>1.7487179487179487</v>
      </c>
      <c r="S1417" s="386">
        <v>397.41300000000001</v>
      </c>
      <c r="T1417" s="386" t="s">
        <v>390</v>
      </c>
      <c r="U1417" s="386" t="s">
        <v>406</v>
      </c>
    </row>
    <row r="1418" spans="1:21">
      <c r="A1418" s="386" t="s">
        <v>87</v>
      </c>
      <c r="B1418" s="386" t="s">
        <v>146</v>
      </c>
      <c r="C1418" s="386" t="s">
        <v>8</v>
      </c>
      <c r="D1418" s="387">
        <v>45047</v>
      </c>
      <c r="E1418" s="386">
        <v>5</v>
      </c>
      <c r="F1418" s="386">
        <v>2023</v>
      </c>
      <c r="G1418" s="388">
        <v>29.807692307692307</v>
      </c>
      <c r="H1418" s="388">
        <v>25</v>
      </c>
      <c r="I1418" s="388">
        <v>2.4839743589743586</v>
      </c>
      <c r="J1418" s="388">
        <v>0</v>
      </c>
      <c r="K1418" s="386" t="s">
        <v>351</v>
      </c>
      <c r="L1418" s="386" t="s">
        <v>86</v>
      </c>
      <c r="M1418" s="386" t="s">
        <v>244</v>
      </c>
      <c r="N1418" s="386" t="s">
        <v>62</v>
      </c>
      <c r="O1418" s="386" t="s">
        <v>88</v>
      </c>
      <c r="P1418" s="386" t="s">
        <v>90</v>
      </c>
      <c r="Q1418" s="386" t="s">
        <v>89</v>
      </c>
      <c r="R1418" s="386">
        <v>0</v>
      </c>
      <c r="S1418" s="389">
        <v>0</v>
      </c>
      <c r="T1418" s="386" t="s">
        <v>390</v>
      </c>
      <c r="U1418" s="386" t="s">
        <v>406</v>
      </c>
    </row>
    <row r="1419" spans="1:21">
      <c r="A1419" s="386" t="s">
        <v>87</v>
      </c>
      <c r="B1419" s="386" t="s">
        <v>141</v>
      </c>
      <c r="C1419" s="386" t="s">
        <v>8</v>
      </c>
      <c r="D1419" s="387">
        <v>45047</v>
      </c>
      <c r="E1419" s="386">
        <v>5</v>
      </c>
      <c r="F1419" s="386">
        <v>2023</v>
      </c>
      <c r="G1419" s="388">
        <v>0</v>
      </c>
      <c r="H1419" s="388">
        <v>25</v>
      </c>
      <c r="I1419" s="388">
        <v>0</v>
      </c>
      <c r="J1419" s="388">
        <v>0</v>
      </c>
      <c r="K1419" s="386" t="s">
        <v>351</v>
      </c>
      <c r="L1419" s="386" t="s">
        <v>86</v>
      </c>
      <c r="M1419" s="386" t="s">
        <v>244</v>
      </c>
      <c r="N1419" s="386" t="s">
        <v>62</v>
      </c>
      <c r="O1419" s="386" t="s">
        <v>88</v>
      </c>
      <c r="P1419" s="386" t="s">
        <v>90</v>
      </c>
      <c r="Q1419" s="386" t="s">
        <v>89</v>
      </c>
      <c r="R1419" s="386">
        <v>0</v>
      </c>
      <c r="S1419" s="386">
        <v>0</v>
      </c>
      <c r="T1419" s="386" t="s">
        <v>390</v>
      </c>
      <c r="U1419" s="386" t="s">
        <v>406</v>
      </c>
    </row>
    <row r="1420" spans="1:21">
      <c r="A1420" s="386" t="s">
        <v>87</v>
      </c>
      <c r="B1420" s="386" t="s">
        <v>9</v>
      </c>
      <c r="C1420" s="386" t="s">
        <v>9</v>
      </c>
      <c r="D1420" s="387">
        <v>45047</v>
      </c>
      <c r="E1420" s="386">
        <v>5</v>
      </c>
      <c r="F1420" s="386">
        <v>2023</v>
      </c>
      <c r="G1420" s="388">
        <v>23.846153846153847</v>
      </c>
      <c r="H1420" s="388">
        <v>25</v>
      </c>
      <c r="I1420" s="388">
        <v>1.9871794871794872</v>
      </c>
      <c r="J1420" s="388">
        <v>0.13</v>
      </c>
      <c r="K1420" s="386" t="s">
        <v>351</v>
      </c>
      <c r="L1420" s="386" t="s">
        <v>86</v>
      </c>
      <c r="M1420" s="386" t="s">
        <v>244</v>
      </c>
      <c r="N1420" s="386" t="s">
        <v>62</v>
      </c>
      <c r="O1420" s="386" t="s">
        <v>88</v>
      </c>
      <c r="P1420" s="386" t="s">
        <v>90</v>
      </c>
      <c r="Q1420" s="386" t="s">
        <v>89</v>
      </c>
      <c r="R1420" s="386">
        <v>0</v>
      </c>
      <c r="S1420" s="386">
        <v>0</v>
      </c>
      <c r="T1420" s="386" t="s">
        <v>390</v>
      </c>
      <c r="U1420" s="386" t="s">
        <v>406</v>
      </c>
    </row>
    <row r="1421" spans="1:21">
      <c r="A1421" s="386" t="s">
        <v>87</v>
      </c>
      <c r="B1421" s="386" t="s">
        <v>10</v>
      </c>
      <c r="C1421" s="386" t="s">
        <v>10</v>
      </c>
      <c r="D1421" s="387">
        <v>45047</v>
      </c>
      <c r="E1421" s="386">
        <v>5</v>
      </c>
      <c r="F1421" s="386">
        <v>2023</v>
      </c>
      <c r="G1421" s="388">
        <v>23.846153846153847</v>
      </c>
      <c r="H1421" s="388">
        <v>25</v>
      </c>
      <c r="I1421" s="388">
        <v>1.9871794871794872</v>
      </c>
      <c r="J1421" s="388">
        <v>0</v>
      </c>
      <c r="K1421" s="386" t="s">
        <v>351</v>
      </c>
      <c r="L1421" s="386" t="s">
        <v>86</v>
      </c>
      <c r="M1421" s="386" t="s">
        <v>244</v>
      </c>
      <c r="N1421" s="386" t="s">
        <v>62</v>
      </c>
      <c r="O1421" s="386" t="s">
        <v>88</v>
      </c>
      <c r="P1421" s="386" t="s">
        <v>90</v>
      </c>
      <c r="Q1421" s="386" t="s">
        <v>89</v>
      </c>
      <c r="R1421" s="386">
        <v>0</v>
      </c>
      <c r="S1421" s="389">
        <v>0</v>
      </c>
      <c r="T1421" s="386" t="s">
        <v>390</v>
      </c>
      <c r="U1421" s="386" t="s">
        <v>406</v>
      </c>
    </row>
    <row r="1422" spans="1:21">
      <c r="A1422" s="386" t="s">
        <v>87</v>
      </c>
      <c r="B1422" s="386" t="s">
        <v>5</v>
      </c>
      <c r="C1422" s="386" t="s">
        <v>5</v>
      </c>
      <c r="D1422" s="387">
        <v>45047</v>
      </c>
      <c r="E1422" s="386">
        <v>5</v>
      </c>
      <c r="F1422" s="386">
        <v>2023</v>
      </c>
      <c r="G1422" s="388">
        <v>35.769230769230766</v>
      </c>
      <c r="H1422" s="388">
        <v>25</v>
      </c>
      <c r="I1422" s="388">
        <v>2.9807692307692304</v>
      </c>
      <c r="J1422" s="388">
        <v>0</v>
      </c>
      <c r="K1422" s="386" t="s">
        <v>351</v>
      </c>
      <c r="L1422" s="386" t="s">
        <v>86</v>
      </c>
      <c r="M1422" s="386" t="s">
        <v>244</v>
      </c>
      <c r="N1422" s="386" t="s">
        <v>62</v>
      </c>
      <c r="O1422" s="386" t="s">
        <v>88</v>
      </c>
      <c r="P1422" s="386" t="s">
        <v>90</v>
      </c>
      <c r="Q1422" s="386" t="s">
        <v>89</v>
      </c>
      <c r="R1422" s="386">
        <v>0</v>
      </c>
      <c r="S1422" s="386">
        <v>0</v>
      </c>
      <c r="T1422" s="386" t="s">
        <v>390</v>
      </c>
      <c r="U1422" s="386" t="s">
        <v>406</v>
      </c>
    </row>
    <row r="1423" spans="1:21">
      <c r="A1423" s="386" t="s">
        <v>87</v>
      </c>
      <c r="B1423" s="386" t="s">
        <v>148</v>
      </c>
      <c r="C1423" s="386" t="s">
        <v>11</v>
      </c>
      <c r="D1423" s="387">
        <v>45047</v>
      </c>
      <c r="E1423" s="386">
        <v>5</v>
      </c>
      <c r="F1423" s="386">
        <v>2023</v>
      </c>
      <c r="G1423" s="388">
        <v>29.807692307692307</v>
      </c>
      <c r="H1423" s="388">
        <v>25</v>
      </c>
      <c r="I1423" s="388">
        <v>2.4839743589743586</v>
      </c>
      <c r="J1423" s="388">
        <v>0</v>
      </c>
      <c r="K1423" s="386" t="s">
        <v>351</v>
      </c>
      <c r="L1423" s="386" t="s">
        <v>86</v>
      </c>
      <c r="M1423" s="386" t="s">
        <v>244</v>
      </c>
      <c r="N1423" s="386" t="s">
        <v>62</v>
      </c>
      <c r="O1423" s="386" t="s">
        <v>88</v>
      </c>
      <c r="P1423" s="386" t="s">
        <v>90</v>
      </c>
      <c r="Q1423" s="386" t="s">
        <v>89</v>
      </c>
      <c r="R1423" s="386">
        <v>0</v>
      </c>
      <c r="S1423" s="386">
        <v>0</v>
      </c>
      <c r="T1423" s="386" t="s">
        <v>390</v>
      </c>
      <c r="U1423" s="386" t="s">
        <v>406</v>
      </c>
    </row>
    <row r="1424" spans="1:21">
      <c r="A1424" s="386" t="s">
        <v>87</v>
      </c>
      <c r="B1424" s="386" t="s">
        <v>149</v>
      </c>
      <c r="C1424" s="386" t="s">
        <v>11</v>
      </c>
      <c r="D1424" s="387">
        <v>45047</v>
      </c>
      <c r="E1424" s="386">
        <v>5</v>
      </c>
      <c r="F1424" s="386">
        <v>2023</v>
      </c>
      <c r="G1424" s="388">
        <v>29.807692307692307</v>
      </c>
      <c r="H1424" s="388">
        <v>25</v>
      </c>
      <c r="I1424" s="388">
        <v>2.4839743589743586</v>
      </c>
      <c r="J1424" s="388">
        <v>0</v>
      </c>
      <c r="K1424" s="386" t="s">
        <v>351</v>
      </c>
      <c r="L1424" s="386" t="s">
        <v>86</v>
      </c>
      <c r="M1424" s="386" t="s">
        <v>244</v>
      </c>
      <c r="N1424" s="386" t="s">
        <v>62</v>
      </c>
      <c r="O1424" s="386" t="s">
        <v>88</v>
      </c>
      <c r="P1424" s="386" t="s">
        <v>90</v>
      </c>
      <c r="Q1424" s="386" t="s">
        <v>89</v>
      </c>
      <c r="R1424" s="386">
        <v>12.369477911646586</v>
      </c>
      <c r="S1424" s="389">
        <v>0</v>
      </c>
      <c r="T1424" s="386" t="s">
        <v>390</v>
      </c>
      <c r="U1424" s="386" t="s">
        <v>406</v>
      </c>
    </row>
    <row r="1425" spans="1:21">
      <c r="A1425" s="386" t="s">
        <v>87</v>
      </c>
      <c r="B1425" s="386" t="s">
        <v>12</v>
      </c>
      <c r="C1425" s="386" t="s">
        <v>12</v>
      </c>
      <c r="D1425" s="387">
        <v>45047</v>
      </c>
      <c r="E1425" s="386">
        <v>5</v>
      </c>
      <c r="F1425" s="386">
        <v>2023</v>
      </c>
      <c r="G1425" s="388">
        <v>0</v>
      </c>
      <c r="H1425" s="388">
        <v>25</v>
      </c>
      <c r="I1425" s="388">
        <v>0</v>
      </c>
      <c r="J1425" s="388">
        <v>0</v>
      </c>
      <c r="K1425" s="386" t="s">
        <v>351</v>
      </c>
      <c r="L1425" s="386" t="s">
        <v>86</v>
      </c>
      <c r="M1425" s="386" t="s">
        <v>244</v>
      </c>
      <c r="N1425" s="386" t="s">
        <v>62</v>
      </c>
      <c r="O1425" s="386" t="s">
        <v>88</v>
      </c>
      <c r="P1425" s="386" t="s">
        <v>90</v>
      </c>
      <c r="Q1425" s="386" t="s">
        <v>89</v>
      </c>
      <c r="R1425" s="386">
        <v>12.369477911646586</v>
      </c>
      <c r="S1425" s="386">
        <v>6.26</v>
      </c>
      <c r="T1425" s="386" t="s">
        <v>390</v>
      </c>
      <c r="U1425" s="386" t="s">
        <v>406</v>
      </c>
    </row>
    <row r="1426" spans="1:21">
      <c r="A1426" s="386" t="s">
        <v>87</v>
      </c>
      <c r="B1426" s="386" t="s">
        <v>15</v>
      </c>
      <c r="C1426" s="386" t="s">
        <v>15</v>
      </c>
      <c r="D1426" s="387">
        <v>45047</v>
      </c>
      <c r="E1426" s="386">
        <v>5</v>
      </c>
      <c r="F1426" s="386">
        <v>2023</v>
      </c>
      <c r="G1426" s="388">
        <v>5.9615384615384617</v>
      </c>
      <c r="H1426" s="388">
        <v>25</v>
      </c>
      <c r="I1426" s="388">
        <v>0.49679487179487181</v>
      </c>
      <c r="J1426" s="388">
        <v>0</v>
      </c>
      <c r="K1426" s="386" t="s">
        <v>351</v>
      </c>
      <c r="L1426" s="386" t="s">
        <v>86</v>
      </c>
      <c r="M1426" s="386" t="s">
        <v>244</v>
      </c>
      <c r="N1426" s="386" t="s">
        <v>62</v>
      </c>
      <c r="O1426" s="386" t="s">
        <v>88</v>
      </c>
      <c r="P1426" s="386" t="s">
        <v>90</v>
      </c>
      <c r="Q1426" s="386" t="s">
        <v>89</v>
      </c>
      <c r="R1426" s="386">
        <v>12.369477911646586</v>
      </c>
      <c r="S1426" s="386">
        <v>2.6157707599999993</v>
      </c>
      <c r="T1426" s="386" t="s">
        <v>390</v>
      </c>
      <c r="U1426" s="386" t="s">
        <v>406</v>
      </c>
    </row>
    <row r="1427" spans="1:21">
      <c r="A1427" s="386" t="s">
        <v>87</v>
      </c>
      <c r="B1427" s="386" t="s">
        <v>16</v>
      </c>
      <c r="C1427" s="386" t="s">
        <v>16</v>
      </c>
      <c r="D1427" s="387">
        <v>45047</v>
      </c>
      <c r="E1427" s="386">
        <v>5</v>
      </c>
      <c r="F1427" s="386">
        <v>2023</v>
      </c>
      <c r="G1427" s="388">
        <v>0</v>
      </c>
      <c r="H1427" s="388">
        <v>25</v>
      </c>
      <c r="I1427" s="388">
        <v>0</v>
      </c>
      <c r="J1427" s="388">
        <v>0</v>
      </c>
      <c r="K1427" s="386" t="s">
        <v>351</v>
      </c>
      <c r="L1427" s="386" t="s">
        <v>86</v>
      </c>
      <c r="M1427" s="386" t="s">
        <v>244</v>
      </c>
      <c r="N1427" s="386" t="s">
        <v>62</v>
      </c>
      <c r="O1427" s="386" t="s">
        <v>88</v>
      </c>
      <c r="P1427" s="386" t="s">
        <v>90</v>
      </c>
      <c r="Q1427" s="386" t="s">
        <v>89</v>
      </c>
      <c r="R1427" s="386">
        <v>10.602409638554217</v>
      </c>
      <c r="S1427" s="389">
        <v>0</v>
      </c>
      <c r="T1427" s="386" t="s">
        <v>390</v>
      </c>
      <c r="U1427" s="386" t="s">
        <v>406</v>
      </c>
    </row>
    <row r="1428" spans="1:21">
      <c r="A1428" s="386" t="s">
        <v>87</v>
      </c>
      <c r="B1428" s="386" t="s">
        <v>17</v>
      </c>
      <c r="C1428" s="386" t="s">
        <v>17</v>
      </c>
      <c r="D1428" s="387">
        <v>45047</v>
      </c>
      <c r="E1428" s="386">
        <v>5</v>
      </c>
      <c r="F1428" s="386">
        <v>2023</v>
      </c>
      <c r="G1428" s="388">
        <v>0</v>
      </c>
      <c r="H1428" s="388">
        <v>25</v>
      </c>
      <c r="I1428" s="388">
        <v>0</v>
      </c>
      <c r="J1428" s="388">
        <v>0</v>
      </c>
      <c r="K1428" s="386" t="s">
        <v>351</v>
      </c>
      <c r="L1428" s="386" t="s">
        <v>86</v>
      </c>
      <c r="M1428" s="386" t="s">
        <v>244</v>
      </c>
      <c r="N1428" s="386" t="s">
        <v>62</v>
      </c>
      <c r="O1428" s="386" t="s">
        <v>88</v>
      </c>
      <c r="P1428" s="386" t="s">
        <v>90</v>
      </c>
      <c r="Q1428" s="386" t="s">
        <v>89</v>
      </c>
      <c r="R1428" s="386">
        <v>10.602409638554217</v>
      </c>
      <c r="S1428" s="386">
        <v>26.84</v>
      </c>
      <c r="T1428" s="386" t="s">
        <v>390</v>
      </c>
      <c r="U1428" s="386" t="s">
        <v>406</v>
      </c>
    </row>
    <row r="1429" spans="1:21">
      <c r="A1429" s="386" t="s">
        <v>87</v>
      </c>
      <c r="B1429" s="386" t="s">
        <v>157</v>
      </c>
      <c r="C1429" s="386" t="s">
        <v>132</v>
      </c>
      <c r="D1429" s="387">
        <v>45047</v>
      </c>
      <c r="E1429" s="386">
        <v>5</v>
      </c>
      <c r="F1429" s="386">
        <v>2023</v>
      </c>
      <c r="G1429" s="388">
        <v>23.846153846153847</v>
      </c>
      <c r="H1429" s="388">
        <v>25</v>
      </c>
      <c r="I1429" s="388">
        <v>1.9871794871794872</v>
      </c>
      <c r="J1429" s="388">
        <v>0</v>
      </c>
      <c r="K1429" s="386" t="s">
        <v>351</v>
      </c>
      <c r="L1429" s="386" t="s">
        <v>86</v>
      </c>
      <c r="M1429" s="386" t="s">
        <v>244</v>
      </c>
      <c r="N1429" s="386" t="s">
        <v>62</v>
      </c>
      <c r="O1429" s="386" t="s">
        <v>88</v>
      </c>
      <c r="P1429" s="386" t="s">
        <v>90</v>
      </c>
      <c r="Q1429" s="386" t="s">
        <v>89</v>
      </c>
      <c r="R1429" s="386">
        <v>10.602409638554217</v>
      </c>
      <c r="S1429" s="386">
        <v>46.255072311111114</v>
      </c>
      <c r="T1429" s="386" t="s">
        <v>390</v>
      </c>
      <c r="U1429" s="386" t="s">
        <v>406</v>
      </c>
    </row>
    <row r="1430" spans="1:21">
      <c r="A1430" s="386" t="s">
        <v>87</v>
      </c>
      <c r="B1430" s="386" t="s">
        <v>13</v>
      </c>
      <c r="C1430" s="386" t="s">
        <v>13</v>
      </c>
      <c r="D1430" s="387">
        <v>45047</v>
      </c>
      <c r="E1430" s="386">
        <v>5</v>
      </c>
      <c r="F1430" s="386">
        <v>2023</v>
      </c>
      <c r="G1430" s="388">
        <v>0</v>
      </c>
      <c r="H1430" s="388">
        <v>25</v>
      </c>
      <c r="I1430" s="388">
        <v>0</v>
      </c>
      <c r="J1430" s="388">
        <v>0</v>
      </c>
      <c r="K1430" s="386" t="s">
        <v>351</v>
      </c>
      <c r="L1430" s="386" t="s">
        <v>86</v>
      </c>
      <c r="M1430" s="386" t="s">
        <v>244</v>
      </c>
      <c r="N1430" s="386" t="s">
        <v>62</v>
      </c>
      <c r="O1430" s="386" t="s">
        <v>88</v>
      </c>
      <c r="P1430" s="386" t="s">
        <v>90</v>
      </c>
      <c r="Q1430" s="386" t="s">
        <v>89</v>
      </c>
      <c r="R1430" s="386">
        <v>10.602409638554217</v>
      </c>
      <c r="S1430" s="389">
        <v>0</v>
      </c>
      <c r="T1430" s="386" t="s">
        <v>390</v>
      </c>
      <c r="U1430" s="386" t="s">
        <v>406</v>
      </c>
    </row>
    <row r="1431" spans="1:21">
      <c r="A1431" s="386" t="s">
        <v>87</v>
      </c>
      <c r="B1431" s="386" t="s">
        <v>14</v>
      </c>
      <c r="C1431" s="386" t="s">
        <v>14</v>
      </c>
      <c r="D1431" s="387">
        <v>45047</v>
      </c>
      <c r="E1431" s="386">
        <v>5</v>
      </c>
      <c r="F1431" s="386">
        <v>2023</v>
      </c>
      <c r="G1431" s="388">
        <v>0</v>
      </c>
      <c r="H1431" s="388">
        <v>25</v>
      </c>
      <c r="I1431" s="388">
        <v>0</v>
      </c>
      <c r="J1431" s="388">
        <v>0</v>
      </c>
      <c r="K1431" s="386" t="s">
        <v>351</v>
      </c>
      <c r="L1431" s="386" t="s">
        <v>86</v>
      </c>
      <c r="M1431" s="386" t="s">
        <v>244</v>
      </c>
      <c r="N1431" s="386" t="s">
        <v>62</v>
      </c>
      <c r="O1431" s="386" t="s">
        <v>88</v>
      </c>
      <c r="P1431" s="386" t="s">
        <v>90</v>
      </c>
      <c r="Q1431" s="386" t="s">
        <v>89</v>
      </c>
      <c r="R1431" s="386">
        <v>10.602409638554217</v>
      </c>
      <c r="S1431" s="386">
        <v>18.690000000000001</v>
      </c>
      <c r="T1431" s="386" t="s">
        <v>390</v>
      </c>
      <c r="U1431" s="386" t="s">
        <v>406</v>
      </c>
    </row>
    <row r="1432" spans="1:21">
      <c r="A1432" s="386" t="s">
        <v>91</v>
      </c>
      <c r="B1432" s="386" t="s">
        <v>153</v>
      </c>
      <c r="C1432" s="386"/>
      <c r="D1432" s="387">
        <v>45047</v>
      </c>
      <c r="E1432" s="386">
        <v>5</v>
      </c>
      <c r="F1432" s="386">
        <v>2023</v>
      </c>
      <c r="G1432" s="388">
        <v>168.67469879518072</v>
      </c>
      <c r="H1432" s="388">
        <v>25</v>
      </c>
      <c r="I1432" s="388">
        <v>14.056224899598392</v>
      </c>
      <c r="J1432" s="388">
        <v>5.4703456557142909</v>
      </c>
      <c r="K1432" s="386" t="s">
        <v>352</v>
      </c>
      <c r="L1432" s="386" t="s">
        <v>86</v>
      </c>
      <c r="M1432" s="386" t="s">
        <v>244</v>
      </c>
      <c r="N1432" s="386" t="s">
        <v>62</v>
      </c>
      <c r="O1432" s="386" t="s">
        <v>88</v>
      </c>
      <c r="P1432" s="386" t="s">
        <v>90</v>
      </c>
      <c r="Q1432" s="386" t="s">
        <v>92</v>
      </c>
      <c r="R1432" s="386">
        <v>10.602409638554217</v>
      </c>
      <c r="S1432" s="386">
        <v>3.947598785247997</v>
      </c>
      <c r="T1432" s="386" t="s">
        <v>390</v>
      </c>
      <c r="U1432" s="386" t="s">
        <v>406</v>
      </c>
    </row>
    <row r="1433" spans="1:21">
      <c r="A1433" s="386" t="s">
        <v>91</v>
      </c>
      <c r="B1433" s="386" t="s">
        <v>375</v>
      </c>
      <c r="C1433" s="386"/>
      <c r="D1433" s="387">
        <v>45047</v>
      </c>
      <c r="E1433" s="386">
        <v>5</v>
      </c>
      <c r="F1433" s="386">
        <v>2023</v>
      </c>
      <c r="G1433" s="388">
        <v>144.57831325301206</v>
      </c>
      <c r="H1433" s="388">
        <v>25</v>
      </c>
      <c r="I1433" s="388">
        <v>12.048192771084338</v>
      </c>
      <c r="J1433" s="388">
        <v>0</v>
      </c>
      <c r="K1433" s="386" t="s">
        <v>352</v>
      </c>
      <c r="L1433" s="386" t="s">
        <v>86</v>
      </c>
      <c r="M1433" s="386" t="s">
        <v>244</v>
      </c>
      <c r="N1433" s="386" t="s">
        <v>62</v>
      </c>
      <c r="O1433" s="386" t="s">
        <v>88</v>
      </c>
      <c r="P1433" s="386" t="s">
        <v>90</v>
      </c>
      <c r="Q1433" s="386" t="s">
        <v>92</v>
      </c>
      <c r="R1433" s="386">
        <v>3.5341365461847394</v>
      </c>
      <c r="S1433" s="389">
        <v>0</v>
      </c>
      <c r="T1433" s="386" t="s">
        <v>390</v>
      </c>
      <c r="U1433" s="386" t="s">
        <v>406</v>
      </c>
    </row>
    <row r="1434" spans="1:21">
      <c r="A1434" s="386" t="s">
        <v>91</v>
      </c>
      <c r="B1434" s="386" t="s">
        <v>152</v>
      </c>
      <c r="C1434" s="386"/>
      <c r="D1434" s="387">
        <v>45047</v>
      </c>
      <c r="E1434" s="386">
        <v>5</v>
      </c>
      <c r="F1434" s="386">
        <v>2023</v>
      </c>
      <c r="G1434" s="388">
        <v>144.57831325301206</v>
      </c>
      <c r="H1434" s="388">
        <v>25</v>
      </c>
      <c r="I1434" s="388">
        <v>12.048192771084338</v>
      </c>
      <c r="J1434" s="388">
        <v>4.09</v>
      </c>
      <c r="K1434" s="386" t="s">
        <v>352</v>
      </c>
      <c r="L1434" s="386" t="s">
        <v>86</v>
      </c>
      <c r="M1434" s="386" t="s">
        <v>244</v>
      </c>
      <c r="N1434" s="386" t="s">
        <v>62</v>
      </c>
      <c r="O1434" s="386" t="s">
        <v>88</v>
      </c>
      <c r="P1434" s="386" t="s">
        <v>90</v>
      </c>
      <c r="Q1434" s="386" t="s">
        <v>92</v>
      </c>
      <c r="R1434" s="386">
        <v>3.5341365461847394</v>
      </c>
      <c r="S1434" s="386">
        <v>0</v>
      </c>
      <c r="T1434" s="386" t="s">
        <v>390</v>
      </c>
      <c r="U1434" s="386" t="s">
        <v>406</v>
      </c>
    </row>
    <row r="1435" spans="1:21">
      <c r="A1435" s="386" t="s">
        <v>91</v>
      </c>
      <c r="B1435" s="386" t="s">
        <v>376</v>
      </c>
      <c r="C1435" s="386"/>
      <c r="D1435" s="387">
        <v>45047</v>
      </c>
      <c r="E1435" s="386">
        <v>5</v>
      </c>
      <c r="F1435" s="386">
        <v>2023</v>
      </c>
      <c r="G1435" s="388">
        <v>48.192771084337352</v>
      </c>
      <c r="H1435" s="388">
        <v>25</v>
      </c>
      <c r="I1435" s="388">
        <v>4.0160642570281126</v>
      </c>
      <c r="J1435" s="388">
        <v>0</v>
      </c>
      <c r="K1435" s="386" t="s">
        <v>352</v>
      </c>
      <c r="L1435" s="386" t="s">
        <v>86</v>
      </c>
      <c r="M1435" s="386" t="s">
        <v>244</v>
      </c>
      <c r="N1435" s="386" t="s">
        <v>62</v>
      </c>
      <c r="O1435" s="386" t="s">
        <v>88</v>
      </c>
      <c r="P1435" s="386" t="s">
        <v>90</v>
      </c>
      <c r="Q1435" s="386" t="s">
        <v>92</v>
      </c>
      <c r="R1435" s="386">
        <v>3.5341365461847394</v>
      </c>
      <c r="S1435" s="386">
        <v>0</v>
      </c>
      <c r="T1435" s="386" t="s">
        <v>390</v>
      </c>
      <c r="U1435" s="386" t="s">
        <v>406</v>
      </c>
    </row>
    <row r="1436" spans="1:21">
      <c r="A1436" s="386" t="s">
        <v>91</v>
      </c>
      <c r="B1436" s="386" t="s">
        <v>9</v>
      </c>
      <c r="C1436" s="386"/>
      <c r="D1436" s="387">
        <v>45047</v>
      </c>
      <c r="E1436" s="386">
        <v>5</v>
      </c>
      <c r="F1436" s="386">
        <v>2023</v>
      </c>
      <c r="G1436" s="388">
        <v>72.289156626506028</v>
      </c>
      <c r="H1436" s="388">
        <v>25</v>
      </c>
      <c r="I1436" s="388">
        <v>6.024096385542169</v>
      </c>
      <c r="J1436" s="388">
        <v>0</v>
      </c>
      <c r="K1436" s="386" t="s">
        <v>352</v>
      </c>
      <c r="L1436" s="386" t="s">
        <v>86</v>
      </c>
      <c r="M1436" s="386" t="s">
        <v>244</v>
      </c>
      <c r="N1436" s="386" t="s">
        <v>62</v>
      </c>
      <c r="O1436" s="386" t="s">
        <v>88</v>
      </c>
      <c r="P1436" s="386" t="s">
        <v>90</v>
      </c>
      <c r="Q1436" s="386" t="s">
        <v>92</v>
      </c>
      <c r="R1436" s="386">
        <v>5.3012048192771086</v>
      </c>
      <c r="S1436" s="389">
        <v>0</v>
      </c>
      <c r="T1436" s="386" t="s">
        <v>390</v>
      </c>
      <c r="U1436" s="386" t="s">
        <v>406</v>
      </c>
    </row>
    <row r="1437" spans="1:21">
      <c r="A1437" s="386" t="s">
        <v>91</v>
      </c>
      <c r="B1437" s="386" t="s">
        <v>10</v>
      </c>
      <c r="C1437" s="386"/>
      <c r="D1437" s="387">
        <v>45047</v>
      </c>
      <c r="E1437" s="386">
        <v>5</v>
      </c>
      <c r="F1437" s="386">
        <v>2023</v>
      </c>
      <c r="G1437" s="388">
        <v>84.337349397590359</v>
      </c>
      <c r="H1437" s="388">
        <v>25</v>
      </c>
      <c r="I1437" s="388">
        <v>7.0281124497991962</v>
      </c>
      <c r="J1437" s="388">
        <v>0</v>
      </c>
      <c r="K1437" s="386" t="s">
        <v>352</v>
      </c>
      <c r="L1437" s="386" t="s">
        <v>86</v>
      </c>
      <c r="M1437" s="386" t="s">
        <v>244</v>
      </c>
      <c r="N1437" s="386" t="s">
        <v>62</v>
      </c>
      <c r="O1437" s="386" t="s">
        <v>88</v>
      </c>
      <c r="P1437" s="386" t="s">
        <v>90</v>
      </c>
      <c r="Q1437" s="386" t="s">
        <v>92</v>
      </c>
      <c r="R1437" s="386">
        <v>5.3012048192771086</v>
      </c>
      <c r="S1437" s="386">
        <v>0</v>
      </c>
      <c r="T1437" s="386" t="s">
        <v>390</v>
      </c>
      <c r="U1437" s="386" t="s">
        <v>406</v>
      </c>
    </row>
    <row r="1438" spans="1:21">
      <c r="A1438" s="386" t="s">
        <v>91</v>
      </c>
      <c r="B1438" s="386" t="s">
        <v>5</v>
      </c>
      <c r="C1438" s="386"/>
      <c r="D1438" s="387">
        <v>45047</v>
      </c>
      <c r="E1438" s="386">
        <v>5</v>
      </c>
      <c r="F1438" s="386">
        <v>2023</v>
      </c>
      <c r="G1438" s="388">
        <v>48.192771084337352</v>
      </c>
      <c r="H1438" s="388">
        <v>25</v>
      </c>
      <c r="I1438" s="388">
        <v>4.0160642570281126</v>
      </c>
      <c r="J1438" s="388">
        <v>0</v>
      </c>
      <c r="K1438" s="386" t="s">
        <v>352</v>
      </c>
      <c r="L1438" s="386" t="s">
        <v>86</v>
      </c>
      <c r="M1438" s="386" t="s">
        <v>244</v>
      </c>
      <c r="N1438" s="386" t="s">
        <v>62</v>
      </c>
      <c r="O1438" s="386" t="s">
        <v>88</v>
      </c>
      <c r="P1438" s="386" t="s">
        <v>90</v>
      </c>
      <c r="Q1438" s="386" t="s">
        <v>92</v>
      </c>
      <c r="R1438" s="386">
        <v>5.3012048192771086</v>
      </c>
      <c r="S1438" s="386">
        <v>0</v>
      </c>
      <c r="T1438" s="386" t="s">
        <v>390</v>
      </c>
      <c r="U1438" s="386" t="s">
        <v>406</v>
      </c>
    </row>
    <row r="1439" spans="1:21">
      <c r="A1439" s="386" t="s">
        <v>91</v>
      </c>
      <c r="B1439" s="386" t="s">
        <v>11</v>
      </c>
      <c r="C1439" s="386"/>
      <c r="D1439" s="387">
        <v>45047</v>
      </c>
      <c r="E1439" s="386">
        <v>5</v>
      </c>
      <c r="F1439" s="386">
        <v>2023</v>
      </c>
      <c r="G1439" s="388">
        <v>168.67469879518072</v>
      </c>
      <c r="H1439" s="388">
        <v>25</v>
      </c>
      <c r="I1439" s="388">
        <v>14.056224899598392</v>
      </c>
      <c r="J1439" s="388">
        <v>0</v>
      </c>
      <c r="K1439" s="386" t="s">
        <v>352</v>
      </c>
      <c r="L1439" s="386" t="s">
        <v>86</v>
      </c>
      <c r="M1439" s="386" t="s">
        <v>244</v>
      </c>
      <c r="N1439" s="386" t="s">
        <v>62</v>
      </c>
      <c r="O1439" s="386" t="s">
        <v>88</v>
      </c>
      <c r="P1439" s="386" t="s">
        <v>90</v>
      </c>
      <c r="Q1439" s="386" t="s">
        <v>92</v>
      </c>
      <c r="R1439" s="386">
        <v>6.1847389558232928</v>
      </c>
      <c r="S1439" s="389">
        <v>0</v>
      </c>
      <c r="T1439" s="386" t="s">
        <v>390</v>
      </c>
      <c r="U1439" s="386" t="s">
        <v>406</v>
      </c>
    </row>
    <row r="1440" spans="1:21">
      <c r="A1440" s="386" t="s">
        <v>91</v>
      </c>
      <c r="B1440" s="386" t="s">
        <v>12</v>
      </c>
      <c r="C1440" s="386"/>
      <c r="D1440" s="387">
        <v>45047</v>
      </c>
      <c r="E1440" s="386">
        <v>5</v>
      </c>
      <c r="F1440" s="386">
        <v>2023</v>
      </c>
      <c r="G1440" s="388">
        <v>60.24096385542169</v>
      </c>
      <c r="H1440" s="388">
        <v>25</v>
      </c>
      <c r="I1440" s="388">
        <v>5.0200803212851408</v>
      </c>
      <c r="J1440" s="388">
        <v>0</v>
      </c>
      <c r="K1440" s="386" t="s">
        <v>352</v>
      </c>
      <c r="L1440" s="386" t="s">
        <v>86</v>
      </c>
      <c r="M1440" s="386" t="s">
        <v>244</v>
      </c>
      <c r="N1440" s="386" t="s">
        <v>62</v>
      </c>
      <c r="O1440" s="386" t="s">
        <v>88</v>
      </c>
      <c r="P1440" s="386" t="s">
        <v>90</v>
      </c>
      <c r="Q1440" s="386" t="s">
        <v>92</v>
      </c>
      <c r="R1440" s="386">
        <v>6.1847389558232928</v>
      </c>
      <c r="S1440" s="386">
        <v>12.12</v>
      </c>
      <c r="T1440" s="386" t="s">
        <v>390</v>
      </c>
      <c r="U1440" s="386" t="s">
        <v>406</v>
      </c>
    </row>
    <row r="1441" spans="1:21">
      <c r="A1441" s="386" t="s">
        <v>91</v>
      </c>
      <c r="B1441" s="386" t="s">
        <v>15</v>
      </c>
      <c r="C1441" s="386"/>
      <c r="D1441" s="387">
        <v>45047</v>
      </c>
      <c r="E1441" s="386">
        <v>5</v>
      </c>
      <c r="F1441" s="386">
        <v>2023</v>
      </c>
      <c r="G1441" s="388">
        <v>24.096385542168676</v>
      </c>
      <c r="H1441" s="388">
        <v>25</v>
      </c>
      <c r="I1441" s="388">
        <v>2.0080321285140563</v>
      </c>
      <c r="J1441" s="388">
        <v>0</v>
      </c>
      <c r="K1441" s="386" t="s">
        <v>352</v>
      </c>
      <c r="L1441" s="386" t="s">
        <v>86</v>
      </c>
      <c r="M1441" s="386" t="s">
        <v>244</v>
      </c>
      <c r="N1441" s="386" t="s">
        <v>62</v>
      </c>
      <c r="O1441" s="386" t="s">
        <v>88</v>
      </c>
      <c r="P1441" s="386" t="s">
        <v>90</v>
      </c>
      <c r="Q1441" s="386" t="s">
        <v>92</v>
      </c>
      <c r="R1441" s="386">
        <v>6.1847389558232928</v>
      </c>
      <c r="S1441" s="386">
        <v>3.6295744412879634</v>
      </c>
      <c r="T1441" s="386" t="s">
        <v>390</v>
      </c>
      <c r="U1441" s="386" t="s">
        <v>406</v>
      </c>
    </row>
    <row r="1442" spans="1:21">
      <c r="A1442" s="386" t="s">
        <v>91</v>
      </c>
      <c r="B1442" s="386" t="s">
        <v>16</v>
      </c>
      <c r="C1442" s="386"/>
      <c r="D1442" s="387">
        <v>45047</v>
      </c>
      <c r="E1442" s="386">
        <v>5</v>
      </c>
      <c r="F1442" s="386">
        <v>2023</v>
      </c>
      <c r="G1442" s="388">
        <v>36.144578313253014</v>
      </c>
      <c r="H1442" s="388">
        <v>25</v>
      </c>
      <c r="I1442" s="388">
        <v>3.0120481927710845</v>
      </c>
      <c r="J1442" s="388">
        <v>0</v>
      </c>
      <c r="K1442" s="386" t="s">
        <v>352</v>
      </c>
      <c r="L1442" s="386" t="s">
        <v>86</v>
      </c>
      <c r="M1442" s="386" t="s">
        <v>244</v>
      </c>
      <c r="N1442" s="386" t="s">
        <v>62</v>
      </c>
      <c r="O1442" s="386" t="s">
        <v>88</v>
      </c>
      <c r="P1442" s="386" t="s">
        <v>90</v>
      </c>
      <c r="Q1442" s="386" t="s">
        <v>92</v>
      </c>
      <c r="R1442" s="386">
        <v>3.5341365461847394</v>
      </c>
      <c r="S1442" s="389">
        <v>0</v>
      </c>
      <c r="T1442" s="386" t="s">
        <v>390</v>
      </c>
      <c r="U1442" s="386" t="s">
        <v>406</v>
      </c>
    </row>
    <row r="1443" spans="1:21">
      <c r="A1443" s="386" t="s">
        <v>91</v>
      </c>
      <c r="B1443" s="386" t="s">
        <v>17</v>
      </c>
      <c r="C1443" s="386"/>
      <c r="D1443" s="387">
        <v>45047</v>
      </c>
      <c r="E1443" s="386">
        <v>5</v>
      </c>
      <c r="F1443" s="386">
        <v>2023</v>
      </c>
      <c r="G1443" s="388">
        <v>0</v>
      </c>
      <c r="H1443" s="388">
        <v>25</v>
      </c>
      <c r="I1443" s="388">
        <v>0</v>
      </c>
      <c r="J1443" s="388">
        <v>0</v>
      </c>
      <c r="K1443" s="386" t="s">
        <v>352</v>
      </c>
      <c r="L1443" s="386" t="s">
        <v>86</v>
      </c>
      <c r="M1443" s="386" t="s">
        <v>244</v>
      </c>
      <c r="N1443" s="386" t="s">
        <v>62</v>
      </c>
      <c r="O1443" s="386" t="s">
        <v>88</v>
      </c>
      <c r="P1443" s="386" t="s">
        <v>90</v>
      </c>
      <c r="Q1443" s="386" t="s">
        <v>92</v>
      </c>
      <c r="R1443" s="386">
        <v>3.5341365461847394</v>
      </c>
      <c r="S1443" s="386">
        <v>0</v>
      </c>
      <c r="T1443" s="386" t="s">
        <v>390</v>
      </c>
      <c r="U1443" s="386" t="s">
        <v>406</v>
      </c>
    </row>
    <row r="1444" spans="1:21">
      <c r="A1444" s="386" t="s">
        <v>91</v>
      </c>
      <c r="B1444" s="386" t="s">
        <v>132</v>
      </c>
      <c r="C1444" s="386"/>
      <c r="D1444" s="387">
        <v>45047</v>
      </c>
      <c r="E1444" s="386">
        <v>5</v>
      </c>
      <c r="F1444" s="386">
        <v>2023</v>
      </c>
      <c r="G1444" s="388">
        <v>0</v>
      </c>
      <c r="H1444" s="388">
        <v>25</v>
      </c>
      <c r="I1444" s="388">
        <v>0</v>
      </c>
      <c r="J1444" s="388">
        <v>0</v>
      </c>
      <c r="K1444" s="386" t="s">
        <v>352</v>
      </c>
      <c r="L1444" s="386" t="s">
        <v>86</v>
      </c>
      <c r="M1444" s="386" t="s">
        <v>244</v>
      </c>
      <c r="N1444" s="386" t="s">
        <v>62</v>
      </c>
      <c r="O1444" s="386" t="s">
        <v>88</v>
      </c>
      <c r="P1444" s="386" t="s">
        <v>90</v>
      </c>
      <c r="Q1444" s="386" t="s">
        <v>92</v>
      </c>
      <c r="R1444" s="386">
        <v>3.5341365461847394</v>
      </c>
      <c r="S1444" s="386">
        <v>0</v>
      </c>
      <c r="T1444" s="386" t="s">
        <v>390</v>
      </c>
      <c r="U1444" s="386" t="s">
        <v>406</v>
      </c>
    </row>
    <row r="1445" spans="1:21">
      <c r="A1445" s="386" t="s">
        <v>91</v>
      </c>
      <c r="B1445" s="386" t="s">
        <v>13</v>
      </c>
      <c r="C1445" s="386"/>
      <c r="D1445" s="387">
        <v>45047</v>
      </c>
      <c r="E1445" s="386">
        <v>5</v>
      </c>
      <c r="F1445" s="386">
        <v>2023</v>
      </c>
      <c r="G1445" s="388">
        <v>0</v>
      </c>
      <c r="H1445" s="388">
        <v>25</v>
      </c>
      <c r="I1445" s="388">
        <v>0</v>
      </c>
      <c r="J1445" s="388">
        <v>0</v>
      </c>
      <c r="K1445" s="386" t="s">
        <v>352</v>
      </c>
      <c r="L1445" s="386" t="s">
        <v>86</v>
      </c>
      <c r="M1445" s="386" t="s">
        <v>244</v>
      </c>
      <c r="N1445" s="386" t="s">
        <v>62</v>
      </c>
      <c r="O1445" s="386" t="s">
        <v>88</v>
      </c>
      <c r="P1445" s="386" t="s">
        <v>90</v>
      </c>
      <c r="Q1445" s="386" t="s">
        <v>92</v>
      </c>
      <c r="R1445" s="386">
        <v>12.369477911646586</v>
      </c>
      <c r="S1445" s="389">
        <v>0</v>
      </c>
      <c r="T1445" s="386" t="s">
        <v>390</v>
      </c>
      <c r="U1445" s="386" t="s">
        <v>406</v>
      </c>
    </row>
    <row r="1446" spans="1:21">
      <c r="A1446" s="386" t="s">
        <v>91</v>
      </c>
      <c r="B1446" s="386" t="s">
        <v>14</v>
      </c>
      <c r="C1446" s="386"/>
      <c r="D1446" s="387">
        <v>45047</v>
      </c>
      <c r="E1446" s="386">
        <v>5</v>
      </c>
      <c r="F1446" s="386">
        <v>2023</v>
      </c>
      <c r="G1446" s="388">
        <v>0</v>
      </c>
      <c r="H1446" s="388">
        <v>25</v>
      </c>
      <c r="I1446" s="388">
        <v>0</v>
      </c>
      <c r="J1446" s="388">
        <v>0</v>
      </c>
      <c r="K1446" s="386" t="s">
        <v>352</v>
      </c>
      <c r="L1446" s="386" t="s">
        <v>86</v>
      </c>
      <c r="M1446" s="386" t="s">
        <v>244</v>
      </c>
      <c r="N1446" s="386" t="s">
        <v>62</v>
      </c>
      <c r="O1446" s="386" t="s">
        <v>88</v>
      </c>
      <c r="P1446" s="386" t="s">
        <v>90</v>
      </c>
      <c r="Q1446" s="386" t="s">
        <v>92</v>
      </c>
      <c r="R1446" s="386">
        <v>12.369477911646586</v>
      </c>
      <c r="S1446" s="386">
        <v>1</v>
      </c>
      <c r="T1446" s="386" t="s">
        <v>390</v>
      </c>
      <c r="U1446" s="386" t="s">
        <v>406</v>
      </c>
    </row>
    <row r="1447" spans="1:21">
      <c r="A1447" s="386" t="s">
        <v>93</v>
      </c>
      <c r="B1447" s="386" t="s">
        <v>93</v>
      </c>
      <c r="C1447" s="386"/>
      <c r="D1447" s="387">
        <v>45047</v>
      </c>
      <c r="E1447" s="386">
        <v>5</v>
      </c>
      <c r="F1447" s="386">
        <v>2023</v>
      </c>
      <c r="G1447" s="388">
        <v>210</v>
      </c>
      <c r="H1447" s="388">
        <v>25</v>
      </c>
      <c r="I1447" s="388">
        <v>17.5</v>
      </c>
      <c r="J1447" s="388">
        <v>65.015152499999999</v>
      </c>
      <c r="K1447" s="386" t="s">
        <v>93</v>
      </c>
      <c r="L1447" s="386" t="s">
        <v>41</v>
      </c>
      <c r="M1447" s="386" t="s">
        <v>244</v>
      </c>
      <c r="N1447" s="386" t="s">
        <v>44</v>
      </c>
      <c r="O1447" s="386" t="s">
        <v>94</v>
      </c>
      <c r="P1447" s="386" t="s">
        <v>46</v>
      </c>
      <c r="Q1447" s="386" t="s">
        <v>95</v>
      </c>
      <c r="R1447" s="386">
        <v>12.369477911646586</v>
      </c>
      <c r="S1447" s="386">
        <v>0</v>
      </c>
      <c r="T1447" s="386" t="s">
        <v>390</v>
      </c>
      <c r="U1447" s="386" t="s">
        <v>406</v>
      </c>
    </row>
    <row r="1448" spans="1:21">
      <c r="A1448" s="386" t="s">
        <v>96</v>
      </c>
      <c r="B1448" s="386" t="s">
        <v>7</v>
      </c>
      <c r="C1448" s="386"/>
      <c r="D1448" s="387">
        <v>45047</v>
      </c>
      <c r="E1448" s="386">
        <v>5</v>
      </c>
      <c r="F1448" s="386">
        <v>2023</v>
      </c>
      <c r="G1448" s="388">
        <v>145</v>
      </c>
      <c r="H1448" s="388">
        <v>25</v>
      </c>
      <c r="I1448" s="388">
        <v>12.083333333333334</v>
      </c>
      <c r="J1448" s="388">
        <v>27.997</v>
      </c>
      <c r="K1448" s="386" t="s">
        <v>96</v>
      </c>
      <c r="L1448" s="386" t="s">
        <v>377</v>
      </c>
      <c r="M1448" s="386" t="s">
        <v>243</v>
      </c>
      <c r="N1448" s="386" t="s">
        <v>83</v>
      </c>
      <c r="O1448" s="386" t="s">
        <v>378</v>
      </c>
      <c r="P1448" s="386" t="s">
        <v>46</v>
      </c>
      <c r="Q1448" s="386" t="s">
        <v>236</v>
      </c>
      <c r="R1448" s="386">
        <v>4.4176706827309244</v>
      </c>
      <c r="S1448" s="389">
        <v>0</v>
      </c>
      <c r="T1448" s="386" t="s">
        <v>390</v>
      </c>
      <c r="U1448" s="386" t="s">
        <v>406</v>
      </c>
    </row>
    <row r="1449" spans="1:21">
      <c r="A1449" s="386" t="s">
        <v>96</v>
      </c>
      <c r="B1449" s="386" t="s">
        <v>8</v>
      </c>
      <c r="C1449" s="386"/>
      <c r="D1449" s="387">
        <v>45047</v>
      </c>
      <c r="E1449" s="386">
        <v>5</v>
      </c>
      <c r="F1449" s="386">
        <v>2023</v>
      </c>
      <c r="G1449" s="388">
        <v>80</v>
      </c>
      <c r="H1449" s="388">
        <v>25</v>
      </c>
      <c r="I1449" s="388">
        <v>6.666666666666667</v>
      </c>
      <c r="J1449" s="388">
        <v>0</v>
      </c>
      <c r="K1449" s="386" t="s">
        <v>96</v>
      </c>
      <c r="L1449" s="386" t="s">
        <v>377</v>
      </c>
      <c r="M1449" s="386" t="s">
        <v>243</v>
      </c>
      <c r="N1449" s="386" t="s">
        <v>83</v>
      </c>
      <c r="O1449" s="386" t="s">
        <v>378</v>
      </c>
      <c r="P1449" s="386" t="s">
        <v>46</v>
      </c>
      <c r="Q1449" s="386" t="s">
        <v>236</v>
      </c>
      <c r="R1449" s="386">
        <v>4.4176706827309244</v>
      </c>
      <c r="S1449" s="386">
        <v>0</v>
      </c>
      <c r="T1449" s="386" t="s">
        <v>390</v>
      </c>
      <c r="U1449" s="386" t="s">
        <v>406</v>
      </c>
    </row>
    <row r="1450" spans="1:21">
      <c r="A1450" s="386" t="s">
        <v>96</v>
      </c>
      <c r="B1450" s="386" t="s">
        <v>9</v>
      </c>
      <c r="C1450" s="386"/>
      <c r="D1450" s="387">
        <v>45047</v>
      </c>
      <c r="E1450" s="386">
        <v>5</v>
      </c>
      <c r="F1450" s="386">
        <v>2023</v>
      </c>
      <c r="G1450" s="388">
        <v>80</v>
      </c>
      <c r="H1450" s="388">
        <v>25</v>
      </c>
      <c r="I1450" s="388">
        <v>6.666666666666667</v>
      </c>
      <c r="J1450" s="388">
        <v>0</v>
      </c>
      <c r="K1450" s="386" t="s">
        <v>96</v>
      </c>
      <c r="L1450" s="386" t="s">
        <v>377</v>
      </c>
      <c r="M1450" s="386" t="s">
        <v>243</v>
      </c>
      <c r="N1450" s="386" t="s">
        <v>83</v>
      </c>
      <c r="O1450" s="386" t="s">
        <v>378</v>
      </c>
      <c r="P1450" s="386" t="s">
        <v>46</v>
      </c>
      <c r="Q1450" s="386" t="s">
        <v>236</v>
      </c>
      <c r="R1450" s="386">
        <v>4.4176706827309244</v>
      </c>
      <c r="S1450" s="386">
        <v>1.1439999999999999</v>
      </c>
      <c r="T1450" s="386" t="s">
        <v>390</v>
      </c>
      <c r="U1450" s="386" t="s">
        <v>406</v>
      </c>
    </row>
    <row r="1451" spans="1:21">
      <c r="A1451" s="386" t="s">
        <v>96</v>
      </c>
      <c r="B1451" s="386" t="s">
        <v>10</v>
      </c>
      <c r="C1451" s="386"/>
      <c r="D1451" s="387">
        <v>45047</v>
      </c>
      <c r="E1451" s="386">
        <v>5</v>
      </c>
      <c r="F1451" s="386">
        <v>2023</v>
      </c>
      <c r="G1451" s="388">
        <v>10</v>
      </c>
      <c r="H1451" s="388">
        <v>25</v>
      </c>
      <c r="I1451" s="388">
        <v>0.83333333333333337</v>
      </c>
      <c r="J1451" s="388">
        <v>0</v>
      </c>
      <c r="K1451" s="386" t="s">
        <v>96</v>
      </c>
      <c r="L1451" s="386" t="s">
        <v>377</v>
      </c>
      <c r="M1451" s="386" t="s">
        <v>243</v>
      </c>
      <c r="N1451" s="386" t="s">
        <v>83</v>
      </c>
      <c r="O1451" s="386" t="s">
        <v>378</v>
      </c>
      <c r="P1451" s="386" t="s">
        <v>46</v>
      </c>
      <c r="Q1451" s="386" t="s">
        <v>236</v>
      </c>
      <c r="R1451" s="386">
        <v>1.7670682730923697</v>
      </c>
      <c r="S1451" s="389">
        <v>0</v>
      </c>
      <c r="T1451" s="386" t="s">
        <v>390</v>
      </c>
      <c r="U1451" s="386" t="s">
        <v>406</v>
      </c>
    </row>
    <row r="1452" spans="1:21">
      <c r="A1452" s="386" t="s">
        <v>96</v>
      </c>
      <c r="B1452" s="386" t="s">
        <v>5</v>
      </c>
      <c r="C1452" s="386"/>
      <c r="D1452" s="387">
        <v>45047</v>
      </c>
      <c r="E1452" s="386">
        <v>5</v>
      </c>
      <c r="F1452" s="386">
        <v>2023</v>
      </c>
      <c r="G1452" s="388">
        <v>30</v>
      </c>
      <c r="H1452" s="388">
        <v>25</v>
      </c>
      <c r="I1452" s="388">
        <v>2.5</v>
      </c>
      <c r="J1452" s="388">
        <v>0</v>
      </c>
      <c r="K1452" s="386" t="s">
        <v>96</v>
      </c>
      <c r="L1452" s="386" t="s">
        <v>377</v>
      </c>
      <c r="M1452" s="386" t="s">
        <v>243</v>
      </c>
      <c r="N1452" s="386" t="s">
        <v>83</v>
      </c>
      <c r="O1452" s="386" t="s">
        <v>378</v>
      </c>
      <c r="P1452" s="386" t="s">
        <v>46</v>
      </c>
      <c r="Q1452" s="386" t="s">
        <v>236</v>
      </c>
      <c r="R1452" s="386">
        <v>1.7670682730923697</v>
      </c>
      <c r="S1452" s="386">
        <v>0</v>
      </c>
      <c r="T1452" s="386" t="s">
        <v>390</v>
      </c>
      <c r="U1452" s="386" t="s">
        <v>406</v>
      </c>
    </row>
    <row r="1453" spans="1:21">
      <c r="A1453" s="386" t="s">
        <v>96</v>
      </c>
      <c r="B1453" s="386" t="s">
        <v>11</v>
      </c>
      <c r="C1453" s="386"/>
      <c r="D1453" s="387">
        <v>45047</v>
      </c>
      <c r="E1453" s="386">
        <v>5</v>
      </c>
      <c r="F1453" s="386">
        <v>2023</v>
      </c>
      <c r="G1453" s="388">
        <v>60</v>
      </c>
      <c r="H1453" s="388">
        <v>25</v>
      </c>
      <c r="I1453" s="388">
        <v>5</v>
      </c>
      <c r="J1453" s="388">
        <v>0</v>
      </c>
      <c r="K1453" s="386" t="s">
        <v>96</v>
      </c>
      <c r="L1453" s="386" t="s">
        <v>377</v>
      </c>
      <c r="M1453" s="386" t="s">
        <v>243</v>
      </c>
      <c r="N1453" s="386" t="s">
        <v>83</v>
      </c>
      <c r="O1453" s="386" t="s">
        <v>378</v>
      </c>
      <c r="P1453" s="386" t="s">
        <v>46</v>
      </c>
      <c r="Q1453" s="386" t="s">
        <v>236</v>
      </c>
      <c r="R1453" s="386">
        <v>1.7670682730923697</v>
      </c>
      <c r="S1453" s="386">
        <v>0</v>
      </c>
      <c r="T1453" s="386" t="s">
        <v>390</v>
      </c>
      <c r="U1453" s="386" t="s">
        <v>406</v>
      </c>
    </row>
    <row r="1454" spans="1:21">
      <c r="A1454" s="386" t="s">
        <v>96</v>
      </c>
      <c r="B1454" s="386" t="s">
        <v>12</v>
      </c>
      <c r="C1454" s="386"/>
      <c r="D1454" s="387">
        <v>45047</v>
      </c>
      <c r="E1454" s="386">
        <v>5</v>
      </c>
      <c r="F1454" s="386">
        <v>2023</v>
      </c>
      <c r="G1454" s="388">
        <v>30</v>
      </c>
      <c r="H1454" s="388">
        <v>25</v>
      </c>
      <c r="I1454" s="388">
        <v>2.5</v>
      </c>
      <c r="J1454" s="388">
        <v>0</v>
      </c>
      <c r="K1454" s="386" t="s">
        <v>96</v>
      </c>
      <c r="L1454" s="386" t="s">
        <v>377</v>
      </c>
      <c r="M1454" s="386" t="s">
        <v>243</v>
      </c>
      <c r="N1454" s="386" t="s">
        <v>83</v>
      </c>
      <c r="O1454" s="386" t="s">
        <v>378</v>
      </c>
      <c r="P1454" s="386" t="s">
        <v>46</v>
      </c>
      <c r="Q1454" s="386" t="s">
        <v>236</v>
      </c>
      <c r="R1454" s="386">
        <v>2.6506024096385543</v>
      </c>
      <c r="S1454" s="389">
        <v>0</v>
      </c>
      <c r="T1454" s="386" t="s">
        <v>390</v>
      </c>
      <c r="U1454" s="386" t="s">
        <v>406</v>
      </c>
    </row>
    <row r="1455" spans="1:21">
      <c r="A1455" s="386" t="s">
        <v>96</v>
      </c>
      <c r="B1455" s="386" t="s">
        <v>15</v>
      </c>
      <c r="C1455" s="386"/>
      <c r="D1455" s="387">
        <v>45047</v>
      </c>
      <c r="E1455" s="386">
        <v>5</v>
      </c>
      <c r="F1455" s="386">
        <v>2023</v>
      </c>
      <c r="G1455" s="388">
        <v>0</v>
      </c>
      <c r="H1455" s="388">
        <v>25</v>
      </c>
      <c r="I1455" s="388">
        <v>0</v>
      </c>
      <c r="J1455" s="388">
        <v>0</v>
      </c>
      <c r="K1455" s="386" t="s">
        <v>96</v>
      </c>
      <c r="L1455" s="386" t="s">
        <v>377</v>
      </c>
      <c r="M1455" s="386" t="s">
        <v>243</v>
      </c>
      <c r="N1455" s="386" t="s">
        <v>83</v>
      </c>
      <c r="O1455" s="386" t="s">
        <v>378</v>
      </c>
      <c r="P1455" s="386" t="s">
        <v>46</v>
      </c>
      <c r="Q1455" s="386" t="s">
        <v>236</v>
      </c>
      <c r="R1455" s="386">
        <v>2.6506024096385543</v>
      </c>
      <c r="S1455" s="386">
        <v>0</v>
      </c>
      <c r="T1455" s="386" t="s">
        <v>390</v>
      </c>
      <c r="U1455" s="386" t="s">
        <v>406</v>
      </c>
    </row>
    <row r="1456" spans="1:21">
      <c r="A1456" s="386" t="s">
        <v>96</v>
      </c>
      <c r="B1456" s="386" t="s">
        <v>16</v>
      </c>
      <c r="C1456" s="386"/>
      <c r="D1456" s="387">
        <v>45047</v>
      </c>
      <c r="E1456" s="386">
        <v>5</v>
      </c>
      <c r="F1456" s="386">
        <v>2023</v>
      </c>
      <c r="G1456" s="388">
        <v>15</v>
      </c>
      <c r="H1456" s="388">
        <v>25</v>
      </c>
      <c r="I1456" s="388">
        <v>1.25</v>
      </c>
      <c r="J1456" s="388">
        <v>0</v>
      </c>
      <c r="K1456" s="386" t="s">
        <v>96</v>
      </c>
      <c r="L1456" s="386" t="s">
        <v>377</v>
      </c>
      <c r="M1456" s="386" t="s">
        <v>243</v>
      </c>
      <c r="N1456" s="386" t="s">
        <v>83</v>
      </c>
      <c r="O1456" s="386" t="s">
        <v>378</v>
      </c>
      <c r="P1456" s="386" t="s">
        <v>46</v>
      </c>
      <c r="Q1456" s="386" t="s">
        <v>236</v>
      </c>
      <c r="R1456" s="386">
        <v>2.6506024096385543</v>
      </c>
      <c r="S1456" s="386">
        <v>0</v>
      </c>
      <c r="T1456" s="386" t="s">
        <v>390</v>
      </c>
      <c r="U1456" s="386" t="s">
        <v>406</v>
      </c>
    </row>
    <row r="1457" spans="1:21">
      <c r="A1457" s="386" t="s">
        <v>96</v>
      </c>
      <c r="B1457" s="386" t="s">
        <v>17</v>
      </c>
      <c r="C1457" s="386"/>
      <c r="D1457" s="387">
        <v>45047</v>
      </c>
      <c r="E1457" s="386">
        <v>5</v>
      </c>
      <c r="F1457" s="386">
        <v>2023</v>
      </c>
      <c r="G1457" s="388">
        <v>0</v>
      </c>
      <c r="H1457" s="388">
        <v>25</v>
      </c>
      <c r="I1457" s="388">
        <v>0</v>
      </c>
      <c r="J1457" s="388">
        <v>0</v>
      </c>
      <c r="K1457" s="386" t="s">
        <v>96</v>
      </c>
      <c r="L1457" s="386" t="s">
        <v>377</v>
      </c>
      <c r="M1457" s="386" t="s">
        <v>243</v>
      </c>
      <c r="N1457" s="386" t="s">
        <v>83</v>
      </c>
      <c r="O1457" s="386" t="s">
        <v>378</v>
      </c>
      <c r="P1457" s="386" t="s">
        <v>46</v>
      </c>
      <c r="Q1457" s="386" t="s">
        <v>236</v>
      </c>
      <c r="R1457" s="386">
        <v>0</v>
      </c>
      <c r="S1457" s="389">
        <v>0</v>
      </c>
      <c r="T1457" s="386" t="s">
        <v>390</v>
      </c>
      <c r="U1457" s="386" t="s">
        <v>406</v>
      </c>
    </row>
    <row r="1458" spans="1:21">
      <c r="A1458" s="386" t="s">
        <v>96</v>
      </c>
      <c r="B1458" s="386" t="s">
        <v>132</v>
      </c>
      <c r="C1458" s="386"/>
      <c r="D1458" s="387">
        <v>45047</v>
      </c>
      <c r="E1458" s="386">
        <v>5</v>
      </c>
      <c r="F1458" s="386">
        <v>2023</v>
      </c>
      <c r="G1458" s="388">
        <v>0</v>
      </c>
      <c r="H1458" s="388">
        <v>25</v>
      </c>
      <c r="I1458" s="388">
        <v>0</v>
      </c>
      <c r="J1458" s="388">
        <v>0</v>
      </c>
      <c r="K1458" s="386" t="s">
        <v>96</v>
      </c>
      <c r="L1458" s="386" t="s">
        <v>377</v>
      </c>
      <c r="M1458" s="386" t="s">
        <v>243</v>
      </c>
      <c r="N1458" s="386" t="s">
        <v>83</v>
      </c>
      <c r="O1458" s="386" t="s">
        <v>378</v>
      </c>
      <c r="P1458" s="386" t="s">
        <v>46</v>
      </c>
      <c r="Q1458" s="386" t="s">
        <v>236</v>
      </c>
      <c r="R1458" s="386">
        <v>0</v>
      </c>
      <c r="S1458" s="386">
        <v>0</v>
      </c>
      <c r="T1458" s="386" t="s">
        <v>390</v>
      </c>
      <c r="U1458" s="386" t="s">
        <v>406</v>
      </c>
    </row>
    <row r="1459" spans="1:21">
      <c r="A1459" s="386" t="s">
        <v>96</v>
      </c>
      <c r="B1459" s="386" t="s">
        <v>13</v>
      </c>
      <c r="C1459" s="386"/>
      <c r="D1459" s="387">
        <v>45047</v>
      </c>
      <c r="E1459" s="386">
        <v>5</v>
      </c>
      <c r="F1459" s="386">
        <v>2023</v>
      </c>
      <c r="G1459" s="388">
        <v>0</v>
      </c>
      <c r="H1459" s="388">
        <v>25</v>
      </c>
      <c r="I1459" s="388">
        <v>0</v>
      </c>
      <c r="J1459" s="388">
        <v>0</v>
      </c>
      <c r="K1459" s="386" t="s">
        <v>96</v>
      </c>
      <c r="L1459" s="386" t="s">
        <v>377</v>
      </c>
      <c r="M1459" s="386" t="s">
        <v>243</v>
      </c>
      <c r="N1459" s="386" t="s">
        <v>83</v>
      </c>
      <c r="O1459" s="386" t="s">
        <v>378</v>
      </c>
      <c r="P1459" s="386" t="s">
        <v>46</v>
      </c>
      <c r="Q1459" s="386" t="s">
        <v>236</v>
      </c>
      <c r="R1459" s="386">
        <v>0</v>
      </c>
      <c r="S1459" s="386">
        <v>0</v>
      </c>
      <c r="T1459" s="386" t="s">
        <v>390</v>
      </c>
      <c r="U1459" s="386" t="s">
        <v>406</v>
      </c>
    </row>
    <row r="1460" spans="1:21">
      <c r="A1460" s="386" t="s">
        <v>96</v>
      </c>
      <c r="B1460" s="386" t="s">
        <v>14</v>
      </c>
      <c r="C1460" s="386"/>
      <c r="D1460" s="387">
        <v>45047</v>
      </c>
      <c r="E1460" s="386">
        <v>5</v>
      </c>
      <c r="F1460" s="386">
        <v>2023</v>
      </c>
      <c r="G1460" s="388">
        <v>0</v>
      </c>
      <c r="H1460" s="388">
        <v>25</v>
      </c>
      <c r="I1460" s="388">
        <v>0</v>
      </c>
      <c r="J1460" s="388">
        <v>0</v>
      </c>
      <c r="K1460" s="386" t="s">
        <v>96</v>
      </c>
      <c r="L1460" s="386" t="s">
        <v>377</v>
      </c>
      <c r="M1460" s="386" t="s">
        <v>243</v>
      </c>
      <c r="N1460" s="386" t="s">
        <v>83</v>
      </c>
      <c r="O1460" s="386" t="s">
        <v>378</v>
      </c>
      <c r="P1460" s="386" t="s">
        <v>46</v>
      </c>
      <c r="Q1460" s="386" t="s">
        <v>236</v>
      </c>
      <c r="R1460" s="386">
        <v>0</v>
      </c>
      <c r="S1460" s="389">
        <v>0</v>
      </c>
      <c r="T1460" s="386" t="s">
        <v>390</v>
      </c>
      <c r="U1460" s="386" t="s">
        <v>406</v>
      </c>
    </row>
    <row r="1461" spans="1:21">
      <c r="A1461" s="386" t="s">
        <v>98</v>
      </c>
      <c r="B1461" s="386" t="s">
        <v>7</v>
      </c>
      <c r="C1461" s="386"/>
      <c r="D1461" s="387">
        <v>45047</v>
      </c>
      <c r="E1461" s="386">
        <v>5</v>
      </c>
      <c r="F1461" s="386">
        <v>2023</v>
      </c>
      <c r="G1461" s="388">
        <v>32.5</v>
      </c>
      <c r="H1461" s="388">
        <v>25</v>
      </c>
      <c r="I1461" s="388">
        <v>2.7083333333333335</v>
      </c>
      <c r="J1461" s="388">
        <v>0</v>
      </c>
      <c r="K1461" s="386" t="s">
        <v>98</v>
      </c>
      <c r="L1461" s="386" t="s">
        <v>41</v>
      </c>
      <c r="M1461" s="386" t="s">
        <v>243</v>
      </c>
      <c r="N1461" s="386" t="s">
        <v>83</v>
      </c>
      <c r="O1461" s="386" t="s">
        <v>99</v>
      </c>
      <c r="P1461" s="386" t="s">
        <v>46</v>
      </c>
      <c r="Q1461" s="386" t="s">
        <v>100</v>
      </c>
      <c r="R1461" s="386">
        <v>0</v>
      </c>
      <c r="S1461" s="386">
        <v>0</v>
      </c>
      <c r="T1461" s="386" t="s">
        <v>390</v>
      </c>
      <c r="U1461" s="386" t="s">
        <v>406</v>
      </c>
    </row>
    <row r="1462" spans="1:21">
      <c r="A1462" s="386" t="s">
        <v>98</v>
      </c>
      <c r="B1462" s="386" t="s">
        <v>8</v>
      </c>
      <c r="C1462" s="386"/>
      <c r="D1462" s="387">
        <v>45047</v>
      </c>
      <c r="E1462" s="386">
        <v>5</v>
      </c>
      <c r="F1462" s="386">
        <v>2023</v>
      </c>
      <c r="G1462" s="388">
        <v>3.25</v>
      </c>
      <c r="H1462" s="388">
        <v>25</v>
      </c>
      <c r="I1462" s="388">
        <v>0.27083333333333331</v>
      </c>
      <c r="J1462" s="388">
        <v>0</v>
      </c>
      <c r="K1462" s="386" t="s">
        <v>98</v>
      </c>
      <c r="L1462" s="386" t="s">
        <v>41</v>
      </c>
      <c r="M1462" s="386" t="s">
        <v>243</v>
      </c>
      <c r="N1462" s="386" t="s">
        <v>83</v>
      </c>
      <c r="O1462" s="386" t="s">
        <v>99</v>
      </c>
      <c r="P1462" s="386" t="s">
        <v>46</v>
      </c>
      <c r="Q1462" s="386" t="s">
        <v>100</v>
      </c>
      <c r="R1462" s="386">
        <v>0</v>
      </c>
      <c r="S1462" s="386">
        <v>0</v>
      </c>
      <c r="T1462" s="386" t="s">
        <v>390</v>
      </c>
      <c r="U1462" s="386" t="s">
        <v>406</v>
      </c>
    </row>
    <row r="1463" spans="1:21">
      <c r="A1463" s="386" t="s">
        <v>98</v>
      </c>
      <c r="B1463" s="386" t="s">
        <v>9</v>
      </c>
      <c r="C1463" s="386"/>
      <c r="D1463" s="387">
        <v>45047</v>
      </c>
      <c r="E1463" s="386">
        <v>5</v>
      </c>
      <c r="F1463" s="386">
        <v>2023</v>
      </c>
      <c r="G1463" s="388">
        <v>8.125</v>
      </c>
      <c r="H1463" s="388">
        <v>25</v>
      </c>
      <c r="I1463" s="388">
        <v>0.67708333333333337</v>
      </c>
      <c r="J1463" s="388">
        <v>0</v>
      </c>
      <c r="K1463" s="386" t="s">
        <v>98</v>
      </c>
      <c r="L1463" s="386" t="s">
        <v>41</v>
      </c>
      <c r="M1463" s="386" t="s">
        <v>243</v>
      </c>
      <c r="N1463" s="386" t="s">
        <v>83</v>
      </c>
      <c r="O1463" s="386" t="s">
        <v>99</v>
      </c>
      <c r="P1463" s="386" t="s">
        <v>46</v>
      </c>
      <c r="Q1463" s="386" t="s">
        <v>100</v>
      </c>
      <c r="R1463" s="386">
        <v>0</v>
      </c>
      <c r="S1463" s="389">
        <v>0</v>
      </c>
      <c r="T1463" s="386" t="s">
        <v>390</v>
      </c>
      <c r="U1463" s="386" t="s">
        <v>406</v>
      </c>
    </row>
    <row r="1464" spans="1:21">
      <c r="A1464" s="386" t="s">
        <v>98</v>
      </c>
      <c r="B1464" s="386" t="s">
        <v>10</v>
      </c>
      <c r="C1464" s="386"/>
      <c r="D1464" s="387">
        <v>45047</v>
      </c>
      <c r="E1464" s="386">
        <v>5</v>
      </c>
      <c r="F1464" s="386">
        <v>2023</v>
      </c>
      <c r="G1464" s="388">
        <v>1.625</v>
      </c>
      <c r="H1464" s="388">
        <v>25</v>
      </c>
      <c r="I1464" s="388">
        <v>0.13541666666666666</v>
      </c>
      <c r="J1464" s="388">
        <v>0</v>
      </c>
      <c r="K1464" s="386" t="s">
        <v>98</v>
      </c>
      <c r="L1464" s="386" t="s">
        <v>41</v>
      </c>
      <c r="M1464" s="386" t="s">
        <v>243</v>
      </c>
      <c r="N1464" s="386" t="s">
        <v>83</v>
      </c>
      <c r="O1464" s="386" t="s">
        <v>99</v>
      </c>
      <c r="P1464" s="386" t="s">
        <v>46</v>
      </c>
      <c r="Q1464" s="386" t="s">
        <v>100</v>
      </c>
      <c r="R1464" s="386">
        <v>0</v>
      </c>
      <c r="S1464" s="386">
        <v>0</v>
      </c>
      <c r="T1464" s="386" t="s">
        <v>390</v>
      </c>
      <c r="U1464" s="386" t="s">
        <v>406</v>
      </c>
    </row>
    <row r="1465" spans="1:21">
      <c r="A1465" s="386" t="s">
        <v>98</v>
      </c>
      <c r="B1465" s="386" t="s">
        <v>5</v>
      </c>
      <c r="C1465" s="386"/>
      <c r="D1465" s="387">
        <v>45047</v>
      </c>
      <c r="E1465" s="386">
        <v>5</v>
      </c>
      <c r="F1465" s="386">
        <v>2023</v>
      </c>
      <c r="G1465" s="388">
        <v>29.25</v>
      </c>
      <c r="H1465" s="388">
        <v>25</v>
      </c>
      <c r="I1465" s="388">
        <v>2.4375</v>
      </c>
      <c r="J1465" s="388">
        <v>22.51</v>
      </c>
      <c r="K1465" s="386" t="s">
        <v>98</v>
      </c>
      <c r="L1465" s="386" t="s">
        <v>41</v>
      </c>
      <c r="M1465" s="386" t="s">
        <v>243</v>
      </c>
      <c r="N1465" s="386" t="s">
        <v>83</v>
      </c>
      <c r="O1465" s="386" t="s">
        <v>99</v>
      </c>
      <c r="P1465" s="386" t="s">
        <v>46</v>
      </c>
      <c r="Q1465" s="386" t="s">
        <v>100</v>
      </c>
      <c r="R1465" s="386">
        <v>0</v>
      </c>
      <c r="S1465" s="386">
        <v>0</v>
      </c>
      <c r="T1465" s="386" t="s">
        <v>390</v>
      </c>
      <c r="U1465" s="386" t="s">
        <v>406</v>
      </c>
    </row>
    <row r="1466" spans="1:21">
      <c r="A1466" s="386" t="s">
        <v>98</v>
      </c>
      <c r="B1466" s="386" t="s">
        <v>11</v>
      </c>
      <c r="C1466" s="386"/>
      <c r="D1466" s="387">
        <v>45047</v>
      </c>
      <c r="E1466" s="386">
        <v>5</v>
      </c>
      <c r="F1466" s="386">
        <v>2023</v>
      </c>
      <c r="G1466" s="388">
        <v>48.75</v>
      </c>
      <c r="H1466" s="388">
        <v>25</v>
      </c>
      <c r="I1466" s="388">
        <v>4.0625</v>
      </c>
      <c r="J1466" s="388">
        <v>0</v>
      </c>
      <c r="K1466" s="386" t="s">
        <v>98</v>
      </c>
      <c r="L1466" s="386" t="s">
        <v>41</v>
      </c>
      <c r="M1466" s="386" t="s">
        <v>243</v>
      </c>
      <c r="N1466" s="386" t="s">
        <v>83</v>
      </c>
      <c r="O1466" s="386" t="s">
        <v>99</v>
      </c>
      <c r="P1466" s="386" t="s">
        <v>46</v>
      </c>
      <c r="Q1466" s="386" t="s">
        <v>100</v>
      </c>
      <c r="R1466" s="386">
        <v>0</v>
      </c>
      <c r="S1466" s="389">
        <v>0</v>
      </c>
      <c r="T1466" s="386" t="s">
        <v>390</v>
      </c>
      <c r="U1466" s="386" t="s">
        <v>406</v>
      </c>
    </row>
    <row r="1467" spans="1:21">
      <c r="A1467" s="386" t="s">
        <v>98</v>
      </c>
      <c r="B1467" s="386" t="s">
        <v>12</v>
      </c>
      <c r="C1467" s="386"/>
      <c r="D1467" s="387">
        <v>45047</v>
      </c>
      <c r="E1467" s="386">
        <v>5</v>
      </c>
      <c r="F1467" s="386">
        <v>2023</v>
      </c>
      <c r="G1467" s="388">
        <v>3.25</v>
      </c>
      <c r="H1467" s="388">
        <v>25</v>
      </c>
      <c r="I1467" s="388">
        <v>0.27083333333333331</v>
      </c>
      <c r="J1467" s="388">
        <v>0</v>
      </c>
      <c r="K1467" s="386" t="s">
        <v>98</v>
      </c>
      <c r="L1467" s="386" t="s">
        <v>41</v>
      </c>
      <c r="M1467" s="386" t="s">
        <v>243</v>
      </c>
      <c r="N1467" s="386" t="s">
        <v>83</v>
      </c>
      <c r="O1467" s="386" t="s">
        <v>99</v>
      </c>
      <c r="P1467" s="386" t="s">
        <v>46</v>
      </c>
      <c r="Q1467" s="386" t="s">
        <v>100</v>
      </c>
      <c r="R1467" s="386">
        <v>0</v>
      </c>
      <c r="S1467" s="386">
        <v>0</v>
      </c>
      <c r="T1467" s="386" t="s">
        <v>390</v>
      </c>
      <c r="U1467" s="386" t="s">
        <v>406</v>
      </c>
    </row>
    <row r="1468" spans="1:21">
      <c r="A1468" s="386" t="s">
        <v>98</v>
      </c>
      <c r="B1468" s="386" t="s">
        <v>15</v>
      </c>
      <c r="C1468" s="386"/>
      <c r="D1468" s="387">
        <v>45047</v>
      </c>
      <c r="E1468" s="386">
        <v>5</v>
      </c>
      <c r="F1468" s="386">
        <v>2023</v>
      </c>
      <c r="G1468" s="388">
        <v>3.25</v>
      </c>
      <c r="H1468" s="388">
        <v>25</v>
      </c>
      <c r="I1468" s="388">
        <v>0.27083333333333331</v>
      </c>
      <c r="J1468" s="388">
        <v>0</v>
      </c>
      <c r="K1468" s="386" t="s">
        <v>98</v>
      </c>
      <c r="L1468" s="386" t="s">
        <v>41</v>
      </c>
      <c r="M1468" s="386" t="s">
        <v>243</v>
      </c>
      <c r="N1468" s="386" t="s">
        <v>83</v>
      </c>
      <c r="O1468" s="386" t="s">
        <v>99</v>
      </c>
      <c r="P1468" s="386" t="s">
        <v>46</v>
      </c>
      <c r="Q1468" s="386" t="s">
        <v>100</v>
      </c>
      <c r="R1468" s="386">
        <v>0</v>
      </c>
      <c r="S1468" s="386">
        <v>0</v>
      </c>
      <c r="T1468" s="386" t="s">
        <v>390</v>
      </c>
      <c r="U1468" s="386" t="s">
        <v>406</v>
      </c>
    </row>
    <row r="1469" spans="1:21">
      <c r="A1469" s="386" t="s">
        <v>98</v>
      </c>
      <c r="B1469" s="386" t="s">
        <v>16</v>
      </c>
      <c r="C1469" s="386"/>
      <c r="D1469" s="387">
        <v>45047</v>
      </c>
      <c r="E1469" s="386">
        <v>5</v>
      </c>
      <c r="F1469" s="386">
        <v>2023</v>
      </c>
      <c r="G1469" s="388">
        <v>0</v>
      </c>
      <c r="H1469" s="388">
        <v>25</v>
      </c>
      <c r="I1469" s="388">
        <v>0</v>
      </c>
      <c r="J1469" s="388">
        <v>0</v>
      </c>
      <c r="K1469" s="386" t="s">
        <v>98</v>
      </c>
      <c r="L1469" s="386" t="s">
        <v>41</v>
      </c>
      <c r="M1469" s="386" t="s">
        <v>243</v>
      </c>
      <c r="N1469" s="386" t="s">
        <v>83</v>
      </c>
      <c r="O1469" s="386" t="s">
        <v>99</v>
      </c>
      <c r="P1469" s="386" t="s">
        <v>46</v>
      </c>
      <c r="Q1469" s="386" t="s">
        <v>100</v>
      </c>
      <c r="R1469" s="386">
        <v>15.4</v>
      </c>
      <c r="S1469" s="389">
        <v>63.52</v>
      </c>
      <c r="T1469" s="386" t="s">
        <v>390</v>
      </c>
      <c r="U1469" s="386" t="s">
        <v>406</v>
      </c>
    </row>
    <row r="1470" spans="1:21">
      <c r="A1470" s="386" t="s">
        <v>98</v>
      </c>
      <c r="B1470" s="386" t="s">
        <v>17</v>
      </c>
      <c r="C1470" s="386"/>
      <c r="D1470" s="387">
        <v>45047</v>
      </c>
      <c r="E1470" s="386">
        <v>5</v>
      </c>
      <c r="F1470" s="386">
        <v>2023</v>
      </c>
      <c r="G1470" s="388">
        <v>0</v>
      </c>
      <c r="H1470" s="388">
        <v>25</v>
      </c>
      <c r="I1470" s="388">
        <v>0</v>
      </c>
      <c r="J1470" s="388">
        <v>0</v>
      </c>
      <c r="K1470" s="386" t="s">
        <v>98</v>
      </c>
      <c r="L1470" s="386" t="s">
        <v>41</v>
      </c>
      <c r="M1470" s="386" t="s">
        <v>243</v>
      </c>
      <c r="N1470" s="386" t="s">
        <v>83</v>
      </c>
      <c r="O1470" s="386" t="s">
        <v>99</v>
      </c>
      <c r="P1470" s="386" t="s">
        <v>46</v>
      </c>
      <c r="Q1470" s="386" t="s">
        <v>100</v>
      </c>
      <c r="R1470" s="386">
        <v>15.4</v>
      </c>
      <c r="S1470" s="386">
        <v>13.4787</v>
      </c>
      <c r="T1470" s="386" t="s">
        <v>390</v>
      </c>
      <c r="U1470" s="386" t="s">
        <v>406</v>
      </c>
    </row>
    <row r="1471" spans="1:21">
      <c r="A1471" s="386" t="s">
        <v>98</v>
      </c>
      <c r="B1471" s="386" t="s">
        <v>132</v>
      </c>
      <c r="C1471" s="386"/>
      <c r="D1471" s="387">
        <v>45047</v>
      </c>
      <c r="E1471" s="386">
        <v>5</v>
      </c>
      <c r="F1471" s="386">
        <v>2023</v>
      </c>
      <c r="G1471" s="388">
        <v>0</v>
      </c>
      <c r="H1471" s="388">
        <v>25</v>
      </c>
      <c r="I1471" s="388">
        <v>0</v>
      </c>
      <c r="J1471" s="388">
        <v>0</v>
      </c>
      <c r="K1471" s="386" t="s">
        <v>98</v>
      </c>
      <c r="L1471" s="386" t="s">
        <v>41</v>
      </c>
      <c r="M1471" s="386" t="s">
        <v>243</v>
      </c>
      <c r="N1471" s="386" t="s">
        <v>83</v>
      </c>
      <c r="O1471" s="386" t="s">
        <v>99</v>
      </c>
      <c r="P1471" s="386" t="s">
        <v>46</v>
      </c>
      <c r="Q1471" s="386" t="s">
        <v>100</v>
      </c>
      <c r="R1471" s="386">
        <v>15.4</v>
      </c>
      <c r="S1471" s="386">
        <v>13.484921499999999</v>
      </c>
      <c r="T1471" s="386" t="s">
        <v>390</v>
      </c>
      <c r="U1471" s="386" t="s">
        <v>406</v>
      </c>
    </row>
    <row r="1472" spans="1:21">
      <c r="A1472" s="386" t="s">
        <v>98</v>
      </c>
      <c r="B1472" s="386" t="s">
        <v>13</v>
      </c>
      <c r="C1472" s="386"/>
      <c r="D1472" s="387">
        <v>45047</v>
      </c>
      <c r="E1472" s="386">
        <v>5</v>
      </c>
      <c r="F1472" s="386">
        <v>2023</v>
      </c>
      <c r="G1472" s="388">
        <v>0</v>
      </c>
      <c r="H1472" s="388">
        <v>25</v>
      </c>
      <c r="I1472" s="388">
        <v>0</v>
      </c>
      <c r="J1472" s="388">
        <v>0</v>
      </c>
      <c r="K1472" s="386" t="s">
        <v>98</v>
      </c>
      <c r="L1472" s="386" t="s">
        <v>41</v>
      </c>
      <c r="M1472" s="386" t="s">
        <v>243</v>
      </c>
      <c r="N1472" s="386" t="s">
        <v>83</v>
      </c>
      <c r="O1472" s="386" t="s">
        <v>99</v>
      </c>
      <c r="P1472" s="386" t="s">
        <v>46</v>
      </c>
      <c r="Q1472" s="386" t="s">
        <v>100</v>
      </c>
      <c r="R1472" s="386">
        <v>10.633333333333333</v>
      </c>
      <c r="S1472" s="389">
        <v>0</v>
      </c>
      <c r="T1472" s="386" t="s">
        <v>390</v>
      </c>
      <c r="U1472" s="386" t="s">
        <v>406</v>
      </c>
    </row>
    <row r="1473" spans="1:21">
      <c r="A1473" s="386" t="s">
        <v>98</v>
      </c>
      <c r="B1473" s="386" t="s">
        <v>14</v>
      </c>
      <c r="C1473" s="386"/>
      <c r="D1473" s="387">
        <v>45047</v>
      </c>
      <c r="E1473" s="386">
        <v>5</v>
      </c>
      <c r="F1473" s="386">
        <v>2023</v>
      </c>
      <c r="G1473" s="388">
        <v>0</v>
      </c>
      <c r="H1473" s="388">
        <v>25</v>
      </c>
      <c r="I1473" s="388">
        <v>0</v>
      </c>
      <c r="J1473" s="388">
        <v>0</v>
      </c>
      <c r="K1473" s="386" t="s">
        <v>98</v>
      </c>
      <c r="L1473" s="386" t="s">
        <v>41</v>
      </c>
      <c r="M1473" s="386" t="s">
        <v>243</v>
      </c>
      <c r="N1473" s="386" t="s">
        <v>83</v>
      </c>
      <c r="O1473" s="386" t="s">
        <v>99</v>
      </c>
      <c r="P1473" s="386" t="s">
        <v>46</v>
      </c>
      <c r="Q1473" s="386" t="s">
        <v>100</v>
      </c>
      <c r="R1473" s="386">
        <v>10.633333333333333</v>
      </c>
      <c r="S1473" s="386">
        <v>0</v>
      </c>
      <c r="T1473" s="386" t="s">
        <v>390</v>
      </c>
      <c r="U1473" s="386" t="s">
        <v>406</v>
      </c>
    </row>
    <row r="1474" spans="1:21">
      <c r="A1474" s="386" t="s">
        <v>379</v>
      </c>
      <c r="B1474" s="386" t="s">
        <v>7</v>
      </c>
      <c r="C1474" s="386"/>
      <c r="D1474" s="387">
        <v>45047</v>
      </c>
      <c r="E1474" s="386">
        <v>5</v>
      </c>
      <c r="F1474" s="386">
        <v>2023</v>
      </c>
      <c r="G1474" s="388">
        <v>22.536000000000005</v>
      </c>
      <c r="H1474" s="388">
        <v>25</v>
      </c>
      <c r="I1474" s="388">
        <v>1.8780000000000003</v>
      </c>
      <c r="J1474" s="388">
        <v>0</v>
      </c>
      <c r="K1474" s="386" t="s">
        <v>379</v>
      </c>
      <c r="L1474" s="386" t="s">
        <v>41</v>
      </c>
      <c r="M1474" s="386" t="s">
        <v>243</v>
      </c>
      <c r="N1474" s="386" t="s">
        <v>380</v>
      </c>
      <c r="O1474" s="386" t="s">
        <v>102</v>
      </c>
      <c r="P1474" s="386" t="s">
        <v>46</v>
      </c>
      <c r="Q1474" s="386" t="s">
        <v>103</v>
      </c>
      <c r="R1474" s="386">
        <v>10.633333333333333</v>
      </c>
      <c r="S1474" s="386">
        <v>0</v>
      </c>
      <c r="T1474" s="386" t="s">
        <v>390</v>
      </c>
      <c r="U1474" s="386" t="s">
        <v>406</v>
      </c>
    </row>
    <row r="1475" spans="1:21">
      <c r="A1475" s="386" t="s">
        <v>379</v>
      </c>
      <c r="B1475" s="386" t="s">
        <v>8</v>
      </c>
      <c r="C1475" s="386"/>
      <c r="D1475" s="387">
        <v>45047</v>
      </c>
      <c r="E1475" s="386">
        <v>5</v>
      </c>
      <c r="F1475" s="386">
        <v>2023</v>
      </c>
      <c r="G1475" s="388">
        <v>21.8</v>
      </c>
      <c r="H1475" s="388">
        <v>25</v>
      </c>
      <c r="I1475" s="388">
        <v>1.8166666666666667</v>
      </c>
      <c r="J1475" s="388">
        <v>0</v>
      </c>
      <c r="K1475" s="386" t="s">
        <v>379</v>
      </c>
      <c r="L1475" s="386" t="s">
        <v>41</v>
      </c>
      <c r="M1475" s="386" t="s">
        <v>243</v>
      </c>
      <c r="N1475" s="386" t="s">
        <v>380</v>
      </c>
      <c r="O1475" s="386" t="s">
        <v>102</v>
      </c>
      <c r="P1475" s="386" t="s">
        <v>46</v>
      </c>
      <c r="Q1475" s="386" t="s">
        <v>103</v>
      </c>
      <c r="R1475" s="386">
        <v>5.8666666666666663</v>
      </c>
      <c r="S1475" s="389">
        <v>0</v>
      </c>
      <c r="T1475" s="386" t="s">
        <v>390</v>
      </c>
      <c r="U1475" s="386" t="s">
        <v>406</v>
      </c>
    </row>
    <row r="1476" spans="1:21">
      <c r="A1476" s="386" t="s">
        <v>379</v>
      </c>
      <c r="B1476" s="386" t="s">
        <v>9</v>
      </c>
      <c r="C1476" s="386"/>
      <c r="D1476" s="387">
        <v>45047</v>
      </c>
      <c r="E1476" s="386">
        <v>5</v>
      </c>
      <c r="F1476" s="386">
        <v>2023</v>
      </c>
      <c r="G1476" s="388">
        <v>22.896000000000001</v>
      </c>
      <c r="H1476" s="388">
        <v>25</v>
      </c>
      <c r="I1476" s="388">
        <v>1.9079999999999999</v>
      </c>
      <c r="J1476" s="388">
        <v>0</v>
      </c>
      <c r="K1476" s="386" t="s">
        <v>379</v>
      </c>
      <c r="L1476" s="386" t="s">
        <v>41</v>
      </c>
      <c r="M1476" s="386" t="s">
        <v>243</v>
      </c>
      <c r="N1476" s="386" t="s">
        <v>380</v>
      </c>
      <c r="O1476" s="386" t="s">
        <v>102</v>
      </c>
      <c r="P1476" s="386" t="s">
        <v>46</v>
      </c>
      <c r="Q1476" s="386" t="s">
        <v>103</v>
      </c>
      <c r="R1476" s="386">
        <v>5.8666666666666663</v>
      </c>
      <c r="S1476" s="386">
        <v>0</v>
      </c>
      <c r="T1476" s="386" t="s">
        <v>390</v>
      </c>
      <c r="U1476" s="386" t="s">
        <v>406</v>
      </c>
    </row>
    <row r="1477" spans="1:21">
      <c r="A1477" s="386" t="s">
        <v>379</v>
      </c>
      <c r="B1477" s="386" t="s">
        <v>10</v>
      </c>
      <c r="C1477" s="386"/>
      <c r="D1477" s="387">
        <v>45047</v>
      </c>
      <c r="E1477" s="386">
        <v>5</v>
      </c>
      <c r="F1477" s="386">
        <v>2023</v>
      </c>
      <c r="G1477" s="388">
        <v>1.56</v>
      </c>
      <c r="H1477" s="388">
        <v>25</v>
      </c>
      <c r="I1477" s="388">
        <v>0.13</v>
      </c>
      <c r="J1477" s="388">
        <v>0</v>
      </c>
      <c r="K1477" s="386" t="s">
        <v>379</v>
      </c>
      <c r="L1477" s="386" t="s">
        <v>41</v>
      </c>
      <c r="M1477" s="386" t="s">
        <v>243</v>
      </c>
      <c r="N1477" s="386" t="s">
        <v>380</v>
      </c>
      <c r="O1477" s="386" t="s">
        <v>102</v>
      </c>
      <c r="P1477" s="386" t="s">
        <v>46</v>
      </c>
      <c r="Q1477" s="386" t="s">
        <v>103</v>
      </c>
      <c r="R1477" s="386">
        <v>5.8666666666666663</v>
      </c>
      <c r="S1477" s="386">
        <v>0</v>
      </c>
      <c r="T1477" s="386" t="s">
        <v>390</v>
      </c>
      <c r="U1477" s="386" t="s">
        <v>406</v>
      </c>
    </row>
    <row r="1478" spans="1:21">
      <c r="A1478" s="386" t="s">
        <v>379</v>
      </c>
      <c r="B1478" s="386" t="s">
        <v>5</v>
      </c>
      <c r="C1478" s="386"/>
      <c r="D1478" s="387">
        <v>45047</v>
      </c>
      <c r="E1478" s="386">
        <v>5</v>
      </c>
      <c r="F1478" s="386">
        <v>2023</v>
      </c>
      <c r="G1478" s="388">
        <v>8.0959999999999983</v>
      </c>
      <c r="H1478" s="388">
        <v>25</v>
      </c>
      <c r="I1478" s="388">
        <v>0.67466666666666653</v>
      </c>
      <c r="J1478" s="388">
        <v>0</v>
      </c>
      <c r="K1478" s="386" t="s">
        <v>379</v>
      </c>
      <c r="L1478" s="386" t="s">
        <v>41</v>
      </c>
      <c r="M1478" s="386" t="s">
        <v>243</v>
      </c>
      <c r="N1478" s="386" t="s">
        <v>380</v>
      </c>
      <c r="O1478" s="386" t="s">
        <v>102</v>
      </c>
      <c r="P1478" s="386" t="s">
        <v>46</v>
      </c>
      <c r="Q1478" s="386" t="s">
        <v>103</v>
      </c>
      <c r="R1478" s="386">
        <v>5.8666666666666663</v>
      </c>
      <c r="S1478" s="389">
        <v>0</v>
      </c>
      <c r="T1478" s="386" t="s">
        <v>390</v>
      </c>
      <c r="U1478" s="386" t="s">
        <v>406</v>
      </c>
    </row>
    <row r="1479" spans="1:21">
      <c r="A1479" s="386" t="s">
        <v>379</v>
      </c>
      <c r="B1479" s="386" t="s">
        <v>11</v>
      </c>
      <c r="C1479" s="386"/>
      <c r="D1479" s="387">
        <v>45047</v>
      </c>
      <c r="E1479" s="386">
        <v>5</v>
      </c>
      <c r="F1479" s="386">
        <v>2023</v>
      </c>
      <c r="G1479" s="388">
        <v>3.1120000000000001</v>
      </c>
      <c r="H1479" s="388">
        <v>25</v>
      </c>
      <c r="I1479" s="388">
        <v>0.2593333333333333</v>
      </c>
      <c r="J1479" s="388">
        <v>0</v>
      </c>
      <c r="K1479" s="386" t="s">
        <v>379</v>
      </c>
      <c r="L1479" s="386" t="s">
        <v>41</v>
      </c>
      <c r="M1479" s="386" t="s">
        <v>243</v>
      </c>
      <c r="N1479" s="386" t="s">
        <v>380</v>
      </c>
      <c r="O1479" s="386" t="s">
        <v>102</v>
      </c>
      <c r="P1479" s="386" t="s">
        <v>46</v>
      </c>
      <c r="Q1479" s="386" t="s">
        <v>103</v>
      </c>
      <c r="R1479" s="386">
        <v>5.8666666666666663</v>
      </c>
      <c r="S1479" s="386">
        <v>0</v>
      </c>
      <c r="T1479" s="386" t="s">
        <v>390</v>
      </c>
      <c r="U1479" s="386" t="s">
        <v>406</v>
      </c>
    </row>
    <row r="1480" spans="1:21">
      <c r="A1480" s="386" t="s">
        <v>379</v>
      </c>
      <c r="B1480" s="386" t="s">
        <v>12</v>
      </c>
      <c r="C1480" s="386"/>
      <c r="D1480" s="387">
        <v>45047</v>
      </c>
      <c r="E1480" s="386">
        <v>5</v>
      </c>
      <c r="F1480" s="386">
        <v>2023</v>
      </c>
      <c r="G1480" s="388">
        <v>0</v>
      </c>
      <c r="H1480" s="388">
        <v>25</v>
      </c>
      <c r="I1480" s="388">
        <v>0</v>
      </c>
      <c r="J1480" s="388">
        <v>0</v>
      </c>
      <c r="K1480" s="386" t="s">
        <v>379</v>
      </c>
      <c r="L1480" s="386" t="s">
        <v>41</v>
      </c>
      <c r="M1480" s="386" t="s">
        <v>243</v>
      </c>
      <c r="N1480" s="386" t="s">
        <v>380</v>
      </c>
      <c r="O1480" s="386" t="s">
        <v>102</v>
      </c>
      <c r="P1480" s="386" t="s">
        <v>46</v>
      </c>
      <c r="Q1480" s="386" t="s">
        <v>103</v>
      </c>
      <c r="R1480" s="386">
        <v>5.8666666666666663</v>
      </c>
      <c r="S1480" s="386">
        <v>0</v>
      </c>
      <c r="T1480" s="386" t="s">
        <v>390</v>
      </c>
      <c r="U1480" s="386" t="s">
        <v>406</v>
      </c>
    </row>
    <row r="1481" spans="1:21">
      <c r="A1481" s="386" t="s">
        <v>379</v>
      </c>
      <c r="B1481" s="386" t="s">
        <v>15</v>
      </c>
      <c r="C1481" s="386"/>
      <c r="D1481" s="387">
        <v>45047</v>
      </c>
      <c r="E1481" s="386">
        <v>5</v>
      </c>
      <c r="F1481" s="386">
        <v>2023</v>
      </c>
      <c r="G1481" s="388">
        <v>0</v>
      </c>
      <c r="H1481" s="388">
        <v>25</v>
      </c>
      <c r="I1481" s="388">
        <v>0</v>
      </c>
      <c r="J1481" s="388">
        <v>0</v>
      </c>
      <c r="K1481" s="386" t="s">
        <v>379</v>
      </c>
      <c r="L1481" s="386" t="s">
        <v>41</v>
      </c>
      <c r="M1481" s="386" t="s">
        <v>243</v>
      </c>
      <c r="N1481" s="386" t="s">
        <v>380</v>
      </c>
      <c r="O1481" s="386" t="s">
        <v>102</v>
      </c>
      <c r="P1481" s="386" t="s">
        <v>46</v>
      </c>
      <c r="Q1481" s="386" t="s">
        <v>103</v>
      </c>
      <c r="R1481" s="386">
        <v>0.73333333333333328</v>
      </c>
      <c r="S1481" s="389">
        <v>0</v>
      </c>
      <c r="T1481" s="386" t="s">
        <v>390</v>
      </c>
      <c r="U1481" s="386" t="s">
        <v>406</v>
      </c>
    </row>
    <row r="1482" spans="1:21">
      <c r="A1482" s="386" t="s">
        <v>379</v>
      </c>
      <c r="B1482" s="386" t="s">
        <v>16</v>
      </c>
      <c r="C1482" s="386"/>
      <c r="D1482" s="387">
        <v>45047</v>
      </c>
      <c r="E1482" s="386">
        <v>5</v>
      </c>
      <c r="F1482" s="386">
        <v>2023</v>
      </c>
      <c r="G1482" s="388">
        <v>0</v>
      </c>
      <c r="H1482" s="388">
        <v>25</v>
      </c>
      <c r="I1482" s="388">
        <v>0</v>
      </c>
      <c r="J1482" s="388">
        <v>0</v>
      </c>
      <c r="K1482" s="386" t="s">
        <v>379</v>
      </c>
      <c r="L1482" s="386" t="s">
        <v>41</v>
      </c>
      <c r="M1482" s="386" t="s">
        <v>243</v>
      </c>
      <c r="N1482" s="386" t="s">
        <v>380</v>
      </c>
      <c r="O1482" s="386" t="s">
        <v>102</v>
      </c>
      <c r="P1482" s="386" t="s">
        <v>46</v>
      </c>
      <c r="Q1482" s="386" t="s">
        <v>103</v>
      </c>
      <c r="R1482" s="386">
        <v>0.73333333333333328</v>
      </c>
      <c r="S1482" s="386">
        <v>0</v>
      </c>
      <c r="T1482" s="386" t="s">
        <v>390</v>
      </c>
      <c r="U1482" s="386" t="s">
        <v>406</v>
      </c>
    </row>
    <row r="1483" spans="1:21">
      <c r="A1483" s="386" t="s">
        <v>379</v>
      </c>
      <c r="B1483" s="386" t="s">
        <v>17</v>
      </c>
      <c r="C1483" s="386"/>
      <c r="D1483" s="387">
        <v>45047</v>
      </c>
      <c r="E1483" s="386">
        <v>5</v>
      </c>
      <c r="F1483" s="386">
        <v>2023</v>
      </c>
      <c r="G1483" s="388">
        <v>0</v>
      </c>
      <c r="H1483" s="388">
        <v>25</v>
      </c>
      <c r="I1483" s="388">
        <v>0</v>
      </c>
      <c r="J1483" s="388">
        <v>0</v>
      </c>
      <c r="K1483" s="386" t="s">
        <v>379</v>
      </c>
      <c r="L1483" s="386" t="s">
        <v>41</v>
      </c>
      <c r="M1483" s="386" t="s">
        <v>243</v>
      </c>
      <c r="N1483" s="386" t="s">
        <v>380</v>
      </c>
      <c r="O1483" s="386" t="s">
        <v>102</v>
      </c>
      <c r="P1483" s="386" t="s">
        <v>46</v>
      </c>
      <c r="Q1483" s="386" t="s">
        <v>103</v>
      </c>
      <c r="R1483" s="386">
        <v>0.73333333333333328</v>
      </c>
      <c r="S1483" s="386">
        <v>0</v>
      </c>
      <c r="T1483" s="386" t="s">
        <v>390</v>
      </c>
      <c r="U1483" s="386" t="s">
        <v>406</v>
      </c>
    </row>
    <row r="1484" spans="1:21">
      <c r="A1484" s="386" t="s">
        <v>379</v>
      </c>
      <c r="B1484" s="386" t="s">
        <v>132</v>
      </c>
      <c r="C1484" s="386"/>
      <c r="D1484" s="387">
        <v>45047</v>
      </c>
      <c r="E1484" s="386">
        <v>5</v>
      </c>
      <c r="F1484" s="386">
        <v>2023</v>
      </c>
      <c r="G1484" s="388">
        <v>0</v>
      </c>
      <c r="H1484" s="388">
        <v>25</v>
      </c>
      <c r="I1484" s="388">
        <v>0</v>
      </c>
      <c r="J1484" s="388">
        <v>0</v>
      </c>
      <c r="K1484" s="386" t="s">
        <v>379</v>
      </c>
      <c r="L1484" s="386" t="s">
        <v>41</v>
      </c>
      <c r="M1484" s="386" t="s">
        <v>243</v>
      </c>
      <c r="N1484" s="386" t="s">
        <v>380</v>
      </c>
      <c r="O1484" s="386" t="s">
        <v>102</v>
      </c>
      <c r="P1484" s="386" t="s">
        <v>46</v>
      </c>
      <c r="Q1484" s="386" t="s">
        <v>103</v>
      </c>
      <c r="R1484" s="386">
        <v>2.2000000000000002</v>
      </c>
      <c r="S1484" s="389">
        <v>0</v>
      </c>
      <c r="T1484" s="386" t="s">
        <v>390</v>
      </c>
      <c r="U1484" s="386" t="s">
        <v>406</v>
      </c>
    </row>
    <row r="1485" spans="1:21">
      <c r="A1485" s="386" t="s">
        <v>379</v>
      </c>
      <c r="B1485" s="386" t="s">
        <v>13</v>
      </c>
      <c r="C1485" s="386"/>
      <c r="D1485" s="387">
        <v>45047</v>
      </c>
      <c r="E1485" s="386">
        <v>5</v>
      </c>
      <c r="F1485" s="386">
        <v>2023</v>
      </c>
      <c r="G1485" s="388">
        <v>0</v>
      </c>
      <c r="H1485" s="388">
        <v>25</v>
      </c>
      <c r="I1485" s="388">
        <v>0</v>
      </c>
      <c r="J1485" s="388">
        <v>0</v>
      </c>
      <c r="K1485" s="386" t="s">
        <v>379</v>
      </c>
      <c r="L1485" s="386" t="s">
        <v>41</v>
      </c>
      <c r="M1485" s="386" t="s">
        <v>243</v>
      </c>
      <c r="N1485" s="386" t="s">
        <v>380</v>
      </c>
      <c r="O1485" s="386" t="s">
        <v>102</v>
      </c>
      <c r="P1485" s="386" t="s">
        <v>46</v>
      </c>
      <c r="Q1485" s="386" t="s">
        <v>103</v>
      </c>
      <c r="R1485" s="386">
        <v>2.2000000000000002</v>
      </c>
      <c r="S1485" s="386">
        <v>0</v>
      </c>
      <c r="T1485" s="386" t="s">
        <v>390</v>
      </c>
      <c r="U1485" s="386" t="s">
        <v>406</v>
      </c>
    </row>
    <row r="1486" spans="1:21">
      <c r="A1486" s="386" t="s">
        <v>379</v>
      </c>
      <c r="B1486" s="386" t="s">
        <v>14</v>
      </c>
      <c r="C1486" s="386"/>
      <c r="D1486" s="387">
        <v>45047</v>
      </c>
      <c r="E1486" s="386">
        <v>5</v>
      </c>
      <c r="F1486" s="386">
        <v>2023</v>
      </c>
      <c r="G1486" s="388">
        <v>0</v>
      </c>
      <c r="H1486" s="388">
        <v>25</v>
      </c>
      <c r="I1486" s="388">
        <v>0</v>
      </c>
      <c r="J1486" s="388">
        <v>0</v>
      </c>
      <c r="K1486" s="386" t="s">
        <v>379</v>
      </c>
      <c r="L1486" s="386" t="s">
        <v>41</v>
      </c>
      <c r="M1486" s="386" t="s">
        <v>243</v>
      </c>
      <c r="N1486" s="386" t="s">
        <v>380</v>
      </c>
      <c r="O1486" s="386" t="s">
        <v>102</v>
      </c>
      <c r="P1486" s="386" t="s">
        <v>46</v>
      </c>
      <c r="Q1486" s="386" t="s">
        <v>103</v>
      </c>
      <c r="R1486" s="386">
        <v>2.2000000000000002</v>
      </c>
      <c r="S1486" s="386">
        <v>0</v>
      </c>
      <c r="T1486" s="386" t="s">
        <v>390</v>
      </c>
      <c r="U1486" s="386" t="s">
        <v>406</v>
      </c>
    </row>
    <row r="1487" spans="1:21">
      <c r="A1487" s="386" t="s">
        <v>104</v>
      </c>
      <c r="B1487" s="386" t="s">
        <v>7</v>
      </c>
      <c r="C1487" s="386"/>
      <c r="D1487" s="387">
        <v>45047</v>
      </c>
      <c r="E1487" s="386">
        <v>5</v>
      </c>
      <c r="F1487" s="386">
        <v>2023</v>
      </c>
      <c r="G1487" s="388">
        <v>50</v>
      </c>
      <c r="H1487" s="388">
        <v>25</v>
      </c>
      <c r="I1487" s="388">
        <v>4.166666666666667</v>
      </c>
      <c r="J1487" s="388">
        <v>39.14</v>
      </c>
      <c r="K1487" s="386" t="s">
        <v>104</v>
      </c>
      <c r="L1487" s="386" t="s">
        <v>41</v>
      </c>
      <c r="M1487" s="386" t="s">
        <v>243</v>
      </c>
      <c r="N1487" s="386" t="s">
        <v>83</v>
      </c>
      <c r="O1487" s="386" t="s">
        <v>105</v>
      </c>
      <c r="P1487" s="386" t="s">
        <v>46</v>
      </c>
      <c r="Q1487" s="386" t="s">
        <v>106</v>
      </c>
      <c r="R1487" s="386">
        <v>4.4000000000000004</v>
      </c>
      <c r="S1487" s="389">
        <v>0</v>
      </c>
      <c r="T1487" s="386" t="s">
        <v>390</v>
      </c>
      <c r="U1487" s="386" t="s">
        <v>406</v>
      </c>
    </row>
    <row r="1488" spans="1:21">
      <c r="A1488" s="386" t="s">
        <v>104</v>
      </c>
      <c r="B1488" s="386" t="s">
        <v>8</v>
      </c>
      <c r="C1488" s="386"/>
      <c r="D1488" s="387">
        <v>45047</v>
      </c>
      <c r="E1488" s="386">
        <v>5</v>
      </c>
      <c r="F1488" s="386">
        <v>2023</v>
      </c>
      <c r="G1488" s="388">
        <v>20</v>
      </c>
      <c r="H1488" s="388">
        <v>25</v>
      </c>
      <c r="I1488" s="388">
        <v>1.6666666666666667</v>
      </c>
      <c r="J1488" s="388">
        <v>0</v>
      </c>
      <c r="K1488" s="386" t="s">
        <v>104</v>
      </c>
      <c r="L1488" s="386" t="s">
        <v>41</v>
      </c>
      <c r="M1488" s="386" t="s">
        <v>243</v>
      </c>
      <c r="N1488" s="386" t="s">
        <v>83</v>
      </c>
      <c r="O1488" s="386" t="s">
        <v>105</v>
      </c>
      <c r="P1488" s="386" t="s">
        <v>46</v>
      </c>
      <c r="Q1488" s="386" t="s">
        <v>106</v>
      </c>
      <c r="R1488" s="386">
        <v>4.4000000000000004</v>
      </c>
      <c r="S1488" s="386">
        <v>0</v>
      </c>
      <c r="T1488" s="386" t="s">
        <v>390</v>
      </c>
      <c r="U1488" s="386" t="s">
        <v>406</v>
      </c>
    </row>
    <row r="1489" spans="1:21">
      <c r="A1489" s="386" t="s">
        <v>104</v>
      </c>
      <c r="B1489" s="386" t="s">
        <v>9</v>
      </c>
      <c r="C1489" s="386"/>
      <c r="D1489" s="387">
        <v>45047</v>
      </c>
      <c r="E1489" s="386">
        <v>5</v>
      </c>
      <c r="F1489" s="386">
        <v>2023</v>
      </c>
      <c r="G1489" s="388">
        <v>25</v>
      </c>
      <c r="H1489" s="388">
        <v>25</v>
      </c>
      <c r="I1489" s="388">
        <v>2.0833333333333335</v>
      </c>
      <c r="J1489" s="388">
        <v>0</v>
      </c>
      <c r="K1489" s="386" t="s">
        <v>104</v>
      </c>
      <c r="L1489" s="386" t="s">
        <v>41</v>
      </c>
      <c r="M1489" s="386" t="s">
        <v>243</v>
      </c>
      <c r="N1489" s="386" t="s">
        <v>83</v>
      </c>
      <c r="O1489" s="386" t="s">
        <v>105</v>
      </c>
      <c r="P1489" s="386" t="s">
        <v>46</v>
      </c>
      <c r="Q1489" s="386" t="s">
        <v>106</v>
      </c>
      <c r="R1489" s="386">
        <v>4.4000000000000004</v>
      </c>
      <c r="S1489" s="386">
        <v>0</v>
      </c>
      <c r="T1489" s="386" t="s">
        <v>390</v>
      </c>
      <c r="U1489" s="386" t="s">
        <v>406</v>
      </c>
    </row>
    <row r="1490" spans="1:21">
      <c r="A1490" s="386" t="s">
        <v>104</v>
      </c>
      <c r="B1490" s="386" t="s">
        <v>10</v>
      </c>
      <c r="C1490" s="386"/>
      <c r="D1490" s="387">
        <v>45047</v>
      </c>
      <c r="E1490" s="386">
        <v>5</v>
      </c>
      <c r="F1490" s="386">
        <v>2023</v>
      </c>
      <c r="G1490" s="388">
        <v>65</v>
      </c>
      <c r="H1490" s="388">
        <v>25</v>
      </c>
      <c r="I1490" s="388">
        <v>5.416666666666667</v>
      </c>
      <c r="J1490" s="388">
        <v>0</v>
      </c>
      <c r="K1490" s="386" t="s">
        <v>104</v>
      </c>
      <c r="L1490" s="386" t="s">
        <v>41</v>
      </c>
      <c r="M1490" s="386" t="s">
        <v>243</v>
      </c>
      <c r="N1490" s="386" t="s">
        <v>83</v>
      </c>
      <c r="O1490" s="386" t="s">
        <v>105</v>
      </c>
      <c r="P1490" s="386" t="s">
        <v>46</v>
      </c>
      <c r="Q1490" s="386" t="s">
        <v>106</v>
      </c>
      <c r="R1490" s="386">
        <v>2.2000000000000002</v>
      </c>
      <c r="S1490" s="389">
        <v>0</v>
      </c>
      <c r="T1490" s="386" t="s">
        <v>390</v>
      </c>
      <c r="U1490" s="386" t="s">
        <v>406</v>
      </c>
    </row>
    <row r="1491" spans="1:21">
      <c r="A1491" s="386" t="s">
        <v>104</v>
      </c>
      <c r="B1491" s="386" t="s">
        <v>5</v>
      </c>
      <c r="C1491" s="386"/>
      <c r="D1491" s="387">
        <v>45047</v>
      </c>
      <c r="E1491" s="386">
        <v>5</v>
      </c>
      <c r="F1491" s="386">
        <v>2023</v>
      </c>
      <c r="G1491" s="388">
        <v>24</v>
      </c>
      <c r="H1491" s="388">
        <v>25</v>
      </c>
      <c r="I1491" s="388">
        <v>2</v>
      </c>
      <c r="J1491" s="388">
        <v>0</v>
      </c>
      <c r="K1491" s="386" t="s">
        <v>104</v>
      </c>
      <c r="L1491" s="386" t="s">
        <v>41</v>
      </c>
      <c r="M1491" s="386" t="s">
        <v>243</v>
      </c>
      <c r="N1491" s="386" t="s">
        <v>83</v>
      </c>
      <c r="O1491" s="386" t="s">
        <v>105</v>
      </c>
      <c r="P1491" s="386" t="s">
        <v>46</v>
      </c>
      <c r="Q1491" s="386" t="s">
        <v>106</v>
      </c>
      <c r="R1491" s="386">
        <v>2.2000000000000002</v>
      </c>
      <c r="S1491" s="386">
        <v>0</v>
      </c>
      <c r="T1491" s="386" t="s">
        <v>390</v>
      </c>
      <c r="U1491" s="386" t="s">
        <v>406</v>
      </c>
    </row>
    <row r="1492" spans="1:21">
      <c r="A1492" s="386" t="s">
        <v>104</v>
      </c>
      <c r="B1492" s="386" t="s">
        <v>11</v>
      </c>
      <c r="C1492" s="386"/>
      <c r="D1492" s="387">
        <v>45047</v>
      </c>
      <c r="E1492" s="386">
        <v>5</v>
      </c>
      <c r="F1492" s="386">
        <v>2023</v>
      </c>
      <c r="G1492" s="388">
        <v>60</v>
      </c>
      <c r="H1492" s="388">
        <v>25</v>
      </c>
      <c r="I1492" s="388">
        <v>5</v>
      </c>
      <c r="J1492" s="388">
        <v>0</v>
      </c>
      <c r="K1492" s="386" t="s">
        <v>104</v>
      </c>
      <c r="L1492" s="386" t="s">
        <v>41</v>
      </c>
      <c r="M1492" s="386" t="s">
        <v>243</v>
      </c>
      <c r="N1492" s="386" t="s">
        <v>83</v>
      </c>
      <c r="O1492" s="386" t="s">
        <v>105</v>
      </c>
      <c r="P1492" s="386" t="s">
        <v>46</v>
      </c>
      <c r="Q1492" s="386" t="s">
        <v>106</v>
      </c>
      <c r="R1492" s="386">
        <v>2.2000000000000002</v>
      </c>
      <c r="S1492" s="386">
        <v>0</v>
      </c>
      <c r="T1492" s="386" t="s">
        <v>390</v>
      </c>
      <c r="U1492" s="386" t="s">
        <v>406</v>
      </c>
    </row>
    <row r="1493" spans="1:21">
      <c r="A1493" s="386" t="s">
        <v>104</v>
      </c>
      <c r="B1493" s="386" t="s">
        <v>12</v>
      </c>
      <c r="C1493" s="386"/>
      <c r="D1493" s="387">
        <v>45047</v>
      </c>
      <c r="E1493" s="386">
        <v>5</v>
      </c>
      <c r="F1493" s="386">
        <v>2023</v>
      </c>
      <c r="G1493" s="388">
        <v>0</v>
      </c>
      <c r="H1493" s="388">
        <v>25</v>
      </c>
      <c r="I1493" s="388">
        <v>0</v>
      </c>
      <c r="J1493" s="388">
        <v>0</v>
      </c>
      <c r="K1493" s="386" t="s">
        <v>104</v>
      </c>
      <c r="L1493" s="386" t="s">
        <v>41</v>
      </c>
      <c r="M1493" s="386" t="s">
        <v>243</v>
      </c>
      <c r="N1493" s="386" t="s">
        <v>83</v>
      </c>
      <c r="O1493" s="386" t="s">
        <v>105</v>
      </c>
      <c r="P1493" s="386" t="s">
        <v>46</v>
      </c>
      <c r="Q1493" s="386" t="s">
        <v>106</v>
      </c>
      <c r="R1493" s="386">
        <v>0</v>
      </c>
      <c r="S1493" s="389">
        <v>0</v>
      </c>
      <c r="T1493" s="386" t="s">
        <v>390</v>
      </c>
      <c r="U1493" s="386" t="s">
        <v>406</v>
      </c>
    </row>
    <row r="1494" spans="1:21">
      <c r="A1494" s="386" t="s">
        <v>104</v>
      </c>
      <c r="B1494" s="386" t="s">
        <v>15</v>
      </c>
      <c r="C1494" s="386"/>
      <c r="D1494" s="387">
        <v>45047</v>
      </c>
      <c r="E1494" s="386">
        <v>5</v>
      </c>
      <c r="F1494" s="386">
        <v>2023</v>
      </c>
      <c r="G1494" s="388">
        <v>0</v>
      </c>
      <c r="H1494" s="388">
        <v>25</v>
      </c>
      <c r="I1494" s="388">
        <v>0</v>
      </c>
      <c r="J1494" s="388">
        <v>0</v>
      </c>
      <c r="K1494" s="386" t="s">
        <v>104</v>
      </c>
      <c r="L1494" s="386" t="s">
        <v>41</v>
      </c>
      <c r="M1494" s="386" t="s">
        <v>243</v>
      </c>
      <c r="N1494" s="386" t="s">
        <v>83</v>
      </c>
      <c r="O1494" s="386" t="s">
        <v>105</v>
      </c>
      <c r="P1494" s="386" t="s">
        <v>46</v>
      </c>
      <c r="Q1494" s="386" t="s">
        <v>106</v>
      </c>
      <c r="R1494" s="386">
        <v>0</v>
      </c>
      <c r="S1494" s="386">
        <v>0</v>
      </c>
      <c r="T1494" s="386" t="s">
        <v>390</v>
      </c>
      <c r="U1494" s="386" t="s">
        <v>406</v>
      </c>
    </row>
    <row r="1495" spans="1:21">
      <c r="A1495" s="386" t="s">
        <v>104</v>
      </c>
      <c r="B1495" s="386" t="s">
        <v>16</v>
      </c>
      <c r="C1495" s="386"/>
      <c r="D1495" s="387">
        <v>45047</v>
      </c>
      <c r="E1495" s="386">
        <v>5</v>
      </c>
      <c r="F1495" s="386">
        <v>2023</v>
      </c>
      <c r="G1495" s="388">
        <v>0</v>
      </c>
      <c r="H1495" s="388">
        <v>25</v>
      </c>
      <c r="I1495" s="388">
        <v>0</v>
      </c>
      <c r="J1495" s="388">
        <v>0</v>
      </c>
      <c r="K1495" s="386" t="s">
        <v>104</v>
      </c>
      <c r="L1495" s="386" t="s">
        <v>41</v>
      </c>
      <c r="M1495" s="386" t="s">
        <v>243</v>
      </c>
      <c r="N1495" s="386" t="s">
        <v>83</v>
      </c>
      <c r="O1495" s="386" t="s">
        <v>105</v>
      </c>
      <c r="P1495" s="386" t="s">
        <v>46</v>
      </c>
      <c r="Q1495" s="386" t="s">
        <v>106</v>
      </c>
      <c r="R1495" s="386">
        <v>0</v>
      </c>
      <c r="S1495" s="386">
        <v>0</v>
      </c>
      <c r="T1495" s="386" t="s">
        <v>390</v>
      </c>
      <c r="U1495" s="386" t="s">
        <v>406</v>
      </c>
    </row>
    <row r="1496" spans="1:21">
      <c r="A1496" s="386" t="s">
        <v>104</v>
      </c>
      <c r="B1496" s="386" t="s">
        <v>17</v>
      </c>
      <c r="C1496" s="386"/>
      <c r="D1496" s="387">
        <v>45047</v>
      </c>
      <c r="E1496" s="386">
        <v>5</v>
      </c>
      <c r="F1496" s="386">
        <v>2023</v>
      </c>
      <c r="G1496" s="388">
        <v>0</v>
      </c>
      <c r="H1496" s="388">
        <v>25</v>
      </c>
      <c r="I1496" s="388">
        <v>0</v>
      </c>
      <c r="J1496" s="388">
        <v>0</v>
      </c>
      <c r="K1496" s="386" t="s">
        <v>104</v>
      </c>
      <c r="L1496" s="386" t="s">
        <v>41</v>
      </c>
      <c r="M1496" s="386" t="s">
        <v>243</v>
      </c>
      <c r="N1496" s="386" t="s">
        <v>83</v>
      </c>
      <c r="O1496" s="386" t="s">
        <v>105</v>
      </c>
      <c r="P1496" s="386" t="s">
        <v>46</v>
      </c>
      <c r="Q1496" s="386" t="s">
        <v>106</v>
      </c>
      <c r="R1496" s="386">
        <v>1.1000000000000001</v>
      </c>
      <c r="S1496" s="389">
        <v>0</v>
      </c>
      <c r="T1496" s="386" t="s">
        <v>390</v>
      </c>
      <c r="U1496" s="386" t="s">
        <v>406</v>
      </c>
    </row>
    <row r="1497" spans="1:21">
      <c r="A1497" s="386" t="s">
        <v>104</v>
      </c>
      <c r="B1497" s="386" t="s">
        <v>132</v>
      </c>
      <c r="C1497" s="386"/>
      <c r="D1497" s="387">
        <v>45047</v>
      </c>
      <c r="E1497" s="386">
        <v>5</v>
      </c>
      <c r="F1497" s="386">
        <v>2023</v>
      </c>
      <c r="G1497" s="388">
        <v>0</v>
      </c>
      <c r="H1497" s="388">
        <v>25</v>
      </c>
      <c r="I1497" s="388">
        <v>0</v>
      </c>
      <c r="J1497" s="388">
        <v>0</v>
      </c>
      <c r="K1497" s="386" t="s">
        <v>104</v>
      </c>
      <c r="L1497" s="386" t="s">
        <v>41</v>
      </c>
      <c r="M1497" s="386" t="s">
        <v>243</v>
      </c>
      <c r="N1497" s="386" t="s">
        <v>83</v>
      </c>
      <c r="O1497" s="386" t="s">
        <v>105</v>
      </c>
      <c r="P1497" s="386" t="s">
        <v>46</v>
      </c>
      <c r="Q1497" s="386" t="s">
        <v>106</v>
      </c>
      <c r="R1497" s="386">
        <v>1.1000000000000001</v>
      </c>
      <c r="S1497" s="386">
        <v>0</v>
      </c>
      <c r="T1497" s="386" t="s">
        <v>390</v>
      </c>
      <c r="U1497" s="386" t="s">
        <v>406</v>
      </c>
    </row>
    <row r="1498" spans="1:21">
      <c r="A1498" s="386" t="s">
        <v>104</v>
      </c>
      <c r="B1498" s="386" t="s">
        <v>13</v>
      </c>
      <c r="C1498" s="386"/>
      <c r="D1498" s="387">
        <v>45047</v>
      </c>
      <c r="E1498" s="386">
        <v>5</v>
      </c>
      <c r="F1498" s="386">
        <v>2023</v>
      </c>
      <c r="G1498" s="388">
        <v>0</v>
      </c>
      <c r="H1498" s="388">
        <v>25</v>
      </c>
      <c r="I1498" s="388">
        <v>0</v>
      </c>
      <c r="J1498" s="388">
        <v>0</v>
      </c>
      <c r="K1498" s="386" t="s">
        <v>104</v>
      </c>
      <c r="L1498" s="386" t="s">
        <v>41</v>
      </c>
      <c r="M1498" s="386" t="s">
        <v>243</v>
      </c>
      <c r="N1498" s="386" t="s">
        <v>83</v>
      </c>
      <c r="O1498" s="386" t="s">
        <v>105</v>
      </c>
      <c r="P1498" s="386" t="s">
        <v>46</v>
      </c>
      <c r="Q1498" s="386" t="s">
        <v>106</v>
      </c>
      <c r="R1498" s="386">
        <v>1.1000000000000001</v>
      </c>
      <c r="S1498" s="386">
        <v>0</v>
      </c>
      <c r="T1498" s="386" t="s">
        <v>390</v>
      </c>
      <c r="U1498" s="386" t="s">
        <v>406</v>
      </c>
    </row>
    <row r="1499" spans="1:21">
      <c r="A1499" s="386" t="s">
        <v>104</v>
      </c>
      <c r="B1499" s="386" t="s">
        <v>14</v>
      </c>
      <c r="C1499" s="386"/>
      <c r="D1499" s="387">
        <v>45047</v>
      </c>
      <c r="E1499" s="386">
        <v>5</v>
      </c>
      <c r="F1499" s="386">
        <v>2023</v>
      </c>
      <c r="G1499" s="388">
        <v>0</v>
      </c>
      <c r="H1499" s="388">
        <v>25</v>
      </c>
      <c r="I1499" s="388">
        <v>0</v>
      </c>
      <c r="J1499" s="388">
        <v>0</v>
      </c>
      <c r="K1499" s="386" t="s">
        <v>104</v>
      </c>
      <c r="L1499" s="386" t="s">
        <v>41</v>
      </c>
      <c r="M1499" s="386" t="s">
        <v>243</v>
      </c>
      <c r="N1499" s="386" t="s">
        <v>83</v>
      </c>
      <c r="O1499" s="386" t="s">
        <v>105</v>
      </c>
      <c r="P1499" s="386" t="s">
        <v>46</v>
      </c>
      <c r="Q1499" s="386" t="s">
        <v>106</v>
      </c>
      <c r="R1499" s="386">
        <v>0</v>
      </c>
      <c r="S1499" s="389">
        <v>0</v>
      </c>
      <c r="T1499" s="386" t="s">
        <v>390</v>
      </c>
      <c r="U1499" s="386" t="s">
        <v>406</v>
      </c>
    </row>
    <row r="1500" spans="1:21">
      <c r="A1500" s="386" t="s">
        <v>108</v>
      </c>
      <c r="B1500" s="386" t="s">
        <v>138</v>
      </c>
      <c r="C1500" s="386"/>
      <c r="D1500" s="387">
        <v>45047</v>
      </c>
      <c r="E1500" s="386">
        <v>5</v>
      </c>
      <c r="F1500" s="386">
        <v>2023</v>
      </c>
      <c r="G1500" s="388">
        <v>30</v>
      </c>
      <c r="H1500" s="388">
        <v>25</v>
      </c>
      <c r="I1500" s="388">
        <v>2.5</v>
      </c>
      <c r="J1500" s="388">
        <v>0.57902500000000001</v>
      </c>
      <c r="K1500" s="386" t="s">
        <v>108</v>
      </c>
      <c r="L1500" s="386" t="s">
        <v>41</v>
      </c>
      <c r="M1500" s="386" t="s">
        <v>382</v>
      </c>
      <c r="N1500" s="386" t="s">
        <v>109</v>
      </c>
      <c r="O1500" s="386" t="s">
        <v>110</v>
      </c>
      <c r="P1500" s="386" t="s">
        <v>60</v>
      </c>
      <c r="Q1500" s="386" t="s">
        <v>237</v>
      </c>
      <c r="R1500" s="386">
        <v>0</v>
      </c>
      <c r="S1500" s="386">
        <v>0</v>
      </c>
      <c r="T1500" s="386" t="s">
        <v>390</v>
      </c>
      <c r="U1500" s="386" t="s">
        <v>406</v>
      </c>
    </row>
    <row r="1501" spans="1:21">
      <c r="A1501" s="386" t="s">
        <v>108</v>
      </c>
      <c r="B1501" s="386" t="s">
        <v>139</v>
      </c>
      <c r="C1501" s="386"/>
      <c r="D1501" s="387">
        <v>45047</v>
      </c>
      <c r="E1501" s="386">
        <v>5</v>
      </c>
      <c r="F1501" s="386">
        <v>2023</v>
      </c>
      <c r="G1501" s="388">
        <v>50</v>
      </c>
      <c r="H1501" s="388">
        <v>25</v>
      </c>
      <c r="I1501" s="388">
        <v>4.166666666666667</v>
      </c>
      <c r="J1501" s="388">
        <v>3.9407635000000005</v>
      </c>
      <c r="K1501" s="386" t="s">
        <v>108</v>
      </c>
      <c r="L1501" s="386" t="s">
        <v>41</v>
      </c>
      <c r="M1501" s="386" t="s">
        <v>382</v>
      </c>
      <c r="N1501" s="386" t="s">
        <v>109</v>
      </c>
      <c r="O1501" s="386" t="s">
        <v>110</v>
      </c>
      <c r="P1501" s="386" t="s">
        <v>60</v>
      </c>
      <c r="Q1501" s="386" t="s">
        <v>237</v>
      </c>
      <c r="R1501" s="386">
        <v>0</v>
      </c>
      <c r="S1501" s="386">
        <v>0</v>
      </c>
      <c r="T1501" s="386" t="s">
        <v>390</v>
      </c>
      <c r="U1501" s="386" t="s">
        <v>406</v>
      </c>
    </row>
    <row r="1502" spans="1:21">
      <c r="A1502" s="386" t="s">
        <v>108</v>
      </c>
      <c r="B1502" s="386" t="s">
        <v>140</v>
      </c>
      <c r="C1502" s="386"/>
      <c r="D1502" s="387">
        <v>45047</v>
      </c>
      <c r="E1502" s="386">
        <v>5</v>
      </c>
      <c r="F1502" s="386">
        <v>2023</v>
      </c>
      <c r="G1502" s="388">
        <v>15</v>
      </c>
      <c r="H1502" s="388">
        <v>25</v>
      </c>
      <c r="I1502" s="388">
        <v>1.25</v>
      </c>
      <c r="J1502" s="388">
        <v>21.805980000000002</v>
      </c>
      <c r="K1502" s="386" t="s">
        <v>108</v>
      </c>
      <c r="L1502" s="386" t="s">
        <v>41</v>
      </c>
      <c r="M1502" s="386" t="s">
        <v>382</v>
      </c>
      <c r="N1502" s="386" t="s">
        <v>109</v>
      </c>
      <c r="O1502" s="386" t="s">
        <v>110</v>
      </c>
      <c r="P1502" s="386" t="s">
        <v>60</v>
      </c>
      <c r="Q1502" s="386" t="s">
        <v>237</v>
      </c>
      <c r="R1502" s="386">
        <v>0</v>
      </c>
      <c r="S1502" s="389">
        <v>0</v>
      </c>
      <c r="T1502" s="386" t="s">
        <v>390</v>
      </c>
      <c r="U1502" s="386" t="s">
        <v>406</v>
      </c>
    </row>
    <row r="1503" spans="1:21">
      <c r="A1503" s="386" t="s">
        <v>108</v>
      </c>
      <c r="B1503" s="386" t="s">
        <v>8</v>
      </c>
      <c r="C1503" s="386"/>
      <c r="D1503" s="387">
        <v>45047</v>
      </c>
      <c r="E1503" s="386">
        <v>5</v>
      </c>
      <c r="F1503" s="386">
        <v>2023</v>
      </c>
      <c r="G1503" s="388">
        <v>0</v>
      </c>
      <c r="H1503" s="388">
        <v>25</v>
      </c>
      <c r="I1503" s="388">
        <v>0</v>
      </c>
      <c r="J1503" s="388">
        <v>0</v>
      </c>
      <c r="K1503" s="386" t="s">
        <v>108</v>
      </c>
      <c r="L1503" s="386" t="s">
        <v>41</v>
      </c>
      <c r="M1503" s="386" t="s">
        <v>382</v>
      </c>
      <c r="N1503" s="386" t="s">
        <v>109</v>
      </c>
      <c r="O1503" s="386" t="s">
        <v>110</v>
      </c>
      <c r="P1503" s="386" t="s">
        <v>60</v>
      </c>
      <c r="Q1503" s="386" t="s">
        <v>237</v>
      </c>
      <c r="R1503" s="386">
        <v>0</v>
      </c>
      <c r="S1503" s="386">
        <v>0</v>
      </c>
      <c r="T1503" s="386" t="s">
        <v>390</v>
      </c>
      <c r="U1503" s="386" t="s">
        <v>406</v>
      </c>
    </row>
    <row r="1504" spans="1:21">
      <c r="A1504" s="386" t="s">
        <v>108</v>
      </c>
      <c r="B1504" s="386" t="s">
        <v>9</v>
      </c>
      <c r="C1504" s="386"/>
      <c r="D1504" s="387">
        <v>45047</v>
      </c>
      <c r="E1504" s="386">
        <v>5</v>
      </c>
      <c r="F1504" s="386">
        <v>2023</v>
      </c>
      <c r="G1504" s="388">
        <v>26</v>
      </c>
      <c r="H1504" s="388">
        <v>25</v>
      </c>
      <c r="I1504" s="388">
        <v>2.1666666666666665</v>
      </c>
      <c r="J1504" s="388">
        <v>0</v>
      </c>
      <c r="K1504" s="386" t="s">
        <v>108</v>
      </c>
      <c r="L1504" s="386" t="s">
        <v>41</v>
      </c>
      <c r="M1504" s="386" t="s">
        <v>382</v>
      </c>
      <c r="N1504" s="386" t="s">
        <v>109</v>
      </c>
      <c r="O1504" s="386" t="s">
        <v>110</v>
      </c>
      <c r="P1504" s="386" t="s">
        <v>60</v>
      </c>
      <c r="Q1504" s="386" t="s">
        <v>237</v>
      </c>
      <c r="R1504" s="386">
        <v>0</v>
      </c>
      <c r="S1504" s="386">
        <v>0</v>
      </c>
      <c r="T1504" s="386" t="s">
        <v>390</v>
      </c>
      <c r="U1504" s="386" t="s">
        <v>406</v>
      </c>
    </row>
    <row r="1505" spans="1:21">
      <c r="A1505" s="386" t="s">
        <v>108</v>
      </c>
      <c r="B1505" s="386" t="s">
        <v>10</v>
      </c>
      <c r="C1505" s="386"/>
      <c r="D1505" s="387">
        <v>45047</v>
      </c>
      <c r="E1505" s="386">
        <v>5</v>
      </c>
      <c r="F1505" s="386">
        <v>2023</v>
      </c>
      <c r="G1505" s="388">
        <v>0</v>
      </c>
      <c r="H1505" s="388">
        <v>25</v>
      </c>
      <c r="I1505" s="388">
        <v>0</v>
      </c>
      <c r="J1505" s="388">
        <v>0</v>
      </c>
      <c r="K1505" s="386" t="s">
        <v>108</v>
      </c>
      <c r="L1505" s="386" t="s">
        <v>41</v>
      </c>
      <c r="M1505" s="386" t="s">
        <v>382</v>
      </c>
      <c r="N1505" s="386" t="s">
        <v>109</v>
      </c>
      <c r="O1505" s="386" t="s">
        <v>110</v>
      </c>
      <c r="P1505" s="386" t="s">
        <v>60</v>
      </c>
      <c r="Q1505" s="386" t="s">
        <v>237</v>
      </c>
      <c r="R1505" s="386">
        <v>0</v>
      </c>
      <c r="S1505" s="389">
        <v>0</v>
      </c>
      <c r="T1505" s="386" t="s">
        <v>390</v>
      </c>
      <c r="U1505" s="386" t="s">
        <v>406</v>
      </c>
    </row>
    <row r="1506" spans="1:21">
      <c r="A1506" s="386" t="s">
        <v>108</v>
      </c>
      <c r="B1506" s="386" t="s">
        <v>5</v>
      </c>
      <c r="C1506" s="386"/>
      <c r="D1506" s="387">
        <v>45047</v>
      </c>
      <c r="E1506" s="386">
        <v>5</v>
      </c>
      <c r="F1506" s="386">
        <v>2023</v>
      </c>
      <c r="G1506" s="388">
        <v>10</v>
      </c>
      <c r="H1506" s="388">
        <v>25</v>
      </c>
      <c r="I1506" s="388">
        <v>0.83333333333333337</v>
      </c>
      <c r="J1506" s="388">
        <v>8.9139920000000004</v>
      </c>
      <c r="K1506" s="386" t="s">
        <v>108</v>
      </c>
      <c r="L1506" s="386" t="s">
        <v>41</v>
      </c>
      <c r="M1506" s="386" t="s">
        <v>382</v>
      </c>
      <c r="N1506" s="386" t="s">
        <v>109</v>
      </c>
      <c r="O1506" s="386" t="s">
        <v>110</v>
      </c>
      <c r="P1506" s="386" t="s">
        <v>60</v>
      </c>
      <c r="Q1506" s="386" t="s">
        <v>237</v>
      </c>
      <c r="R1506" s="386">
        <v>0</v>
      </c>
      <c r="S1506" s="386">
        <v>0</v>
      </c>
      <c r="T1506" s="386" t="s">
        <v>390</v>
      </c>
      <c r="U1506" s="386" t="s">
        <v>406</v>
      </c>
    </row>
    <row r="1507" spans="1:21">
      <c r="A1507" s="386" t="s">
        <v>108</v>
      </c>
      <c r="B1507" s="386" t="s">
        <v>11</v>
      </c>
      <c r="C1507" s="386"/>
      <c r="D1507" s="387">
        <v>45047</v>
      </c>
      <c r="E1507" s="386">
        <v>5</v>
      </c>
      <c r="F1507" s="386">
        <v>2023</v>
      </c>
      <c r="G1507" s="388">
        <v>110</v>
      </c>
      <c r="H1507" s="388">
        <v>25</v>
      </c>
      <c r="I1507" s="388">
        <v>9.1666666666666661</v>
      </c>
      <c r="J1507" s="388">
        <v>1.9853942500000004</v>
      </c>
      <c r="K1507" s="386" t="s">
        <v>108</v>
      </c>
      <c r="L1507" s="386" t="s">
        <v>41</v>
      </c>
      <c r="M1507" s="386" t="s">
        <v>382</v>
      </c>
      <c r="N1507" s="386" t="s">
        <v>109</v>
      </c>
      <c r="O1507" s="386" t="s">
        <v>110</v>
      </c>
      <c r="P1507" s="386" t="s">
        <v>60</v>
      </c>
      <c r="Q1507" s="386" t="s">
        <v>237</v>
      </c>
      <c r="R1507" s="386">
        <v>0</v>
      </c>
      <c r="S1507" s="386">
        <v>0</v>
      </c>
      <c r="T1507" s="386" t="s">
        <v>390</v>
      </c>
      <c r="U1507" s="386" t="s">
        <v>406</v>
      </c>
    </row>
    <row r="1508" spans="1:21">
      <c r="A1508" s="386" t="s">
        <v>108</v>
      </c>
      <c r="B1508" s="386" t="s">
        <v>12</v>
      </c>
      <c r="C1508" s="386"/>
      <c r="D1508" s="387">
        <v>45047</v>
      </c>
      <c r="E1508" s="386">
        <v>5</v>
      </c>
      <c r="F1508" s="386">
        <v>2023</v>
      </c>
      <c r="G1508" s="388">
        <v>15</v>
      </c>
      <c r="H1508" s="388">
        <v>25</v>
      </c>
      <c r="I1508" s="388">
        <v>1.25</v>
      </c>
      <c r="J1508" s="388">
        <v>0</v>
      </c>
      <c r="K1508" s="386" t="s">
        <v>108</v>
      </c>
      <c r="L1508" s="386" t="s">
        <v>41</v>
      </c>
      <c r="M1508" s="386" t="s">
        <v>382</v>
      </c>
      <c r="N1508" s="386" t="s">
        <v>109</v>
      </c>
      <c r="O1508" s="386" t="s">
        <v>110</v>
      </c>
      <c r="P1508" s="386" t="s">
        <v>60</v>
      </c>
      <c r="Q1508" s="386" t="s">
        <v>237</v>
      </c>
      <c r="R1508" s="386">
        <v>0</v>
      </c>
      <c r="S1508" s="389">
        <v>0</v>
      </c>
      <c r="T1508" s="386" t="s">
        <v>390</v>
      </c>
      <c r="U1508" s="386" t="s">
        <v>406</v>
      </c>
    </row>
    <row r="1509" spans="1:21">
      <c r="A1509" s="386" t="s">
        <v>108</v>
      </c>
      <c r="B1509" s="386" t="s">
        <v>15</v>
      </c>
      <c r="C1509" s="386"/>
      <c r="D1509" s="387">
        <v>45047</v>
      </c>
      <c r="E1509" s="386">
        <v>5</v>
      </c>
      <c r="F1509" s="386">
        <v>2023</v>
      </c>
      <c r="G1509" s="388">
        <v>0</v>
      </c>
      <c r="H1509" s="388">
        <v>25</v>
      </c>
      <c r="I1509" s="388">
        <v>0</v>
      </c>
      <c r="J1509" s="388">
        <v>0</v>
      </c>
      <c r="K1509" s="386" t="s">
        <v>108</v>
      </c>
      <c r="L1509" s="386" t="s">
        <v>41</v>
      </c>
      <c r="M1509" s="386" t="s">
        <v>382</v>
      </c>
      <c r="N1509" s="386" t="s">
        <v>109</v>
      </c>
      <c r="O1509" s="386" t="s">
        <v>110</v>
      </c>
      <c r="P1509" s="386" t="s">
        <v>60</v>
      </c>
      <c r="Q1509" s="386" t="s">
        <v>237</v>
      </c>
      <c r="R1509" s="386">
        <v>0</v>
      </c>
      <c r="S1509" s="386">
        <v>0</v>
      </c>
      <c r="T1509" s="386" t="s">
        <v>390</v>
      </c>
      <c r="U1509" s="386" t="s">
        <v>406</v>
      </c>
    </row>
    <row r="1510" spans="1:21">
      <c r="A1510" s="386" t="s">
        <v>108</v>
      </c>
      <c r="B1510" s="386" t="s">
        <v>16</v>
      </c>
      <c r="C1510" s="386"/>
      <c r="D1510" s="387">
        <v>45047</v>
      </c>
      <c r="E1510" s="386">
        <v>5</v>
      </c>
      <c r="F1510" s="386">
        <v>2023</v>
      </c>
      <c r="G1510" s="388">
        <v>0</v>
      </c>
      <c r="H1510" s="388">
        <v>25</v>
      </c>
      <c r="I1510" s="388">
        <v>0</v>
      </c>
      <c r="J1510" s="388">
        <v>0</v>
      </c>
      <c r="K1510" s="386" t="s">
        <v>108</v>
      </c>
      <c r="L1510" s="386" t="s">
        <v>41</v>
      </c>
      <c r="M1510" s="386" t="s">
        <v>382</v>
      </c>
      <c r="N1510" s="386" t="s">
        <v>109</v>
      </c>
      <c r="O1510" s="386" t="s">
        <v>110</v>
      </c>
      <c r="P1510" s="386" t="s">
        <v>60</v>
      </c>
      <c r="Q1510" s="386" t="s">
        <v>237</v>
      </c>
      <c r="R1510" s="386">
        <v>0</v>
      </c>
      <c r="S1510" s="386">
        <v>0</v>
      </c>
      <c r="T1510" s="386" t="s">
        <v>390</v>
      </c>
      <c r="U1510" s="386" t="s">
        <v>406</v>
      </c>
    </row>
    <row r="1511" spans="1:21">
      <c r="A1511" s="386" t="s">
        <v>108</v>
      </c>
      <c r="B1511" s="386" t="s">
        <v>17</v>
      </c>
      <c r="C1511" s="386"/>
      <c r="D1511" s="387">
        <v>45047</v>
      </c>
      <c r="E1511" s="386">
        <v>5</v>
      </c>
      <c r="F1511" s="386">
        <v>2023</v>
      </c>
      <c r="G1511" s="388">
        <v>0</v>
      </c>
      <c r="H1511" s="388">
        <v>25</v>
      </c>
      <c r="I1511" s="388">
        <v>0</v>
      </c>
      <c r="J1511" s="388">
        <v>0</v>
      </c>
      <c r="K1511" s="386" t="s">
        <v>108</v>
      </c>
      <c r="L1511" s="386" t="s">
        <v>41</v>
      </c>
      <c r="M1511" s="386" t="s">
        <v>382</v>
      </c>
      <c r="N1511" s="386" t="s">
        <v>109</v>
      </c>
      <c r="O1511" s="386" t="s">
        <v>110</v>
      </c>
      <c r="P1511" s="386" t="s">
        <v>60</v>
      </c>
      <c r="Q1511" s="386" t="s">
        <v>237</v>
      </c>
      <c r="R1511" s="386">
        <v>2.3833333333333333</v>
      </c>
      <c r="S1511" s="389">
        <v>0</v>
      </c>
      <c r="T1511" s="386" t="s">
        <v>390</v>
      </c>
      <c r="U1511" s="386" t="s">
        <v>406</v>
      </c>
    </row>
    <row r="1512" spans="1:21">
      <c r="A1512" s="386" t="s">
        <v>108</v>
      </c>
      <c r="B1512" s="386" t="s">
        <v>132</v>
      </c>
      <c r="C1512" s="386"/>
      <c r="D1512" s="387">
        <v>45047</v>
      </c>
      <c r="E1512" s="386">
        <v>5</v>
      </c>
      <c r="F1512" s="386">
        <v>2023</v>
      </c>
      <c r="G1512" s="388">
        <v>0</v>
      </c>
      <c r="H1512" s="388">
        <v>25</v>
      </c>
      <c r="I1512" s="388">
        <v>0</v>
      </c>
      <c r="J1512" s="388">
        <v>0</v>
      </c>
      <c r="K1512" s="386" t="s">
        <v>108</v>
      </c>
      <c r="L1512" s="386" t="s">
        <v>41</v>
      </c>
      <c r="M1512" s="386" t="s">
        <v>382</v>
      </c>
      <c r="N1512" s="386" t="s">
        <v>109</v>
      </c>
      <c r="O1512" s="386" t="s">
        <v>110</v>
      </c>
      <c r="P1512" s="386" t="s">
        <v>60</v>
      </c>
      <c r="Q1512" s="386" t="s">
        <v>237</v>
      </c>
      <c r="R1512" s="386">
        <v>2.3833333333333333</v>
      </c>
      <c r="S1512" s="386">
        <v>9.4740000000000002</v>
      </c>
      <c r="T1512" s="386" t="s">
        <v>390</v>
      </c>
      <c r="U1512" s="386" t="s">
        <v>406</v>
      </c>
    </row>
    <row r="1513" spans="1:21">
      <c r="A1513" s="386" t="s">
        <v>108</v>
      </c>
      <c r="B1513" s="386" t="s">
        <v>13</v>
      </c>
      <c r="C1513" s="386"/>
      <c r="D1513" s="387">
        <v>45047</v>
      </c>
      <c r="E1513" s="386">
        <v>5</v>
      </c>
      <c r="F1513" s="386">
        <v>2023</v>
      </c>
      <c r="G1513" s="388">
        <v>0</v>
      </c>
      <c r="H1513" s="388">
        <v>25</v>
      </c>
      <c r="I1513" s="388">
        <v>0</v>
      </c>
      <c r="J1513" s="388">
        <v>0</v>
      </c>
      <c r="K1513" s="386" t="s">
        <v>108</v>
      </c>
      <c r="L1513" s="386" t="s">
        <v>41</v>
      </c>
      <c r="M1513" s="386" t="s">
        <v>382</v>
      </c>
      <c r="N1513" s="386" t="s">
        <v>109</v>
      </c>
      <c r="O1513" s="386" t="s">
        <v>110</v>
      </c>
      <c r="P1513" s="386" t="s">
        <v>60</v>
      </c>
      <c r="Q1513" s="386" t="s">
        <v>237</v>
      </c>
      <c r="R1513" s="386">
        <v>2.3833333333333333</v>
      </c>
      <c r="S1513" s="386">
        <v>0</v>
      </c>
      <c r="T1513" s="386" t="s">
        <v>390</v>
      </c>
      <c r="U1513" s="386" t="s">
        <v>406</v>
      </c>
    </row>
    <row r="1514" spans="1:21">
      <c r="A1514" s="386" t="s">
        <v>108</v>
      </c>
      <c r="B1514" s="386" t="s">
        <v>14</v>
      </c>
      <c r="C1514" s="386"/>
      <c r="D1514" s="387">
        <v>45047</v>
      </c>
      <c r="E1514" s="386">
        <v>5</v>
      </c>
      <c r="F1514" s="386">
        <v>2023</v>
      </c>
      <c r="G1514" s="388">
        <v>0</v>
      </c>
      <c r="H1514" s="388">
        <v>25</v>
      </c>
      <c r="I1514" s="388">
        <v>0</v>
      </c>
      <c r="J1514" s="388">
        <v>0</v>
      </c>
      <c r="K1514" s="386" t="s">
        <v>108</v>
      </c>
      <c r="L1514" s="386" t="s">
        <v>41</v>
      </c>
      <c r="M1514" s="386" t="s">
        <v>382</v>
      </c>
      <c r="N1514" s="386" t="s">
        <v>109</v>
      </c>
      <c r="O1514" s="386" t="s">
        <v>110</v>
      </c>
      <c r="P1514" s="386" t="s">
        <v>60</v>
      </c>
      <c r="Q1514" s="386" t="s">
        <v>237</v>
      </c>
      <c r="R1514" s="386">
        <v>0.23833333333333334</v>
      </c>
      <c r="S1514" s="389">
        <v>0</v>
      </c>
      <c r="T1514" s="386" t="s">
        <v>390</v>
      </c>
      <c r="U1514" s="386" t="s">
        <v>406</v>
      </c>
    </row>
    <row r="1515" spans="1:21">
      <c r="A1515" s="386" t="s">
        <v>354</v>
      </c>
      <c r="B1515" s="386" t="s">
        <v>3</v>
      </c>
      <c r="C1515" s="386"/>
      <c r="D1515" s="387">
        <v>45047</v>
      </c>
      <c r="E1515" s="386">
        <v>5</v>
      </c>
      <c r="F1515" s="386">
        <v>2023</v>
      </c>
      <c r="G1515" s="388">
        <v>251.46964575000001</v>
      </c>
      <c r="H1515" s="388">
        <v>25</v>
      </c>
      <c r="I1515" s="388">
        <v>20.955803812500001</v>
      </c>
      <c r="J1515" s="388">
        <v>16.048000000000002</v>
      </c>
      <c r="K1515" s="386" t="s">
        <v>354</v>
      </c>
      <c r="L1515" s="386" t="s">
        <v>41</v>
      </c>
      <c r="M1515" s="386" t="s">
        <v>383</v>
      </c>
      <c r="N1515" s="386" t="s">
        <v>380</v>
      </c>
      <c r="O1515" s="386" t="s">
        <v>384</v>
      </c>
      <c r="P1515" s="386" t="s">
        <v>46</v>
      </c>
      <c r="Q1515" s="386" t="s">
        <v>385</v>
      </c>
      <c r="R1515" s="386">
        <v>0.23833333333333334</v>
      </c>
      <c r="S1515" s="386">
        <v>0</v>
      </c>
      <c r="T1515" s="386" t="s">
        <v>390</v>
      </c>
      <c r="U1515" s="386" t="s">
        <v>406</v>
      </c>
    </row>
    <row r="1516" spans="1:21">
      <c r="A1516" s="386" t="s">
        <v>354</v>
      </c>
      <c r="B1516" s="386" t="s">
        <v>4</v>
      </c>
      <c r="C1516" s="386"/>
      <c r="D1516" s="387">
        <v>45047</v>
      </c>
      <c r="E1516" s="386">
        <v>5</v>
      </c>
      <c r="F1516" s="386">
        <v>2023</v>
      </c>
      <c r="G1516" s="388">
        <v>107.295</v>
      </c>
      <c r="H1516" s="388">
        <v>25</v>
      </c>
      <c r="I1516" s="388">
        <v>8.9412500000000001</v>
      </c>
      <c r="J1516" s="388">
        <v>0</v>
      </c>
      <c r="K1516" s="386" t="s">
        <v>354</v>
      </c>
      <c r="L1516" s="386" t="s">
        <v>41</v>
      </c>
      <c r="M1516" s="386" t="s">
        <v>383</v>
      </c>
      <c r="N1516" s="386" t="s">
        <v>380</v>
      </c>
      <c r="O1516" s="386" t="s">
        <v>384</v>
      </c>
      <c r="P1516" s="386" t="s">
        <v>46</v>
      </c>
      <c r="Q1516" s="386" t="s">
        <v>385</v>
      </c>
      <c r="R1516" s="386">
        <v>0.23833333333333334</v>
      </c>
      <c r="S1516" s="386">
        <v>0</v>
      </c>
      <c r="T1516" s="386" t="s">
        <v>390</v>
      </c>
      <c r="U1516" s="386" t="s">
        <v>406</v>
      </c>
    </row>
    <row r="1517" spans="1:21">
      <c r="A1517" s="386" t="s">
        <v>354</v>
      </c>
      <c r="B1517" s="386" t="s">
        <v>8</v>
      </c>
      <c r="C1517" s="386"/>
      <c r="D1517" s="387">
        <v>45047</v>
      </c>
      <c r="E1517" s="386">
        <v>5</v>
      </c>
      <c r="F1517" s="386">
        <v>2023</v>
      </c>
      <c r="G1517" s="388">
        <v>0</v>
      </c>
      <c r="H1517" s="388">
        <v>25</v>
      </c>
      <c r="I1517" s="388">
        <v>0</v>
      </c>
      <c r="J1517" s="388">
        <v>0</v>
      </c>
      <c r="K1517" s="386" t="s">
        <v>354</v>
      </c>
      <c r="L1517" s="386" t="s">
        <v>41</v>
      </c>
      <c r="M1517" s="386" t="s">
        <v>383</v>
      </c>
      <c r="N1517" s="386" t="s">
        <v>380</v>
      </c>
      <c r="O1517" s="386" t="s">
        <v>384</v>
      </c>
      <c r="P1517" s="386" t="s">
        <v>46</v>
      </c>
      <c r="Q1517" s="386" t="s">
        <v>385</v>
      </c>
      <c r="R1517" s="386">
        <v>0.59583333333333333</v>
      </c>
      <c r="S1517" s="389">
        <v>0</v>
      </c>
      <c r="T1517" s="386" t="s">
        <v>390</v>
      </c>
      <c r="U1517" s="386" t="s">
        <v>406</v>
      </c>
    </row>
    <row r="1518" spans="1:21">
      <c r="A1518" s="386" t="s">
        <v>354</v>
      </c>
      <c r="B1518" s="386" t="s">
        <v>9</v>
      </c>
      <c r="C1518" s="386"/>
      <c r="D1518" s="387">
        <v>45047</v>
      </c>
      <c r="E1518" s="386">
        <v>5</v>
      </c>
      <c r="F1518" s="386">
        <v>2023</v>
      </c>
      <c r="G1518" s="388">
        <v>0</v>
      </c>
      <c r="H1518" s="388">
        <v>25</v>
      </c>
      <c r="I1518" s="388">
        <v>0</v>
      </c>
      <c r="J1518" s="388">
        <v>0</v>
      </c>
      <c r="K1518" s="386" t="s">
        <v>354</v>
      </c>
      <c r="L1518" s="386" t="s">
        <v>41</v>
      </c>
      <c r="M1518" s="386" t="s">
        <v>383</v>
      </c>
      <c r="N1518" s="386" t="s">
        <v>380</v>
      </c>
      <c r="O1518" s="386" t="s">
        <v>384</v>
      </c>
      <c r="P1518" s="386" t="s">
        <v>46</v>
      </c>
      <c r="Q1518" s="386" t="s">
        <v>385</v>
      </c>
      <c r="R1518" s="386">
        <v>0.59583333333333333</v>
      </c>
      <c r="S1518" s="386">
        <v>0</v>
      </c>
      <c r="T1518" s="386" t="s">
        <v>390</v>
      </c>
      <c r="U1518" s="386" t="s">
        <v>406</v>
      </c>
    </row>
    <row r="1519" spans="1:21">
      <c r="A1519" s="386" t="s">
        <v>354</v>
      </c>
      <c r="B1519" s="386" t="s">
        <v>10</v>
      </c>
      <c r="C1519" s="386"/>
      <c r="D1519" s="387">
        <v>45047</v>
      </c>
      <c r="E1519" s="386">
        <v>5</v>
      </c>
      <c r="F1519" s="386">
        <v>2023</v>
      </c>
      <c r="G1519" s="388">
        <v>0</v>
      </c>
      <c r="H1519" s="388">
        <v>25</v>
      </c>
      <c r="I1519" s="388">
        <v>0</v>
      </c>
      <c r="J1519" s="388">
        <v>0</v>
      </c>
      <c r="K1519" s="386" t="s">
        <v>354</v>
      </c>
      <c r="L1519" s="386" t="s">
        <v>41</v>
      </c>
      <c r="M1519" s="386" t="s">
        <v>383</v>
      </c>
      <c r="N1519" s="386" t="s">
        <v>380</v>
      </c>
      <c r="O1519" s="386" t="s">
        <v>384</v>
      </c>
      <c r="P1519" s="386" t="s">
        <v>46</v>
      </c>
      <c r="Q1519" s="386" t="s">
        <v>385</v>
      </c>
      <c r="R1519" s="386">
        <v>0.59583333333333333</v>
      </c>
      <c r="S1519" s="386">
        <v>0</v>
      </c>
      <c r="T1519" s="386" t="s">
        <v>390</v>
      </c>
      <c r="U1519" s="386" t="s">
        <v>406</v>
      </c>
    </row>
    <row r="1520" spans="1:21">
      <c r="A1520" s="386" t="s">
        <v>354</v>
      </c>
      <c r="B1520" s="386" t="s">
        <v>5</v>
      </c>
      <c r="C1520" s="386"/>
      <c r="D1520" s="387">
        <v>45047</v>
      </c>
      <c r="E1520" s="386">
        <v>5</v>
      </c>
      <c r="F1520" s="386">
        <v>2023</v>
      </c>
      <c r="G1520" s="388">
        <v>19.600000000000001</v>
      </c>
      <c r="H1520" s="388">
        <v>25</v>
      </c>
      <c r="I1520" s="388">
        <v>1.6333333333333335</v>
      </c>
      <c r="J1520" s="388">
        <v>0</v>
      </c>
      <c r="K1520" s="386" t="s">
        <v>354</v>
      </c>
      <c r="L1520" s="386" t="s">
        <v>41</v>
      </c>
      <c r="M1520" s="386" t="s">
        <v>383</v>
      </c>
      <c r="N1520" s="386" t="s">
        <v>380</v>
      </c>
      <c r="O1520" s="386" t="s">
        <v>384</v>
      </c>
      <c r="P1520" s="386" t="s">
        <v>46</v>
      </c>
      <c r="Q1520" s="386" t="s">
        <v>385</v>
      </c>
      <c r="R1520" s="386">
        <v>0.11916666666666667</v>
      </c>
      <c r="S1520" s="389">
        <v>0</v>
      </c>
      <c r="T1520" s="386" t="s">
        <v>390</v>
      </c>
      <c r="U1520" s="386" t="s">
        <v>406</v>
      </c>
    </row>
    <row r="1521" spans="1:21">
      <c r="A1521" s="386" t="s">
        <v>354</v>
      </c>
      <c r="B1521" s="386" t="s">
        <v>11</v>
      </c>
      <c r="C1521" s="386"/>
      <c r="D1521" s="387">
        <v>45047</v>
      </c>
      <c r="E1521" s="386">
        <v>5</v>
      </c>
      <c r="F1521" s="386">
        <v>2023</v>
      </c>
      <c r="G1521" s="388">
        <v>171.51</v>
      </c>
      <c r="H1521" s="388">
        <v>25</v>
      </c>
      <c r="I1521" s="388">
        <v>14.2925</v>
      </c>
      <c r="J1521" s="388">
        <v>0.57904</v>
      </c>
      <c r="K1521" s="386" t="s">
        <v>354</v>
      </c>
      <c r="L1521" s="386" t="s">
        <v>41</v>
      </c>
      <c r="M1521" s="386" t="s">
        <v>383</v>
      </c>
      <c r="N1521" s="386" t="s">
        <v>380</v>
      </c>
      <c r="O1521" s="386" t="s">
        <v>384</v>
      </c>
      <c r="P1521" s="386" t="s">
        <v>46</v>
      </c>
      <c r="Q1521" s="386" t="s">
        <v>385</v>
      </c>
      <c r="R1521" s="386">
        <v>0.11916666666666667</v>
      </c>
      <c r="S1521" s="386">
        <v>0</v>
      </c>
      <c r="T1521" s="386" t="s">
        <v>390</v>
      </c>
      <c r="U1521" s="386" t="s">
        <v>406</v>
      </c>
    </row>
    <row r="1522" spans="1:21">
      <c r="A1522" s="386" t="s">
        <v>354</v>
      </c>
      <c r="B1522" s="386" t="s">
        <v>12</v>
      </c>
      <c r="C1522" s="386"/>
      <c r="D1522" s="387">
        <v>45047</v>
      </c>
      <c r="E1522" s="386">
        <v>5</v>
      </c>
      <c r="F1522" s="386">
        <v>2023</v>
      </c>
      <c r="G1522" s="388">
        <v>72</v>
      </c>
      <c r="H1522" s="388">
        <v>25</v>
      </c>
      <c r="I1522" s="388">
        <v>6</v>
      </c>
      <c r="J1522" s="388">
        <v>0</v>
      </c>
      <c r="K1522" s="386" t="s">
        <v>354</v>
      </c>
      <c r="L1522" s="386" t="s">
        <v>41</v>
      </c>
      <c r="M1522" s="386" t="s">
        <v>383</v>
      </c>
      <c r="N1522" s="386" t="s">
        <v>380</v>
      </c>
      <c r="O1522" s="386" t="s">
        <v>384</v>
      </c>
      <c r="P1522" s="386" t="s">
        <v>46</v>
      </c>
      <c r="Q1522" s="386" t="s">
        <v>385</v>
      </c>
      <c r="R1522" s="386">
        <v>0.11916666666666667</v>
      </c>
      <c r="S1522" s="386">
        <v>0</v>
      </c>
      <c r="T1522" s="386" t="s">
        <v>390</v>
      </c>
      <c r="U1522" s="386" t="s">
        <v>406</v>
      </c>
    </row>
    <row r="1523" spans="1:21">
      <c r="A1523" s="386" t="s">
        <v>354</v>
      </c>
      <c r="B1523" s="386" t="s">
        <v>15</v>
      </c>
      <c r="C1523" s="386"/>
      <c r="D1523" s="387">
        <v>45047</v>
      </c>
      <c r="E1523" s="386">
        <v>5</v>
      </c>
      <c r="F1523" s="386">
        <v>2023</v>
      </c>
      <c r="G1523" s="388">
        <v>0</v>
      </c>
      <c r="H1523" s="388">
        <v>25</v>
      </c>
      <c r="I1523" s="388">
        <v>0</v>
      </c>
      <c r="J1523" s="388">
        <v>0</v>
      </c>
      <c r="K1523" s="386" t="s">
        <v>354</v>
      </c>
      <c r="L1523" s="386" t="s">
        <v>41</v>
      </c>
      <c r="M1523" s="386" t="s">
        <v>383</v>
      </c>
      <c r="N1523" s="386" t="s">
        <v>380</v>
      </c>
      <c r="O1523" s="386" t="s">
        <v>384</v>
      </c>
      <c r="P1523" s="386" t="s">
        <v>46</v>
      </c>
      <c r="Q1523" s="386" t="s">
        <v>385</v>
      </c>
      <c r="R1523" s="386">
        <v>2.145</v>
      </c>
      <c r="S1523" s="389">
        <v>0</v>
      </c>
      <c r="T1523" s="386" t="s">
        <v>390</v>
      </c>
      <c r="U1523" s="386" t="s">
        <v>406</v>
      </c>
    </row>
    <row r="1524" spans="1:21">
      <c r="A1524" s="386" t="s">
        <v>354</v>
      </c>
      <c r="B1524" s="386" t="s">
        <v>16</v>
      </c>
      <c r="C1524" s="386"/>
      <c r="D1524" s="387">
        <v>45047</v>
      </c>
      <c r="E1524" s="386">
        <v>5</v>
      </c>
      <c r="F1524" s="386">
        <v>2023</v>
      </c>
      <c r="G1524" s="388">
        <v>0</v>
      </c>
      <c r="H1524" s="388">
        <v>25</v>
      </c>
      <c r="I1524" s="388">
        <v>0</v>
      </c>
      <c r="J1524" s="388">
        <v>0</v>
      </c>
      <c r="K1524" s="386" t="s">
        <v>354</v>
      </c>
      <c r="L1524" s="386" t="s">
        <v>41</v>
      </c>
      <c r="M1524" s="386" t="s">
        <v>383</v>
      </c>
      <c r="N1524" s="386" t="s">
        <v>380</v>
      </c>
      <c r="O1524" s="386" t="s">
        <v>384</v>
      </c>
      <c r="P1524" s="386" t="s">
        <v>46</v>
      </c>
      <c r="Q1524" s="386" t="s">
        <v>385</v>
      </c>
      <c r="R1524" s="386">
        <v>2.145</v>
      </c>
      <c r="S1524" s="386">
        <v>0</v>
      </c>
      <c r="T1524" s="386" t="s">
        <v>390</v>
      </c>
      <c r="U1524" s="386" t="s">
        <v>406</v>
      </c>
    </row>
    <row r="1525" spans="1:21">
      <c r="A1525" s="386" t="s">
        <v>354</v>
      </c>
      <c r="B1525" s="386" t="s">
        <v>17</v>
      </c>
      <c r="C1525" s="386"/>
      <c r="D1525" s="387">
        <v>45047</v>
      </c>
      <c r="E1525" s="386">
        <v>5</v>
      </c>
      <c r="F1525" s="386">
        <v>2023</v>
      </c>
      <c r="G1525" s="388">
        <v>0</v>
      </c>
      <c r="H1525" s="388">
        <v>25</v>
      </c>
      <c r="I1525" s="388">
        <v>0</v>
      </c>
      <c r="J1525" s="388">
        <v>0</v>
      </c>
      <c r="K1525" s="386" t="s">
        <v>354</v>
      </c>
      <c r="L1525" s="386" t="s">
        <v>41</v>
      </c>
      <c r="M1525" s="386" t="s">
        <v>383</v>
      </c>
      <c r="N1525" s="386" t="s">
        <v>380</v>
      </c>
      <c r="O1525" s="386" t="s">
        <v>384</v>
      </c>
      <c r="P1525" s="386" t="s">
        <v>46</v>
      </c>
      <c r="Q1525" s="386" t="s">
        <v>385</v>
      </c>
      <c r="R1525" s="386">
        <v>2.145</v>
      </c>
      <c r="S1525" s="386">
        <v>0</v>
      </c>
      <c r="T1525" s="386" t="s">
        <v>390</v>
      </c>
      <c r="U1525" s="386" t="s">
        <v>406</v>
      </c>
    </row>
    <row r="1526" spans="1:21">
      <c r="A1526" s="386" t="s">
        <v>354</v>
      </c>
      <c r="B1526" s="386" t="s">
        <v>132</v>
      </c>
      <c r="C1526" s="386"/>
      <c r="D1526" s="387">
        <v>45047</v>
      </c>
      <c r="E1526" s="386">
        <v>5</v>
      </c>
      <c r="F1526" s="386">
        <v>2023</v>
      </c>
      <c r="G1526" s="388">
        <v>0</v>
      </c>
      <c r="H1526" s="388">
        <v>25</v>
      </c>
      <c r="I1526" s="388">
        <v>0</v>
      </c>
      <c r="J1526" s="388">
        <v>0</v>
      </c>
      <c r="K1526" s="386" t="s">
        <v>354</v>
      </c>
      <c r="L1526" s="386" t="s">
        <v>41</v>
      </c>
      <c r="M1526" s="386" t="s">
        <v>383</v>
      </c>
      <c r="N1526" s="386" t="s">
        <v>380</v>
      </c>
      <c r="O1526" s="386" t="s">
        <v>384</v>
      </c>
      <c r="P1526" s="386" t="s">
        <v>46</v>
      </c>
      <c r="Q1526" s="386" t="s">
        <v>385</v>
      </c>
      <c r="R1526" s="386">
        <v>3.5750000000000002</v>
      </c>
      <c r="S1526" s="389">
        <v>0</v>
      </c>
      <c r="T1526" s="386" t="s">
        <v>390</v>
      </c>
      <c r="U1526" s="386" t="s">
        <v>406</v>
      </c>
    </row>
    <row r="1527" spans="1:21">
      <c r="A1527" s="386" t="s">
        <v>354</v>
      </c>
      <c r="B1527" s="386" t="s">
        <v>13</v>
      </c>
      <c r="C1527" s="386"/>
      <c r="D1527" s="387">
        <v>45047</v>
      </c>
      <c r="E1527" s="386">
        <v>5</v>
      </c>
      <c r="F1527" s="386">
        <v>2023</v>
      </c>
      <c r="G1527" s="388">
        <v>0</v>
      </c>
      <c r="H1527" s="388">
        <v>25</v>
      </c>
      <c r="I1527" s="388">
        <v>0</v>
      </c>
      <c r="J1527" s="388">
        <v>0</v>
      </c>
      <c r="K1527" s="386" t="s">
        <v>354</v>
      </c>
      <c r="L1527" s="386" t="s">
        <v>41</v>
      </c>
      <c r="M1527" s="386" t="s">
        <v>383</v>
      </c>
      <c r="N1527" s="386" t="s">
        <v>380</v>
      </c>
      <c r="O1527" s="386" t="s">
        <v>384</v>
      </c>
      <c r="P1527" s="386" t="s">
        <v>46</v>
      </c>
      <c r="Q1527" s="386" t="s">
        <v>385</v>
      </c>
      <c r="R1527" s="386">
        <v>3.5750000000000002</v>
      </c>
      <c r="S1527" s="386">
        <v>0</v>
      </c>
      <c r="T1527" s="386" t="s">
        <v>390</v>
      </c>
      <c r="U1527" s="386" t="s">
        <v>406</v>
      </c>
    </row>
    <row r="1528" spans="1:21">
      <c r="A1528" s="386" t="s">
        <v>354</v>
      </c>
      <c r="B1528" s="386" t="s">
        <v>14</v>
      </c>
      <c r="C1528" s="386"/>
      <c r="D1528" s="387">
        <v>45047</v>
      </c>
      <c r="E1528" s="386">
        <v>5</v>
      </c>
      <c r="F1528" s="386">
        <v>2023</v>
      </c>
      <c r="G1528" s="388">
        <v>0</v>
      </c>
      <c r="H1528" s="388">
        <v>25</v>
      </c>
      <c r="I1528" s="388">
        <v>0</v>
      </c>
      <c r="J1528" s="388">
        <v>0</v>
      </c>
      <c r="K1528" s="386" t="s">
        <v>354</v>
      </c>
      <c r="L1528" s="386" t="s">
        <v>41</v>
      </c>
      <c r="M1528" s="386" t="s">
        <v>383</v>
      </c>
      <c r="N1528" s="386" t="s">
        <v>380</v>
      </c>
      <c r="O1528" s="386" t="s">
        <v>384</v>
      </c>
      <c r="P1528" s="386" t="s">
        <v>46</v>
      </c>
      <c r="Q1528" s="386" t="s">
        <v>385</v>
      </c>
      <c r="R1528" s="386">
        <v>3.5750000000000002</v>
      </c>
      <c r="S1528" s="386">
        <v>0</v>
      </c>
      <c r="T1528" s="386" t="s">
        <v>390</v>
      </c>
      <c r="U1528" s="386" t="s">
        <v>406</v>
      </c>
    </row>
    <row r="1529" spans="1:21">
      <c r="A1529" s="386" t="s">
        <v>112</v>
      </c>
      <c r="B1529" s="386" t="s">
        <v>7</v>
      </c>
      <c r="C1529" s="386"/>
      <c r="D1529" s="387">
        <v>45047</v>
      </c>
      <c r="E1529" s="386">
        <v>5</v>
      </c>
      <c r="F1529" s="386">
        <v>2023</v>
      </c>
      <c r="G1529" s="388">
        <v>3</v>
      </c>
      <c r="H1529" s="388">
        <v>25</v>
      </c>
      <c r="I1529" s="388">
        <v>0.25</v>
      </c>
      <c r="J1529" s="388">
        <v>0</v>
      </c>
      <c r="K1529" s="386" t="s">
        <v>112</v>
      </c>
      <c r="L1529" s="386" t="s">
        <v>72</v>
      </c>
      <c r="M1529" s="386" t="s">
        <v>244</v>
      </c>
      <c r="N1529" s="386" t="s">
        <v>62</v>
      </c>
      <c r="O1529" s="386" t="s">
        <v>113</v>
      </c>
      <c r="P1529" s="386" t="s">
        <v>60</v>
      </c>
      <c r="Q1529" s="386" t="s">
        <v>193</v>
      </c>
      <c r="R1529" s="386">
        <v>0.23833333333333334</v>
      </c>
      <c r="S1529" s="389">
        <v>0</v>
      </c>
      <c r="T1529" s="386" t="s">
        <v>390</v>
      </c>
      <c r="U1529" s="386" t="s">
        <v>406</v>
      </c>
    </row>
    <row r="1530" spans="1:21">
      <c r="A1530" s="386" t="s">
        <v>112</v>
      </c>
      <c r="B1530" s="386" t="s">
        <v>8</v>
      </c>
      <c r="C1530" s="386"/>
      <c r="D1530" s="387">
        <v>45047</v>
      </c>
      <c r="E1530" s="386">
        <v>5</v>
      </c>
      <c r="F1530" s="386">
        <v>2023</v>
      </c>
      <c r="G1530" s="388">
        <v>0</v>
      </c>
      <c r="H1530" s="388">
        <v>25</v>
      </c>
      <c r="I1530" s="388">
        <v>0</v>
      </c>
      <c r="J1530" s="388">
        <v>0</v>
      </c>
      <c r="K1530" s="386" t="s">
        <v>112</v>
      </c>
      <c r="L1530" s="386" t="s">
        <v>72</v>
      </c>
      <c r="M1530" s="386" t="s">
        <v>244</v>
      </c>
      <c r="N1530" s="386" t="s">
        <v>62</v>
      </c>
      <c r="O1530" s="386" t="s">
        <v>113</v>
      </c>
      <c r="P1530" s="386" t="s">
        <v>60</v>
      </c>
      <c r="Q1530" s="386" t="s">
        <v>193</v>
      </c>
      <c r="R1530" s="386">
        <v>0.23833333333333334</v>
      </c>
      <c r="S1530" s="386">
        <v>0</v>
      </c>
      <c r="T1530" s="386" t="s">
        <v>390</v>
      </c>
      <c r="U1530" s="386" t="s">
        <v>406</v>
      </c>
    </row>
    <row r="1531" spans="1:21">
      <c r="A1531" s="386" t="s">
        <v>112</v>
      </c>
      <c r="B1531" s="386" t="s">
        <v>9</v>
      </c>
      <c r="C1531" s="386"/>
      <c r="D1531" s="387">
        <v>45047</v>
      </c>
      <c r="E1531" s="386">
        <v>5</v>
      </c>
      <c r="F1531" s="386">
        <v>2023</v>
      </c>
      <c r="G1531" s="388">
        <v>3.5</v>
      </c>
      <c r="H1531" s="388">
        <v>25</v>
      </c>
      <c r="I1531" s="388">
        <v>0.29166666666666669</v>
      </c>
      <c r="J1531" s="388">
        <v>0</v>
      </c>
      <c r="K1531" s="386" t="s">
        <v>112</v>
      </c>
      <c r="L1531" s="386" t="s">
        <v>72</v>
      </c>
      <c r="M1531" s="386" t="s">
        <v>244</v>
      </c>
      <c r="N1531" s="386" t="s">
        <v>62</v>
      </c>
      <c r="O1531" s="386" t="s">
        <v>113</v>
      </c>
      <c r="P1531" s="386" t="s">
        <v>60</v>
      </c>
      <c r="Q1531" s="386" t="s">
        <v>193</v>
      </c>
      <c r="R1531" s="386">
        <v>0.23833333333333334</v>
      </c>
      <c r="S1531" s="386">
        <v>0</v>
      </c>
      <c r="T1531" s="386" t="s">
        <v>390</v>
      </c>
      <c r="U1531" s="386" t="s">
        <v>406</v>
      </c>
    </row>
    <row r="1532" spans="1:21">
      <c r="A1532" s="386" t="s">
        <v>112</v>
      </c>
      <c r="B1532" s="386" t="s">
        <v>10</v>
      </c>
      <c r="C1532" s="386"/>
      <c r="D1532" s="387">
        <v>45047</v>
      </c>
      <c r="E1532" s="386">
        <v>5</v>
      </c>
      <c r="F1532" s="386">
        <v>2023</v>
      </c>
      <c r="G1532" s="388">
        <v>0.85</v>
      </c>
      <c r="H1532" s="388">
        <v>25</v>
      </c>
      <c r="I1532" s="388">
        <v>7.0833333333333331E-2</v>
      </c>
      <c r="J1532" s="388">
        <v>0</v>
      </c>
      <c r="K1532" s="386" t="s">
        <v>112</v>
      </c>
      <c r="L1532" s="386" t="s">
        <v>72</v>
      </c>
      <c r="M1532" s="386" t="s">
        <v>244</v>
      </c>
      <c r="N1532" s="386" t="s">
        <v>62</v>
      </c>
      <c r="O1532" s="386" t="s">
        <v>113</v>
      </c>
      <c r="P1532" s="386" t="s">
        <v>60</v>
      </c>
      <c r="Q1532" s="386" t="s">
        <v>193</v>
      </c>
      <c r="R1532" s="386">
        <v>0.23833333333333334</v>
      </c>
      <c r="S1532" s="389">
        <v>0</v>
      </c>
      <c r="T1532" s="386" t="s">
        <v>390</v>
      </c>
      <c r="U1532" s="386" t="s">
        <v>406</v>
      </c>
    </row>
    <row r="1533" spans="1:21">
      <c r="A1533" s="386" t="s">
        <v>112</v>
      </c>
      <c r="B1533" s="386" t="s">
        <v>5</v>
      </c>
      <c r="C1533" s="386"/>
      <c r="D1533" s="387">
        <v>45047</v>
      </c>
      <c r="E1533" s="386">
        <v>5</v>
      </c>
      <c r="F1533" s="386">
        <v>2023</v>
      </c>
      <c r="G1533" s="388">
        <v>0.75</v>
      </c>
      <c r="H1533" s="388">
        <v>25</v>
      </c>
      <c r="I1533" s="388">
        <v>6.25E-2</v>
      </c>
      <c r="J1533" s="388">
        <v>0</v>
      </c>
      <c r="K1533" s="386" t="s">
        <v>112</v>
      </c>
      <c r="L1533" s="386" t="s">
        <v>72</v>
      </c>
      <c r="M1533" s="386" t="s">
        <v>244</v>
      </c>
      <c r="N1533" s="386" t="s">
        <v>62</v>
      </c>
      <c r="O1533" s="386" t="s">
        <v>113</v>
      </c>
      <c r="P1533" s="386" t="s">
        <v>60</v>
      </c>
      <c r="Q1533" s="386" t="s">
        <v>193</v>
      </c>
      <c r="R1533" s="386">
        <v>0.23833333333333334</v>
      </c>
      <c r="S1533" s="386">
        <v>0</v>
      </c>
      <c r="T1533" s="386" t="s">
        <v>390</v>
      </c>
      <c r="U1533" s="386" t="s">
        <v>406</v>
      </c>
    </row>
    <row r="1534" spans="1:21">
      <c r="A1534" s="386" t="s">
        <v>112</v>
      </c>
      <c r="B1534" s="386" t="s">
        <v>11</v>
      </c>
      <c r="C1534" s="386"/>
      <c r="D1534" s="387">
        <v>45047</v>
      </c>
      <c r="E1534" s="386">
        <v>5</v>
      </c>
      <c r="F1534" s="386">
        <v>2023</v>
      </c>
      <c r="G1534" s="388">
        <v>14.6</v>
      </c>
      <c r="H1534" s="388">
        <v>25</v>
      </c>
      <c r="I1534" s="388">
        <v>1.2166666666666666</v>
      </c>
      <c r="J1534" s="388">
        <v>0</v>
      </c>
      <c r="K1534" s="386" t="s">
        <v>112</v>
      </c>
      <c r="L1534" s="386" t="s">
        <v>72</v>
      </c>
      <c r="M1534" s="386" t="s">
        <v>244</v>
      </c>
      <c r="N1534" s="386" t="s">
        <v>62</v>
      </c>
      <c r="O1534" s="386" t="s">
        <v>113</v>
      </c>
      <c r="P1534" s="386" t="s">
        <v>60</v>
      </c>
      <c r="Q1534" s="386" t="s">
        <v>193</v>
      </c>
      <c r="R1534" s="386">
        <v>0.23833333333333334</v>
      </c>
      <c r="S1534" s="386">
        <v>0</v>
      </c>
      <c r="T1534" s="386" t="s">
        <v>390</v>
      </c>
      <c r="U1534" s="386" t="s">
        <v>406</v>
      </c>
    </row>
    <row r="1535" spans="1:21">
      <c r="A1535" s="386" t="s">
        <v>112</v>
      </c>
      <c r="B1535" s="386" t="s">
        <v>12</v>
      </c>
      <c r="C1535" s="386"/>
      <c r="D1535" s="387">
        <v>45047</v>
      </c>
      <c r="E1535" s="386">
        <v>5</v>
      </c>
      <c r="F1535" s="386">
        <v>2023</v>
      </c>
      <c r="G1535" s="388">
        <v>5.5</v>
      </c>
      <c r="H1535" s="388">
        <v>25</v>
      </c>
      <c r="I1535" s="388">
        <v>0.45833333333333331</v>
      </c>
      <c r="J1535" s="388">
        <v>0</v>
      </c>
      <c r="K1535" s="386" t="s">
        <v>112</v>
      </c>
      <c r="L1535" s="386" t="s">
        <v>72</v>
      </c>
      <c r="M1535" s="386" t="s">
        <v>244</v>
      </c>
      <c r="N1535" s="386" t="s">
        <v>62</v>
      </c>
      <c r="O1535" s="386" t="s">
        <v>113</v>
      </c>
      <c r="P1535" s="386" t="s">
        <v>60</v>
      </c>
      <c r="Q1535" s="386" t="s">
        <v>193</v>
      </c>
      <c r="R1535" s="386">
        <v>0</v>
      </c>
      <c r="S1535" s="389">
        <v>0</v>
      </c>
      <c r="T1535" s="386" t="s">
        <v>390</v>
      </c>
      <c r="U1535" s="386" t="s">
        <v>406</v>
      </c>
    </row>
    <row r="1536" spans="1:21">
      <c r="A1536" s="386" t="s">
        <v>112</v>
      </c>
      <c r="B1536" s="386" t="s">
        <v>15</v>
      </c>
      <c r="C1536" s="386"/>
      <c r="D1536" s="387">
        <v>45047</v>
      </c>
      <c r="E1536" s="386">
        <v>5</v>
      </c>
      <c r="F1536" s="386">
        <v>2023</v>
      </c>
      <c r="G1536" s="388">
        <v>0.75</v>
      </c>
      <c r="H1536" s="388">
        <v>25</v>
      </c>
      <c r="I1536" s="388">
        <v>6.25E-2</v>
      </c>
      <c r="J1536" s="388">
        <v>0</v>
      </c>
      <c r="K1536" s="386" t="s">
        <v>112</v>
      </c>
      <c r="L1536" s="386" t="s">
        <v>72</v>
      </c>
      <c r="M1536" s="386" t="s">
        <v>244</v>
      </c>
      <c r="N1536" s="386" t="s">
        <v>62</v>
      </c>
      <c r="O1536" s="386" t="s">
        <v>113</v>
      </c>
      <c r="P1536" s="386" t="s">
        <v>60</v>
      </c>
      <c r="Q1536" s="386" t="s">
        <v>193</v>
      </c>
      <c r="R1536" s="386">
        <v>0</v>
      </c>
      <c r="S1536" s="386">
        <v>0</v>
      </c>
      <c r="T1536" s="386" t="s">
        <v>390</v>
      </c>
      <c r="U1536" s="386" t="s">
        <v>406</v>
      </c>
    </row>
    <row r="1537" spans="1:21">
      <c r="A1537" s="386" t="s">
        <v>112</v>
      </c>
      <c r="B1537" s="386" t="s">
        <v>16</v>
      </c>
      <c r="C1537" s="386"/>
      <c r="D1537" s="387">
        <v>45047</v>
      </c>
      <c r="E1537" s="386">
        <v>5</v>
      </c>
      <c r="F1537" s="386">
        <v>2023</v>
      </c>
      <c r="G1537" s="388">
        <v>0.05</v>
      </c>
      <c r="H1537" s="388">
        <v>25</v>
      </c>
      <c r="I1537" s="388">
        <v>4.1666666666666666E-3</v>
      </c>
      <c r="J1537" s="388">
        <v>0</v>
      </c>
      <c r="K1537" s="386" t="s">
        <v>112</v>
      </c>
      <c r="L1537" s="386" t="s">
        <v>72</v>
      </c>
      <c r="M1537" s="386" t="s">
        <v>244</v>
      </c>
      <c r="N1537" s="386" t="s">
        <v>62</v>
      </c>
      <c r="O1537" s="386" t="s">
        <v>113</v>
      </c>
      <c r="P1537" s="386" t="s">
        <v>60</v>
      </c>
      <c r="Q1537" s="386" t="s">
        <v>193</v>
      </c>
      <c r="R1537" s="386">
        <v>0</v>
      </c>
      <c r="S1537" s="386">
        <v>0</v>
      </c>
      <c r="T1537" s="386" t="s">
        <v>390</v>
      </c>
      <c r="U1537" s="386" t="s">
        <v>406</v>
      </c>
    </row>
    <row r="1538" spans="1:21">
      <c r="A1538" s="386" t="s">
        <v>112</v>
      </c>
      <c r="B1538" s="386" t="s">
        <v>17</v>
      </c>
      <c r="C1538" s="386"/>
      <c r="D1538" s="387">
        <v>45047</v>
      </c>
      <c r="E1538" s="386">
        <v>5</v>
      </c>
      <c r="F1538" s="386">
        <v>2023</v>
      </c>
      <c r="G1538" s="388">
        <v>1</v>
      </c>
      <c r="H1538" s="388">
        <v>25</v>
      </c>
      <c r="I1538" s="388">
        <v>8.3333333333333329E-2</v>
      </c>
      <c r="J1538" s="388">
        <v>0</v>
      </c>
      <c r="K1538" s="386" t="s">
        <v>112</v>
      </c>
      <c r="L1538" s="386" t="s">
        <v>72</v>
      </c>
      <c r="M1538" s="386" t="s">
        <v>244</v>
      </c>
      <c r="N1538" s="386" t="s">
        <v>62</v>
      </c>
      <c r="O1538" s="386" t="s">
        <v>113</v>
      </c>
      <c r="P1538" s="386" t="s">
        <v>60</v>
      </c>
      <c r="Q1538" s="386" t="s">
        <v>193</v>
      </c>
      <c r="R1538" s="386">
        <v>0</v>
      </c>
      <c r="S1538" s="389">
        <v>0</v>
      </c>
      <c r="T1538" s="386" t="s">
        <v>390</v>
      </c>
      <c r="U1538" s="386" t="s">
        <v>406</v>
      </c>
    </row>
    <row r="1539" spans="1:21">
      <c r="A1539" s="386" t="s">
        <v>112</v>
      </c>
      <c r="B1539" s="386" t="s">
        <v>132</v>
      </c>
      <c r="C1539" s="386"/>
      <c r="D1539" s="387">
        <v>45047</v>
      </c>
      <c r="E1539" s="386">
        <v>5</v>
      </c>
      <c r="F1539" s="386">
        <v>2023</v>
      </c>
      <c r="G1539" s="388">
        <v>0</v>
      </c>
      <c r="H1539" s="388">
        <v>25</v>
      </c>
      <c r="I1539" s="388">
        <v>0</v>
      </c>
      <c r="J1539" s="388">
        <v>0</v>
      </c>
      <c r="K1539" s="386" t="s">
        <v>112</v>
      </c>
      <c r="L1539" s="386" t="s">
        <v>72</v>
      </c>
      <c r="M1539" s="386" t="s">
        <v>244</v>
      </c>
      <c r="N1539" s="386" t="s">
        <v>62</v>
      </c>
      <c r="O1539" s="386" t="s">
        <v>113</v>
      </c>
      <c r="P1539" s="386" t="s">
        <v>60</v>
      </c>
      <c r="Q1539" s="386" t="s">
        <v>193</v>
      </c>
      <c r="R1539" s="386">
        <v>0</v>
      </c>
      <c r="S1539" s="386">
        <v>0</v>
      </c>
      <c r="T1539" s="386" t="s">
        <v>390</v>
      </c>
      <c r="U1539" s="386" t="s">
        <v>406</v>
      </c>
    </row>
    <row r="1540" spans="1:21">
      <c r="A1540" s="386" t="s">
        <v>112</v>
      </c>
      <c r="B1540" s="386" t="s">
        <v>13</v>
      </c>
      <c r="C1540" s="386"/>
      <c r="D1540" s="387">
        <v>45047</v>
      </c>
      <c r="E1540" s="386">
        <v>5</v>
      </c>
      <c r="F1540" s="386">
        <v>2023</v>
      </c>
      <c r="G1540" s="388">
        <v>0</v>
      </c>
      <c r="H1540" s="388">
        <v>25</v>
      </c>
      <c r="I1540" s="388">
        <v>0</v>
      </c>
      <c r="J1540" s="388">
        <v>0</v>
      </c>
      <c r="K1540" s="386" t="s">
        <v>112</v>
      </c>
      <c r="L1540" s="386" t="s">
        <v>72</v>
      </c>
      <c r="M1540" s="386" t="s">
        <v>244</v>
      </c>
      <c r="N1540" s="386" t="s">
        <v>62</v>
      </c>
      <c r="O1540" s="386" t="s">
        <v>113</v>
      </c>
      <c r="P1540" s="386" t="s">
        <v>60</v>
      </c>
      <c r="Q1540" s="386" t="s">
        <v>193</v>
      </c>
      <c r="R1540" s="386">
        <v>0</v>
      </c>
      <c r="S1540" s="386">
        <v>0</v>
      </c>
      <c r="T1540" s="386" t="s">
        <v>390</v>
      </c>
      <c r="U1540" s="386" t="s">
        <v>406</v>
      </c>
    </row>
    <row r="1541" spans="1:21">
      <c r="A1541" s="386" t="s">
        <v>112</v>
      </c>
      <c r="B1541" s="386" t="s">
        <v>14</v>
      </c>
      <c r="C1541" s="386"/>
      <c r="D1541" s="387">
        <v>45047</v>
      </c>
      <c r="E1541" s="386">
        <v>5</v>
      </c>
      <c r="F1541" s="386">
        <v>2023</v>
      </c>
      <c r="G1541" s="388">
        <v>0</v>
      </c>
      <c r="H1541" s="388">
        <v>25</v>
      </c>
      <c r="I1541" s="388">
        <v>0</v>
      </c>
      <c r="J1541" s="388">
        <v>0</v>
      </c>
      <c r="K1541" s="386" t="s">
        <v>112</v>
      </c>
      <c r="L1541" s="386" t="s">
        <v>72</v>
      </c>
      <c r="M1541" s="386" t="s">
        <v>244</v>
      </c>
      <c r="N1541" s="386" t="s">
        <v>62</v>
      </c>
      <c r="O1541" s="386" t="s">
        <v>113</v>
      </c>
      <c r="P1541" s="386" t="s">
        <v>60</v>
      </c>
      <c r="Q1541" s="386" t="s">
        <v>193</v>
      </c>
      <c r="R1541" s="386">
        <v>0</v>
      </c>
      <c r="S1541" s="389">
        <v>0</v>
      </c>
      <c r="T1541" s="386" t="s">
        <v>390</v>
      </c>
      <c r="U1541" s="386" t="s">
        <v>406</v>
      </c>
    </row>
    <row r="1542" spans="1:21">
      <c r="A1542" s="386" t="s">
        <v>114</v>
      </c>
      <c r="B1542" s="386" t="s">
        <v>7</v>
      </c>
      <c r="C1542" s="386"/>
      <c r="D1542" s="387">
        <v>45047</v>
      </c>
      <c r="E1542" s="386">
        <v>5</v>
      </c>
      <c r="F1542" s="386">
        <v>2023</v>
      </c>
      <c r="G1542" s="388">
        <v>50</v>
      </c>
      <c r="H1542" s="388">
        <v>25</v>
      </c>
      <c r="I1542" s="388">
        <v>4.166666666666667</v>
      </c>
      <c r="J1542" s="388">
        <v>0</v>
      </c>
      <c r="K1542" s="386" t="s">
        <v>114</v>
      </c>
      <c r="L1542" s="386" t="s">
        <v>41</v>
      </c>
      <c r="M1542" s="386" t="s">
        <v>383</v>
      </c>
      <c r="N1542" s="386" t="s">
        <v>83</v>
      </c>
      <c r="O1542" s="386" t="s">
        <v>251</v>
      </c>
      <c r="P1542" s="386" t="s">
        <v>46</v>
      </c>
      <c r="Q1542" s="386" t="s">
        <v>115</v>
      </c>
      <c r="R1542" s="386">
        <v>0</v>
      </c>
      <c r="S1542" s="386">
        <v>0</v>
      </c>
      <c r="T1542" s="386" t="s">
        <v>390</v>
      </c>
      <c r="U1542" s="386" t="s">
        <v>406</v>
      </c>
    </row>
    <row r="1543" spans="1:21">
      <c r="A1543" s="386" t="s">
        <v>114</v>
      </c>
      <c r="B1543" s="386" t="s">
        <v>8</v>
      </c>
      <c r="C1543" s="386"/>
      <c r="D1543" s="387">
        <v>45047</v>
      </c>
      <c r="E1543" s="386">
        <v>5</v>
      </c>
      <c r="F1543" s="386">
        <v>2023</v>
      </c>
      <c r="G1543" s="388">
        <v>30</v>
      </c>
      <c r="H1543" s="388">
        <v>25</v>
      </c>
      <c r="I1543" s="388">
        <v>2.5</v>
      </c>
      <c r="J1543" s="388">
        <v>0</v>
      </c>
      <c r="K1543" s="386" t="s">
        <v>114</v>
      </c>
      <c r="L1543" s="386" t="s">
        <v>41</v>
      </c>
      <c r="M1543" s="386" t="s">
        <v>383</v>
      </c>
      <c r="N1543" s="386" t="s">
        <v>83</v>
      </c>
      <c r="O1543" s="386" t="s">
        <v>251</v>
      </c>
      <c r="P1543" s="386" t="s">
        <v>46</v>
      </c>
      <c r="Q1543" s="386" t="s">
        <v>115</v>
      </c>
      <c r="R1543" s="386">
        <v>0</v>
      </c>
      <c r="S1543" s="386">
        <v>0</v>
      </c>
      <c r="T1543" s="386" t="s">
        <v>390</v>
      </c>
      <c r="U1543" s="386" t="s">
        <v>406</v>
      </c>
    </row>
    <row r="1544" spans="1:21">
      <c r="A1544" s="386" t="s">
        <v>114</v>
      </c>
      <c r="B1544" s="386" t="s">
        <v>9</v>
      </c>
      <c r="C1544" s="386"/>
      <c r="D1544" s="387">
        <v>45047</v>
      </c>
      <c r="E1544" s="386">
        <v>5</v>
      </c>
      <c r="F1544" s="386">
        <v>2023</v>
      </c>
      <c r="G1544" s="388">
        <v>100</v>
      </c>
      <c r="H1544" s="388">
        <v>25</v>
      </c>
      <c r="I1544" s="388">
        <v>8.3333333333333339</v>
      </c>
      <c r="J1544" s="388">
        <v>4.21</v>
      </c>
      <c r="K1544" s="386" t="s">
        <v>114</v>
      </c>
      <c r="L1544" s="386" t="s">
        <v>41</v>
      </c>
      <c r="M1544" s="386" t="s">
        <v>383</v>
      </c>
      <c r="N1544" s="386" t="s">
        <v>83</v>
      </c>
      <c r="O1544" s="386" t="s">
        <v>251</v>
      </c>
      <c r="P1544" s="386" t="s">
        <v>46</v>
      </c>
      <c r="Q1544" s="386" t="s">
        <v>115</v>
      </c>
      <c r="R1544" s="386">
        <v>0</v>
      </c>
      <c r="S1544" s="389">
        <v>0</v>
      </c>
      <c r="T1544" s="386" t="s">
        <v>390</v>
      </c>
      <c r="U1544" s="386" t="s">
        <v>406</v>
      </c>
    </row>
    <row r="1545" spans="1:21">
      <c r="A1545" s="386" t="s">
        <v>114</v>
      </c>
      <c r="B1545" s="386" t="s">
        <v>10</v>
      </c>
      <c r="C1545" s="386"/>
      <c r="D1545" s="387">
        <v>45047</v>
      </c>
      <c r="E1545" s="386">
        <v>5</v>
      </c>
      <c r="F1545" s="386">
        <v>2023</v>
      </c>
      <c r="G1545" s="388">
        <v>58</v>
      </c>
      <c r="H1545" s="388">
        <v>25</v>
      </c>
      <c r="I1545" s="388">
        <v>4.833333333333333</v>
      </c>
      <c r="J1545" s="388">
        <v>24.08</v>
      </c>
      <c r="K1545" s="386" t="s">
        <v>114</v>
      </c>
      <c r="L1545" s="386" t="s">
        <v>41</v>
      </c>
      <c r="M1545" s="386" t="s">
        <v>383</v>
      </c>
      <c r="N1545" s="386" t="s">
        <v>83</v>
      </c>
      <c r="O1545" s="386" t="s">
        <v>251</v>
      </c>
      <c r="P1545" s="386" t="s">
        <v>46</v>
      </c>
      <c r="Q1545" s="386" t="s">
        <v>115</v>
      </c>
      <c r="R1545" s="386">
        <v>0</v>
      </c>
      <c r="S1545" s="386">
        <v>0</v>
      </c>
      <c r="T1545" s="386" t="s">
        <v>390</v>
      </c>
      <c r="U1545" s="386" t="s">
        <v>406</v>
      </c>
    </row>
    <row r="1546" spans="1:21">
      <c r="A1546" s="386" t="s">
        <v>114</v>
      </c>
      <c r="B1546" s="386" t="s">
        <v>5</v>
      </c>
      <c r="C1546" s="386"/>
      <c r="D1546" s="387">
        <v>45047</v>
      </c>
      <c r="E1546" s="386">
        <v>5</v>
      </c>
      <c r="F1546" s="386">
        <v>2023</v>
      </c>
      <c r="G1546" s="388">
        <v>56</v>
      </c>
      <c r="H1546" s="388">
        <v>25</v>
      </c>
      <c r="I1546" s="388">
        <v>4.666666666666667</v>
      </c>
      <c r="J1546" s="388">
        <v>6.6</v>
      </c>
      <c r="K1546" s="386" t="s">
        <v>114</v>
      </c>
      <c r="L1546" s="386" t="s">
        <v>41</v>
      </c>
      <c r="M1546" s="386" t="s">
        <v>383</v>
      </c>
      <c r="N1546" s="386" t="s">
        <v>83</v>
      </c>
      <c r="O1546" s="386" t="s">
        <v>251</v>
      </c>
      <c r="P1546" s="386" t="s">
        <v>46</v>
      </c>
      <c r="Q1546" s="386" t="s">
        <v>115</v>
      </c>
      <c r="R1546" s="386">
        <v>0</v>
      </c>
      <c r="S1546" s="386">
        <v>0</v>
      </c>
      <c r="T1546" s="386" t="s">
        <v>390</v>
      </c>
      <c r="U1546" s="386" t="s">
        <v>406</v>
      </c>
    </row>
    <row r="1547" spans="1:21">
      <c r="A1547" s="386" t="s">
        <v>114</v>
      </c>
      <c r="B1547" s="386" t="s">
        <v>11</v>
      </c>
      <c r="C1547" s="386"/>
      <c r="D1547" s="387">
        <v>45047</v>
      </c>
      <c r="E1547" s="386">
        <v>5</v>
      </c>
      <c r="F1547" s="386">
        <v>2023</v>
      </c>
      <c r="G1547" s="388">
        <v>150</v>
      </c>
      <c r="H1547" s="388">
        <v>25</v>
      </c>
      <c r="I1547" s="388">
        <v>12.5</v>
      </c>
      <c r="J1547" s="388">
        <v>0</v>
      </c>
      <c r="K1547" s="386" t="s">
        <v>114</v>
      </c>
      <c r="L1547" s="386" t="s">
        <v>41</v>
      </c>
      <c r="M1547" s="386" t="s">
        <v>383</v>
      </c>
      <c r="N1547" s="386" t="s">
        <v>83</v>
      </c>
      <c r="O1547" s="386" t="s">
        <v>251</v>
      </c>
      <c r="P1547" s="386" t="s">
        <v>46</v>
      </c>
      <c r="Q1547" s="386" t="s">
        <v>115</v>
      </c>
      <c r="R1547" s="386">
        <v>0</v>
      </c>
      <c r="S1547" s="389">
        <v>0</v>
      </c>
      <c r="T1547" s="386" t="s">
        <v>390</v>
      </c>
      <c r="U1547" s="386" t="s">
        <v>406</v>
      </c>
    </row>
    <row r="1548" spans="1:21">
      <c r="A1548" s="386" t="s">
        <v>114</v>
      </c>
      <c r="B1548" s="386" t="s">
        <v>12</v>
      </c>
      <c r="C1548" s="386"/>
      <c r="D1548" s="387">
        <v>45047</v>
      </c>
      <c r="E1548" s="386">
        <v>5</v>
      </c>
      <c r="F1548" s="386">
        <v>2023</v>
      </c>
      <c r="G1548" s="388">
        <v>30</v>
      </c>
      <c r="H1548" s="388">
        <v>25</v>
      </c>
      <c r="I1548" s="388">
        <v>2.5</v>
      </c>
      <c r="J1548" s="388">
        <v>0</v>
      </c>
      <c r="K1548" s="386" t="s">
        <v>114</v>
      </c>
      <c r="L1548" s="386" t="s">
        <v>41</v>
      </c>
      <c r="M1548" s="386" t="s">
        <v>383</v>
      </c>
      <c r="N1548" s="386" t="s">
        <v>83</v>
      </c>
      <c r="O1548" s="386" t="s">
        <v>251</v>
      </c>
      <c r="P1548" s="386" t="s">
        <v>46</v>
      </c>
      <c r="Q1548" s="386" t="s">
        <v>115</v>
      </c>
      <c r="R1548" s="386">
        <v>0</v>
      </c>
      <c r="S1548" s="386">
        <v>0</v>
      </c>
      <c r="T1548" s="386" t="s">
        <v>390</v>
      </c>
      <c r="U1548" s="386" t="s">
        <v>406</v>
      </c>
    </row>
    <row r="1549" spans="1:21">
      <c r="A1549" s="386" t="s">
        <v>114</v>
      </c>
      <c r="B1549" s="386" t="s">
        <v>15</v>
      </c>
      <c r="C1549" s="386"/>
      <c r="D1549" s="387">
        <v>45047</v>
      </c>
      <c r="E1549" s="386">
        <v>5</v>
      </c>
      <c r="F1549" s="386">
        <v>2023</v>
      </c>
      <c r="G1549" s="388">
        <v>0</v>
      </c>
      <c r="H1549" s="388">
        <v>25</v>
      </c>
      <c r="I1549" s="388">
        <v>0</v>
      </c>
      <c r="J1549" s="388">
        <v>0</v>
      </c>
      <c r="K1549" s="386" t="s">
        <v>114</v>
      </c>
      <c r="L1549" s="386" t="s">
        <v>41</v>
      </c>
      <c r="M1549" s="386" t="s">
        <v>383</v>
      </c>
      <c r="N1549" s="386" t="s">
        <v>83</v>
      </c>
      <c r="O1549" s="386" t="s">
        <v>251</v>
      </c>
      <c r="P1549" s="386" t="s">
        <v>46</v>
      </c>
      <c r="Q1549" s="386" t="s">
        <v>115</v>
      </c>
      <c r="R1549" s="386">
        <v>0</v>
      </c>
      <c r="S1549" s="386">
        <v>0</v>
      </c>
      <c r="T1549" s="386" t="s">
        <v>390</v>
      </c>
      <c r="U1549" s="386" t="s">
        <v>406</v>
      </c>
    </row>
    <row r="1550" spans="1:21">
      <c r="A1550" s="386" t="s">
        <v>114</v>
      </c>
      <c r="B1550" s="386" t="s">
        <v>16</v>
      </c>
      <c r="C1550" s="386"/>
      <c r="D1550" s="387">
        <v>45047</v>
      </c>
      <c r="E1550" s="386">
        <v>5</v>
      </c>
      <c r="F1550" s="386">
        <v>2023</v>
      </c>
      <c r="G1550" s="388">
        <v>38</v>
      </c>
      <c r="H1550" s="388">
        <v>25</v>
      </c>
      <c r="I1550" s="388">
        <v>3.1666666666666665</v>
      </c>
      <c r="J1550" s="388">
        <v>0</v>
      </c>
      <c r="K1550" s="386" t="s">
        <v>114</v>
      </c>
      <c r="L1550" s="386" t="s">
        <v>41</v>
      </c>
      <c r="M1550" s="386" t="s">
        <v>383</v>
      </c>
      <c r="N1550" s="386" t="s">
        <v>83</v>
      </c>
      <c r="O1550" s="386" t="s">
        <v>251</v>
      </c>
      <c r="P1550" s="386" t="s">
        <v>46</v>
      </c>
      <c r="Q1550" s="386" t="s">
        <v>115</v>
      </c>
      <c r="R1550" s="386">
        <v>1.6526400000000003</v>
      </c>
      <c r="S1550" s="389">
        <v>4.1040999999999963</v>
      </c>
      <c r="T1550" s="386" t="s">
        <v>390</v>
      </c>
      <c r="U1550" s="386" t="s">
        <v>406</v>
      </c>
    </row>
    <row r="1551" spans="1:21">
      <c r="A1551" s="386" t="s">
        <v>114</v>
      </c>
      <c r="B1551" s="386" t="s">
        <v>17</v>
      </c>
      <c r="C1551" s="386"/>
      <c r="D1551" s="387">
        <v>45047</v>
      </c>
      <c r="E1551" s="386">
        <v>5</v>
      </c>
      <c r="F1551" s="386">
        <v>2023</v>
      </c>
      <c r="G1551" s="388">
        <v>38</v>
      </c>
      <c r="H1551" s="388">
        <v>25</v>
      </c>
      <c r="I1551" s="388">
        <v>3.1666666666666665</v>
      </c>
      <c r="J1551" s="388">
        <v>18.66</v>
      </c>
      <c r="K1551" s="386" t="s">
        <v>114</v>
      </c>
      <c r="L1551" s="386" t="s">
        <v>41</v>
      </c>
      <c r="M1551" s="386" t="s">
        <v>383</v>
      </c>
      <c r="N1551" s="386" t="s">
        <v>83</v>
      </c>
      <c r="O1551" s="386" t="s">
        <v>251</v>
      </c>
      <c r="P1551" s="386" t="s">
        <v>46</v>
      </c>
      <c r="Q1551" s="386" t="s">
        <v>115</v>
      </c>
      <c r="R1551" s="386">
        <v>1.6526400000000003</v>
      </c>
      <c r="S1551" s="386">
        <v>0</v>
      </c>
      <c r="T1551" s="386" t="s">
        <v>390</v>
      </c>
      <c r="U1551" s="386" t="s">
        <v>406</v>
      </c>
    </row>
    <row r="1552" spans="1:21">
      <c r="A1552" s="386" t="s">
        <v>114</v>
      </c>
      <c r="B1552" s="386" t="s">
        <v>132</v>
      </c>
      <c r="C1552" s="386"/>
      <c r="D1552" s="387">
        <v>45047</v>
      </c>
      <c r="E1552" s="386">
        <v>5</v>
      </c>
      <c r="F1552" s="386">
        <v>2023</v>
      </c>
      <c r="G1552" s="388">
        <v>0</v>
      </c>
      <c r="H1552" s="388">
        <v>25</v>
      </c>
      <c r="I1552" s="388">
        <v>0</v>
      </c>
      <c r="J1552" s="388">
        <v>0</v>
      </c>
      <c r="K1552" s="386" t="s">
        <v>114</v>
      </c>
      <c r="L1552" s="386" t="s">
        <v>41</v>
      </c>
      <c r="M1552" s="386" t="s">
        <v>383</v>
      </c>
      <c r="N1552" s="386" t="s">
        <v>83</v>
      </c>
      <c r="O1552" s="386" t="s">
        <v>251</v>
      </c>
      <c r="P1552" s="386" t="s">
        <v>46</v>
      </c>
      <c r="Q1552" s="386" t="s">
        <v>115</v>
      </c>
      <c r="R1552" s="386">
        <v>1.6526400000000003</v>
      </c>
      <c r="S1552" s="386">
        <v>11.38</v>
      </c>
      <c r="T1552" s="386" t="s">
        <v>390</v>
      </c>
      <c r="U1552" s="386" t="s">
        <v>406</v>
      </c>
    </row>
    <row r="1553" spans="1:21">
      <c r="A1553" s="386" t="s">
        <v>114</v>
      </c>
      <c r="B1553" s="386" t="s">
        <v>13</v>
      </c>
      <c r="C1553" s="386"/>
      <c r="D1553" s="387">
        <v>45047</v>
      </c>
      <c r="E1553" s="386">
        <v>5</v>
      </c>
      <c r="F1553" s="386">
        <v>2023</v>
      </c>
      <c r="G1553" s="388">
        <v>0</v>
      </c>
      <c r="H1553" s="388">
        <v>25</v>
      </c>
      <c r="I1553" s="388">
        <v>0</v>
      </c>
      <c r="J1553" s="388">
        <v>0</v>
      </c>
      <c r="K1553" s="386" t="s">
        <v>114</v>
      </c>
      <c r="L1553" s="386" t="s">
        <v>41</v>
      </c>
      <c r="M1553" s="386" t="s">
        <v>383</v>
      </c>
      <c r="N1553" s="386" t="s">
        <v>83</v>
      </c>
      <c r="O1553" s="386" t="s">
        <v>251</v>
      </c>
      <c r="P1553" s="386" t="s">
        <v>46</v>
      </c>
      <c r="Q1553" s="386" t="s">
        <v>115</v>
      </c>
      <c r="R1553" s="386">
        <v>1.5986666666666667</v>
      </c>
      <c r="S1553" s="389">
        <v>0</v>
      </c>
      <c r="T1553" s="386" t="s">
        <v>390</v>
      </c>
      <c r="U1553" s="386" t="s">
        <v>406</v>
      </c>
    </row>
    <row r="1554" spans="1:21">
      <c r="A1554" s="386" t="s">
        <v>114</v>
      </c>
      <c r="B1554" s="386" t="s">
        <v>14</v>
      </c>
      <c r="C1554" s="386"/>
      <c r="D1554" s="387">
        <v>45047</v>
      </c>
      <c r="E1554" s="386">
        <v>5</v>
      </c>
      <c r="F1554" s="386">
        <v>2023</v>
      </c>
      <c r="G1554" s="388">
        <v>0</v>
      </c>
      <c r="H1554" s="388">
        <v>25</v>
      </c>
      <c r="I1554" s="388">
        <v>0</v>
      </c>
      <c r="J1554" s="388">
        <v>0</v>
      </c>
      <c r="K1554" s="386" t="s">
        <v>114</v>
      </c>
      <c r="L1554" s="386" t="s">
        <v>41</v>
      </c>
      <c r="M1554" s="386" t="s">
        <v>383</v>
      </c>
      <c r="N1554" s="386" t="s">
        <v>83</v>
      </c>
      <c r="O1554" s="386" t="s">
        <v>251</v>
      </c>
      <c r="P1554" s="386" t="s">
        <v>46</v>
      </c>
      <c r="Q1554" s="386" t="s">
        <v>115</v>
      </c>
      <c r="R1554" s="386">
        <v>1.5986666666666667</v>
      </c>
      <c r="S1554" s="386">
        <v>0</v>
      </c>
      <c r="T1554" s="386" t="s">
        <v>390</v>
      </c>
      <c r="U1554" s="386" t="s">
        <v>406</v>
      </c>
    </row>
    <row r="1555" spans="1:21">
      <c r="A1555" s="386" t="s">
        <v>116</v>
      </c>
      <c r="B1555" s="386" t="s">
        <v>7</v>
      </c>
      <c r="C1555" s="386"/>
      <c r="D1555" s="387">
        <v>45047</v>
      </c>
      <c r="E1555" s="386">
        <v>5</v>
      </c>
      <c r="F1555" s="386">
        <v>2023</v>
      </c>
      <c r="G1555" s="388">
        <v>53.1</v>
      </c>
      <c r="H1555" s="388">
        <v>25</v>
      </c>
      <c r="I1555" s="388">
        <v>4.4249999999999998</v>
      </c>
      <c r="J1555" s="388">
        <v>0.68</v>
      </c>
      <c r="K1555" s="386" t="s">
        <v>86</v>
      </c>
      <c r="L1555" s="386" t="s">
        <v>86</v>
      </c>
      <c r="M1555" s="386" t="s">
        <v>386</v>
      </c>
      <c r="N1555" s="386" t="s">
        <v>387</v>
      </c>
      <c r="O1555" s="386" t="s">
        <v>117</v>
      </c>
      <c r="P1555" s="386" t="s">
        <v>90</v>
      </c>
      <c r="Q1555" s="386" t="s">
        <v>221</v>
      </c>
      <c r="R1555" s="386">
        <v>1.5986666666666667</v>
      </c>
      <c r="S1555" s="386">
        <v>0</v>
      </c>
      <c r="T1555" s="386" t="s">
        <v>390</v>
      </c>
      <c r="U1555" s="386" t="s">
        <v>406</v>
      </c>
    </row>
    <row r="1556" spans="1:21">
      <c r="A1556" s="386" t="s">
        <v>116</v>
      </c>
      <c r="B1556" s="386" t="s">
        <v>130</v>
      </c>
      <c r="C1556" s="386"/>
      <c r="D1556" s="387">
        <v>45047</v>
      </c>
      <c r="E1556" s="386">
        <v>5</v>
      </c>
      <c r="F1556" s="386">
        <v>2023</v>
      </c>
      <c r="G1556" s="388">
        <v>53.1</v>
      </c>
      <c r="H1556" s="388">
        <v>25</v>
      </c>
      <c r="I1556" s="388">
        <v>4.4249999999999998</v>
      </c>
      <c r="J1556" s="388">
        <v>5.14</v>
      </c>
      <c r="K1556" s="386" t="s">
        <v>86</v>
      </c>
      <c r="L1556" s="386" t="s">
        <v>86</v>
      </c>
      <c r="M1556" s="386" t="s">
        <v>386</v>
      </c>
      <c r="N1556" s="386" t="s">
        <v>387</v>
      </c>
      <c r="O1556" s="386" t="s">
        <v>117</v>
      </c>
      <c r="P1556" s="386" t="s">
        <v>90</v>
      </c>
      <c r="Q1556" s="386" t="s">
        <v>221</v>
      </c>
      <c r="R1556" s="386">
        <v>1.6790399999999999</v>
      </c>
      <c r="S1556" s="389">
        <v>28.549440000000011</v>
      </c>
      <c r="T1556" s="386" t="s">
        <v>390</v>
      </c>
      <c r="U1556" s="386" t="s">
        <v>406</v>
      </c>
    </row>
    <row r="1557" spans="1:21">
      <c r="A1557" s="386" t="s">
        <v>116</v>
      </c>
      <c r="B1557" s="386" t="s">
        <v>131</v>
      </c>
      <c r="C1557" s="386"/>
      <c r="D1557" s="387">
        <v>45047</v>
      </c>
      <c r="E1557" s="386">
        <v>5</v>
      </c>
      <c r="F1557" s="386">
        <v>2023</v>
      </c>
      <c r="G1557" s="388">
        <v>53.1</v>
      </c>
      <c r="H1557" s="388">
        <v>25</v>
      </c>
      <c r="I1557" s="388">
        <v>4.4249999999999998</v>
      </c>
      <c r="J1557" s="388">
        <v>6.2688741180952388</v>
      </c>
      <c r="K1557" s="386" t="s">
        <v>86</v>
      </c>
      <c r="L1557" s="386" t="s">
        <v>86</v>
      </c>
      <c r="M1557" s="386" t="s">
        <v>386</v>
      </c>
      <c r="N1557" s="386" t="s">
        <v>387</v>
      </c>
      <c r="O1557" s="386" t="s">
        <v>117</v>
      </c>
      <c r="P1557" s="386" t="s">
        <v>90</v>
      </c>
      <c r="Q1557" s="386" t="s">
        <v>221</v>
      </c>
      <c r="R1557" s="386">
        <v>1.6790399999999999</v>
      </c>
      <c r="S1557" s="386">
        <v>0</v>
      </c>
      <c r="T1557" s="386" t="s">
        <v>390</v>
      </c>
      <c r="U1557" s="386" t="s">
        <v>406</v>
      </c>
    </row>
    <row r="1558" spans="1:21">
      <c r="A1558" s="386" t="s">
        <v>116</v>
      </c>
      <c r="B1558" s="386" t="s">
        <v>9</v>
      </c>
      <c r="C1558" s="386"/>
      <c r="D1558" s="387">
        <v>45047</v>
      </c>
      <c r="E1558" s="386">
        <v>5</v>
      </c>
      <c r="F1558" s="386">
        <v>2023</v>
      </c>
      <c r="G1558" s="388">
        <v>0</v>
      </c>
      <c r="H1558" s="388">
        <v>25</v>
      </c>
      <c r="I1558" s="388">
        <v>0</v>
      </c>
      <c r="J1558" s="388">
        <v>0</v>
      </c>
      <c r="K1558" s="386" t="s">
        <v>86</v>
      </c>
      <c r="L1558" s="386" t="s">
        <v>86</v>
      </c>
      <c r="M1558" s="386" t="s">
        <v>386</v>
      </c>
      <c r="N1558" s="386" t="s">
        <v>387</v>
      </c>
      <c r="O1558" s="386" t="s">
        <v>117</v>
      </c>
      <c r="P1558" s="386" t="s">
        <v>90</v>
      </c>
      <c r="Q1558" s="386" t="s">
        <v>221</v>
      </c>
      <c r="R1558" s="386">
        <v>1.6790399999999999</v>
      </c>
      <c r="S1558" s="386">
        <v>0.16</v>
      </c>
      <c r="T1558" s="386" t="s">
        <v>390</v>
      </c>
      <c r="U1558" s="386" t="s">
        <v>406</v>
      </c>
    </row>
    <row r="1559" spans="1:21">
      <c r="A1559" s="386" t="s">
        <v>116</v>
      </c>
      <c r="B1559" s="386" t="s">
        <v>10</v>
      </c>
      <c r="C1559" s="386"/>
      <c r="D1559" s="387">
        <v>45047</v>
      </c>
      <c r="E1559" s="386">
        <v>5</v>
      </c>
      <c r="F1559" s="386">
        <v>2023</v>
      </c>
      <c r="G1559" s="388">
        <v>17.7</v>
      </c>
      <c r="H1559" s="388">
        <v>25</v>
      </c>
      <c r="I1559" s="388">
        <v>1.4750000000000001</v>
      </c>
      <c r="J1559" s="388">
        <v>7.62</v>
      </c>
      <c r="K1559" s="386" t="s">
        <v>86</v>
      </c>
      <c r="L1559" s="386" t="s">
        <v>86</v>
      </c>
      <c r="M1559" s="386" t="s">
        <v>386</v>
      </c>
      <c r="N1559" s="386" t="s">
        <v>387</v>
      </c>
      <c r="O1559" s="386" t="s">
        <v>117</v>
      </c>
      <c r="P1559" s="386" t="s">
        <v>90</v>
      </c>
      <c r="Q1559" s="386" t="s">
        <v>221</v>
      </c>
      <c r="R1559" s="386">
        <v>0.1144</v>
      </c>
      <c r="S1559" s="389">
        <v>0</v>
      </c>
      <c r="T1559" s="386" t="s">
        <v>390</v>
      </c>
      <c r="U1559" s="386" t="s">
        <v>406</v>
      </c>
    </row>
    <row r="1560" spans="1:21">
      <c r="A1560" s="386" t="s">
        <v>116</v>
      </c>
      <c r="B1560" s="386" t="s">
        <v>5</v>
      </c>
      <c r="C1560" s="386"/>
      <c r="D1560" s="387">
        <v>45047</v>
      </c>
      <c r="E1560" s="386">
        <v>5</v>
      </c>
      <c r="F1560" s="386">
        <v>2023</v>
      </c>
      <c r="G1560" s="388">
        <v>53.1</v>
      </c>
      <c r="H1560" s="388">
        <v>25</v>
      </c>
      <c r="I1560" s="388">
        <v>4.4249999999999998</v>
      </c>
      <c r="J1560" s="388">
        <v>0</v>
      </c>
      <c r="K1560" s="386" t="s">
        <v>86</v>
      </c>
      <c r="L1560" s="386" t="s">
        <v>86</v>
      </c>
      <c r="M1560" s="386" t="s">
        <v>386</v>
      </c>
      <c r="N1560" s="386" t="s">
        <v>387</v>
      </c>
      <c r="O1560" s="386" t="s">
        <v>117</v>
      </c>
      <c r="P1560" s="386" t="s">
        <v>90</v>
      </c>
      <c r="Q1560" s="386" t="s">
        <v>221</v>
      </c>
      <c r="R1560" s="386">
        <v>0.1144</v>
      </c>
      <c r="S1560" s="386">
        <v>0</v>
      </c>
      <c r="T1560" s="386" t="s">
        <v>390</v>
      </c>
      <c r="U1560" s="386" t="s">
        <v>406</v>
      </c>
    </row>
    <row r="1561" spans="1:21">
      <c r="A1561" s="386" t="s">
        <v>116</v>
      </c>
      <c r="B1561" s="386" t="s">
        <v>11</v>
      </c>
      <c r="C1561" s="386"/>
      <c r="D1561" s="387">
        <v>45047</v>
      </c>
      <c r="E1561" s="386">
        <v>5</v>
      </c>
      <c r="F1561" s="386">
        <v>2023</v>
      </c>
      <c r="G1561" s="388">
        <v>53.1</v>
      </c>
      <c r="H1561" s="388">
        <v>25</v>
      </c>
      <c r="I1561" s="388">
        <v>4.4249999999999998</v>
      </c>
      <c r="J1561" s="388">
        <v>0.54</v>
      </c>
      <c r="K1561" s="386" t="s">
        <v>86</v>
      </c>
      <c r="L1561" s="386" t="s">
        <v>86</v>
      </c>
      <c r="M1561" s="386" t="s">
        <v>386</v>
      </c>
      <c r="N1561" s="386" t="s">
        <v>387</v>
      </c>
      <c r="O1561" s="386" t="s">
        <v>117</v>
      </c>
      <c r="P1561" s="386" t="s">
        <v>90</v>
      </c>
      <c r="Q1561" s="386" t="s">
        <v>221</v>
      </c>
      <c r="R1561" s="386">
        <v>0.1144</v>
      </c>
      <c r="S1561" s="386">
        <v>0</v>
      </c>
      <c r="T1561" s="386" t="s">
        <v>390</v>
      </c>
      <c r="U1561" s="386" t="s">
        <v>406</v>
      </c>
    </row>
    <row r="1562" spans="1:21">
      <c r="A1562" s="386" t="s">
        <v>116</v>
      </c>
      <c r="B1562" s="386" t="s">
        <v>12</v>
      </c>
      <c r="C1562" s="386"/>
      <c r="D1562" s="387">
        <v>45047</v>
      </c>
      <c r="E1562" s="386">
        <v>5</v>
      </c>
      <c r="F1562" s="386">
        <v>2023</v>
      </c>
      <c r="G1562" s="388">
        <v>46.02</v>
      </c>
      <c r="H1562" s="388">
        <v>25</v>
      </c>
      <c r="I1562" s="388">
        <v>3.835</v>
      </c>
      <c r="J1562" s="388">
        <v>11.490421464603431</v>
      </c>
      <c r="K1562" s="386" t="s">
        <v>86</v>
      </c>
      <c r="L1562" s="386" t="s">
        <v>86</v>
      </c>
      <c r="M1562" s="386" t="s">
        <v>386</v>
      </c>
      <c r="N1562" s="386" t="s">
        <v>387</v>
      </c>
      <c r="O1562" s="386" t="s">
        <v>117</v>
      </c>
      <c r="P1562" s="386" t="s">
        <v>90</v>
      </c>
      <c r="Q1562" s="386" t="s">
        <v>221</v>
      </c>
      <c r="R1562" s="386">
        <v>0.5937066666666666</v>
      </c>
      <c r="S1562" s="389">
        <v>0</v>
      </c>
      <c r="T1562" s="386" t="s">
        <v>390</v>
      </c>
      <c r="U1562" s="386" t="s">
        <v>406</v>
      </c>
    </row>
    <row r="1563" spans="1:21">
      <c r="A1563" s="386" t="s">
        <v>116</v>
      </c>
      <c r="B1563" s="386" t="s">
        <v>15</v>
      </c>
      <c r="C1563" s="386"/>
      <c r="D1563" s="387">
        <v>45047</v>
      </c>
      <c r="E1563" s="386">
        <v>5</v>
      </c>
      <c r="F1563" s="386">
        <v>2023</v>
      </c>
      <c r="G1563" s="388">
        <v>3.54</v>
      </c>
      <c r="H1563" s="388">
        <v>25</v>
      </c>
      <c r="I1563" s="388">
        <v>0.29499999999999998</v>
      </c>
      <c r="J1563" s="388">
        <v>0.42000000000000004</v>
      </c>
      <c r="K1563" s="386" t="s">
        <v>86</v>
      </c>
      <c r="L1563" s="386" t="s">
        <v>86</v>
      </c>
      <c r="M1563" s="386" t="s">
        <v>386</v>
      </c>
      <c r="N1563" s="386" t="s">
        <v>387</v>
      </c>
      <c r="O1563" s="386" t="s">
        <v>117</v>
      </c>
      <c r="P1563" s="386" t="s">
        <v>90</v>
      </c>
      <c r="Q1563" s="386" t="s">
        <v>221</v>
      </c>
      <c r="R1563" s="386">
        <v>0.5937066666666666</v>
      </c>
      <c r="S1563" s="386">
        <v>0</v>
      </c>
      <c r="T1563" s="386" t="s">
        <v>390</v>
      </c>
      <c r="U1563" s="386" t="s">
        <v>406</v>
      </c>
    </row>
    <row r="1564" spans="1:21">
      <c r="A1564" s="386" t="s">
        <v>116</v>
      </c>
      <c r="B1564" s="386" t="s">
        <v>16</v>
      </c>
      <c r="C1564" s="386"/>
      <c r="D1564" s="387">
        <v>45047</v>
      </c>
      <c r="E1564" s="386">
        <v>5</v>
      </c>
      <c r="F1564" s="386">
        <v>2023</v>
      </c>
      <c r="G1564" s="388">
        <v>21.24</v>
      </c>
      <c r="H1564" s="388">
        <v>25</v>
      </c>
      <c r="I1564" s="388">
        <v>1.77</v>
      </c>
      <c r="J1564" s="388">
        <v>1.1574499999999999</v>
      </c>
      <c r="K1564" s="386" t="s">
        <v>86</v>
      </c>
      <c r="L1564" s="386" t="s">
        <v>86</v>
      </c>
      <c r="M1564" s="386" t="s">
        <v>386</v>
      </c>
      <c r="N1564" s="386" t="s">
        <v>387</v>
      </c>
      <c r="O1564" s="386" t="s">
        <v>117</v>
      </c>
      <c r="P1564" s="386" t="s">
        <v>90</v>
      </c>
      <c r="Q1564" s="386" t="s">
        <v>221</v>
      </c>
      <c r="R1564" s="386">
        <v>0.5937066666666666</v>
      </c>
      <c r="S1564" s="386">
        <v>0</v>
      </c>
      <c r="T1564" s="386" t="s">
        <v>390</v>
      </c>
      <c r="U1564" s="386" t="s">
        <v>406</v>
      </c>
    </row>
    <row r="1565" spans="1:21">
      <c r="A1565" s="386" t="s">
        <v>116</v>
      </c>
      <c r="B1565" s="386" t="s">
        <v>17</v>
      </c>
      <c r="C1565" s="386"/>
      <c r="D1565" s="387">
        <v>45047</v>
      </c>
      <c r="E1565" s="386">
        <v>5</v>
      </c>
      <c r="F1565" s="386">
        <v>2023</v>
      </c>
      <c r="G1565" s="388">
        <v>0</v>
      </c>
      <c r="H1565" s="388">
        <v>25</v>
      </c>
      <c r="I1565" s="388">
        <v>0</v>
      </c>
      <c r="J1565" s="388">
        <v>0</v>
      </c>
      <c r="K1565" s="386" t="s">
        <v>86</v>
      </c>
      <c r="L1565" s="386" t="s">
        <v>86</v>
      </c>
      <c r="M1565" s="386" t="s">
        <v>386</v>
      </c>
      <c r="N1565" s="386" t="s">
        <v>387</v>
      </c>
      <c r="O1565" s="386" t="s">
        <v>117</v>
      </c>
      <c r="P1565" s="386" t="s">
        <v>90</v>
      </c>
      <c r="Q1565" s="386" t="s">
        <v>221</v>
      </c>
      <c r="R1565" s="386">
        <v>0.22821333333333332</v>
      </c>
      <c r="S1565" s="389">
        <v>0</v>
      </c>
      <c r="T1565" s="386" t="s">
        <v>390</v>
      </c>
      <c r="U1565" s="386" t="s">
        <v>406</v>
      </c>
    </row>
    <row r="1566" spans="1:21">
      <c r="A1566" s="386" t="s">
        <v>116</v>
      </c>
      <c r="B1566" s="386" t="s">
        <v>132</v>
      </c>
      <c r="C1566" s="386"/>
      <c r="D1566" s="387">
        <v>45047</v>
      </c>
      <c r="E1566" s="386">
        <v>5</v>
      </c>
      <c r="F1566" s="386">
        <v>2023</v>
      </c>
      <c r="G1566" s="388">
        <v>0</v>
      </c>
      <c r="H1566" s="388">
        <v>25</v>
      </c>
      <c r="I1566" s="388">
        <v>0</v>
      </c>
      <c r="J1566" s="388">
        <v>0</v>
      </c>
      <c r="K1566" s="386" t="s">
        <v>86</v>
      </c>
      <c r="L1566" s="386" t="s">
        <v>86</v>
      </c>
      <c r="M1566" s="386" t="s">
        <v>386</v>
      </c>
      <c r="N1566" s="386" t="s">
        <v>387</v>
      </c>
      <c r="O1566" s="386" t="s">
        <v>117</v>
      </c>
      <c r="P1566" s="386" t="s">
        <v>90</v>
      </c>
      <c r="Q1566" s="386" t="s">
        <v>221</v>
      </c>
      <c r="R1566" s="386">
        <v>0.22821333333333332</v>
      </c>
      <c r="S1566" s="386">
        <v>0</v>
      </c>
      <c r="T1566" s="386" t="s">
        <v>390</v>
      </c>
      <c r="U1566" s="386" t="s">
        <v>406</v>
      </c>
    </row>
    <row r="1567" spans="1:21">
      <c r="A1567" s="386" t="s">
        <v>116</v>
      </c>
      <c r="B1567" s="386" t="s">
        <v>13</v>
      </c>
      <c r="C1567" s="386"/>
      <c r="D1567" s="387">
        <v>45047</v>
      </c>
      <c r="E1567" s="386">
        <v>5</v>
      </c>
      <c r="F1567" s="386">
        <v>2023</v>
      </c>
      <c r="G1567" s="388">
        <v>0</v>
      </c>
      <c r="H1567" s="388">
        <v>25</v>
      </c>
      <c r="I1567" s="388">
        <v>0</v>
      </c>
      <c r="J1567" s="388">
        <v>0</v>
      </c>
      <c r="K1567" s="386" t="s">
        <v>86</v>
      </c>
      <c r="L1567" s="386" t="s">
        <v>86</v>
      </c>
      <c r="M1567" s="386" t="s">
        <v>386</v>
      </c>
      <c r="N1567" s="386" t="s">
        <v>387</v>
      </c>
      <c r="O1567" s="386" t="s">
        <v>117</v>
      </c>
      <c r="P1567" s="386" t="s">
        <v>90</v>
      </c>
      <c r="Q1567" s="386" t="s">
        <v>221</v>
      </c>
      <c r="R1567" s="386">
        <v>0.22821333333333332</v>
      </c>
      <c r="S1567" s="386">
        <v>0</v>
      </c>
      <c r="T1567" s="386" t="s">
        <v>390</v>
      </c>
      <c r="U1567" s="386" t="s">
        <v>406</v>
      </c>
    </row>
    <row r="1568" spans="1:21">
      <c r="A1568" s="386" t="s">
        <v>116</v>
      </c>
      <c r="B1568" s="386" t="s">
        <v>14</v>
      </c>
      <c r="C1568" s="386"/>
      <c r="D1568" s="387">
        <v>45047</v>
      </c>
      <c r="E1568" s="386">
        <v>5</v>
      </c>
      <c r="F1568" s="386">
        <v>2023</v>
      </c>
      <c r="G1568" s="388">
        <v>0</v>
      </c>
      <c r="H1568" s="388">
        <v>25</v>
      </c>
      <c r="I1568" s="388">
        <v>0</v>
      </c>
      <c r="J1568" s="388">
        <v>0</v>
      </c>
      <c r="K1568" s="386" t="s">
        <v>86</v>
      </c>
      <c r="L1568" s="386" t="s">
        <v>86</v>
      </c>
      <c r="M1568" s="386" t="s">
        <v>386</v>
      </c>
      <c r="N1568" s="386" t="s">
        <v>387</v>
      </c>
      <c r="O1568" s="386" t="s">
        <v>117</v>
      </c>
      <c r="P1568" s="386" t="s">
        <v>90</v>
      </c>
      <c r="Q1568" s="386" t="s">
        <v>221</v>
      </c>
      <c r="R1568" s="386">
        <v>0</v>
      </c>
      <c r="S1568" s="389">
        <v>0</v>
      </c>
      <c r="T1568" s="386" t="s">
        <v>390</v>
      </c>
      <c r="U1568" s="386" t="s">
        <v>406</v>
      </c>
    </row>
    <row r="1569" spans="1:21">
      <c r="A1569" s="386" t="s">
        <v>118</v>
      </c>
      <c r="B1569" s="386" t="s">
        <v>7</v>
      </c>
      <c r="C1569" s="386"/>
      <c r="D1569" s="387">
        <v>45047</v>
      </c>
      <c r="E1569" s="386">
        <v>5</v>
      </c>
      <c r="F1569" s="386">
        <v>2023</v>
      </c>
      <c r="G1569" s="388">
        <v>20</v>
      </c>
      <c r="H1569" s="388">
        <v>25</v>
      </c>
      <c r="I1569" s="388">
        <v>1.6666666666666667</v>
      </c>
      <c r="J1569" s="388">
        <v>0.20300000000000001</v>
      </c>
      <c r="K1569" s="386" t="s">
        <v>41</v>
      </c>
      <c r="L1569" s="386" t="s">
        <v>41</v>
      </c>
      <c r="M1569" s="386" t="s">
        <v>386</v>
      </c>
      <c r="N1569" s="386" t="s">
        <v>387</v>
      </c>
      <c r="O1569" s="386" t="s">
        <v>119</v>
      </c>
      <c r="P1569" s="386" t="s">
        <v>90</v>
      </c>
      <c r="Q1569" s="386" t="s">
        <v>120</v>
      </c>
      <c r="R1569" s="386">
        <v>0</v>
      </c>
      <c r="S1569" s="386">
        <v>0</v>
      </c>
      <c r="T1569" s="386" t="s">
        <v>390</v>
      </c>
      <c r="U1569" s="386" t="s">
        <v>406</v>
      </c>
    </row>
    <row r="1570" spans="1:21">
      <c r="A1570" s="386" t="s">
        <v>118</v>
      </c>
      <c r="B1570" s="386" t="s">
        <v>8</v>
      </c>
      <c r="C1570" s="386"/>
      <c r="D1570" s="387">
        <v>45047</v>
      </c>
      <c r="E1570" s="386">
        <v>5</v>
      </c>
      <c r="F1570" s="386">
        <v>2023</v>
      </c>
      <c r="G1570" s="388">
        <v>30</v>
      </c>
      <c r="H1570" s="388">
        <v>25</v>
      </c>
      <c r="I1570" s="388">
        <v>2.5</v>
      </c>
      <c r="J1570" s="388">
        <v>0</v>
      </c>
      <c r="K1570" s="386" t="s">
        <v>41</v>
      </c>
      <c r="L1570" s="386" t="s">
        <v>41</v>
      </c>
      <c r="M1570" s="386" t="s">
        <v>386</v>
      </c>
      <c r="N1570" s="386" t="s">
        <v>387</v>
      </c>
      <c r="O1570" s="386" t="s">
        <v>119</v>
      </c>
      <c r="P1570" s="386" t="s">
        <v>90</v>
      </c>
      <c r="Q1570" s="386" t="s">
        <v>120</v>
      </c>
      <c r="R1570" s="386">
        <v>0</v>
      </c>
      <c r="S1570" s="386">
        <v>0</v>
      </c>
      <c r="T1570" s="386" t="s">
        <v>390</v>
      </c>
      <c r="U1570" s="386" t="s">
        <v>406</v>
      </c>
    </row>
    <row r="1571" spans="1:21">
      <c r="A1571" s="386" t="s">
        <v>118</v>
      </c>
      <c r="B1571" s="386" t="s">
        <v>9</v>
      </c>
      <c r="C1571" s="386"/>
      <c r="D1571" s="387">
        <v>45047</v>
      </c>
      <c r="E1571" s="386">
        <v>5</v>
      </c>
      <c r="F1571" s="386">
        <v>2023</v>
      </c>
      <c r="G1571" s="388">
        <v>0</v>
      </c>
      <c r="H1571" s="388">
        <v>25</v>
      </c>
      <c r="I1571" s="388">
        <v>0</v>
      </c>
      <c r="J1571" s="388">
        <v>0</v>
      </c>
      <c r="K1571" s="386" t="s">
        <v>41</v>
      </c>
      <c r="L1571" s="386" t="s">
        <v>41</v>
      </c>
      <c r="M1571" s="386" t="s">
        <v>386</v>
      </c>
      <c r="N1571" s="386" t="s">
        <v>387</v>
      </c>
      <c r="O1571" s="386" t="s">
        <v>119</v>
      </c>
      <c r="P1571" s="386" t="s">
        <v>90</v>
      </c>
      <c r="Q1571" s="386" t="s">
        <v>120</v>
      </c>
      <c r="R1571" s="386">
        <v>0</v>
      </c>
      <c r="S1571" s="389">
        <v>0</v>
      </c>
      <c r="T1571" s="386" t="s">
        <v>390</v>
      </c>
      <c r="U1571" s="386" t="s">
        <v>406</v>
      </c>
    </row>
    <row r="1572" spans="1:21">
      <c r="A1572" s="386" t="s">
        <v>118</v>
      </c>
      <c r="B1572" s="386" t="s">
        <v>10</v>
      </c>
      <c r="C1572" s="386"/>
      <c r="D1572" s="387">
        <v>45047</v>
      </c>
      <c r="E1572" s="386">
        <v>5</v>
      </c>
      <c r="F1572" s="386">
        <v>2023</v>
      </c>
      <c r="G1572" s="388">
        <v>30</v>
      </c>
      <c r="H1572" s="388">
        <v>25</v>
      </c>
      <c r="I1572" s="388">
        <v>2.5</v>
      </c>
      <c r="J1572" s="388">
        <v>0</v>
      </c>
      <c r="K1572" s="386" t="s">
        <v>41</v>
      </c>
      <c r="L1572" s="386" t="s">
        <v>41</v>
      </c>
      <c r="M1572" s="386" t="s">
        <v>386</v>
      </c>
      <c r="N1572" s="386" t="s">
        <v>387</v>
      </c>
      <c r="O1572" s="386" t="s">
        <v>119</v>
      </c>
      <c r="P1572" s="386" t="s">
        <v>90</v>
      </c>
      <c r="Q1572" s="386" t="s">
        <v>120</v>
      </c>
      <c r="R1572" s="386">
        <v>0</v>
      </c>
      <c r="S1572" s="386">
        <v>0</v>
      </c>
      <c r="T1572" s="386" t="s">
        <v>390</v>
      </c>
      <c r="U1572" s="386" t="s">
        <v>406</v>
      </c>
    </row>
    <row r="1573" spans="1:21">
      <c r="A1573" s="386" t="s">
        <v>118</v>
      </c>
      <c r="B1573" s="386" t="s">
        <v>5</v>
      </c>
      <c r="C1573" s="386"/>
      <c r="D1573" s="387">
        <v>45047</v>
      </c>
      <c r="E1573" s="386">
        <v>5</v>
      </c>
      <c r="F1573" s="386">
        <v>2023</v>
      </c>
      <c r="G1573" s="388">
        <v>16</v>
      </c>
      <c r="H1573" s="388">
        <v>25</v>
      </c>
      <c r="I1573" s="388">
        <v>1.3333333333333333</v>
      </c>
      <c r="J1573" s="388">
        <v>0</v>
      </c>
      <c r="K1573" s="386" t="s">
        <v>41</v>
      </c>
      <c r="L1573" s="386" t="s">
        <v>41</v>
      </c>
      <c r="M1573" s="386" t="s">
        <v>386</v>
      </c>
      <c r="N1573" s="386" t="s">
        <v>387</v>
      </c>
      <c r="O1573" s="386" t="s">
        <v>119</v>
      </c>
      <c r="P1573" s="386" t="s">
        <v>90</v>
      </c>
      <c r="Q1573" s="386" t="s">
        <v>120</v>
      </c>
      <c r="R1573" s="386">
        <v>0</v>
      </c>
      <c r="S1573" s="386">
        <v>0</v>
      </c>
      <c r="T1573" s="386" t="s">
        <v>390</v>
      </c>
      <c r="U1573" s="386" t="s">
        <v>406</v>
      </c>
    </row>
    <row r="1574" spans="1:21">
      <c r="A1574" s="386" t="s">
        <v>118</v>
      </c>
      <c r="B1574" s="386" t="s">
        <v>11</v>
      </c>
      <c r="C1574" s="386"/>
      <c r="D1574" s="387">
        <v>45047</v>
      </c>
      <c r="E1574" s="386">
        <v>5</v>
      </c>
      <c r="F1574" s="386">
        <v>2023</v>
      </c>
      <c r="G1574" s="388">
        <v>60</v>
      </c>
      <c r="H1574" s="388">
        <v>25</v>
      </c>
      <c r="I1574" s="388">
        <v>5</v>
      </c>
      <c r="J1574" s="388">
        <v>0.377</v>
      </c>
      <c r="K1574" s="386" t="s">
        <v>41</v>
      </c>
      <c r="L1574" s="386" t="s">
        <v>41</v>
      </c>
      <c r="M1574" s="386" t="s">
        <v>386</v>
      </c>
      <c r="N1574" s="386" t="s">
        <v>387</v>
      </c>
      <c r="O1574" s="386" t="s">
        <v>119</v>
      </c>
      <c r="P1574" s="386" t="s">
        <v>90</v>
      </c>
      <c r="Q1574" s="386" t="s">
        <v>120</v>
      </c>
      <c r="R1574" s="386">
        <v>0</v>
      </c>
      <c r="S1574" s="389">
        <v>0</v>
      </c>
      <c r="T1574" s="386" t="s">
        <v>390</v>
      </c>
      <c r="U1574" s="386" t="s">
        <v>406</v>
      </c>
    </row>
    <row r="1575" spans="1:21">
      <c r="A1575" s="386" t="s">
        <v>118</v>
      </c>
      <c r="B1575" s="386" t="s">
        <v>12</v>
      </c>
      <c r="C1575" s="386"/>
      <c r="D1575" s="387">
        <v>45047</v>
      </c>
      <c r="E1575" s="386">
        <v>5</v>
      </c>
      <c r="F1575" s="386">
        <v>2023</v>
      </c>
      <c r="G1575" s="388">
        <v>20</v>
      </c>
      <c r="H1575" s="388">
        <v>25</v>
      </c>
      <c r="I1575" s="388">
        <v>1.6666666666666667</v>
      </c>
      <c r="J1575" s="388">
        <v>0</v>
      </c>
      <c r="K1575" s="386" t="s">
        <v>41</v>
      </c>
      <c r="L1575" s="386" t="s">
        <v>41</v>
      </c>
      <c r="M1575" s="386" t="s">
        <v>386</v>
      </c>
      <c r="N1575" s="386" t="s">
        <v>387</v>
      </c>
      <c r="O1575" s="386" t="s">
        <v>119</v>
      </c>
      <c r="P1575" s="386" t="s">
        <v>90</v>
      </c>
      <c r="Q1575" s="386" t="s">
        <v>120</v>
      </c>
      <c r="R1575" s="386">
        <v>0</v>
      </c>
      <c r="S1575" s="386">
        <v>0</v>
      </c>
      <c r="T1575" s="386" t="s">
        <v>390</v>
      </c>
      <c r="U1575" s="386" t="s">
        <v>406</v>
      </c>
    </row>
    <row r="1576" spans="1:21">
      <c r="A1576" s="386" t="s">
        <v>118</v>
      </c>
      <c r="B1576" s="386" t="s">
        <v>15</v>
      </c>
      <c r="C1576" s="386"/>
      <c r="D1576" s="387">
        <v>45047</v>
      </c>
      <c r="E1576" s="386">
        <v>5</v>
      </c>
      <c r="F1576" s="386">
        <v>2023</v>
      </c>
      <c r="G1576" s="388">
        <v>4</v>
      </c>
      <c r="H1576" s="388">
        <v>25</v>
      </c>
      <c r="I1576" s="388">
        <v>0.33333333333333331</v>
      </c>
      <c r="J1576" s="388">
        <v>0</v>
      </c>
      <c r="K1576" s="386" t="s">
        <v>41</v>
      </c>
      <c r="L1576" s="386" t="s">
        <v>41</v>
      </c>
      <c r="M1576" s="386" t="s">
        <v>386</v>
      </c>
      <c r="N1576" s="386" t="s">
        <v>387</v>
      </c>
      <c r="O1576" s="386" t="s">
        <v>119</v>
      </c>
      <c r="P1576" s="386" t="s">
        <v>90</v>
      </c>
      <c r="Q1576" s="386" t="s">
        <v>120</v>
      </c>
      <c r="R1576" s="386">
        <v>0</v>
      </c>
      <c r="S1576" s="386">
        <v>0</v>
      </c>
      <c r="T1576" s="386" t="s">
        <v>390</v>
      </c>
      <c r="U1576" s="386" t="s">
        <v>406</v>
      </c>
    </row>
    <row r="1577" spans="1:21">
      <c r="A1577" s="386" t="s">
        <v>118</v>
      </c>
      <c r="B1577" s="386" t="s">
        <v>16</v>
      </c>
      <c r="C1577" s="386"/>
      <c r="D1577" s="387">
        <v>45047</v>
      </c>
      <c r="E1577" s="386">
        <v>5</v>
      </c>
      <c r="F1577" s="386">
        <v>2023</v>
      </c>
      <c r="G1577" s="388">
        <v>20</v>
      </c>
      <c r="H1577" s="388">
        <v>25</v>
      </c>
      <c r="I1577" s="388">
        <v>1.6666666666666667</v>
      </c>
      <c r="J1577" s="388">
        <v>0</v>
      </c>
      <c r="K1577" s="386" t="s">
        <v>41</v>
      </c>
      <c r="L1577" s="386" t="s">
        <v>41</v>
      </c>
      <c r="M1577" s="386" t="s">
        <v>386</v>
      </c>
      <c r="N1577" s="386" t="s">
        <v>387</v>
      </c>
      <c r="O1577" s="386" t="s">
        <v>119</v>
      </c>
      <c r="P1577" s="386" t="s">
        <v>90</v>
      </c>
      <c r="Q1577" s="386" t="s">
        <v>120</v>
      </c>
      <c r="R1577" s="386">
        <v>0</v>
      </c>
      <c r="S1577" s="389">
        <v>0</v>
      </c>
      <c r="T1577" s="386" t="s">
        <v>390</v>
      </c>
      <c r="U1577" s="386" t="s">
        <v>406</v>
      </c>
    </row>
    <row r="1578" spans="1:21">
      <c r="A1578" s="386" t="s">
        <v>118</v>
      </c>
      <c r="B1578" s="386" t="s">
        <v>17</v>
      </c>
      <c r="C1578" s="386"/>
      <c r="D1578" s="387">
        <v>45047</v>
      </c>
      <c r="E1578" s="386">
        <v>5</v>
      </c>
      <c r="F1578" s="386">
        <v>2023</v>
      </c>
      <c r="G1578" s="388">
        <v>0</v>
      </c>
      <c r="H1578" s="388">
        <v>25</v>
      </c>
      <c r="I1578" s="388">
        <v>0</v>
      </c>
      <c r="J1578" s="388">
        <v>0</v>
      </c>
      <c r="K1578" s="386" t="s">
        <v>41</v>
      </c>
      <c r="L1578" s="386" t="s">
        <v>41</v>
      </c>
      <c r="M1578" s="386" t="s">
        <v>386</v>
      </c>
      <c r="N1578" s="386" t="s">
        <v>387</v>
      </c>
      <c r="O1578" s="386" t="s">
        <v>119</v>
      </c>
      <c r="P1578" s="386" t="s">
        <v>90</v>
      </c>
      <c r="Q1578" s="386" t="s">
        <v>120</v>
      </c>
      <c r="R1578" s="386">
        <v>0</v>
      </c>
      <c r="S1578" s="386">
        <v>0</v>
      </c>
      <c r="T1578" s="386" t="s">
        <v>390</v>
      </c>
      <c r="U1578" s="386" t="s">
        <v>406</v>
      </c>
    </row>
    <row r="1579" spans="1:21">
      <c r="A1579" s="386" t="s">
        <v>118</v>
      </c>
      <c r="B1579" s="386" t="s">
        <v>132</v>
      </c>
      <c r="C1579" s="386"/>
      <c r="D1579" s="387">
        <v>45047</v>
      </c>
      <c r="E1579" s="386">
        <v>5</v>
      </c>
      <c r="F1579" s="386">
        <v>2023</v>
      </c>
      <c r="G1579" s="388">
        <v>0</v>
      </c>
      <c r="H1579" s="388">
        <v>25</v>
      </c>
      <c r="I1579" s="388">
        <v>0</v>
      </c>
      <c r="J1579" s="388">
        <v>0</v>
      </c>
      <c r="K1579" s="386" t="s">
        <v>41</v>
      </c>
      <c r="L1579" s="386" t="s">
        <v>41</v>
      </c>
      <c r="M1579" s="386" t="s">
        <v>386</v>
      </c>
      <c r="N1579" s="386" t="s">
        <v>387</v>
      </c>
      <c r="O1579" s="386" t="s">
        <v>119</v>
      </c>
      <c r="P1579" s="386" t="s">
        <v>90</v>
      </c>
      <c r="Q1579" s="386" t="s">
        <v>120</v>
      </c>
      <c r="R1579" s="386">
        <v>0</v>
      </c>
      <c r="S1579" s="386">
        <v>0</v>
      </c>
      <c r="T1579" s="386" t="s">
        <v>390</v>
      </c>
      <c r="U1579" s="386" t="s">
        <v>406</v>
      </c>
    </row>
    <row r="1580" spans="1:21">
      <c r="A1580" s="386" t="s">
        <v>118</v>
      </c>
      <c r="B1580" s="386" t="s">
        <v>13</v>
      </c>
      <c r="C1580" s="386"/>
      <c r="D1580" s="387">
        <v>45047</v>
      </c>
      <c r="E1580" s="386">
        <v>5</v>
      </c>
      <c r="F1580" s="386">
        <v>2023</v>
      </c>
      <c r="G1580" s="388">
        <v>0</v>
      </c>
      <c r="H1580" s="388">
        <v>25</v>
      </c>
      <c r="I1580" s="388">
        <v>0</v>
      </c>
      <c r="J1580" s="388">
        <v>0</v>
      </c>
      <c r="K1580" s="386" t="s">
        <v>41</v>
      </c>
      <c r="L1580" s="386" t="s">
        <v>41</v>
      </c>
      <c r="M1580" s="386" t="s">
        <v>386</v>
      </c>
      <c r="N1580" s="386" t="s">
        <v>387</v>
      </c>
      <c r="O1580" s="386" t="s">
        <v>119</v>
      </c>
      <c r="P1580" s="386" t="s">
        <v>90</v>
      </c>
      <c r="Q1580" s="386" t="s">
        <v>120</v>
      </c>
      <c r="R1580" s="386">
        <v>0</v>
      </c>
      <c r="S1580" s="389">
        <v>0</v>
      </c>
      <c r="T1580" s="386" t="s">
        <v>390</v>
      </c>
      <c r="U1580" s="386" t="s">
        <v>406</v>
      </c>
    </row>
    <row r="1581" spans="1:21">
      <c r="A1581" s="386" t="s">
        <v>118</v>
      </c>
      <c r="B1581" s="386" t="s">
        <v>14</v>
      </c>
      <c r="C1581" s="386"/>
      <c r="D1581" s="387">
        <v>45047</v>
      </c>
      <c r="E1581" s="386">
        <v>5</v>
      </c>
      <c r="F1581" s="386">
        <v>2023</v>
      </c>
      <c r="G1581" s="388">
        <v>0</v>
      </c>
      <c r="H1581" s="388">
        <v>25</v>
      </c>
      <c r="I1581" s="388">
        <v>0</v>
      </c>
      <c r="J1581" s="388">
        <v>0</v>
      </c>
      <c r="K1581" s="386" t="s">
        <v>41</v>
      </c>
      <c r="L1581" s="386" t="s">
        <v>41</v>
      </c>
      <c r="M1581" s="386" t="s">
        <v>386</v>
      </c>
      <c r="N1581" s="386" t="s">
        <v>387</v>
      </c>
      <c r="O1581" s="386" t="s">
        <v>119</v>
      </c>
      <c r="P1581" s="386" t="s">
        <v>90</v>
      </c>
      <c r="Q1581" s="386" t="s">
        <v>120</v>
      </c>
      <c r="R1581" s="386">
        <v>0</v>
      </c>
      <c r="S1581" s="386">
        <v>0</v>
      </c>
      <c r="T1581" s="386" t="s">
        <v>390</v>
      </c>
      <c r="U1581" s="386" t="s">
        <v>406</v>
      </c>
    </row>
    <row r="1582" spans="1:21">
      <c r="A1582" s="386" t="s">
        <v>124</v>
      </c>
      <c r="B1582" s="386" t="s">
        <v>124</v>
      </c>
      <c r="C1582" s="386"/>
      <c r="D1582" s="387">
        <v>45047</v>
      </c>
      <c r="E1582" s="386">
        <v>5</v>
      </c>
      <c r="F1582" s="386">
        <v>2023</v>
      </c>
      <c r="G1582" s="388">
        <v>100</v>
      </c>
      <c r="H1582" s="388">
        <v>25</v>
      </c>
      <c r="I1582" s="388">
        <v>8.3333333333333339</v>
      </c>
      <c r="J1582" s="388">
        <v>65.771140963127323</v>
      </c>
      <c r="K1582" s="386" t="s">
        <v>124</v>
      </c>
      <c r="L1582" s="386" t="s">
        <v>41</v>
      </c>
      <c r="M1582" s="386" t="s">
        <v>382</v>
      </c>
      <c r="N1582" s="386" t="s">
        <v>380</v>
      </c>
      <c r="O1582" s="386" t="s">
        <v>125</v>
      </c>
      <c r="P1582" s="386" t="s">
        <v>60</v>
      </c>
      <c r="Q1582" s="386" t="s">
        <v>237</v>
      </c>
      <c r="R1582" s="386">
        <v>0</v>
      </c>
      <c r="S1582" s="386">
        <v>0</v>
      </c>
      <c r="T1582" s="386" t="s">
        <v>390</v>
      </c>
      <c r="U1582" s="386" t="s">
        <v>406</v>
      </c>
    </row>
    <row r="1583" spans="1:21">
      <c r="A1583" s="386" t="s">
        <v>158</v>
      </c>
      <c r="B1583" s="386" t="s">
        <v>158</v>
      </c>
      <c r="C1583" s="386"/>
      <c r="D1583" s="387">
        <v>45047</v>
      </c>
      <c r="E1583" s="386">
        <v>5</v>
      </c>
      <c r="F1583" s="386">
        <v>2023</v>
      </c>
      <c r="G1583" s="388">
        <v>20</v>
      </c>
      <c r="H1583" s="388">
        <v>25</v>
      </c>
      <c r="I1583" s="388">
        <v>1.6666666666666667</v>
      </c>
      <c r="J1583" s="388">
        <v>0</v>
      </c>
      <c r="K1583" s="386" t="s">
        <v>388</v>
      </c>
      <c r="L1583" s="386" t="s">
        <v>41</v>
      </c>
      <c r="M1583" s="386" t="s">
        <v>241</v>
      </c>
      <c r="N1583" s="386" t="s">
        <v>62</v>
      </c>
      <c r="O1583" s="386" t="s">
        <v>55</v>
      </c>
      <c r="P1583" s="386" t="s">
        <v>60</v>
      </c>
      <c r="Q1583" s="386" t="s">
        <v>262</v>
      </c>
      <c r="R1583" s="386">
        <v>0</v>
      </c>
      <c r="S1583" s="389">
        <v>0</v>
      </c>
      <c r="T1583" s="386" t="s">
        <v>430</v>
      </c>
      <c r="U1583" s="386" t="s">
        <v>431</v>
      </c>
    </row>
    <row r="1584" spans="1:21">
      <c r="A1584" s="386" t="s">
        <v>122</v>
      </c>
      <c r="B1584" s="386" t="s">
        <v>7</v>
      </c>
      <c r="C1584" s="386" t="s">
        <v>7</v>
      </c>
      <c r="D1584" s="387">
        <v>45047</v>
      </c>
      <c r="E1584" s="386">
        <v>5</v>
      </c>
      <c r="F1584" s="386">
        <v>2023</v>
      </c>
      <c r="G1584" s="388">
        <v>125.5</v>
      </c>
      <c r="H1584" s="388">
        <v>25</v>
      </c>
      <c r="I1584" s="388">
        <v>10.458333333333334</v>
      </c>
      <c r="J1584" s="388">
        <v>0</v>
      </c>
      <c r="K1584" s="386" t="s">
        <v>121</v>
      </c>
      <c r="L1584" s="386" t="s">
        <v>121</v>
      </c>
      <c r="M1584" s="386" t="s">
        <v>386</v>
      </c>
      <c r="N1584" s="386" t="s">
        <v>387</v>
      </c>
      <c r="O1584" s="386" t="s">
        <v>123</v>
      </c>
      <c r="P1584" s="386" t="s">
        <v>60</v>
      </c>
      <c r="Q1584" s="386" t="s">
        <v>238</v>
      </c>
      <c r="R1584" s="386">
        <v>0</v>
      </c>
      <c r="S1584" s="386">
        <v>0</v>
      </c>
      <c r="T1584" s="386" t="s">
        <v>390</v>
      </c>
      <c r="U1584" s="386" t="s">
        <v>406</v>
      </c>
    </row>
    <row r="1585" spans="1:21">
      <c r="A1585" s="386" t="s">
        <v>122</v>
      </c>
      <c r="B1585" s="386" t="s">
        <v>8</v>
      </c>
      <c r="C1585" s="386" t="s">
        <v>8</v>
      </c>
      <c r="D1585" s="387">
        <v>45047</v>
      </c>
      <c r="E1585" s="386">
        <v>5</v>
      </c>
      <c r="F1585" s="386">
        <v>2023</v>
      </c>
      <c r="G1585" s="388">
        <v>0</v>
      </c>
      <c r="H1585" s="388">
        <v>25</v>
      </c>
      <c r="I1585" s="388">
        <v>0</v>
      </c>
      <c r="J1585" s="388">
        <v>0</v>
      </c>
      <c r="K1585" s="386" t="s">
        <v>121</v>
      </c>
      <c r="L1585" s="386" t="s">
        <v>121</v>
      </c>
      <c r="M1585" s="386" t="s">
        <v>386</v>
      </c>
      <c r="N1585" s="386" t="s">
        <v>387</v>
      </c>
      <c r="O1585" s="386" t="s">
        <v>123</v>
      </c>
      <c r="P1585" s="386" t="s">
        <v>60</v>
      </c>
      <c r="Q1585" s="386" t="s">
        <v>238</v>
      </c>
      <c r="R1585" s="386">
        <v>0</v>
      </c>
      <c r="S1585" s="386">
        <v>0</v>
      </c>
      <c r="T1585" s="386" t="s">
        <v>390</v>
      </c>
      <c r="U1585" s="386" t="s">
        <v>406</v>
      </c>
    </row>
    <row r="1586" spans="1:21">
      <c r="A1586" s="386" t="s">
        <v>122</v>
      </c>
      <c r="B1586" s="386" t="s">
        <v>9</v>
      </c>
      <c r="C1586" s="386" t="s">
        <v>9</v>
      </c>
      <c r="D1586" s="387">
        <v>45047</v>
      </c>
      <c r="E1586" s="386">
        <v>5</v>
      </c>
      <c r="F1586" s="386">
        <v>2023</v>
      </c>
      <c r="G1586" s="388">
        <v>0</v>
      </c>
      <c r="H1586" s="388">
        <v>25</v>
      </c>
      <c r="I1586" s="388">
        <v>0</v>
      </c>
      <c r="J1586" s="388">
        <v>0</v>
      </c>
      <c r="K1586" s="386" t="s">
        <v>121</v>
      </c>
      <c r="L1586" s="386" t="s">
        <v>121</v>
      </c>
      <c r="M1586" s="386" t="s">
        <v>386</v>
      </c>
      <c r="N1586" s="386" t="s">
        <v>387</v>
      </c>
      <c r="O1586" s="386" t="s">
        <v>123</v>
      </c>
      <c r="P1586" s="386" t="s">
        <v>60</v>
      </c>
      <c r="Q1586" s="386" t="s">
        <v>238</v>
      </c>
      <c r="R1586" s="386">
        <v>0</v>
      </c>
      <c r="S1586" s="389">
        <v>0</v>
      </c>
      <c r="T1586" s="386" t="s">
        <v>390</v>
      </c>
      <c r="U1586" s="386" t="s">
        <v>406</v>
      </c>
    </row>
    <row r="1587" spans="1:21">
      <c r="A1587" s="386" t="s">
        <v>122</v>
      </c>
      <c r="B1587" s="386" t="s">
        <v>10</v>
      </c>
      <c r="C1587" s="386" t="s">
        <v>10</v>
      </c>
      <c r="D1587" s="387">
        <v>45047</v>
      </c>
      <c r="E1587" s="386">
        <v>5</v>
      </c>
      <c r="F1587" s="386">
        <v>2023</v>
      </c>
      <c r="G1587" s="388">
        <v>125.5</v>
      </c>
      <c r="H1587" s="388">
        <v>25</v>
      </c>
      <c r="I1587" s="388">
        <v>10.458333333333334</v>
      </c>
      <c r="J1587" s="388">
        <v>0</v>
      </c>
      <c r="K1587" s="386" t="s">
        <v>121</v>
      </c>
      <c r="L1587" s="386" t="s">
        <v>121</v>
      </c>
      <c r="M1587" s="386" t="s">
        <v>386</v>
      </c>
      <c r="N1587" s="386" t="s">
        <v>387</v>
      </c>
      <c r="O1587" s="386" t="s">
        <v>123</v>
      </c>
      <c r="P1587" s="386" t="s">
        <v>60</v>
      </c>
      <c r="Q1587" s="386" t="s">
        <v>238</v>
      </c>
      <c r="R1587" s="386">
        <v>0</v>
      </c>
      <c r="S1587" s="386">
        <v>0</v>
      </c>
      <c r="T1587" s="386" t="s">
        <v>390</v>
      </c>
      <c r="U1587" s="386" t="s">
        <v>406</v>
      </c>
    </row>
    <row r="1588" spans="1:21">
      <c r="A1588" s="386" t="s">
        <v>122</v>
      </c>
      <c r="B1588" s="386" t="s">
        <v>5</v>
      </c>
      <c r="C1588" s="386" t="s">
        <v>5</v>
      </c>
      <c r="D1588" s="387">
        <v>45047</v>
      </c>
      <c r="E1588" s="386">
        <v>5</v>
      </c>
      <c r="F1588" s="386">
        <v>2023</v>
      </c>
      <c r="G1588" s="388">
        <v>125.5</v>
      </c>
      <c r="H1588" s="388">
        <v>25</v>
      </c>
      <c r="I1588" s="388">
        <v>10.458333333333334</v>
      </c>
      <c r="J1588" s="388">
        <v>9.3000000000000007</v>
      </c>
      <c r="K1588" s="386" t="s">
        <v>121</v>
      </c>
      <c r="L1588" s="386" t="s">
        <v>121</v>
      </c>
      <c r="M1588" s="386" t="s">
        <v>386</v>
      </c>
      <c r="N1588" s="386" t="s">
        <v>387</v>
      </c>
      <c r="O1588" s="386" t="s">
        <v>123</v>
      </c>
      <c r="P1588" s="386" t="s">
        <v>60</v>
      </c>
      <c r="Q1588" s="386" t="s">
        <v>238</v>
      </c>
      <c r="R1588" s="386">
        <v>0</v>
      </c>
      <c r="S1588" s="386">
        <v>0</v>
      </c>
      <c r="T1588" s="386" t="s">
        <v>390</v>
      </c>
      <c r="U1588" s="386" t="s">
        <v>406</v>
      </c>
    </row>
    <row r="1589" spans="1:21">
      <c r="A1589" s="386" t="s">
        <v>122</v>
      </c>
      <c r="B1589" s="386" t="s">
        <v>11</v>
      </c>
      <c r="C1589" s="386" t="s">
        <v>11</v>
      </c>
      <c r="D1589" s="387">
        <v>45047</v>
      </c>
      <c r="E1589" s="386">
        <v>5</v>
      </c>
      <c r="F1589" s="386">
        <v>2023</v>
      </c>
      <c r="G1589" s="388">
        <v>125.5</v>
      </c>
      <c r="H1589" s="388">
        <v>25</v>
      </c>
      <c r="I1589" s="388">
        <v>10.458333333333334</v>
      </c>
      <c r="J1589" s="388">
        <v>0</v>
      </c>
      <c r="K1589" s="386" t="s">
        <v>121</v>
      </c>
      <c r="L1589" s="386" t="s">
        <v>121</v>
      </c>
      <c r="M1589" s="386" t="s">
        <v>386</v>
      </c>
      <c r="N1589" s="386" t="s">
        <v>387</v>
      </c>
      <c r="O1589" s="386" t="s">
        <v>123</v>
      </c>
      <c r="P1589" s="386" t="s">
        <v>60</v>
      </c>
      <c r="Q1589" s="386" t="s">
        <v>238</v>
      </c>
      <c r="R1589" s="386">
        <v>3.6666666666666665</v>
      </c>
      <c r="S1589" s="389">
        <v>0</v>
      </c>
      <c r="T1589" s="386" t="s">
        <v>390</v>
      </c>
      <c r="U1589" s="386" t="s">
        <v>406</v>
      </c>
    </row>
    <row r="1590" spans="1:21">
      <c r="A1590" s="386" t="s">
        <v>122</v>
      </c>
      <c r="B1590" s="386" t="s">
        <v>12</v>
      </c>
      <c r="C1590" s="386" t="s">
        <v>12</v>
      </c>
      <c r="D1590" s="387">
        <v>45047</v>
      </c>
      <c r="E1590" s="386">
        <v>5</v>
      </c>
      <c r="F1590" s="386">
        <v>2023</v>
      </c>
      <c r="G1590" s="388">
        <v>0</v>
      </c>
      <c r="H1590" s="388">
        <v>25</v>
      </c>
      <c r="I1590" s="388">
        <v>0</v>
      </c>
      <c r="J1590" s="388">
        <v>0</v>
      </c>
      <c r="K1590" s="386" t="s">
        <v>121</v>
      </c>
      <c r="L1590" s="386" t="s">
        <v>121</v>
      </c>
      <c r="M1590" s="386" t="s">
        <v>386</v>
      </c>
      <c r="N1590" s="386" t="s">
        <v>387</v>
      </c>
      <c r="O1590" s="386" t="s">
        <v>123</v>
      </c>
      <c r="P1590" s="386" t="s">
        <v>60</v>
      </c>
      <c r="Q1590" s="386" t="s">
        <v>238</v>
      </c>
      <c r="R1590" s="386">
        <v>3.6666666666666665</v>
      </c>
      <c r="S1590" s="386">
        <v>0</v>
      </c>
      <c r="T1590" s="386" t="s">
        <v>390</v>
      </c>
      <c r="U1590" s="386" t="s">
        <v>406</v>
      </c>
    </row>
    <row r="1591" spans="1:21">
      <c r="A1591" s="386" t="s">
        <v>122</v>
      </c>
      <c r="B1591" s="386" t="s">
        <v>15</v>
      </c>
      <c r="C1591" s="386" t="s">
        <v>15</v>
      </c>
      <c r="D1591" s="387">
        <v>45047</v>
      </c>
      <c r="E1591" s="386">
        <v>5</v>
      </c>
      <c r="F1591" s="386">
        <v>2023</v>
      </c>
      <c r="G1591" s="388">
        <v>0</v>
      </c>
      <c r="H1591" s="388">
        <v>25</v>
      </c>
      <c r="I1591" s="388">
        <v>0</v>
      </c>
      <c r="J1591" s="388">
        <v>0</v>
      </c>
      <c r="K1591" s="386" t="s">
        <v>121</v>
      </c>
      <c r="L1591" s="386" t="s">
        <v>121</v>
      </c>
      <c r="M1591" s="386" t="s">
        <v>386</v>
      </c>
      <c r="N1591" s="386" t="s">
        <v>387</v>
      </c>
      <c r="O1591" s="386" t="s">
        <v>123</v>
      </c>
      <c r="P1591" s="386" t="s">
        <v>60</v>
      </c>
      <c r="Q1591" s="386" t="s">
        <v>238</v>
      </c>
      <c r="R1591" s="386">
        <v>3.6666666666666665</v>
      </c>
      <c r="S1591" s="386">
        <v>0</v>
      </c>
      <c r="T1591" s="386" t="s">
        <v>390</v>
      </c>
      <c r="U1591" s="386" t="s">
        <v>406</v>
      </c>
    </row>
    <row r="1592" spans="1:21">
      <c r="A1592" s="386" t="s">
        <v>122</v>
      </c>
      <c r="B1592" s="386" t="s">
        <v>16</v>
      </c>
      <c r="C1592" s="386" t="s">
        <v>16</v>
      </c>
      <c r="D1592" s="387">
        <v>45047</v>
      </c>
      <c r="E1592" s="386">
        <v>5</v>
      </c>
      <c r="F1592" s="386">
        <v>2023</v>
      </c>
      <c r="G1592" s="388">
        <v>125.5</v>
      </c>
      <c r="H1592" s="388">
        <v>25</v>
      </c>
      <c r="I1592" s="388">
        <v>10.458333333333334</v>
      </c>
      <c r="J1592" s="388">
        <v>15.267799999999996</v>
      </c>
      <c r="K1592" s="386" t="s">
        <v>121</v>
      </c>
      <c r="L1592" s="386" t="s">
        <v>121</v>
      </c>
      <c r="M1592" s="386" t="s">
        <v>386</v>
      </c>
      <c r="N1592" s="386" t="s">
        <v>387</v>
      </c>
      <c r="O1592" s="386" t="s">
        <v>123</v>
      </c>
      <c r="P1592" s="386" t="s">
        <v>60</v>
      </c>
      <c r="Q1592" s="386" t="s">
        <v>238</v>
      </c>
      <c r="R1592" s="386">
        <v>1.4666666666666666</v>
      </c>
      <c r="S1592" s="389">
        <v>0</v>
      </c>
      <c r="T1592" s="386" t="s">
        <v>390</v>
      </c>
      <c r="U1592" s="386" t="s">
        <v>406</v>
      </c>
    </row>
    <row r="1593" spans="1:21">
      <c r="A1593" s="386" t="s">
        <v>122</v>
      </c>
      <c r="B1593" s="386" t="s">
        <v>17</v>
      </c>
      <c r="C1593" s="386" t="s">
        <v>17</v>
      </c>
      <c r="D1593" s="387">
        <v>45047</v>
      </c>
      <c r="E1593" s="386">
        <v>5</v>
      </c>
      <c r="F1593" s="386">
        <v>2023</v>
      </c>
      <c r="G1593" s="388">
        <v>125.5</v>
      </c>
      <c r="H1593" s="388">
        <v>25</v>
      </c>
      <c r="I1593" s="388">
        <v>10.458333333333334</v>
      </c>
      <c r="J1593" s="388">
        <v>2.12</v>
      </c>
      <c r="K1593" s="386" t="s">
        <v>121</v>
      </c>
      <c r="L1593" s="386" t="s">
        <v>121</v>
      </c>
      <c r="M1593" s="386" t="s">
        <v>386</v>
      </c>
      <c r="N1593" s="386" t="s">
        <v>387</v>
      </c>
      <c r="O1593" s="386" t="s">
        <v>123</v>
      </c>
      <c r="P1593" s="386" t="s">
        <v>60</v>
      </c>
      <c r="Q1593" s="386" t="s">
        <v>238</v>
      </c>
      <c r="R1593" s="386">
        <v>1.4666666666666666</v>
      </c>
      <c r="S1593" s="386">
        <v>0</v>
      </c>
      <c r="T1593" s="386" t="s">
        <v>390</v>
      </c>
      <c r="U1593" s="386" t="s">
        <v>406</v>
      </c>
    </row>
    <row r="1594" spans="1:21">
      <c r="A1594" s="386" t="s">
        <v>122</v>
      </c>
      <c r="B1594" s="386" t="s">
        <v>132</v>
      </c>
      <c r="C1594" s="386" t="s">
        <v>155</v>
      </c>
      <c r="D1594" s="387">
        <v>45047</v>
      </c>
      <c r="E1594" s="386">
        <v>5</v>
      </c>
      <c r="F1594" s="386">
        <v>2023</v>
      </c>
      <c r="G1594" s="388">
        <v>125.5</v>
      </c>
      <c r="H1594" s="388">
        <v>25</v>
      </c>
      <c r="I1594" s="388">
        <v>10.458333333333334</v>
      </c>
      <c r="J1594" s="388">
        <v>0</v>
      </c>
      <c r="K1594" s="386" t="s">
        <v>121</v>
      </c>
      <c r="L1594" s="386" t="s">
        <v>121</v>
      </c>
      <c r="M1594" s="386" t="s">
        <v>386</v>
      </c>
      <c r="N1594" s="386" t="s">
        <v>387</v>
      </c>
      <c r="O1594" s="386" t="s">
        <v>123</v>
      </c>
      <c r="P1594" s="386" t="s">
        <v>60</v>
      </c>
      <c r="Q1594" s="386" t="s">
        <v>238</v>
      </c>
      <c r="R1594" s="386">
        <v>1.4666666666666666</v>
      </c>
      <c r="S1594" s="386">
        <v>0</v>
      </c>
      <c r="T1594" s="386" t="s">
        <v>390</v>
      </c>
      <c r="U1594" s="386" t="s">
        <v>406</v>
      </c>
    </row>
    <row r="1595" spans="1:21">
      <c r="A1595" s="386" t="s">
        <v>122</v>
      </c>
      <c r="B1595" s="386" t="s">
        <v>132</v>
      </c>
      <c r="C1595" s="386" t="s">
        <v>156</v>
      </c>
      <c r="D1595" s="387">
        <v>45047</v>
      </c>
      <c r="E1595" s="386">
        <v>5</v>
      </c>
      <c r="F1595" s="386">
        <v>2023</v>
      </c>
      <c r="G1595" s="388">
        <v>125.5</v>
      </c>
      <c r="H1595" s="388">
        <v>25</v>
      </c>
      <c r="I1595" s="388">
        <v>10.458333333333334</v>
      </c>
      <c r="J1595" s="388">
        <v>25.5</v>
      </c>
      <c r="K1595" s="386" t="s">
        <v>121</v>
      </c>
      <c r="L1595" s="386" t="s">
        <v>121</v>
      </c>
      <c r="M1595" s="386" t="s">
        <v>386</v>
      </c>
      <c r="N1595" s="386" t="s">
        <v>387</v>
      </c>
      <c r="O1595" s="386" t="s">
        <v>123</v>
      </c>
      <c r="P1595" s="386" t="s">
        <v>60</v>
      </c>
      <c r="Q1595" s="386" t="s">
        <v>238</v>
      </c>
      <c r="R1595" s="386">
        <v>1.8333333333333333</v>
      </c>
      <c r="S1595" s="389">
        <v>0</v>
      </c>
      <c r="T1595" s="386" t="s">
        <v>390</v>
      </c>
      <c r="U1595" s="386" t="s">
        <v>406</v>
      </c>
    </row>
    <row r="1596" spans="1:21">
      <c r="A1596" s="386" t="s">
        <v>122</v>
      </c>
      <c r="B1596" s="386" t="s">
        <v>13</v>
      </c>
      <c r="C1596" s="386" t="s">
        <v>13</v>
      </c>
      <c r="D1596" s="387">
        <v>45047</v>
      </c>
      <c r="E1596" s="386">
        <v>5</v>
      </c>
      <c r="F1596" s="386">
        <v>2023</v>
      </c>
      <c r="G1596" s="388">
        <v>0</v>
      </c>
      <c r="H1596" s="388">
        <v>25</v>
      </c>
      <c r="I1596" s="388">
        <v>0</v>
      </c>
      <c r="J1596" s="388">
        <v>0</v>
      </c>
      <c r="K1596" s="386" t="s">
        <v>121</v>
      </c>
      <c r="L1596" s="386" t="s">
        <v>121</v>
      </c>
      <c r="M1596" s="386" t="s">
        <v>386</v>
      </c>
      <c r="N1596" s="386" t="s">
        <v>387</v>
      </c>
      <c r="O1596" s="386" t="s">
        <v>123</v>
      </c>
      <c r="P1596" s="386" t="s">
        <v>60</v>
      </c>
      <c r="Q1596" s="386" t="s">
        <v>238</v>
      </c>
      <c r="R1596" s="386">
        <v>1.8333333333333333</v>
      </c>
      <c r="S1596" s="386">
        <v>0</v>
      </c>
      <c r="T1596" s="386" t="s">
        <v>390</v>
      </c>
      <c r="U1596" s="386" t="s">
        <v>406</v>
      </c>
    </row>
    <row r="1597" spans="1:21">
      <c r="A1597" s="386" t="s">
        <v>122</v>
      </c>
      <c r="B1597" s="386" t="s">
        <v>14</v>
      </c>
      <c r="C1597" s="386" t="s">
        <v>14</v>
      </c>
      <c r="D1597" s="387">
        <v>45047</v>
      </c>
      <c r="E1597" s="386">
        <v>5</v>
      </c>
      <c r="F1597" s="386">
        <v>2023</v>
      </c>
      <c r="G1597" s="388">
        <v>0</v>
      </c>
      <c r="H1597" s="388">
        <v>25</v>
      </c>
      <c r="I1597" s="388">
        <v>0</v>
      </c>
      <c r="J1597" s="388">
        <v>0</v>
      </c>
      <c r="K1597" s="386" t="s">
        <v>121</v>
      </c>
      <c r="L1597" s="386" t="s">
        <v>121</v>
      </c>
      <c r="M1597" s="386" t="s">
        <v>386</v>
      </c>
      <c r="N1597" s="386" t="s">
        <v>387</v>
      </c>
      <c r="O1597" s="386" t="s">
        <v>123</v>
      </c>
      <c r="P1597" s="386" t="s">
        <v>60</v>
      </c>
      <c r="Q1597" s="386" t="s">
        <v>238</v>
      </c>
      <c r="R1597" s="386">
        <v>1.8333333333333333</v>
      </c>
      <c r="S1597" s="386">
        <v>0</v>
      </c>
      <c r="T1597" s="386" t="s">
        <v>390</v>
      </c>
      <c r="U1597" s="386" t="s">
        <v>406</v>
      </c>
    </row>
    <row r="1598" spans="1:21">
      <c r="A1598" s="386" t="s">
        <v>57</v>
      </c>
      <c r="B1598" s="386" t="s">
        <v>7</v>
      </c>
      <c r="C1598" s="386" t="s">
        <v>150</v>
      </c>
      <c r="D1598" s="387">
        <v>45078</v>
      </c>
      <c r="E1598" s="386">
        <v>6</v>
      </c>
      <c r="F1598" s="386">
        <v>2023</v>
      </c>
      <c r="G1598" s="388">
        <v>65.625</v>
      </c>
      <c r="H1598" s="388">
        <v>25</v>
      </c>
      <c r="I1598" s="388">
        <v>5.46875</v>
      </c>
      <c r="J1598" s="388">
        <v>4.28</v>
      </c>
      <c r="K1598" s="386" t="s">
        <v>57</v>
      </c>
      <c r="L1598" s="386" t="s">
        <v>41</v>
      </c>
      <c r="M1598" s="386" t="s">
        <v>241</v>
      </c>
      <c r="N1598" s="386" t="s">
        <v>58</v>
      </c>
      <c r="O1598" s="386" t="s">
        <v>59</v>
      </c>
      <c r="P1598" s="386" t="s">
        <v>60</v>
      </c>
      <c r="Q1598" s="386" t="s">
        <v>60</v>
      </c>
      <c r="R1598" s="386">
        <v>4.7666666666666666</v>
      </c>
      <c r="S1598" s="389">
        <v>0</v>
      </c>
      <c r="T1598" s="386" t="s">
        <v>390</v>
      </c>
      <c r="U1598" s="386" t="s">
        <v>406</v>
      </c>
    </row>
    <row r="1599" spans="1:21">
      <c r="A1599" s="386" t="s">
        <v>57</v>
      </c>
      <c r="B1599" s="386" t="s">
        <v>7</v>
      </c>
      <c r="C1599" s="386" t="s">
        <v>20</v>
      </c>
      <c r="D1599" s="387">
        <v>45078</v>
      </c>
      <c r="E1599" s="386">
        <v>6</v>
      </c>
      <c r="F1599" s="386">
        <v>2023</v>
      </c>
      <c r="G1599" s="388">
        <v>145.3125</v>
      </c>
      <c r="H1599" s="388">
        <v>25</v>
      </c>
      <c r="I1599" s="388">
        <v>12.109375</v>
      </c>
      <c r="J1599" s="388">
        <v>25.44</v>
      </c>
      <c r="K1599" s="386" t="s">
        <v>57</v>
      </c>
      <c r="L1599" s="386" t="s">
        <v>41</v>
      </c>
      <c r="M1599" s="386" t="s">
        <v>241</v>
      </c>
      <c r="N1599" s="386" t="s">
        <v>58</v>
      </c>
      <c r="O1599" s="386" t="s">
        <v>59</v>
      </c>
      <c r="P1599" s="386" t="s">
        <v>60</v>
      </c>
      <c r="Q1599" s="386" t="s">
        <v>60</v>
      </c>
      <c r="R1599" s="386">
        <v>4.7666666666666666</v>
      </c>
      <c r="S1599" s="386">
        <v>0</v>
      </c>
      <c r="T1599" s="386" t="s">
        <v>390</v>
      </c>
      <c r="U1599" s="386" t="s">
        <v>406</v>
      </c>
    </row>
    <row r="1600" spans="1:21">
      <c r="A1600" s="386" t="s">
        <v>57</v>
      </c>
      <c r="B1600" s="386" t="s">
        <v>7</v>
      </c>
      <c r="C1600" s="386" t="s">
        <v>21</v>
      </c>
      <c r="D1600" s="387">
        <v>45078</v>
      </c>
      <c r="E1600" s="386">
        <v>6</v>
      </c>
      <c r="F1600" s="386">
        <v>2023</v>
      </c>
      <c r="G1600" s="388">
        <v>140.625</v>
      </c>
      <c r="H1600" s="388">
        <v>25</v>
      </c>
      <c r="I1600" s="388">
        <v>11.71875</v>
      </c>
      <c r="J1600" s="388">
        <v>8.65</v>
      </c>
      <c r="K1600" s="386" t="s">
        <v>57</v>
      </c>
      <c r="L1600" s="386" t="s">
        <v>41</v>
      </c>
      <c r="M1600" s="386" t="s">
        <v>241</v>
      </c>
      <c r="N1600" s="386" t="s">
        <v>58</v>
      </c>
      <c r="O1600" s="386" t="s">
        <v>59</v>
      </c>
      <c r="P1600" s="386" t="s">
        <v>60</v>
      </c>
      <c r="Q1600" s="386" t="s">
        <v>60</v>
      </c>
      <c r="R1600" s="386">
        <v>4.7666666666666666</v>
      </c>
      <c r="S1600" s="386">
        <v>52.14</v>
      </c>
      <c r="T1600" s="386" t="s">
        <v>390</v>
      </c>
      <c r="U1600" s="386" t="s">
        <v>406</v>
      </c>
    </row>
    <row r="1601" spans="1:21">
      <c r="A1601" s="386" t="s">
        <v>57</v>
      </c>
      <c r="B1601" s="386" t="s">
        <v>7</v>
      </c>
      <c r="C1601" s="386" t="s">
        <v>22</v>
      </c>
      <c r="D1601" s="387">
        <v>45078</v>
      </c>
      <c r="E1601" s="386">
        <v>6</v>
      </c>
      <c r="F1601" s="386">
        <v>2023</v>
      </c>
      <c r="G1601" s="388">
        <v>140.625</v>
      </c>
      <c r="H1601" s="388">
        <v>25</v>
      </c>
      <c r="I1601" s="388">
        <v>11.71875</v>
      </c>
      <c r="J1601" s="388">
        <v>6.39</v>
      </c>
      <c r="K1601" s="386" t="s">
        <v>57</v>
      </c>
      <c r="L1601" s="386" t="s">
        <v>41</v>
      </c>
      <c r="M1601" s="386" t="s">
        <v>241</v>
      </c>
      <c r="N1601" s="386" t="s">
        <v>58</v>
      </c>
      <c r="O1601" s="386" t="s">
        <v>59</v>
      </c>
      <c r="P1601" s="386" t="s">
        <v>60</v>
      </c>
      <c r="Q1601" s="386" t="s">
        <v>60</v>
      </c>
      <c r="R1601" s="386">
        <v>1.76</v>
      </c>
      <c r="S1601" s="389">
        <v>0</v>
      </c>
      <c r="T1601" s="386" t="s">
        <v>390</v>
      </c>
      <c r="U1601" s="386" t="s">
        <v>406</v>
      </c>
    </row>
    <row r="1602" spans="1:21">
      <c r="A1602" s="386" t="s">
        <v>57</v>
      </c>
      <c r="B1602" s="386" t="s">
        <v>7</v>
      </c>
      <c r="C1602" s="386" t="s">
        <v>23</v>
      </c>
      <c r="D1602" s="387">
        <v>45078</v>
      </c>
      <c r="E1602" s="386">
        <v>6</v>
      </c>
      <c r="F1602" s="386">
        <v>2023</v>
      </c>
      <c r="G1602" s="388">
        <v>140.625</v>
      </c>
      <c r="H1602" s="388">
        <v>25</v>
      </c>
      <c r="I1602" s="388">
        <v>11.71875</v>
      </c>
      <c r="J1602" s="388">
        <v>30.54</v>
      </c>
      <c r="K1602" s="386" t="s">
        <v>57</v>
      </c>
      <c r="L1602" s="386" t="s">
        <v>41</v>
      </c>
      <c r="M1602" s="386" t="s">
        <v>241</v>
      </c>
      <c r="N1602" s="386" t="s">
        <v>58</v>
      </c>
      <c r="O1602" s="386" t="s">
        <v>59</v>
      </c>
      <c r="P1602" s="386" t="s">
        <v>60</v>
      </c>
      <c r="Q1602" s="386" t="s">
        <v>60</v>
      </c>
      <c r="R1602" s="386">
        <v>1.76</v>
      </c>
      <c r="S1602" s="386">
        <v>0</v>
      </c>
      <c r="T1602" s="386" t="s">
        <v>390</v>
      </c>
      <c r="U1602" s="386" t="s">
        <v>406</v>
      </c>
    </row>
    <row r="1603" spans="1:21">
      <c r="A1603" s="386" t="s">
        <v>57</v>
      </c>
      <c r="B1603" s="386" t="s">
        <v>8</v>
      </c>
      <c r="C1603" s="386" t="s">
        <v>8</v>
      </c>
      <c r="D1603" s="387">
        <v>45078</v>
      </c>
      <c r="E1603" s="386">
        <v>6</v>
      </c>
      <c r="F1603" s="386">
        <v>2023</v>
      </c>
      <c r="G1603" s="388">
        <v>187.5</v>
      </c>
      <c r="H1603" s="388">
        <v>25</v>
      </c>
      <c r="I1603" s="388">
        <v>15.625</v>
      </c>
      <c r="J1603" s="388">
        <v>21.12</v>
      </c>
      <c r="K1603" s="386" t="s">
        <v>57</v>
      </c>
      <c r="L1603" s="386" t="s">
        <v>41</v>
      </c>
      <c r="M1603" s="386" t="s">
        <v>241</v>
      </c>
      <c r="N1603" s="386" t="s">
        <v>58</v>
      </c>
      <c r="O1603" s="386" t="s">
        <v>59</v>
      </c>
      <c r="P1603" s="386" t="s">
        <v>60</v>
      </c>
      <c r="Q1603" s="386" t="s">
        <v>60</v>
      </c>
      <c r="R1603" s="386">
        <v>1.76</v>
      </c>
      <c r="S1603" s="386">
        <v>0</v>
      </c>
      <c r="T1603" s="386" t="s">
        <v>390</v>
      </c>
      <c r="U1603" s="386" t="s">
        <v>406</v>
      </c>
    </row>
    <row r="1604" spans="1:21">
      <c r="A1604" s="386" t="s">
        <v>57</v>
      </c>
      <c r="B1604" s="386" t="s">
        <v>9</v>
      </c>
      <c r="C1604" s="386" t="s">
        <v>9</v>
      </c>
      <c r="D1604" s="387">
        <v>45078</v>
      </c>
      <c r="E1604" s="386">
        <v>6</v>
      </c>
      <c r="F1604" s="386">
        <v>2023</v>
      </c>
      <c r="G1604" s="388">
        <v>46.875</v>
      </c>
      <c r="H1604" s="388">
        <v>25</v>
      </c>
      <c r="I1604" s="388">
        <v>3.90625</v>
      </c>
      <c r="J1604" s="388">
        <v>5.86</v>
      </c>
      <c r="K1604" s="386" t="s">
        <v>57</v>
      </c>
      <c r="L1604" s="386" t="s">
        <v>41</v>
      </c>
      <c r="M1604" s="386" t="s">
        <v>241</v>
      </c>
      <c r="N1604" s="386" t="s">
        <v>58</v>
      </c>
      <c r="O1604" s="386" t="s">
        <v>59</v>
      </c>
      <c r="P1604" s="386" t="s">
        <v>60</v>
      </c>
      <c r="Q1604" s="386" t="s">
        <v>60</v>
      </c>
      <c r="R1604" s="386">
        <v>4.4000000000000004</v>
      </c>
      <c r="S1604" s="389">
        <v>6.0419912400000007</v>
      </c>
      <c r="T1604" s="386" t="s">
        <v>390</v>
      </c>
      <c r="U1604" s="386" t="s">
        <v>406</v>
      </c>
    </row>
    <row r="1605" spans="1:21">
      <c r="A1605" s="386" t="s">
        <v>57</v>
      </c>
      <c r="B1605" s="386" t="s">
        <v>10</v>
      </c>
      <c r="C1605" s="386" t="s">
        <v>10</v>
      </c>
      <c r="D1605" s="387">
        <v>45078</v>
      </c>
      <c r="E1605" s="386">
        <v>6</v>
      </c>
      <c r="F1605" s="386">
        <v>2023</v>
      </c>
      <c r="G1605" s="388">
        <v>46.875</v>
      </c>
      <c r="H1605" s="388">
        <v>25</v>
      </c>
      <c r="I1605" s="388">
        <v>3.90625</v>
      </c>
      <c r="J1605" s="388">
        <v>0.81</v>
      </c>
      <c r="K1605" s="386" t="s">
        <v>57</v>
      </c>
      <c r="L1605" s="386" t="s">
        <v>41</v>
      </c>
      <c r="M1605" s="386" t="s">
        <v>241</v>
      </c>
      <c r="N1605" s="386" t="s">
        <v>58</v>
      </c>
      <c r="O1605" s="386" t="s">
        <v>59</v>
      </c>
      <c r="P1605" s="386" t="s">
        <v>60</v>
      </c>
      <c r="Q1605" s="386" t="s">
        <v>60</v>
      </c>
      <c r="R1605" s="386">
        <v>4.4000000000000004</v>
      </c>
      <c r="S1605" s="386">
        <v>0.74985999999999997</v>
      </c>
      <c r="T1605" s="386" t="s">
        <v>390</v>
      </c>
      <c r="U1605" s="386" t="s">
        <v>406</v>
      </c>
    </row>
    <row r="1606" spans="1:21">
      <c r="A1606" s="386" t="s">
        <v>57</v>
      </c>
      <c r="B1606" s="386" t="s">
        <v>26</v>
      </c>
      <c r="C1606" s="386" t="s">
        <v>26</v>
      </c>
      <c r="D1606" s="387">
        <v>45078</v>
      </c>
      <c r="E1606" s="386">
        <v>6</v>
      </c>
      <c r="F1606" s="386">
        <v>2023</v>
      </c>
      <c r="G1606" s="388">
        <v>46.875</v>
      </c>
      <c r="H1606" s="388">
        <v>25</v>
      </c>
      <c r="I1606" s="388">
        <v>3.90625</v>
      </c>
      <c r="J1606" s="388">
        <v>101.68</v>
      </c>
      <c r="K1606" s="386" t="s">
        <v>57</v>
      </c>
      <c r="L1606" s="386" t="s">
        <v>41</v>
      </c>
      <c r="M1606" s="386" t="s">
        <v>241</v>
      </c>
      <c r="N1606" s="386" t="s">
        <v>58</v>
      </c>
      <c r="O1606" s="386" t="s">
        <v>59</v>
      </c>
      <c r="P1606" s="386" t="s">
        <v>60</v>
      </c>
      <c r="Q1606" s="386" t="s">
        <v>60</v>
      </c>
      <c r="R1606" s="386">
        <v>4.4000000000000004</v>
      </c>
      <c r="S1606" s="386">
        <v>0</v>
      </c>
      <c r="T1606" s="386" t="s">
        <v>390</v>
      </c>
      <c r="U1606" s="386" t="s">
        <v>406</v>
      </c>
    </row>
    <row r="1607" spans="1:21">
      <c r="A1607" s="386" t="s">
        <v>57</v>
      </c>
      <c r="B1607" s="386" t="s">
        <v>27</v>
      </c>
      <c r="C1607" s="386" t="s">
        <v>27</v>
      </c>
      <c r="D1607" s="387">
        <v>45078</v>
      </c>
      <c r="E1607" s="386">
        <v>6</v>
      </c>
      <c r="F1607" s="386">
        <v>2023</v>
      </c>
      <c r="G1607" s="388">
        <v>32.8125</v>
      </c>
      <c r="H1607" s="388">
        <v>25</v>
      </c>
      <c r="I1607" s="388">
        <v>2.734375</v>
      </c>
      <c r="J1607" s="388">
        <v>0</v>
      </c>
      <c r="K1607" s="386" t="s">
        <v>57</v>
      </c>
      <c r="L1607" s="386" t="s">
        <v>41</v>
      </c>
      <c r="M1607" s="386" t="s">
        <v>241</v>
      </c>
      <c r="N1607" s="386" t="s">
        <v>58</v>
      </c>
      <c r="O1607" s="386" t="s">
        <v>59</v>
      </c>
      <c r="P1607" s="386" t="s">
        <v>60</v>
      </c>
      <c r="Q1607" s="386" t="s">
        <v>60</v>
      </c>
      <c r="R1607" s="386">
        <v>0</v>
      </c>
      <c r="S1607" s="389">
        <v>0</v>
      </c>
      <c r="T1607" s="386" t="s">
        <v>390</v>
      </c>
      <c r="U1607" s="386" t="s">
        <v>406</v>
      </c>
    </row>
    <row r="1608" spans="1:21">
      <c r="A1608" s="386" t="s">
        <v>57</v>
      </c>
      <c r="B1608" s="386" t="s">
        <v>11</v>
      </c>
      <c r="C1608" s="386" t="s">
        <v>24</v>
      </c>
      <c r="D1608" s="387">
        <v>45078</v>
      </c>
      <c r="E1608" s="386">
        <v>6</v>
      </c>
      <c r="F1608" s="386">
        <v>2023</v>
      </c>
      <c r="G1608" s="388">
        <v>328.125</v>
      </c>
      <c r="H1608" s="388">
        <v>25</v>
      </c>
      <c r="I1608" s="388">
        <v>27.34375</v>
      </c>
      <c r="J1608" s="388">
        <v>52.25</v>
      </c>
      <c r="K1608" s="386" t="s">
        <v>57</v>
      </c>
      <c r="L1608" s="386" t="s">
        <v>41</v>
      </c>
      <c r="M1608" s="386" t="s">
        <v>241</v>
      </c>
      <c r="N1608" s="386" t="s">
        <v>58</v>
      </c>
      <c r="O1608" s="386" t="s">
        <v>59</v>
      </c>
      <c r="P1608" s="386" t="s">
        <v>60</v>
      </c>
      <c r="Q1608" s="386" t="s">
        <v>60</v>
      </c>
      <c r="R1608" s="386">
        <v>0</v>
      </c>
      <c r="S1608" s="386">
        <v>0</v>
      </c>
      <c r="T1608" s="386" t="s">
        <v>390</v>
      </c>
      <c r="U1608" s="386" t="s">
        <v>406</v>
      </c>
    </row>
    <row r="1609" spans="1:21">
      <c r="A1609" s="386" t="s">
        <v>57</v>
      </c>
      <c r="B1609" s="386" t="s">
        <v>12</v>
      </c>
      <c r="C1609" s="386" t="s">
        <v>25</v>
      </c>
      <c r="D1609" s="387">
        <v>45078</v>
      </c>
      <c r="E1609" s="386">
        <v>6</v>
      </c>
      <c r="F1609" s="386">
        <v>2023</v>
      </c>
      <c r="G1609" s="388">
        <v>140.625</v>
      </c>
      <c r="H1609" s="388">
        <v>25</v>
      </c>
      <c r="I1609" s="388">
        <v>11.71875</v>
      </c>
      <c r="J1609" s="388">
        <v>0.88</v>
      </c>
      <c r="K1609" s="386" t="s">
        <v>57</v>
      </c>
      <c r="L1609" s="386" t="s">
        <v>41</v>
      </c>
      <c r="M1609" s="386" t="s">
        <v>241</v>
      </c>
      <c r="N1609" s="386" t="s">
        <v>58</v>
      </c>
      <c r="O1609" s="386" t="s">
        <v>59</v>
      </c>
      <c r="P1609" s="386" t="s">
        <v>60</v>
      </c>
      <c r="Q1609" s="386" t="s">
        <v>60</v>
      </c>
      <c r="R1609" s="386">
        <v>0</v>
      </c>
      <c r="S1609" s="386">
        <v>0</v>
      </c>
      <c r="T1609" s="386" t="s">
        <v>390</v>
      </c>
      <c r="U1609" s="386" t="s">
        <v>406</v>
      </c>
    </row>
    <row r="1610" spans="1:21">
      <c r="A1610" s="386" t="s">
        <v>57</v>
      </c>
      <c r="B1610" s="386" t="s">
        <v>15</v>
      </c>
      <c r="C1610" s="386" t="s">
        <v>28</v>
      </c>
      <c r="D1610" s="387">
        <v>45078</v>
      </c>
      <c r="E1610" s="386">
        <v>6</v>
      </c>
      <c r="F1610" s="386">
        <v>2023</v>
      </c>
      <c r="G1610" s="388">
        <v>18.75</v>
      </c>
      <c r="H1610" s="388">
        <v>25</v>
      </c>
      <c r="I1610" s="388">
        <v>1.5625</v>
      </c>
      <c r="J1610" s="388">
        <v>10.76</v>
      </c>
      <c r="K1610" s="386" t="s">
        <v>57</v>
      </c>
      <c r="L1610" s="386" t="s">
        <v>41</v>
      </c>
      <c r="M1610" s="386" t="s">
        <v>241</v>
      </c>
      <c r="N1610" s="386" t="s">
        <v>58</v>
      </c>
      <c r="O1610" s="386" t="s">
        <v>59</v>
      </c>
      <c r="P1610" s="386" t="s">
        <v>60</v>
      </c>
      <c r="Q1610" s="386" t="s">
        <v>60</v>
      </c>
      <c r="R1610" s="386">
        <v>0</v>
      </c>
      <c r="S1610" s="389">
        <v>0</v>
      </c>
      <c r="T1610" s="386" t="s">
        <v>390</v>
      </c>
      <c r="U1610" s="386" t="s">
        <v>406</v>
      </c>
    </row>
    <row r="1611" spans="1:21">
      <c r="A1611" s="386" t="s">
        <v>57</v>
      </c>
      <c r="B1611" s="386" t="s">
        <v>16</v>
      </c>
      <c r="C1611" s="386" t="s">
        <v>16</v>
      </c>
      <c r="D1611" s="387">
        <v>45078</v>
      </c>
      <c r="E1611" s="386">
        <v>6</v>
      </c>
      <c r="F1611" s="386">
        <v>2023</v>
      </c>
      <c r="G1611" s="388">
        <v>0</v>
      </c>
      <c r="H1611" s="388">
        <v>25</v>
      </c>
      <c r="I1611" s="388">
        <v>0</v>
      </c>
      <c r="J1611" s="388">
        <v>0</v>
      </c>
      <c r="K1611" s="386" t="s">
        <v>57</v>
      </c>
      <c r="L1611" s="386" t="s">
        <v>41</v>
      </c>
      <c r="M1611" s="386" t="s">
        <v>241</v>
      </c>
      <c r="N1611" s="386" t="s">
        <v>58</v>
      </c>
      <c r="O1611" s="386" t="s">
        <v>59</v>
      </c>
      <c r="P1611" s="386" t="s">
        <v>60</v>
      </c>
      <c r="Q1611" s="386" t="s">
        <v>60</v>
      </c>
      <c r="R1611" s="386">
        <v>0</v>
      </c>
      <c r="S1611" s="386">
        <v>0</v>
      </c>
      <c r="T1611" s="386" t="s">
        <v>390</v>
      </c>
      <c r="U1611" s="386" t="s">
        <v>406</v>
      </c>
    </row>
    <row r="1612" spans="1:21">
      <c r="A1612" s="386" t="s">
        <v>57</v>
      </c>
      <c r="B1612" s="386" t="s">
        <v>17</v>
      </c>
      <c r="C1612" s="386" t="s">
        <v>17</v>
      </c>
      <c r="D1612" s="387">
        <v>45078</v>
      </c>
      <c r="E1612" s="386">
        <v>6</v>
      </c>
      <c r="F1612" s="386">
        <v>2023</v>
      </c>
      <c r="G1612" s="388">
        <v>0</v>
      </c>
      <c r="H1612" s="388">
        <v>25</v>
      </c>
      <c r="I1612" s="388">
        <v>0</v>
      </c>
      <c r="J1612" s="388">
        <v>0</v>
      </c>
      <c r="K1612" s="386" t="s">
        <v>57</v>
      </c>
      <c r="L1612" s="386" t="s">
        <v>41</v>
      </c>
      <c r="M1612" s="386" t="s">
        <v>241</v>
      </c>
      <c r="N1612" s="386" t="s">
        <v>58</v>
      </c>
      <c r="O1612" s="386" t="s">
        <v>59</v>
      </c>
      <c r="P1612" s="386" t="s">
        <v>60</v>
      </c>
      <c r="Q1612" s="386" t="s">
        <v>60</v>
      </c>
      <c r="R1612" s="386">
        <v>0</v>
      </c>
      <c r="S1612" s="386">
        <v>0</v>
      </c>
      <c r="T1612" s="386" t="s">
        <v>390</v>
      </c>
      <c r="U1612" s="386" t="s">
        <v>406</v>
      </c>
    </row>
    <row r="1613" spans="1:21">
      <c r="A1613" s="386" t="s">
        <v>57</v>
      </c>
      <c r="B1613" s="386" t="s">
        <v>129</v>
      </c>
      <c r="C1613" s="386" t="s">
        <v>129</v>
      </c>
      <c r="D1613" s="387">
        <v>45078</v>
      </c>
      <c r="E1613" s="386">
        <v>6</v>
      </c>
      <c r="F1613" s="386">
        <v>2023</v>
      </c>
      <c r="G1613" s="388">
        <v>18.75</v>
      </c>
      <c r="H1613" s="388">
        <v>25</v>
      </c>
      <c r="I1613" s="388">
        <v>1.5625</v>
      </c>
      <c r="J1613" s="388">
        <v>0</v>
      </c>
      <c r="K1613" s="386" t="s">
        <v>57</v>
      </c>
      <c r="L1613" s="386" t="s">
        <v>41</v>
      </c>
      <c r="M1613" s="386" t="s">
        <v>241</v>
      </c>
      <c r="N1613" s="386" t="s">
        <v>58</v>
      </c>
      <c r="O1613" s="386" t="s">
        <v>59</v>
      </c>
      <c r="P1613" s="386" t="s">
        <v>60</v>
      </c>
      <c r="Q1613" s="386" t="s">
        <v>60</v>
      </c>
      <c r="R1613" s="386">
        <v>0</v>
      </c>
      <c r="S1613" s="389">
        <v>0</v>
      </c>
      <c r="T1613" s="386" t="s">
        <v>390</v>
      </c>
      <c r="U1613" s="386" t="s">
        <v>406</v>
      </c>
    </row>
    <row r="1614" spans="1:21">
      <c r="A1614" s="386" t="s">
        <v>57</v>
      </c>
      <c r="B1614" s="386" t="s">
        <v>13</v>
      </c>
      <c r="C1614" s="386" t="s">
        <v>13</v>
      </c>
      <c r="D1614" s="387">
        <v>45078</v>
      </c>
      <c r="E1614" s="386">
        <v>6</v>
      </c>
      <c r="F1614" s="386">
        <v>2023</v>
      </c>
      <c r="G1614" s="388">
        <v>0</v>
      </c>
      <c r="H1614" s="388">
        <v>25</v>
      </c>
      <c r="I1614" s="388">
        <v>0</v>
      </c>
      <c r="J1614" s="388">
        <v>0</v>
      </c>
      <c r="K1614" s="386" t="s">
        <v>57</v>
      </c>
      <c r="L1614" s="386" t="s">
        <v>41</v>
      </c>
      <c r="M1614" s="386" t="s">
        <v>241</v>
      </c>
      <c r="N1614" s="386" t="s">
        <v>58</v>
      </c>
      <c r="O1614" s="386" t="s">
        <v>59</v>
      </c>
      <c r="P1614" s="386" t="s">
        <v>60</v>
      </c>
      <c r="Q1614" s="386" t="s">
        <v>60</v>
      </c>
      <c r="R1614" s="386">
        <v>0</v>
      </c>
      <c r="S1614" s="386">
        <v>0</v>
      </c>
      <c r="T1614" s="386" t="s">
        <v>390</v>
      </c>
      <c r="U1614" s="386" t="s">
        <v>406</v>
      </c>
    </row>
    <row r="1615" spans="1:21">
      <c r="A1615" s="386" t="s">
        <v>57</v>
      </c>
      <c r="B1615" s="386" t="s">
        <v>14</v>
      </c>
      <c r="C1615" s="386" t="s">
        <v>14</v>
      </c>
      <c r="D1615" s="387">
        <v>45078</v>
      </c>
      <c r="E1615" s="386">
        <v>6</v>
      </c>
      <c r="F1615" s="386">
        <v>2023</v>
      </c>
      <c r="G1615" s="388">
        <v>0</v>
      </c>
      <c r="H1615" s="388">
        <v>25</v>
      </c>
      <c r="I1615" s="388">
        <v>0</v>
      </c>
      <c r="J1615" s="388">
        <v>0</v>
      </c>
      <c r="K1615" s="386" t="s">
        <v>57</v>
      </c>
      <c r="L1615" s="386" t="s">
        <v>41</v>
      </c>
      <c r="M1615" s="386" t="s">
        <v>241</v>
      </c>
      <c r="N1615" s="386" t="s">
        <v>58</v>
      </c>
      <c r="O1615" s="386" t="s">
        <v>59</v>
      </c>
      <c r="P1615" s="386" t="s">
        <v>60</v>
      </c>
      <c r="Q1615" s="386" t="s">
        <v>60</v>
      </c>
      <c r="R1615" s="386">
        <v>0</v>
      </c>
      <c r="S1615" s="386">
        <v>0</v>
      </c>
      <c r="T1615" s="386" t="s">
        <v>390</v>
      </c>
      <c r="U1615" s="386" t="s">
        <v>406</v>
      </c>
    </row>
    <row r="1616" spans="1:21">
      <c r="A1616" s="386" t="s">
        <v>43</v>
      </c>
      <c r="B1616" s="386" t="s">
        <v>18</v>
      </c>
      <c r="C1616" s="386"/>
      <c r="D1616" s="387">
        <v>45078</v>
      </c>
      <c r="E1616" s="386">
        <v>6</v>
      </c>
      <c r="F1616" s="386">
        <v>2023</v>
      </c>
      <c r="G1616" s="388">
        <v>540</v>
      </c>
      <c r="H1616" s="388">
        <v>25</v>
      </c>
      <c r="I1616" s="388">
        <v>45</v>
      </c>
      <c r="J1616" s="388">
        <v>91.3</v>
      </c>
      <c r="K1616" s="386" t="s">
        <v>43</v>
      </c>
      <c r="L1616" s="386" t="s">
        <v>41</v>
      </c>
      <c r="M1616" s="386" t="s">
        <v>370</v>
      </c>
      <c r="N1616" s="386" t="s">
        <v>44</v>
      </c>
      <c r="O1616" s="386" t="s">
        <v>240</v>
      </c>
      <c r="P1616" s="386" t="s">
        <v>46</v>
      </c>
      <c r="Q1616" s="386" t="s">
        <v>45</v>
      </c>
      <c r="R1616" s="386">
        <v>0</v>
      </c>
      <c r="S1616" s="389">
        <v>0</v>
      </c>
      <c r="T1616" s="386" t="s">
        <v>390</v>
      </c>
      <c r="U1616" s="386" t="s">
        <v>406</v>
      </c>
    </row>
    <row r="1617" spans="1:21">
      <c r="A1617" s="386" t="s">
        <v>47</v>
      </c>
      <c r="B1617" s="386" t="s">
        <v>47</v>
      </c>
      <c r="C1617" s="386"/>
      <c r="D1617" s="387">
        <v>45078</v>
      </c>
      <c r="E1617" s="386">
        <v>6</v>
      </c>
      <c r="F1617" s="386">
        <v>2023</v>
      </c>
      <c r="G1617" s="388">
        <v>55</v>
      </c>
      <c r="H1617" s="388">
        <v>25</v>
      </c>
      <c r="I1617" s="388">
        <v>4.583333333333333</v>
      </c>
      <c r="J1617" s="388">
        <v>1.8800000000000001</v>
      </c>
      <c r="K1617" s="386" t="s">
        <v>47</v>
      </c>
      <c r="L1617" s="386" t="s">
        <v>41</v>
      </c>
      <c r="M1617" s="386" t="s">
        <v>370</v>
      </c>
      <c r="N1617" s="386" t="s">
        <v>44</v>
      </c>
      <c r="O1617" s="386" t="s">
        <v>48</v>
      </c>
      <c r="P1617" s="386" t="s">
        <v>60</v>
      </c>
      <c r="Q1617" s="386" t="s">
        <v>49</v>
      </c>
      <c r="R1617" s="386">
        <v>0</v>
      </c>
      <c r="S1617" s="386">
        <v>0</v>
      </c>
      <c r="T1617" s="386" t="s">
        <v>390</v>
      </c>
      <c r="U1617" s="386" t="s">
        <v>406</v>
      </c>
    </row>
    <row r="1618" spans="1:21">
      <c r="A1618" s="386" t="s">
        <v>50</v>
      </c>
      <c r="B1618" s="386" t="s">
        <v>50</v>
      </c>
      <c r="C1618" s="386"/>
      <c r="D1618" s="387">
        <v>45078</v>
      </c>
      <c r="E1618" s="386">
        <v>6</v>
      </c>
      <c r="F1618" s="386">
        <v>2023</v>
      </c>
      <c r="G1618" s="388">
        <v>250</v>
      </c>
      <c r="H1618" s="388">
        <v>25</v>
      </c>
      <c r="I1618" s="388">
        <v>20.833333333333332</v>
      </c>
      <c r="J1618" s="388">
        <v>19.5</v>
      </c>
      <c r="K1618" s="386" t="s">
        <v>50</v>
      </c>
      <c r="L1618" s="386" t="s">
        <v>41</v>
      </c>
      <c r="M1618" s="386" t="s">
        <v>370</v>
      </c>
      <c r="N1618" s="386" t="s">
        <v>44</v>
      </c>
      <c r="O1618" s="386" t="s">
        <v>51</v>
      </c>
      <c r="P1618" s="386" t="s">
        <v>90</v>
      </c>
      <c r="Q1618" s="386" t="s">
        <v>52</v>
      </c>
      <c r="R1618" s="386">
        <v>0</v>
      </c>
      <c r="S1618" s="386">
        <v>0</v>
      </c>
      <c r="T1618" s="386" t="s">
        <v>390</v>
      </c>
      <c r="U1618" s="386" t="s">
        <v>406</v>
      </c>
    </row>
    <row r="1619" spans="1:21">
      <c r="A1619" s="386" t="s">
        <v>304</v>
      </c>
      <c r="B1619" s="386" t="s">
        <v>7</v>
      </c>
      <c r="C1619" s="386"/>
      <c r="D1619" s="387">
        <v>45078</v>
      </c>
      <c r="E1619" s="386">
        <v>6</v>
      </c>
      <c r="F1619" s="386">
        <v>2023</v>
      </c>
      <c r="G1619" s="388">
        <v>46.153846153846153</v>
      </c>
      <c r="H1619" s="388">
        <v>25</v>
      </c>
      <c r="I1619" s="388">
        <v>3.8461538461538463</v>
      </c>
      <c r="J1619" s="388">
        <v>0</v>
      </c>
      <c r="K1619" s="386" t="s">
        <v>304</v>
      </c>
      <c r="L1619" s="386" t="s">
        <v>41</v>
      </c>
      <c r="M1619" s="386" t="s">
        <v>241</v>
      </c>
      <c r="N1619" s="386" t="s">
        <v>371</v>
      </c>
      <c r="O1619" s="386" t="s">
        <v>55</v>
      </c>
      <c r="P1619" s="386" t="s">
        <v>46</v>
      </c>
      <c r="Q1619" s="386" t="s">
        <v>56</v>
      </c>
      <c r="R1619" s="386">
        <v>0</v>
      </c>
      <c r="S1619" s="389">
        <v>0</v>
      </c>
      <c r="T1619" s="386" t="s">
        <v>390</v>
      </c>
      <c r="U1619" s="386" t="s">
        <v>406</v>
      </c>
    </row>
    <row r="1620" spans="1:21">
      <c r="A1620" s="386" t="s">
        <v>304</v>
      </c>
      <c r="B1620" s="386" t="s">
        <v>8</v>
      </c>
      <c r="C1620" s="386"/>
      <c r="D1620" s="387">
        <v>45078</v>
      </c>
      <c r="E1620" s="386">
        <v>6</v>
      </c>
      <c r="F1620" s="386">
        <v>2023</v>
      </c>
      <c r="G1620" s="388">
        <v>0</v>
      </c>
      <c r="H1620" s="388">
        <v>25</v>
      </c>
      <c r="I1620" s="388">
        <v>0</v>
      </c>
      <c r="J1620" s="388">
        <v>0</v>
      </c>
      <c r="K1620" s="386" t="s">
        <v>304</v>
      </c>
      <c r="L1620" s="386" t="s">
        <v>41</v>
      </c>
      <c r="M1620" s="386" t="s">
        <v>241</v>
      </c>
      <c r="N1620" s="386" t="s">
        <v>371</v>
      </c>
      <c r="O1620" s="386" t="s">
        <v>55</v>
      </c>
      <c r="P1620" s="386" t="s">
        <v>46</v>
      </c>
      <c r="Q1620" s="386" t="s">
        <v>56</v>
      </c>
      <c r="R1620" s="386">
        <v>0</v>
      </c>
      <c r="S1620" s="386">
        <v>0</v>
      </c>
      <c r="T1620" s="386" t="s">
        <v>390</v>
      </c>
      <c r="U1620" s="386" t="s">
        <v>406</v>
      </c>
    </row>
    <row r="1621" spans="1:21">
      <c r="A1621" s="386" t="s">
        <v>304</v>
      </c>
      <c r="B1621" s="386" t="s">
        <v>9</v>
      </c>
      <c r="C1621" s="386"/>
      <c r="D1621" s="387">
        <v>45078</v>
      </c>
      <c r="E1621" s="386">
        <v>6</v>
      </c>
      <c r="F1621" s="386">
        <v>2023</v>
      </c>
      <c r="G1621" s="388">
        <v>15.384615384615385</v>
      </c>
      <c r="H1621" s="388">
        <v>25</v>
      </c>
      <c r="I1621" s="388">
        <v>1.2820512820512822</v>
      </c>
      <c r="J1621" s="388">
        <v>0</v>
      </c>
      <c r="K1621" s="386" t="s">
        <v>304</v>
      </c>
      <c r="L1621" s="386" t="s">
        <v>41</v>
      </c>
      <c r="M1621" s="386" t="s">
        <v>241</v>
      </c>
      <c r="N1621" s="386" t="s">
        <v>371</v>
      </c>
      <c r="O1621" s="386" t="s">
        <v>55</v>
      </c>
      <c r="P1621" s="386" t="s">
        <v>46</v>
      </c>
      <c r="Q1621" s="386" t="s">
        <v>56</v>
      </c>
      <c r="R1621" s="386">
        <v>0</v>
      </c>
      <c r="S1621" s="386">
        <v>0</v>
      </c>
      <c r="T1621" s="386" t="s">
        <v>390</v>
      </c>
      <c r="U1621" s="386" t="s">
        <v>406</v>
      </c>
    </row>
    <row r="1622" spans="1:21">
      <c r="A1622" s="386" t="s">
        <v>304</v>
      </c>
      <c r="B1622" s="386" t="s">
        <v>10</v>
      </c>
      <c r="C1622" s="386"/>
      <c r="D1622" s="387">
        <v>45078</v>
      </c>
      <c r="E1622" s="386">
        <v>6</v>
      </c>
      <c r="F1622" s="386">
        <v>2023</v>
      </c>
      <c r="G1622" s="388">
        <v>15.384615384615385</v>
      </c>
      <c r="H1622" s="388">
        <v>25</v>
      </c>
      <c r="I1622" s="388">
        <v>1.2820512820512822</v>
      </c>
      <c r="J1622" s="388">
        <v>0</v>
      </c>
      <c r="K1622" s="386" t="s">
        <v>304</v>
      </c>
      <c r="L1622" s="386" t="s">
        <v>41</v>
      </c>
      <c r="M1622" s="386" t="s">
        <v>241</v>
      </c>
      <c r="N1622" s="386" t="s">
        <v>371</v>
      </c>
      <c r="O1622" s="386" t="s">
        <v>55</v>
      </c>
      <c r="P1622" s="386" t="s">
        <v>46</v>
      </c>
      <c r="Q1622" s="386" t="s">
        <v>56</v>
      </c>
      <c r="R1622" s="386">
        <v>0</v>
      </c>
      <c r="S1622" s="389">
        <v>0</v>
      </c>
      <c r="T1622" s="386" t="s">
        <v>390</v>
      </c>
      <c r="U1622" s="386" t="s">
        <v>406</v>
      </c>
    </row>
    <row r="1623" spans="1:21">
      <c r="A1623" s="386" t="s">
        <v>304</v>
      </c>
      <c r="B1623" s="386" t="s">
        <v>5</v>
      </c>
      <c r="C1623" s="386"/>
      <c r="D1623" s="387">
        <v>45078</v>
      </c>
      <c r="E1623" s="386">
        <v>6</v>
      </c>
      <c r="F1623" s="386">
        <v>2023</v>
      </c>
      <c r="G1623" s="388">
        <v>15.384615384615385</v>
      </c>
      <c r="H1623" s="388">
        <v>25</v>
      </c>
      <c r="I1623" s="388">
        <v>1.2820512820512822</v>
      </c>
      <c r="J1623" s="388">
        <v>0</v>
      </c>
      <c r="K1623" s="386" t="s">
        <v>304</v>
      </c>
      <c r="L1623" s="386" t="s">
        <v>41</v>
      </c>
      <c r="M1623" s="386" t="s">
        <v>241</v>
      </c>
      <c r="N1623" s="386" t="s">
        <v>371</v>
      </c>
      <c r="O1623" s="386" t="s">
        <v>55</v>
      </c>
      <c r="P1623" s="386" t="s">
        <v>46</v>
      </c>
      <c r="Q1623" s="386" t="s">
        <v>56</v>
      </c>
      <c r="R1623" s="386">
        <v>0</v>
      </c>
      <c r="S1623" s="386">
        <v>0</v>
      </c>
      <c r="T1623" s="386" t="s">
        <v>390</v>
      </c>
      <c r="U1623" s="386" t="s">
        <v>406</v>
      </c>
    </row>
    <row r="1624" spans="1:21">
      <c r="A1624" s="386" t="s">
        <v>304</v>
      </c>
      <c r="B1624" s="386" t="s">
        <v>11</v>
      </c>
      <c r="C1624" s="386"/>
      <c r="D1624" s="387">
        <v>45078</v>
      </c>
      <c r="E1624" s="386">
        <v>6</v>
      </c>
      <c r="F1624" s="386">
        <v>2023</v>
      </c>
      <c r="G1624" s="388">
        <v>46.153846153846153</v>
      </c>
      <c r="H1624" s="388">
        <v>25</v>
      </c>
      <c r="I1624" s="388">
        <v>3.8461538461538463</v>
      </c>
      <c r="J1624" s="388">
        <v>2.61</v>
      </c>
      <c r="K1624" s="386" t="s">
        <v>304</v>
      </c>
      <c r="L1624" s="386" t="s">
        <v>41</v>
      </c>
      <c r="M1624" s="386" t="s">
        <v>241</v>
      </c>
      <c r="N1624" s="386" t="s">
        <v>371</v>
      </c>
      <c r="O1624" s="386" t="s">
        <v>55</v>
      </c>
      <c r="P1624" s="386" t="s">
        <v>46</v>
      </c>
      <c r="Q1624" s="386" t="s">
        <v>56</v>
      </c>
      <c r="R1624" s="386">
        <v>0</v>
      </c>
      <c r="S1624" s="386">
        <v>0</v>
      </c>
      <c r="T1624" s="386" t="s">
        <v>390</v>
      </c>
      <c r="U1624" s="386" t="s">
        <v>406</v>
      </c>
    </row>
    <row r="1625" spans="1:21">
      <c r="A1625" s="386" t="s">
        <v>304</v>
      </c>
      <c r="B1625" s="386" t="s">
        <v>12</v>
      </c>
      <c r="C1625" s="386"/>
      <c r="D1625" s="387">
        <v>45078</v>
      </c>
      <c r="E1625" s="386">
        <v>6</v>
      </c>
      <c r="F1625" s="386">
        <v>2023</v>
      </c>
      <c r="G1625" s="388">
        <v>15.384615384615385</v>
      </c>
      <c r="H1625" s="388">
        <v>25</v>
      </c>
      <c r="I1625" s="388">
        <v>1.2820512820512822</v>
      </c>
      <c r="J1625" s="388">
        <v>0</v>
      </c>
      <c r="K1625" s="386" t="s">
        <v>304</v>
      </c>
      <c r="L1625" s="386" t="s">
        <v>41</v>
      </c>
      <c r="M1625" s="386" t="s">
        <v>241</v>
      </c>
      <c r="N1625" s="386" t="s">
        <v>371</v>
      </c>
      <c r="O1625" s="386" t="s">
        <v>55</v>
      </c>
      <c r="P1625" s="386" t="s">
        <v>46</v>
      </c>
      <c r="Q1625" s="386" t="s">
        <v>56</v>
      </c>
      <c r="R1625" s="386">
        <v>0</v>
      </c>
      <c r="S1625" s="389">
        <v>0</v>
      </c>
      <c r="T1625" s="386" t="s">
        <v>390</v>
      </c>
      <c r="U1625" s="386" t="s">
        <v>406</v>
      </c>
    </row>
    <row r="1626" spans="1:21">
      <c r="A1626" s="386" t="s">
        <v>304</v>
      </c>
      <c r="B1626" s="386" t="s">
        <v>15</v>
      </c>
      <c r="C1626" s="386"/>
      <c r="D1626" s="387">
        <v>45078</v>
      </c>
      <c r="E1626" s="386">
        <v>6</v>
      </c>
      <c r="F1626" s="386">
        <v>2023</v>
      </c>
      <c r="G1626" s="388">
        <v>0</v>
      </c>
      <c r="H1626" s="388">
        <v>25</v>
      </c>
      <c r="I1626" s="388">
        <v>0</v>
      </c>
      <c r="J1626" s="388">
        <v>0</v>
      </c>
      <c r="K1626" s="386" t="s">
        <v>304</v>
      </c>
      <c r="L1626" s="386" t="s">
        <v>41</v>
      </c>
      <c r="M1626" s="386" t="s">
        <v>241</v>
      </c>
      <c r="N1626" s="386" t="s">
        <v>371</v>
      </c>
      <c r="O1626" s="386" t="s">
        <v>55</v>
      </c>
      <c r="P1626" s="386" t="s">
        <v>46</v>
      </c>
      <c r="Q1626" s="386" t="s">
        <v>56</v>
      </c>
      <c r="R1626" s="386">
        <v>0</v>
      </c>
      <c r="S1626" s="386">
        <v>0</v>
      </c>
      <c r="T1626" s="386" t="s">
        <v>390</v>
      </c>
      <c r="U1626" s="386" t="s">
        <v>406</v>
      </c>
    </row>
    <row r="1627" spans="1:21">
      <c r="A1627" s="386" t="s">
        <v>304</v>
      </c>
      <c r="B1627" s="386" t="s">
        <v>16</v>
      </c>
      <c r="C1627" s="386"/>
      <c r="D1627" s="387">
        <v>45078</v>
      </c>
      <c r="E1627" s="386">
        <v>6</v>
      </c>
      <c r="F1627" s="386">
        <v>2023</v>
      </c>
      <c r="G1627" s="388">
        <v>0</v>
      </c>
      <c r="H1627" s="388">
        <v>25</v>
      </c>
      <c r="I1627" s="388">
        <v>0</v>
      </c>
      <c r="J1627" s="388">
        <v>0</v>
      </c>
      <c r="K1627" s="386" t="s">
        <v>304</v>
      </c>
      <c r="L1627" s="386" t="s">
        <v>41</v>
      </c>
      <c r="M1627" s="386" t="s">
        <v>241</v>
      </c>
      <c r="N1627" s="386" t="s">
        <v>371</v>
      </c>
      <c r="O1627" s="386" t="s">
        <v>55</v>
      </c>
      <c r="P1627" s="386" t="s">
        <v>46</v>
      </c>
      <c r="Q1627" s="386" t="s">
        <v>56</v>
      </c>
      <c r="R1627" s="386">
        <v>0</v>
      </c>
      <c r="S1627" s="386">
        <v>0</v>
      </c>
      <c r="T1627" s="386" t="s">
        <v>390</v>
      </c>
      <c r="U1627" s="386" t="s">
        <v>406</v>
      </c>
    </row>
    <row r="1628" spans="1:21">
      <c r="A1628" s="386" t="s">
        <v>304</v>
      </c>
      <c r="B1628" s="386" t="s">
        <v>17</v>
      </c>
      <c r="C1628" s="386"/>
      <c r="D1628" s="387">
        <v>45078</v>
      </c>
      <c r="E1628" s="386">
        <v>6</v>
      </c>
      <c r="F1628" s="386">
        <v>2023</v>
      </c>
      <c r="G1628" s="388">
        <v>0</v>
      </c>
      <c r="H1628" s="388">
        <v>25</v>
      </c>
      <c r="I1628" s="388">
        <v>0</v>
      </c>
      <c r="J1628" s="388">
        <v>0</v>
      </c>
      <c r="K1628" s="386" t="s">
        <v>304</v>
      </c>
      <c r="L1628" s="386" t="s">
        <v>41</v>
      </c>
      <c r="M1628" s="386" t="s">
        <v>241</v>
      </c>
      <c r="N1628" s="386" t="s">
        <v>371</v>
      </c>
      <c r="O1628" s="386" t="s">
        <v>55</v>
      </c>
      <c r="P1628" s="386" t="s">
        <v>46</v>
      </c>
      <c r="Q1628" s="386" t="s">
        <v>56</v>
      </c>
      <c r="R1628" s="386">
        <v>2.2000000000000002</v>
      </c>
      <c r="S1628" s="389">
        <v>0</v>
      </c>
      <c r="T1628" s="386" t="s">
        <v>390</v>
      </c>
      <c r="U1628" s="386" t="s">
        <v>406</v>
      </c>
    </row>
    <row r="1629" spans="1:21">
      <c r="A1629" s="386" t="s">
        <v>304</v>
      </c>
      <c r="B1629" s="386" t="s">
        <v>132</v>
      </c>
      <c r="C1629" s="386"/>
      <c r="D1629" s="387">
        <v>45078</v>
      </c>
      <c r="E1629" s="386">
        <v>6</v>
      </c>
      <c r="F1629" s="386">
        <v>2023</v>
      </c>
      <c r="G1629" s="388">
        <v>0</v>
      </c>
      <c r="H1629" s="388">
        <v>25</v>
      </c>
      <c r="I1629" s="388">
        <v>0</v>
      </c>
      <c r="J1629" s="388">
        <v>0</v>
      </c>
      <c r="K1629" s="386" t="s">
        <v>304</v>
      </c>
      <c r="L1629" s="386" t="s">
        <v>41</v>
      </c>
      <c r="M1629" s="386" t="s">
        <v>241</v>
      </c>
      <c r="N1629" s="386" t="s">
        <v>371</v>
      </c>
      <c r="O1629" s="386" t="s">
        <v>55</v>
      </c>
      <c r="P1629" s="386" t="s">
        <v>46</v>
      </c>
      <c r="Q1629" s="386" t="s">
        <v>56</v>
      </c>
      <c r="R1629" s="386">
        <v>2.2000000000000002</v>
      </c>
      <c r="S1629" s="386">
        <v>0</v>
      </c>
      <c r="T1629" s="386" t="s">
        <v>390</v>
      </c>
      <c r="U1629" s="386" t="s">
        <v>406</v>
      </c>
    </row>
    <row r="1630" spans="1:21">
      <c r="A1630" s="386" t="s">
        <v>304</v>
      </c>
      <c r="B1630" s="386" t="s">
        <v>13</v>
      </c>
      <c r="C1630" s="386"/>
      <c r="D1630" s="387">
        <v>45078</v>
      </c>
      <c r="E1630" s="386">
        <v>6</v>
      </c>
      <c r="F1630" s="386">
        <v>2023</v>
      </c>
      <c r="G1630" s="388">
        <v>23.076923076923077</v>
      </c>
      <c r="H1630" s="388">
        <v>25</v>
      </c>
      <c r="I1630" s="388">
        <v>1.9230769230769231</v>
      </c>
      <c r="J1630" s="388">
        <v>0</v>
      </c>
      <c r="K1630" s="386" t="s">
        <v>304</v>
      </c>
      <c r="L1630" s="386" t="s">
        <v>41</v>
      </c>
      <c r="M1630" s="386" t="s">
        <v>241</v>
      </c>
      <c r="N1630" s="386" t="s">
        <v>371</v>
      </c>
      <c r="O1630" s="386" t="s">
        <v>55</v>
      </c>
      <c r="P1630" s="386" t="s">
        <v>46</v>
      </c>
      <c r="Q1630" s="386" t="s">
        <v>56</v>
      </c>
      <c r="R1630" s="386">
        <v>2.2000000000000002</v>
      </c>
      <c r="S1630" s="386">
        <v>0.46560000000000001</v>
      </c>
      <c r="T1630" s="386" t="s">
        <v>390</v>
      </c>
      <c r="U1630" s="386" t="s">
        <v>406</v>
      </c>
    </row>
    <row r="1631" spans="1:21">
      <c r="A1631" s="386" t="s">
        <v>304</v>
      </c>
      <c r="B1631" s="386" t="s">
        <v>14</v>
      </c>
      <c r="C1631" s="386"/>
      <c r="D1631" s="387">
        <v>45078</v>
      </c>
      <c r="E1631" s="386">
        <v>6</v>
      </c>
      <c r="F1631" s="386">
        <v>2023</v>
      </c>
      <c r="G1631" s="388">
        <v>23.076923076923077</v>
      </c>
      <c r="H1631" s="388">
        <v>25</v>
      </c>
      <c r="I1631" s="388">
        <v>1.9230769230769231</v>
      </c>
      <c r="J1631" s="388">
        <v>0</v>
      </c>
      <c r="K1631" s="386" t="s">
        <v>304</v>
      </c>
      <c r="L1631" s="386" t="s">
        <v>41</v>
      </c>
      <c r="M1631" s="386" t="s">
        <v>241</v>
      </c>
      <c r="N1631" s="386" t="s">
        <v>371</v>
      </c>
      <c r="O1631" s="386" t="s">
        <v>55</v>
      </c>
      <c r="P1631" s="386" t="s">
        <v>46</v>
      </c>
      <c r="Q1631" s="386" t="s">
        <v>56</v>
      </c>
      <c r="R1631" s="386">
        <v>3.6666666666666665</v>
      </c>
      <c r="S1631" s="389">
        <v>2.13</v>
      </c>
      <c r="T1631" s="386" t="s">
        <v>390</v>
      </c>
      <c r="U1631" s="386" t="s">
        <v>406</v>
      </c>
    </row>
    <row r="1632" spans="1:21">
      <c r="A1632" s="386" t="s">
        <v>61</v>
      </c>
      <c r="B1632" s="386" t="s">
        <v>7</v>
      </c>
      <c r="C1632" s="386"/>
      <c r="D1632" s="387">
        <v>45078</v>
      </c>
      <c r="E1632" s="386">
        <v>6</v>
      </c>
      <c r="F1632" s="386">
        <v>2023</v>
      </c>
      <c r="G1632" s="388">
        <v>200</v>
      </c>
      <c r="H1632" s="388">
        <v>25</v>
      </c>
      <c r="I1632" s="388">
        <v>16.666666666666668</v>
      </c>
      <c r="J1632" s="388">
        <v>14.791419382323319</v>
      </c>
      <c r="K1632" s="386" t="s">
        <v>372</v>
      </c>
      <c r="L1632" s="386" t="s">
        <v>41</v>
      </c>
      <c r="M1632" s="386" t="s">
        <v>242</v>
      </c>
      <c r="N1632" s="386" t="s">
        <v>62</v>
      </c>
      <c r="O1632" s="386" t="s">
        <v>63</v>
      </c>
      <c r="P1632" s="386" t="s">
        <v>46</v>
      </c>
      <c r="Q1632" s="386" t="s">
        <v>250</v>
      </c>
      <c r="R1632" s="386">
        <v>3.6666666666666665</v>
      </c>
      <c r="S1632" s="386">
        <v>1.1580999999999999</v>
      </c>
      <c r="T1632" s="386" t="s">
        <v>390</v>
      </c>
      <c r="U1632" s="386" t="s">
        <v>406</v>
      </c>
    </row>
    <row r="1633" spans="1:21">
      <c r="A1633" s="386" t="s">
        <v>61</v>
      </c>
      <c r="B1633" s="386" t="s">
        <v>8</v>
      </c>
      <c r="C1633" s="386"/>
      <c r="D1633" s="387">
        <v>45078</v>
      </c>
      <c r="E1633" s="386">
        <v>6</v>
      </c>
      <c r="F1633" s="386">
        <v>2023</v>
      </c>
      <c r="G1633" s="388">
        <v>80</v>
      </c>
      <c r="H1633" s="388">
        <v>25</v>
      </c>
      <c r="I1633" s="388">
        <v>6.666666666666667</v>
      </c>
      <c r="J1633" s="388">
        <v>1.4424268224932253</v>
      </c>
      <c r="K1633" s="386" t="s">
        <v>372</v>
      </c>
      <c r="L1633" s="386" t="s">
        <v>41</v>
      </c>
      <c r="M1633" s="386" t="s">
        <v>242</v>
      </c>
      <c r="N1633" s="386" t="s">
        <v>62</v>
      </c>
      <c r="O1633" s="386" t="s">
        <v>63</v>
      </c>
      <c r="P1633" s="386" t="s">
        <v>46</v>
      </c>
      <c r="Q1633" s="386" t="s">
        <v>250</v>
      </c>
      <c r="R1633" s="386">
        <v>3.6666666666666665</v>
      </c>
      <c r="S1633" s="386">
        <v>4.2229000000000001</v>
      </c>
      <c r="T1633" s="386" t="s">
        <v>390</v>
      </c>
      <c r="U1633" s="386" t="s">
        <v>406</v>
      </c>
    </row>
    <row r="1634" spans="1:21">
      <c r="A1634" s="386" t="s">
        <v>61</v>
      </c>
      <c r="B1634" s="386" t="s">
        <v>9</v>
      </c>
      <c r="C1634" s="386"/>
      <c r="D1634" s="387">
        <v>45078</v>
      </c>
      <c r="E1634" s="386">
        <v>6</v>
      </c>
      <c r="F1634" s="386">
        <v>2023</v>
      </c>
      <c r="G1634" s="388">
        <v>160</v>
      </c>
      <c r="H1634" s="388">
        <v>25</v>
      </c>
      <c r="I1634" s="388">
        <v>13.333333333333334</v>
      </c>
      <c r="J1634" s="388">
        <v>45.672928468471575</v>
      </c>
      <c r="K1634" s="386" t="s">
        <v>372</v>
      </c>
      <c r="L1634" s="386" t="s">
        <v>41</v>
      </c>
      <c r="M1634" s="386" t="s">
        <v>242</v>
      </c>
      <c r="N1634" s="386" t="s">
        <v>62</v>
      </c>
      <c r="O1634" s="386" t="s">
        <v>63</v>
      </c>
      <c r="P1634" s="386" t="s">
        <v>46</v>
      </c>
      <c r="Q1634" s="386" t="s">
        <v>250</v>
      </c>
      <c r="R1634" s="386">
        <v>1.1000000000000001</v>
      </c>
      <c r="S1634" s="389">
        <v>0</v>
      </c>
      <c r="T1634" s="386" t="s">
        <v>390</v>
      </c>
      <c r="U1634" s="386" t="s">
        <v>406</v>
      </c>
    </row>
    <row r="1635" spans="1:21">
      <c r="A1635" s="386" t="s">
        <v>61</v>
      </c>
      <c r="B1635" s="386" t="s">
        <v>10</v>
      </c>
      <c r="C1635" s="386"/>
      <c r="D1635" s="387">
        <v>45078</v>
      </c>
      <c r="E1635" s="386">
        <v>6</v>
      </c>
      <c r="F1635" s="386">
        <v>2023</v>
      </c>
      <c r="G1635" s="388">
        <v>10</v>
      </c>
      <c r="H1635" s="388">
        <v>25</v>
      </c>
      <c r="I1635" s="388">
        <v>0.83333333333333337</v>
      </c>
      <c r="J1635" s="388">
        <v>0</v>
      </c>
      <c r="K1635" s="386" t="s">
        <v>372</v>
      </c>
      <c r="L1635" s="386" t="s">
        <v>41</v>
      </c>
      <c r="M1635" s="386" t="s">
        <v>242</v>
      </c>
      <c r="N1635" s="386" t="s">
        <v>62</v>
      </c>
      <c r="O1635" s="386" t="s">
        <v>63</v>
      </c>
      <c r="P1635" s="386" t="s">
        <v>46</v>
      </c>
      <c r="Q1635" s="386" t="s">
        <v>250</v>
      </c>
      <c r="R1635" s="386">
        <v>1.1000000000000001</v>
      </c>
      <c r="S1635" s="386">
        <v>0</v>
      </c>
      <c r="T1635" s="386" t="s">
        <v>390</v>
      </c>
      <c r="U1635" s="386" t="s">
        <v>406</v>
      </c>
    </row>
    <row r="1636" spans="1:21">
      <c r="A1636" s="386" t="s">
        <v>61</v>
      </c>
      <c r="B1636" s="386" t="s">
        <v>5</v>
      </c>
      <c r="C1636" s="386"/>
      <c r="D1636" s="387">
        <v>45078</v>
      </c>
      <c r="E1636" s="386">
        <v>6</v>
      </c>
      <c r="F1636" s="386">
        <v>2023</v>
      </c>
      <c r="G1636" s="388">
        <v>50</v>
      </c>
      <c r="H1636" s="388">
        <v>25</v>
      </c>
      <c r="I1636" s="388">
        <v>4.166666666666667</v>
      </c>
      <c r="J1636" s="388">
        <v>1.7467630875502005</v>
      </c>
      <c r="K1636" s="386" t="s">
        <v>372</v>
      </c>
      <c r="L1636" s="386" t="s">
        <v>41</v>
      </c>
      <c r="M1636" s="386" t="s">
        <v>242</v>
      </c>
      <c r="N1636" s="386" t="s">
        <v>62</v>
      </c>
      <c r="O1636" s="386" t="s">
        <v>63</v>
      </c>
      <c r="P1636" s="386" t="s">
        <v>46</v>
      </c>
      <c r="Q1636" s="386" t="s">
        <v>250</v>
      </c>
      <c r="R1636" s="386">
        <v>1.1000000000000001</v>
      </c>
      <c r="S1636" s="386">
        <v>0.54</v>
      </c>
      <c r="T1636" s="386" t="s">
        <v>390</v>
      </c>
      <c r="U1636" s="386" t="s">
        <v>406</v>
      </c>
    </row>
    <row r="1637" spans="1:21">
      <c r="A1637" s="386" t="s">
        <v>61</v>
      </c>
      <c r="B1637" s="386" t="s">
        <v>11</v>
      </c>
      <c r="C1637" s="386"/>
      <c r="D1637" s="387">
        <v>45078</v>
      </c>
      <c r="E1637" s="386">
        <v>6</v>
      </c>
      <c r="F1637" s="386">
        <v>2023</v>
      </c>
      <c r="G1637" s="388">
        <v>220</v>
      </c>
      <c r="H1637" s="388">
        <v>25</v>
      </c>
      <c r="I1637" s="388">
        <v>18.333333333333332</v>
      </c>
      <c r="J1637" s="388">
        <v>3.1484405031462588</v>
      </c>
      <c r="K1637" s="386" t="s">
        <v>372</v>
      </c>
      <c r="L1637" s="386" t="s">
        <v>41</v>
      </c>
      <c r="M1637" s="386" t="s">
        <v>242</v>
      </c>
      <c r="N1637" s="386" t="s">
        <v>62</v>
      </c>
      <c r="O1637" s="386" t="s">
        <v>63</v>
      </c>
      <c r="P1637" s="386" t="s">
        <v>46</v>
      </c>
      <c r="Q1637" s="386" t="s">
        <v>250</v>
      </c>
      <c r="R1637" s="386">
        <v>0</v>
      </c>
      <c r="S1637" s="389">
        <v>0</v>
      </c>
      <c r="T1637" s="386" t="s">
        <v>390</v>
      </c>
      <c r="U1637" s="386" t="s">
        <v>406</v>
      </c>
    </row>
    <row r="1638" spans="1:21">
      <c r="A1638" s="386" t="s">
        <v>61</v>
      </c>
      <c r="B1638" s="386" t="s">
        <v>12</v>
      </c>
      <c r="C1638" s="386"/>
      <c r="D1638" s="387">
        <v>45078</v>
      </c>
      <c r="E1638" s="386">
        <v>6</v>
      </c>
      <c r="F1638" s="386">
        <v>2023</v>
      </c>
      <c r="G1638" s="388">
        <v>90</v>
      </c>
      <c r="H1638" s="388">
        <v>25</v>
      </c>
      <c r="I1638" s="388">
        <v>7.5</v>
      </c>
      <c r="J1638" s="388">
        <v>14.08</v>
      </c>
      <c r="K1638" s="386" t="s">
        <v>372</v>
      </c>
      <c r="L1638" s="386" t="s">
        <v>41</v>
      </c>
      <c r="M1638" s="386" t="s">
        <v>242</v>
      </c>
      <c r="N1638" s="386" t="s">
        <v>62</v>
      </c>
      <c r="O1638" s="386" t="s">
        <v>63</v>
      </c>
      <c r="P1638" s="386" t="s">
        <v>46</v>
      </c>
      <c r="Q1638" s="386" t="s">
        <v>250</v>
      </c>
      <c r="R1638" s="386">
        <v>0</v>
      </c>
      <c r="S1638" s="386">
        <v>0</v>
      </c>
      <c r="T1638" s="386" t="s">
        <v>390</v>
      </c>
      <c r="U1638" s="386" t="s">
        <v>406</v>
      </c>
    </row>
    <row r="1639" spans="1:21">
      <c r="A1639" s="386" t="s">
        <v>61</v>
      </c>
      <c r="B1639" s="386" t="s">
        <v>15</v>
      </c>
      <c r="C1639" s="386"/>
      <c r="D1639" s="387">
        <v>45078</v>
      </c>
      <c r="E1639" s="386">
        <v>6</v>
      </c>
      <c r="F1639" s="386">
        <v>2023</v>
      </c>
      <c r="G1639" s="388">
        <v>20</v>
      </c>
      <c r="H1639" s="388">
        <v>25</v>
      </c>
      <c r="I1639" s="388">
        <v>1.6666666666666667</v>
      </c>
      <c r="J1639" s="388">
        <v>0</v>
      </c>
      <c r="K1639" s="386" t="s">
        <v>372</v>
      </c>
      <c r="L1639" s="386" t="s">
        <v>41</v>
      </c>
      <c r="M1639" s="386" t="s">
        <v>242</v>
      </c>
      <c r="N1639" s="386" t="s">
        <v>62</v>
      </c>
      <c r="O1639" s="386" t="s">
        <v>63</v>
      </c>
      <c r="P1639" s="386" t="s">
        <v>46</v>
      </c>
      <c r="Q1639" s="386" t="s">
        <v>250</v>
      </c>
      <c r="R1639" s="386">
        <v>0</v>
      </c>
      <c r="S1639" s="386">
        <v>0</v>
      </c>
      <c r="T1639" s="386" t="s">
        <v>390</v>
      </c>
      <c r="U1639" s="386" t="s">
        <v>406</v>
      </c>
    </row>
    <row r="1640" spans="1:21">
      <c r="A1640" s="386" t="s">
        <v>61</v>
      </c>
      <c r="B1640" s="386" t="s">
        <v>16</v>
      </c>
      <c r="C1640" s="386"/>
      <c r="D1640" s="387">
        <v>45078</v>
      </c>
      <c r="E1640" s="386">
        <v>6</v>
      </c>
      <c r="F1640" s="386">
        <v>2023</v>
      </c>
      <c r="G1640" s="388">
        <v>0</v>
      </c>
      <c r="H1640" s="388">
        <v>25</v>
      </c>
      <c r="I1640" s="388">
        <v>0</v>
      </c>
      <c r="J1640" s="388">
        <v>0</v>
      </c>
      <c r="K1640" s="386" t="s">
        <v>372</v>
      </c>
      <c r="L1640" s="386" t="s">
        <v>41</v>
      </c>
      <c r="M1640" s="386" t="s">
        <v>242</v>
      </c>
      <c r="N1640" s="386" t="s">
        <v>62</v>
      </c>
      <c r="O1640" s="386" t="s">
        <v>63</v>
      </c>
      <c r="P1640" s="386" t="s">
        <v>46</v>
      </c>
      <c r="Q1640" s="386" t="s">
        <v>250</v>
      </c>
      <c r="R1640" s="386">
        <v>1.9066666666666667</v>
      </c>
      <c r="S1640" s="389">
        <v>0</v>
      </c>
      <c r="T1640" s="386" t="s">
        <v>390</v>
      </c>
      <c r="U1640" s="386" t="s">
        <v>406</v>
      </c>
    </row>
    <row r="1641" spans="1:21">
      <c r="A1641" s="386" t="s">
        <v>61</v>
      </c>
      <c r="B1641" s="386" t="s">
        <v>17</v>
      </c>
      <c r="C1641" s="386"/>
      <c r="D1641" s="387">
        <v>45078</v>
      </c>
      <c r="E1641" s="386">
        <v>6</v>
      </c>
      <c r="F1641" s="386">
        <v>2023</v>
      </c>
      <c r="G1641" s="388">
        <v>0</v>
      </c>
      <c r="H1641" s="388">
        <v>25</v>
      </c>
      <c r="I1641" s="388">
        <v>0</v>
      </c>
      <c r="J1641" s="388">
        <v>0</v>
      </c>
      <c r="K1641" s="386" t="s">
        <v>372</v>
      </c>
      <c r="L1641" s="386" t="s">
        <v>41</v>
      </c>
      <c r="M1641" s="386" t="s">
        <v>242</v>
      </c>
      <c r="N1641" s="386" t="s">
        <v>62</v>
      </c>
      <c r="O1641" s="386" t="s">
        <v>63</v>
      </c>
      <c r="P1641" s="386" t="s">
        <v>46</v>
      </c>
      <c r="Q1641" s="386" t="s">
        <v>250</v>
      </c>
      <c r="R1641" s="386">
        <v>1.9066666666666667</v>
      </c>
      <c r="S1641" s="386">
        <v>0</v>
      </c>
      <c r="T1641" s="386" t="s">
        <v>390</v>
      </c>
      <c r="U1641" s="386" t="s">
        <v>406</v>
      </c>
    </row>
    <row r="1642" spans="1:21">
      <c r="A1642" s="386" t="s">
        <v>61</v>
      </c>
      <c r="B1642" s="386" t="s">
        <v>132</v>
      </c>
      <c r="C1642" s="386"/>
      <c r="D1642" s="387">
        <v>45078</v>
      </c>
      <c r="E1642" s="386">
        <v>6</v>
      </c>
      <c r="F1642" s="386">
        <v>2023</v>
      </c>
      <c r="G1642" s="388">
        <v>0</v>
      </c>
      <c r="H1642" s="388">
        <v>25</v>
      </c>
      <c r="I1642" s="388">
        <v>0</v>
      </c>
      <c r="J1642" s="388">
        <v>0</v>
      </c>
      <c r="K1642" s="386" t="s">
        <v>372</v>
      </c>
      <c r="L1642" s="386" t="s">
        <v>41</v>
      </c>
      <c r="M1642" s="386" t="s">
        <v>242</v>
      </c>
      <c r="N1642" s="386" t="s">
        <v>62</v>
      </c>
      <c r="O1642" s="386" t="s">
        <v>63</v>
      </c>
      <c r="P1642" s="386" t="s">
        <v>46</v>
      </c>
      <c r="Q1642" s="386" t="s">
        <v>250</v>
      </c>
      <c r="R1642" s="386">
        <v>1.9066666666666667</v>
      </c>
      <c r="S1642" s="386">
        <v>0</v>
      </c>
      <c r="T1642" s="386" t="s">
        <v>390</v>
      </c>
      <c r="U1642" s="386" t="s">
        <v>406</v>
      </c>
    </row>
    <row r="1643" spans="1:21">
      <c r="A1643" s="386" t="s">
        <v>61</v>
      </c>
      <c r="B1643" s="386" t="s">
        <v>13</v>
      </c>
      <c r="C1643" s="386"/>
      <c r="D1643" s="387">
        <v>45078</v>
      </c>
      <c r="E1643" s="386">
        <v>6</v>
      </c>
      <c r="F1643" s="386">
        <v>2023</v>
      </c>
      <c r="G1643" s="388">
        <v>0</v>
      </c>
      <c r="H1643" s="388">
        <v>25</v>
      </c>
      <c r="I1643" s="388">
        <v>0</v>
      </c>
      <c r="J1643" s="388">
        <v>0</v>
      </c>
      <c r="K1643" s="386" t="s">
        <v>372</v>
      </c>
      <c r="L1643" s="386" t="s">
        <v>41</v>
      </c>
      <c r="M1643" s="386" t="s">
        <v>242</v>
      </c>
      <c r="N1643" s="386" t="s">
        <v>62</v>
      </c>
      <c r="O1643" s="386" t="s">
        <v>63</v>
      </c>
      <c r="P1643" s="386" t="s">
        <v>46</v>
      </c>
      <c r="Q1643" s="386" t="s">
        <v>250</v>
      </c>
      <c r="R1643" s="386">
        <v>0</v>
      </c>
      <c r="S1643" s="389">
        <v>0</v>
      </c>
      <c r="T1643" s="386" t="s">
        <v>390</v>
      </c>
      <c r="U1643" s="386" t="s">
        <v>406</v>
      </c>
    </row>
    <row r="1644" spans="1:21">
      <c r="A1644" s="386" t="s">
        <v>61</v>
      </c>
      <c r="B1644" s="386" t="s">
        <v>14</v>
      </c>
      <c r="C1644" s="386"/>
      <c r="D1644" s="387">
        <v>45078</v>
      </c>
      <c r="E1644" s="386">
        <v>6</v>
      </c>
      <c r="F1644" s="386">
        <v>2023</v>
      </c>
      <c r="G1644" s="388">
        <v>0</v>
      </c>
      <c r="H1644" s="388">
        <v>25</v>
      </c>
      <c r="I1644" s="388">
        <v>0</v>
      </c>
      <c r="J1644" s="388">
        <v>0</v>
      </c>
      <c r="K1644" s="386" t="s">
        <v>372</v>
      </c>
      <c r="L1644" s="386" t="s">
        <v>41</v>
      </c>
      <c r="M1644" s="386" t="s">
        <v>242</v>
      </c>
      <c r="N1644" s="386" t="s">
        <v>62</v>
      </c>
      <c r="O1644" s="386" t="s">
        <v>63</v>
      </c>
      <c r="P1644" s="386" t="s">
        <v>46</v>
      </c>
      <c r="Q1644" s="386" t="s">
        <v>250</v>
      </c>
      <c r="R1644" s="386">
        <v>0</v>
      </c>
      <c r="S1644" s="386">
        <v>0</v>
      </c>
      <c r="T1644" s="386" t="s">
        <v>390</v>
      </c>
      <c r="U1644" s="386" t="s">
        <v>406</v>
      </c>
    </row>
    <row r="1645" spans="1:21">
      <c r="A1645" s="386" t="s">
        <v>64</v>
      </c>
      <c r="B1645" s="386" t="s">
        <v>7</v>
      </c>
      <c r="C1645" s="386"/>
      <c r="D1645" s="387">
        <v>45078</v>
      </c>
      <c r="E1645" s="386">
        <v>6</v>
      </c>
      <c r="F1645" s="386">
        <v>2023</v>
      </c>
      <c r="G1645" s="388">
        <v>2</v>
      </c>
      <c r="H1645" s="388">
        <v>25</v>
      </c>
      <c r="I1645" s="388">
        <v>0.16666666666666666</v>
      </c>
      <c r="J1645" s="388">
        <v>0</v>
      </c>
      <c r="K1645" s="386" t="s">
        <v>64</v>
      </c>
      <c r="L1645" s="386" t="s">
        <v>41</v>
      </c>
      <c r="M1645" s="386" t="s">
        <v>242</v>
      </c>
      <c r="N1645" s="386" t="s">
        <v>64</v>
      </c>
      <c r="O1645" s="386" t="s">
        <v>373</v>
      </c>
      <c r="P1645" s="386" t="s">
        <v>46</v>
      </c>
      <c r="Q1645" s="386" t="s">
        <v>185</v>
      </c>
      <c r="R1645" s="386">
        <v>0</v>
      </c>
      <c r="S1645" s="386">
        <v>0</v>
      </c>
      <c r="T1645" s="386" t="s">
        <v>430</v>
      </c>
      <c r="U1645" s="386" t="s">
        <v>431</v>
      </c>
    </row>
    <row r="1646" spans="1:21">
      <c r="A1646" s="386" t="s">
        <v>64</v>
      </c>
      <c r="B1646" s="386" t="s">
        <v>8</v>
      </c>
      <c r="C1646" s="386"/>
      <c r="D1646" s="387">
        <v>45078</v>
      </c>
      <c r="E1646" s="386">
        <v>6</v>
      </c>
      <c r="F1646" s="386">
        <v>2023</v>
      </c>
      <c r="G1646" s="388">
        <v>0</v>
      </c>
      <c r="H1646" s="388">
        <v>25</v>
      </c>
      <c r="I1646" s="388">
        <v>0</v>
      </c>
      <c r="J1646" s="388">
        <v>0</v>
      </c>
      <c r="K1646" s="386" t="s">
        <v>64</v>
      </c>
      <c r="L1646" s="386" t="s">
        <v>41</v>
      </c>
      <c r="M1646" s="386" t="s">
        <v>242</v>
      </c>
      <c r="N1646" s="386" t="s">
        <v>64</v>
      </c>
      <c r="O1646" s="386" t="s">
        <v>373</v>
      </c>
      <c r="P1646" s="386" t="s">
        <v>46</v>
      </c>
      <c r="Q1646" s="386" t="s">
        <v>185</v>
      </c>
      <c r="R1646" s="386">
        <v>0.73333333333333328</v>
      </c>
      <c r="S1646" s="389">
        <v>0</v>
      </c>
      <c r="T1646" s="386" t="s">
        <v>430</v>
      </c>
      <c r="U1646" s="386" t="s">
        <v>431</v>
      </c>
    </row>
    <row r="1647" spans="1:21">
      <c r="A1647" s="386" t="s">
        <v>64</v>
      </c>
      <c r="B1647" s="386" t="s">
        <v>9</v>
      </c>
      <c r="C1647" s="386"/>
      <c r="D1647" s="387">
        <v>45078</v>
      </c>
      <c r="E1647" s="386">
        <v>6</v>
      </c>
      <c r="F1647" s="386">
        <v>2023</v>
      </c>
      <c r="G1647" s="388">
        <v>6</v>
      </c>
      <c r="H1647" s="388">
        <v>25</v>
      </c>
      <c r="I1647" s="388">
        <v>0.5</v>
      </c>
      <c r="J1647" s="388">
        <v>0</v>
      </c>
      <c r="K1647" s="386" t="s">
        <v>64</v>
      </c>
      <c r="L1647" s="386" t="s">
        <v>41</v>
      </c>
      <c r="M1647" s="386" t="s">
        <v>242</v>
      </c>
      <c r="N1647" s="386" t="s">
        <v>64</v>
      </c>
      <c r="O1647" s="386" t="s">
        <v>373</v>
      </c>
      <c r="P1647" s="386" t="s">
        <v>46</v>
      </c>
      <c r="Q1647" s="386" t="s">
        <v>185</v>
      </c>
      <c r="R1647" s="386">
        <v>0.73333333333333328</v>
      </c>
      <c r="S1647" s="386">
        <v>0</v>
      </c>
      <c r="T1647" s="386" t="s">
        <v>430</v>
      </c>
      <c r="U1647" s="386" t="s">
        <v>431</v>
      </c>
    </row>
    <row r="1648" spans="1:21">
      <c r="A1648" s="386" t="s">
        <v>64</v>
      </c>
      <c r="B1648" s="386" t="s">
        <v>10</v>
      </c>
      <c r="C1648" s="386"/>
      <c r="D1648" s="387">
        <v>45078</v>
      </c>
      <c r="E1648" s="386">
        <v>6</v>
      </c>
      <c r="F1648" s="386">
        <v>2023</v>
      </c>
      <c r="G1648" s="388">
        <v>1</v>
      </c>
      <c r="H1648" s="388">
        <v>25</v>
      </c>
      <c r="I1648" s="388">
        <v>8.3333333333333329E-2</v>
      </c>
      <c r="J1648" s="388">
        <v>0.49257784500000001</v>
      </c>
      <c r="K1648" s="386" t="s">
        <v>64</v>
      </c>
      <c r="L1648" s="386" t="s">
        <v>41</v>
      </c>
      <c r="M1648" s="386" t="s">
        <v>242</v>
      </c>
      <c r="N1648" s="386" t="s">
        <v>64</v>
      </c>
      <c r="O1648" s="386" t="s">
        <v>373</v>
      </c>
      <c r="P1648" s="386" t="s">
        <v>46</v>
      </c>
      <c r="Q1648" s="386" t="s">
        <v>185</v>
      </c>
      <c r="R1648" s="386">
        <v>0.73333333333333328</v>
      </c>
      <c r="S1648" s="386">
        <v>0</v>
      </c>
      <c r="T1648" s="386" t="s">
        <v>430</v>
      </c>
      <c r="U1648" s="386" t="s">
        <v>431</v>
      </c>
    </row>
    <row r="1649" spans="1:21">
      <c r="A1649" s="386" t="s">
        <v>64</v>
      </c>
      <c r="B1649" s="386" t="s">
        <v>5</v>
      </c>
      <c r="C1649" s="386"/>
      <c r="D1649" s="387">
        <v>45078</v>
      </c>
      <c r="E1649" s="386">
        <v>6</v>
      </c>
      <c r="F1649" s="386">
        <v>2023</v>
      </c>
      <c r="G1649" s="388">
        <v>9</v>
      </c>
      <c r="H1649" s="388">
        <v>25</v>
      </c>
      <c r="I1649" s="388">
        <v>0.75</v>
      </c>
      <c r="J1649" s="388">
        <v>0.89527000000000001</v>
      </c>
      <c r="K1649" s="386" t="s">
        <v>64</v>
      </c>
      <c r="L1649" s="386" t="s">
        <v>41</v>
      </c>
      <c r="M1649" s="386" t="s">
        <v>242</v>
      </c>
      <c r="N1649" s="386" t="s">
        <v>64</v>
      </c>
      <c r="O1649" s="386" t="s">
        <v>373</v>
      </c>
      <c r="P1649" s="386" t="s">
        <v>46</v>
      </c>
      <c r="Q1649" s="386" t="s">
        <v>185</v>
      </c>
      <c r="R1649" s="386">
        <v>8.0666666666666664</v>
      </c>
      <c r="S1649" s="389">
        <v>0.26</v>
      </c>
      <c r="T1649" s="386" t="s">
        <v>430</v>
      </c>
      <c r="U1649" s="386" t="s">
        <v>431</v>
      </c>
    </row>
    <row r="1650" spans="1:21">
      <c r="A1650" s="386" t="s">
        <v>64</v>
      </c>
      <c r="B1650" s="386" t="s">
        <v>11</v>
      </c>
      <c r="C1650" s="386"/>
      <c r="D1650" s="387">
        <v>45078</v>
      </c>
      <c r="E1650" s="386">
        <v>6</v>
      </c>
      <c r="F1650" s="386">
        <v>2023</v>
      </c>
      <c r="G1650" s="388">
        <v>6</v>
      </c>
      <c r="H1650" s="388">
        <v>25</v>
      </c>
      <c r="I1650" s="388">
        <v>0.5</v>
      </c>
      <c r="J1650" s="388">
        <v>2.2825000000000002</v>
      </c>
      <c r="K1650" s="386" t="s">
        <v>64</v>
      </c>
      <c r="L1650" s="386" t="s">
        <v>41</v>
      </c>
      <c r="M1650" s="386" t="s">
        <v>242</v>
      </c>
      <c r="N1650" s="386" t="s">
        <v>64</v>
      </c>
      <c r="O1650" s="386" t="s">
        <v>373</v>
      </c>
      <c r="P1650" s="386" t="s">
        <v>46</v>
      </c>
      <c r="Q1650" s="386" t="s">
        <v>185</v>
      </c>
      <c r="R1650" s="386">
        <v>8.0666666666666664</v>
      </c>
      <c r="S1650" s="386">
        <v>0.25990000000000002</v>
      </c>
      <c r="T1650" s="386" t="s">
        <v>430</v>
      </c>
      <c r="U1650" s="386" t="s">
        <v>431</v>
      </c>
    </row>
    <row r="1651" spans="1:21">
      <c r="A1651" s="386" t="s">
        <v>64</v>
      </c>
      <c r="B1651" s="386" t="s">
        <v>12</v>
      </c>
      <c r="C1651" s="386"/>
      <c r="D1651" s="387">
        <v>45078</v>
      </c>
      <c r="E1651" s="386">
        <v>6</v>
      </c>
      <c r="F1651" s="386">
        <v>2023</v>
      </c>
      <c r="G1651" s="388">
        <v>6</v>
      </c>
      <c r="H1651" s="388">
        <v>25</v>
      </c>
      <c r="I1651" s="388">
        <v>0.5</v>
      </c>
      <c r="J1651" s="388">
        <v>0</v>
      </c>
      <c r="K1651" s="386" t="s">
        <v>64</v>
      </c>
      <c r="L1651" s="386" t="s">
        <v>41</v>
      </c>
      <c r="M1651" s="386" t="s">
        <v>242</v>
      </c>
      <c r="N1651" s="386" t="s">
        <v>64</v>
      </c>
      <c r="O1651" s="386" t="s">
        <v>373</v>
      </c>
      <c r="P1651" s="386" t="s">
        <v>46</v>
      </c>
      <c r="Q1651" s="386" t="s">
        <v>185</v>
      </c>
      <c r="R1651" s="386">
        <v>8.0666666666666664</v>
      </c>
      <c r="S1651" s="386">
        <v>0.83889999999999998</v>
      </c>
      <c r="T1651" s="386" t="s">
        <v>430</v>
      </c>
      <c r="U1651" s="386" t="s">
        <v>431</v>
      </c>
    </row>
    <row r="1652" spans="1:21">
      <c r="A1652" s="386" t="s">
        <v>64</v>
      </c>
      <c r="B1652" s="386" t="s">
        <v>15</v>
      </c>
      <c r="C1652" s="386"/>
      <c r="D1652" s="387">
        <v>45078</v>
      </c>
      <c r="E1652" s="386">
        <v>6</v>
      </c>
      <c r="F1652" s="386">
        <v>2023</v>
      </c>
      <c r="G1652" s="388">
        <v>0</v>
      </c>
      <c r="H1652" s="388">
        <v>25</v>
      </c>
      <c r="I1652" s="388">
        <v>0</v>
      </c>
      <c r="J1652" s="388">
        <v>0</v>
      </c>
      <c r="K1652" s="386" t="s">
        <v>64</v>
      </c>
      <c r="L1652" s="386" t="s">
        <v>41</v>
      </c>
      <c r="M1652" s="386" t="s">
        <v>242</v>
      </c>
      <c r="N1652" s="386" t="s">
        <v>64</v>
      </c>
      <c r="O1652" s="386" t="s">
        <v>373</v>
      </c>
      <c r="P1652" s="386" t="s">
        <v>46</v>
      </c>
      <c r="Q1652" s="386" t="s">
        <v>185</v>
      </c>
      <c r="R1652" s="386">
        <v>1.1000000000000001</v>
      </c>
      <c r="S1652" s="389">
        <v>0</v>
      </c>
      <c r="T1652" s="386" t="s">
        <v>430</v>
      </c>
      <c r="U1652" s="386" t="s">
        <v>431</v>
      </c>
    </row>
    <row r="1653" spans="1:21">
      <c r="A1653" s="386" t="s">
        <v>64</v>
      </c>
      <c r="B1653" s="386" t="s">
        <v>16</v>
      </c>
      <c r="C1653" s="386"/>
      <c r="D1653" s="387">
        <v>45078</v>
      </c>
      <c r="E1653" s="386">
        <v>6</v>
      </c>
      <c r="F1653" s="386">
        <v>2023</v>
      </c>
      <c r="G1653" s="388">
        <v>0</v>
      </c>
      <c r="H1653" s="388">
        <v>25</v>
      </c>
      <c r="I1653" s="388">
        <v>0</v>
      </c>
      <c r="J1653" s="388">
        <v>0</v>
      </c>
      <c r="K1653" s="386" t="s">
        <v>64</v>
      </c>
      <c r="L1653" s="386" t="s">
        <v>41</v>
      </c>
      <c r="M1653" s="386" t="s">
        <v>242</v>
      </c>
      <c r="N1653" s="386" t="s">
        <v>64</v>
      </c>
      <c r="O1653" s="386" t="s">
        <v>373</v>
      </c>
      <c r="P1653" s="386" t="s">
        <v>46</v>
      </c>
      <c r="Q1653" s="386" t="s">
        <v>185</v>
      </c>
      <c r="R1653" s="386">
        <v>1.1000000000000001</v>
      </c>
      <c r="S1653" s="386">
        <v>0</v>
      </c>
      <c r="T1653" s="386" t="s">
        <v>430</v>
      </c>
      <c r="U1653" s="386" t="s">
        <v>431</v>
      </c>
    </row>
    <row r="1654" spans="1:21">
      <c r="A1654" s="386" t="s">
        <v>64</v>
      </c>
      <c r="B1654" s="386" t="s">
        <v>17</v>
      </c>
      <c r="C1654" s="386"/>
      <c r="D1654" s="387">
        <v>45078</v>
      </c>
      <c r="E1654" s="386">
        <v>6</v>
      </c>
      <c r="F1654" s="386">
        <v>2023</v>
      </c>
      <c r="G1654" s="388">
        <v>0</v>
      </c>
      <c r="H1654" s="388">
        <v>25</v>
      </c>
      <c r="I1654" s="388">
        <v>0</v>
      </c>
      <c r="J1654" s="388">
        <v>0</v>
      </c>
      <c r="K1654" s="386" t="s">
        <v>64</v>
      </c>
      <c r="L1654" s="386" t="s">
        <v>41</v>
      </c>
      <c r="M1654" s="386" t="s">
        <v>242</v>
      </c>
      <c r="N1654" s="386" t="s">
        <v>64</v>
      </c>
      <c r="O1654" s="386" t="s">
        <v>373</v>
      </c>
      <c r="P1654" s="386" t="s">
        <v>46</v>
      </c>
      <c r="Q1654" s="386" t="s">
        <v>185</v>
      </c>
      <c r="R1654" s="386">
        <v>1.1000000000000001</v>
      </c>
      <c r="S1654" s="386">
        <v>0</v>
      </c>
      <c r="T1654" s="386" t="s">
        <v>430</v>
      </c>
      <c r="U1654" s="386" t="s">
        <v>431</v>
      </c>
    </row>
    <row r="1655" spans="1:21">
      <c r="A1655" s="386" t="s">
        <v>64</v>
      </c>
      <c r="B1655" s="386" t="s">
        <v>132</v>
      </c>
      <c r="C1655" s="386"/>
      <c r="D1655" s="387">
        <v>45078</v>
      </c>
      <c r="E1655" s="386">
        <v>6</v>
      </c>
      <c r="F1655" s="386">
        <v>2023</v>
      </c>
      <c r="G1655" s="388">
        <v>0</v>
      </c>
      <c r="H1655" s="388">
        <v>25</v>
      </c>
      <c r="I1655" s="388">
        <v>0</v>
      </c>
      <c r="J1655" s="388">
        <v>0</v>
      </c>
      <c r="K1655" s="386" t="s">
        <v>64</v>
      </c>
      <c r="L1655" s="386" t="s">
        <v>41</v>
      </c>
      <c r="M1655" s="386" t="s">
        <v>242</v>
      </c>
      <c r="N1655" s="386" t="s">
        <v>64</v>
      </c>
      <c r="O1655" s="386" t="s">
        <v>373</v>
      </c>
      <c r="P1655" s="386" t="s">
        <v>46</v>
      </c>
      <c r="Q1655" s="386" t="s">
        <v>185</v>
      </c>
      <c r="R1655" s="386">
        <v>0</v>
      </c>
      <c r="S1655" s="389">
        <v>0</v>
      </c>
      <c r="T1655" s="386" t="s">
        <v>430</v>
      </c>
      <c r="U1655" s="386" t="s">
        <v>431</v>
      </c>
    </row>
    <row r="1656" spans="1:21">
      <c r="A1656" s="386" t="s">
        <v>64</v>
      </c>
      <c r="B1656" s="386" t="s">
        <v>13</v>
      </c>
      <c r="C1656" s="386"/>
      <c r="D1656" s="387">
        <v>45078</v>
      </c>
      <c r="E1656" s="386">
        <v>6</v>
      </c>
      <c r="F1656" s="386">
        <v>2023</v>
      </c>
      <c r="G1656" s="388">
        <v>0</v>
      </c>
      <c r="H1656" s="388">
        <v>25</v>
      </c>
      <c r="I1656" s="388">
        <v>0</v>
      </c>
      <c r="J1656" s="388">
        <v>0</v>
      </c>
      <c r="K1656" s="386" t="s">
        <v>64</v>
      </c>
      <c r="L1656" s="386" t="s">
        <v>41</v>
      </c>
      <c r="M1656" s="386" t="s">
        <v>242</v>
      </c>
      <c r="N1656" s="386" t="s">
        <v>64</v>
      </c>
      <c r="O1656" s="386" t="s">
        <v>373</v>
      </c>
      <c r="P1656" s="386" t="s">
        <v>46</v>
      </c>
      <c r="Q1656" s="386" t="s">
        <v>185</v>
      </c>
      <c r="R1656" s="386">
        <v>0</v>
      </c>
      <c r="S1656" s="386">
        <v>0</v>
      </c>
      <c r="T1656" s="386" t="s">
        <v>430</v>
      </c>
      <c r="U1656" s="386" t="s">
        <v>431</v>
      </c>
    </row>
    <row r="1657" spans="1:21">
      <c r="A1657" s="386" t="s">
        <v>64</v>
      </c>
      <c r="B1657" s="386" t="s">
        <v>14</v>
      </c>
      <c r="C1657" s="386"/>
      <c r="D1657" s="387">
        <v>45078</v>
      </c>
      <c r="E1657" s="386">
        <v>6</v>
      </c>
      <c r="F1657" s="386">
        <v>2023</v>
      </c>
      <c r="G1657" s="388">
        <v>0</v>
      </c>
      <c r="H1657" s="388">
        <v>25</v>
      </c>
      <c r="I1657" s="388">
        <v>0</v>
      </c>
      <c r="J1657" s="388">
        <v>0</v>
      </c>
      <c r="K1657" s="386" t="s">
        <v>64</v>
      </c>
      <c r="L1657" s="386" t="s">
        <v>41</v>
      </c>
      <c r="M1657" s="386" t="s">
        <v>242</v>
      </c>
      <c r="N1657" s="386" t="s">
        <v>64</v>
      </c>
      <c r="O1657" s="386" t="s">
        <v>373</v>
      </c>
      <c r="P1657" s="386" t="s">
        <v>46</v>
      </c>
      <c r="Q1657" s="386" t="s">
        <v>185</v>
      </c>
      <c r="R1657" s="386">
        <v>0</v>
      </c>
      <c r="S1657" s="386">
        <v>0</v>
      </c>
      <c r="T1657" s="386" t="s">
        <v>430</v>
      </c>
      <c r="U1657" s="386" t="s">
        <v>431</v>
      </c>
    </row>
    <row r="1658" spans="1:21">
      <c r="A1658" s="386" t="s">
        <v>303</v>
      </c>
      <c r="B1658" s="386" t="s">
        <v>7</v>
      </c>
      <c r="C1658" s="386"/>
      <c r="D1658" s="387">
        <v>45078</v>
      </c>
      <c r="E1658" s="386">
        <v>6</v>
      </c>
      <c r="F1658" s="386">
        <v>2023</v>
      </c>
      <c r="G1658" s="388">
        <v>45</v>
      </c>
      <c r="H1658" s="388">
        <v>25</v>
      </c>
      <c r="I1658" s="388">
        <v>3.75</v>
      </c>
      <c r="J1658" s="388">
        <v>3.97</v>
      </c>
      <c r="K1658" s="386" t="s">
        <v>303</v>
      </c>
      <c r="L1658" s="386" t="s">
        <v>41</v>
      </c>
      <c r="M1658" s="386" t="s">
        <v>242</v>
      </c>
      <c r="N1658" s="386" t="s">
        <v>374</v>
      </c>
      <c r="O1658" s="386" t="s">
        <v>67</v>
      </c>
      <c r="P1658" s="386" t="s">
        <v>46</v>
      </c>
      <c r="Q1658" s="386" t="s">
        <v>68</v>
      </c>
      <c r="R1658" s="386">
        <v>0</v>
      </c>
      <c r="S1658" s="389">
        <v>0</v>
      </c>
      <c r="T1658" s="386" t="s">
        <v>390</v>
      </c>
      <c r="U1658" s="386" t="s">
        <v>406</v>
      </c>
    </row>
    <row r="1659" spans="1:21">
      <c r="A1659" s="386" t="s">
        <v>303</v>
      </c>
      <c r="B1659" s="386" t="s">
        <v>8</v>
      </c>
      <c r="C1659" s="386"/>
      <c r="D1659" s="387">
        <v>45078</v>
      </c>
      <c r="E1659" s="386">
        <v>6</v>
      </c>
      <c r="F1659" s="386">
        <v>2023</v>
      </c>
      <c r="G1659" s="388">
        <v>23</v>
      </c>
      <c r="H1659" s="388">
        <v>25</v>
      </c>
      <c r="I1659" s="388">
        <v>1.9166666666666667</v>
      </c>
      <c r="J1659" s="388">
        <v>0.78</v>
      </c>
      <c r="K1659" s="386" t="s">
        <v>303</v>
      </c>
      <c r="L1659" s="386" t="s">
        <v>41</v>
      </c>
      <c r="M1659" s="386" t="s">
        <v>242</v>
      </c>
      <c r="N1659" s="386" t="s">
        <v>374</v>
      </c>
      <c r="O1659" s="386" t="s">
        <v>67</v>
      </c>
      <c r="P1659" s="386" t="s">
        <v>46</v>
      </c>
      <c r="Q1659" s="386" t="s">
        <v>68</v>
      </c>
      <c r="R1659" s="386">
        <v>0</v>
      </c>
      <c r="S1659" s="386">
        <v>0</v>
      </c>
      <c r="T1659" s="386" t="s">
        <v>390</v>
      </c>
      <c r="U1659" s="386" t="s">
        <v>406</v>
      </c>
    </row>
    <row r="1660" spans="1:21">
      <c r="A1660" s="386" t="s">
        <v>303</v>
      </c>
      <c r="B1660" s="386" t="s">
        <v>9</v>
      </c>
      <c r="C1660" s="386"/>
      <c r="D1660" s="387">
        <v>45078</v>
      </c>
      <c r="E1660" s="386">
        <v>6</v>
      </c>
      <c r="F1660" s="386">
        <v>2023</v>
      </c>
      <c r="G1660" s="388">
        <v>32</v>
      </c>
      <c r="H1660" s="388">
        <v>25</v>
      </c>
      <c r="I1660" s="388">
        <v>2.6666666666666665</v>
      </c>
      <c r="J1660" s="388">
        <v>8.56</v>
      </c>
      <c r="K1660" s="386" t="s">
        <v>303</v>
      </c>
      <c r="L1660" s="386" t="s">
        <v>41</v>
      </c>
      <c r="M1660" s="386" t="s">
        <v>242</v>
      </c>
      <c r="N1660" s="386" t="s">
        <v>374</v>
      </c>
      <c r="O1660" s="386" t="s">
        <v>67</v>
      </c>
      <c r="P1660" s="386" t="s">
        <v>46</v>
      </c>
      <c r="Q1660" s="386" t="s">
        <v>68</v>
      </c>
      <c r="R1660" s="386">
        <v>0</v>
      </c>
      <c r="S1660" s="386">
        <v>0</v>
      </c>
      <c r="T1660" s="386" t="s">
        <v>390</v>
      </c>
      <c r="U1660" s="386" t="s">
        <v>406</v>
      </c>
    </row>
    <row r="1661" spans="1:21">
      <c r="A1661" s="386" t="s">
        <v>303</v>
      </c>
      <c r="B1661" s="386" t="s">
        <v>10</v>
      </c>
      <c r="C1661" s="386"/>
      <c r="D1661" s="387">
        <v>45078</v>
      </c>
      <c r="E1661" s="386">
        <v>6</v>
      </c>
      <c r="F1661" s="386">
        <v>2023</v>
      </c>
      <c r="G1661" s="388">
        <v>16</v>
      </c>
      <c r="H1661" s="388">
        <v>25</v>
      </c>
      <c r="I1661" s="388">
        <v>1.3333333333333333</v>
      </c>
      <c r="J1661" s="388">
        <v>0</v>
      </c>
      <c r="K1661" s="386" t="s">
        <v>303</v>
      </c>
      <c r="L1661" s="386" t="s">
        <v>41</v>
      </c>
      <c r="M1661" s="386" t="s">
        <v>242</v>
      </c>
      <c r="N1661" s="386" t="s">
        <v>374</v>
      </c>
      <c r="O1661" s="386" t="s">
        <v>67</v>
      </c>
      <c r="P1661" s="386" t="s">
        <v>46</v>
      </c>
      <c r="Q1661" s="386" t="s">
        <v>68</v>
      </c>
      <c r="R1661" s="386">
        <v>0</v>
      </c>
      <c r="S1661" s="389">
        <v>0</v>
      </c>
      <c r="T1661" s="386" t="s">
        <v>390</v>
      </c>
      <c r="U1661" s="386" t="s">
        <v>406</v>
      </c>
    </row>
    <row r="1662" spans="1:21">
      <c r="A1662" s="386" t="s">
        <v>303</v>
      </c>
      <c r="B1662" s="386" t="s">
        <v>5</v>
      </c>
      <c r="C1662" s="386"/>
      <c r="D1662" s="387">
        <v>45078</v>
      </c>
      <c r="E1662" s="386">
        <v>6</v>
      </c>
      <c r="F1662" s="386">
        <v>2023</v>
      </c>
      <c r="G1662" s="388">
        <v>50</v>
      </c>
      <c r="H1662" s="388">
        <v>25</v>
      </c>
      <c r="I1662" s="388">
        <v>4.166666666666667</v>
      </c>
      <c r="J1662" s="388">
        <v>21.1</v>
      </c>
      <c r="K1662" s="386" t="s">
        <v>303</v>
      </c>
      <c r="L1662" s="386" t="s">
        <v>41</v>
      </c>
      <c r="M1662" s="386" t="s">
        <v>242</v>
      </c>
      <c r="N1662" s="386" t="s">
        <v>374</v>
      </c>
      <c r="O1662" s="386" t="s">
        <v>67</v>
      </c>
      <c r="P1662" s="386" t="s">
        <v>46</v>
      </c>
      <c r="Q1662" s="386" t="s">
        <v>68</v>
      </c>
      <c r="R1662" s="386">
        <v>0</v>
      </c>
      <c r="S1662" s="386">
        <v>0</v>
      </c>
      <c r="T1662" s="386" t="s">
        <v>390</v>
      </c>
      <c r="U1662" s="386" t="s">
        <v>406</v>
      </c>
    </row>
    <row r="1663" spans="1:21">
      <c r="A1663" s="386" t="s">
        <v>303</v>
      </c>
      <c r="B1663" s="386" t="s">
        <v>11</v>
      </c>
      <c r="C1663" s="386"/>
      <c r="D1663" s="387">
        <v>45078</v>
      </c>
      <c r="E1663" s="386">
        <v>6</v>
      </c>
      <c r="F1663" s="386">
        <v>2023</v>
      </c>
      <c r="G1663" s="388">
        <v>35</v>
      </c>
      <c r="H1663" s="388">
        <v>25</v>
      </c>
      <c r="I1663" s="388">
        <v>2.9166666666666665</v>
      </c>
      <c r="J1663" s="388">
        <v>5.32</v>
      </c>
      <c r="K1663" s="386" t="s">
        <v>303</v>
      </c>
      <c r="L1663" s="386" t="s">
        <v>41</v>
      </c>
      <c r="M1663" s="386" t="s">
        <v>242</v>
      </c>
      <c r="N1663" s="386" t="s">
        <v>374</v>
      </c>
      <c r="O1663" s="386" t="s">
        <v>67</v>
      </c>
      <c r="P1663" s="386" t="s">
        <v>46</v>
      </c>
      <c r="Q1663" s="386" t="s">
        <v>68</v>
      </c>
      <c r="R1663" s="386">
        <v>0</v>
      </c>
      <c r="S1663" s="386">
        <v>0</v>
      </c>
      <c r="T1663" s="386" t="s">
        <v>390</v>
      </c>
      <c r="U1663" s="386" t="s">
        <v>406</v>
      </c>
    </row>
    <row r="1664" spans="1:21">
      <c r="A1664" s="386" t="s">
        <v>303</v>
      </c>
      <c r="B1664" s="386" t="s">
        <v>12</v>
      </c>
      <c r="C1664" s="386"/>
      <c r="D1664" s="387">
        <v>45078</v>
      </c>
      <c r="E1664" s="386">
        <v>6</v>
      </c>
      <c r="F1664" s="386">
        <v>2023</v>
      </c>
      <c r="G1664" s="388">
        <v>7</v>
      </c>
      <c r="H1664" s="388">
        <v>25</v>
      </c>
      <c r="I1664" s="388">
        <v>0.58333333333333337</v>
      </c>
      <c r="J1664" s="388">
        <v>0</v>
      </c>
      <c r="K1664" s="386" t="s">
        <v>303</v>
      </c>
      <c r="L1664" s="386" t="s">
        <v>41</v>
      </c>
      <c r="M1664" s="386" t="s">
        <v>242</v>
      </c>
      <c r="N1664" s="386" t="s">
        <v>374</v>
      </c>
      <c r="O1664" s="386" t="s">
        <v>67</v>
      </c>
      <c r="P1664" s="386" t="s">
        <v>46</v>
      </c>
      <c r="Q1664" s="386" t="s">
        <v>68</v>
      </c>
      <c r="R1664" s="386">
        <v>0</v>
      </c>
      <c r="S1664" s="389">
        <v>0</v>
      </c>
      <c r="T1664" s="386" t="s">
        <v>390</v>
      </c>
      <c r="U1664" s="386" t="s">
        <v>406</v>
      </c>
    </row>
    <row r="1665" spans="1:21">
      <c r="A1665" s="386" t="s">
        <v>303</v>
      </c>
      <c r="B1665" s="386" t="s">
        <v>15</v>
      </c>
      <c r="C1665" s="386"/>
      <c r="D1665" s="387">
        <v>45078</v>
      </c>
      <c r="E1665" s="386">
        <v>6</v>
      </c>
      <c r="F1665" s="386">
        <v>2023</v>
      </c>
      <c r="G1665" s="388">
        <v>0</v>
      </c>
      <c r="H1665" s="388">
        <v>25</v>
      </c>
      <c r="I1665" s="388">
        <v>0</v>
      </c>
      <c r="J1665" s="388">
        <v>0</v>
      </c>
      <c r="K1665" s="386" t="s">
        <v>303</v>
      </c>
      <c r="L1665" s="386" t="s">
        <v>41</v>
      </c>
      <c r="M1665" s="386" t="s">
        <v>242</v>
      </c>
      <c r="N1665" s="386" t="s">
        <v>374</v>
      </c>
      <c r="O1665" s="386" t="s">
        <v>67</v>
      </c>
      <c r="P1665" s="386" t="s">
        <v>46</v>
      </c>
      <c r="Q1665" s="386" t="s">
        <v>68</v>
      </c>
      <c r="R1665" s="386">
        <v>0</v>
      </c>
      <c r="S1665" s="386">
        <v>0</v>
      </c>
      <c r="T1665" s="386" t="s">
        <v>390</v>
      </c>
      <c r="U1665" s="386" t="s">
        <v>406</v>
      </c>
    </row>
    <row r="1666" spans="1:21">
      <c r="A1666" s="386" t="s">
        <v>303</v>
      </c>
      <c r="B1666" s="386" t="s">
        <v>16</v>
      </c>
      <c r="C1666" s="386"/>
      <c r="D1666" s="387">
        <v>45078</v>
      </c>
      <c r="E1666" s="386">
        <v>6</v>
      </c>
      <c r="F1666" s="386">
        <v>2023</v>
      </c>
      <c r="G1666" s="388">
        <v>0</v>
      </c>
      <c r="H1666" s="388">
        <v>25</v>
      </c>
      <c r="I1666" s="388">
        <v>0</v>
      </c>
      <c r="J1666" s="388">
        <v>0</v>
      </c>
      <c r="K1666" s="386" t="s">
        <v>303</v>
      </c>
      <c r="L1666" s="386" t="s">
        <v>41</v>
      </c>
      <c r="M1666" s="386" t="s">
        <v>242</v>
      </c>
      <c r="N1666" s="386" t="s">
        <v>374</v>
      </c>
      <c r="O1666" s="386" t="s">
        <v>67</v>
      </c>
      <c r="P1666" s="386" t="s">
        <v>46</v>
      </c>
      <c r="Q1666" s="386" t="s">
        <v>68</v>
      </c>
      <c r="R1666" s="386">
        <v>0</v>
      </c>
      <c r="S1666" s="386">
        <v>0</v>
      </c>
      <c r="T1666" s="386" t="s">
        <v>390</v>
      </c>
      <c r="U1666" s="386" t="s">
        <v>406</v>
      </c>
    </row>
    <row r="1667" spans="1:21">
      <c r="A1667" s="386" t="s">
        <v>303</v>
      </c>
      <c r="B1667" s="386" t="s">
        <v>17</v>
      </c>
      <c r="C1667" s="386"/>
      <c r="D1667" s="387">
        <v>45078</v>
      </c>
      <c r="E1667" s="386">
        <v>6</v>
      </c>
      <c r="F1667" s="386">
        <v>2023</v>
      </c>
      <c r="G1667" s="388">
        <v>0</v>
      </c>
      <c r="H1667" s="388">
        <v>25</v>
      </c>
      <c r="I1667" s="388">
        <v>0</v>
      </c>
      <c r="J1667" s="388">
        <v>0</v>
      </c>
      <c r="K1667" s="386" t="s">
        <v>303</v>
      </c>
      <c r="L1667" s="386" t="s">
        <v>41</v>
      </c>
      <c r="M1667" s="386" t="s">
        <v>242</v>
      </c>
      <c r="N1667" s="386" t="s">
        <v>374</v>
      </c>
      <c r="O1667" s="386" t="s">
        <v>67</v>
      </c>
      <c r="P1667" s="386" t="s">
        <v>46</v>
      </c>
      <c r="Q1667" s="386" t="s">
        <v>68</v>
      </c>
      <c r="R1667" s="386">
        <v>0</v>
      </c>
      <c r="S1667" s="389">
        <v>0</v>
      </c>
      <c r="T1667" s="386" t="s">
        <v>390</v>
      </c>
      <c r="U1667" s="386" t="s">
        <v>406</v>
      </c>
    </row>
    <row r="1668" spans="1:21">
      <c r="A1668" s="386" t="s">
        <v>303</v>
      </c>
      <c r="B1668" s="386" t="s">
        <v>132</v>
      </c>
      <c r="C1668" s="386"/>
      <c r="D1668" s="387">
        <v>45078</v>
      </c>
      <c r="E1668" s="386">
        <v>6</v>
      </c>
      <c r="F1668" s="386">
        <v>2023</v>
      </c>
      <c r="G1668" s="388">
        <v>0</v>
      </c>
      <c r="H1668" s="388">
        <v>25</v>
      </c>
      <c r="I1668" s="388">
        <v>0</v>
      </c>
      <c r="J1668" s="388">
        <v>0</v>
      </c>
      <c r="K1668" s="386" t="s">
        <v>303</v>
      </c>
      <c r="L1668" s="386" t="s">
        <v>41</v>
      </c>
      <c r="M1668" s="386" t="s">
        <v>242</v>
      </c>
      <c r="N1668" s="386" t="s">
        <v>374</v>
      </c>
      <c r="O1668" s="386" t="s">
        <v>67</v>
      </c>
      <c r="P1668" s="386" t="s">
        <v>46</v>
      </c>
      <c r="Q1668" s="386" t="s">
        <v>68</v>
      </c>
      <c r="R1668" s="386">
        <v>0</v>
      </c>
      <c r="S1668" s="386">
        <v>0</v>
      </c>
      <c r="T1668" s="386" t="s">
        <v>390</v>
      </c>
      <c r="U1668" s="386" t="s">
        <v>406</v>
      </c>
    </row>
    <row r="1669" spans="1:21">
      <c r="A1669" s="386" t="s">
        <v>303</v>
      </c>
      <c r="B1669" s="386" t="s">
        <v>13</v>
      </c>
      <c r="C1669" s="386"/>
      <c r="D1669" s="387">
        <v>45078</v>
      </c>
      <c r="E1669" s="386">
        <v>6</v>
      </c>
      <c r="F1669" s="386">
        <v>2023</v>
      </c>
      <c r="G1669" s="388">
        <v>0</v>
      </c>
      <c r="H1669" s="388">
        <v>25</v>
      </c>
      <c r="I1669" s="388">
        <v>0</v>
      </c>
      <c r="J1669" s="388">
        <v>0</v>
      </c>
      <c r="K1669" s="386" t="s">
        <v>303</v>
      </c>
      <c r="L1669" s="386" t="s">
        <v>41</v>
      </c>
      <c r="M1669" s="386" t="s">
        <v>242</v>
      </c>
      <c r="N1669" s="386" t="s">
        <v>374</v>
      </c>
      <c r="O1669" s="386" t="s">
        <v>67</v>
      </c>
      <c r="P1669" s="386" t="s">
        <v>46</v>
      </c>
      <c r="Q1669" s="386" t="s">
        <v>68</v>
      </c>
      <c r="R1669" s="386">
        <v>0</v>
      </c>
      <c r="S1669" s="386">
        <v>0</v>
      </c>
      <c r="T1669" s="386" t="s">
        <v>390</v>
      </c>
      <c r="U1669" s="386" t="s">
        <v>406</v>
      </c>
    </row>
    <row r="1670" spans="1:21">
      <c r="A1670" s="386" t="s">
        <v>303</v>
      </c>
      <c r="B1670" s="386" t="s">
        <v>14</v>
      </c>
      <c r="C1670" s="386"/>
      <c r="D1670" s="387">
        <v>45078</v>
      </c>
      <c r="E1670" s="386">
        <v>6</v>
      </c>
      <c r="F1670" s="386">
        <v>2023</v>
      </c>
      <c r="G1670" s="388">
        <v>0</v>
      </c>
      <c r="H1670" s="388">
        <v>25</v>
      </c>
      <c r="I1670" s="388">
        <v>0</v>
      </c>
      <c r="J1670" s="388">
        <v>0</v>
      </c>
      <c r="K1670" s="386" t="s">
        <v>303</v>
      </c>
      <c r="L1670" s="386" t="s">
        <v>41</v>
      </c>
      <c r="M1670" s="386" t="s">
        <v>242</v>
      </c>
      <c r="N1670" s="386" t="s">
        <v>374</v>
      </c>
      <c r="O1670" s="386" t="s">
        <v>67</v>
      </c>
      <c r="P1670" s="386" t="s">
        <v>46</v>
      </c>
      <c r="Q1670" s="386" t="s">
        <v>68</v>
      </c>
      <c r="R1670" s="386">
        <v>0</v>
      </c>
      <c r="S1670" s="389">
        <v>0</v>
      </c>
      <c r="T1670" s="386" t="s">
        <v>390</v>
      </c>
      <c r="U1670" s="386" t="s">
        <v>406</v>
      </c>
    </row>
    <row r="1671" spans="1:21">
      <c r="A1671" s="386" t="s">
        <v>69</v>
      </c>
      <c r="B1671" s="386" t="s">
        <v>30</v>
      </c>
      <c r="C1671" s="386" t="s">
        <v>7</v>
      </c>
      <c r="D1671" s="387">
        <v>45078</v>
      </c>
      <c r="E1671" s="386">
        <v>6</v>
      </c>
      <c r="F1671" s="386">
        <v>2023</v>
      </c>
      <c r="G1671" s="388">
        <v>112.28571428571429</v>
      </c>
      <c r="H1671" s="388">
        <v>25</v>
      </c>
      <c r="I1671" s="388">
        <v>9.3571428571428577</v>
      </c>
      <c r="J1671" s="388">
        <v>16.41</v>
      </c>
      <c r="K1671" s="386" t="s">
        <v>69</v>
      </c>
      <c r="L1671" s="386" t="s">
        <v>69</v>
      </c>
      <c r="M1671" s="386" t="s">
        <v>242</v>
      </c>
      <c r="N1671" s="386" t="s">
        <v>62</v>
      </c>
      <c r="O1671" s="386" t="s">
        <v>70</v>
      </c>
      <c r="P1671" s="386" t="s">
        <v>90</v>
      </c>
      <c r="Q1671" s="386" t="s">
        <v>71</v>
      </c>
      <c r="R1671" s="386">
        <v>0</v>
      </c>
      <c r="S1671" s="386">
        <v>0</v>
      </c>
      <c r="T1671" s="386" t="s">
        <v>390</v>
      </c>
      <c r="U1671" s="386" t="s">
        <v>406</v>
      </c>
    </row>
    <row r="1672" spans="1:21">
      <c r="A1672" s="386" t="s">
        <v>69</v>
      </c>
      <c r="B1672" s="386" t="s">
        <v>31</v>
      </c>
      <c r="C1672" s="386" t="s">
        <v>7</v>
      </c>
      <c r="D1672" s="387">
        <v>45078</v>
      </c>
      <c r="E1672" s="386">
        <v>6</v>
      </c>
      <c r="F1672" s="386">
        <v>2023</v>
      </c>
      <c r="G1672" s="388">
        <v>117.9</v>
      </c>
      <c r="H1672" s="388">
        <v>25</v>
      </c>
      <c r="I1672" s="388">
        <v>9.8249999999999993</v>
      </c>
      <c r="J1672" s="388">
        <v>9.6300000000000008</v>
      </c>
      <c r="K1672" s="386" t="s">
        <v>69</v>
      </c>
      <c r="L1672" s="386" t="s">
        <v>69</v>
      </c>
      <c r="M1672" s="386" t="s">
        <v>242</v>
      </c>
      <c r="N1672" s="386" t="s">
        <v>62</v>
      </c>
      <c r="O1672" s="386" t="s">
        <v>70</v>
      </c>
      <c r="P1672" s="386" t="s">
        <v>90</v>
      </c>
      <c r="Q1672" s="386" t="s">
        <v>71</v>
      </c>
      <c r="R1672" s="386">
        <v>0</v>
      </c>
      <c r="S1672" s="386">
        <v>0</v>
      </c>
      <c r="T1672" s="386" t="s">
        <v>390</v>
      </c>
      <c r="U1672" s="386" t="s">
        <v>406</v>
      </c>
    </row>
    <row r="1673" spans="1:21">
      <c r="A1673" s="386" t="s">
        <v>69</v>
      </c>
      <c r="B1673" s="386" t="s">
        <v>130</v>
      </c>
      <c r="C1673" s="386" t="s">
        <v>8</v>
      </c>
      <c r="D1673" s="387">
        <v>45078</v>
      </c>
      <c r="E1673" s="386">
        <v>6</v>
      </c>
      <c r="F1673" s="386">
        <v>2023</v>
      </c>
      <c r="G1673" s="388">
        <v>72.985714285714295</v>
      </c>
      <c r="H1673" s="388">
        <v>25</v>
      </c>
      <c r="I1673" s="388">
        <v>6.0821428571428582</v>
      </c>
      <c r="J1673" s="388">
        <v>2.82</v>
      </c>
      <c r="K1673" s="386" t="s">
        <v>69</v>
      </c>
      <c r="L1673" s="386" t="s">
        <v>69</v>
      </c>
      <c r="M1673" s="386" t="s">
        <v>242</v>
      </c>
      <c r="N1673" s="386" t="s">
        <v>62</v>
      </c>
      <c r="O1673" s="386" t="s">
        <v>70</v>
      </c>
      <c r="P1673" s="386" t="s">
        <v>90</v>
      </c>
      <c r="Q1673" s="386" t="s">
        <v>71</v>
      </c>
      <c r="R1673" s="386">
        <v>18.441107355</v>
      </c>
      <c r="S1673" s="389">
        <v>1.2435020000000001</v>
      </c>
      <c r="T1673" s="386" t="s">
        <v>390</v>
      </c>
      <c r="U1673" s="386" t="s">
        <v>406</v>
      </c>
    </row>
    <row r="1674" spans="1:21">
      <c r="A1674" s="386" t="s">
        <v>69</v>
      </c>
      <c r="B1674" s="386" t="s">
        <v>131</v>
      </c>
      <c r="C1674" s="386" t="s">
        <v>8</v>
      </c>
      <c r="D1674" s="387">
        <v>45078</v>
      </c>
      <c r="E1674" s="386">
        <v>6</v>
      </c>
      <c r="F1674" s="386">
        <v>2023</v>
      </c>
      <c r="G1674" s="388">
        <v>72.985714285714295</v>
      </c>
      <c r="H1674" s="388">
        <v>25</v>
      </c>
      <c r="I1674" s="388">
        <v>6.0821428571428582</v>
      </c>
      <c r="J1674" s="388">
        <v>0.94</v>
      </c>
      <c r="K1674" s="386" t="s">
        <v>69</v>
      </c>
      <c r="L1674" s="386" t="s">
        <v>69</v>
      </c>
      <c r="M1674" s="386" t="s">
        <v>242</v>
      </c>
      <c r="N1674" s="386" t="s">
        <v>62</v>
      </c>
      <c r="O1674" s="386" t="s">
        <v>70</v>
      </c>
      <c r="P1674" s="386" t="s">
        <v>90</v>
      </c>
      <c r="Q1674" s="386" t="s">
        <v>71</v>
      </c>
      <c r="R1674" s="386">
        <v>18.441107355</v>
      </c>
      <c r="S1674" s="386">
        <v>0</v>
      </c>
      <c r="T1674" s="386" t="s">
        <v>390</v>
      </c>
      <c r="U1674" s="386" t="s">
        <v>406</v>
      </c>
    </row>
    <row r="1675" spans="1:21">
      <c r="A1675" s="386" t="s">
        <v>69</v>
      </c>
      <c r="B1675" s="386" t="s">
        <v>5</v>
      </c>
      <c r="C1675" s="386" t="s">
        <v>5</v>
      </c>
      <c r="D1675" s="387">
        <v>45078</v>
      </c>
      <c r="E1675" s="386">
        <v>6</v>
      </c>
      <c r="F1675" s="386">
        <v>2023</v>
      </c>
      <c r="G1675" s="388">
        <v>65.125714285714295</v>
      </c>
      <c r="H1675" s="388">
        <v>25</v>
      </c>
      <c r="I1675" s="388">
        <v>5.4271428571428579</v>
      </c>
      <c r="J1675" s="388">
        <v>3.58</v>
      </c>
      <c r="K1675" s="386" t="s">
        <v>69</v>
      </c>
      <c r="L1675" s="386" t="s">
        <v>69</v>
      </c>
      <c r="M1675" s="386" t="s">
        <v>242</v>
      </c>
      <c r="N1675" s="386" t="s">
        <v>62</v>
      </c>
      <c r="O1675" s="386" t="s">
        <v>70</v>
      </c>
      <c r="P1675" s="386" t="s">
        <v>90</v>
      </c>
      <c r="Q1675" s="386" t="s">
        <v>71</v>
      </c>
      <c r="R1675" s="386">
        <v>18.441107355</v>
      </c>
      <c r="S1675" s="386">
        <v>0</v>
      </c>
      <c r="T1675" s="386" t="s">
        <v>390</v>
      </c>
      <c r="U1675" s="386" t="s">
        <v>406</v>
      </c>
    </row>
    <row r="1676" spans="1:21">
      <c r="A1676" s="386" t="s">
        <v>69</v>
      </c>
      <c r="B1676" s="386" t="s">
        <v>9</v>
      </c>
      <c r="C1676" s="386" t="s">
        <v>9</v>
      </c>
      <c r="D1676" s="387">
        <v>45078</v>
      </c>
      <c r="E1676" s="386">
        <v>6</v>
      </c>
      <c r="F1676" s="386">
        <v>2023</v>
      </c>
      <c r="G1676" s="388">
        <v>33.685714285714283</v>
      </c>
      <c r="H1676" s="388">
        <v>25</v>
      </c>
      <c r="I1676" s="388">
        <v>2.8071428571428569</v>
      </c>
      <c r="J1676" s="388">
        <v>2.37</v>
      </c>
      <c r="K1676" s="386" t="s">
        <v>69</v>
      </c>
      <c r="L1676" s="386" t="s">
        <v>69</v>
      </c>
      <c r="M1676" s="386" t="s">
        <v>242</v>
      </c>
      <c r="N1676" s="386" t="s">
        <v>62</v>
      </c>
      <c r="O1676" s="386" t="s">
        <v>70</v>
      </c>
      <c r="P1676" s="386" t="s">
        <v>90</v>
      </c>
      <c r="Q1676" s="386" t="s">
        <v>71</v>
      </c>
      <c r="R1676" s="386">
        <v>7.8683000000000005</v>
      </c>
      <c r="S1676" s="389">
        <v>0</v>
      </c>
      <c r="T1676" s="386" t="s">
        <v>390</v>
      </c>
      <c r="U1676" s="386" t="s">
        <v>406</v>
      </c>
    </row>
    <row r="1677" spans="1:21">
      <c r="A1677" s="386" t="s">
        <v>69</v>
      </c>
      <c r="B1677" s="386" t="s">
        <v>10</v>
      </c>
      <c r="C1677" s="386" t="s">
        <v>10</v>
      </c>
      <c r="D1677" s="387">
        <v>45078</v>
      </c>
      <c r="E1677" s="386">
        <v>6</v>
      </c>
      <c r="F1677" s="386">
        <v>2023</v>
      </c>
      <c r="G1677" s="388">
        <v>56.142857142857146</v>
      </c>
      <c r="H1677" s="388">
        <v>25</v>
      </c>
      <c r="I1677" s="388">
        <v>4.6785714285714288</v>
      </c>
      <c r="J1677" s="388">
        <v>0.23</v>
      </c>
      <c r="K1677" s="386" t="s">
        <v>69</v>
      </c>
      <c r="L1677" s="386" t="s">
        <v>69</v>
      </c>
      <c r="M1677" s="386" t="s">
        <v>242</v>
      </c>
      <c r="N1677" s="386" t="s">
        <v>62</v>
      </c>
      <c r="O1677" s="386" t="s">
        <v>70</v>
      </c>
      <c r="P1677" s="386" t="s">
        <v>90</v>
      </c>
      <c r="Q1677" s="386" t="s">
        <v>71</v>
      </c>
      <c r="R1677" s="386">
        <v>7.8683000000000005</v>
      </c>
      <c r="S1677" s="386">
        <v>0</v>
      </c>
      <c r="T1677" s="386" t="s">
        <v>390</v>
      </c>
      <c r="U1677" s="386" t="s">
        <v>406</v>
      </c>
    </row>
    <row r="1678" spans="1:21">
      <c r="A1678" s="386" t="s">
        <v>69</v>
      </c>
      <c r="B1678" s="386" t="s">
        <v>11</v>
      </c>
      <c r="C1678" s="386" t="s">
        <v>11</v>
      </c>
      <c r="D1678" s="387">
        <v>45078</v>
      </c>
      <c r="E1678" s="386">
        <v>6</v>
      </c>
      <c r="F1678" s="386">
        <v>2023</v>
      </c>
      <c r="G1678" s="388">
        <v>157.19999999999999</v>
      </c>
      <c r="H1678" s="388">
        <v>25</v>
      </c>
      <c r="I1678" s="388">
        <v>13.099999999999998</v>
      </c>
      <c r="J1678" s="388">
        <v>0.68</v>
      </c>
      <c r="K1678" s="386" t="s">
        <v>69</v>
      </c>
      <c r="L1678" s="386" t="s">
        <v>69</v>
      </c>
      <c r="M1678" s="386" t="s">
        <v>242</v>
      </c>
      <c r="N1678" s="386" t="s">
        <v>62</v>
      </c>
      <c r="O1678" s="386" t="s">
        <v>70</v>
      </c>
      <c r="P1678" s="386" t="s">
        <v>90</v>
      </c>
      <c r="Q1678" s="386" t="s">
        <v>71</v>
      </c>
      <c r="R1678" s="386">
        <v>7.8683000000000005</v>
      </c>
      <c r="S1678" s="386">
        <v>0</v>
      </c>
      <c r="T1678" s="386" t="s">
        <v>390</v>
      </c>
      <c r="U1678" s="386" t="s">
        <v>406</v>
      </c>
    </row>
    <row r="1679" spans="1:21">
      <c r="A1679" s="386" t="s">
        <v>69</v>
      </c>
      <c r="B1679" s="386" t="s">
        <v>12</v>
      </c>
      <c r="C1679" s="386" t="s">
        <v>12</v>
      </c>
      <c r="D1679" s="387">
        <v>45078</v>
      </c>
      <c r="E1679" s="386">
        <v>6</v>
      </c>
      <c r="F1679" s="386">
        <v>2023</v>
      </c>
      <c r="G1679" s="388">
        <v>39.299999999999997</v>
      </c>
      <c r="H1679" s="388">
        <v>25</v>
      </c>
      <c r="I1679" s="388">
        <v>3.2749999999999995</v>
      </c>
      <c r="J1679" s="388">
        <v>1.46</v>
      </c>
      <c r="K1679" s="386" t="s">
        <v>69</v>
      </c>
      <c r="L1679" s="386" t="s">
        <v>69</v>
      </c>
      <c r="M1679" s="386" t="s">
        <v>242</v>
      </c>
      <c r="N1679" s="386" t="s">
        <v>62</v>
      </c>
      <c r="O1679" s="386" t="s">
        <v>70</v>
      </c>
      <c r="P1679" s="386" t="s">
        <v>90</v>
      </c>
      <c r="Q1679" s="386" t="s">
        <v>71</v>
      </c>
      <c r="R1679" s="386">
        <v>0</v>
      </c>
      <c r="S1679" s="389">
        <v>0</v>
      </c>
      <c r="T1679" s="386" t="s">
        <v>390</v>
      </c>
      <c r="U1679" s="386" t="s">
        <v>406</v>
      </c>
    </row>
    <row r="1680" spans="1:21">
      <c r="A1680" s="386" t="s">
        <v>69</v>
      </c>
      <c r="B1680" s="386" t="s">
        <v>15</v>
      </c>
      <c r="C1680" s="386" t="s">
        <v>15</v>
      </c>
      <c r="D1680" s="387">
        <v>45078</v>
      </c>
      <c r="E1680" s="386">
        <v>6</v>
      </c>
      <c r="F1680" s="386">
        <v>2023</v>
      </c>
      <c r="G1680" s="388">
        <v>5.6142857142857148</v>
      </c>
      <c r="H1680" s="388">
        <v>25</v>
      </c>
      <c r="I1680" s="388">
        <v>0.46785714285714286</v>
      </c>
      <c r="J1680" s="388">
        <v>0</v>
      </c>
      <c r="K1680" s="386" t="s">
        <v>69</v>
      </c>
      <c r="L1680" s="386" t="s">
        <v>69</v>
      </c>
      <c r="M1680" s="386" t="s">
        <v>242</v>
      </c>
      <c r="N1680" s="386" t="s">
        <v>62</v>
      </c>
      <c r="O1680" s="386" t="s">
        <v>70</v>
      </c>
      <c r="P1680" s="386" t="s">
        <v>90</v>
      </c>
      <c r="Q1680" s="386" t="s">
        <v>71</v>
      </c>
      <c r="R1680" s="386">
        <v>0</v>
      </c>
      <c r="S1680" s="386">
        <v>0</v>
      </c>
      <c r="T1680" s="386" t="s">
        <v>390</v>
      </c>
      <c r="U1680" s="386" t="s">
        <v>406</v>
      </c>
    </row>
    <row r="1681" spans="1:21">
      <c r="A1681" s="386" t="s">
        <v>69</v>
      </c>
      <c r="B1681" s="386" t="s">
        <v>16</v>
      </c>
      <c r="C1681" s="386" t="s">
        <v>16</v>
      </c>
      <c r="D1681" s="387">
        <v>45078</v>
      </c>
      <c r="E1681" s="386">
        <v>6</v>
      </c>
      <c r="F1681" s="386">
        <v>2023</v>
      </c>
      <c r="G1681" s="388">
        <v>7.86</v>
      </c>
      <c r="H1681" s="388">
        <v>25</v>
      </c>
      <c r="I1681" s="388">
        <v>0.65500000000000003</v>
      </c>
      <c r="J1681" s="388">
        <v>0</v>
      </c>
      <c r="K1681" s="386" t="s">
        <v>69</v>
      </c>
      <c r="L1681" s="386" t="s">
        <v>69</v>
      </c>
      <c r="M1681" s="386" t="s">
        <v>242</v>
      </c>
      <c r="N1681" s="386" t="s">
        <v>62</v>
      </c>
      <c r="O1681" s="386" t="s">
        <v>70</v>
      </c>
      <c r="P1681" s="386" t="s">
        <v>90</v>
      </c>
      <c r="Q1681" s="386" t="s">
        <v>71</v>
      </c>
      <c r="R1681" s="386">
        <v>0</v>
      </c>
      <c r="S1681" s="386">
        <v>0</v>
      </c>
      <c r="T1681" s="386" t="s">
        <v>390</v>
      </c>
      <c r="U1681" s="386" t="s">
        <v>406</v>
      </c>
    </row>
    <row r="1682" spans="1:21">
      <c r="A1682" s="386" t="s">
        <v>69</v>
      </c>
      <c r="B1682" s="386" t="s">
        <v>132</v>
      </c>
      <c r="C1682" s="386" t="s">
        <v>132</v>
      </c>
      <c r="D1682" s="387">
        <v>45078</v>
      </c>
      <c r="E1682" s="386">
        <v>6</v>
      </c>
      <c r="F1682" s="386">
        <v>2023</v>
      </c>
      <c r="G1682" s="388">
        <v>44.914285714285718</v>
      </c>
      <c r="H1682" s="388">
        <v>25</v>
      </c>
      <c r="I1682" s="388">
        <v>3.7428571428571429</v>
      </c>
      <c r="J1682" s="388">
        <v>0.56000000000000005</v>
      </c>
      <c r="K1682" s="386" t="s">
        <v>69</v>
      </c>
      <c r="L1682" s="386" t="s">
        <v>69</v>
      </c>
      <c r="M1682" s="386" t="s">
        <v>242</v>
      </c>
      <c r="N1682" s="386" t="s">
        <v>62</v>
      </c>
      <c r="O1682" s="386" t="s">
        <v>70</v>
      </c>
      <c r="P1682" s="386" t="s">
        <v>90</v>
      </c>
      <c r="Q1682" s="386" t="s">
        <v>71</v>
      </c>
      <c r="R1682" s="386">
        <v>0</v>
      </c>
      <c r="S1682" s="389">
        <v>0</v>
      </c>
      <c r="T1682" s="386" t="s">
        <v>390</v>
      </c>
      <c r="U1682" s="386" t="s">
        <v>406</v>
      </c>
    </row>
    <row r="1683" spans="1:21">
      <c r="A1683" s="386" t="s">
        <v>69</v>
      </c>
      <c r="B1683" s="386" t="s">
        <v>13</v>
      </c>
      <c r="C1683" s="386" t="s">
        <v>13</v>
      </c>
      <c r="D1683" s="387">
        <v>45078</v>
      </c>
      <c r="E1683" s="386">
        <v>6</v>
      </c>
      <c r="F1683" s="386">
        <v>2023</v>
      </c>
      <c r="G1683" s="388">
        <v>0</v>
      </c>
      <c r="H1683" s="388">
        <v>25</v>
      </c>
      <c r="I1683" s="388">
        <v>0</v>
      </c>
      <c r="J1683" s="388">
        <v>0</v>
      </c>
      <c r="K1683" s="386" t="s">
        <v>69</v>
      </c>
      <c r="L1683" s="386" t="s">
        <v>69</v>
      </c>
      <c r="M1683" s="386" t="s">
        <v>242</v>
      </c>
      <c r="N1683" s="386" t="s">
        <v>62</v>
      </c>
      <c r="O1683" s="386" t="s">
        <v>70</v>
      </c>
      <c r="P1683" s="386" t="s">
        <v>90</v>
      </c>
      <c r="Q1683" s="386" t="s">
        <v>71</v>
      </c>
      <c r="R1683" s="386">
        <v>0</v>
      </c>
      <c r="S1683" s="386">
        <v>0</v>
      </c>
      <c r="T1683" s="386" t="s">
        <v>390</v>
      </c>
      <c r="U1683" s="386" t="s">
        <v>406</v>
      </c>
    </row>
    <row r="1684" spans="1:21">
      <c r="A1684" s="386" t="s">
        <v>69</v>
      </c>
      <c r="B1684" s="386" t="s">
        <v>14</v>
      </c>
      <c r="C1684" s="386" t="s">
        <v>14</v>
      </c>
      <c r="D1684" s="387">
        <v>45078</v>
      </c>
      <c r="E1684" s="386">
        <v>6</v>
      </c>
      <c r="F1684" s="386">
        <v>2023</v>
      </c>
      <c r="G1684" s="388">
        <v>0</v>
      </c>
      <c r="H1684" s="388">
        <v>25</v>
      </c>
      <c r="I1684" s="388">
        <v>0</v>
      </c>
      <c r="J1684" s="388">
        <v>0</v>
      </c>
      <c r="K1684" s="386" t="s">
        <v>69</v>
      </c>
      <c r="L1684" s="386" t="s">
        <v>69</v>
      </c>
      <c r="M1684" s="386" t="s">
        <v>242</v>
      </c>
      <c r="N1684" s="386" t="s">
        <v>62</v>
      </c>
      <c r="O1684" s="386" t="s">
        <v>70</v>
      </c>
      <c r="P1684" s="386" t="s">
        <v>90</v>
      </c>
      <c r="Q1684" s="386" t="s">
        <v>71</v>
      </c>
      <c r="R1684" s="386">
        <v>0</v>
      </c>
      <c r="S1684" s="386">
        <v>0</v>
      </c>
      <c r="T1684" s="386" t="s">
        <v>390</v>
      </c>
      <c r="U1684" s="386" t="s">
        <v>406</v>
      </c>
    </row>
    <row r="1685" spans="1:21">
      <c r="A1685" s="386" t="s">
        <v>72</v>
      </c>
      <c r="B1685" s="386" t="s">
        <v>7</v>
      </c>
      <c r="C1685" s="386"/>
      <c r="D1685" s="387">
        <v>45078</v>
      </c>
      <c r="E1685" s="386">
        <v>6</v>
      </c>
      <c r="F1685" s="386">
        <v>2023</v>
      </c>
      <c r="G1685" s="388">
        <v>122.53571428571429</v>
      </c>
      <c r="H1685" s="388">
        <v>25</v>
      </c>
      <c r="I1685" s="388">
        <v>10.211309523809524</v>
      </c>
      <c r="J1685" s="388">
        <v>28.37</v>
      </c>
      <c r="K1685" s="386" t="s">
        <v>72</v>
      </c>
      <c r="L1685" s="386" t="s">
        <v>72</v>
      </c>
      <c r="M1685" s="386" t="s">
        <v>244</v>
      </c>
      <c r="N1685" s="386" t="s">
        <v>62</v>
      </c>
      <c r="O1685" s="386" t="s">
        <v>73</v>
      </c>
      <c r="P1685" s="386" t="s">
        <v>60</v>
      </c>
      <c r="Q1685" s="386" t="s">
        <v>74</v>
      </c>
      <c r="R1685" s="386">
        <v>0</v>
      </c>
      <c r="S1685" s="389">
        <v>0</v>
      </c>
      <c r="T1685" s="386" t="s">
        <v>390</v>
      </c>
      <c r="U1685" s="386" t="s">
        <v>406</v>
      </c>
    </row>
    <row r="1686" spans="1:21">
      <c r="A1686" s="386" t="s">
        <v>72</v>
      </c>
      <c r="B1686" s="386" t="s">
        <v>8</v>
      </c>
      <c r="C1686" s="386"/>
      <c r="D1686" s="387">
        <v>45078</v>
      </c>
      <c r="E1686" s="386">
        <v>6</v>
      </c>
      <c r="F1686" s="386">
        <v>2023</v>
      </c>
      <c r="G1686" s="388">
        <v>122.53571428571429</v>
      </c>
      <c r="H1686" s="388">
        <v>25</v>
      </c>
      <c r="I1686" s="388">
        <v>10.211309523809524</v>
      </c>
      <c r="J1686" s="388">
        <v>1.56</v>
      </c>
      <c r="K1686" s="386" t="s">
        <v>72</v>
      </c>
      <c r="L1686" s="386" t="s">
        <v>72</v>
      </c>
      <c r="M1686" s="386" t="s">
        <v>244</v>
      </c>
      <c r="N1686" s="386" t="s">
        <v>62</v>
      </c>
      <c r="O1686" s="386" t="s">
        <v>73</v>
      </c>
      <c r="P1686" s="386" t="s">
        <v>60</v>
      </c>
      <c r="Q1686" s="386" t="s">
        <v>74</v>
      </c>
      <c r="R1686" s="386">
        <v>0</v>
      </c>
      <c r="S1686" s="386">
        <v>0</v>
      </c>
      <c r="T1686" s="386" t="s">
        <v>390</v>
      </c>
      <c r="U1686" s="386" t="s">
        <v>406</v>
      </c>
    </row>
    <row r="1687" spans="1:21">
      <c r="A1687" s="386" t="s">
        <v>72</v>
      </c>
      <c r="B1687" s="386" t="s">
        <v>9</v>
      </c>
      <c r="C1687" s="386"/>
      <c r="D1687" s="387">
        <v>45078</v>
      </c>
      <c r="E1687" s="386">
        <v>6</v>
      </c>
      <c r="F1687" s="386">
        <v>2023</v>
      </c>
      <c r="G1687" s="388">
        <v>73</v>
      </c>
      <c r="H1687" s="388">
        <v>25</v>
      </c>
      <c r="I1687" s="388">
        <v>6.083333333333333</v>
      </c>
      <c r="J1687" s="388">
        <v>4.1500000000000004</v>
      </c>
      <c r="K1687" s="386" t="s">
        <v>72</v>
      </c>
      <c r="L1687" s="386" t="s">
        <v>72</v>
      </c>
      <c r="M1687" s="386" t="s">
        <v>244</v>
      </c>
      <c r="N1687" s="386" t="s">
        <v>62</v>
      </c>
      <c r="O1687" s="386" t="s">
        <v>73</v>
      </c>
      <c r="P1687" s="386" t="s">
        <v>60</v>
      </c>
      <c r="Q1687" s="386" t="s">
        <v>74</v>
      </c>
      <c r="R1687" s="386">
        <v>0</v>
      </c>
      <c r="S1687" s="386">
        <v>0</v>
      </c>
      <c r="T1687" s="386" t="s">
        <v>390</v>
      </c>
      <c r="U1687" s="386" t="s">
        <v>406</v>
      </c>
    </row>
    <row r="1688" spans="1:21">
      <c r="A1688" s="386" t="s">
        <v>72</v>
      </c>
      <c r="B1688" s="386" t="s">
        <v>10</v>
      </c>
      <c r="C1688" s="386"/>
      <c r="D1688" s="387">
        <v>45078</v>
      </c>
      <c r="E1688" s="386">
        <v>6</v>
      </c>
      <c r="F1688" s="386">
        <v>2023</v>
      </c>
      <c r="G1688" s="388">
        <v>20.857142857142858</v>
      </c>
      <c r="H1688" s="388">
        <v>25</v>
      </c>
      <c r="I1688" s="388">
        <v>1.7380952380952381</v>
      </c>
      <c r="J1688" s="388">
        <v>0.94</v>
      </c>
      <c r="K1688" s="386" t="s">
        <v>72</v>
      </c>
      <c r="L1688" s="386" t="s">
        <v>72</v>
      </c>
      <c r="M1688" s="386" t="s">
        <v>244</v>
      </c>
      <c r="N1688" s="386" t="s">
        <v>62</v>
      </c>
      <c r="O1688" s="386" t="s">
        <v>73</v>
      </c>
      <c r="P1688" s="386" t="s">
        <v>60</v>
      </c>
      <c r="Q1688" s="386" t="s">
        <v>74</v>
      </c>
      <c r="R1688" s="386">
        <v>1.4373333333333336</v>
      </c>
      <c r="S1688" s="389">
        <v>0</v>
      </c>
      <c r="T1688" s="386" t="s">
        <v>390</v>
      </c>
      <c r="U1688" s="386" t="s">
        <v>406</v>
      </c>
    </row>
    <row r="1689" spans="1:21">
      <c r="A1689" s="386" t="s">
        <v>72</v>
      </c>
      <c r="B1689" s="386" t="s">
        <v>5</v>
      </c>
      <c r="C1689" s="386"/>
      <c r="D1689" s="387">
        <v>45078</v>
      </c>
      <c r="E1689" s="386">
        <v>6</v>
      </c>
      <c r="F1689" s="386">
        <v>2023</v>
      </c>
      <c r="G1689" s="388">
        <v>93.857142857142861</v>
      </c>
      <c r="H1689" s="388">
        <v>25</v>
      </c>
      <c r="I1689" s="388">
        <v>7.8214285714285721</v>
      </c>
      <c r="J1689" s="388">
        <v>0</v>
      </c>
      <c r="K1689" s="386" t="s">
        <v>72</v>
      </c>
      <c r="L1689" s="386" t="s">
        <v>72</v>
      </c>
      <c r="M1689" s="386" t="s">
        <v>244</v>
      </c>
      <c r="N1689" s="386" t="s">
        <v>62</v>
      </c>
      <c r="O1689" s="386" t="s">
        <v>73</v>
      </c>
      <c r="P1689" s="386" t="s">
        <v>60</v>
      </c>
      <c r="Q1689" s="386" t="s">
        <v>74</v>
      </c>
      <c r="R1689" s="386">
        <v>1.4373333333333336</v>
      </c>
      <c r="S1689" s="386">
        <v>3.3031999999999999</v>
      </c>
      <c r="T1689" s="386" t="s">
        <v>390</v>
      </c>
      <c r="U1689" s="386" t="s">
        <v>406</v>
      </c>
    </row>
    <row r="1690" spans="1:21">
      <c r="A1690" s="386" t="s">
        <v>72</v>
      </c>
      <c r="B1690" s="386" t="s">
        <v>127</v>
      </c>
      <c r="C1690" s="386"/>
      <c r="D1690" s="387">
        <v>45078</v>
      </c>
      <c r="E1690" s="386">
        <v>6</v>
      </c>
      <c r="F1690" s="386">
        <v>2023</v>
      </c>
      <c r="G1690" s="388">
        <v>122.53571428571429</v>
      </c>
      <c r="H1690" s="388">
        <v>25</v>
      </c>
      <c r="I1690" s="388">
        <v>10.211309523809524</v>
      </c>
      <c r="J1690" s="388">
        <v>26.88</v>
      </c>
      <c r="K1690" s="386" t="s">
        <v>72</v>
      </c>
      <c r="L1690" s="386" t="s">
        <v>72</v>
      </c>
      <c r="M1690" s="386" t="s">
        <v>244</v>
      </c>
      <c r="N1690" s="386" t="s">
        <v>62</v>
      </c>
      <c r="O1690" s="386" t="s">
        <v>73</v>
      </c>
      <c r="P1690" s="386" t="s">
        <v>60</v>
      </c>
      <c r="Q1690" s="386" t="s">
        <v>74</v>
      </c>
      <c r="R1690" s="386">
        <v>1.4373333333333336</v>
      </c>
      <c r="S1690" s="386">
        <v>0</v>
      </c>
      <c r="T1690" s="386" t="s">
        <v>390</v>
      </c>
      <c r="U1690" s="386" t="s">
        <v>406</v>
      </c>
    </row>
    <row r="1691" spans="1:21">
      <c r="A1691" s="386" t="s">
        <v>72</v>
      </c>
      <c r="B1691" s="386" t="s">
        <v>128</v>
      </c>
      <c r="C1691" s="386"/>
      <c r="D1691" s="387">
        <v>45078</v>
      </c>
      <c r="E1691" s="386">
        <v>6</v>
      </c>
      <c r="F1691" s="386">
        <v>2023</v>
      </c>
      <c r="G1691" s="388">
        <v>122.53571428571429</v>
      </c>
      <c r="H1691" s="388">
        <v>25</v>
      </c>
      <c r="I1691" s="388">
        <v>10.211309523809524</v>
      </c>
      <c r="J1691" s="388">
        <v>0</v>
      </c>
      <c r="K1691" s="386" t="s">
        <v>72</v>
      </c>
      <c r="L1691" s="386" t="s">
        <v>72</v>
      </c>
      <c r="M1691" s="386" t="s">
        <v>244</v>
      </c>
      <c r="N1691" s="386" t="s">
        <v>62</v>
      </c>
      <c r="O1691" s="386" t="s">
        <v>73</v>
      </c>
      <c r="P1691" s="386" t="s">
        <v>60</v>
      </c>
      <c r="Q1691" s="386" t="s">
        <v>74</v>
      </c>
      <c r="R1691" s="386">
        <v>12.577399999999999</v>
      </c>
      <c r="S1691" s="389">
        <v>0.57904</v>
      </c>
      <c r="T1691" s="386" t="s">
        <v>390</v>
      </c>
      <c r="U1691" s="386" t="s">
        <v>406</v>
      </c>
    </row>
    <row r="1692" spans="1:21">
      <c r="A1692" s="386" t="s">
        <v>72</v>
      </c>
      <c r="B1692" s="386" t="s">
        <v>12</v>
      </c>
      <c r="C1692" s="386"/>
      <c r="D1692" s="387">
        <v>45078</v>
      </c>
      <c r="E1692" s="386">
        <v>6</v>
      </c>
      <c r="F1692" s="386">
        <v>2023</v>
      </c>
      <c r="G1692" s="388">
        <v>52.142857142857146</v>
      </c>
      <c r="H1692" s="388">
        <v>25</v>
      </c>
      <c r="I1692" s="388">
        <v>4.3452380952380958</v>
      </c>
      <c r="J1692" s="388">
        <v>0.03</v>
      </c>
      <c r="K1692" s="386" t="s">
        <v>72</v>
      </c>
      <c r="L1692" s="386" t="s">
        <v>72</v>
      </c>
      <c r="M1692" s="386" t="s">
        <v>244</v>
      </c>
      <c r="N1692" s="386" t="s">
        <v>62</v>
      </c>
      <c r="O1692" s="386" t="s">
        <v>73</v>
      </c>
      <c r="P1692" s="386" t="s">
        <v>60</v>
      </c>
      <c r="Q1692" s="386" t="s">
        <v>74</v>
      </c>
      <c r="R1692" s="386">
        <v>12.577399999999999</v>
      </c>
      <c r="S1692" s="386">
        <v>0.57904</v>
      </c>
      <c r="T1692" s="386" t="s">
        <v>390</v>
      </c>
      <c r="U1692" s="386" t="s">
        <v>406</v>
      </c>
    </row>
    <row r="1693" spans="1:21">
      <c r="A1693" s="386" t="s">
        <v>72</v>
      </c>
      <c r="B1693" s="386" t="s">
        <v>15</v>
      </c>
      <c r="C1693" s="386"/>
      <c r="D1693" s="387">
        <v>45078</v>
      </c>
      <c r="E1693" s="386">
        <v>6</v>
      </c>
      <c r="F1693" s="386">
        <v>2023</v>
      </c>
      <c r="G1693" s="388">
        <v>0</v>
      </c>
      <c r="H1693" s="388">
        <v>25</v>
      </c>
      <c r="I1693" s="388">
        <v>0</v>
      </c>
      <c r="J1693" s="388">
        <v>0</v>
      </c>
      <c r="K1693" s="386" t="s">
        <v>72</v>
      </c>
      <c r="L1693" s="386" t="s">
        <v>72</v>
      </c>
      <c r="M1693" s="386" t="s">
        <v>244</v>
      </c>
      <c r="N1693" s="386" t="s">
        <v>62</v>
      </c>
      <c r="O1693" s="386" t="s">
        <v>73</v>
      </c>
      <c r="P1693" s="386" t="s">
        <v>60</v>
      </c>
      <c r="Q1693" s="386" t="s">
        <v>74</v>
      </c>
      <c r="R1693" s="386">
        <v>12.577399999999999</v>
      </c>
      <c r="S1693" s="386">
        <v>14.519</v>
      </c>
      <c r="T1693" s="386" t="s">
        <v>390</v>
      </c>
      <c r="U1693" s="386" t="s">
        <v>406</v>
      </c>
    </row>
    <row r="1694" spans="1:21">
      <c r="A1694" s="386" t="s">
        <v>72</v>
      </c>
      <c r="B1694" s="386" t="s">
        <v>16</v>
      </c>
      <c r="C1694" s="386"/>
      <c r="D1694" s="387">
        <v>45078</v>
      </c>
      <c r="E1694" s="386">
        <v>6</v>
      </c>
      <c r="F1694" s="386">
        <v>2023</v>
      </c>
      <c r="G1694" s="388">
        <v>0</v>
      </c>
      <c r="H1694" s="388">
        <v>25</v>
      </c>
      <c r="I1694" s="388">
        <v>0</v>
      </c>
      <c r="J1694" s="388">
        <v>0</v>
      </c>
      <c r="K1694" s="386" t="s">
        <v>72</v>
      </c>
      <c r="L1694" s="386" t="s">
        <v>72</v>
      </c>
      <c r="M1694" s="386" t="s">
        <v>244</v>
      </c>
      <c r="N1694" s="386" t="s">
        <v>62</v>
      </c>
      <c r="O1694" s="386" t="s">
        <v>73</v>
      </c>
      <c r="P1694" s="386" t="s">
        <v>60</v>
      </c>
      <c r="Q1694" s="386" t="s">
        <v>74</v>
      </c>
      <c r="R1694" s="386">
        <v>5.28</v>
      </c>
      <c r="S1694" s="389">
        <v>0</v>
      </c>
      <c r="T1694" s="386" t="s">
        <v>390</v>
      </c>
      <c r="U1694" s="386" t="s">
        <v>406</v>
      </c>
    </row>
    <row r="1695" spans="1:21">
      <c r="A1695" s="386" t="s">
        <v>72</v>
      </c>
      <c r="B1695" s="386" t="s">
        <v>17</v>
      </c>
      <c r="C1695" s="386"/>
      <c r="D1695" s="387">
        <v>45078</v>
      </c>
      <c r="E1695" s="386">
        <v>6</v>
      </c>
      <c r="F1695" s="386">
        <v>2023</v>
      </c>
      <c r="G1695" s="388">
        <v>0</v>
      </c>
      <c r="H1695" s="388">
        <v>25</v>
      </c>
      <c r="I1695" s="388">
        <v>0</v>
      </c>
      <c r="J1695" s="388">
        <v>0</v>
      </c>
      <c r="K1695" s="386" t="s">
        <v>72</v>
      </c>
      <c r="L1695" s="386" t="s">
        <v>72</v>
      </c>
      <c r="M1695" s="386" t="s">
        <v>244</v>
      </c>
      <c r="N1695" s="386" t="s">
        <v>62</v>
      </c>
      <c r="O1695" s="386" t="s">
        <v>73</v>
      </c>
      <c r="P1695" s="386" t="s">
        <v>60</v>
      </c>
      <c r="Q1695" s="386" t="s">
        <v>74</v>
      </c>
      <c r="R1695" s="386">
        <v>5.28</v>
      </c>
      <c r="S1695" s="386">
        <v>0</v>
      </c>
      <c r="T1695" s="386" t="s">
        <v>390</v>
      </c>
      <c r="U1695" s="386" t="s">
        <v>406</v>
      </c>
    </row>
    <row r="1696" spans="1:21">
      <c r="A1696" s="386" t="s">
        <v>72</v>
      </c>
      <c r="B1696" s="386" t="s">
        <v>132</v>
      </c>
      <c r="C1696" s="386"/>
      <c r="D1696" s="387">
        <v>45078</v>
      </c>
      <c r="E1696" s="386">
        <v>6</v>
      </c>
      <c r="F1696" s="386">
        <v>2023</v>
      </c>
      <c r="G1696" s="388">
        <v>0</v>
      </c>
      <c r="H1696" s="388">
        <v>25</v>
      </c>
      <c r="I1696" s="388">
        <v>0</v>
      </c>
      <c r="J1696" s="388">
        <v>0</v>
      </c>
      <c r="K1696" s="386" t="s">
        <v>72</v>
      </c>
      <c r="L1696" s="386" t="s">
        <v>72</v>
      </c>
      <c r="M1696" s="386" t="s">
        <v>244</v>
      </c>
      <c r="N1696" s="386" t="s">
        <v>62</v>
      </c>
      <c r="O1696" s="386" t="s">
        <v>73</v>
      </c>
      <c r="P1696" s="386" t="s">
        <v>60</v>
      </c>
      <c r="Q1696" s="386" t="s">
        <v>74</v>
      </c>
      <c r="R1696" s="386">
        <v>5.28</v>
      </c>
      <c r="S1696" s="386">
        <v>0</v>
      </c>
      <c r="T1696" s="386" t="s">
        <v>390</v>
      </c>
      <c r="U1696" s="386" t="s">
        <v>406</v>
      </c>
    </row>
    <row r="1697" spans="1:21">
      <c r="A1697" s="386" t="s">
        <v>72</v>
      </c>
      <c r="B1697" s="386" t="s">
        <v>13</v>
      </c>
      <c r="C1697" s="386"/>
      <c r="D1697" s="387">
        <v>45078</v>
      </c>
      <c r="E1697" s="386">
        <v>6</v>
      </c>
      <c r="F1697" s="386">
        <v>2023</v>
      </c>
      <c r="G1697" s="388">
        <v>0</v>
      </c>
      <c r="H1697" s="388">
        <v>25</v>
      </c>
      <c r="I1697" s="388">
        <v>0</v>
      </c>
      <c r="J1697" s="388">
        <v>0</v>
      </c>
      <c r="K1697" s="386" t="s">
        <v>72</v>
      </c>
      <c r="L1697" s="386" t="s">
        <v>72</v>
      </c>
      <c r="M1697" s="386" t="s">
        <v>244</v>
      </c>
      <c r="N1697" s="386" t="s">
        <v>62</v>
      </c>
      <c r="O1697" s="386" t="s">
        <v>73</v>
      </c>
      <c r="P1697" s="386" t="s">
        <v>60</v>
      </c>
      <c r="Q1697" s="386" t="s">
        <v>74</v>
      </c>
      <c r="R1697" s="386">
        <v>0</v>
      </c>
      <c r="S1697" s="389">
        <v>0</v>
      </c>
      <c r="T1697" s="386" t="s">
        <v>390</v>
      </c>
      <c r="U1697" s="386" t="s">
        <v>406</v>
      </c>
    </row>
    <row r="1698" spans="1:21">
      <c r="A1698" s="386" t="s">
        <v>72</v>
      </c>
      <c r="B1698" s="386" t="s">
        <v>14</v>
      </c>
      <c r="C1698" s="386"/>
      <c r="D1698" s="387">
        <v>45078</v>
      </c>
      <c r="E1698" s="386">
        <v>6</v>
      </c>
      <c r="F1698" s="386">
        <v>2023</v>
      </c>
      <c r="G1698" s="388">
        <v>0</v>
      </c>
      <c r="H1698" s="388">
        <v>25</v>
      </c>
      <c r="I1698" s="388">
        <v>0</v>
      </c>
      <c r="J1698" s="388">
        <v>0</v>
      </c>
      <c r="K1698" s="386" t="s">
        <v>72</v>
      </c>
      <c r="L1698" s="386" t="s">
        <v>72</v>
      </c>
      <c r="M1698" s="386" t="s">
        <v>244</v>
      </c>
      <c r="N1698" s="386" t="s">
        <v>62</v>
      </c>
      <c r="O1698" s="386" t="s">
        <v>73</v>
      </c>
      <c r="P1698" s="386" t="s">
        <v>60</v>
      </c>
      <c r="Q1698" s="386" t="s">
        <v>74</v>
      </c>
      <c r="R1698" s="386">
        <v>0</v>
      </c>
      <c r="S1698" s="386">
        <v>0</v>
      </c>
      <c r="T1698" s="386" t="s">
        <v>390</v>
      </c>
      <c r="U1698" s="386" t="s">
        <v>406</v>
      </c>
    </row>
    <row r="1699" spans="1:21">
      <c r="A1699" s="386" t="s">
        <v>75</v>
      </c>
      <c r="B1699" s="386" t="s">
        <v>7</v>
      </c>
      <c r="C1699" s="386"/>
      <c r="D1699" s="387">
        <v>45078</v>
      </c>
      <c r="E1699" s="386">
        <v>6</v>
      </c>
      <c r="F1699" s="386">
        <v>2023</v>
      </c>
      <c r="G1699" s="388">
        <v>50</v>
      </c>
      <c r="H1699" s="388">
        <v>25</v>
      </c>
      <c r="I1699" s="388">
        <v>4.166666666666667</v>
      </c>
      <c r="J1699" s="388">
        <v>30.51</v>
      </c>
      <c r="K1699" s="386" t="s">
        <v>75</v>
      </c>
      <c r="L1699" s="386" t="s">
        <v>75</v>
      </c>
      <c r="M1699" s="386" t="s">
        <v>244</v>
      </c>
      <c r="N1699" s="386" t="s">
        <v>62</v>
      </c>
      <c r="O1699" s="386" t="s">
        <v>76</v>
      </c>
      <c r="P1699" s="386" t="s">
        <v>46</v>
      </c>
      <c r="Q1699" s="386" t="s">
        <v>77</v>
      </c>
      <c r="R1699" s="386">
        <v>0</v>
      </c>
      <c r="S1699" s="386">
        <v>0</v>
      </c>
      <c r="T1699" s="386" t="s">
        <v>390</v>
      </c>
      <c r="U1699" s="386" t="s">
        <v>406</v>
      </c>
    </row>
    <row r="1700" spans="1:21">
      <c r="A1700" s="386" t="s">
        <v>75</v>
      </c>
      <c r="B1700" s="386" t="s">
        <v>8</v>
      </c>
      <c r="C1700" s="386"/>
      <c r="D1700" s="387">
        <v>45078</v>
      </c>
      <c r="E1700" s="386">
        <v>6</v>
      </c>
      <c r="F1700" s="386">
        <v>2023</v>
      </c>
      <c r="G1700" s="388">
        <v>25</v>
      </c>
      <c r="H1700" s="388">
        <v>25</v>
      </c>
      <c r="I1700" s="388">
        <v>2.0833333333333335</v>
      </c>
      <c r="J1700" s="388">
        <v>0.84</v>
      </c>
      <c r="K1700" s="386" t="s">
        <v>75</v>
      </c>
      <c r="L1700" s="386" t="s">
        <v>75</v>
      </c>
      <c r="M1700" s="386" t="s">
        <v>244</v>
      </c>
      <c r="N1700" s="386" t="s">
        <v>62</v>
      </c>
      <c r="O1700" s="386" t="s">
        <v>76</v>
      </c>
      <c r="P1700" s="386" t="s">
        <v>46</v>
      </c>
      <c r="Q1700" s="386" t="s">
        <v>77</v>
      </c>
      <c r="R1700" s="386">
        <v>0</v>
      </c>
      <c r="S1700" s="389">
        <v>0</v>
      </c>
      <c r="T1700" s="386" t="s">
        <v>390</v>
      </c>
      <c r="U1700" s="386" t="s">
        <v>406</v>
      </c>
    </row>
    <row r="1701" spans="1:21">
      <c r="A1701" s="386" t="s">
        <v>75</v>
      </c>
      <c r="B1701" s="386" t="s">
        <v>9</v>
      </c>
      <c r="C1701" s="386"/>
      <c r="D1701" s="387">
        <v>45078</v>
      </c>
      <c r="E1701" s="386">
        <v>6</v>
      </c>
      <c r="F1701" s="386">
        <v>2023</v>
      </c>
      <c r="G1701" s="388">
        <v>20</v>
      </c>
      <c r="H1701" s="388">
        <v>25</v>
      </c>
      <c r="I1701" s="388">
        <v>1.6666666666666667</v>
      </c>
      <c r="J1701" s="388">
        <v>0</v>
      </c>
      <c r="K1701" s="386" t="s">
        <v>75</v>
      </c>
      <c r="L1701" s="386" t="s">
        <v>75</v>
      </c>
      <c r="M1701" s="386" t="s">
        <v>244</v>
      </c>
      <c r="N1701" s="386" t="s">
        <v>62</v>
      </c>
      <c r="O1701" s="386" t="s">
        <v>76</v>
      </c>
      <c r="P1701" s="386" t="s">
        <v>46</v>
      </c>
      <c r="Q1701" s="386" t="s">
        <v>77</v>
      </c>
      <c r="R1701" s="386">
        <v>0</v>
      </c>
      <c r="S1701" s="386">
        <v>0</v>
      </c>
      <c r="T1701" s="386" t="s">
        <v>390</v>
      </c>
      <c r="U1701" s="386" t="s">
        <v>406</v>
      </c>
    </row>
    <row r="1702" spans="1:21">
      <c r="A1702" s="386" t="s">
        <v>75</v>
      </c>
      <c r="B1702" s="386" t="s">
        <v>10</v>
      </c>
      <c r="C1702" s="386"/>
      <c r="D1702" s="387">
        <v>45078</v>
      </c>
      <c r="E1702" s="386">
        <v>6</v>
      </c>
      <c r="F1702" s="386">
        <v>2023</v>
      </c>
      <c r="G1702" s="388">
        <v>5</v>
      </c>
      <c r="H1702" s="388">
        <v>25</v>
      </c>
      <c r="I1702" s="388">
        <v>0.41666666666666669</v>
      </c>
      <c r="J1702" s="388">
        <v>0</v>
      </c>
      <c r="K1702" s="386" t="s">
        <v>75</v>
      </c>
      <c r="L1702" s="386" t="s">
        <v>75</v>
      </c>
      <c r="M1702" s="386" t="s">
        <v>244</v>
      </c>
      <c r="N1702" s="386" t="s">
        <v>62</v>
      </c>
      <c r="O1702" s="386" t="s">
        <v>76</v>
      </c>
      <c r="P1702" s="386" t="s">
        <v>46</v>
      </c>
      <c r="Q1702" s="386" t="s">
        <v>77</v>
      </c>
      <c r="R1702" s="386">
        <v>0</v>
      </c>
      <c r="S1702" s="386">
        <v>0</v>
      </c>
      <c r="T1702" s="386" t="s">
        <v>390</v>
      </c>
      <c r="U1702" s="386" t="s">
        <v>406</v>
      </c>
    </row>
    <row r="1703" spans="1:21">
      <c r="A1703" s="386" t="s">
        <v>75</v>
      </c>
      <c r="B1703" s="386" t="s">
        <v>5</v>
      </c>
      <c r="C1703" s="386"/>
      <c r="D1703" s="387">
        <v>45078</v>
      </c>
      <c r="E1703" s="386">
        <v>6</v>
      </c>
      <c r="F1703" s="386">
        <v>2023</v>
      </c>
      <c r="G1703" s="388">
        <v>15</v>
      </c>
      <c r="H1703" s="388">
        <v>25</v>
      </c>
      <c r="I1703" s="388">
        <v>1.25</v>
      </c>
      <c r="J1703" s="388">
        <v>0</v>
      </c>
      <c r="K1703" s="386" t="s">
        <v>75</v>
      </c>
      <c r="L1703" s="386" t="s">
        <v>75</v>
      </c>
      <c r="M1703" s="386" t="s">
        <v>244</v>
      </c>
      <c r="N1703" s="386" t="s">
        <v>62</v>
      </c>
      <c r="O1703" s="386" t="s">
        <v>76</v>
      </c>
      <c r="P1703" s="386" t="s">
        <v>46</v>
      </c>
      <c r="Q1703" s="386" t="s">
        <v>77</v>
      </c>
      <c r="R1703" s="386">
        <v>0</v>
      </c>
      <c r="S1703" s="389">
        <v>0</v>
      </c>
      <c r="T1703" s="386" t="s">
        <v>390</v>
      </c>
      <c r="U1703" s="386" t="s">
        <v>406</v>
      </c>
    </row>
    <row r="1704" spans="1:21">
      <c r="A1704" s="386" t="s">
        <v>75</v>
      </c>
      <c r="B1704" s="386" t="s">
        <v>11</v>
      </c>
      <c r="C1704" s="386"/>
      <c r="D1704" s="387">
        <v>45078</v>
      </c>
      <c r="E1704" s="386">
        <v>6</v>
      </c>
      <c r="F1704" s="386">
        <v>2023</v>
      </c>
      <c r="G1704" s="388">
        <v>50</v>
      </c>
      <c r="H1704" s="388">
        <v>25</v>
      </c>
      <c r="I1704" s="388">
        <v>4.166666666666667</v>
      </c>
      <c r="J1704" s="388">
        <v>11.68</v>
      </c>
      <c r="K1704" s="386" t="s">
        <v>75</v>
      </c>
      <c r="L1704" s="386" t="s">
        <v>75</v>
      </c>
      <c r="M1704" s="386" t="s">
        <v>244</v>
      </c>
      <c r="N1704" s="386" t="s">
        <v>62</v>
      </c>
      <c r="O1704" s="386" t="s">
        <v>76</v>
      </c>
      <c r="P1704" s="386" t="s">
        <v>46</v>
      </c>
      <c r="Q1704" s="386" t="s">
        <v>77</v>
      </c>
      <c r="R1704" s="386">
        <v>0</v>
      </c>
      <c r="S1704" s="386">
        <v>0</v>
      </c>
      <c r="T1704" s="386" t="s">
        <v>390</v>
      </c>
      <c r="U1704" s="386" t="s">
        <v>406</v>
      </c>
    </row>
    <row r="1705" spans="1:21">
      <c r="A1705" s="386" t="s">
        <v>75</v>
      </c>
      <c r="B1705" s="386" t="s">
        <v>12</v>
      </c>
      <c r="C1705" s="386"/>
      <c r="D1705" s="387">
        <v>45078</v>
      </c>
      <c r="E1705" s="386">
        <v>6</v>
      </c>
      <c r="F1705" s="386">
        <v>2023</v>
      </c>
      <c r="G1705" s="388">
        <v>10</v>
      </c>
      <c r="H1705" s="388">
        <v>25</v>
      </c>
      <c r="I1705" s="388">
        <v>0.83333333333333337</v>
      </c>
      <c r="J1705" s="388">
        <v>0</v>
      </c>
      <c r="K1705" s="386" t="s">
        <v>75</v>
      </c>
      <c r="L1705" s="386" t="s">
        <v>75</v>
      </c>
      <c r="M1705" s="386" t="s">
        <v>244</v>
      </c>
      <c r="N1705" s="386" t="s">
        <v>62</v>
      </c>
      <c r="O1705" s="386" t="s">
        <v>76</v>
      </c>
      <c r="P1705" s="386" t="s">
        <v>46</v>
      </c>
      <c r="Q1705" s="386" t="s">
        <v>77</v>
      </c>
      <c r="R1705" s="386">
        <v>0</v>
      </c>
      <c r="S1705" s="386">
        <v>0</v>
      </c>
      <c r="T1705" s="386" t="s">
        <v>390</v>
      </c>
      <c r="U1705" s="386" t="s">
        <v>406</v>
      </c>
    </row>
    <row r="1706" spans="1:21">
      <c r="A1706" s="386" t="s">
        <v>75</v>
      </c>
      <c r="B1706" s="386" t="s">
        <v>15</v>
      </c>
      <c r="C1706" s="386"/>
      <c r="D1706" s="387">
        <v>45078</v>
      </c>
      <c r="E1706" s="386">
        <v>6</v>
      </c>
      <c r="F1706" s="386">
        <v>2023</v>
      </c>
      <c r="G1706" s="388">
        <v>5</v>
      </c>
      <c r="H1706" s="388">
        <v>25</v>
      </c>
      <c r="I1706" s="388">
        <v>0.41666666666666669</v>
      </c>
      <c r="J1706" s="388">
        <v>0</v>
      </c>
      <c r="K1706" s="386" t="s">
        <v>75</v>
      </c>
      <c r="L1706" s="386" t="s">
        <v>75</v>
      </c>
      <c r="M1706" s="386" t="s">
        <v>244</v>
      </c>
      <c r="N1706" s="386" t="s">
        <v>62</v>
      </c>
      <c r="O1706" s="386" t="s">
        <v>76</v>
      </c>
      <c r="P1706" s="386" t="s">
        <v>46</v>
      </c>
      <c r="Q1706" s="386" t="s">
        <v>77</v>
      </c>
      <c r="R1706" s="386">
        <v>0</v>
      </c>
      <c r="S1706" s="389">
        <v>0</v>
      </c>
      <c r="T1706" s="386" t="s">
        <v>390</v>
      </c>
      <c r="U1706" s="386" t="s">
        <v>406</v>
      </c>
    </row>
    <row r="1707" spans="1:21">
      <c r="A1707" s="386" t="s">
        <v>75</v>
      </c>
      <c r="B1707" s="386" t="s">
        <v>16</v>
      </c>
      <c r="C1707" s="386"/>
      <c r="D1707" s="387">
        <v>45078</v>
      </c>
      <c r="E1707" s="386">
        <v>6</v>
      </c>
      <c r="F1707" s="386">
        <v>2023</v>
      </c>
      <c r="G1707" s="388">
        <v>5</v>
      </c>
      <c r="H1707" s="388">
        <v>25</v>
      </c>
      <c r="I1707" s="388">
        <v>0.41666666666666669</v>
      </c>
      <c r="J1707" s="388">
        <v>0</v>
      </c>
      <c r="K1707" s="386" t="s">
        <v>75</v>
      </c>
      <c r="L1707" s="386" t="s">
        <v>75</v>
      </c>
      <c r="M1707" s="386" t="s">
        <v>244</v>
      </c>
      <c r="N1707" s="386" t="s">
        <v>62</v>
      </c>
      <c r="O1707" s="386" t="s">
        <v>76</v>
      </c>
      <c r="P1707" s="386" t="s">
        <v>46</v>
      </c>
      <c r="Q1707" s="386" t="s">
        <v>77</v>
      </c>
      <c r="R1707" s="386">
        <v>0</v>
      </c>
      <c r="S1707" s="386">
        <v>0</v>
      </c>
      <c r="T1707" s="386" t="s">
        <v>390</v>
      </c>
      <c r="U1707" s="386" t="s">
        <v>406</v>
      </c>
    </row>
    <row r="1708" spans="1:21">
      <c r="A1708" s="386" t="s">
        <v>75</v>
      </c>
      <c r="B1708" s="386" t="s">
        <v>17</v>
      </c>
      <c r="C1708" s="386"/>
      <c r="D1708" s="387">
        <v>45078</v>
      </c>
      <c r="E1708" s="386">
        <v>6</v>
      </c>
      <c r="F1708" s="386">
        <v>2023</v>
      </c>
      <c r="G1708" s="388">
        <v>5</v>
      </c>
      <c r="H1708" s="388">
        <v>25</v>
      </c>
      <c r="I1708" s="388">
        <v>0.41666666666666669</v>
      </c>
      <c r="J1708" s="388">
        <v>0</v>
      </c>
      <c r="K1708" s="386" t="s">
        <v>75</v>
      </c>
      <c r="L1708" s="386" t="s">
        <v>75</v>
      </c>
      <c r="M1708" s="386" t="s">
        <v>244</v>
      </c>
      <c r="N1708" s="386" t="s">
        <v>62</v>
      </c>
      <c r="O1708" s="386" t="s">
        <v>76</v>
      </c>
      <c r="P1708" s="386" t="s">
        <v>46</v>
      </c>
      <c r="Q1708" s="386" t="s">
        <v>77</v>
      </c>
      <c r="R1708" s="386">
        <v>0</v>
      </c>
      <c r="S1708" s="386">
        <v>0</v>
      </c>
      <c r="T1708" s="386" t="s">
        <v>390</v>
      </c>
      <c r="U1708" s="386" t="s">
        <v>406</v>
      </c>
    </row>
    <row r="1709" spans="1:21">
      <c r="A1709" s="386" t="s">
        <v>75</v>
      </c>
      <c r="B1709" s="386" t="s">
        <v>132</v>
      </c>
      <c r="C1709" s="386"/>
      <c r="D1709" s="387">
        <v>45078</v>
      </c>
      <c r="E1709" s="386">
        <v>6</v>
      </c>
      <c r="F1709" s="386">
        <v>2023</v>
      </c>
      <c r="G1709" s="388">
        <v>0</v>
      </c>
      <c r="H1709" s="388">
        <v>25</v>
      </c>
      <c r="I1709" s="388">
        <v>0</v>
      </c>
      <c r="J1709" s="388">
        <v>0</v>
      </c>
      <c r="K1709" s="386" t="s">
        <v>75</v>
      </c>
      <c r="L1709" s="386" t="s">
        <v>75</v>
      </c>
      <c r="M1709" s="386" t="s">
        <v>244</v>
      </c>
      <c r="N1709" s="386" t="s">
        <v>62</v>
      </c>
      <c r="O1709" s="386" t="s">
        <v>76</v>
      </c>
      <c r="P1709" s="386" t="s">
        <v>46</v>
      </c>
      <c r="Q1709" s="386" t="s">
        <v>77</v>
      </c>
      <c r="R1709" s="386">
        <v>0</v>
      </c>
      <c r="S1709" s="389">
        <v>0</v>
      </c>
      <c r="T1709" s="386" t="s">
        <v>390</v>
      </c>
      <c r="U1709" s="386" t="s">
        <v>406</v>
      </c>
    </row>
    <row r="1710" spans="1:21">
      <c r="A1710" s="386" t="s">
        <v>75</v>
      </c>
      <c r="B1710" s="386" t="s">
        <v>13</v>
      </c>
      <c r="C1710" s="386"/>
      <c r="D1710" s="387">
        <v>45078</v>
      </c>
      <c r="E1710" s="386">
        <v>6</v>
      </c>
      <c r="F1710" s="386">
        <v>2023</v>
      </c>
      <c r="G1710" s="388">
        <v>0</v>
      </c>
      <c r="H1710" s="388">
        <v>25</v>
      </c>
      <c r="I1710" s="388">
        <v>0</v>
      </c>
      <c r="J1710" s="388">
        <v>0</v>
      </c>
      <c r="K1710" s="386" t="s">
        <v>75</v>
      </c>
      <c r="L1710" s="386" t="s">
        <v>75</v>
      </c>
      <c r="M1710" s="386" t="s">
        <v>244</v>
      </c>
      <c r="N1710" s="386" t="s">
        <v>62</v>
      </c>
      <c r="O1710" s="386" t="s">
        <v>76</v>
      </c>
      <c r="P1710" s="386" t="s">
        <v>46</v>
      </c>
      <c r="Q1710" s="386" t="s">
        <v>77</v>
      </c>
      <c r="R1710" s="386">
        <v>0</v>
      </c>
      <c r="S1710" s="386">
        <v>0</v>
      </c>
      <c r="T1710" s="386" t="s">
        <v>390</v>
      </c>
      <c r="U1710" s="386" t="s">
        <v>406</v>
      </c>
    </row>
    <row r="1711" spans="1:21">
      <c r="A1711" s="386" t="s">
        <v>75</v>
      </c>
      <c r="B1711" s="386" t="s">
        <v>14</v>
      </c>
      <c r="C1711" s="386"/>
      <c r="D1711" s="387">
        <v>45078</v>
      </c>
      <c r="E1711" s="386">
        <v>6</v>
      </c>
      <c r="F1711" s="386">
        <v>2023</v>
      </c>
      <c r="G1711" s="388">
        <v>0</v>
      </c>
      <c r="H1711" s="388">
        <v>25</v>
      </c>
      <c r="I1711" s="388">
        <v>0</v>
      </c>
      <c r="J1711" s="388">
        <v>0</v>
      </c>
      <c r="K1711" s="386" t="s">
        <v>75</v>
      </c>
      <c r="L1711" s="386" t="s">
        <v>75</v>
      </c>
      <c r="M1711" s="386" t="s">
        <v>244</v>
      </c>
      <c r="N1711" s="386" t="s">
        <v>62</v>
      </c>
      <c r="O1711" s="386" t="s">
        <v>76</v>
      </c>
      <c r="P1711" s="386" t="s">
        <v>46</v>
      </c>
      <c r="Q1711" s="386" t="s">
        <v>77</v>
      </c>
      <c r="R1711" s="386">
        <v>0</v>
      </c>
      <c r="S1711" s="386">
        <v>0</v>
      </c>
      <c r="T1711" s="386" t="s">
        <v>390</v>
      </c>
      <c r="U1711" s="386" t="s">
        <v>406</v>
      </c>
    </row>
    <row r="1712" spans="1:21">
      <c r="A1712" s="386" t="s">
        <v>78</v>
      </c>
      <c r="B1712" s="386" t="s">
        <v>7</v>
      </c>
      <c r="C1712" s="386"/>
      <c r="D1712" s="387">
        <v>45078</v>
      </c>
      <c r="E1712" s="386">
        <v>6</v>
      </c>
      <c r="F1712" s="386">
        <v>2023</v>
      </c>
      <c r="G1712" s="388">
        <v>15.416666666666666</v>
      </c>
      <c r="H1712" s="388">
        <v>25</v>
      </c>
      <c r="I1712" s="388">
        <v>1.2847222222222221</v>
      </c>
      <c r="J1712" s="388">
        <v>0.99</v>
      </c>
      <c r="K1712" s="386" t="s">
        <v>78</v>
      </c>
      <c r="L1712" s="386" t="s">
        <v>78</v>
      </c>
      <c r="M1712" s="386" t="s">
        <v>244</v>
      </c>
      <c r="N1712" s="386" t="s">
        <v>79</v>
      </c>
      <c r="O1712" s="386" t="s">
        <v>80</v>
      </c>
      <c r="P1712" s="386" t="s">
        <v>60</v>
      </c>
      <c r="Q1712" s="386" t="s">
        <v>81</v>
      </c>
      <c r="R1712" s="386">
        <v>0</v>
      </c>
      <c r="S1712" s="389">
        <v>0</v>
      </c>
      <c r="T1712" s="386" t="s">
        <v>390</v>
      </c>
      <c r="U1712" s="386" t="s">
        <v>406</v>
      </c>
    </row>
    <row r="1713" spans="1:21">
      <c r="A1713" s="386" t="s">
        <v>78</v>
      </c>
      <c r="B1713" s="386" t="s">
        <v>8</v>
      </c>
      <c r="C1713" s="386"/>
      <c r="D1713" s="387">
        <v>45078</v>
      </c>
      <c r="E1713" s="386">
        <v>6</v>
      </c>
      <c r="F1713" s="386">
        <v>2023</v>
      </c>
      <c r="G1713" s="388">
        <v>12.333333333333334</v>
      </c>
      <c r="H1713" s="388">
        <v>25</v>
      </c>
      <c r="I1713" s="388">
        <v>1.0277777777777779</v>
      </c>
      <c r="J1713" s="388">
        <v>0</v>
      </c>
      <c r="K1713" s="386" t="s">
        <v>78</v>
      </c>
      <c r="L1713" s="386" t="s">
        <v>78</v>
      </c>
      <c r="M1713" s="386" t="s">
        <v>244</v>
      </c>
      <c r="N1713" s="386" t="s">
        <v>79</v>
      </c>
      <c r="O1713" s="386" t="s">
        <v>80</v>
      </c>
      <c r="P1713" s="386" t="s">
        <v>60</v>
      </c>
      <c r="Q1713" s="386" t="s">
        <v>81</v>
      </c>
      <c r="R1713" s="386">
        <v>0</v>
      </c>
      <c r="S1713" s="386">
        <v>0</v>
      </c>
      <c r="T1713" s="386" t="s">
        <v>390</v>
      </c>
      <c r="U1713" s="386" t="s">
        <v>406</v>
      </c>
    </row>
    <row r="1714" spans="1:21">
      <c r="A1714" s="386" t="s">
        <v>78</v>
      </c>
      <c r="B1714" s="386" t="s">
        <v>9</v>
      </c>
      <c r="C1714" s="386"/>
      <c r="D1714" s="387">
        <v>45078</v>
      </c>
      <c r="E1714" s="386">
        <v>6</v>
      </c>
      <c r="F1714" s="386">
        <v>2023</v>
      </c>
      <c r="G1714" s="388">
        <v>31.861111111111111</v>
      </c>
      <c r="H1714" s="388">
        <v>25</v>
      </c>
      <c r="I1714" s="388">
        <v>2.6550925925925926</v>
      </c>
      <c r="J1714" s="388">
        <v>2.0250124</v>
      </c>
      <c r="K1714" s="386" t="s">
        <v>78</v>
      </c>
      <c r="L1714" s="386" t="s">
        <v>78</v>
      </c>
      <c r="M1714" s="386" t="s">
        <v>244</v>
      </c>
      <c r="N1714" s="386" t="s">
        <v>79</v>
      </c>
      <c r="O1714" s="386" t="s">
        <v>80</v>
      </c>
      <c r="P1714" s="386" t="s">
        <v>60</v>
      </c>
      <c r="Q1714" s="386" t="s">
        <v>81</v>
      </c>
      <c r="R1714" s="386">
        <v>0</v>
      </c>
      <c r="S1714" s="386">
        <v>0</v>
      </c>
      <c r="T1714" s="386" t="s">
        <v>390</v>
      </c>
      <c r="U1714" s="386" t="s">
        <v>406</v>
      </c>
    </row>
    <row r="1715" spans="1:21">
      <c r="A1715" s="386" t="s">
        <v>78</v>
      </c>
      <c r="B1715" s="386" t="s">
        <v>10</v>
      </c>
      <c r="C1715" s="386"/>
      <c r="D1715" s="387">
        <v>45078</v>
      </c>
      <c r="E1715" s="386">
        <v>6</v>
      </c>
      <c r="F1715" s="386">
        <v>2023</v>
      </c>
      <c r="G1715" s="388">
        <v>3.0833333333333335</v>
      </c>
      <c r="H1715" s="388">
        <v>25</v>
      </c>
      <c r="I1715" s="388">
        <v>0.25694444444444448</v>
      </c>
      <c r="J1715" s="388">
        <v>0.32330000000000003</v>
      </c>
      <c r="K1715" s="386" t="s">
        <v>78</v>
      </c>
      <c r="L1715" s="386" t="s">
        <v>78</v>
      </c>
      <c r="M1715" s="386" t="s">
        <v>244</v>
      </c>
      <c r="N1715" s="386" t="s">
        <v>79</v>
      </c>
      <c r="O1715" s="386" t="s">
        <v>80</v>
      </c>
      <c r="P1715" s="386" t="s">
        <v>60</v>
      </c>
      <c r="Q1715" s="386" t="s">
        <v>81</v>
      </c>
      <c r="R1715" s="386">
        <v>0.22</v>
      </c>
      <c r="S1715" s="389">
        <v>4.75</v>
      </c>
      <c r="T1715" s="386" t="s">
        <v>390</v>
      </c>
      <c r="U1715" s="386" t="s">
        <v>406</v>
      </c>
    </row>
    <row r="1716" spans="1:21">
      <c r="A1716" s="386" t="s">
        <v>78</v>
      </c>
      <c r="B1716" s="386" t="s">
        <v>5</v>
      </c>
      <c r="C1716" s="386"/>
      <c r="D1716" s="387">
        <v>45078</v>
      </c>
      <c r="E1716" s="386">
        <v>6</v>
      </c>
      <c r="F1716" s="386">
        <v>2023</v>
      </c>
      <c r="G1716" s="388">
        <v>16.444444444444443</v>
      </c>
      <c r="H1716" s="388">
        <v>25</v>
      </c>
      <c r="I1716" s="388">
        <v>1.3703703703703702</v>
      </c>
      <c r="J1716" s="388">
        <v>7.1999999999999998E-3</v>
      </c>
      <c r="K1716" s="386" t="s">
        <v>78</v>
      </c>
      <c r="L1716" s="386" t="s">
        <v>78</v>
      </c>
      <c r="M1716" s="386" t="s">
        <v>244</v>
      </c>
      <c r="N1716" s="386" t="s">
        <v>79</v>
      </c>
      <c r="O1716" s="386" t="s">
        <v>80</v>
      </c>
      <c r="P1716" s="386" t="s">
        <v>60</v>
      </c>
      <c r="Q1716" s="386" t="s">
        <v>81</v>
      </c>
      <c r="R1716" s="386">
        <v>0.22</v>
      </c>
      <c r="S1716" s="386">
        <v>0</v>
      </c>
      <c r="T1716" s="386" t="s">
        <v>390</v>
      </c>
      <c r="U1716" s="386" t="s">
        <v>406</v>
      </c>
    </row>
    <row r="1717" spans="1:21">
      <c r="A1717" s="386" t="s">
        <v>78</v>
      </c>
      <c r="B1717" s="386" t="s">
        <v>11</v>
      </c>
      <c r="C1717" s="386"/>
      <c r="D1717" s="387">
        <v>45078</v>
      </c>
      <c r="E1717" s="386">
        <v>6</v>
      </c>
      <c r="F1717" s="386">
        <v>2023</v>
      </c>
      <c r="G1717" s="388">
        <v>94.555555555555557</v>
      </c>
      <c r="H1717" s="388">
        <v>25</v>
      </c>
      <c r="I1717" s="388">
        <v>7.8796296296296306</v>
      </c>
      <c r="J1717" s="388">
        <v>9.0325380000000006</v>
      </c>
      <c r="K1717" s="386" t="s">
        <v>78</v>
      </c>
      <c r="L1717" s="386" t="s">
        <v>78</v>
      </c>
      <c r="M1717" s="386" t="s">
        <v>244</v>
      </c>
      <c r="N1717" s="386" t="s">
        <v>79</v>
      </c>
      <c r="O1717" s="386" t="s">
        <v>80</v>
      </c>
      <c r="P1717" s="386" t="s">
        <v>60</v>
      </c>
      <c r="Q1717" s="386" t="s">
        <v>81</v>
      </c>
      <c r="R1717" s="386">
        <v>0.22</v>
      </c>
      <c r="S1717" s="386">
        <v>0</v>
      </c>
      <c r="T1717" s="386" t="s">
        <v>390</v>
      </c>
      <c r="U1717" s="386" t="s">
        <v>406</v>
      </c>
    </row>
    <row r="1718" spans="1:21">
      <c r="A1718" s="386" t="s">
        <v>78</v>
      </c>
      <c r="B1718" s="386" t="s">
        <v>12</v>
      </c>
      <c r="C1718" s="386"/>
      <c r="D1718" s="387">
        <v>45078</v>
      </c>
      <c r="E1718" s="386">
        <v>6</v>
      </c>
      <c r="F1718" s="386">
        <v>2023</v>
      </c>
      <c r="G1718" s="388">
        <v>10.277777777777779</v>
      </c>
      <c r="H1718" s="388">
        <v>25</v>
      </c>
      <c r="I1718" s="388">
        <v>0.85648148148148151</v>
      </c>
      <c r="J1718" s="388">
        <v>2.1701899999999998</v>
      </c>
      <c r="K1718" s="386" t="s">
        <v>78</v>
      </c>
      <c r="L1718" s="386" t="s">
        <v>78</v>
      </c>
      <c r="M1718" s="386" t="s">
        <v>244</v>
      </c>
      <c r="N1718" s="386" t="s">
        <v>79</v>
      </c>
      <c r="O1718" s="386" t="s">
        <v>80</v>
      </c>
      <c r="P1718" s="386" t="s">
        <v>60</v>
      </c>
      <c r="Q1718" s="386" t="s">
        <v>81</v>
      </c>
      <c r="R1718" s="386">
        <v>0</v>
      </c>
      <c r="S1718" s="389">
        <v>0</v>
      </c>
      <c r="T1718" s="386" t="s">
        <v>390</v>
      </c>
      <c r="U1718" s="386" t="s">
        <v>406</v>
      </c>
    </row>
    <row r="1719" spans="1:21">
      <c r="A1719" s="386" t="s">
        <v>78</v>
      </c>
      <c r="B1719" s="386" t="s">
        <v>15</v>
      </c>
      <c r="C1719" s="386"/>
      <c r="D1719" s="387">
        <v>45078</v>
      </c>
      <c r="E1719" s="386">
        <v>6</v>
      </c>
      <c r="F1719" s="386">
        <v>2023</v>
      </c>
      <c r="G1719" s="388">
        <v>0</v>
      </c>
      <c r="H1719" s="388">
        <v>25</v>
      </c>
      <c r="I1719" s="388">
        <v>0</v>
      </c>
      <c r="J1719" s="388">
        <v>0</v>
      </c>
      <c r="K1719" s="386" t="s">
        <v>78</v>
      </c>
      <c r="L1719" s="386" t="s">
        <v>78</v>
      </c>
      <c r="M1719" s="386" t="s">
        <v>244</v>
      </c>
      <c r="N1719" s="386" t="s">
        <v>79</v>
      </c>
      <c r="O1719" s="386" t="s">
        <v>80</v>
      </c>
      <c r="P1719" s="386" t="s">
        <v>60</v>
      </c>
      <c r="Q1719" s="386" t="s">
        <v>81</v>
      </c>
      <c r="R1719" s="386">
        <v>0</v>
      </c>
      <c r="S1719" s="386">
        <v>0</v>
      </c>
      <c r="T1719" s="386" t="s">
        <v>390</v>
      </c>
      <c r="U1719" s="386" t="s">
        <v>406</v>
      </c>
    </row>
    <row r="1720" spans="1:21">
      <c r="A1720" s="386" t="s">
        <v>78</v>
      </c>
      <c r="B1720" s="386" t="s">
        <v>16</v>
      </c>
      <c r="C1720" s="386"/>
      <c r="D1720" s="387">
        <v>45078</v>
      </c>
      <c r="E1720" s="386">
        <v>6</v>
      </c>
      <c r="F1720" s="386">
        <v>2023</v>
      </c>
      <c r="G1720" s="388">
        <v>1.0277777777777777</v>
      </c>
      <c r="H1720" s="388">
        <v>25</v>
      </c>
      <c r="I1720" s="388">
        <v>8.564814814814814E-2</v>
      </c>
      <c r="J1720" s="388">
        <v>0.22</v>
      </c>
      <c r="K1720" s="386" t="s">
        <v>78</v>
      </c>
      <c r="L1720" s="386" t="s">
        <v>78</v>
      </c>
      <c r="M1720" s="386" t="s">
        <v>244</v>
      </c>
      <c r="N1720" s="386" t="s">
        <v>79</v>
      </c>
      <c r="O1720" s="386" t="s">
        <v>80</v>
      </c>
      <c r="P1720" s="386" t="s">
        <v>60</v>
      </c>
      <c r="Q1720" s="386" t="s">
        <v>81</v>
      </c>
      <c r="R1720" s="386">
        <v>0</v>
      </c>
      <c r="S1720" s="386">
        <v>0</v>
      </c>
      <c r="T1720" s="386" t="s">
        <v>390</v>
      </c>
      <c r="U1720" s="386" t="s">
        <v>406</v>
      </c>
    </row>
    <row r="1721" spans="1:21">
      <c r="A1721" s="386" t="s">
        <v>78</v>
      </c>
      <c r="B1721" s="386" t="s">
        <v>17</v>
      </c>
      <c r="C1721" s="386"/>
      <c r="D1721" s="387">
        <v>45078</v>
      </c>
      <c r="E1721" s="386">
        <v>6</v>
      </c>
      <c r="F1721" s="386">
        <v>2023</v>
      </c>
      <c r="G1721" s="388">
        <v>0</v>
      </c>
      <c r="H1721" s="388">
        <v>25</v>
      </c>
      <c r="I1721" s="388">
        <v>0</v>
      </c>
      <c r="J1721" s="388">
        <v>0</v>
      </c>
      <c r="K1721" s="386" t="s">
        <v>78</v>
      </c>
      <c r="L1721" s="386" t="s">
        <v>78</v>
      </c>
      <c r="M1721" s="386" t="s">
        <v>244</v>
      </c>
      <c r="N1721" s="386" t="s">
        <v>79</v>
      </c>
      <c r="O1721" s="386" t="s">
        <v>80</v>
      </c>
      <c r="P1721" s="386" t="s">
        <v>60</v>
      </c>
      <c r="Q1721" s="386" t="s">
        <v>81</v>
      </c>
      <c r="R1721" s="386">
        <v>0.25666666666666665</v>
      </c>
      <c r="S1721" s="389">
        <v>1.07</v>
      </c>
      <c r="T1721" s="386" t="s">
        <v>390</v>
      </c>
      <c r="U1721" s="386" t="s">
        <v>406</v>
      </c>
    </row>
    <row r="1722" spans="1:21">
      <c r="A1722" s="386" t="s">
        <v>78</v>
      </c>
      <c r="B1722" s="386" t="s">
        <v>132</v>
      </c>
      <c r="C1722" s="386"/>
      <c r="D1722" s="387">
        <v>45078</v>
      </c>
      <c r="E1722" s="386">
        <v>6</v>
      </c>
      <c r="F1722" s="386">
        <v>2023</v>
      </c>
      <c r="G1722" s="388">
        <v>0</v>
      </c>
      <c r="H1722" s="388">
        <v>25</v>
      </c>
      <c r="I1722" s="388">
        <v>0</v>
      </c>
      <c r="J1722" s="388">
        <v>0</v>
      </c>
      <c r="K1722" s="386" t="s">
        <v>78</v>
      </c>
      <c r="L1722" s="386" t="s">
        <v>78</v>
      </c>
      <c r="M1722" s="386" t="s">
        <v>244</v>
      </c>
      <c r="N1722" s="386" t="s">
        <v>79</v>
      </c>
      <c r="O1722" s="386" t="s">
        <v>80</v>
      </c>
      <c r="P1722" s="386" t="s">
        <v>60</v>
      </c>
      <c r="Q1722" s="386" t="s">
        <v>81</v>
      </c>
      <c r="R1722" s="386">
        <v>0.25666666666666665</v>
      </c>
      <c r="S1722" s="386">
        <v>0</v>
      </c>
      <c r="T1722" s="386" t="s">
        <v>390</v>
      </c>
      <c r="U1722" s="386" t="s">
        <v>406</v>
      </c>
    </row>
    <row r="1723" spans="1:21">
      <c r="A1723" s="386" t="s">
        <v>78</v>
      </c>
      <c r="B1723" s="386" t="s">
        <v>13</v>
      </c>
      <c r="C1723" s="386"/>
      <c r="D1723" s="387">
        <v>45078</v>
      </c>
      <c r="E1723" s="386">
        <v>6</v>
      </c>
      <c r="F1723" s="386">
        <v>2023</v>
      </c>
      <c r="G1723" s="388">
        <v>0</v>
      </c>
      <c r="H1723" s="388">
        <v>25</v>
      </c>
      <c r="I1723" s="388">
        <v>0</v>
      </c>
      <c r="J1723" s="388">
        <v>0</v>
      </c>
      <c r="K1723" s="386" t="s">
        <v>78</v>
      </c>
      <c r="L1723" s="386" t="s">
        <v>78</v>
      </c>
      <c r="M1723" s="386" t="s">
        <v>244</v>
      </c>
      <c r="N1723" s="386" t="s">
        <v>79</v>
      </c>
      <c r="O1723" s="386" t="s">
        <v>80</v>
      </c>
      <c r="P1723" s="386" t="s">
        <v>60</v>
      </c>
      <c r="Q1723" s="386" t="s">
        <v>81</v>
      </c>
      <c r="R1723" s="386">
        <v>0.25666666666666665</v>
      </c>
      <c r="S1723" s="386">
        <v>0</v>
      </c>
      <c r="T1723" s="386" t="s">
        <v>390</v>
      </c>
      <c r="U1723" s="386" t="s">
        <v>406</v>
      </c>
    </row>
    <row r="1724" spans="1:21">
      <c r="A1724" s="386" t="s">
        <v>78</v>
      </c>
      <c r="B1724" s="386" t="s">
        <v>14</v>
      </c>
      <c r="C1724" s="386"/>
      <c r="D1724" s="387">
        <v>45078</v>
      </c>
      <c r="E1724" s="386">
        <v>6</v>
      </c>
      <c r="F1724" s="386">
        <v>2023</v>
      </c>
      <c r="G1724" s="388">
        <v>0</v>
      </c>
      <c r="H1724" s="388">
        <v>25</v>
      </c>
      <c r="I1724" s="388">
        <v>0</v>
      </c>
      <c r="J1724" s="388">
        <v>0</v>
      </c>
      <c r="K1724" s="386" t="s">
        <v>78</v>
      </c>
      <c r="L1724" s="386" t="s">
        <v>78</v>
      </c>
      <c r="M1724" s="386" t="s">
        <v>244</v>
      </c>
      <c r="N1724" s="386" t="s">
        <v>79</v>
      </c>
      <c r="O1724" s="386" t="s">
        <v>80</v>
      </c>
      <c r="P1724" s="386" t="s">
        <v>60</v>
      </c>
      <c r="Q1724" s="386" t="s">
        <v>81</v>
      </c>
      <c r="R1724" s="386">
        <v>6.2333333333333331E-2</v>
      </c>
      <c r="S1724" s="389">
        <v>0</v>
      </c>
      <c r="T1724" s="386" t="s">
        <v>390</v>
      </c>
      <c r="U1724" s="386" t="s">
        <v>406</v>
      </c>
    </row>
    <row r="1725" spans="1:21">
      <c r="A1725" s="386" t="s">
        <v>82</v>
      </c>
      <c r="B1725" s="386" t="s">
        <v>7</v>
      </c>
      <c r="C1725" s="386"/>
      <c r="D1725" s="387">
        <v>45078</v>
      </c>
      <c r="E1725" s="386">
        <v>6</v>
      </c>
      <c r="F1725" s="386">
        <v>2023</v>
      </c>
      <c r="G1725" s="388">
        <v>33.962264150943398</v>
      </c>
      <c r="H1725" s="388">
        <v>25</v>
      </c>
      <c r="I1725" s="388">
        <v>2.8301886792452833</v>
      </c>
      <c r="J1725" s="388">
        <v>3.89</v>
      </c>
      <c r="K1725" s="386" t="s">
        <v>82</v>
      </c>
      <c r="L1725" s="386" t="s">
        <v>41</v>
      </c>
      <c r="M1725" s="386" t="s">
        <v>244</v>
      </c>
      <c r="N1725" s="386" t="s">
        <v>83</v>
      </c>
      <c r="O1725" s="386" t="s">
        <v>84</v>
      </c>
      <c r="P1725" s="386" t="s">
        <v>46</v>
      </c>
      <c r="Q1725" s="386" t="s">
        <v>85</v>
      </c>
      <c r="R1725" s="386">
        <v>6.2333333333333331E-2</v>
      </c>
      <c r="S1725" s="386">
        <v>0</v>
      </c>
      <c r="T1725" s="386" t="s">
        <v>390</v>
      </c>
      <c r="U1725" s="386" t="s">
        <v>406</v>
      </c>
    </row>
    <row r="1726" spans="1:21">
      <c r="A1726" s="386" t="s">
        <v>82</v>
      </c>
      <c r="B1726" s="386" t="s">
        <v>8</v>
      </c>
      <c r="C1726" s="386"/>
      <c r="D1726" s="387">
        <v>45078</v>
      </c>
      <c r="E1726" s="386">
        <v>6</v>
      </c>
      <c r="F1726" s="386">
        <v>2023</v>
      </c>
      <c r="G1726" s="388">
        <v>22.641509433962266</v>
      </c>
      <c r="H1726" s="388">
        <v>25</v>
      </c>
      <c r="I1726" s="388">
        <v>1.8867924528301887</v>
      </c>
      <c r="J1726" s="388">
        <v>0</v>
      </c>
      <c r="K1726" s="386" t="s">
        <v>82</v>
      </c>
      <c r="L1726" s="386" t="s">
        <v>41</v>
      </c>
      <c r="M1726" s="386" t="s">
        <v>244</v>
      </c>
      <c r="N1726" s="386" t="s">
        <v>83</v>
      </c>
      <c r="O1726" s="386" t="s">
        <v>84</v>
      </c>
      <c r="P1726" s="386" t="s">
        <v>46</v>
      </c>
      <c r="Q1726" s="386" t="s">
        <v>85</v>
      </c>
      <c r="R1726" s="386">
        <v>6.2333333333333331E-2</v>
      </c>
      <c r="S1726" s="386">
        <v>6.9999999999999993E-2</v>
      </c>
      <c r="T1726" s="386" t="s">
        <v>390</v>
      </c>
      <c r="U1726" s="386" t="s">
        <v>406</v>
      </c>
    </row>
    <row r="1727" spans="1:21">
      <c r="A1727" s="386" t="s">
        <v>82</v>
      </c>
      <c r="B1727" s="386" t="s">
        <v>9</v>
      </c>
      <c r="C1727" s="386"/>
      <c r="D1727" s="387">
        <v>45078</v>
      </c>
      <c r="E1727" s="386">
        <v>6</v>
      </c>
      <c r="F1727" s="386">
        <v>2023</v>
      </c>
      <c r="G1727" s="388">
        <v>13.584905660377355</v>
      </c>
      <c r="H1727" s="388">
        <v>25</v>
      </c>
      <c r="I1727" s="388">
        <v>1.132075471698113</v>
      </c>
      <c r="J1727" s="388">
        <v>0</v>
      </c>
      <c r="K1727" s="386" t="s">
        <v>82</v>
      </c>
      <c r="L1727" s="386" t="s">
        <v>41</v>
      </c>
      <c r="M1727" s="386" t="s">
        <v>244</v>
      </c>
      <c r="N1727" s="386" t="s">
        <v>83</v>
      </c>
      <c r="O1727" s="386" t="s">
        <v>84</v>
      </c>
      <c r="P1727" s="386" t="s">
        <v>46</v>
      </c>
      <c r="Q1727" s="386" t="s">
        <v>85</v>
      </c>
      <c r="R1727" s="386">
        <v>5.5E-2</v>
      </c>
      <c r="S1727" s="389">
        <v>0</v>
      </c>
      <c r="T1727" s="386" t="s">
        <v>390</v>
      </c>
      <c r="U1727" s="386" t="s">
        <v>406</v>
      </c>
    </row>
    <row r="1728" spans="1:21">
      <c r="A1728" s="386" t="s">
        <v>82</v>
      </c>
      <c r="B1728" s="386" t="s">
        <v>10</v>
      </c>
      <c r="C1728" s="386"/>
      <c r="D1728" s="387">
        <v>45078</v>
      </c>
      <c r="E1728" s="386">
        <v>6</v>
      </c>
      <c r="F1728" s="386">
        <v>2023</v>
      </c>
      <c r="G1728" s="388">
        <v>3.3962264150943389</v>
      </c>
      <c r="H1728" s="388">
        <v>25</v>
      </c>
      <c r="I1728" s="388">
        <v>0.28301886792452824</v>
      </c>
      <c r="J1728" s="388">
        <v>0</v>
      </c>
      <c r="K1728" s="386" t="s">
        <v>82</v>
      </c>
      <c r="L1728" s="386" t="s">
        <v>41</v>
      </c>
      <c r="M1728" s="386" t="s">
        <v>244</v>
      </c>
      <c r="N1728" s="386" t="s">
        <v>83</v>
      </c>
      <c r="O1728" s="386" t="s">
        <v>84</v>
      </c>
      <c r="P1728" s="386" t="s">
        <v>46</v>
      </c>
      <c r="Q1728" s="386" t="s">
        <v>85</v>
      </c>
      <c r="R1728" s="386">
        <v>5.5E-2</v>
      </c>
      <c r="S1728" s="386">
        <v>0</v>
      </c>
      <c r="T1728" s="386" t="s">
        <v>390</v>
      </c>
      <c r="U1728" s="386" t="s">
        <v>406</v>
      </c>
    </row>
    <row r="1729" spans="1:21">
      <c r="A1729" s="386" t="s">
        <v>82</v>
      </c>
      <c r="B1729" s="386" t="s">
        <v>5</v>
      </c>
      <c r="C1729" s="386"/>
      <c r="D1729" s="387">
        <v>45078</v>
      </c>
      <c r="E1729" s="386">
        <v>6</v>
      </c>
      <c r="F1729" s="386">
        <v>2023</v>
      </c>
      <c r="G1729" s="388">
        <v>19.811399999999999</v>
      </c>
      <c r="H1729" s="388">
        <v>25</v>
      </c>
      <c r="I1729" s="388">
        <v>1.6509499999999999</v>
      </c>
      <c r="J1729" s="388">
        <v>0</v>
      </c>
      <c r="K1729" s="386" t="s">
        <v>82</v>
      </c>
      <c r="L1729" s="386" t="s">
        <v>41</v>
      </c>
      <c r="M1729" s="386" t="s">
        <v>244</v>
      </c>
      <c r="N1729" s="386" t="s">
        <v>83</v>
      </c>
      <c r="O1729" s="386" t="s">
        <v>84</v>
      </c>
      <c r="P1729" s="386" t="s">
        <v>46</v>
      </c>
      <c r="Q1729" s="386" t="s">
        <v>85</v>
      </c>
      <c r="R1729" s="386">
        <v>5.5E-2</v>
      </c>
      <c r="S1729" s="386">
        <v>0</v>
      </c>
      <c r="T1729" s="386" t="s">
        <v>390</v>
      </c>
      <c r="U1729" s="386" t="s">
        <v>406</v>
      </c>
    </row>
    <row r="1730" spans="1:21">
      <c r="A1730" s="386" t="s">
        <v>82</v>
      </c>
      <c r="B1730" s="386" t="s">
        <v>11</v>
      </c>
      <c r="C1730" s="386"/>
      <c r="D1730" s="387">
        <v>45078</v>
      </c>
      <c r="E1730" s="386">
        <v>6</v>
      </c>
      <c r="F1730" s="386">
        <v>2023</v>
      </c>
      <c r="G1730" s="388">
        <v>90.566037735849065</v>
      </c>
      <c r="H1730" s="388">
        <v>25</v>
      </c>
      <c r="I1730" s="388">
        <v>7.5471698113207548</v>
      </c>
      <c r="J1730" s="388">
        <v>0.93</v>
      </c>
      <c r="K1730" s="386" t="s">
        <v>82</v>
      </c>
      <c r="L1730" s="386" t="s">
        <v>41</v>
      </c>
      <c r="M1730" s="386" t="s">
        <v>244</v>
      </c>
      <c r="N1730" s="386" t="s">
        <v>83</v>
      </c>
      <c r="O1730" s="386" t="s">
        <v>84</v>
      </c>
      <c r="P1730" s="386" t="s">
        <v>46</v>
      </c>
      <c r="Q1730" s="386" t="s">
        <v>85</v>
      </c>
      <c r="R1730" s="386">
        <v>1.0706666666666667</v>
      </c>
      <c r="S1730" s="389">
        <v>1.51</v>
      </c>
      <c r="T1730" s="386" t="s">
        <v>390</v>
      </c>
      <c r="U1730" s="386" t="s">
        <v>406</v>
      </c>
    </row>
    <row r="1731" spans="1:21">
      <c r="A1731" s="386" t="s">
        <v>82</v>
      </c>
      <c r="B1731" s="386" t="s">
        <v>12</v>
      </c>
      <c r="C1731" s="386"/>
      <c r="D1731" s="387">
        <v>45078</v>
      </c>
      <c r="E1731" s="386">
        <v>6</v>
      </c>
      <c r="F1731" s="386">
        <v>2023</v>
      </c>
      <c r="G1731" s="388">
        <v>11.320754716981133</v>
      </c>
      <c r="H1731" s="388">
        <v>25</v>
      </c>
      <c r="I1731" s="388">
        <v>0.94339622641509435</v>
      </c>
      <c r="J1731" s="388">
        <v>0</v>
      </c>
      <c r="K1731" s="386" t="s">
        <v>82</v>
      </c>
      <c r="L1731" s="386" t="s">
        <v>41</v>
      </c>
      <c r="M1731" s="386" t="s">
        <v>244</v>
      </c>
      <c r="N1731" s="386" t="s">
        <v>83</v>
      </c>
      <c r="O1731" s="386" t="s">
        <v>84</v>
      </c>
      <c r="P1731" s="386" t="s">
        <v>46</v>
      </c>
      <c r="Q1731" s="386" t="s">
        <v>85</v>
      </c>
      <c r="R1731" s="386">
        <v>1.0706666666666667</v>
      </c>
      <c r="S1731" s="386">
        <v>1.68</v>
      </c>
      <c r="T1731" s="386" t="s">
        <v>390</v>
      </c>
      <c r="U1731" s="386" t="s">
        <v>406</v>
      </c>
    </row>
    <row r="1732" spans="1:21">
      <c r="A1732" s="386" t="s">
        <v>82</v>
      </c>
      <c r="B1732" s="386" t="s">
        <v>15</v>
      </c>
      <c r="C1732" s="386"/>
      <c r="D1732" s="387">
        <v>45078</v>
      </c>
      <c r="E1732" s="386">
        <v>6</v>
      </c>
      <c r="F1732" s="386">
        <v>2023</v>
      </c>
      <c r="G1732" s="388">
        <v>3.3962264150943389</v>
      </c>
      <c r="H1732" s="388">
        <v>25</v>
      </c>
      <c r="I1732" s="388">
        <v>0.28301886792452824</v>
      </c>
      <c r="J1732" s="388">
        <v>0</v>
      </c>
      <c r="K1732" s="386" t="s">
        <v>82</v>
      </c>
      <c r="L1732" s="386" t="s">
        <v>41</v>
      </c>
      <c r="M1732" s="386" t="s">
        <v>244</v>
      </c>
      <c r="N1732" s="386" t="s">
        <v>83</v>
      </c>
      <c r="O1732" s="386" t="s">
        <v>84</v>
      </c>
      <c r="P1732" s="386" t="s">
        <v>46</v>
      </c>
      <c r="Q1732" s="386" t="s">
        <v>85</v>
      </c>
      <c r="R1732" s="386">
        <v>1.0706666666666667</v>
      </c>
      <c r="S1732" s="386">
        <v>0</v>
      </c>
      <c r="T1732" s="386" t="s">
        <v>390</v>
      </c>
      <c r="U1732" s="386" t="s">
        <v>406</v>
      </c>
    </row>
    <row r="1733" spans="1:21">
      <c r="A1733" s="386" t="s">
        <v>82</v>
      </c>
      <c r="B1733" s="386" t="s">
        <v>16</v>
      </c>
      <c r="C1733" s="386"/>
      <c r="D1733" s="387">
        <v>45078</v>
      </c>
      <c r="E1733" s="386">
        <v>6</v>
      </c>
      <c r="F1733" s="386">
        <v>2023</v>
      </c>
      <c r="G1733" s="388">
        <v>11.320754716981133</v>
      </c>
      <c r="H1733" s="388">
        <v>25</v>
      </c>
      <c r="I1733" s="388">
        <v>0.94339622641509435</v>
      </c>
      <c r="J1733" s="388">
        <v>0</v>
      </c>
      <c r="K1733" s="386" t="s">
        <v>82</v>
      </c>
      <c r="L1733" s="386" t="s">
        <v>41</v>
      </c>
      <c r="M1733" s="386" t="s">
        <v>244</v>
      </c>
      <c r="N1733" s="386" t="s">
        <v>83</v>
      </c>
      <c r="O1733" s="386" t="s">
        <v>84</v>
      </c>
      <c r="P1733" s="386" t="s">
        <v>46</v>
      </c>
      <c r="Q1733" s="386" t="s">
        <v>85</v>
      </c>
      <c r="R1733" s="386">
        <v>0.40333333333333332</v>
      </c>
      <c r="S1733" s="389">
        <v>0</v>
      </c>
      <c r="T1733" s="386" t="s">
        <v>390</v>
      </c>
      <c r="U1733" s="386" t="s">
        <v>406</v>
      </c>
    </row>
    <row r="1734" spans="1:21">
      <c r="A1734" s="386" t="s">
        <v>82</v>
      </c>
      <c r="B1734" s="386" t="s">
        <v>17</v>
      </c>
      <c r="C1734" s="386"/>
      <c r="D1734" s="387">
        <v>45078</v>
      </c>
      <c r="E1734" s="386">
        <v>6</v>
      </c>
      <c r="F1734" s="386">
        <v>2023</v>
      </c>
      <c r="G1734" s="388">
        <v>0</v>
      </c>
      <c r="H1734" s="388">
        <v>25</v>
      </c>
      <c r="I1734" s="388">
        <v>0</v>
      </c>
      <c r="J1734" s="388">
        <v>0</v>
      </c>
      <c r="K1734" s="386" t="s">
        <v>82</v>
      </c>
      <c r="L1734" s="386" t="s">
        <v>41</v>
      </c>
      <c r="M1734" s="386" t="s">
        <v>244</v>
      </c>
      <c r="N1734" s="386" t="s">
        <v>83</v>
      </c>
      <c r="O1734" s="386" t="s">
        <v>84</v>
      </c>
      <c r="P1734" s="386" t="s">
        <v>46</v>
      </c>
      <c r="Q1734" s="386" t="s">
        <v>85</v>
      </c>
      <c r="R1734" s="386">
        <v>0.40333333333333332</v>
      </c>
      <c r="S1734" s="386">
        <v>0</v>
      </c>
      <c r="T1734" s="386" t="s">
        <v>390</v>
      </c>
      <c r="U1734" s="386" t="s">
        <v>406</v>
      </c>
    </row>
    <row r="1735" spans="1:21">
      <c r="A1735" s="386" t="s">
        <v>82</v>
      </c>
      <c r="B1735" s="386" t="s">
        <v>132</v>
      </c>
      <c r="C1735" s="386"/>
      <c r="D1735" s="387">
        <v>45078</v>
      </c>
      <c r="E1735" s="386">
        <v>6</v>
      </c>
      <c r="F1735" s="386">
        <v>2023</v>
      </c>
      <c r="G1735" s="388">
        <v>0</v>
      </c>
      <c r="H1735" s="388">
        <v>25</v>
      </c>
      <c r="I1735" s="388">
        <v>0</v>
      </c>
      <c r="J1735" s="388">
        <v>0.26</v>
      </c>
      <c r="K1735" s="386" t="s">
        <v>82</v>
      </c>
      <c r="L1735" s="386" t="s">
        <v>41</v>
      </c>
      <c r="M1735" s="386" t="s">
        <v>244</v>
      </c>
      <c r="N1735" s="386" t="s">
        <v>83</v>
      </c>
      <c r="O1735" s="386" t="s">
        <v>84</v>
      </c>
      <c r="P1735" s="386" t="s">
        <v>46</v>
      </c>
      <c r="Q1735" s="386" t="s">
        <v>85</v>
      </c>
      <c r="R1735" s="386">
        <v>0.40333333333333332</v>
      </c>
      <c r="S1735" s="386">
        <v>0</v>
      </c>
      <c r="T1735" s="386" t="s">
        <v>390</v>
      </c>
      <c r="U1735" s="386" t="s">
        <v>406</v>
      </c>
    </row>
    <row r="1736" spans="1:21">
      <c r="A1736" s="386" t="s">
        <v>82</v>
      </c>
      <c r="B1736" s="386" t="s">
        <v>13</v>
      </c>
      <c r="C1736" s="386"/>
      <c r="D1736" s="387">
        <v>45078</v>
      </c>
      <c r="E1736" s="386">
        <v>6</v>
      </c>
      <c r="F1736" s="386">
        <v>2023</v>
      </c>
      <c r="G1736" s="388">
        <v>0</v>
      </c>
      <c r="H1736" s="388">
        <v>25</v>
      </c>
      <c r="I1736" s="388">
        <v>0</v>
      </c>
      <c r="J1736" s="388">
        <v>0</v>
      </c>
      <c r="K1736" s="386" t="s">
        <v>82</v>
      </c>
      <c r="L1736" s="386" t="s">
        <v>41</v>
      </c>
      <c r="M1736" s="386" t="s">
        <v>244</v>
      </c>
      <c r="N1736" s="386" t="s">
        <v>83</v>
      </c>
      <c r="O1736" s="386" t="s">
        <v>84</v>
      </c>
      <c r="P1736" s="386" t="s">
        <v>46</v>
      </c>
      <c r="Q1736" s="386" t="s">
        <v>85</v>
      </c>
      <c r="R1736" s="386">
        <v>5.5E-2</v>
      </c>
      <c r="S1736" s="389">
        <v>0</v>
      </c>
      <c r="T1736" s="386" t="s">
        <v>390</v>
      </c>
      <c r="U1736" s="386" t="s">
        <v>406</v>
      </c>
    </row>
    <row r="1737" spans="1:21">
      <c r="A1737" s="386" t="s">
        <v>82</v>
      </c>
      <c r="B1737" s="386" t="s">
        <v>14</v>
      </c>
      <c r="C1737" s="386"/>
      <c r="D1737" s="387">
        <v>45078</v>
      </c>
      <c r="E1737" s="386">
        <v>6</v>
      </c>
      <c r="F1737" s="386">
        <v>2023</v>
      </c>
      <c r="G1737" s="388">
        <v>0</v>
      </c>
      <c r="H1737" s="388">
        <v>25</v>
      </c>
      <c r="I1737" s="388">
        <v>0</v>
      </c>
      <c r="J1737" s="388">
        <v>0</v>
      </c>
      <c r="K1737" s="386" t="s">
        <v>82</v>
      </c>
      <c r="L1737" s="386" t="s">
        <v>41</v>
      </c>
      <c r="M1737" s="386" t="s">
        <v>244</v>
      </c>
      <c r="N1737" s="386" t="s">
        <v>83</v>
      </c>
      <c r="O1737" s="386" t="s">
        <v>84</v>
      </c>
      <c r="P1737" s="386" t="s">
        <v>46</v>
      </c>
      <c r="Q1737" s="386" t="s">
        <v>85</v>
      </c>
      <c r="R1737" s="386">
        <v>5.5E-2</v>
      </c>
      <c r="S1737" s="386">
        <v>0</v>
      </c>
      <c r="T1737" s="386" t="s">
        <v>390</v>
      </c>
      <c r="U1737" s="386" t="s">
        <v>406</v>
      </c>
    </row>
    <row r="1738" spans="1:21">
      <c r="A1738" s="386" t="s">
        <v>87</v>
      </c>
      <c r="B1738" s="386" t="s">
        <v>142</v>
      </c>
      <c r="C1738" s="386" t="s">
        <v>7</v>
      </c>
      <c r="D1738" s="387">
        <v>45078</v>
      </c>
      <c r="E1738" s="386">
        <v>6</v>
      </c>
      <c r="F1738" s="386">
        <v>2023</v>
      </c>
      <c r="G1738" s="388">
        <v>29.807692307692307</v>
      </c>
      <c r="H1738" s="388">
        <v>25</v>
      </c>
      <c r="I1738" s="388">
        <v>2.4839743589743586</v>
      </c>
      <c r="J1738" s="388">
        <v>0</v>
      </c>
      <c r="K1738" s="386" t="s">
        <v>351</v>
      </c>
      <c r="L1738" s="386" t="s">
        <v>86</v>
      </c>
      <c r="M1738" s="386" t="s">
        <v>244</v>
      </c>
      <c r="N1738" s="386" t="s">
        <v>62</v>
      </c>
      <c r="O1738" s="386" t="s">
        <v>88</v>
      </c>
      <c r="P1738" s="386" t="s">
        <v>90</v>
      </c>
      <c r="Q1738" s="386" t="s">
        <v>89</v>
      </c>
      <c r="R1738" s="386">
        <v>5.5E-2</v>
      </c>
      <c r="S1738" s="386">
        <v>0</v>
      </c>
      <c r="T1738" s="386" t="s">
        <v>390</v>
      </c>
      <c r="U1738" s="386" t="s">
        <v>406</v>
      </c>
    </row>
    <row r="1739" spans="1:21">
      <c r="A1739" s="386" t="s">
        <v>87</v>
      </c>
      <c r="B1739" s="386" t="s">
        <v>143</v>
      </c>
      <c r="C1739" s="386" t="s">
        <v>7</v>
      </c>
      <c r="D1739" s="387">
        <v>45078</v>
      </c>
      <c r="E1739" s="386">
        <v>6</v>
      </c>
      <c r="F1739" s="386">
        <v>2023</v>
      </c>
      <c r="G1739" s="388">
        <v>29.807692307692307</v>
      </c>
      <c r="H1739" s="388">
        <v>25</v>
      </c>
      <c r="I1739" s="388">
        <v>2.4839743589743586</v>
      </c>
      <c r="J1739" s="388">
        <v>0</v>
      </c>
      <c r="K1739" s="386" t="s">
        <v>351</v>
      </c>
      <c r="L1739" s="386" t="s">
        <v>86</v>
      </c>
      <c r="M1739" s="386" t="s">
        <v>244</v>
      </c>
      <c r="N1739" s="386" t="s">
        <v>62</v>
      </c>
      <c r="O1739" s="386" t="s">
        <v>88</v>
      </c>
      <c r="P1739" s="386" t="s">
        <v>90</v>
      </c>
      <c r="Q1739" s="386" t="s">
        <v>89</v>
      </c>
      <c r="R1739" s="386">
        <v>3.666666666666667E-3</v>
      </c>
      <c r="S1739" s="389">
        <v>0</v>
      </c>
      <c r="T1739" s="386" t="s">
        <v>390</v>
      </c>
      <c r="U1739" s="386" t="s">
        <v>406</v>
      </c>
    </row>
    <row r="1740" spans="1:21">
      <c r="A1740" s="386" t="s">
        <v>87</v>
      </c>
      <c r="B1740" s="386" t="s">
        <v>144</v>
      </c>
      <c r="C1740" s="386" t="s">
        <v>7</v>
      </c>
      <c r="D1740" s="387">
        <v>45078</v>
      </c>
      <c r="E1740" s="386">
        <v>6</v>
      </c>
      <c r="F1740" s="386">
        <v>2023</v>
      </c>
      <c r="G1740" s="388">
        <v>17.884615384615383</v>
      </c>
      <c r="H1740" s="388">
        <v>25</v>
      </c>
      <c r="I1740" s="388">
        <v>1.4903846153846152</v>
      </c>
      <c r="J1740" s="388">
        <v>0.19600000000000001</v>
      </c>
      <c r="K1740" s="386" t="s">
        <v>351</v>
      </c>
      <c r="L1740" s="386" t="s">
        <v>86</v>
      </c>
      <c r="M1740" s="386" t="s">
        <v>244</v>
      </c>
      <c r="N1740" s="386" t="s">
        <v>62</v>
      </c>
      <c r="O1740" s="386" t="s">
        <v>88</v>
      </c>
      <c r="P1740" s="386" t="s">
        <v>90</v>
      </c>
      <c r="Q1740" s="386" t="s">
        <v>89</v>
      </c>
      <c r="R1740" s="386">
        <v>3.666666666666667E-3</v>
      </c>
      <c r="S1740" s="386">
        <v>0</v>
      </c>
      <c r="T1740" s="386" t="s">
        <v>390</v>
      </c>
      <c r="U1740" s="386" t="s">
        <v>406</v>
      </c>
    </row>
    <row r="1741" spans="1:21">
      <c r="A1741" s="386" t="s">
        <v>87</v>
      </c>
      <c r="B1741" s="386" t="s">
        <v>145</v>
      </c>
      <c r="C1741" s="386" t="s">
        <v>8</v>
      </c>
      <c r="D1741" s="387">
        <v>45078</v>
      </c>
      <c r="E1741" s="386">
        <v>6</v>
      </c>
      <c r="F1741" s="386">
        <v>2023</v>
      </c>
      <c r="G1741" s="388">
        <v>29.807692307692307</v>
      </c>
      <c r="H1741" s="388">
        <v>25</v>
      </c>
      <c r="I1741" s="388">
        <v>2.4839743589743586</v>
      </c>
      <c r="J1741" s="388">
        <v>0.02</v>
      </c>
      <c r="K1741" s="386" t="s">
        <v>351</v>
      </c>
      <c r="L1741" s="386" t="s">
        <v>86</v>
      </c>
      <c r="M1741" s="386" t="s">
        <v>244</v>
      </c>
      <c r="N1741" s="386" t="s">
        <v>62</v>
      </c>
      <c r="O1741" s="386" t="s">
        <v>88</v>
      </c>
      <c r="P1741" s="386" t="s">
        <v>90</v>
      </c>
      <c r="Q1741" s="386" t="s">
        <v>89</v>
      </c>
      <c r="R1741" s="386">
        <v>3.666666666666667E-3</v>
      </c>
      <c r="S1741" s="386">
        <v>0</v>
      </c>
      <c r="T1741" s="386" t="s">
        <v>390</v>
      </c>
      <c r="U1741" s="386" t="s">
        <v>406</v>
      </c>
    </row>
    <row r="1742" spans="1:21">
      <c r="A1742" s="386" t="s">
        <v>87</v>
      </c>
      <c r="B1742" s="386" t="s">
        <v>146</v>
      </c>
      <c r="C1742" s="386" t="s">
        <v>8</v>
      </c>
      <c r="D1742" s="387">
        <v>45078</v>
      </c>
      <c r="E1742" s="386">
        <v>6</v>
      </c>
      <c r="F1742" s="386">
        <v>2023</v>
      </c>
      <c r="G1742" s="388">
        <v>29.807692307692307</v>
      </c>
      <c r="H1742" s="388">
        <v>25</v>
      </c>
      <c r="I1742" s="388">
        <v>2.4839743589743586</v>
      </c>
      <c r="J1742" s="388">
        <v>0</v>
      </c>
      <c r="K1742" s="386" t="s">
        <v>351</v>
      </c>
      <c r="L1742" s="386" t="s">
        <v>86</v>
      </c>
      <c r="M1742" s="386" t="s">
        <v>244</v>
      </c>
      <c r="N1742" s="386" t="s">
        <v>62</v>
      </c>
      <c r="O1742" s="386" t="s">
        <v>88</v>
      </c>
      <c r="P1742" s="386" t="s">
        <v>90</v>
      </c>
      <c r="Q1742" s="386" t="s">
        <v>89</v>
      </c>
      <c r="R1742" s="386">
        <v>7.3333333333333334E-2</v>
      </c>
      <c r="S1742" s="389">
        <v>0</v>
      </c>
      <c r="T1742" s="386" t="s">
        <v>390</v>
      </c>
      <c r="U1742" s="386" t="s">
        <v>406</v>
      </c>
    </row>
    <row r="1743" spans="1:21">
      <c r="A1743" s="386" t="s">
        <v>87</v>
      </c>
      <c r="B1743" s="386" t="s">
        <v>141</v>
      </c>
      <c r="C1743" s="386" t="s">
        <v>8</v>
      </c>
      <c r="D1743" s="387">
        <v>45078</v>
      </c>
      <c r="E1743" s="386">
        <v>6</v>
      </c>
      <c r="F1743" s="386">
        <v>2023</v>
      </c>
      <c r="G1743" s="388">
        <v>0</v>
      </c>
      <c r="H1743" s="388">
        <v>25</v>
      </c>
      <c r="I1743" s="388">
        <v>0</v>
      </c>
      <c r="J1743" s="388">
        <v>0</v>
      </c>
      <c r="K1743" s="386" t="s">
        <v>351</v>
      </c>
      <c r="L1743" s="386" t="s">
        <v>86</v>
      </c>
      <c r="M1743" s="386" t="s">
        <v>244</v>
      </c>
      <c r="N1743" s="386" t="s">
        <v>62</v>
      </c>
      <c r="O1743" s="386" t="s">
        <v>88</v>
      </c>
      <c r="P1743" s="386" t="s">
        <v>90</v>
      </c>
      <c r="Q1743" s="386" t="s">
        <v>89</v>
      </c>
      <c r="R1743" s="386">
        <v>7.3333333333333334E-2</v>
      </c>
      <c r="S1743" s="386">
        <v>0</v>
      </c>
      <c r="T1743" s="386" t="s">
        <v>390</v>
      </c>
      <c r="U1743" s="386" t="s">
        <v>406</v>
      </c>
    </row>
    <row r="1744" spans="1:21">
      <c r="A1744" s="386" t="s">
        <v>87</v>
      </c>
      <c r="B1744" s="386" t="s">
        <v>9</v>
      </c>
      <c r="C1744" s="386" t="s">
        <v>9</v>
      </c>
      <c r="D1744" s="387">
        <v>45078</v>
      </c>
      <c r="E1744" s="386">
        <v>6</v>
      </c>
      <c r="F1744" s="386">
        <v>2023</v>
      </c>
      <c r="G1744" s="388">
        <v>23.846153846153847</v>
      </c>
      <c r="H1744" s="388">
        <v>25</v>
      </c>
      <c r="I1744" s="388">
        <v>1.9871794871794872</v>
      </c>
      <c r="J1744" s="388">
        <v>0</v>
      </c>
      <c r="K1744" s="386" t="s">
        <v>351</v>
      </c>
      <c r="L1744" s="386" t="s">
        <v>86</v>
      </c>
      <c r="M1744" s="386" t="s">
        <v>244</v>
      </c>
      <c r="N1744" s="386" t="s">
        <v>62</v>
      </c>
      <c r="O1744" s="386" t="s">
        <v>88</v>
      </c>
      <c r="P1744" s="386" t="s">
        <v>90</v>
      </c>
      <c r="Q1744" s="386" t="s">
        <v>89</v>
      </c>
      <c r="R1744" s="386">
        <v>7.3333333333333334E-2</v>
      </c>
      <c r="S1744" s="386">
        <v>0</v>
      </c>
      <c r="T1744" s="386" t="s">
        <v>390</v>
      </c>
      <c r="U1744" s="386" t="s">
        <v>406</v>
      </c>
    </row>
    <row r="1745" spans="1:21">
      <c r="A1745" s="386" t="s">
        <v>87</v>
      </c>
      <c r="B1745" s="386" t="s">
        <v>10</v>
      </c>
      <c r="C1745" s="386" t="s">
        <v>10</v>
      </c>
      <c r="D1745" s="387">
        <v>45078</v>
      </c>
      <c r="E1745" s="386">
        <v>6</v>
      </c>
      <c r="F1745" s="386">
        <v>2023</v>
      </c>
      <c r="G1745" s="388">
        <v>23.846153846153847</v>
      </c>
      <c r="H1745" s="388">
        <v>25</v>
      </c>
      <c r="I1745" s="388">
        <v>1.9871794871794872</v>
      </c>
      <c r="J1745" s="388">
        <v>0</v>
      </c>
      <c r="K1745" s="386" t="s">
        <v>351</v>
      </c>
      <c r="L1745" s="386" t="s">
        <v>86</v>
      </c>
      <c r="M1745" s="386" t="s">
        <v>244</v>
      </c>
      <c r="N1745" s="386" t="s">
        <v>62</v>
      </c>
      <c r="O1745" s="386" t="s">
        <v>88</v>
      </c>
      <c r="P1745" s="386" t="s">
        <v>90</v>
      </c>
      <c r="Q1745" s="386" t="s">
        <v>89</v>
      </c>
      <c r="R1745" s="386">
        <v>0</v>
      </c>
      <c r="S1745" s="389">
        <v>0</v>
      </c>
      <c r="T1745" s="386" t="s">
        <v>390</v>
      </c>
      <c r="U1745" s="386" t="s">
        <v>406</v>
      </c>
    </row>
    <row r="1746" spans="1:21">
      <c r="A1746" s="386" t="s">
        <v>87</v>
      </c>
      <c r="B1746" s="386" t="s">
        <v>5</v>
      </c>
      <c r="C1746" s="386" t="s">
        <v>5</v>
      </c>
      <c r="D1746" s="387">
        <v>45078</v>
      </c>
      <c r="E1746" s="386">
        <v>6</v>
      </c>
      <c r="F1746" s="386">
        <v>2023</v>
      </c>
      <c r="G1746" s="388">
        <v>35.769230769230766</v>
      </c>
      <c r="H1746" s="388">
        <v>25</v>
      </c>
      <c r="I1746" s="388">
        <v>2.9807692307692304</v>
      </c>
      <c r="J1746" s="388">
        <v>0</v>
      </c>
      <c r="K1746" s="386" t="s">
        <v>351</v>
      </c>
      <c r="L1746" s="386" t="s">
        <v>86</v>
      </c>
      <c r="M1746" s="386" t="s">
        <v>244</v>
      </c>
      <c r="N1746" s="386" t="s">
        <v>62</v>
      </c>
      <c r="O1746" s="386" t="s">
        <v>88</v>
      </c>
      <c r="P1746" s="386" t="s">
        <v>90</v>
      </c>
      <c r="Q1746" s="386" t="s">
        <v>89</v>
      </c>
      <c r="R1746" s="386">
        <v>0</v>
      </c>
      <c r="S1746" s="386">
        <v>0</v>
      </c>
      <c r="T1746" s="386" t="s">
        <v>390</v>
      </c>
      <c r="U1746" s="386" t="s">
        <v>406</v>
      </c>
    </row>
    <row r="1747" spans="1:21">
      <c r="A1747" s="386" t="s">
        <v>87</v>
      </c>
      <c r="B1747" s="386" t="s">
        <v>148</v>
      </c>
      <c r="C1747" s="386" t="s">
        <v>11</v>
      </c>
      <c r="D1747" s="387">
        <v>45078</v>
      </c>
      <c r="E1747" s="386">
        <v>6</v>
      </c>
      <c r="F1747" s="386">
        <v>2023</v>
      </c>
      <c r="G1747" s="388">
        <v>29.807692307692307</v>
      </c>
      <c r="H1747" s="388">
        <v>25</v>
      </c>
      <c r="I1747" s="388">
        <v>2.4839743589743586</v>
      </c>
      <c r="J1747" s="388">
        <v>0</v>
      </c>
      <c r="K1747" s="386" t="s">
        <v>351</v>
      </c>
      <c r="L1747" s="386" t="s">
        <v>86</v>
      </c>
      <c r="M1747" s="386" t="s">
        <v>244</v>
      </c>
      <c r="N1747" s="386" t="s">
        <v>62</v>
      </c>
      <c r="O1747" s="386" t="s">
        <v>88</v>
      </c>
      <c r="P1747" s="386" t="s">
        <v>90</v>
      </c>
      <c r="Q1747" s="386" t="s">
        <v>89</v>
      </c>
      <c r="R1747" s="386">
        <v>0</v>
      </c>
      <c r="S1747" s="386">
        <v>0</v>
      </c>
      <c r="T1747" s="386" t="s">
        <v>390</v>
      </c>
      <c r="U1747" s="386" t="s">
        <v>406</v>
      </c>
    </row>
    <row r="1748" spans="1:21">
      <c r="A1748" s="386" t="s">
        <v>87</v>
      </c>
      <c r="B1748" s="386" t="s">
        <v>149</v>
      </c>
      <c r="C1748" s="386" t="s">
        <v>11</v>
      </c>
      <c r="D1748" s="387">
        <v>45078</v>
      </c>
      <c r="E1748" s="386">
        <v>6</v>
      </c>
      <c r="F1748" s="386">
        <v>2023</v>
      </c>
      <c r="G1748" s="388">
        <v>29.807692307692307</v>
      </c>
      <c r="H1748" s="388">
        <v>25</v>
      </c>
      <c r="I1748" s="388">
        <v>2.4839743589743586</v>
      </c>
      <c r="J1748" s="388">
        <v>0</v>
      </c>
      <c r="K1748" s="386" t="s">
        <v>351</v>
      </c>
      <c r="L1748" s="386" t="s">
        <v>86</v>
      </c>
      <c r="M1748" s="386" t="s">
        <v>244</v>
      </c>
      <c r="N1748" s="386" t="s">
        <v>62</v>
      </c>
      <c r="O1748" s="386" t="s">
        <v>88</v>
      </c>
      <c r="P1748" s="386" t="s">
        <v>90</v>
      </c>
      <c r="Q1748" s="386" t="s">
        <v>89</v>
      </c>
      <c r="R1748" s="386">
        <v>0</v>
      </c>
      <c r="S1748" s="389">
        <v>0</v>
      </c>
      <c r="T1748" s="386" t="s">
        <v>390</v>
      </c>
      <c r="U1748" s="386" t="s">
        <v>406</v>
      </c>
    </row>
    <row r="1749" spans="1:21">
      <c r="A1749" s="386" t="s">
        <v>87</v>
      </c>
      <c r="B1749" s="386" t="s">
        <v>12</v>
      </c>
      <c r="C1749" s="386" t="s">
        <v>12</v>
      </c>
      <c r="D1749" s="387">
        <v>45078</v>
      </c>
      <c r="E1749" s="386">
        <v>6</v>
      </c>
      <c r="F1749" s="386">
        <v>2023</v>
      </c>
      <c r="G1749" s="388">
        <v>0</v>
      </c>
      <c r="H1749" s="388">
        <v>25</v>
      </c>
      <c r="I1749" s="388">
        <v>0</v>
      </c>
      <c r="J1749" s="388">
        <v>0</v>
      </c>
      <c r="K1749" s="386" t="s">
        <v>351</v>
      </c>
      <c r="L1749" s="386" t="s">
        <v>86</v>
      </c>
      <c r="M1749" s="386" t="s">
        <v>244</v>
      </c>
      <c r="N1749" s="386" t="s">
        <v>62</v>
      </c>
      <c r="O1749" s="386" t="s">
        <v>88</v>
      </c>
      <c r="P1749" s="386" t="s">
        <v>90</v>
      </c>
      <c r="Q1749" s="386" t="s">
        <v>89</v>
      </c>
      <c r="R1749" s="386">
        <v>0</v>
      </c>
      <c r="S1749" s="386">
        <v>0</v>
      </c>
      <c r="T1749" s="386" t="s">
        <v>390</v>
      </c>
      <c r="U1749" s="386" t="s">
        <v>406</v>
      </c>
    </row>
    <row r="1750" spans="1:21">
      <c r="A1750" s="386" t="s">
        <v>87</v>
      </c>
      <c r="B1750" s="386" t="s">
        <v>15</v>
      </c>
      <c r="C1750" s="386" t="s">
        <v>15</v>
      </c>
      <c r="D1750" s="387">
        <v>45078</v>
      </c>
      <c r="E1750" s="386">
        <v>6</v>
      </c>
      <c r="F1750" s="386">
        <v>2023</v>
      </c>
      <c r="G1750" s="388">
        <v>5.9615384615384617</v>
      </c>
      <c r="H1750" s="388">
        <v>25</v>
      </c>
      <c r="I1750" s="388">
        <v>0.49679487179487181</v>
      </c>
      <c r="J1750" s="388">
        <v>0</v>
      </c>
      <c r="K1750" s="386" t="s">
        <v>351</v>
      </c>
      <c r="L1750" s="386" t="s">
        <v>86</v>
      </c>
      <c r="M1750" s="386" t="s">
        <v>244</v>
      </c>
      <c r="N1750" s="386" t="s">
        <v>62</v>
      </c>
      <c r="O1750" s="386" t="s">
        <v>88</v>
      </c>
      <c r="P1750" s="386" t="s">
        <v>90</v>
      </c>
      <c r="Q1750" s="386" t="s">
        <v>89</v>
      </c>
      <c r="R1750" s="386">
        <v>0</v>
      </c>
      <c r="S1750" s="386">
        <v>0</v>
      </c>
      <c r="T1750" s="386" t="s">
        <v>390</v>
      </c>
      <c r="U1750" s="386" t="s">
        <v>406</v>
      </c>
    </row>
    <row r="1751" spans="1:21">
      <c r="A1751" s="386" t="s">
        <v>87</v>
      </c>
      <c r="B1751" s="386" t="s">
        <v>16</v>
      </c>
      <c r="C1751" s="386" t="s">
        <v>16</v>
      </c>
      <c r="D1751" s="387">
        <v>45078</v>
      </c>
      <c r="E1751" s="386">
        <v>6</v>
      </c>
      <c r="F1751" s="386">
        <v>2023</v>
      </c>
      <c r="G1751" s="388">
        <v>0</v>
      </c>
      <c r="H1751" s="388">
        <v>25</v>
      </c>
      <c r="I1751" s="388">
        <v>0</v>
      </c>
      <c r="J1751" s="388">
        <v>0</v>
      </c>
      <c r="K1751" s="386" t="s">
        <v>351</v>
      </c>
      <c r="L1751" s="386" t="s">
        <v>86</v>
      </c>
      <c r="M1751" s="386" t="s">
        <v>244</v>
      </c>
      <c r="N1751" s="386" t="s">
        <v>62</v>
      </c>
      <c r="O1751" s="386" t="s">
        <v>88</v>
      </c>
      <c r="P1751" s="386" t="s">
        <v>90</v>
      </c>
      <c r="Q1751" s="386" t="s">
        <v>89</v>
      </c>
      <c r="R1751" s="386">
        <v>0</v>
      </c>
      <c r="S1751" s="389">
        <v>0</v>
      </c>
      <c r="T1751" s="386" t="s">
        <v>390</v>
      </c>
      <c r="U1751" s="386" t="s">
        <v>406</v>
      </c>
    </row>
    <row r="1752" spans="1:21">
      <c r="A1752" s="386" t="s">
        <v>87</v>
      </c>
      <c r="B1752" s="386" t="s">
        <v>17</v>
      </c>
      <c r="C1752" s="386" t="s">
        <v>17</v>
      </c>
      <c r="D1752" s="387">
        <v>45078</v>
      </c>
      <c r="E1752" s="386">
        <v>6</v>
      </c>
      <c r="F1752" s="386">
        <v>2023</v>
      </c>
      <c r="G1752" s="388">
        <v>0</v>
      </c>
      <c r="H1752" s="388">
        <v>25</v>
      </c>
      <c r="I1752" s="388">
        <v>0</v>
      </c>
      <c r="J1752" s="388">
        <v>0</v>
      </c>
      <c r="K1752" s="386" t="s">
        <v>351</v>
      </c>
      <c r="L1752" s="386" t="s">
        <v>86</v>
      </c>
      <c r="M1752" s="386" t="s">
        <v>244</v>
      </c>
      <c r="N1752" s="386" t="s">
        <v>62</v>
      </c>
      <c r="O1752" s="386" t="s">
        <v>88</v>
      </c>
      <c r="P1752" s="386" t="s">
        <v>90</v>
      </c>
      <c r="Q1752" s="386" t="s">
        <v>89</v>
      </c>
      <c r="R1752" s="386">
        <v>0</v>
      </c>
      <c r="S1752" s="386">
        <v>0</v>
      </c>
      <c r="T1752" s="386" t="s">
        <v>390</v>
      </c>
      <c r="U1752" s="386" t="s">
        <v>406</v>
      </c>
    </row>
    <row r="1753" spans="1:21">
      <c r="A1753" s="386" t="s">
        <v>87</v>
      </c>
      <c r="B1753" s="386" t="s">
        <v>157</v>
      </c>
      <c r="C1753" s="386" t="s">
        <v>132</v>
      </c>
      <c r="D1753" s="387">
        <v>45078</v>
      </c>
      <c r="E1753" s="386">
        <v>6</v>
      </c>
      <c r="F1753" s="386">
        <v>2023</v>
      </c>
      <c r="G1753" s="388">
        <v>23.846153846153847</v>
      </c>
      <c r="H1753" s="388">
        <v>25</v>
      </c>
      <c r="I1753" s="388">
        <v>1.9871794871794872</v>
      </c>
      <c r="J1753" s="388">
        <v>0</v>
      </c>
      <c r="K1753" s="386" t="s">
        <v>351</v>
      </c>
      <c r="L1753" s="386" t="s">
        <v>86</v>
      </c>
      <c r="M1753" s="386" t="s">
        <v>244</v>
      </c>
      <c r="N1753" s="386" t="s">
        <v>62</v>
      </c>
      <c r="O1753" s="386" t="s">
        <v>88</v>
      </c>
      <c r="P1753" s="386" t="s">
        <v>90</v>
      </c>
      <c r="Q1753" s="386" t="s">
        <v>89</v>
      </c>
      <c r="R1753" s="386">
        <v>0</v>
      </c>
      <c r="S1753" s="386">
        <v>0</v>
      </c>
      <c r="T1753" s="386" t="s">
        <v>390</v>
      </c>
      <c r="U1753" s="386" t="s">
        <v>406</v>
      </c>
    </row>
    <row r="1754" spans="1:21">
      <c r="A1754" s="386" t="s">
        <v>87</v>
      </c>
      <c r="B1754" s="386" t="s">
        <v>13</v>
      </c>
      <c r="C1754" s="386" t="s">
        <v>13</v>
      </c>
      <c r="D1754" s="387">
        <v>45078</v>
      </c>
      <c r="E1754" s="386">
        <v>6</v>
      </c>
      <c r="F1754" s="386">
        <v>2023</v>
      </c>
      <c r="G1754" s="388">
        <v>0</v>
      </c>
      <c r="H1754" s="388">
        <v>25</v>
      </c>
      <c r="I1754" s="388">
        <v>0</v>
      </c>
      <c r="J1754" s="388">
        <v>0</v>
      </c>
      <c r="K1754" s="386" t="s">
        <v>351</v>
      </c>
      <c r="L1754" s="386" t="s">
        <v>86</v>
      </c>
      <c r="M1754" s="386" t="s">
        <v>244</v>
      </c>
      <c r="N1754" s="386" t="s">
        <v>62</v>
      </c>
      <c r="O1754" s="386" t="s">
        <v>88</v>
      </c>
      <c r="P1754" s="386" t="s">
        <v>90</v>
      </c>
      <c r="Q1754" s="386" t="s">
        <v>89</v>
      </c>
      <c r="R1754" s="386">
        <v>3.6666666666666665</v>
      </c>
      <c r="S1754" s="389">
        <v>0</v>
      </c>
      <c r="T1754" s="386" t="s">
        <v>390</v>
      </c>
      <c r="U1754" s="386" t="s">
        <v>406</v>
      </c>
    </row>
    <row r="1755" spans="1:21">
      <c r="A1755" s="386" t="s">
        <v>87</v>
      </c>
      <c r="B1755" s="386" t="s">
        <v>14</v>
      </c>
      <c r="C1755" s="386" t="s">
        <v>14</v>
      </c>
      <c r="D1755" s="387">
        <v>45078</v>
      </c>
      <c r="E1755" s="386">
        <v>6</v>
      </c>
      <c r="F1755" s="386">
        <v>2023</v>
      </c>
      <c r="G1755" s="388">
        <v>0</v>
      </c>
      <c r="H1755" s="388">
        <v>25</v>
      </c>
      <c r="I1755" s="388">
        <v>0</v>
      </c>
      <c r="J1755" s="388">
        <v>0</v>
      </c>
      <c r="K1755" s="386" t="s">
        <v>351</v>
      </c>
      <c r="L1755" s="386" t="s">
        <v>86</v>
      </c>
      <c r="M1755" s="386" t="s">
        <v>244</v>
      </c>
      <c r="N1755" s="386" t="s">
        <v>62</v>
      </c>
      <c r="O1755" s="386" t="s">
        <v>88</v>
      </c>
      <c r="P1755" s="386" t="s">
        <v>90</v>
      </c>
      <c r="Q1755" s="386" t="s">
        <v>89</v>
      </c>
      <c r="R1755" s="386">
        <v>3.6666666666666665</v>
      </c>
      <c r="S1755" s="386">
        <v>0</v>
      </c>
      <c r="T1755" s="386" t="s">
        <v>390</v>
      </c>
      <c r="U1755" s="386" t="s">
        <v>406</v>
      </c>
    </row>
    <row r="1756" spans="1:21">
      <c r="A1756" s="386" t="s">
        <v>91</v>
      </c>
      <c r="B1756" s="386" t="s">
        <v>153</v>
      </c>
      <c r="C1756" s="386"/>
      <c r="D1756" s="387">
        <v>45078</v>
      </c>
      <c r="E1756" s="386">
        <v>6</v>
      </c>
      <c r="F1756" s="386">
        <v>2023</v>
      </c>
      <c r="G1756" s="388">
        <v>168.67469879518072</v>
      </c>
      <c r="H1756" s="388">
        <v>25</v>
      </c>
      <c r="I1756" s="388">
        <v>14.056224899598392</v>
      </c>
      <c r="J1756" s="388">
        <v>0</v>
      </c>
      <c r="K1756" s="386" t="s">
        <v>352</v>
      </c>
      <c r="L1756" s="386" t="s">
        <v>86</v>
      </c>
      <c r="M1756" s="386" t="s">
        <v>244</v>
      </c>
      <c r="N1756" s="386" t="s">
        <v>62</v>
      </c>
      <c r="O1756" s="386" t="s">
        <v>88</v>
      </c>
      <c r="P1756" s="386" t="s">
        <v>90</v>
      </c>
      <c r="Q1756" s="386" t="s">
        <v>92</v>
      </c>
      <c r="R1756" s="386">
        <v>3.6666666666666665</v>
      </c>
      <c r="S1756" s="386">
        <v>0</v>
      </c>
      <c r="T1756" s="386" t="s">
        <v>390</v>
      </c>
      <c r="U1756" s="386" t="s">
        <v>406</v>
      </c>
    </row>
    <row r="1757" spans="1:21">
      <c r="A1757" s="386" t="s">
        <v>91</v>
      </c>
      <c r="B1757" s="386" t="s">
        <v>375</v>
      </c>
      <c r="C1757" s="386"/>
      <c r="D1757" s="387">
        <v>45078</v>
      </c>
      <c r="E1757" s="386">
        <v>6</v>
      </c>
      <c r="F1757" s="386">
        <v>2023</v>
      </c>
      <c r="G1757" s="388">
        <v>144.57831325301206</v>
      </c>
      <c r="H1757" s="388">
        <v>25</v>
      </c>
      <c r="I1757" s="388">
        <v>12.048192771084338</v>
      </c>
      <c r="J1757" s="388">
        <v>82.04</v>
      </c>
      <c r="K1757" s="386" t="s">
        <v>352</v>
      </c>
      <c r="L1757" s="386" t="s">
        <v>86</v>
      </c>
      <c r="M1757" s="386" t="s">
        <v>244</v>
      </c>
      <c r="N1757" s="386" t="s">
        <v>62</v>
      </c>
      <c r="O1757" s="386" t="s">
        <v>88</v>
      </c>
      <c r="P1757" s="386" t="s">
        <v>90</v>
      </c>
      <c r="Q1757" s="386" t="s">
        <v>92</v>
      </c>
      <c r="R1757" s="386">
        <v>2.2000000000000002</v>
      </c>
      <c r="S1757" s="389">
        <v>1.44E-2</v>
      </c>
      <c r="T1757" s="386" t="s">
        <v>390</v>
      </c>
      <c r="U1757" s="386" t="s">
        <v>406</v>
      </c>
    </row>
    <row r="1758" spans="1:21">
      <c r="A1758" s="386" t="s">
        <v>91</v>
      </c>
      <c r="B1758" s="386" t="s">
        <v>152</v>
      </c>
      <c r="C1758" s="386"/>
      <c r="D1758" s="387">
        <v>45078</v>
      </c>
      <c r="E1758" s="386">
        <v>6</v>
      </c>
      <c r="F1758" s="386">
        <v>2023</v>
      </c>
      <c r="G1758" s="388">
        <v>144.57831325301206</v>
      </c>
      <c r="H1758" s="388">
        <v>25</v>
      </c>
      <c r="I1758" s="388">
        <v>12.048192771084338</v>
      </c>
      <c r="J1758" s="388">
        <v>0</v>
      </c>
      <c r="K1758" s="386" t="s">
        <v>352</v>
      </c>
      <c r="L1758" s="386" t="s">
        <v>86</v>
      </c>
      <c r="M1758" s="386" t="s">
        <v>244</v>
      </c>
      <c r="N1758" s="386" t="s">
        <v>62</v>
      </c>
      <c r="O1758" s="386" t="s">
        <v>88</v>
      </c>
      <c r="P1758" s="386" t="s">
        <v>90</v>
      </c>
      <c r="Q1758" s="386" t="s">
        <v>92</v>
      </c>
      <c r="R1758" s="386">
        <v>2.2000000000000002</v>
      </c>
      <c r="S1758" s="386">
        <v>0.65</v>
      </c>
      <c r="T1758" s="386" t="s">
        <v>390</v>
      </c>
      <c r="U1758" s="386" t="s">
        <v>406</v>
      </c>
    </row>
    <row r="1759" spans="1:21">
      <c r="A1759" s="386" t="s">
        <v>91</v>
      </c>
      <c r="B1759" s="386" t="s">
        <v>376</v>
      </c>
      <c r="C1759" s="386"/>
      <c r="D1759" s="387">
        <v>45078</v>
      </c>
      <c r="E1759" s="386">
        <v>6</v>
      </c>
      <c r="F1759" s="386">
        <v>2023</v>
      </c>
      <c r="G1759" s="388">
        <v>48.192771084337352</v>
      </c>
      <c r="H1759" s="388">
        <v>25</v>
      </c>
      <c r="I1759" s="388">
        <v>4.0160642570281126</v>
      </c>
      <c r="J1759" s="388">
        <v>0</v>
      </c>
      <c r="K1759" s="386" t="s">
        <v>352</v>
      </c>
      <c r="L1759" s="386" t="s">
        <v>86</v>
      </c>
      <c r="M1759" s="386" t="s">
        <v>244</v>
      </c>
      <c r="N1759" s="386" t="s">
        <v>62</v>
      </c>
      <c r="O1759" s="386" t="s">
        <v>88</v>
      </c>
      <c r="P1759" s="386" t="s">
        <v>90</v>
      </c>
      <c r="Q1759" s="386" t="s">
        <v>92</v>
      </c>
      <c r="R1759" s="386">
        <v>2.2000000000000002</v>
      </c>
      <c r="S1759" s="386">
        <v>0</v>
      </c>
      <c r="T1759" s="386" t="s">
        <v>390</v>
      </c>
      <c r="U1759" s="386" t="s">
        <v>406</v>
      </c>
    </row>
    <row r="1760" spans="1:21">
      <c r="A1760" s="386" t="s">
        <v>91</v>
      </c>
      <c r="B1760" s="386" t="s">
        <v>9</v>
      </c>
      <c r="C1760" s="386"/>
      <c r="D1760" s="387">
        <v>45078</v>
      </c>
      <c r="E1760" s="386">
        <v>6</v>
      </c>
      <c r="F1760" s="386">
        <v>2023</v>
      </c>
      <c r="G1760" s="388">
        <v>72.289156626506028</v>
      </c>
      <c r="H1760" s="388">
        <v>25</v>
      </c>
      <c r="I1760" s="388">
        <v>6.024096385542169</v>
      </c>
      <c r="J1760" s="388">
        <v>0</v>
      </c>
      <c r="K1760" s="386" t="s">
        <v>352</v>
      </c>
      <c r="L1760" s="386" t="s">
        <v>86</v>
      </c>
      <c r="M1760" s="386" t="s">
        <v>244</v>
      </c>
      <c r="N1760" s="386" t="s">
        <v>62</v>
      </c>
      <c r="O1760" s="386" t="s">
        <v>88</v>
      </c>
      <c r="P1760" s="386" t="s">
        <v>90</v>
      </c>
      <c r="Q1760" s="386" t="s">
        <v>92</v>
      </c>
      <c r="R1760" s="386">
        <v>7.333333333333333</v>
      </c>
      <c r="S1760" s="389">
        <v>0.62175000000000002</v>
      </c>
      <c r="T1760" s="386" t="s">
        <v>390</v>
      </c>
      <c r="U1760" s="386" t="s">
        <v>406</v>
      </c>
    </row>
    <row r="1761" spans="1:21">
      <c r="A1761" s="386" t="s">
        <v>91</v>
      </c>
      <c r="B1761" s="386" t="s">
        <v>10</v>
      </c>
      <c r="C1761" s="386"/>
      <c r="D1761" s="387">
        <v>45078</v>
      </c>
      <c r="E1761" s="386">
        <v>6</v>
      </c>
      <c r="F1761" s="386">
        <v>2023</v>
      </c>
      <c r="G1761" s="388">
        <v>84.337349397590359</v>
      </c>
      <c r="H1761" s="388">
        <v>25</v>
      </c>
      <c r="I1761" s="388">
        <v>7.0281124497991962</v>
      </c>
      <c r="J1761" s="388">
        <v>0</v>
      </c>
      <c r="K1761" s="386" t="s">
        <v>352</v>
      </c>
      <c r="L1761" s="386" t="s">
        <v>86</v>
      </c>
      <c r="M1761" s="386" t="s">
        <v>244</v>
      </c>
      <c r="N1761" s="386" t="s">
        <v>62</v>
      </c>
      <c r="O1761" s="386" t="s">
        <v>88</v>
      </c>
      <c r="P1761" s="386" t="s">
        <v>90</v>
      </c>
      <c r="Q1761" s="386" t="s">
        <v>92</v>
      </c>
      <c r="R1761" s="386">
        <v>7.333333333333333</v>
      </c>
      <c r="S1761" s="386">
        <v>0.66</v>
      </c>
      <c r="T1761" s="386" t="s">
        <v>390</v>
      </c>
      <c r="U1761" s="386" t="s">
        <v>406</v>
      </c>
    </row>
    <row r="1762" spans="1:21">
      <c r="A1762" s="386" t="s">
        <v>91</v>
      </c>
      <c r="B1762" s="386" t="s">
        <v>5</v>
      </c>
      <c r="C1762" s="386"/>
      <c r="D1762" s="387">
        <v>45078</v>
      </c>
      <c r="E1762" s="386">
        <v>6</v>
      </c>
      <c r="F1762" s="386">
        <v>2023</v>
      </c>
      <c r="G1762" s="388">
        <v>48.192771084337352</v>
      </c>
      <c r="H1762" s="388">
        <v>25</v>
      </c>
      <c r="I1762" s="388">
        <v>4.0160642570281126</v>
      </c>
      <c r="J1762" s="388">
        <v>0</v>
      </c>
      <c r="K1762" s="386" t="s">
        <v>352</v>
      </c>
      <c r="L1762" s="386" t="s">
        <v>86</v>
      </c>
      <c r="M1762" s="386" t="s">
        <v>244</v>
      </c>
      <c r="N1762" s="386" t="s">
        <v>62</v>
      </c>
      <c r="O1762" s="386" t="s">
        <v>88</v>
      </c>
      <c r="P1762" s="386" t="s">
        <v>90</v>
      </c>
      <c r="Q1762" s="386" t="s">
        <v>92</v>
      </c>
      <c r="R1762" s="386">
        <v>7.333333333333333</v>
      </c>
      <c r="S1762" s="386">
        <v>0</v>
      </c>
      <c r="T1762" s="386" t="s">
        <v>390</v>
      </c>
      <c r="U1762" s="386" t="s">
        <v>406</v>
      </c>
    </row>
    <row r="1763" spans="1:21">
      <c r="A1763" s="386" t="s">
        <v>91</v>
      </c>
      <c r="B1763" s="386" t="s">
        <v>11</v>
      </c>
      <c r="C1763" s="386"/>
      <c r="D1763" s="387">
        <v>45078</v>
      </c>
      <c r="E1763" s="386">
        <v>6</v>
      </c>
      <c r="F1763" s="386">
        <v>2023</v>
      </c>
      <c r="G1763" s="388">
        <v>168.67469879518072</v>
      </c>
      <c r="H1763" s="388">
        <v>25</v>
      </c>
      <c r="I1763" s="388">
        <v>14.056224899598392</v>
      </c>
      <c r="J1763" s="388">
        <v>0</v>
      </c>
      <c r="K1763" s="386" t="s">
        <v>352</v>
      </c>
      <c r="L1763" s="386" t="s">
        <v>86</v>
      </c>
      <c r="M1763" s="386" t="s">
        <v>244</v>
      </c>
      <c r="N1763" s="386" t="s">
        <v>62</v>
      </c>
      <c r="O1763" s="386" t="s">
        <v>88</v>
      </c>
      <c r="P1763" s="386" t="s">
        <v>90</v>
      </c>
      <c r="Q1763" s="386" t="s">
        <v>92</v>
      </c>
      <c r="R1763" s="386">
        <v>4.253333333333333</v>
      </c>
      <c r="S1763" s="389">
        <v>0.10174999999999999</v>
      </c>
      <c r="T1763" s="386" t="s">
        <v>390</v>
      </c>
      <c r="U1763" s="386" t="s">
        <v>406</v>
      </c>
    </row>
    <row r="1764" spans="1:21">
      <c r="A1764" s="386" t="s">
        <v>91</v>
      </c>
      <c r="B1764" s="386" t="s">
        <v>12</v>
      </c>
      <c r="C1764" s="386"/>
      <c r="D1764" s="387">
        <v>45078</v>
      </c>
      <c r="E1764" s="386">
        <v>6</v>
      </c>
      <c r="F1764" s="386">
        <v>2023</v>
      </c>
      <c r="G1764" s="388">
        <v>60.24096385542169</v>
      </c>
      <c r="H1764" s="388">
        <v>25</v>
      </c>
      <c r="I1764" s="388">
        <v>5.0200803212851408</v>
      </c>
      <c r="J1764" s="388">
        <v>0</v>
      </c>
      <c r="K1764" s="386" t="s">
        <v>352</v>
      </c>
      <c r="L1764" s="386" t="s">
        <v>86</v>
      </c>
      <c r="M1764" s="386" t="s">
        <v>244</v>
      </c>
      <c r="N1764" s="386" t="s">
        <v>62</v>
      </c>
      <c r="O1764" s="386" t="s">
        <v>88</v>
      </c>
      <c r="P1764" s="386" t="s">
        <v>90</v>
      </c>
      <c r="Q1764" s="386" t="s">
        <v>92</v>
      </c>
      <c r="R1764" s="386">
        <v>4.253333333333333</v>
      </c>
      <c r="S1764" s="386">
        <v>0</v>
      </c>
      <c r="T1764" s="386" t="s">
        <v>390</v>
      </c>
      <c r="U1764" s="386" t="s">
        <v>406</v>
      </c>
    </row>
    <row r="1765" spans="1:21">
      <c r="A1765" s="386" t="s">
        <v>91</v>
      </c>
      <c r="B1765" s="386" t="s">
        <v>15</v>
      </c>
      <c r="C1765" s="386"/>
      <c r="D1765" s="387">
        <v>45078</v>
      </c>
      <c r="E1765" s="386">
        <v>6</v>
      </c>
      <c r="F1765" s="386">
        <v>2023</v>
      </c>
      <c r="G1765" s="388">
        <v>24.096385542168676</v>
      </c>
      <c r="H1765" s="388">
        <v>25</v>
      </c>
      <c r="I1765" s="388">
        <v>2.0080321285140563</v>
      </c>
      <c r="J1765" s="388">
        <v>0</v>
      </c>
      <c r="K1765" s="386" t="s">
        <v>352</v>
      </c>
      <c r="L1765" s="386" t="s">
        <v>86</v>
      </c>
      <c r="M1765" s="386" t="s">
        <v>244</v>
      </c>
      <c r="N1765" s="386" t="s">
        <v>62</v>
      </c>
      <c r="O1765" s="386" t="s">
        <v>88</v>
      </c>
      <c r="P1765" s="386" t="s">
        <v>90</v>
      </c>
      <c r="Q1765" s="386" t="s">
        <v>92</v>
      </c>
      <c r="R1765" s="386">
        <v>4.253333333333333</v>
      </c>
      <c r="S1765" s="386">
        <v>91.3</v>
      </c>
      <c r="T1765" s="386" t="s">
        <v>390</v>
      </c>
      <c r="U1765" s="386" t="s">
        <v>406</v>
      </c>
    </row>
    <row r="1766" spans="1:21">
      <c r="A1766" s="386" t="s">
        <v>91</v>
      </c>
      <c r="B1766" s="386" t="s">
        <v>16</v>
      </c>
      <c r="C1766" s="386"/>
      <c r="D1766" s="387">
        <v>45078</v>
      </c>
      <c r="E1766" s="386">
        <v>6</v>
      </c>
      <c r="F1766" s="386">
        <v>2023</v>
      </c>
      <c r="G1766" s="388">
        <v>36.144578313253014</v>
      </c>
      <c r="H1766" s="388">
        <v>25</v>
      </c>
      <c r="I1766" s="388">
        <v>3.0120481927710845</v>
      </c>
      <c r="J1766" s="388">
        <v>0</v>
      </c>
      <c r="K1766" s="386" t="s">
        <v>352</v>
      </c>
      <c r="L1766" s="386" t="s">
        <v>86</v>
      </c>
      <c r="M1766" s="386" t="s">
        <v>244</v>
      </c>
      <c r="N1766" s="386" t="s">
        <v>62</v>
      </c>
      <c r="O1766" s="386" t="s">
        <v>88</v>
      </c>
      <c r="P1766" s="386" t="s">
        <v>90</v>
      </c>
      <c r="Q1766" s="386" t="s">
        <v>92</v>
      </c>
      <c r="R1766" s="386">
        <v>4.1066666666666665</v>
      </c>
      <c r="S1766" s="389">
        <v>0</v>
      </c>
      <c r="T1766" s="386" t="s">
        <v>390</v>
      </c>
      <c r="U1766" s="386" t="s">
        <v>406</v>
      </c>
    </row>
    <row r="1767" spans="1:21">
      <c r="A1767" s="386" t="s">
        <v>91</v>
      </c>
      <c r="B1767" s="386" t="s">
        <v>17</v>
      </c>
      <c r="C1767" s="386"/>
      <c r="D1767" s="387">
        <v>45078</v>
      </c>
      <c r="E1767" s="386">
        <v>6</v>
      </c>
      <c r="F1767" s="386">
        <v>2023</v>
      </c>
      <c r="G1767" s="388">
        <v>0</v>
      </c>
      <c r="H1767" s="388">
        <v>25</v>
      </c>
      <c r="I1767" s="388">
        <v>0</v>
      </c>
      <c r="J1767" s="388">
        <v>0</v>
      </c>
      <c r="K1767" s="386" t="s">
        <v>352</v>
      </c>
      <c r="L1767" s="386" t="s">
        <v>86</v>
      </c>
      <c r="M1767" s="386" t="s">
        <v>244</v>
      </c>
      <c r="N1767" s="386" t="s">
        <v>62</v>
      </c>
      <c r="O1767" s="386" t="s">
        <v>88</v>
      </c>
      <c r="P1767" s="386" t="s">
        <v>90</v>
      </c>
      <c r="Q1767" s="386" t="s">
        <v>92</v>
      </c>
      <c r="R1767" s="386">
        <v>4.1066666666666665</v>
      </c>
      <c r="S1767" s="386">
        <v>0</v>
      </c>
      <c r="T1767" s="386" t="s">
        <v>390</v>
      </c>
      <c r="U1767" s="386" t="s">
        <v>406</v>
      </c>
    </row>
    <row r="1768" spans="1:21">
      <c r="A1768" s="386" t="s">
        <v>91</v>
      </c>
      <c r="B1768" s="386" t="s">
        <v>132</v>
      </c>
      <c r="C1768" s="386"/>
      <c r="D1768" s="387">
        <v>45078</v>
      </c>
      <c r="E1768" s="386">
        <v>6</v>
      </c>
      <c r="F1768" s="386">
        <v>2023</v>
      </c>
      <c r="G1768" s="388">
        <v>0</v>
      </c>
      <c r="H1768" s="388">
        <v>25</v>
      </c>
      <c r="I1768" s="388">
        <v>0</v>
      </c>
      <c r="J1768" s="388">
        <v>0</v>
      </c>
      <c r="K1768" s="386" t="s">
        <v>352</v>
      </c>
      <c r="L1768" s="386" t="s">
        <v>86</v>
      </c>
      <c r="M1768" s="386" t="s">
        <v>244</v>
      </c>
      <c r="N1768" s="386" t="s">
        <v>62</v>
      </c>
      <c r="O1768" s="386" t="s">
        <v>88</v>
      </c>
      <c r="P1768" s="386" t="s">
        <v>90</v>
      </c>
      <c r="Q1768" s="386" t="s">
        <v>92</v>
      </c>
      <c r="R1768" s="386">
        <v>4.1066666666666665</v>
      </c>
      <c r="S1768" s="386">
        <v>0</v>
      </c>
      <c r="T1768" s="386" t="s">
        <v>390</v>
      </c>
      <c r="U1768" s="386" t="s">
        <v>406</v>
      </c>
    </row>
    <row r="1769" spans="1:21">
      <c r="A1769" s="386" t="s">
        <v>91</v>
      </c>
      <c r="B1769" s="386" t="s">
        <v>13</v>
      </c>
      <c r="C1769" s="386"/>
      <c r="D1769" s="387">
        <v>45078</v>
      </c>
      <c r="E1769" s="386">
        <v>6</v>
      </c>
      <c r="F1769" s="386">
        <v>2023</v>
      </c>
      <c r="G1769" s="388">
        <v>0</v>
      </c>
      <c r="H1769" s="388">
        <v>25</v>
      </c>
      <c r="I1769" s="388">
        <v>0</v>
      </c>
      <c r="J1769" s="388">
        <v>0</v>
      </c>
      <c r="K1769" s="386" t="s">
        <v>352</v>
      </c>
      <c r="L1769" s="386" t="s">
        <v>86</v>
      </c>
      <c r="M1769" s="386" t="s">
        <v>244</v>
      </c>
      <c r="N1769" s="386" t="s">
        <v>62</v>
      </c>
      <c r="O1769" s="386" t="s">
        <v>88</v>
      </c>
      <c r="P1769" s="386" t="s">
        <v>90</v>
      </c>
      <c r="Q1769" s="386" t="s">
        <v>92</v>
      </c>
      <c r="R1769" s="386">
        <v>11</v>
      </c>
      <c r="S1769" s="389">
        <v>0</v>
      </c>
      <c r="T1769" s="386" t="s">
        <v>390</v>
      </c>
      <c r="U1769" s="386" t="s">
        <v>406</v>
      </c>
    </row>
    <row r="1770" spans="1:21">
      <c r="A1770" s="386" t="s">
        <v>91</v>
      </c>
      <c r="B1770" s="386" t="s">
        <v>14</v>
      </c>
      <c r="C1770" s="386"/>
      <c r="D1770" s="387">
        <v>45078</v>
      </c>
      <c r="E1770" s="386">
        <v>6</v>
      </c>
      <c r="F1770" s="386">
        <v>2023</v>
      </c>
      <c r="G1770" s="388">
        <v>0</v>
      </c>
      <c r="H1770" s="388">
        <v>25</v>
      </c>
      <c r="I1770" s="388">
        <v>0</v>
      </c>
      <c r="J1770" s="388">
        <v>0</v>
      </c>
      <c r="K1770" s="386" t="s">
        <v>352</v>
      </c>
      <c r="L1770" s="386" t="s">
        <v>86</v>
      </c>
      <c r="M1770" s="386" t="s">
        <v>244</v>
      </c>
      <c r="N1770" s="386" t="s">
        <v>62</v>
      </c>
      <c r="O1770" s="386" t="s">
        <v>88</v>
      </c>
      <c r="P1770" s="386" t="s">
        <v>90</v>
      </c>
      <c r="Q1770" s="386" t="s">
        <v>92</v>
      </c>
      <c r="R1770" s="386">
        <v>11</v>
      </c>
      <c r="S1770" s="386">
        <v>0</v>
      </c>
      <c r="T1770" s="386" t="s">
        <v>390</v>
      </c>
      <c r="U1770" s="386" t="s">
        <v>406</v>
      </c>
    </row>
    <row r="1771" spans="1:21">
      <c r="A1771" s="386" t="s">
        <v>93</v>
      </c>
      <c r="B1771" s="386" t="s">
        <v>93</v>
      </c>
      <c r="C1771" s="386"/>
      <c r="D1771" s="387">
        <v>45078</v>
      </c>
      <c r="E1771" s="386">
        <v>6</v>
      </c>
      <c r="F1771" s="386">
        <v>2023</v>
      </c>
      <c r="G1771" s="388">
        <v>210</v>
      </c>
      <c r="H1771" s="388">
        <v>25</v>
      </c>
      <c r="I1771" s="388">
        <v>17.5</v>
      </c>
      <c r="J1771" s="388">
        <v>6.419999999999999</v>
      </c>
      <c r="K1771" s="386" t="s">
        <v>93</v>
      </c>
      <c r="L1771" s="386" t="s">
        <v>41</v>
      </c>
      <c r="M1771" s="386" t="s">
        <v>244</v>
      </c>
      <c r="N1771" s="386" t="s">
        <v>44</v>
      </c>
      <c r="O1771" s="386" t="s">
        <v>94</v>
      </c>
      <c r="P1771" s="386" t="s">
        <v>46</v>
      </c>
      <c r="Q1771" s="386" t="s">
        <v>95</v>
      </c>
      <c r="R1771" s="386">
        <v>11</v>
      </c>
      <c r="S1771" s="386">
        <v>0</v>
      </c>
      <c r="T1771" s="386" t="s">
        <v>390</v>
      </c>
      <c r="U1771" s="386" t="s">
        <v>406</v>
      </c>
    </row>
    <row r="1772" spans="1:21">
      <c r="A1772" s="386" t="s">
        <v>96</v>
      </c>
      <c r="B1772" s="386" t="s">
        <v>7</v>
      </c>
      <c r="C1772" s="386"/>
      <c r="D1772" s="387">
        <v>45078</v>
      </c>
      <c r="E1772" s="386">
        <v>6</v>
      </c>
      <c r="F1772" s="386">
        <v>2023</v>
      </c>
      <c r="G1772" s="388">
        <v>145</v>
      </c>
      <c r="H1772" s="388">
        <v>25</v>
      </c>
      <c r="I1772" s="388">
        <v>12.083333333333334</v>
      </c>
      <c r="J1772" s="388">
        <v>8.24</v>
      </c>
      <c r="K1772" s="386" t="s">
        <v>96</v>
      </c>
      <c r="L1772" s="386" t="s">
        <v>377</v>
      </c>
      <c r="M1772" s="386" t="s">
        <v>243</v>
      </c>
      <c r="N1772" s="386" t="s">
        <v>83</v>
      </c>
      <c r="O1772" s="386" t="s">
        <v>378</v>
      </c>
      <c r="P1772" s="386" t="s">
        <v>46</v>
      </c>
      <c r="Q1772" s="386" t="s">
        <v>236</v>
      </c>
      <c r="R1772" s="386">
        <v>2.2000000000000002</v>
      </c>
      <c r="S1772" s="389">
        <v>0</v>
      </c>
      <c r="T1772" s="386" t="s">
        <v>390</v>
      </c>
      <c r="U1772" s="386" t="s">
        <v>406</v>
      </c>
    </row>
    <row r="1773" spans="1:21">
      <c r="A1773" s="386" t="s">
        <v>96</v>
      </c>
      <c r="B1773" s="386" t="s">
        <v>8</v>
      </c>
      <c r="C1773" s="386"/>
      <c r="D1773" s="387">
        <v>45078</v>
      </c>
      <c r="E1773" s="386">
        <v>6</v>
      </c>
      <c r="F1773" s="386">
        <v>2023</v>
      </c>
      <c r="G1773" s="388">
        <v>80</v>
      </c>
      <c r="H1773" s="388">
        <v>25</v>
      </c>
      <c r="I1773" s="388">
        <v>6.666666666666667</v>
      </c>
      <c r="J1773" s="388">
        <v>0</v>
      </c>
      <c r="K1773" s="386" t="s">
        <v>96</v>
      </c>
      <c r="L1773" s="386" t="s">
        <v>377</v>
      </c>
      <c r="M1773" s="386" t="s">
        <v>243</v>
      </c>
      <c r="N1773" s="386" t="s">
        <v>83</v>
      </c>
      <c r="O1773" s="386" t="s">
        <v>378</v>
      </c>
      <c r="P1773" s="386" t="s">
        <v>46</v>
      </c>
      <c r="Q1773" s="386" t="s">
        <v>236</v>
      </c>
      <c r="R1773" s="386">
        <v>2.2000000000000002</v>
      </c>
      <c r="S1773" s="386">
        <v>0</v>
      </c>
      <c r="T1773" s="386" t="s">
        <v>390</v>
      </c>
      <c r="U1773" s="386" t="s">
        <v>406</v>
      </c>
    </row>
    <row r="1774" spans="1:21">
      <c r="A1774" s="386" t="s">
        <v>96</v>
      </c>
      <c r="B1774" s="386" t="s">
        <v>9</v>
      </c>
      <c r="C1774" s="386"/>
      <c r="D1774" s="387">
        <v>45078</v>
      </c>
      <c r="E1774" s="386">
        <v>6</v>
      </c>
      <c r="F1774" s="386">
        <v>2023</v>
      </c>
      <c r="G1774" s="388">
        <v>80</v>
      </c>
      <c r="H1774" s="388">
        <v>25</v>
      </c>
      <c r="I1774" s="388">
        <v>6.666666666666667</v>
      </c>
      <c r="J1774" s="388">
        <v>23.155000000000001</v>
      </c>
      <c r="K1774" s="386" t="s">
        <v>96</v>
      </c>
      <c r="L1774" s="386" t="s">
        <v>377</v>
      </c>
      <c r="M1774" s="386" t="s">
        <v>243</v>
      </c>
      <c r="N1774" s="386" t="s">
        <v>83</v>
      </c>
      <c r="O1774" s="386" t="s">
        <v>378</v>
      </c>
      <c r="P1774" s="386" t="s">
        <v>46</v>
      </c>
      <c r="Q1774" s="386" t="s">
        <v>236</v>
      </c>
      <c r="R1774" s="386">
        <v>2.2000000000000002</v>
      </c>
      <c r="S1774" s="386">
        <v>0</v>
      </c>
      <c r="T1774" s="386" t="s">
        <v>390</v>
      </c>
      <c r="U1774" s="386" t="s">
        <v>406</v>
      </c>
    </row>
    <row r="1775" spans="1:21">
      <c r="A1775" s="386" t="s">
        <v>96</v>
      </c>
      <c r="B1775" s="386" t="s">
        <v>10</v>
      </c>
      <c r="C1775" s="386"/>
      <c r="D1775" s="387">
        <v>45078</v>
      </c>
      <c r="E1775" s="386">
        <v>6</v>
      </c>
      <c r="F1775" s="386">
        <v>2023</v>
      </c>
      <c r="G1775" s="388">
        <v>10</v>
      </c>
      <c r="H1775" s="388">
        <v>25</v>
      </c>
      <c r="I1775" s="388">
        <v>0.83333333333333337</v>
      </c>
      <c r="J1775" s="388">
        <v>0</v>
      </c>
      <c r="K1775" s="386" t="s">
        <v>96</v>
      </c>
      <c r="L1775" s="386" t="s">
        <v>377</v>
      </c>
      <c r="M1775" s="386" t="s">
        <v>243</v>
      </c>
      <c r="N1775" s="386" t="s">
        <v>83</v>
      </c>
      <c r="O1775" s="386" t="s">
        <v>378</v>
      </c>
      <c r="P1775" s="386" t="s">
        <v>46</v>
      </c>
      <c r="Q1775" s="386" t="s">
        <v>236</v>
      </c>
      <c r="R1775" s="386">
        <v>0</v>
      </c>
      <c r="S1775" s="389">
        <v>0</v>
      </c>
      <c r="T1775" s="386" t="s">
        <v>390</v>
      </c>
      <c r="U1775" s="386" t="s">
        <v>406</v>
      </c>
    </row>
    <row r="1776" spans="1:21">
      <c r="A1776" s="386" t="s">
        <v>96</v>
      </c>
      <c r="B1776" s="386" t="s">
        <v>5</v>
      </c>
      <c r="C1776" s="386"/>
      <c r="D1776" s="387">
        <v>45078</v>
      </c>
      <c r="E1776" s="386">
        <v>6</v>
      </c>
      <c r="F1776" s="386">
        <v>2023</v>
      </c>
      <c r="G1776" s="388">
        <v>30</v>
      </c>
      <c r="H1776" s="388">
        <v>25</v>
      </c>
      <c r="I1776" s="388">
        <v>2.5</v>
      </c>
      <c r="J1776" s="388">
        <v>28.741</v>
      </c>
      <c r="K1776" s="386" t="s">
        <v>96</v>
      </c>
      <c r="L1776" s="386" t="s">
        <v>377</v>
      </c>
      <c r="M1776" s="386" t="s">
        <v>243</v>
      </c>
      <c r="N1776" s="386" t="s">
        <v>83</v>
      </c>
      <c r="O1776" s="386" t="s">
        <v>378</v>
      </c>
      <c r="P1776" s="386" t="s">
        <v>46</v>
      </c>
      <c r="Q1776" s="386" t="s">
        <v>236</v>
      </c>
      <c r="R1776" s="386">
        <v>0</v>
      </c>
      <c r="S1776" s="386">
        <v>0</v>
      </c>
      <c r="T1776" s="386" t="s">
        <v>390</v>
      </c>
      <c r="U1776" s="386" t="s">
        <v>406</v>
      </c>
    </row>
    <row r="1777" spans="1:21">
      <c r="A1777" s="386" t="s">
        <v>96</v>
      </c>
      <c r="B1777" s="386" t="s">
        <v>11</v>
      </c>
      <c r="C1777" s="386"/>
      <c r="D1777" s="387">
        <v>45078</v>
      </c>
      <c r="E1777" s="386">
        <v>6</v>
      </c>
      <c r="F1777" s="386">
        <v>2023</v>
      </c>
      <c r="G1777" s="388">
        <v>60</v>
      </c>
      <c r="H1777" s="388">
        <v>25</v>
      </c>
      <c r="I1777" s="388">
        <v>5</v>
      </c>
      <c r="J1777" s="388">
        <v>0</v>
      </c>
      <c r="K1777" s="386" t="s">
        <v>96</v>
      </c>
      <c r="L1777" s="386" t="s">
        <v>377</v>
      </c>
      <c r="M1777" s="386" t="s">
        <v>243</v>
      </c>
      <c r="N1777" s="386" t="s">
        <v>83</v>
      </c>
      <c r="O1777" s="386" t="s">
        <v>378</v>
      </c>
      <c r="P1777" s="386" t="s">
        <v>46</v>
      </c>
      <c r="Q1777" s="386" t="s">
        <v>236</v>
      </c>
      <c r="R1777" s="386">
        <v>0</v>
      </c>
      <c r="S1777" s="386">
        <v>0</v>
      </c>
      <c r="T1777" s="386" t="s">
        <v>390</v>
      </c>
      <c r="U1777" s="386" t="s">
        <v>406</v>
      </c>
    </row>
    <row r="1778" spans="1:21">
      <c r="A1778" s="386" t="s">
        <v>96</v>
      </c>
      <c r="B1778" s="386" t="s">
        <v>12</v>
      </c>
      <c r="C1778" s="386"/>
      <c r="D1778" s="387">
        <v>45078</v>
      </c>
      <c r="E1778" s="386">
        <v>6</v>
      </c>
      <c r="F1778" s="386">
        <v>2023</v>
      </c>
      <c r="G1778" s="388">
        <v>30</v>
      </c>
      <c r="H1778" s="388">
        <v>25</v>
      </c>
      <c r="I1778" s="388">
        <v>2.5</v>
      </c>
      <c r="J1778" s="388">
        <v>12.72</v>
      </c>
      <c r="K1778" s="386" t="s">
        <v>96</v>
      </c>
      <c r="L1778" s="386" t="s">
        <v>377</v>
      </c>
      <c r="M1778" s="386" t="s">
        <v>243</v>
      </c>
      <c r="N1778" s="386" t="s">
        <v>83</v>
      </c>
      <c r="O1778" s="386" t="s">
        <v>378</v>
      </c>
      <c r="P1778" s="386" t="s">
        <v>46</v>
      </c>
      <c r="Q1778" s="386" t="s">
        <v>236</v>
      </c>
      <c r="R1778" s="386">
        <v>2.7866666666666666</v>
      </c>
      <c r="S1778" s="389">
        <v>0</v>
      </c>
      <c r="T1778" s="386" t="s">
        <v>390</v>
      </c>
      <c r="U1778" s="386" t="s">
        <v>406</v>
      </c>
    </row>
    <row r="1779" spans="1:21">
      <c r="A1779" s="386" t="s">
        <v>96</v>
      </c>
      <c r="B1779" s="386" t="s">
        <v>15</v>
      </c>
      <c r="C1779" s="386"/>
      <c r="D1779" s="387">
        <v>45078</v>
      </c>
      <c r="E1779" s="386">
        <v>6</v>
      </c>
      <c r="F1779" s="386">
        <v>2023</v>
      </c>
      <c r="G1779" s="388">
        <v>0</v>
      </c>
      <c r="H1779" s="388">
        <v>25</v>
      </c>
      <c r="I1779" s="388">
        <v>0</v>
      </c>
      <c r="J1779" s="388">
        <v>0</v>
      </c>
      <c r="K1779" s="386" t="s">
        <v>96</v>
      </c>
      <c r="L1779" s="386" t="s">
        <v>377</v>
      </c>
      <c r="M1779" s="386" t="s">
        <v>243</v>
      </c>
      <c r="N1779" s="386" t="s">
        <v>83</v>
      </c>
      <c r="O1779" s="386" t="s">
        <v>378</v>
      </c>
      <c r="P1779" s="386" t="s">
        <v>46</v>
      </c>
      <c r="Q1779" s="386" t="s">
        <v>236</v>
      </c>
      <c r="R1779" s="386">
        <v>2.7866666666666666</v>
      </c>
      <c r="S1779" s="386">
        <v>0</v>
      </c>
      <c r="T1779" s="386" t="s">
        <v>390</v>
      </c>
      <c r="U1779" s="386" t="s">
        <v>406</v>
      </c>
    </row>
    <row r="1780" spans="1:21">
      <c r="A1780" s="386" t="s">
        <v>96</v>
      </c>
      <c r="B1780" s="386" t="s">
        <v>16</v>
      </c>
      <c r="C1780" s="386"/>
      <c r="D1780" s="387">
        <v>45078</v>
      </c>
      <c r="E1780" s="386">
        <v>6</v>
      </c>
      <c r="F1780" s="386">
        <v>2023</v>
      </c>
      <c r="G1780" s="388">
        <v>15</v>
      </c>
      <c r="H1780" s="388">
        <v>25</v>
      </c>
      <c r="I1780" s="388">
        <v>1.25</v>
      </c>
      <c r="J1780" s="388">
        <v>0</v>
      </c>
      <c r="K1780" s="386" t="s">
        <v>96</v>
      </c>
      <c r="L1780" s="386" t="s">
        <v>377</v>
      </c>
      <c r="M1780" s="386" t="s">
        <v>243</v>
      </c>
      <c r="N1780" s="386" t="s">
        <v>83</v>
      </c>
      <c r="O1780" s="386" t="s">
        <v>378</v>
      </c>
      <c r="P1780" s="386" t="s">
        <v>46</v>
      </c>
      <c r="Q1780" s="386" t="s">
        <v>236</v>
      </c>
      <c r="R1780" s="386">
        <v>2.7866666666666666</v>
      </c>
      <c r="S1780" s="386">
        <v>0</v>
      </c>
      <c r="T1780" s="386" t="s">
        <v>390</v>
      </c>
      <c r="U1780" s="386" t="s">
        <v>406</v>
      </c>
    </row>
    <row r="1781" spans="1:21">
      <c r="A1781" s="386" t="s">
        <v>96</v>
      </c>
      <c r="B1781" s="386" t="s">
        <v>17</v>
      </c>
      <c r="C1781" s="386"/>
      <c r="D1781" s="387">
        <v>45078</v>
      </c>
      <c r="E1781" s="386">
        <v>6</v>
      </c>
      <c r="F1781" s="386">
        <v>2023</v>
      </c>
      <c r="G1781" s="388">
        <v>0</v>
      </c>
      <c r="H1781" s="388">
        <v>25</v>
      </c>
      <c r="I1781" s="388">
        <v>0</v>
      </c>
      <c r="J1781" s="388">
        <v>0</v>
      </c>
      <c r="K1781" s="386" t="s">
        <v>96</v>
      </c>
      <c r="L1781" s="386" t="s">
        <v>377</v>
      </c>
      <c r="M1781" s="386" t="s">
        <v>243</v>
      </c>
      <c r="N1781" s="386" t="s">
        <v>83</v>
      </c>
      <c r="O1781" s="386" t="s">
        <v>378</v>
      </c>
      <c r="P1781" s="386" t="s">
        <v>46</v>
      </c>
      <c r="Q1781" s="386" t="s">
        <v>236</v>
      </c>
      <c r="R1781" s="386">
        <v>2.7866666666666666</v>
      </c>
      <c r="S1781" s="389">
        <v>0</v>
      </c>
      <c r="T1781" s="386" t="s">
        <v>390</v>
      </c>
      <c r="U1781" s="386" t="s">
        <v>406</v>
      </c>
    </row>
    <row r="1782" spans="1:21">
      <c r="A1782" s="386" t="s">
        <v>96</v>
      </c>
      <c r="B1782" s="386" t="s">
        <v>132</v>
      </c>
      <c r="C1782" s="386"/>
      <c r="D1782" s="387">
        <v>45078</v>
      </c>
      <c r="E1782" s="386">
        <v>6</v>
      </c>
      <c r="F1782" s="386">
        <v>2023</v>
      </c>
      <c r="G1782" s="388">
        <v>0</v>
      </c>
      <c r="H1782" s="388">
        <v>25</v>
      </c>
      <c r="I1782" s="388">
        <v>0</v>
      </c>
      <c r="J1782" s="388">
        <v>0</v>
      </c>
      <c r="K1782" s="386" t="s">
        <v>96</v>
      </c>
      <c r="L1782" s="386" t="s">
        <v>377</v>
      </c>
      <c r="M1782" s="386" t="s">
        <v>243</v>
      </c>
      <c r="N1782" s="386" t="s">
        <v>83</v>
      </c>
      <c r="O1782" s="386" t="s">
        <v>378</v>
      </c>
      <c r="P1782" s="386" t="s">
        <v>46</v>
      </c>
      <c r="Q1782" s="386" t="s">
        <v>236</v>
      </c>
      <c r="R1782" s="386">
        <v>2.7866666666666666</v>
      </c>
      <c r="S1782" s="386">
        <v>0</v>
      </c>
      <c r="T1782" s="386" t="s">
        <v>390</v>
      </c>
      <c r="U1782" s="386" t="s">
        <v>406</v>
      </c>
    </row>
    <row r="1783" spans="1:21">
      <c r="A1783" s="386" t="s">
        <v>96</v>
      </c>
      <c r="B1783" s="386" t="s">
        <v>13</v>
      </c>
      <c r="C1783" s="386"/>
      <c r="D1783" s="387">
        <v>45078</v>
      </c>
      <c r="E1783" s="386">
        <v>6</v>
      </c>
      <c r="F1783" s="386">
        <v>2023</v>
      </c>
      <c r="G1783" s="388">
        <v>0</v>
      </c>
      <c r="H1783" s="388">
        <v>25</v>
      </c>
      <c r="I1783" s="388">
        <v>0</v>
      </c>
      <c r="J1783" s="388">
        <v>0</v>
      </c>
      <c r="K1783" s="386" t="s">
        <v>96</v>
      </c>
      <c r="L1783" s="386" t="s">
        <v>377</v>
      </c>
      <c r="M1783" s="386" t="s">
        <v>243</v>
      </c>
      <c r="N1783" s="386" t="s">
        <v>83</v>
      </c>
      <c r="O1783" s="386" t="s">
        <v>378</v>
      </c>
      <c r="P1783" s="386" t="s">
        <v>46</v>
      </c>
      <c r="Q1783" s="386" t="s">
        <v>236</v>
      </c>
      <c r="R1783" s="386">
        <v>2.7866666666666666</v>
      </c>
      <c r="S1783" s="386">
        <v>0</v>
      </c>
      <c r="T1783" s="386" t="s">
        <v>390</v>
      </c>
      <c r="U1783" s="386" t="s">
        <v>406</v>
      </c>
    </row>
    <row r="1784" spans="1:21">
      <c r="A1784" s="386" t="s">
        <v>96</v>
      </c>
      <c r="B1784" s="386" t="s">
        <v>14</v>
      </c>
      <c r="C1784" s="386"/>
      <c r="D1784" s="387">
        <v>45078</v>
      </c>
      <c r="E1784" s="386">
        <v>6</v>
      </c>
      <c r="F1784" s="386">
        <v>2023</v>
      </c>
      <c r="G1784" s="388">
        <v>0</v>
      </c>
      <c r="H1784" s="388">
        <v>25</v>
      </c>
      <c r="I1784" s="388">
        <v>0</v>
      </c>
      <c r="J1784" s="388">
        <v>0</v>
      </c>
      <c r="K1784" s="386" t="s">
        <v>96</v>
      </c>
      <c r="L1784" s="386" t="s">
        <v>377</v>
      </c>
      <c r="M1784" s="386" t="s">
        <v>243</v>
      </c>
      <c r="N1784" s="386" t="s">
        <v>83</v>
      </c>
      <c r="O1784" s="386" t="s">
        <v>378</v>
      </c>
      <c r="P1784" s="386" t="s">
        <v>46</v>
      </c>
      <c r="Q1784" s="386" t="s">
        <v>236</v>
      </c>
      <c r="R1784" s="386">
        <v>0</v>
      </c>
      <c r="S1784" s="389">
        <v>0</v>
      </c>
      <c r="T1784" s="386" t="s">
        <v>390</v>
      </c>
      <c r="U1784" s="386" t="s">
        <v>406</v>
      </c>
    </row>
    <row r="1785" spans="1:21">
      <c r="A1785" s="386" t="s">
        <v>98</v>
      </c>
      <c r="B1785" s="386" t="s">
        <v>7</v>
      </c>
      <c r="C1785" s="386"/>
      <c r="D1785" s="387">
        <v>45078</v>
      </c>
      <c r="E1785" s="386">
        <v>6</v>
      </c>
      <c r="F1785" s="386">
        <v>2023</v>
      </c>
      <c r="G1785" s="388">
        <v>32.5</v>
      </c>
      <c r="H1785" s="388">
        <v>25</v>
      </c>
      <c r="I1785" s="388">
        <v>2.7083333333333335</v>
      </c>
      <c r="J1785" s="388">
        <v>0</v>
      </c>
      <c r="K1785" s="386" t="s">
        <v>98</v>
      </c>
      <c r="L1785" s="386" t="s">
        <v>41</v>
      </c>
      <c r="M1785" s="386" t="s">
        <v>243</v>
      </c>
      <c r="N1785" s="386" t="s">
        <v>83</v>
      </c>
      <c r="O1785" s="386" t="s">
        <v>99</v>
      </c>
      <c r="P1785" s="386" t="s">
        <v>46</v>
      </c>
      <c r="Q1785" s="386" t="s">
        <v>100</v>
      </c>
      <c r="R1785" s="386">
        <v>0</v>
      </c>
      <c r="S1785" s="386">
        <v>0</v>
      </c>
      <c r="T1785" s="386" t="s">
        <v>390</v>
      </c>
      <c r="U1785" s="386" t="s">
        <v>406</v>
      </c>
    </row>
    <row r="1786" spans="1:21">
      <c r="A1786" s="386" t="s">
        <v>98</v>
      </c>
      <c r="B1786" s="386" t="s">
        <v>8</v>
      </c>
      <c r="C1786" s="386"/>
      <c r="D1786" s="387">
        <v>45078</v>
      </c>
      <c r="E1786" s="386">
        <v>6</v>
      </c>
      <c r="F1786" s="386">
        <v>2023</v>
      </c>
      <c r="G1786" s="388">
        <v>3.25</v>
      </c>
      <c r="H1786" s="388">
        <v>25</v>
      </c>
      <c r="I1786" s="388">
        <v>0.27083333333333331</v>
      </c>
      <c r="J1786" s="388">
        <v>0</v>
      </c>
      <c r="K1786" s="386" t="s">
        <v>98</v>
      </c>
      <c r="L1786" s="386" t="s">
        <v>41</v>
      </c>
      <c r="M1786" s="386" t="s">
        <v>243</v>
      </c>
      <c r="N1786" s="386" t="s">
        <v>83</v>
      </c>
      <c r="O1786" s="386" t="s">
        <v>99</v>
      </c>
      <c r="P1786" s="386" t="s">
        <v>46</v>
      </c>
      <c r="Q1786" s="386" t="s">
        <v>100</v>
      </c>
      <c r="R1786" s="386">
        <v>0</v>
      </c>
      <c r="S1786" s="386">
        <v>0</v>
      </c>
      <c r="T1786" s="386" t="s">
        <v>390</v>
      </c>
      <c r="U1786" s="386" t="s">
        <v>406</v>
      </c>
    </row>
    <row r="1787" spans="1:21">
      <c r="A1787" s="386" t="s">
        <v>98</v>
      </c>
      <c r="B1787" s="386" t="s">
        <v>9</v>
      </c>
      <c r="C1787" s="386"/>
      <c r="D1787" s="387">
        <v>45078</v>
      </c>
      <c r="E1787" s="386">
        <v>6</v>
      </c>
      <c r="F1787" s="386">
        <v>2023</v>
      </c>
      <c r="G1787" s="388">
        <v>8.125</v>
      </c>
      <c r="H1787" s="388">
        <v>25</v>
      </c>
      <c r="I1787" s="388">
        <v>0.67708333333333337</v>
      </c>
      <c r="J1787" s="388">
        <v>0</v>
      </c>
      <c r="K1787" s="386" t="s">
        <v>98</v>
      </c>
      <c r="L1787" s="386" t="s">
        <v>41</v>
      </c>
      <c r="M1787" s="386" t="s">
        <v>243</v>
      </c>
      <c r="N1787" s="386" t="s">
        <v>83</v>
      </c>
      <c r="O1787" s="386" t="s">
        <v>99</v>
      </c>
      <c r="P1787" s="386" t="s">
        <v>46</v>
      </c>
      <c r="Q1787" s="386" t="s">
        <v>100</v>
      </c>
      <c r="R1787" s="386">
        <v>0</v>
      </c>
      <c r="S1787" s="389">
        <v>0</v>
      </c>
      <c r="T1787" s="386" t="s">
        <v>390</v>
      </c>
      <c r="U1787" s="386" t="s">
        <v>406</v>
      </c>
    </row>
    <row r="1788" spans="1:21">
      <c r="A1788" s="386" t="s">
        <v>98</v>
      </c>
      <c r="B1788" s="386" t="s">
        <v>10</v>
      </c>
      <c r="C1788" s="386"/>
      <c r="D1788" s="387">
        <v>45078</v>
      </c>
      <c r="E1788" s="386">
        <v>6</v>
      </c>
      <c r="F1788" s="386">
        <v>2023</v>
      </c>
      <c r="G1788" s="388">
        <v>1.625</v>
      </c>
      <c r="H1788" s="388">
        <v>25</v>
      </c>
      <c r="I1788" s="388">
        <v>0.13541666666666666</v>
      </c>
      <c r="J1788" s="388">
        <v>0</v>
      </c>
      <c r="K1788" s="386" t="s">
        <v>98</v>
      </c>
      <c r="L1788" s="386" t="s">
        <v>41</v>
      </c>
      <c r="M1788" s="386" t="s">
        <v>243</v>
      </c>
      <c r="N1788" s="386" t="s">
        <v>83</v>
      </c>
      <c r="O1788" s="386" t="s">
        <v>99</v>
      </c>
      <c r="P1788" s="386" t="s">
        <v>46</v>
      </c>
      <c r="Q1788" s="386" t="s">
        <v>100</v>
      </c>
      <c r="R1788" s="386">
        <v>0</v>
      </c>
      <c r="S1788" s="386">
        <v>0</v>
      </c>
      <c r="T1788" s="386" t="s">
        <v>390</v>
      </c>
      <c r="U1788" s="386" t="s">
        <v>406</v>
      </c>
    </row>
    <row r="1789" spans="1:21">
      <c r="A1789" s="386" t="s">
        <v>98</v>
      </c>
      <c r="B1789" s="386" t="s">
        <v>5</v>
      </c>
      <c r="C1789" s="386"/>
      <c r="D1789" s="387">
        <v>45078</v>
      </c>
      <c r="E1789" s="386">
        <v>6</v>
      </c>
      <c r="F1789" s="386">
        <v>2023</v>
      </c>
      <c r="G1789" s="388">
        <v>29.25</v>
      </c>
      <c r="H1789" s="388">
        <v>25</v>
      </c>
      <c r="I1789" s="388">
        <v>2.4375</v>
      </c>
      <c r="J1789" s="388">
        <v>4.32</v>
      </c>
      <c r="K1789" s="386" t="s">
        <v>98</v>
      </c>
      <c r="L1789" s="386" t="s">
        <v>41</v>
      </c>
      <c r="M1789" s="386" t="s">
        <v>243</v>
      </c>
      <c r="N1789" s="386" t="s">
        <v>83</v>
      </c>
      <c r="O1789" s="386" t="s">
        <v>99</v>
      </c>
      <c r="P1789" s="386" t="s">
        <v>46</v>
      </c>
      <c r="Q1789" s="386" t="s">
        <v>100</v>
      </c>
      <c r="R1789" s="386">
        <v>0</v>
      </c>
      <c r="S1789" s="386">
        <v>0</v>
      </c>
      <c r="T1789" s="386" t="s">
        <v>390</v>
      </c>
      <c r="U1789" s="386" t="s">
        <v>406</v>
      </c>
    </row>
    <row r="1790" spans="1:21">
      <c r="A1790" s="386" t="s">
        <v>98</v>
      </c>
      <c r="B1790" s="386" t="s">
        <v>11</v>
      </c>
      <c r="C1790" s="386"/>
      <c r="D1790" s="387">
        <v>45078</v>
      </c>
      <c r="E1790" s="386">
        <v>6</v>
      </c>
      <c r="F1790" s="386">
        <v>2023</v>
      </c>
      <c r="G1790" s="388">
        <v>48.75</v>
      </c>
      <c r="H1790" s="388">
        <v>25</v>
      </c>
      <c r="I1790" s="388">
        <v>4.0625</v>
      </c>
      <c r="J1790" s="388">
        <v>0</v>
      </c>
      <c r="K1790" s="386" t="s">
        <v>98</v>
      </c>
      <c r="L1790" s="386" t="s">
        <v>41</v>
      </c>
      <c r="M1790" s="386" t="s">
        <v>243</v>
      </c>
      <c r="N1790" s="386" t="s">
        <v>83</v>
      </c>
      <c r="O1790" s="386" t="s">
        <v>99</v>
      </c>
      <c r="P1790" s="386" t="s">
        <v>46</v>
      </c>
      <c r="Q1790" s="386" t="s">
        <v>100</v>
      </c>
      <c r="R1790" s="386">
        <v>0</v>
      </c>
      <c r="S1790" s="389">
        <v>0</v>
      </c>
      <c r="T1790" s="386" t="s">
        <v>390</v>
      </c>
      <c r="U1790" s="386" t="s">
        <v>406</v>
      </c>
    </row>
    <row r="1791" spans="1:21">
      <c r="A1791" s="386" t="s">
        <v>98</v>
      </c>
      <c r="B1791" s="386" t="s">
        <v>12</v>
      </c>
      <c r="C1791" s="386"/>
      <c r="D1791" s="387">
        <v>45078</v>
      </c>
      <c r="E1791" s="386">
        <v>6</v>
      </c>
      <c r="F1791" s="386">
        <v>2023</v>
      </c>
      <c r="G1791" s="388">
        <v>3.25</v>
      </c>
      <c r="H1791" s="388">
        <v>25</v>
      </c>
      <c r="I1791" s="388">
        <v>0.27083333333333331</v>
      </c>
      <c r="J1791" s="388">
        <v>0</v>
      </c>
      <c r="K1791" s="386" t="s">
        <v>98</v>
      </c>
      <c r="L1791" s="386" t="s">
        <v>41</v>
      </c>
      <c r="M1791" s="386" t="s">
        <v>243</v>
      </c>
      <c r="N1791" s="386" t="s">
        <v>83</v>
      </c>
      <c r="O1791" s="386" t="s">
        <v>99</v>
      </c>
      <c r="P1791" s="386" t="s">
        <v>46</v>
      </c>
      <c r="Q1791" s="386" t="s">
        <v>100</v>
      </c>
      <c r="R1791" s="386">
        <v>0</v>
      </c>
      <c r="S1791" s="386">
        <v>0</v>
      </c>
      <c r="T1791" s="386" t="s">
        <v>390</v>
      </c>
      <c r="U1791" s="386" t="s">
        <v>406</v>
      </c>
    </row>
    <row r="1792" spans="1:21">
      <c r="A1792" s="386" t="s">
        <v>98</v>
      </c>
      <c r="B1792" s="386" t="s">
        <v>15</v>
      </c>
      <c r="C1792" s="386"/>
      <c r="D1792" s="387">
        <v>45078</v>
      </c>
      <c r="E1792" s="386">
        <v>6</v>
      </c>
      <c r="F1792" s="386">
        <v>2023</v>
      </c>
      <c r="G1792" s="388">
        <v>3.25</v>
      </c>
      <c r="H1792" s="388">
        <v>25</v>
      </c>
      <c r="I1792" s="388">
        <v>0.27083333333333331</v>
      </c>
      <c r="J1792" s="388">
        <v>0</v>
      </c>
      <c r="K1792" s="386" t="s">
        <v>98</v>
      </c>
      <c r="L1792" s="386" t="s">
        <v>41</v>
      </c>
      <c r="M1792" s="386" t="s">
        <v>243</v>
      </c>
      <c r="N1792" s="386" t="s">
        <v>83</v>
      </c>
      <c r="O1792" s="386" t="s">
        <v>99</v>
      </c>
      <c r="P1792" s="386" t="s">
        <v>46</v>
      </c>
      <c r="Q1792" s="386" t="s">
        <v>100</v>
      </c>
      <c r="R1792" s="386">
        <v>0</v>
      </c>
      <c r="S1792" s="386">
        <v>0</v>
      </c>
      <c r="T1792" s="386" t="s">
        <v>390</v>
      </c>
      <c r="U1792" s="386" t="s">
        <v>406</v>
      </c>
    </row>
    <row r="1793" spans="1:21">
      <c r="A1793" s="386" t="s">
        <v>98</v>
      </c>
      <c r="B1793" s="386" t="s">
        <v>16</v>
      </c>
      <c r="C1793" s="386"/>
      <c r="D1793" s="387">
        <v>45078</v>
      </c>
      <c r="E1793" s="386">
        <v>6</v>
      </c>
      <c r="F1793" s="386">
        <v>2023</v>
      </c>
      <c r="G1793" s="388">
        <v>0</v>
      </c>
      <c r="H1793" s="388">
        <v>25</v>
      </c>
      <c r="I1793" s="388">
        <v>0</v>
      </c>
      <c r="J1793" s="388">
        <v>0</v>
      </c>
      <c r="K1793" s="386" t="s">
        <v>98</v>
      </c>
      <c r="L1793" s="386" t="s">
        <v>41</v>
      </c>
      <c r="M1793" s="386" t="s">
        <v>243</v>
      </c>
      <c r="N1793" s="386" t="s">
        <v>83</v>
      </c>
      <c r="O1793" s="386" t="s">
        <v>99</v>
      </c>
      <c r="P1793" s="386" t="s">
        <v>46</v>
      </c>
      <c r="Q1793" s="386" t="s">
        <v>100</v>
      </c>
      <c r="R1793" s="386">
        <v>3.8940000000000001</v>
      </c>
      <c r="S1793" s="389">
        <v>0</v>
      </c>
      <c r="T1793" s="386" t="s">
        <v>390</v>
      </c>
      <c r="U1793" s="386" t="s">
        <v>406</v>
      </c>
    </row>
    <row r="1794" spans="1:21">
      <c r="A1794" s="386" t="s">
        <v>98</v>
      </c>
      <c r="B1794" s="386" t="s">
        <v>17</v>
      </c>
      <c r="C1794" s="386"/>
      <c r="D1794" s="387">
        <v>45078</v>
      </c>
      <c r="E1794" s="386">
        <v>6</v>
      </c>
      <c r="F1794" s="386">
        <v>2023</v>
      </c>
      <c r="G1794" s="388">
        <v>0</v>
      </c>
      <c r="H1794" s="388">
        <v>25</v>
      </c>
      <c r="I1794" s="388">
        <v>0</v>
      </c>
      <c r="J1794" s="388">
        <v>0</v>
      </c>
      <c r="K1794" s="386" t="s">
        <v>98</v>
      </c>
      <c r="L1794" s="386" t="s">
        <v>41</v>
      </c>
      <c r="M1794" s="386" t="s">
        <v>243</v>
      </c>
      <c r="N1794" s="386" t="s">
        <v>83</v>
      </c>
      <c r="O1794" s="386" t="s">
        <v>99</v>
      </c>
      <c r="P1794" s="386" t="s">
        <v>46</v>
      </c>
      <c r="Q1794" s="386" t="s">
        <v>100</v>
      </c>
      <c r="R1794" s="386">
        <v>3.8940000000000001</v>
      </c>
      <c r="S1794" s="386">
        <v>2.54</v>
      </c>
      <c r="T1794" s="386" t="s">
        <v>390</v>
      </c>
      <c r="U1794" s="386" t="s">
        <v>406</v>
      </c>
    </row>
    <row r="1795" spans="1:21">
      <c r="A1795" s="386" t="s">
        <v>98</v>
      </c>
      <c r="B1795" s="386" t="s">
        <v>132</v>
      </c>
      <c r="C1795" s="386"/>
      <c r="D1795" s="387">
        <v>45078</v>
      </c>
      <c r="E1795" s="386">
        <v>6</v>
      </c>
      <c r="F1795" s="386">
        <v>2023</v>
      </c>
      <c r="G1795" s="388">
        <v>0</v>
      </c>
      <c r="H1795" s="388">
        <v>25</v>
      </c>
      <c r="I1795" s="388">
        <v>0</v>
      </c>
      <c r="J1795" s="388">
        <v>0</v>
      </c>
      <c r="K1795" s="386" t="s">
        <v>98</v>
      </c>
      <c r="L1795" s="386" t="s">
        <v>41</v>
      </c>
      <c r="M1795" s="386" t="s">
        <v>243</v>
      </c>
      <c r="N1795" s="386" t="s">
        <v>83</v>
      </c>
      <c r="O1795" s="386" t="s">
        <v>99</v>
      </c>
      <c r="P1795" s="386" t="s">
        <v>46</v>
      </c>
      <c r="Q1795" s="386" t="s">
        <v>100</v>
      </c>
      <c r="R1795" s="386">
        <v>3.8940000000000001</v>
      </c>
      <c r="S1795" s="386">
        <v>1.3199999999999998</v>
      </c>
      <c r="T1795" s="386" t="s">
        <v>390</v>
      </c>
      <c r="U1795" s="386" t="s">
        <v>406</v>
      </c>
    </row>
    <row r="1796" spans="1:21">
      <c r="A1796" s="386" t="s">
        <v>98</v>
      </c>
      <c r="B1796" s="386" t="s">
        <v>13</v>
      </c>
      <c r="C1796" s="386"/>
      <c r="D1796" s="387">
        <v>45078</v>
      </c>
      <c r="E1796" s="386">
        <v>6</v>
      </c>
      <c r="F1796" s="386">
        <v>2023</v>
      </c>
      <c r="G1796" s="388">
        <v>0</v>
      </c>
      <c r="H1796" s="388">
        <v>25</v>
      </c>
      <c r="I1796" s="388">
        <v>0</v>
      </c>
      <c r="J1796" s="388">
        <v>0</v>
      </c>
      <c r="K1796" s="386" t="s">
        <v>98</v>
      </c>
      <c r="L1796" s="386" t="s">
        <v>41</v>
      </c>
      <c r="M1796" s="386" t="s">
        <v>243</v>
      </c>
      <c r="N1796" s="386" t="s">
        <v>83</v>
      </c>
      <c r="O1796" s="386" t="s">
        <v>99</v>
      </c>
      <c r="P1796" s="386" t="s">
        <v>46</v>
      </c>
      <c r="Q1796" s="386" t="s">
        <v>100</v>
      </c>
      <c r="R1796" s="386">
        <v>3.8940000000000001</v>
      </c>
      <c r="S1796" s="389">
        <v>17.04</v>
      </c>
      <c r="T1796" s="386" t="s">
        <v>390</v>
      </c>
      <c r="U1796" s="386" t="s">
        <v>406</v>
      </c>
    </row>
    <row r="1797" spans="1:21">
      <c r="A1797" s="386" t="s">
        <v>98</v>
      </c>
      <c r="B1797" s="386" t="s">
        <v>14</v>
      </c>
      <c r="C1797" s="386"/>
      <c r="D1797" s="387">
        <v>45078</v>
      </c>
      <c r="E1797" s="386">
        <v>6</v>
      </c>
      <c r="F1797" s="386">
        <v>2023</v>
      </c>
      <c r="G1797" s="388">
        <v>0</v>
      </c>
      <c r="H1797" s="388">
        <v>25</v>
      </c>
      <c r="I1797" s="388">
        <v>0</v>
      </c>
      <c r="J1797" s="388">
        <v>0</v>
      </c>
      <c r="K1797" s="386" t="s">
        <v>98</v>
      </c>
      <c r="L1797" s="386" t="s">
        <v>41</v>
      </c>
      <c r="M1797" s="386" t="s">
        <v>243</v>
      </c>
      <c r="N1797" s="386" t="s">
        <v>83</v>
      </c>
      <c r="O1797" s="386" t="s">
        <v>99</v>
      </c>
      <c r="P1797" s="386" t="s">
        <v>46</v>
      </c>
      <c r="Q1797" s="386" t="s">
        <v>100</v>
      </c>
      <c r="R1797" s="386">
        <v>3.8940000000000001</v>
      </c>
      <c r="S1797" s="386">
        <v>13.41</v>
      </c>
      <c r="T1797" s="386" t="s">
        <v>390</v>
      </c>
      <c r="U1797" s="386" t="s">
        <v>406</v>
      </c>
    </row>
    <row r="1798" spans="1:21">
      <c r="A1798" s="386" t="s">
        <v>379</v>
      </c>
      <c r="B1798" s="386" t="s">
        <v>7</v>
      </c>
      <c r="C1798" s="386"/>
      <c r="D1798" s="387">
        <v>45078</v>
      </c>
      <c r="E1798" s="386">
        <v>6</v>
      </c>
      <c r="F1798" s="386">
        <v>2023</v>
      </c>
      <c r="G1798" s="388">
        <v>22.536000000000005</v>
      </c>
      <c r="H1798" s="388">
        <v>25</v>
      </c>
      <c r="I1798" s="388">
        <v>1.8780000000000003</v>
      </c>
      <c r="J1798" s="388">
        <v>11.473928799999999</v>
      </c>
      <c r="K1798" s="386" t="s">
        <v>379</v>
      </c>
      <c r="L1798" s="386" t="s">
        <v>41</v>
      </c>
      <c r="M1798" s="386" t="s">
        <v>243</v>
      </c>
      <c r="N1798" s="386" t="s">
        <v>380</v>
      </c>
      <c r="O1798" s="386" t="s">
        <v>102</v>
      </c>
      <c r="P1798" s="386" t="s">
        <v>46</v>
      </c>
      <c r="Q1798" s="386" t="s">
        <v>103</v>
      </c>
      <c r="R1798" s="386">
        <v>3.8940000000000001</v>
      </c>
      <c r="S1798" s="386">
        <v>20.883000000000003</v>
      </c>
      <c r="T1798" s="386" t="s">
        <v>390</v>
      </c>
      <c r="U1798" s="386" t="s">
        <v>406</v>
      </c>
    </row>
    <row r="1799" spans="1:21">
      <c r="A1799" s="386" t="s">
        <v>379</v>
      </c>
      <c r="B1799" s="386" t="s">
        <v>8</v>
      </c>
      <c r="C1799" s="386"/>
      <c r="D1799" s="387">
        <v>45078</v>
      </c>
      <c r="E1799" s="386">
        <v>6</v>
      </c>
      <c r="F1799" s="386">
        <v>2023</v>
      </c>
      <c r="G1799" s="388">
        <v>21.8</v>
      </c>
      <c r="H1799" s="388">
        <v>25</v>
      </c>
      <c r="I1799" s="388">
        <v>1.8166666666666667</v>
      </c>
      <c r="J1799" s="388">
        <v>0</v>
      </c>
      <c r="K1799" s="386" t="s">
        <v>379</v>
      </c>
      <c r="L1799" s="386" t="s">
        <v>41</v>
      </c>
      <c r="M1799" s="386" t="s">
        <v>243</v>
      </c>
      <c r="N1799" s="386" t="s">
        <v>380</v>
      </c>
      <c r="O1799" s="386" t="s">
        <v>102</v>
      </c>
      <c r="P1799" s="386" t="s">
        <v>46</v>
      </c>
      <c r="Q1799" s="386" t="s">
        <v>103</v>
      </c>
      <c r="R1799" s="386">
        <v>3.8940000000000001</v>
      </c>
      <c r="S1799" s="389">
        <v>0</v>
      </c>
      <c r="T1799" s="386" t="s">
        <v>390</v>
      </c>
      <c r="U1799" s="386" t="s">
        <v>406</v>
      </c>
    </row>
    <row r="1800" spans="1:21">
      <c r="A1800" s="386" t="s">
        <v>379</v>
      </c>
      <c r="B1800" s="386" t="s">
        <v>9</v>
      </c>
      <c r="C1800" s="386"/>
      <c r="D1800" s="387">
        <v>45078</v>
      </c>
      <c r="E1800" s="386">
        <v>6</v>
      </c>
      <c r="F1800" s="386">
        <v>2023</v>
      </c>
      <c r="G1800" s="388">
        <v>22.896000000000001</v>
      </c>
      <c r="H1800" s="388">
        <v>25</v>
      </c>
      <c r="I1800" s="388">
        <v>1.9079999999999999</v>
      </c>
      <c r="J1800" s="388">
        <v>0</v>
      </c>
      <c r="K1800" s="386" t="s">
        <v>379</v>
      </c>
      <c r="L1800" s="386" t="s">
        <v>41</v>
      </c>
      <c r="M1800" s="386" t="s">
        <v>243</v>
      </c>
      <c r="N1800" s="386" t="s">
        <v>380</v>
      </c>
      <c r="O1800" s="386" t="s">
        <v>102</v>
      </c>
      <c r="P1800" s="386" t="s">
        <v>46</v>
      </c>
      <c r="Q1800" s="386" t="s">
        <v>103</v>
      </c>
      <c r="R1800" s="386">
        <v>3.8940000000000001</v>
      </c>
      <c r="S1800" s="386">
        <v>0</v>
      </c>
      <c r="T1800" s="386" t="s">
        <v>390</v>
      </c>
      <c r="U1800" s="386" t="s">
        <v>406</v>
      </c>
    </row>
    <row r="1801" spans="1:21">
      <c r="A1801" s="386" t="s">
        <v>379</v>
      </c>
      <c r="B1801" s="386" t="s">
        <v>10</v>
      </c>
      <c r="C1801" s="386"/>
      <c r="D1801" s="387">
        <v>45078</v>
      </c>
      <c r="E1801" s="386">
        <v>6</v>
      </c>
      <c r="F1801" s="386">
        <v>2023</v>
      </c>
      <c r="G1801" s="388">
        <v>1.56</v>
      </c>
      <c r="H1801" s="388">
        <v>25</v>
      </c>
      <c r="I1801" s="388">
        <v>0.13</v>
      </c>
      <c r="J1801" s="388">
        <v>0</v>
      </c>
      <c r="K1801" s="386" t="s">
        <v>379</v>
      </c>
      <c r="L1801" s="386" t="s">
        <v>41</v>
      </c>
      <c r="M1801" s="386" t="s">
        <v>243</v>
      </c>
      <c r="N1801" s="386" t="s">
        <v>380</v>
      </c>
      <c r="O1801" s="386" t="s">
        <v>102</v>
      </c>
      <c r="P1801" s="386" t="s">
        <v>46</v>
      </c>
      <c r="Q1801" s="386" t="s">
        <v>103</v>
      </c>
      <c r="R1801" s="386">
        <v>3.8940000000000001</v>
      </c>
      <c r="S1801" s="386">
        <v>0</v>
      </c>
      <c r="T1801" s="386" t="s">
        <v>390</v>
      </c>
      <c r="U1801" s="386" t="s">
        <v>406</v>
      </c>
    </row>
    <row r="1802" spans="1:21">
      <c r="A1802" s="386" t="s">
        <v>379</v>
      </c>
      <c r="B1802" s="386" t="s">
        <v>5</v>
      </c>
      <c r="C1802" s="386"/>
      <c r="D1802" s="387">
        <v>45078</v>
      </c>
      <c r="E1802" s="386">
        <v>6</v>
      </c>
      <c r="F1802" s="386">
        <v>2023</v>
      </c>
      <c r="G1802" s="388">
        <v>8.0959999999999983</v>
      </c>
      <c r="H1802" s="388">
        <v>25</v>
      </c>
      <c r="I1802" s="388">
        <v>0.67466666666666653</v>
      </c>
      <c r="J1802" s="388">
        <v>0</v>
      </c>
      <c r="K1802" s="386" t="s">
        <v>379</v>
      </c>
      <c r="L1802" s="386" t="s">
        <v>41</v>
      </c>
      <c r="M1802" s="386" t="s">
        <v>243</v>
      </c>
      <c r="N1802" s="386" t="s">
        <v>380</v>
      </c>
      <c r="O1802" s="386" t="s">
        <v>102</v>
      </c>
      <c r="P1802" s="386" t="s">
        <v>46</v>
      </c>
      <c r="Q1802" s="386" t="s">
        <v>103</v>
      </c>
      <c r="R1802" s="386">
        <v>0</v>
      </c>
      <c r="S1802" s="389">
        <v>0</v>
      </c>
      <c r="T1802" s="386" t="s">
        <v>390</v>
      </c>
      <c r="U1802" s="386" t="s">
        <v>406</v>
      </c>
    </row>
    <row r="1803" spans="1:21">
      <c r="A1803" s="386" t="s">
        <v>379</v>
      </c>
      <c r="B1803" s="386" t="s">
        <v>11</v>
      </c>
      <c r="C1803" s="386"/>
      <c r="D1803" s="387">
        <v>45078</v>
      </c>
      <c r="E1803" s="386">
        <v>6</v>
      </c>
      <c r="F1803" s="386">
        <v>2023</v>
      </c>
      <c r="G1803" s="388">
        <v>3.1120000000000001</v>
      </c>
      <c r="H1803" s="388">
        <v>25</v>
      </c>
      <c r="I1803" s="388">
        <v>0.2593333333333333</v>
      </c>
      <c r="J1803" s="388">
        <v>0</v>
      </c>
      <c r="K1803" s="386" t="s">
        <v>379</v>
      </c>
      <c r="L1803" s="386" t="s">
        <v>41</v>
      </c>
      <c r="M1803" s="386" t="s">
        <v>243</v>
      </c>
      <c r="N1803" s="386" t="s">
        <v>380</v>
      </c>
      <c r="O1803" s="386" t="s">
        <v>102</v>
      </c>
      <c r="P1803" s="386" t="s">
        <v>46</v>
      </c>
      <c r="Q1803" s="386" t="s">
        <v>103</v>
      </c>
      <c r="R1803" s="386">
        <v>0</v>
      </c>
      <c r="S1803" s="386">
        <v>0</v>
      </c>
      <c r="T1803" s="386" t="s">
        <v>390</v>
      </c>
      <c r="U1803" s="386" t="s">
        <v>406</v>
      </c>
    </row>
    <row r="1804" spans="1:21">
      <c r="A1804" s="386" t="s">
        <v>379</v>
      </c>
      <c r="B1804" s="386" t="s">
        <v>12</v>
      </c>
      <c r="C1804" s="386"/>
      <c r="D1804" s="387">
        <v>45078</v>
      </c>
      <c r="E1804" s="386">
        <v>6</v>
      </c>
      <c r="F1804" s="386">
        <v>2023</v>
      </c>
      <c r="G1804" s="388">
        <v>0</v>
      </c>
      <c r="H1804" s="388">
        <v>25</v>
      </c>
      <c r="I1804" s="388">
        <v>0</v>
      </c>
      <c r="J1804" s="388">
        <v>0</v>
      </c>
      <c r="K1804" s="386" t="s">
        <v>379</v>
      </c>
      <c r="L1804" s="386" t="s">
        <v>41</v>
      </c>
      <c r="M1804" s="386" t="s">
        <v>243</v>
      </c>
      <c r="N1804" s="386" t="s">
        <v>380</v>
      </c>
      <c r="O1804" s="386" t="s">
        <v>102</v>
      </c>
      <c r="P1804" s="386" t="s">
        <v>46</v>
      </c>
      <c r="Q1804" s="386" t="s">
        <v>103</v>
      </c>
      <c r="R1804" s="386">
        <v>0</v>
      </c>
      <c r="S1804" s="386">
        <v>0</v>
      </c>
      <c r="T1804" s="386" t="s">
        <v>390</v>
      </c>
      <c r="U1804" s="386" t="s">
        <v>406</v>
      </c>
    </row>
    <row r="1805" spans="1:21">
      <c r="A1805" s="386" t="s">
        <v>379</v>
      </c>
      <c r="B1805" s="386" t="s">
        <v>15</v>
      </c>
      <c r="C1805" s="386"/>
      <c r="D1805" s="387">
        <v>45078</v>
      </c>
      <c r="E1805" s="386">
        <v>6</v>
      </c>
      <c r="F1805" s="386">
        <v>2023</v>
      </c>
      <c r="G1805" s="388">
        <v>0</v>
      </c>
      <c r="H1805" s="388">
        <v>25</v>
      </c>
      <c r="I1805" s="388">
        <v>0</v>
      </c>
      <c r="J1805" s="388">
        <v>0</v>
      </c>
      <c r="K1805" s="386" t="s">
        <v>379</v>
      </c>
      <c r="L1805" s="386" t="s">
        <v>41</v>
      </c>
      <c r="M1805" s="386" t="s">
        <v>243</v>
      </c>
      <c r="N1805" s="386" t="s">
        <v>380</v>
      </c>
      <c r="O1805" s="386" t="s">
        <v>102</v>
      </c>
      <c r="P1805" s="386" t="s">
        <v>46</v>
      </c>
      <c r="Q1805" s="386" t="s">
        <v>103</v>
      </c>
      <c r="R1805" s="386">
        <v>1.2979999999999998</v>
      </c>
      <c r="S1805" s="389">
        <v>0</v>
      </c>
      <c r="T1805" s="386" t="s">
        <v>390</v>
      </c>
      <c r="U1805" s="386" t="s">
        <v>406</v>
      </c>
    </row>
    <row r="1806" spans="1:21">
      <c r="A1806" s="386" t="s">
        <v>379</v>
      </c>
      <c r="B1806" s="386" t="s">
        <v>16</v>
      </c>
      <c r="C1806" s="386"/>
      <c r="D1806" s="387">
        <v>45078</v>
      </c>
      <c r="E1806" s="386">
        <v>6</v>
      </c>
      <c r="F1806" s="386">
        <v>2023</v>
      </c>
      <c r="G1806" s="388">
        <v>0</v>
      </c>
      <c r="H1806" s="388">
        <v>25</v>
      </c>
      <c r="I1806" s="388">
        <v>0</v>
      </c>
      <c r="J1806" s="388">
        <v>0</v>
      </c>
      <c r="K1806" s="386" t="s">
        <v>379</v>
      </c>
      <c r="L1806" s="386" t="s">
        <v>41</v>
      </c>
      <c r="M1806" s="386" t="s">
        <v>243</v>
      </c>
      <c r="N1806" s="386" t="s">
        <v>380</v>
      </c>
      <c r="O1806" s="386" t="s">
        <v>102</v>
      </c>
      <c r="P1806" s="386" t="s">
        <v>46</v>
      </c>
      <c r="Q1806" s="386" t="s">
        <v>103</v>
      </c>
      <c r="R1806" s="386">
        <v>1.2979999999999998</v>
      </c>
      <c r="S1806" s="386">
        <v>0</v>
      </c>
      <c r="T1806" s="386" t="s">
        <v>390</v>
      </c>
      <c r="U1806" s="386" t="s">
        <v>406</v>
      </c>
    </row>
    <row r="1807" spans="1:21">
      <c r="A1807" s="386" t="s">
        <v>379</v>
      </c>
      <c r="B1807" s="386" t="s">
        <v>17</v>
      </c>
      <c r="C1807" s="386"/>
      <c r="D1807" s="387">
        <v>45078</v>
      </c>
      <c r="E1807" s="386">
        <v>6</v>
      </c>
      <c r="F1807" s="386">
        <v>2023</v>
      </c>
      <c r="G1807" s="388">
        <v>0</v>
      </c>
      <c r="H1807" s="388">
        <v>25</v>
      </c>
      <c r="I1807" s="388">
        <v>0</v>
      </c>
      <c r="J1807" s="388">
        <v>0</v>
      </c>
      <c r="K1807" s="386" t="s">
        <v>379</v>
      </c>
      <c r="L1807" s="386" t="s">
        <v>41</v>
      </c>
      <c r="M1807" s="386" t="s">
        <v>243</v>
      </c>
      <c r="N1807" s="386" t="s">
        <v>380</v>
      </c>
      <c r="O1807" s="386" t="s">
        <v>102</v>
      </c>
      <c r="P1807" s="386" t="s">
        <v>46</v>
      </c>
      <c r="Q1807" s="386" t="s">
        <v>103</v>
      </c>
      <c r="R1807" s="386">
        <v>1.2979999999999998</v>
      </c>
      <c r="S1807" s="386">
        <v>0</v>
      </c>
      <c r="T1807" s="386" t="s">
        <v>390</v>
      </c>
      <c r="U1807" s="386" t="s">
        <v>406</v>
      </c>
    </row>
    <row r="1808" spans="1:21">
      <c r="A1808" s="386" t="s">
        <v>379</v>
      </c>
      <c r="B1808" s="386" t="s">
        <v>132</v>
      </c>
      <c r="C1808" s="386"/>
      <c r="D1808" s="387">
        <v>45078</v>
      </c>
      <c r="E1808" s="386">
        <v>6</v>
      </c>
      <c r="F1808" s="386">
        <v>2023</v>
      </c>
      <c r="G1808" s="388">
        <v>0</v>
      </c>
      <c r="H1808" s="388">
        <v>25</v>
      </c>
      <c r="I1808" s="388">
        <v>0</v>
      </c>
      <c r="J1808" s="388">
        <v>0</v>
      </c>
      <c r="K1808" s="386" t="s">
        <v>379</v>
      </c>
      <c r="L1808" s="386" t="s">
        <v>41</v>
      </c>
      <c r="M1808" s="386" t="s">
        <v>243</v>
      </c>
      <c r="N1808" s="386" t="s">
        <v>380</v>
      </c>
      <c r="O1808" s="386" t="s">
        <v>102</v>
      </c>
      <c r="P1808" s="386" t="s">
        <v>46</v>
      </c>
      <c r="Q1808" s="386" t="s">
        <v>103</v>
      </c>
      <c r="R1808" s="386">
        <v>3.8940000000000001</v>
      </c>
      <c r="S1808" s="389">
        <v>10.99</v>
      </c>
      <c r="T1808" s="386" t="s">
        <v>390</v>
      </c>
      <c r="U1808" s="386" t="s">
        <v>406</v>
      </c>
    </row>
    <row r="1809" spans="1:21">
      <c r="A1809" s="386" t="s">
        <v>379</v>
      </c>
      <c r="B1809" s="386" t="s">
        <v>13</v>
      </c>
      <c r="C1809" s="386"/>
      <c r="D1809" s="387">
        <v>45078</v>
      </c>
      <c r="E1809" s="386">
        <v>6</v>
      </c>
      <c r="F1809" s="386">
        <v>2023</v>
      </c>
      <c r="G1809" s="388">
        <v>0</v>
      </c>
      <c r="H1809" s="388">
        <v>25</v>
      </c>
      <c r="I1809" s="388">
        <v>0</v>
      </c>
      <c r="J1809" s="388">
        <v>0</v>
      </c>
      <c r="K1809" s="386" t="s">
        <v>379</v>
      </c>
      <c r="L1809" s="386" t="s">
        <v>41</v>
      </c>
      <c r="M1809" s="386" t="s">
        <v>243</v>
      </c>
      <c r="N1809" s="386" t="s">
        <v>380</v>
      </c>
      <c r="O1809" s="386" t="s">
        <v>102</v>
      </c>
      <c r="P1809" s="386" t="s">
        <v>46</v>
      </c>
      <c r="Q1809" s="386" t="s">
        <v>103</v>
      </c>
      <c r="R1809" s="386">
        <v>3.8940000000000001</v>
      </c>
      <c r="S1809" s="386">
        <v>5.38</v>
      </c>
      <c r="T1809" s="386" t="s">
        <v>390</v>
      </c>
      <c r="U1809" s="386" t="s">
        <v>406</v>
      </c>
    </row>
    <row r="1810" spans="1:21">
      <c r="A1810" s="386" t="s">
        <v>379</v>
      </c>
      <c r="B1810" s="386" t="s">
        <v>14</v>
      </c>
      <c r="C1810" s="386"/>
      <c r="D1810" s="387">
        <v>45078</v>
      </c>
      <c r="E1810" s="386">
        <v>6</v>
      </c>
      <c r="F1810" s="386">
        <v>2023</v>
      </c>
      <c r="G1810" s="388">
        <v>0</v>
      </c>
      <c r="H1810" s="388">
        <v>25</v>
      </c>
      <c r="I1810" s="388">
        <v>0</v>
      </c>
      <c r="J1810" s="388">
        <v>0</v>
      </c>
      <c r="K1810" s="386" t="s">
        <v>379</v>
      </c>
      <c r="L1810" s="386" t="s">
        <v>41</v>
      </c>
      <c r="M1810" s="386" t="s">
        <v>243</v>
      </c>
      <c r="N1810" s="386" t="s">
        <v>380</v>
      </c>
      <c r="O1810" s="386" t="s">
        <v>102</v>
      </c>
      <c r="P1810" s="386" t="s">
        <v>46</v>
      </c>
      <c r="Q1810" s="386" t="s">
        <v>103</v>
      </c>
      <c r="R1810" s="386">
        <v>3.8940000000000001</v>
      </c>
      <c r="S1810" s="386">
        <v>5.12</v>
      </c>
      <c r="T1810" s="386" t="s">
        <v>390</v>
      </c>
      <c r="U1810" s="386" t="s">
        <v>406</v>
      </c>
    </row>
    <row r="1811" spans="1:21">
      <c r="A1811" s="386" t="s">
        <v>104</v>
      </c>
      <c r="B1811" s="386" t="s">
        <v>7</v>
      </c>
      <c r="C1811" s="386"/>
      <c r="D1811" s="387">
        <v>45078</v>
      </c>
      <c r="E1811" s="386">
        <v>6</v>
      </c>
      <c r="F1811" s="386">
        <v>2023</v>
      </c>
      <c r="G1811" s="388">
        <v>50</v>
      </c>
      <c r="H1811" s="388">
        <v>25</v>
      </c>
      <c r="I1811" s="388">
        <v>4.166666666666667</v>
      </c>
      <c r="J1811" s="388">
        <v>0</v>
      </c>
      <c r="K1811" s="386" t="s">
        <v>104</v>
      </c>
      <c r="L1811" s="386" t="s">
        <v>41</v>
      </c>
      <c r="M1811" s="386" t="s">
        <v>243</v>
      </c>
      <c r="N1811" s="386" t="s">
        <v>83</v>
      </c>
      <c r="O1811" s="386" t="s">
        <v>105</v>
      </c>
      <c r="P1811" s="386" t="s">
        <v>46</v>
      </c>
      <c r="Q1811" s="386" t="s">
        <v>106</v>
      </c>
      <c r="R1811" s="386">
        <v>3.8940000000000001</v>
      </c>
      <c r="S1811" s="389">
        <v>0.59</v>
      </c>
      <c r="T1811" s="386" t="s">
        <v>390</v>
      </c>
      <c r="U1811" s="386" t="s">
        <v>406</v>
      </c>
    </row>
    <row r="1812" spans="1:21">
      <c r="A1812" s="386" t="s">
        <v>104</v>
      </c>
      <c r="B1812" s="386" t="s">
        <v>8</v>
      </c>
      <c r="C1812" s="386"/>
      <c r="D1812" s="387">
        <v>45078</v>
      </c>
      <c r="E1812" s="386">
        <v>6</v>
      </c>
      <c r="F1812" s="386">
        <v>2023</v>
      </c>
      <c r="G1812" s="388">
        <v>20</v>
      </c>
      <c r="H1812" s="388">
        <v>25</v>
      </c>
      <c r="I1812" s="388">
        <v>1.6666666666666667</v>
      </c>
      <c r="J1812" s="388">
        <v>0</v>
      </c>
      <c r="K1812" s="386" t="s">
        <v>104</v>
      </c>
      <c r="L1812" s="386" t="s">
        <v>41</v>
      </c>
      <c r="M1812" s="386" t="s">
        <v>243</v>
      </c>
      <c r="N1812" s="386" t="s">
        <v>83</v>
      </c>
      <c r="O1812" s="386" t="s">
        <v>105</v>
      </c>
      <c r="P1812" s="386" t="s">
        <v>46</v>
      </c>
      <c r="Q1812" s="386" t="s">
        <v>106</v>
      </c>
      <c r="R1812" s="386">
        <v>3.8940000000000001</v>
      </c>
      <c r="S1812" s="386">
        <v>0.59</v>
      </c>
      <c r="T1812" s="386" t="s">
        <v>390</v>
      </c>
      <c r="U1812" s="386" t="s">
        <v>406</v>
      </c>
    </row>
    <row r="1813" spans="1:21">
      <c r="A1813" s="386" t="s">
        <v>104</v>
      </c>
      <c r="B1813" s="386" t="s">
        <v>9</v>
      </c>
      <c r="C1813" s="386"/>
      <c r="D1813" s="387">
        <v>45078</v>
      </c>
      <c r="E1813" s="386">
        <v>6</v>
      </c>
      <c r="F1813" s="386">
        <v>2023</v>
      </c>
      <c r="G1813" s="388">
        <v>25</v>
      </c>
      <c r="H1813" s="388">
        <v>25</v>
      </c>
      <c r="I1813" s="388">
        <v>2.0833333333333335</v>
      </c>
      <c r="J1813" s="388">
        <v>0</v>
      </c>
      <c r="K1813" s="386" t="s">
        <v>104</v>
      </c>
      <c r="L1813" s="386" t="s">
        <v>41</v>
      </c>
      <c r="M1813" s="386" t="s">
        <v>243</v>
      </c>
      <c r="N1813" s="386" t="s">
        <v>83</v>
      </c>
      <c r="O1813" s="386" t="s">
        <v>105</v>
      </c>
      <c r="P1813" s="386" t="s">
        <v>46</v>
      </c>
      <c r="Q1813" s="386" t="s">
        <v>106</v>
      </c>
      <c r="R1813" s="386">
        <v>3.8940000000000001</v>
      </c>
      <c r="S1813" s="386">
        <v>0.59000000000000008</v>
      </c>
      <c r="T1813" s="386" t="s">
        <v>390</v>
      </c>
      <c r="U1813" s="386" t="s">
        <v>406</v>
      </c>
    </row>
    <row r="1814" spans="1:21">
      <c r="A1814" s="386" t="s">
        <v>104</v>
      </c>
      <c r="B1814" s="386" t="s">
        <v>10</v>
      </c>
      <c r="C1814" s="386"/>
      <c r="D1814" s="387">
        <v>45078</v>
      </c>
      <c r="E1814" s="386">
        <v>6</v>
      </c>
      <c r="F1814" s="386">
        <v>2023</v>
      </c>
      <c r="G1814" s="388">
        <v>65</v>
      </c>
      <c r="H1814" s="388">
        <v>25</v>
      </c>
      <c r="I1814" s="388">
        <v>5.416666666666667</v>
      </c>
      <c r="J1814" s="388">
        <v>0</v>
      </c>
      <c r="K1814" s="386" t="s">
        <v>104</v>
      </c>
      <c r="L1814" s="386" t="s">
        <v>41</v>
      </c>
      <c r="M1814" s="386" t="s">
        <v>243</v>
      </c>
      <c r="N1814" s="386" t="s">
        <v>83</v>
      </c>
      <c r="O1814" s="386" t="s">
        <v>105</v>
      </c>
      <c r="P1814" s="386" t="s">
        <v>46</v>
      </c>
      <c r="Q1814" s="386" t="s">
        <v>106</v>
      </c>
      <c r="R1814" s="386">
        <v>3.3748</v>
      </c>
      <c r="S1814" s="389">
        <v>1.96</v>
      </c>
      <c r="T1814" s="386" t="s">
        <v>390</v>
      </c>
      <c r="U1814" s="386" t="s">
        <v>406</v>
      </c>
    </row>
    <row r="1815" spans="1:21">
      <c r="A1815" s="386" t="s">
        <v>104</v>
      </c>
      <c r="B1815" s="386" t="s">
        <v>5</v>
      </c>
      <c r="C1815" s="386"/>
      <c r="D1815" s="387">
        <v>45078</v>
      </c>
      <c r="E1815" s="386">
        <v>6</v>
      </c>
      <c r="F1815" s="386">
        <v>2023</v>
      </c>
      <c r="G1815" s="388">
        <v>24</v>
      </c>
      <c r="H1815" s="388">
        <v>25</v>
      </c>
      <c r="I1815" s="388">
        <v>2</v>
      </c>
      <c r="J1815" s="388">
        <v>0</v>
      </c>
      <c r="K1815" s="386" t="s">
        <v>104</v>
      </c>
      <c r="L1815" s="386" t="s">
        <v>41</v>
      </c>
      <c r="M1815" s="386" t="s">
        <v>243</v>
      </c>
      <c r="N1815" s="386" t="s">
        <v>83</v>
      </c>
      <c r="O1815" s="386" t="s">
        <v>105</v>
      </c>
      <c r="P1815" s="386" t="s">
        <v>46</v>
      </c>
      <c r="Q1815" s="386" t="s">
        <v>106</v>
      </c>
      <c r="R1815" s="386">
        <v>3.3748</v>
      </c>
      <c r="S1815" s="386">
        <v>0.15</v>
      </c>
      <c r="T1815" s="386" t="s">
        <v>390</v>
      </c>
      <c r="U1815" s="386" t="s">
        <v>406</v>
      </c>
    </row>
    <row r="1816" spans="1:21">
      <c r="A1816" s="386" t="s">
        <v>104</v>
      </c>
      <c r="B1816" s="386" t="s">
        <v>11</v>
      </c>
      <c r="C1816" s="386"/>
      <c r="D1816" s="387">
        <v>45078</v>
      </c>
      <c r="E1816" s="386">
        <v>6</v>
      </c>
      <c r="F1816" s="386">
        <v>2023</v>
      </c>
      <c r="G1816" s="388">
        <v>60</v>
      </c>
      <c r="H1816" s="388">
        <v>25</v>
      </c>
      <c r="I1816" s="388">
        <v>5</v>
      </c>
      <c r="J1816" s="388">
        <v>0</v>
      </c>
      <c r="K1816" s="386" t="s">
        <v>104</v>
      </c>
      <c r="L1816" s="386" t="s">
        <v>41</v>
      </c>
      <c r="M1816" s="386" t="s">
        <v>243</v>
      </c>
      <c r="N1816" s="386" t="s">
        <v>83</v>
      </c>
      <c r="O1816" s="386" t="s">
        <v>105</v>
      </c>
      <c r="P1816" s="386" t="s">
        <v>46</v>
      </c>
      <c r="Q1816" s="386" t="s">
        <v>106</v>
      </c>
      <c r="R1816" s="386">
        <v>3.3748</v>
      </c>
      <c r="S1816" s="386">
        <v>0.05</v>
      </c>
      <c r="T1816" s="386" t="s">
        <v>390</v>
      </c>
      <c r="U1816" s="386" t="s">
        <v>406</v>
      </c>
    </row>
    <row r="1817" spans="1:21">
      <c r="A1817" s="386" t="s">
        <v>104</v>
      </c>
      <c r="B1817" s="386" t="s">
        <v>12</v>
      </c>
      <c r="C1817" s="386"/>
      <c r="D1817" s="387">
        <v>45078</v>
      </c>
      <c r="E1817" s="386">
        <v>6</v>
      </c>
      <c r="F1817" s="386">
        <v>2023</v>
      </c>
      <c r="G1817" s="388">
        <v>0</v>
      </c>
      <c r="H1817" s="388">
        <v>25</v>
      </c>
      <c r="I1817" s="388">
        <v>0</v>
      </c>
      <c r="J1817" s="388">
        <v>0</v>
      </c>
      <c r="K1817" s="386" t="s">
        <v>104</v>
      </c>
      <c r="L1817" s="386" t="s">
        <v>41</v>
      </c>
      <c r="M1817" s="386" t="s">
        <v>243</v>
      </c>
      <c r="N1817" s="386" t="s">
        <v>83</v>
      </c>
      <c r="O1817" s="386" t="s">
        <v>105</v>
      </c>
      <c r="P1817" s="386" t="s">
        <v>46</v>
      </c>
      <c r="Q1817" s="386" t="s">
        <v>106</v>
      </c>
      <c r="R1817" s="386">
        <v>0.2596</v>
      </c>
      <c r="S1817" s="389">
        <v>0</v>
      </c>
      <c r="T1817" s="386" t="s">
        <v>390</v>
      </c>
      <c r="U1817" s="386" t="s">
        <v>406</v>
      </c>
    </row>
    <row r="1818" spans="1:21">
      <c r="A1818" s="386" t="s">
        <v>104</v>
      </c>
      <c r="B1818" s="386" t="s">
        <v>15</v>
      </c>
      <c r="C1818" s="386"/>
      <c r="D1818" s="387">
        <v>45078</v>
      </c>
      <c r="E1818" s="386">
        <v>6</v>
      </c>
      <c r="F1818" s="386">
        <v>2023</v>
      </c>
      <c r="G1818" s="388">
        <v>0</v>
      </c>
      <c r="H1818" s="388">
        <v>25</v>
      </c>
      <c r="I1818" s="388">
        <v>0</v>
      </c>
      <c r="J1818" s="388">
        <v>0</v>
      </c>
      <c r="K1818" s="386" t="s">
        <v>104</v>
      </c>
      <c r="L1818" s="386" t="s">
        <v>41</v>
      </c>
      <c r="M1818" s="386" t="s">
        <v>243</v>
      </c>
      <c r="N1818" s="386" t="s">
        <v>83</v>
      </c>
      <c r="O1818" s="386" t="s">
        <v>105</v>
      </c>
      <c r="P1818" s="386" t="s">
        <v>46</v>
      </c>
      <c r="Q1818" s="386" t="s">
        <v>106</v>
      </c>
      <c r="R1818" s="386">
        <v>0.2596</v>
      </c>
      <c r="S1818" s="386">
        <v>0</v>
      </c>
      <c r="T1818" s="386" t="s">
        <v>390</v>
      </c>
      <c r="U1818" s="386" t="s">
        <v>406</v>
      </c>
    </row>
    <row r="1819" spans="1:21">
      <c r="A1819" s="386" t="s">
        <v>104</v>
      </c>
      <c r="B1819" s="386" t="s">
        <v>16</v>
      </c>
      <c r="C1819" s="386"/>
      <c r="D1819" s="387">
        <v>45078</v>
      </c>
      <c r="E1819" s="386">
        <v>6</v>
      </c>
      <c r="F1819" s="386">
        <v>2023</v>
      </c>
      <c r="G1819" s="388">
        <v>0</v>
      </c>
      <c r="H1819" s="388">
        <v>25</v>
      </c>
      <c r="I1819" s="388">
        <v>0</v>
      </c>
      <c r="J1819" s="388">
        <v>0</v>
      </c>
      <c r="K1819" s="386" t="s">
        <v>104</v>
      </c>
      <c r="L1819" s="386" t="s">
        <v>41</v>
      </c>
      <c r="M1819" s="386" t="s">
        <v>243</v>
      </c>
      <c r="N1819" s="386" t="s">
        <v>83</v>
      </c>
      <c r="O1819" s="386" t="s">
        <v>105</v>
      </c>
      <c r="P1819" s="386" t="s">
        <v>46</v>
      </c>
      <c r="Q1819" s="386" t="s">
        <v>106</v>
      </c>
      <c r="R1819" s="386">
        <v>0.2596</v>
      </c>
      <c r="S1819" s="386">
        <v>0</v>
      </c>
      <c r="T1819" s="386" t="s">
        <v>390</v>
      </c>
      <c r="U1819" s="386" t="s">
        <v>406</v>
      </c>
    </row>
    <row r="1820" spans="1:21">
      <c r="A1820" s="386" t="s">
        <v>104</v>
      </c>
      <c r="B1820" s="386" t="s">
        <v>17</v>
      </c>
      <c r="C1820" s="386"/>
      <c r="D1820" s="387">
        <v>45078</v>
      </c>
      <c r="E1820" s="386">
        <v>6</v>
      </c>
      <c r="F1820" s="386">
        <v>2023</v>
      </c>
      <c r="G1820" s="388">
        <v>0</v>
      </c>
      <c r="H1820" s="388">
        <v>25</v>
      </c>
      <c r="I1820" s="388">
        <v>0</v>
      </c>
      <c r="J1820" s="388">
        <v>0</v>
      </c>
      <c r="K1820" s="386" t="s">
        <v>104</v>
      </c>
      <c r="L1820" s="386" t="s">
        <v>41</v>
      </c>
      <c r="M1820" s="386" t="s">
        <v>243</v>
      </c>
      <c r="N1820" s="386" t="s">
        <v>83</v>
      </c>
      <c r="O1820" s="386" t="s">
        <v>105</v>
      </c>
      <c r="P1820" s="386" t="s">
        <v>46</v>
      </c>
      <c r="Q1820" s="386" t="s">
        <v>106</v>
      </c>
      <c r="R1820" s="386">
        <v>1.5575999999999999</v>
      </c>
      <c r="S1820" s="389">
        <v>0</v>
      </c>
      <c r="T1820" s="386" t="s">
        <v>390</v>
      </c>
      <c r="U1820" s="386" t="s">
        <v>406</v>
      </c>
    </row>
    <row r="1821" spans="1:21">
      <c r="A1821" s="386" t="s">
        <v>104</v>
      </c>
      <c r="B1821" s="386" t="s">
        <v>132</v>
      </c>
      <c r="C1821" s="386"/>
      <c r="D1821" s="387">
        <v>45078</v>
      </c>
      <c r="E1821" s="386">
        <v>6</v>
      </c>
      <c r="F1821" s="386">
        <v>2023</v>
      </c>
      <c r="G1821" s="388">
        <v>0</v>
      </c>
      <c r="H1821" s="388">
        <v>25</v>
      </c>
      <c r="I1821" s="388">
        <v>0</v>
      </c>
      <c r="J1821" s="388">
        <v>0</v>
      </c>
      <c r="K1821" s="386" t="s">
        <v>104</v>
      </c>
      <c r="L1821" s="386" t="s">
        <v>41</v>
      </c>
      <c r="M1821" s="386" t="s">
        <v>243</v>
      </c>
      <c r="N1821" s="386" t="s">
        <v>83</v>
      </c>
      <c r="O1821" s="386" t="s">
        <v>105</v>
      </c>
      <c r="P1821" s="386" t="s">
        <v>46</v>
      </c>
      <c r="Q1821" s="386" t="s">
        <v>106</v>
      </c>
      <c r="R1821" s="386">
        <v>1.5575999999999999</v>
      </c>
      <c r="S1821" s="386">
        <v>0</v>
      </c>
      <c r="T1821" s="386" t="s">
        <v>390</v>
      </c>
      <c r="U1821" s="386" t="s">
        <v>406</v>
      </c>
    </row>
    <row r="1822" spans="1:21">
      <c r="A1822" s="386" t="s">
        <v>104</v>
      </c>
      <c r="B1822" s="386" t="s">
        <v>13</v>
      </c>
      <c r="C1822" s="386"/>
      <c r="D1822" s="387">
        <v>45078</v>
      </c>
      <c r="E1822" s="386">
        <v>6</v>
      </c>
      <c r="F1822" s="386">
        <v>2023</v>
      </c>
      <c r="G1822" s="388">
        <v>0</v>
      </c>
      <c r="H1822" s="388">
        <v>25</v>
      </c>
      <c r="I1822" s="388">
        <v>0</v>
      </c>
      <c r="J1822" s="388">
        <v>0</v>
      </c>
      <c r="K1822" s="386" t="s">
        <v>104</v>
      </c>
      <c r="L1822" s="386" t="s">
        <v>41</v>
      </c>
      <c r="M1822" s="386" t="s">
        <v>243</v>
      </c>
      <c r="N1822" s="386" t="s">
        <v>83</v>
      </c>
      <c r="O1822" s="386" t="s">
        <v>105</v>
      </c>
      <c r="P1822" s="386" t="s">
        <v>46</v>
      </c>
      <c r="Q1822" s="386" t="s">
        <v>106</v>
      </c>
      <c r="R1822" s="386">
        <v>1.5575999999999999</v>
      </c>
      <c r="S1822" s="386">
        <v>1.66</v>
      </c>
      <c r="T1822" s="386" t="s">
        <v>390</v>
      </c>
      <c r="U1822" s="386" t="s">
        <v>406</v>
      </c>
    </row>
    <row r="1823" spans="1:21">
      <c r="A1823" s="386" t="s">
        <v>104</v>
      </c>
      <c r="B1823" s="386" t="s">
        <v>14</v>
      </c>
      <c r="C1823" s="386"/>
      <c r="D1823" s="387">
        <v>45078</v>
      </c>
      <c r="E1823" s="386">
        <v>6</v>
      </c>
      <c r="F1823" s="386">
        <v>2023</v>
      </c>
      <c r="G1823" s="388">
        <v>0</v>
      </c>
      <c r="H1823" s="388">
        <v>25</v>
      </c>
      <c r="I1823" s="388">
        <v>0</v>
      </c>
      <c r="J1823" s="388">
        <v>0</v>
      </c>
      <c r="K1823" s="386" t="s">
        <v>104</v>
      </c>
      <c r="L1823" s="386" t="s">
        <v>41</v>
      </c>
      <c r="M1823" s="386" t="s">
        <v>243</v>
      </c>
      <c r="N1823" s="386" t="s">
        <v>83</v>
      </c>
      <c r="O1823" s="386" t="s">
        <v>105</v>
      </c>
      <c r="P1823" s="386" t="s">
        <v>46</v>
      </c>
      <c r="Q1823" s="386" t="s">
        <v>106</v>
      </c>
      <c r="R1823" s="386">
        <v>0</v>
      </c>
      <c r="S1823" s="389">
        <v>0</v>
      </c>
      <c r="T1823" s="386" t="s">
        <v>390</v>
      </c>
      <c r="U1823" s="386" t="s">
        <v>406</v>
      </c>
    </row>
    <row r="1824" spans="1:21">
      <c r="A1824" s="386" t="s">
        <v>108</v>
      </c>
      <c r="B1824" s="386" t="s">
        <v>138</v>
      </c>
      <c r="C1824" s="386"/>
      <c r="D1824" s="387">
        <v>45078</v>
      </c>
      <c r="E1824" s="386">
        <v>6</v>
      </c>
      <c r="F1824" s="386">
        <v>2023</v>
      </c>
      <c r="G1824" s="388">
        <v>30</v>
      </c>
      <c r="H1824" s="388">
        <v>25</v>
      </c>
      <c r="I1824" s="388">
        <v>2.5</v>
      </c>
      <c r="J1824" s="388">
        <v>0.57902500000000001</v>
      </c>
      <c r="K1824" s="386" t="s">
        <v>108</v>
      </c>
      <c r="L1824" s="386" t="s">
        <v>41</v>
      </c>
      <c r="M1824" s="386" t="s">
        <v>382</v>
      </c>
      <c r="N1824" s="386" t="s">
        <v>109</v>
      </c>
      <c r="O1824" s="386" t="s">
        <v>110</v>
      </c>
      <c r="P1824" s="386" t="s">
        <v>60</v>
      </c>
      <c r="Q1824" s="386" t="s">
        <v>237</v>
      </c>
      <c r="R1824" s="386">
        <v>0</v>
      </c>
      <c r="S1824" s="386">
        <v>0</v>
      </c>
      <c r="T1824" s="386" t="s">
        <v>390</v>
      </c>
      <c r="U1824" s="386" t="s">
        <v>406</v>
      </c>
    </row>
    <row r="1825" spans="1:21">
      <c r="A1825" s="386" t="s">
        <v>108</v>
      </c>
      <c r="B1825" s="386" t="s">
        <v>139</v>
      </c>
      <c r="C1825" s="386"/>
      <c r="D1825" s="387">
        <v>45078</v>
      </c>
      <c r="E1825" s="386">
        <v>6</v>
      </c>
      <c r="F1825" s="386">
        <v>2023</v>
      </c>
      <c r="G1825" s="388">
        <v>50</v>
      </c>
      <c r="H1825" s="388">
        <v>25</v>
      </c>
      <c r="I1825" s="388">
        <v>4.166666666666667</v>
      </c>
      <c r="J1825" s="388">
        <v>1.5840527999999996</v>
      </c>
      <c r="K1825" s="386" t="s">
        <v>108</v>
      </c>
      <c r="L1825" s="386" t="s">
        <v>41</v>
      </c>
      <c r="M1825" s="386" t="s">
        <v>382</v>
      </c>
      <c r="N1825" s="386" t="s">
        <v>109</v>
      </c>
      <c r="O1825" s="386" t="s">
        <v>110</v>
      </c>
      <c r="P1825" s="386" t="s">
        <v>60</v>
      </c>
      <c r="Q1825" s="386" t="s">
        <v>237</v>
      </c>
      <c r="R1825" s="386">
        <v>0</v>
      </c>
      <c r="S1825" s="386">
        <v>0</v>
      </c>
      <c r="T1825" s="386" t="s">
        <v>390</v>
      </c>
      <c r="U1825" s="386" t="s">
        <v>406</v>
      </c>
    </row>
    <row r="1826" spans="1:21">
      <c r="A1826" s="386" t="s">
        <v>108</v>
      </c>
      <c r="B1826" s="386" t="s">
        <v>140</v>
      </c>
      <c r="C1826" s="386"/>
      <c r="D1826" s="387">
        <v>45078</v>
      </c>
      <c r="E1826" s="386">
        <v>6</v>
      </c>
      <c r="F1826" s="386">
        <v>2023</v>
      </c>
      <c r="G1826" s="388">
        <v>15</v>
      </c>
      <c r="H1826" s="388">
        <v>25</v>
      </c>
      <c r="I1826" s="388">
        <v>1.25</v>
      </c>
      <c r="J1826" s="388">
        <v>0</v>
      </c>
      <c r="K1826" s="386" t="s">
        <v>108</v>
      </c>
      <c r="L1826" s="386" t="s">
        <v>41</v>
      </c>
      <c r="M1826" s="386" t="s">
        <v>382</v>
      </c>
      <c r="N1826" s="386" t="s">
        <v>109</v>
      </c>
      <c r="O1826" s="386" t="s">
        <v>110</v>
      </c>
      <c r="P1826" s="386" t="s">
        <v>60</v>
      </c>
      <c r="Q1826" s="386" t="s">
        <v>237</v>
      </c>
      <c r="R1826" s="386">
        <v>0</v>
      </c>
      <c r="S1826" s="389">
        <v>0</v>
      </c>
      <c r="T1826" s="386" t="s">
        <v>390</v>
      </c>
      <c r="U1826" s="386" t="s">
        <v>406</v>
      </c>
    </row>
    <row r="1827" spans="1:21">
      <c r="A1827" s="386" t="s">
        <v>108</v>
      </c>
      <c r="B1827" s="386" t="s">
        <v>8</v>
      </c>
      <c r="C1827" s="386"/>
      <c r="D1827" s="387">
        <v>45078</v>
      </c>
      <c r="E1827" s="386">
        <v>6</v>
      </c>
      <c r="F1827" s="386">
        <v>2023</v>
      </c>
      <c r="G1827" s="388">
        <v>0</v>
      </c>
      <c r="H1827" s="388">
        <v>25</v>
      </c>
      <c r="I1827" s="388">
        <v>0</v>
      </c>
      <c r="J1827" s="388">
        <v>0</v>
      </c>
      <c r="K1827" s="386" t="s">
        <v>108</v>
      </c>
      <c r="L1827" s="386" t="s">
        <v>41</v>
      </c>
      <c r="M1827" s="386" t="s">
        <v>382</v>
      </c>
      <c r="N1827" s="386" t="s">
        <v>109</v>
      </c>
      <c r="O1827" s="386" t="s">
        <v>110</v>
      </c>
      <c r="P1827" s="386" t="s">
        <v>60</v>
      </c>
      <c r="Q1827" s="386" t="s">
        <v>237</v>
      </c>
      <c r="R1827" s="386">
        <v>0</v>
      </c>
      <c r="S1827" s="386">
        <v>0</v>
      </c>
      <c r="T1827" s="386" t="s">
        <v>390</v>
      </c>
      <c r="U1827" s="386" t="s">
        <v>406</v>
      </c>
    </row>
    <row r="1828" spans="1:21">
      <c r="A1828" s="386" t="s">
        <v>108</v>
      </c>
      <c r="B1828" s="386" t="s">
        <v>9</v>
      </c>
      <c r="C1828" s="386"/>
      <c r="D1828" s="387">
        <v>45078</v>
      </c>
      <c r="E1828" s="386">
        <v>6</v>
      </c>
      <c r="F1828" s="386">
        <v>2023</v>
      </c>
      <c r="G1828" s="388">
        <v>26</v>
      </c>
      <c r="H1828" s="388">
        <v>25</v>
      </c>
      <c r="I1828" s="388">
        <v>2.1666666666666665</v>
      </c>
      <c r="J1828" s="388">
        <v>5.7130000000000001</v>
      </c>
      <c r="K1828" s="386" t="s">
        <v>108</v>
      </c>
      <c r="L1828" s="386" t="s">
        <v>41</v>
      </c>
      <c r="M1828" s="386" t="s">
        <v>382</v>
      </c>
      <c r="N1828" s="386" t="s">
        <v>109</v>
      </c>
      <c r="O1828" s="386" t="s">
        <v>110</v>
      </c>
      <c r="P1828" s="386" t="s">
        <v>60</v>
      </c>
      <c r="Q1828" s="386" t="s">
        <v>237</v>
      </c>
      <c r="R1828" s="386">
        <v>0</v>
      </c>
      <c r="S1828" s="386">
        <v>0</v>
      </c>
      <c r="T1828" s="386" t="s">
        <v>390</v>
      </c>
      <c r="U1828" s="386" t="s">
        <v>406</v>
      </c>
    </row>
    <row r="1829" spans="1:21">
      <c r="A1829" s="386" t="s">
        <v>108</v>
      </c>
      <c r="B1829" s="386" t="s">
        <v>10</v>
      </c>
      <c r="C1829" s="386"/>
      <c r="D1829" s="387">
        <v>45078</v>
      </c>
      <c r="E1829" s="386">
        <v>6</v>
      </c>
      <c r="F1829" s="386">
        <v>2023</v>
      </c>
      <c r="G1829" s="388">
        <v>0</v>
      </c>
      <c r="H1829" s="388">
        <v>25</v>
      </c>
      <c r="I1829" s="388">
        <v>0</v>
      </c>
      <c r="J1829" s="388">
        <v>0</v>
      </c>
      <c r="K1829" s="386" t="s">
        <v>108</v>
      </c>
      <c r="L1829" s="386" t="s">
        <v>41</v>
      </c>
      <c r="M1829" s="386" t="s">
        <v>382</v>
      </c>
      <c r="N1829" s="386" t="s">
        <v>109</v>
      </c>
      <c r="O1829" s="386" t="s">
        <v>110</v>
      </c>
      <c r="P1829" s="386" t="s">
        <v>60</v>
      </c>
      <c r="Q1829" s="386" t="s">
        <v>237</v>
      </c>
      <c r="R1829" s="386">
        <v>0</v>
      </c>
      <c r="S1829" s="389">
        <v>0</v>
      </c>
      <c r="T1829" s="386" t="s">
        <v>390</v>
      </c>
      <c r="U1829" s="386" t="s">
        <v>406</v>
      </c>
    </row>
    <row r="1830" spans="1:21">
      <c r="A1830" s="386" t="s">
        <v>108</v>
      </c>
      <c r="B1830" s="386" t="s">
        <v>5</v>
      </c>
      <c r="C1830" s="386"/>
      <c r="D1830" s="387">
        <v>45078</v>
      </c>
      <c r="E1830" s="386">
        <v>6</v>
      </c>
      <c r="F1830" s="386">
        <v>2023</v>
      </c>
      <c r="G1830" s="388">
        <v>10</v>
      </c>
      <c r="H1830" s="388">
        <v>25</v>
      </c>
      <c r="I1830" s="388">
        <v>0.83333333333333337</v>
      </c>
      <c r="J1830" s="388">
        <v>0</v>
      </c>
      <c r="K1830" s="386" t="s">
        <v>108</v>
      </c>
      <c r="L1830" s="386" t="s">
        <v>41</v>
      </c>
      <c r="M1830" s="386" t="s">
        <v>382</v>
      </c>
      <c r="N1830" s="386" t="s">
        <v>109</v>
      </c>
      <c r="O1830" s="386" t="s">
        <v>110</v>
      </c>
      <c r="P1830" s="386" t="s">
        <v>60</v>
      </c>
      <c r="Q1830" s="386" t="s">
        <v>237</v>
      </c>
      <c r="R1830" s="386">
        <v>0</v>
      </c>
      <c r="S1830" s="386">
        <v>0</v>
      </c>
      <c r="T1830" s="386" t="s">
        <v>390</v>
      </c>
      <c r="U1830" s="386" t="s">
        <v>406</v>
      </c>
    </row>
    <row r="1831" spans="1:21">
      <c r="A1831" s="386" t="s">
        <v>108</v>
      </c>
      <c r="B1831" s="386" t="s">
        <v>11</v>
      </c>
      <c r="C1831" s="386"/>
      <c r="D1831" s="387">
        <v>45078</v>
      </c>
      <c r="E1831" s="386">
        <v>6</v>
      </c>
      <c r="F1831" s="386">
        <v>2023</v>
      </c>
      <c r="G1831" s="388">
        <v>110</v>
      </c>
      <c r="H1831" s="388">
        <v>25</v>
      </c>
      <c r="I1831" s="388">
        <v>9.1666666666666661</v>
      </c>
      <c r="J1831" s="388">
        <v>3.7130000000000001</v>
      </c>
      <c r="K1831" s="386" t="s">
        <v>108</v>
      </c>
      <c r="L1831" s="386" t="s">
        <v>41</v>
      </c>
      <c r="M1831" s="386" t="s">
        <v>382</v>
      </c>
      <c r="N1831" s="386" t="s">
        <v>109</v>
      </c>
      <c r="O1831" s="386" t="s">
        <v>110</v>
      </c>
      <c r="P1831" s="386" t="s">
        <v>60</v>
      </c>
      <c r="Q1831" s="386" t="s">
        <v>237</v>
      </c>
      <c r="R1831" s="386">
        <v>0</v>
      </c>
      <c r="S1831" s="386">
        <v>0</v>
      </c>
      <c r="T1831" s="386" t="s">
        <v>390</v>
      </c>
      <c r="U1831" s="386" t="s">
        <v>406</v>
      </c>
    </row>
    <row r="1832" spans="1:21">
      <c r="A1832" s="386" t="s">
        <v>108</v>
      </c>
      <c r="B1832" s="386" t="s">
        <v>12</v>
      </c>
      <c r="C1832" s="386"/>
      <c r="D1832" s="387">
        <v>45078</v>
      </c>
      <c r="E1832" s="386">
        <v>6</v>
      </c>
      <c r="F1832" s="386">
        <v>2023</v>
      </c>
      <c r="G1832" s="388">
        <v>15</v>
      </c>
      <c r="H1832" s="388">
        <v>25</v>
      </c>
      <c r="I1832" s="388">
        <v>1.25</v>
      </c>
      <c r="J1832" s="388">
        <v>0</v>
      </c>
      <c r="K1832" s="386" t="s">
        <v>108</v>
      </c>
      <c r="L1832" s="386" t="s">
        <v>41</v>
      </c>
      <c r="M1832" s="386" t="s">
        <v>382</v>
      </c>
      <c r="N1832" s="386" t="s">
        <v>109</v>
      </c>
      <c r="O1832" s="386" t="s">
        <v>110</v>
      </c>
      <c r="P1832" s="386" t="s">
        <v>60</v>
      </c>
      <c r="Q1832" s="386" t="s">
        <v>237</v>
      </c>
      <c r="R1832" s="386">
        <v>0</v>
      </c>
      <c r="S1832" s="389">
        <v>0</v>
      </c>
      <c r="T1832" s="386" t="s">
        <v>390</v>
      </c>
      <c r="U1832" s="386" t="s">
        <v>406</v>
      </c>
    </row>
    <row r="1833" spans="1:21">
      <c r="A1833" s="386" t="s">
        <v>108</v>
      </c>
      <c r="B1833" s="386" t="s">
        <v>15</v>
      </c>
      <c r="C1833" s="386"/>
      <c r="D1833" s="387">
        <v>45078</v>
      </c>
      <c r="E1833" s="386">
        <v>6</v>
      </c>
      <c r="F1833" s="386">
        <v>2023</v>
      </c>
      <c r="G1833" s="388">
        <v>0</v>
      </c>
      <c r="H1833" s="388">
        <v>25</v>
      </c>
      <c r="I1833" s="388">
        <v>0</v>
      </c>
      <c r="J1833" s="388">
        <v>0</v>
      </c>
      <c r="K1833" s="386" t="s">
        <v>108</v>
      </c>
      <c r="L1833" s="386" t="s">
        <v>41</v>
      </c>
      <c r="M1833" s="386" t="s">
        <v>382</v>
      </c>
      <c r="N1833" s="386" t="s">
        <v>109</v>
      </c>
      <c r="O1833" s="386" t="s">
        <v>110</v>
      </c>
      <c r="P1833" s="386" t="s">
        <v>60</v>
      </c>
      <c r="Q1833" s="386" t="s">
        <v>237</v>
      </c>
      <c r="R1833" s="386">
        <v>0</v>
      </c>
      <c r="S1833" s="386">
        <v>0</v>
      </c>
      <c r="T1833" s="386" t="s">
        <v>390</v>
      </c>
      <c r="U1833" s="386" t="s">
        <v>406</v>
      </c>
    </row>
    <row r="1834" spans="1:21">
      <c r="A1834" s="386" t="s">
        <v>108</v>
      </c>
      <c r="B1834" s="386" t="s">
        <v>16</v>
      </c>
      <c r="C1834" s="386"/>
      <c r="D1834" s="387">
        <v>45078</v>
      </c>
      <c r="E1834" s="386">
        <v>6</v>
      </c>
      <c r="F1834" s="386">
        <v>2023</v>
      </c>
      <c r="G1834" s="388">
        <v>0</v>
      </c>
      <c r="H1834" s="388">
        <v>25</v>
      </c>
      <c r="I1834" s="388">
        <v>0</v>
      </c>
      <c r="J1834" s="388">
        <v>0</v>
      </c>
      <c r="K1834" s="386" t="s">
        <v>108</v>
      </c>
      <c r="L1834" s="386" t="s">
        <v>41</v>
      </c>
      <c r="M1834" s="386" t="s">
        <v>382</v>
      </c>
      <c r="N1834" s="386" t="s">
        <v>109</v>
      </c>
      <c r="O1834" s="386" t="s">
        <v>110</v>
      </c>
      <c r="P1834" s="386" t="s">
        <v>60</v>
      </c>
      <c r="Q1834" s="386" t="s">
        <v>237</v>
      </c>
      <c r="R1834" s="386">
        <v>0</v>
      </c>
      <c r="S1834" s="386">
        <v>0</v>
      </c>
      <c r="T1834" s="386" t="s">
        <v>390</v>
      </c>
      <c r="U1834" s="386" t="s">
        <v>406</v>
      </c>
    </row>
    <row r="1835" spans="1:21">
      <c r="A1835" s="386" t="s">
        <v>108</v>
      </c>
      <c r="B1835" s="386" t="s">
        <v>17</v>
      </c>
      <c r="C1835" s="386"/>
      <c r="D1835" s="387">
        <v>45078</v>
      </c>
      <c r="E1835" s="386">
        <v>6</v>
      </c>
      <c r="F1835" s="386">
        <v>2023</v>
      </c>
      <c r="G1835" s="388">
        <v>0</v>
      </c>
      <c r="H1835" s="388">
        <v>25</v>
      </c>
      <c r="I1835" s="388">
        <v>0</v>
      </c>
      <c r="J1835" s="388">
        <v>0</v>
      </c>
      <c r="K1835" s="386" t="s">
        <v>108</v>
      </c>
      <c r="L1835" s="386" t="s">
        <v>41</v>
      </c>
      <c r="M1835" s="386" t="s">
        <v>382</v>
      </c>
      <c r="N1835" s="386" t="s">
        <v>109</v>
      </c>
      <c r="O1835" s="386" t="s">
        <v>110</v>
      </c>
      <c r="P1835" s="386" t="s">
        <v>60</v>
      </c>
      <c r="Q1835" s="386" t="s">
        <v>237</v>
      </c>
      <c r="R1835" s="386">
        <v>1.4666666666666666</v>
      </c>
      <c r="S1835" s="389">
        <v>0.24299999999999999</v>
      </c>
      <c r="T1835" s="386" t="s">
        <v>390</v>
      </c>
      <c r="U1835" s="386" t="s">
        <v>406</v>
      </c>
    </row>
    <row r="1836" spans="1:21">
      <c r="A1836" s="386" t="s">
        <v>108</v>
      </c>
      <c r="B1836" s="386" t="s">
        <v>132</v>
      </c>
      <c r="C1836" s="386"/>
      <c r="D1836" s="387">
        <v>45078</v>
      </c>
      <c r="E1836" s="386">
        <v>6</v>
      </c>
      <c r="F1836" s="386">
        <v>2023</v>
      </c>
      <c r="G1836" s="388">
        <v>0</v>
      </c>
      <c r="H1836" s="388">
        <v>25</v>
      </c>
      <c r="I1836" s="388">
        <v>0</v>
      </c>
      <c r="J1836" s="388">
        <v>0</v>
      </c>
      <c r="K1836" s="386" t="s">
        <v>108</v>
      </c>
      <c r="L1836" s="386" t="s">
        <v>41</v>
      </c>
      <c r="M1836" s="386" t="s">
        <v>382</v>
      </c>
      <c r="N1836" s="386" t="s">
        <v>109</v>
      </c>
      <c r="O1836" s="386" t="s">
        <v>110</v>
      </c>
      <c r="P1836" s="386" t="s">
        <v>60</v>
      </c>
      <c r="Q1836" s="386" t="s">
        <v>237</v>
      </c>
      <c r="R1836" s="386">
        <v>1.4666666666666666</v>
      </c>
      <c r="S1836" s="386">
        <v>0.50660000000000005</v>
      </c>
      <c r="T1836" s="386" t="s">
        <v>390</v>
      </c>
      <c r="U1836" s="386" t="s">
        <v>406</v>
      </c>
    </row>
    <row r="1837" spans="1:21">
      <c r="A1837" s="386" t="s">
        <v>108</v>
      </c>
      <c r="B1837" s="386" t="s">
        <v>13</v>
      </c>
      <c r="C1837" s="386"/>
      <c r="D1837" s="387">
        <v>45078</v>
      </c>
      <c r="E1837" s="386">
        <v>6</v>
      </c>
      <c r="F1837" s="386">
        <v>2023</v>
      </c>
      <c r="G1837" s="388">
        <v>0</v>
      </c>
      <c r="H1837" s="388">
        <v>25</v>
      </c>
      <c r="I1837" s="388">
        <v>0</v>
      </c>
      <c r="J1837" s="388">
        <v>0</v>
      </c>
      <c r="K1837" s="386" t="s">
        <v>108</v>
      </c>
      <c r="L1837" s="386" t="s">
        <v>41</v>
      </c>
      <c r="M1837" s="386" t="s">
        <v>382</v>
      </c>
      <c r="N1837" s="386" t="s">
        <v>109</v>
      </c>
      <c r="O1837" s="386" t="s">
        <v>110</v>
      </c>
      <c r="P1837" s="386" t="s">
        <v>60</v>
      </c>
      <c r="Q1837" s="386" t="s">
        <v>237</v>
      </c>
      <c r="R1837" s="386">
        <v>1.4666666666666666</v>
      </c>
      <c r="S1837" s="386">
        <v>0.30171999999999999</v>
      </c>
      <c r="T1837" s="386" t="s">
        <v>390</v>
      </c>
      <c r="U1837" s="386" t="s">
        <v>406</v>
      </c>
    </row>
    <row r="1838" spans="1:21">
      <c r="A1838" s="386" t="s">
        <v>108</v>
      </c>
      <c r="B1838" s="386" t="s">
        <v>14</v>
      </c>
      <c r="C1838" s="386"/>
      <c r="D1838" s="387">
        <v>45078</v>
      </c>
      <c r="E1838" s="386">
        <v>6</v>
      </c>
      <c r="F1838" s="386">
        <v>2023</v>
      </c>
      <c r="G1838" s="388">
        <v>0</v>
      </c>
      <c r="H1838" s="388">
        <v>25</v>
      </c>
      <c r="I1838" s="388">
        <v>0</v>
      </c>
      <c r="J1838" s="388">
        <v>0</v>
      </c>
      <c r="K1838" s="386" t="s">
        <v>108</v>
      </c>
      <c r="L1838" s="386" t="s">
        <v>41</v>
      </c>
      <c r="M1838" s="386" t="s">
        <v>382</v>
      </c>
      <c r="N1838" s="386" t="s">
        <v>109</v>
      </c>
      <c r="O1838" s="386" t="s">
        <v>110</v>
      </c>
      <c r="P1838" s="386" t="s">
        <v>60</v>
      </c>
      <c r="Q1838" s="386" t="s">
        <v>237</v>
      </c>
      <c r="R1838" s="386">
        <v>2.2000000000000002</v>
      </c>
      <c r="S1838" s="389">
        <v>0</v>
      </c>
      <c r="T1838" s="386" t="s">
        <v>390</v>
      </c>
      <c r="U1838" s="386" t="s">
        <v>406</v>
      </c>
    </row>
    <row r="1839" spans="1:21">
      <c r="A1839" s="386" t="s">
        <v>354</v>
      </c>
      <c r="B1839" s="386" t="s">
        <v>3</v>
      </c>
      <c r="C1839" s="386"/>
      <c r="D1839" s="387">
        <v>45078</v>
      </c>
      <c r="E1839" s="386">
        <v>6</v>
      </c>
      <c r="F1839" s="386">
        <v>2023</v>
      </c>
      <c r="G1839" s="388">
        <v>251.46964575000001</v>
      </c>
      <c r="H1839" s="388">
        <v>25</v>
      </c>
      <c r="I1839" s="388">
        <v>20.955803812500001</v>
      </c>
      <c r="J1839" s="388">
        <v>13.0626079</v>
      </c>
      <c r="K1839" s="386" t="s">
        <v>354</v>
      </c>
      <c r="L1839" s="386" t="s">
        <v>41</v>
      </c>
      <c r="M1839" s="386" t="s">
        <v>383</v>
      </c>
      <c r="N1839" s="386" t="s">
        <v>380</v>
      </c>
      <c r="O1839" s="386" t="s">
        <v>384</v>
      </c>
      <c r="P1839" s="386" t="s">
        <v>46</v>
      </c>
      <c r="Q1839" s="386" t="s">
        <v>385</v>
      </c>
      <c r="R1839" s="386">
        <v>2.2000000000000002</v>
      </c>
      <c r="S1839" s="386">
        <v>0</v>
      </c>
      <c r="T1839" s="386" t="s">
        <v>390</v>
      </c>
      <c r="U1839" s="386" t="s">
        <v>406</v>
      </c>
    </row>
    <row r="1840" spans="1:21">
      <c r="A1840" s="386" t="s">
        <v>354</v>
      </c>
      <c r="B1840" s="386" t="s">
        <v>4</v>
      </c>
      <c r="C1840" s="386"/>
      <c r="D1840" s="387">
        <v>45078</v>
      </c>
      <c r="E1840" s="386">
        <v>6</v>
      </c>
      <c r="F1840" s="386">
        <v>2023</v>
      </c>
      <c r="G1840" s="388">
        <v>107.295</v>
      </c>
      <c r="H1840" s="388">
        <v>25</v>
      </c>
      <c r="I1840" s="388">
        <v>8.9412500000000001</v>
      </c>
      <c r="J1840" s="388">
        <v>1.9370111999999999</v>
      </c>
      <c r="K1840" s="386" t="s">
        <v>354</v>
      </c>
      <c r="L1840" s="386" t="s">
        <v>41</v>
      </c>
      <c r="M1840" s="386" t="s">
        <v>383</v>
      </c>
      <c r="N1840" s="386" t="s">
        <v>380</v>
      </c>
      <c r="O1840" s="386" t="s">
        <v>384</v>
      </c>
      <c r="P1840" s="386" t="s">
        <v>46</v>
      </c>
      <c r="Q1840" s="386" t="s">
        <v>385</v>
      </c>
      <c r="R1840" s="386">
        <v>2.2000000000000002</v>
      </c>
      <c r="S1840" s="386">
        <v>0</v>
      </c>
      <c r="T1840" s="386" t="s">
        <v>390</v>
      </c>
      <c r="U1840" s="386" t="s">
        <v>406</v>
      </c>
    </row>
    <row r="1841" spans="1:21">
      <c r="A1841" s="386" t="s">
        <v>354</v>
      </c>
      <c r="B1841" s="386" t="s">
        <v>8</v>
      </c>
      <c r="C1841" s="386"/>
      <c r="D1841" s="387">
        <v>45078</v>
      </c>
      <c r="E1841" s="386">
        <v>6</v>
      </c>
      <c r="F1841" s="386">
        <v>2023</v>
      </c>
      <c r="G1841" s="388">
        <v>0</v>
      </c>
      <c r="H1841" s="388">
        <v>25</v>
      </c>
      <c r="I1841" s="388">
        <v>0</v>
      </c>
      <c r="J1841" s="388">
        <v>0</v>
      </c>
      <c r="K1841" s="386" t="s">
        <v>354</v>
      </c>
      <c r="L1841" s="386" t="s">
        <v>41</v>
      </c>
      <c r="M1841" s="386" t="s">
        <v>383</v>
      </c>
      <c r="N1841" s="386" t="s">
        <v>380</v>
      </c>
      <c r="O1841" s="386" t="s">
        <v>384</v>
      </c>
      <c r="P1841" s="386" t="s">
        <v>46</v>
      </c>
      <c r="Q1841" s="386" t="s">
        <v>385</v>
      </c>
      <c r="R1841" s="386">
        <v>0</v>
      </c>
      <c r="S1841" s="389">
        <v>0</v>
      </c>
      <c r="T1841" s="386" t="s">
        <v>390</v>
      </c>
      <c r="U1841" s="386" t="s">
        <v>406</v>
      </c>
    </row>
    <row r="1842" spans="1:21">
      <c r="A1842" s="386" t="s">
        <v>354</v>
      </c>
      <c r="B1842" s="386" t="s">
        <v>9</v>
      </c>
      <c r="C1842" s="386"/>
      <c r="D1842" s="387">
        <v>45078</v>
      </c>
      <c r="E1842" s="386">
        <v>6</v>
      </c>
      <c r="F1842" s="386">
        <v>2023</v>
      </c>
      <c r="G1842" s="388">
        <v>0</v>
      </c>
      <c r="H1842" s="388">
        <v>25</v>
      </c>
      <c r="I1842" s="388">
        <v>0</v>
      </c>
      <c r="J1842" s="388">
        <v>0</v>
      </c>
      <c r="K1842" s="386" t="s">
        <v>354</v>
      </c>
      <c r="L1842" s="386" t="s">
        <v>41</v>
      </c>
      <c r="M1842" s="386" t="s">
        <v>383</v>
      </c>
      <c r="N1842" s="386" t="s">
        <v>380</v>
      </c>
      <c r="O1842" s="386" t="s">
        <v>384</v>
      </c>
      <c r="P1842" s="386" t="s">
        <v>46</v>
      </c>
      <c r="Q1842" s="386" t="s">
        <v>385</v>
      </c>
      <c r="R1842" s="386">
        <v>0</v>
      </c>
      <c r="S1842" s="386">
        <v>0</v>
      </c>
      <c r="T1842" s="386" t="s">
        <v>390</v>
      </c>
      <c r="U1842" s="386" t="s">
        <v>406</v>
      </c>
    </row>
    <row r="1843" spans="1:21">
      <c r="A1843" s="386" t="s">
        <v>354</v>
      </c>
      <c r="B1843" s="386" t="s">
        <v>10</v>
      </c>
      <c r="C1843" s="386"/>
      <c r="D1843" s="387">
        <v>45078</v>
      </c>
      <c r="E1843" s="386">
        <v>6</v>
      </c>
      <c r="F1843" s="386">
        <v>2023</v>
      </c>
      <c r="G1843" s="388">
        <v>0</v>
      </c>
      <c r="H1843" s="388">
        <v>25</v>
      </c>
      <c r="I1843" s="388">
        <v>0</v>
      </c>
      <c r="J1843" s="388">
        <v>0</v>
      </c>
      <c r="K1843" s="386" t="s">
        <v>354</v>
      </c>
      <c r="L1843" s="386" t="s">
        <v>41</v>
      </c>
      <c r="M1843" s="386" t="s">
        <v>383</v>
      </c>
      <c r="N1843" s="386" t="s">
        <v>380</v>
      </c>
      <c r="O1843" s="386" t="s">
        <v>384</v>
      </c>
      <c r="P1843" s="386" t="s">
        <v>46</v>
      </c>
      <c r="Q1843" s="386" t="s">
        <v>385</v>
      </c>
      <c r="R1843" s="386">
        <v>0</v>
      </c>
      <c r="S1843" s="386">
        <v>0</v>
      </c>
      <c r="T1843" s="386" t="s">
        <v>390</v>
      </c>
      <c r="U1843" s="386" t="s">
        <v>406</v>
      </c>
    </row>
    <row r="1844" spans="1:21">
      <c r="A1844" s="386" t="s">
        <v>354</v>
      </c>
      <c r="B1844" s="386" t="s">
        <v>5</v>
      </c>
      <c r="C1844" s="386"/>
      <c r="D1844" s="387">
        <v>45078</v>
      </c>
      <c r="E1844" s="386">
        <v>6</v>
      </c>
      <c r="F1844" s="386">
        <v>2023</v>
      </c>
      <c r="G1844" s="388">
        <v>19.600000000000001</v>
      </c>
      <c r="H1844" s="388">
        <v>25</v>
      </c>
      <c r="I1844" s="388">
        <v>1.6333333333333335</v>
      </c>
      <c r="J1844" s="388">
        <v>0</v>
      </c>
      <c r="K1844" s="386" t="s">
        <v>354</v>
      </c>
      <c r="L1844" s="386" t="s">
        <v>41</v>
      </c>
      <c r="M1844" s="386" t="s">
        <v>383</v>
      </c>
      <c r="N1844" s="386" t="s">
        <v>380</v>
      </c>
      <c r="O1844" s="386" t="s">
        <v>384</v>
      </c>
      <c r="P1844" s="386" t="s">
        <v>46</v>
      </c>
      <c r="Q1844" s="386" t="s">
        <v>385</v>
      </c>
      <c r="R1844" s="386">
        <v>2.2000000000000002</v>
      </c>
      <c r="S1844" s="389">
        <v>0</v>
      </c>
      <c r="T1844" s="386" t="s">
        <v>390</v>
      </c>
      <c r="U1844" s="386" t="s">
        <v>406</v>
      </c>
    </row>
    <row r="1845" spans="1:21">
      <c r="A1845" s="386" t="s">
        <v>354</v>
      </c>
      <c r="B1845" s="386" t="s">
        <v>11</v>
      </c>
      <c r="C1845" s="386"/>
      <c r="D1845" s="387">
        <v>45078</v>
      </c>
      <c r="E1845" s="386">
        <v>6</v>
      </c>
      <c r="F1845" s="386">
        <v>2023</v>
      </c>
      <c r="G1845" s="388">
        <v>171.51</v>
      </c>
      <c r="H1845" s="388">
        <v>25</v>
      </c>
      <c r="I1845" s="388">
        <v>14.2925</v>
      </c>
      <c r="J1845" s="388">
        <v>0.57902500000000001</v>
      </c>
      <c r="K1845" s="386" t="s">
        <v>354</v>
      </c>
      <c r="L1845" s="386" t="s">
        <v>41</v>
      </c>
      <c r="M1845" s="386" t="s">
        <v>383</v>
      </c>
      <c r="N1845" s="386" t="s">
        <v>380</v>
      </c>
      <c r="O1845" s="386" t="s">
        <v>384</v>
      </c>
      <c r="P1845" s="386" t="s">
        <v>46</v>
      </c>
      <c r="Q1845" s="386" t="s">
        <v>385</v>
      </c>
      <c r="R1845" s="386">
        <v>2.2000000000000002</v>
      </c>
      <c r="S1845" s="386">
        <v>0</v>
      </c>
      <c r="T1845" s="386" t="s">
        <v>390</v>
      </c>
      <c r="U1845" s="386" t="s">
        <v>406</v>
      </c>
    </row>
    <row r="1846" spans="1:21">
      <c r="A1846" s="386" t="s">
        <v>354</v>
      </c>
      <c r="B1846" s="386" t="s">
        <v>12</v>
      </c>
      <c r="C1846" s="386"/>
      <c r="D1846" s="387">
        <v>45078</v>
      </c>
      <c r="E1846" s="386">
        <v>6</v>
      </c>
      <c r="F1846" s="386">
        <v>2023</v>
      </c>
      <c r="G1846" s="388">
        <v>72</v>
      </c>
      <c r="H1846" s="388">
        <v>25</v>
      </c>
      <c r="I1846" s="388">
        <v>6</v>
      </c>
      <c r="J1846" s="388">
        <v>0</v>
      </c>
      <c r="K1846" s="386" t="s">
        <v>354</v>
      </c>
      <c r="L1846" s="386" t="s">
        <v>41</v>
      </c>
      <c r="M1846" s="386" t="s">
        <v>383</v>
      </c>
      <c r="N1846" s="386" t="s">
        <v>380</v>
      </c>
      <c r="O1846" s="386" t="s">
        <v>384</v>
      </c>
      <c r="P1846" s="386" t="s">
        <v>46</v>
      </c>
      <c r="Q1846" s="386" t="s">
        <v>385</v>
      </c>
      <c r="R1846" s="386">
        <v>2.2000000000000002</v>
      </c>
      <c r="S1846" s="386">
        <v>0</v>
      </c>
      <c r="T1846" s="386" t="s">
        <v>390</v>
      </c>
      <c r="U1846" s="386" t="s">
        <v>406</v>
      </c>
    </row>
    <row r="1847" spans="1:21">
      <c r="A1847" s="386" t="s">
        <v>354</v>
      </c>
      <c r="B1847" s="386" t="s">
        <v>15</v>
      </c>
      <c r="C1847" s="386"/>
      <c r="D1847" s="387">
        <v>45078</v>
      </c>
      <c r="E1847" s="386">
        <v>6</v>
      </c>
      <c r="F1847" s="386">
        <v>2023</v>
      </c>
      <c r="G1847" s="388">
        <v>0</v>
      </c>
      <c r="H1847" s="388">
        <v>25</v>
      </c>
      <c r="I1847" s="388">
        <v>0</v>
      </c>
      <c r="J1847" s="388">
        <v>0</v>
      </c>
      <c r="K1847" s="386" t="s">
        <v>354</v>
      </c>
      <c r="L1847" s="386" t="s">
        <v>41</v>
      </c>
      <c r="M1847" s="386" t="s">
        <v>383</v>
      </c>
      <c r="N1847" s="386" t="s">
        <v>380</v>
      </c>
      <c r="O1847" s="386" t="s">
        <v>384</v>
      </c>
      <c r="P1847" s="386" t="s">
        <v>46</v>
      </c>
      <c r="Q1847" s="386" t="s">
        <v>385</v>
      </c>
      <c r="R1847" s="386">
        <v>1.1733333333333333</v>
      </c>
      <c r="S1847" s="389">
        <v>0</v>
      </c>
      <c r="T1847" s="386" t="s">
        <v>390</v>
      </c>
      <c r="U1847" s="386" t="s">
        <v>406</v>
      </c>
    </row>
    <row r="1848" spans="1:21">
      <c r="A1848" s="386" t="s">
        <v>354</v>
      </c>
      <c r="B1848" s="386" t="s">
        <v>16</v>
      </c>
      <c r="C1848" s="386"/>
      <c r="D1848" s="387">
        <v>45078</v>
      </c>
      <c r="E1848" s="386">
        <v>6</v>
      </c>
      <c r="F1848" s="386">
        <v>2023</v>
      </c>
      <c r="G1848" s="388">
        <v>0</v>
      </c>
      <c r="H1848" s="388">
        <v>25</v>
      </c>
      <c r="I1848" s="388">
        <v>0</v>
      </c>
      <c r="J1848" s="388">
        <v>0</v>
      </c>
      <c r="K1848" s="386" t="s">
        <v>354</v>
      </c>
      <c r="L1848" s="386" t="s">
        <v>41</v>
      </c>
      <c r="M1848" s="386" t="s">
        <v>383</v>
      </c>
      <c r="N1848" s="386" t="s">
        <v>380</v>
      </c>
      <c r="O1848" s="386" t="s">
        <v>384</v>
      </c>
      <c r="P1848" s="386" t="s">
        <v>46</v>
      </c>
      <c r="Q1848" s="386" t="s">
        <v>385</v>
      </c>
      <c r="R1848" s="386">
        <v>1.1733333333333333</v>
      </c>
      <c r="S1848" s="386">
        <v>0</v>
      </c>
      <c r="T1848" s="386" t="s">
        <v>390</v>
      </c>
      <c r="U1848" s="386" t="s">
        <v>406</v>
      </c>
    </row>
    <row r="1849" spans="1:21">
      <c r="A1849" s="386" t="s">
        <v>354</v>
      </c>
      <c r="B1849" s="386" t="s">
        <v>17</v>
      </c>
      <c r="C1849" s="386"/>
      <c r="D1849" s="387">
        <v>45078</v>
      </c>
      <c r="E1849" s="386">
        <v>6</v>
      </c>
      <c r="F1849" s="386">
        <v>2023</v>
      </c>
      <c r="G1849" s="388">
        <v>0</v>
      </c>
      <c r="H1849" s="388">
        <v>25</v>
      </c>
      <c r="I1849" s="388">
        <v>0</v>
      </c>
      <c r="J1849" s="388">
        <v>0</v>
      </c>
      <c r="K1849" s="386" t="s">
        <v>354</v>
      </c>
      <c r="L1849" s="386" t="s">
        <v>41</v>
      </c>
      <c r="M1849" s="386" t="s">
        <v>383</v>
      </c>
      <c r="N1849" s="386" t="s">
        <v>380</v>
      </c>
      <c r="O1849" s="386" t="s">
        <v>384</v>
      </c>
      <c r="P1849" s="386" t="s">
        <v>46</v>
      </c>
      <c r="Q1849" s="386" t="s">
        <v>385</v>
      </c>
      <c r="R1849" s="386">
        <v>1.1733333333333333</v>
      </c>
      <c r="S1849" s="386">
        <v>0</v>
      </c>
      <c r="T1849" s="386" t="s">
        <v>390</v>
      </c>
      <c r="U1849" s="386" t="s">
        <v>406</v>
      </c>
    </row>
    <row r="1850" spans="1:21">
      <c r="A1850" s="386" t="s">
        <v>354</v>
      </c>
      <c r="B1850" s="386" t="s">
        <v>132</v>
      </c>
      <c r="C1850" s="386"/>
      <c r="D1850" s="387">
        <v>45078</v>
      </c>
      <c r="E1850" s="386">
        <v>6</v>
      </c>
      <c r="F1850" s="386">
        <v>2023</v>
      </c>
      <c r="G1850" s="388">
        <v>0</v>
      </c>
      <c r="H1850" s="388">
        <v>25</v>
      </c>
      <c r="I1850" s="388">
        <v>0</v>
      </c>
      <c r="J1850" s="388">
        <v>0</v>
      </c>
      <c r="K1850" s="386" t="s">
        <v>354</v>
      </c>
      <c r="L1850" s="386" t="s">
        <v>41</v>
      </c>
      <c r="M1850" s="386" t="s">
        <v>383</v>
      </c>
      <c r="N1850" s="386" t="s">
        <v>380</v>
      </c>
      <c r="O1850" s="386" t="s">
        <v>384</v>
      </c>
      <c r="P1850" s="386" t="s">
        <v>46</v>
      </c>
      <c r="Q1850" s="386" t="s">
        <v>385</v>
      </c>
      <c r="R1850" s="386">
        <v>4.4000000000000004</v>
      </c>
      <c r="S1850" s="389">
        <v>23.602</v>
      </c>
      <c r="T1850" s="386" t="s">
        <v>390</v>
      </c>
      <c r="U1850" s="386" t="s">
        <v>406</v>
      </c>
    </row>
    <row r="1851" spans="1:21">
      <c r="A1851" s="386" t="s">
        <v>354</v>
      </c>
      <c r="B1851" s="386" t="s">
        <v>13</v>
      </c>
      <c r="C1851" s="386"/>
      <c r="D1851" s="387">
        <v>45078</v>
      </c>
      <c r="E1851" s="386">
        <v>6</v>
      </c>
      <c r="F1851" s="386">
        <v>2023</v>
      </c>
      <c r="G1851" s="388">
        <v>0</v>
      </c>
      <c r="H1851" s="388">
        <v>25</v>
      </c>
      <c r="I1851" s="388">
        <v>0</v>
      </c>
      <c r="J1851" s="388">
        <v>0</v>
      </c>
      <c r="K1851" s="386" t="s">
        <v>354</v>
      </c>
      <c r="L1851" s="386" t="s">
        <v>41</v>
      </c>
      <c r="M1851" s="386" t="s">
        <v>383</v>
      </c>
      <c r="N1851" s="386" t="s">
        <v>380</v>
      </c>
      <c r="O1851" s="386" t="s">
        <v>384</v>
      </c>
      <c r="P1851" s="386" t="s">
        <v>46</v>
      </c>
      <c r="Q1851" s="386" t="s">
        <v>385</v>
      </c>
      <c r="R1851" s="386">
        <v>4.4000000000000004</v>
      </c>
      <c r="S1851" s="386">
        <v>0.94199999999999995</v>
      </c>
      <c r="T1851" s="386" t="s">
        <v>390</v>
      </c>
      <c r="U1851" s="386" t="s">
        <v>406</v>
      </c>
    </row>
    <row r="1852" spans="1:21">
      <c r="A1852" s="386" t="s">
        <v>354</v>
      </c>
      <c r="B1852" s="386" t="s">
        <v>14</v>
      </c>
      <c r="C1852" s="386"/>
      <c r="D1852" s="387">
        <v>45078</v>
      </c>
      <c r="E1852" s="386">
        <v>6</v>
      </c>
      <c r="F1852" s="386">
        <v>2023</v>
      </c>
      <c r="G1852" s="388">
        <v>0</v>
      </c>
      <c r="H1852" s="388">
        <v>25</v>
      </c>
      <c r="I1852" s="388">
        <v>0</v>
      </c>
      <c r="J1852" s="388">
        <v>0</v>
      </c>
      <c r="K1852" s="386" t="s">
        <v>354</v>
      </c>
      <c r="L1852" s="386" t="s">
        <v>41</v>
      </c>
      <c r="M1852" s="386" t="s">
        <v>383</v>
      </c>
      <c r="N1852" s="386" t="s">
        <v>380</v>
      </c>
      <c r="O1852" s="386" t="s">
        <v>384</v>
      </c>
      <c r="P1852" s="386" t="s">
        <v>46</v>
      </c>
      <c r="Q1852" s="386" t="s">
        <v>385</v>
      </c>
      <c r="R1852" s="386">
        <v>4.4000000000000004</v>
      </c>
      <c r="S1852" s="386">
        <v>4.4400000000000004</v>
      </c>
      <c r="T1852" s="386" t="s">
        <v>390</v>
      </c>
      <c r="U1852" s="386" t="s">
        <v>406</v>
      </c>
    </row>
    <row r="1853" spans="1:21">
      <c r="A1853" s="386" t="s">
        <v>112</v>
      </c>
      <c r="B1853" s="386" t="s">
        <v>7</v>
      </c>
      <c r="C1853" s="386"/>
      <c r="D1853" s="387">
        <v>45078</v>
      </c>
      <c r="E1853" s="386">
        <v>6</v>
      </c>
      <c r="F1853" s="386">
        <v>2023</v>
      </c>
      <c r="G1853" s="388">
        <v>3</v>
      </c>
      <c r="H1853" s="388">
        <v>25</v>
      </c>
      <c r="I1853" s="388">
        <v>0.25</v>
      </c>
      <c r="J1853" s="388">
        <v>1</v>
      </c>
      <c r="K1853" s="386" t="s">
        <v>112</v>
      </c>
      <c r="L1853" s="386" t="s">
        <v>72</v>
      </c>
      <c r="M1853" s="386" t="s">
        <v>244</v>
      </c>
      <c r="N1853" s="386" t="s">
        <v>62</v>
      </c>
      <c r="O1853" s="386" t="s">
        <v>113</v>
      </c>
      <c r="P1853" s="386" t="s">
        <v>60</v>
      </c>
      <c r="Q1853" s="386" t="s">
        <v>193</v>
      </c>
      <c r="R1853" s="386">
        <v>1.4666666666666666</v>
      </c>
      <c r="S1853" s="389">
        <v>7.3999999999999996E-2</v>
      </c>
      <c r="T1853" s="386" t="s">
        <v>390</v>
      </c>
      <c r="U1853" s="386" t="s">
        <v>406</v>
      </c>
    </row>
    <row r="1854" spans="1:21">
      <c r="A1854" s="386" t="s">
        <v>112</v>
      </c>
      <c r="B1854" s="386" t="s">
        <v>8</v>
      </c>
      <c r="C1854" s="386"/>
      <c r="D1854" s="387">
        <v>45078</v>
      </c>
      <c r="E1854" s="386">
        <v>6</v>
      </c>
      <c r="F1854" s="386">
        <v>2023</v>
      </c>
      <c r="G1854" s="388">
        <v>0</v>
      </c>
      <c r="H1854" s="388">
        <v>25</v>
      </c>
      <c r="I1854" s="388">
        <v>0</v>
      </c>
      <c r="J1854" s="388">
        <v>0</v>
      </c>
      <c r="K1854" s="386" t="s">
        <v>112</v>
      </c>
      <c r="L1854" s="386" t="s">
        <v>72</v>
      </c>
      <c r="M1854" s="386" t="s">
        <v>244</v>
      </c>
      <c r="N1854" s="386" t="s">
        <v>62</v>
      </c>
      <c r="O1854" s="386" t="s">
        <v>113</v>
      </c>
      <c r="P1854" s="386" t="s">
        <v>60</v>
      </c>
      <c r="Q1854" s="386" t="s">
        <v>193</v>
      </c>
      <c r="R1854" s="386">
        <v>1.4666666666666666</v>
      </c>
      <c r="S1854" s="386">
        <v>0.09</v>
      </c>
      <c r="T1854" s="386" t="s">
        <v>390</v>
      </c>
      <c r="U1854" s="386" t="s">
        <v>406</v>
      </c>
    </row>
    <row r="1855" spans="1:21">
      <c r="A1855" s="386" t="s">
        <v>112</v>
      </c>
      <c r="B1855" s="386" t="s">
        <v>9</v>
      </c>
      <c r="C1855" s="386"/>
      <c r="D1855" s="387">
        <v>45078</v>
      </c>
      <c r="E1855" s="386">
        <v>6</v>
      </c>
      <c r="F1855" s="386">
        <v>2023</v>
      </c>
      <c r="G1855" s="388">
        <v>3.5</v>
      </c>
      <c r="H1855" s="388">
        <v>25</v>
      </c>
      <c r="I1855" s="388">
        <v>0.29166666666666669</v>
      </c>
      <c r="J1855" s="388">
        <v>0</v>
      </c>
      <c r="K1855" s="386" t="s">
        <v>112</v>
      </c>
      <c r="L1855" s="386" t="s">
        <v>72</v>
      </c>
      <c r="M1855" s="386" t="s">
        <v>244</v>
      </c>
      <c r="N1855" s="386" t="s">
        <v>62</v>
      </c>
      <c r="O1855" s="386" t="s">
        <v>113</v>
      </c>
      <c r="P1855" s="386" t="s">
        <v>60</v>
      </c>
      <c r="Q1855" s="386" t="s">
        <v>193</v>
      </c>
      <c r="R1855" s="386">
        <v>1.4666666666666666</v>
      </c>
      <c r="S1855" s="386">
        <v>0</v>
      </c>
      <c r="T1855" s="386" t="s">
        <v>390</v>
      </c>
      <c r="U1855" s="386" t="s">
        <v>406</v>
      </c>
    </row>
    <row r="1856" spans="1:21">
      <c r="A1856" s="386" t="s">
        <v>112</v>
      </c>
      <c r="B1856" s="386" t="s">
        <v>10</v>
      </c>
      <c r="C1856" s="386"/>
      <c r="D1856" s="387">
        <v>45078</v>
      </c>
      <c r="E1856" s="386">
        <v>6</v>
      </c>
      <c r="F1856" s="386">
        <v>2023</v>
      </c>
      <c r="G1856" s="388">
        <v>0.85</v>
      </c>
      <c r="H1856" s="388">
        <v>25</v>
      </c>
      <c r="I1856" s="388">
        <v>7.0833333333333331E-2</v>
      </c>
      <c r="J1856" s="388">
        <v>0</v>
      </c>
      <c r="K1856" s="386" t="s">
        <v>112</v>
      </c>
      <c r="L1856" s="386" t="s">
        <v>72</v>
      </c>
      <c r="M1856" s="386" t="s">
        <v>244</v>
      </c>
      <c r="N1856" s="386" t="s">
        <v>62</v>
      </c>
      <c r="O1856" s="386" t="s">
        <v>113</v>
      </c>
      <c r="P1856" s="386" t="s">
        <v>60</v>
      </c>
      <c r="Q1856" s="386" t="s">
        <v>193</v>
      </c>
      <c r="R1856" s="386">
        <v>0.29333333333333333</v>
      </c>
      <c r="S1856" s="389">
        <v>0</v>
      </c>
      <c r="T1856" s="386" t="s">
        <v>390</v>
      </c>
      <c r="U1856" s="386" t="s">
        <v>406</v>
      </c>
    </row>
    <row r="1857" spans="1:21">
      <c r="A1857" s="386" t="s">
        <v>112</v>
      </c>
      <c r="B1857" s="386" t="s">
        <v>5</v>
      </c>
      <c r="C1857" s="386"/>
      <c r="D1857" s="387">
        <v>45078</v>
      </c>
      <c r="E1857" s="386">
        <v>6</v>
      </c>
      <c r="F1857" s="386">
        <v>2023</v>
      </c>
      <c r="G1857" s="388">
        <v>0.75</v>
      </c>
      <c r="H1857" s="388">
        <v>25</v>
      </c>
      <c r="I1857" s="388">
        <v>6.25E-2</v>
      </c>
      <c r="J1857" s="388">
        <v>0</v>
      </c>
      <c r="K1857" s="386" t="s">
        <v>112</v>
      </c>
      <c r="L1857" s="386" t="s">
        <v>72</v>
      </c>
      <c r="M1857" s="386" t="s">
        <v>244</v>
      </c>
      <c r="N1857" s="386" t="s">
        <v>62</v>
      </c>
      <c r="O1857" s="386" t="s">
        <v>113</v>
      </c>
      <c r="P1857" s="386" t="s">
        <v>60</v>
      </c>
      <c r="Q1857" s="386" t="s">
        <v>193</v>
      </c>
      <c r="R1857" s="386">
        <v>0.29333333333333333</v>
      </c>
      <c r="S1857" s="386">
        <v>0</v>
      </c>
      <c r="T1857" s="386" t="s">
        <v>390</v>
      </c>
      <c r="U1857" s="386" t="s">
        <v>406</v>
      </c>
    </row>
    <row r="1858" spans="1:21">
      <c r="A1858" s="386" t="s">
        <v>112</v>
      </c>
      <c r="B1858" s="386" t="s">
        <v>11</v>
      </c>
      <c r="C1858" s="386"/>
      <c r="D1858" s="387">
        <v>45078</v>
      </c>
      <c r="E1858" s="386">
        <v>6</v>
      </c>
      <c r="F1858" s="386">
        <v>2023</v>
      </c>
      <c r="G1858" s="388">
        <v>14.6</v>
      </c>
      <c r="H1858" s="388">
        <v>25</v>
      </c>
      <c r="I1858" s="388">
        <v>1.2166666666666666</v>
      </c>
      <c r="J1858" s="388">
        <v>0</v>
      </c>
      <c r="K1858" s="386" t="s">
        <v>112</v>
      </c>
      <c r="L1858" s="386" t="s">
        <v>72</v>
      </c>
      <c r="M1858" s="386" t="s">
        <v>244</v>
      </c>
      <c r="N1858" s="386" t="s">
        <v>62</v>
      </c>
      <c r="O1858" s="386" t="s">
        <v>113</v>
      </c>
      <c r="P1858" s="386" t="s">
        <v>60</v>
      </c>
      <c r="Q1858" s="386" t="s">
        <v>193</v>
      </c>
      <c r="R1858" s="386">
        <v>0.29333333333333333</v>
      </c>
      <c r="S1858" s="386">
        <v>0</v>
      </c>
      <c r="T1858" s="386" t="s">
        <v>390</v>
      </c>
      <c r="U1858" s="386" t="s">
        <v>406</v>
      </c>
    </row>
    <row r="1859" spans="1:21">
      <c r="A1859" s="386" t="s">
        <v>112</v>
      </c>
      <c r="B1859" s="386" t="s">
        <v>12</v>
      </c>
      <c r="C1859" s="386"/>
      <c r="D1859" s="387">
        <v>45078</v>
      </c>
      <c r="E1859" s="386">
        <v>6</v>
      </c>
      <c r="F1859" s="386">
        <v>2023</v>
      </c>
      <c r="G1859" s="388">
        <v>5.5</v>
      </c>
      <c r="H1859" s="388">
        <v>25</v>
      </c>
      <c r="I1859" s="388">
        <v>0.45833333333333331</v>
      </c>
      <c r="J1859" s="388">
        <v>0</v>
      </c>
      <c r="K1859" s="386" t="s">
        <v>112</v>
      </c>
      <c r="L1859" s="386" t="s">
        <v>72</v>
      </c>
      <c r="M1859" s="386" t="s">
        <v>244</v>
      </c>
      <c r="N1859" s="386" t="s">
        <v>62</v>
      </c>
      <c r="O1859" s="386" t="s">
        <v>113</v>
      </c>
      <c r="P1859" s="386" t="s">
        <v>60</v>
      </c>
      <c r="Q1859" s="386" t="s">
        <v>193</v>
      </c>
      <c r="R1859" s="386">
        <v>1.4666666666666666</v>
      </c>
      <c r="S1859" s="389">
        <v>0</v>
      </c>
      <c r="T1859" s="386" t="s">
        <v>390</v>
      </c>
      <c r="U1859" s="386" t="s">
        <v>406</v>
      </c>
    </row>
    <row r="1860" spans="1:21">
      <c r="A1860" s="386" t="s">
        <v>112</v>
      </c>
      <c r="B1860" s="386" t="s">
        <v>15</v>
      </c>
      <c r="C1860" s="386"/>
      <c r="D1860" s="387">
        <v>45078</v>
      </c>
      <c r="E1860" s="386">
        <v>6</v>
      </c>
      <c r="F1860" s="386">
        <v>2023</v>
      </c>
      <c r="G1860" s="388">
        <v>0.75</v>
      </c>
      <c r="H1860" s="388">
        <v>25</v>
      </c>
      <c r="I1860" s="388">
        <v>6.25E-2</v>
      </c>
      <c r="J1860" s="388">
        <v>0</v>
      </c>
      <c r="K1860" s="386" t="s">
        <v>112</v>
      </c>
      <c r="L1860" s="386" t="s">
        <v>72</v>
      </c>
      <c r="M1860" s="386" t="s">
        <v>244</v>
      </c>
      <c r="N1860" s="386" t="s">
        <v>62</v>
      </c>
      <c r="O1860" s="386" t="s">
        <v>113</v>
      </c>
      <c r="P1860" s="386" t="s">
        <v>60</v>
      </c>
      <c r="Q1860" s="386" t="s">
        <v>193</v>
      </c>
      <c r="R1860" s="386">
        <v>1.4666666666666666</v>
      </c>
      <c r="S1860" s="386">
        <v>0</v>
      </c>
      <c r="T1860" s="386" t="s">
        <v>390</v>
      </c>
      <c r="U1860" s="386" t="s">
        <v>406</v>
      </c>
    </row>
    <row r="1861" spans="1:21">
      <c r="A1861" s="386" t="s">
        <v>112</v>
      </c>
      <c r="B1861" s="386" t="s">
        <v>16</v>
      </c>
      <c r="C1861" s="386"/>
      <c r="D1861" s="387">
        <v>45078</v>
      </c>
      <c r="E1861" s="386">
        <v>6</v>
      </c>
      <c r="F1861" s="386">
        <v>2023</v>
      </c>
      <c r="G1861" s="388">
        <v>0.05</v>
      </c>
      <c r="H1861" s="388">
        <v>25</v>
      </c>
      <c r="I1861" s="388">
        <v>4.1666666666666666E-3</v>
      </c>
      <c r="J1861" s="388">
        <v>0</v>
      </c>
      <c r="K1861" s="386" t="s">
        <v>112</v>
      </c>
      <c r="L1861" s="386" t="s">
        <v>72</v>
      </c>
      <c r="M1861" s="386" t="s">
        <v>244</v>
      </c>
      <c r="N1861" s="386" t="s">
        <v>62</v>
      </c>
      <c r="O1861" s="386" t="s">
        <v>113</v>
      </c>
      <c r="P1861" s="386" t="s">
        <v>60</v>
      </c>
      <c r="Q1861" s="386" t="s">
        <v>193</v>
      </c>
      <c r="R1861" s="386">
        <v>1.4666666666666666</v>
      </c>
      <c r="S1861" s="386">
        <v>0</v>
      </c>
      <c r="T1861" s="386" t="s">
        <v>390</v>
      </c>
      <c r="U1861" s="386" t="s">
        <v>406</v>
      </c>
    </row>
    <row r="1862" spans="1:21">
      <c r="A1862" s="386" t="s">
        <v>112</v>
      </c>
      <c r="B1862" s="386" t="s">
        <v>17</v>
      </c>
      <c r="C1862" s="386"/>
      <c r="D1862" s="387">
        <v>45078</v>
      </c>
      <c r="E1862" s="386">
        <v>6</v>
      </c>
      <c r="F1862" s="386">
        <v>2023</v>
      </c>
      <c r="G1862" s="388">
        <v>1</v>
      </c>
      <c r="H1862" s="388">
        <v>25</v>
      </c>
      <c r="I1862" s="388">
        <v>8.3333333333333329E-2</v>
      </c>
      <c r="J1862" s="388">
        <v>0</v>
      </c>
      <c r="K1862" s="386" t="s">
        <v>112</v>
      </c>
      <c r="L1862" s="386" t="s">
        <v>72</v>
      </c>
      <c r="M1862" s="386" t="s">
        <v>244</v>
      </c>
      <c r="N1862" s="386" t="s">
        <v>62</v>
      </c>
      <c r="O1862" s="386" t="s">
        <v>113</v>
      </c>
      <c r="P1862" s="386" t="s">
        <v>60</v>
      </c>
      <c r="Q1862" s="386" t="s">
        <v>193</v>
      </c>
      <c r="R1862" s="386">
        <v>0</v>
      </c>
      <c r="S1862" s="389">
        <v>0</v>
      </c>
      <c r="T1862" s="386" t="s">
        <v>390</v>
      </c>
      <c r="U1862" s="386" t="s">
        <v>406</v>
      </c>
    </row>
    <row r="1863" spans="1:21">
      <c r="A1863" s="386" t="s">
        <v>112</v>
      </c>
      <c r="B1863" s="386" t="s">
        <v>132</v>
      </c>
      <c r="C1863" s="386"/>
      <c r="D1863" s="387">
        <v>45078</v>
      </c>
      <c r="E1863" s="386">
        <v>6</v>
      </c>
      <c r="F1863" s="386">
        <v>2023</v>
      </c>
      <c r="G1863" s="388">
        <v>0</v>
      </c>
      <c r="H1863" s="388">
        <v>25</v>
      </c>
      <c r="I1863" s="388">
        <v>0</v>
      </c>
      <c r="J1863" s="388">
        <v>0</v>
      </c>
      <c r="K1863" s="386" t="s">
        <v>112</v>
      </c>
      <c r="L1863" s="386" t="s">
        <v>72</v>
      </c>
      <c r="M1863" s="386" t="s">
        <v>244</v>
      </c>
      <c r="N1863" s="386" t="s">
        <v>62</v>
      </c>
      <c r="O1863" s="386" t="s">
        <v>113</v>
      </c>
      <c r="P1863" s="386" t="s">
        <v>60</v>
      </c>
      <c r="Q1863" s="386" t="s">
        <v>193</v>
      </c>
      <c r="R1863" s="386">
        <v>0</v>
      </c>
      <c r="S1863" s="386">
        <v>0</v>
      </c>
      <c r="T1863" s="386" t="s">
        <v>390</v>
      </c>
      <c r="U1863" s="386" t="s">
        <v>406</v>
      </c>
    </row>
    <row r="1864" spans="1:21">
      <c r="A1864" s="386" t="s">
        <v>112</v>
      </c>
      <c r="B1864" s="386" t="s">
        <v>13</v>
      </c>
      <c r="C1864" s="386"/>
      <c r="D1864" s="387">
        <v>45078</v>
      </c>
      <c r="E1864" s="386">
        <v>6</v>
      </c>
      <c r="F1864" s="386">
        <v>2023</v>
      </c>
      <c r="G1864" s="388">
        <v>0</v>
      </c>
      <c r="H1864" s="388">
        <v>25</v>
      </c>
      <c r="I1864" s="388">
        <v>0</v>
      </c>
      <c r="J1864" s="388">
        <v>0</v>
      </c>
      <c r="K1864" s="386" t="s">
        <v>112</v>
      </c>
      <c r="L1864" s="386" t="s">
        <v>72</v>
      </c>
      <c r="M1864" s="386" t="s">
        <v>244</v>
      </c>
      <c r="N1864" s="386" t="s">
        <v>62</v>
      </c>
      <c r="O1864" s="386" t="s">
        <v>113</v>
      </c>
      <c r="P1864" s="386" t="s">
        <v>60</v>
      </c>
      <c r="Q1864" s="386" t="s">
        <v>193</v>
      </c>
      <c r="R1864" s="386">
        <v>0</v>
      </c>
      <c r="S1864" s="386">
        <v>0</v>
      </c>
      <c r="T1864" s="386" t="s">
        <v>390</v>
      </c>
      <c r="U1864" s="386" t="s">
        <v>406</v>
      </c>
    </row>
    <row r="1865" spans="1:21">
      <c r="A1865" s="386" t="s">
        <v>112</v>
      </c>
      <c r="B1865" s="386" t="s">
        <v>14</v>
      </c>
      <c r="C1865" s="386"/>
      <c r="D1865" s="387">
        <v>45078</v>
      </c>
      <c r="E1865" s="386">
        <v>6</v>
      </c>
      <c r="F1865" s="386">
        <v>2023</v>
      </c>
      <c r="G1865" s="388">
        <v>0</v>
      </c>
      <c r="H1865" s="388">
        <v>25</v>
      </c>
      <c r="I1865" s="388">
        <v>0</v>
      </c>
      <c r="J1865" s="388">
        <v>0</v>
      </c>
      <c r="K1865" s="386" t="s">
        <v>112</v>
      </c>
      <c r="L1865" s="386" t="s">
        <v>72</v>
      </c>
      <c r="M1865" s="386" t="s">
        <v>244</v>
      </c>
      <c r="N1865" s="386" t="s">
        <v>62</v>
      </c>
      <c r="O1865" s="386" t="s">
        <v>113</v>
      </c>
      <c r="P1865" s="386" t="s">
        <v>60</v>
      </c>
      <c r="Q1865" s="386" t="s">
        <v>193</v>
      </c>
      <c r="R1865" s="386">
        <v>0</v>
      </c>
      <c r="S1865" s="389">
        <v>0</v>
      </c>
      <c r="T1865" s="386" t="s">
        <v>390</v>
      </c>
      <c r="U1865" s="386" t="s">
        <v>406</v>
      </c>
    </row>
    <row r="1866" spans="1:21">
      <c r="A1866" s="386" t="s">
        <v>114</v>
      </c>
      <c r="B1866" s="386" t="s">
        <v>7</v>
      </c>
      <c r="C1866" s="386"/>
      <c r="D1866" s="387">
        <v>45078</v>
      </c>
      <c r="E1866" s="386">
        <v>6</v>
      </c>
      <c r="F1866" s="386">
        <v>2023</v>
      </c>
      <c r="G1866" s="388">
        <v>50</v>
      </c>
      <c r="H1866" s="388">
        <v>25</v>
      </c>
      <c r="I1866" s="388">
        <v>4.166666666666667</v>
      </c>
      <c r="J1866" s="388">
        <v>83.037000000000006</v>
      </c>
      <c r="K1866" s="386" t="s">
        <v>114</v>
      </c>
      <c r="L1866" s="386" t="s">
        <v>41</v>
      </c>
      <c r="M1866" s="386" t="s">
        <v>383</v>
      </c>
      <c r="N1866" s="386" t="s">
        <v>83</v>
      </c>
      <c r="O1866" s="386" t="s">
        <v>251</v>
      </c>
      <c r="P1866" s="386" t="s">
        <v>46</v>
      </c>
      <c r="Q1866" s="386" t="s">
        <v>115</v>
      </c>
      <c r="R1866" s="386">
        <v>0</v>
      </c>
      <c r="S1866" s="386">
        <v>0</v>
      </c>
      <c r="T1866" s="386" t="s">
        <v>390</v>
      </c>
      <c r="U1866" s="386" t="s">
        <v>406</v>
      </c>
    </row>
    <row r="1867" spans="1:21">
      <c r="A1867" s="386" t="s">
        <v>114</v>
      </c>
      <c r="B1867" s="386" t="s">
        <v>8</v>
      </c>
      <c r="C1867" s="386"/>
      <c r="D1867" s="387">
        <v>45078</v>
      </c>
      <c r="E1867" s="386">
        <v>6</v>
      </c>
      <c r="F1867" s="386">
        <v>2023</v>
      </c>
      <c r="G1867" s="388">
        <v>30</v>
      </c>
      <c r="H1867" s="388">
        <v>25</v>
      </c>
      <c r="I1867" s="388">
        <v>2.5</v>
      </c>
      <c r="J1867" s="388">
        <v>0</v>
      </c>
      <c r="K1867" s="386" t="s">
        <v>114</v>
      </c>
      <c r="L1867" s="386" t="s">
        <v>41</v>
      </c>
      <c r="M1867" s="386" t="s">
        <v>383</v>
      </c>
      <c r="N1867" s="386" t="s">
        <v>83</v>
      </c>
      <c r="O1867" s="386" t="s">
        <v>251</v>
      </c>
      <c r="P1867" s="386" t="s">
        <v>46</v>
      </c>
      <c r="Q1867" s="386" t="s">
        <v>115</v>
      </c>
      <c r="R1867" s="386">
        <v>0</v>
      </c>
      <c r="S1867" s="386">
        <v>0</v>
      </c>
      <c r="T1867" s="386" t="s">
        <v>390</v>
      </c>
      <c r="U1867" s="386" t="s">
        <v>406</v>
      </c>
    </row>
    <row r="1868" spans="1:21">
      <c r="A1868" s="386" t="s">
        <v>114</v>
      </c>
      <c r="B1868" s="386" t="s">
        <v>9</v>
      </c>
      <c r="C1868" s="386"/>
      <c r="D1868" s="387">
        <v>45078</v>
      </c>
      <c r="E1868" s="386">
        <v>6</v>
      </c>
      <c r="F1868" s="386">
        <v>2023</v>
      </c>
      <c r="G1868" s="388">
        <v>100</v>
      </c>
      <c r="H1868" s="388">
        <v>25</v>
      </c>
      <c r="I1868" s="388">
        <v>8.3333333333333339</v>
      </c>
      <c r="J1868" s="388">
        <v>8.1369000000000007</v>
      </c>
      <c r="K1868" s="386" t="s">
        <v>114</v>
      </c>
      <c r="L1868" s="386" t="s">
        <v>41</v>
      </c>
      <c r="M1868" s="386" t="s">
        <v>383</v>
      </c>
      <c r="N1868" s="386" t="s">
        <v>83</v>
      </c>
      <c r="O1868" s="386" t="s">
        <v>251</v>
      </c>
      <c r="P1868" s="386" t="s">
        <v>46</v>
      </c>
      <c r="Q1868" s="386" t="s">
        <v>115</v>
      </c>
      <c r="R1868" s="386">
        <v>0</v>
      </c>
      <c r="S1868" s="389">
        <v>0</v>
      </c>
      <c r="T1868" s="386" t="s">
        <v>390</v>
      </c>
      <c r="U1868" s="386" t="s">
        <v>406</v>
      </c>
    </row>
    <row r="1869" spans="1:21">
      <c r="A1869" s="386" t="s">
        <v>114</v>
      </c>
      <c r="B1869" s="386" t="s">
        <v>10</v>
      </c>
      <c r="C1869" s="386"/>
      <c r="D1869" s="387">
        <v>45078</v>
      </c>
      <c r="E1869" s="386">
        <v>6</v>
      </c>
      <c r="F1869" s="386">
        <v>2023</v>
      </c>
      <c r="G1869" s="388">
        <v>58</v>
      </c>
      <c r="H1869" s="388">
        <v>25</v>
      </c>
      <c r="I1869" s="388">
        <v>4.833333333333333</v>
      </c>
      <c r="J1869" s="388">
        <v>0</v>
      </c>
      <c r="K1869" s="386" t="s">
        <v>114</v>
      </c>
      <c r="L1869" s="386" t="s">
        <v>41</v>
      </c>
      <c r="M1869" s="386" t="s">
        <v>383</v>
      </c>
      <c r="N1869" s="386" t="s">
        <v>83</v>
      </c>
      <c r="O1869" s="386" t="s">
        <v>251</v>
      </c>
      <c r="P1869" s="386" t="s">
        <v>46</v>
      </c>
      <c r="Q1869" s="386" t="s">
        <v>115</v>
      </c>
      <c r="R1869" s="386">
        <v>0</v>
      </c>
      <c r="S1869" s="386">
        <v>0</v>
      </c>
      <c r="T1869" s="386" t="s">
        <v>390</v>
      </c>
      <c r="U1869" s="386" t="s">
        <v>406</v>
      </c>
    </row>
    <row r="1870" spans="1:21">
      <c r="A1870" s="386" t="s">
        <v>114</v>
      </c>
      <c r="B1870" s="386" t="s">
        <v>5</v>
      </c>
      <c r="C1870" s="386"/>
      <c r="D1870" s="387">
        <v>45078</v>
      </c>
      <c r="E1870" s="386">
        <v>6</v>
      </c>
      <c r="F1870" s="386">
        <v>2023</v>
      </c>
      <c r="G1870" s="388">
        <v>56</v>
      </c>
      <c r="H1870" s="388">
        <v>25</v>
      </c>
      <c r="I1870" s="388">
        <v>4.666666666666667</v>
      </c>
      <c r="J1870" s="388">
        <v>0</v>
      </c>
      <c r="K1870" s="386" t="s">
        <v>114</v>
      </c>
      <c r="L1870" s="386" t="s">
        <v>41</v>
      </c>
      <c r="M1870" s="386" t="s">
        <v>383</v>
      </c>
      <c r="N1870" s="386" t="s">
        <v>83</v>
      </c>
      <c r="O1870" s="386" t="s">
        <v>251</v>
      </c>
      <c r="P1870" s="386" t="s">
        <v>46</v>
      </c>
      <c r="Q1870" s="386" t="s">
        <v>115</v>
      </c>
      <c r="R1870" s="386">
        <v>0</v>
      </c>
      <c r="S1870" s="386">
        <v>0</v>
      </c>
      <c r="T1870" s="386" t="s">
        <v>390</v>
      </c>
      <c r="U1870" s="386" t="s">
        <v>406</v>
      </c>
    </row>
    <row r="1871" spans="1:21">
      <c r="A1871" s="386" t="s">
        <v>114</v>
      </c>
      <c r="B1871" s="386" t="s">
        <v>11</v>
      </c>
      <c r="C1871" s="386"/>
      <c r="D1871" s="387">
        <v>45078</v>
      </c>
      <c r="E1871" s="386">
        <v>6</v>
      </c>
      <c r="F1871" s="386">
        <v>2023</v>
      </c>
      <c r="G1871" s="388">
        <v>150</v>
      </c>
      <c r="H1871" s="388">
        <v>25</v>
      </c>
      <c r="I1871" s="388">
        <v>12.5</v>
      </c>
      <c r="J1871" s="388">
        <v>0</v>
      </c>
      <c r="K1871" s="386" t="s">
        <v>114</v>
      </c>
      <c r="L1871" s="386" t="s">
        <v>41</v>
      </c>
      <c r="M1871" s="386" t="s">
        <v>383</v>
      </c>
      <c r="N1871" s="386" t="s">
        <v>83</v>
      </c>
      <c r="O1871" s="386" t="s">
        <v>251</v>
      </c>
      <c r="P1871" s="386" t="s">
        <v>46</v>
      </c>
      <c r="Q1871" s="386" t="s">
        <v>115</v>
      </c>
      <c r="R1871" s="386">
        <v>0</v>
      </c>
      <c r="S1871" s="389">
        <v>0</v>
      </c>
      <c r="T1871" s="386" t="s">
        <v>390</v>
      </c>
      <c r="U1871" s="386" t="s">
        <v>406</v>
      </c>
    </row>
    <row r="1872" spans="1:21">
      <c r="A1872" s="386" t="s">
        <v>114</v>
      </c>
      <c r="B1872" s="386" t="s">
        <v>12</v>
      </c>
      <c r="C1872" s="386"/>
      <c r="D1872" s="387">
        <v>45078</v>
      </c>
      <c r="E1872" s="386">
        <v>6</v>
      </c>
      <c r="F1872" s="386">
        <v>2023</v>
      </c>
      <c r="G1872" s="388">
        <v>30</v>
      </c>
      <c r="H1872" s="388">
        <v>25</v>
      </c>
      <c r="I1872" s="388">
        <v>2.5</v>
      </c>
      <c r="J1872" s="388">
        <v>83.037000000000006</v>
      </c>
      <c r="K1872" s="386" t="s">
        <v>114</v>
      </c>
      <c r="L1872" s="386" t="s">
        <v>41</v>
      </c>
      <c r="M1872" s="386" t="s">
        <v>383</v>
      </c>
      <c r="N1872" s="386" t="s">
        <v>83</v>
      </c>
      <c r="O1872" s="386" t="s">
        <v>251</v>
      </c>
      <c r="P1872" s="386" t="s">
        <v>46</v>
      </c>
      <c r="Q1872" s="386" t="s">
        <v>115</v>
      </c>
      <c r="R1872" s="386">
        <v>0</v>
      </c>
      <c r="S1872" s="386">
        <v>0</v>
      </c>
      <c r="T1872" s="386" t="s">
        <v>390</v>
      </c>
      <c r="U1872" s="386" t="s">
        <v>406</v>
      </c>
    </row>
    <row r="1873" spans="1:21">
      <c r="A1873" s="386" t="s">
        <v>114</v>
      </c>
      <c r="B1873" s="386" t="s">
        <v>15</v>
      </c>
      <c r="C1873" s="386"/>
      <c r="D1873" s="387">
        <v>45078</v>
      </c>
      <c r="E1873" s="386">
        <v>6</v>
      </c>
      <c r="F1873" s="386">
        <v>2023</v>
      </c>
      <c r="G1873" s="388">
        <v>0</v>
      </c>
      <c r="H1873" s="388">
        <v>25</v>
      </c>
      <c r="I1873" s="388">
        <v>0</v>
      </c>
      <c r="J1873" s="388">
        <v>0</v>
      </c>
      <c r="K1873" s="386" t="s">
        <v>114</v>
      </c>
      <c r="L1873" s="386" t="s">
        <v>41</v>
      </c>
      <c r="M1873" s="386" t="s">
        <v>383</v>
      </c>
      <c r="N1873" s="386" t="s">
        <v>83</v>
      </c>
      <c r="O1873" s="386" t="s">
        <v>251</v>
      </c>
      <c r="P1873" s="386" t="s">
        <v>46</v>
      </c>
      <c r="Q1873" s="386" t="s">
        <v>115</v>
      </c>
      <c r="R1873" s="386">
        <v>0</v>
      </c>
      <c r="S1873" s="386">
        <v>0</v>
      </c>
      <c r="T1873" s="386" t="s">
        <v>390</v>
      </c>
      <c r="U1873" s="386" t="s">
        <v>406</v>
      </c>
    </row>
    <row r="1874" spans="1:21">
      <c r="A1874" s="386" t="s">
        <v>114</v>
      </c>
      <c r="B1874" s="386" t="s">
        <v>16</v>
      </c>
      <c r="C1874" s="386"/>
      <c r="D1874" s="387">
        <v>45078</v>
      </c>
      <c r="E1874" s="386">
        <v>6</v>
      </c>
      <c r="F1874" s="386">
        <v>2023</v>
      </c>
      <c r="G1874" s="388">
        <v>38</v>
      </c>
      <c r="H1874" s="388">
        <v>25</v>
      </c>
      <c r="I1874" s="388">
        <v>3.1666666666666665</v>
      </c>
      <c r="J1874" s="388">
        <v>0</v>
      </c>
      <c r="K1874" s="386" t="s">
        <v>114</v>
      </c>
      <c r="L1874" s="386" t="s">
        <v>41</v>
      </c>
      <c r="M1874" s="386" t="s">
        <v>383</v>
      </c>
      <c r="N1874" s="386" t="s">
        <v>83</v>
      </c>
      <c r="O1874" s="386" t="s">
        <v>251</v>
      </c>
      <c r="P1874" s="386" t="s">
        <v>46</v>
      </c>
      <c r="Q1874" s="386" t="s">
        <v>115</v>
      </c>
      <c r="R1874" s="386">
        <v>7.333333333333333</v>
      </c>
      <c r="S1874" s="389">
        <v>7.17</v>
      </c>
      <c r="T1874" s="386" t="s">
        <v>390</v>
      </c>
      <c r="U1874" s="386" t="s">
        <v>406</v>
      </c>
    </row>
    <row r="1875" spans="1:21">
      <c r="A1875" s="386" t="s">
        <v>114</v>
      </c>
      <c r="B1875" s="386" t="s">
        <v>17</v>
      </c>
      <c r="C1875" s="386"/>
      <c r="D1875" s="387">
        <v>45078</v>
      </c>
      <c r="E1875" s="386">
        <v>6</v>
      </c>
      <c r="F1875" s="386">
        <v>2023</v>
      </c>
      <c r="G1875" s="388">
        <v>38</v>
      </c>
      <c r="H1875" s="388">
        <v>25</v>
      </c>
      <c r="I1875" s="388">
        <v>3.1666666666666665</v>
      </c>
      <c r="J1875" s="388">
        <v>9.26</v>
      </c>
      <c r="K1875" s="386" t="s">
        <v>114</v>
      </c>
      <c r="L1875" s="386" t="s">
        <v>41</v>
      </c>
      <c r="M1875" s="386" t="s">
        <v>383</v>
      </c>
      <c r="N1875" s="386" t="s">
        <v>83</v>
      </c>
      <c r="O1875" s="386" t="s">
        <v>251</v>
      </c>
      <c r="P1875" s="386" t="s">
        <v>46</v>
      </c>
      <c r="Q1875" s="386" t="s">
        <v>115</v>
      </c>
      <c r="R1875" s="386">
        <v>7.333333333333333</v>
      </c>
      <c r="S1875" s="386">
        <v>6.7976999999999999</v>
      </c>
      <c r="T1875" s="386" t="s">
        <v>390</v>
      </c>
      <c r="U1875" s="386" t="s">
        <v>406</v>
      </c>
    </row>
    <row r="1876" spans="1:21">
      <c r="A1876" s="386" t="s">
        <v>114</v>
      </c>
      <c r="B1876" s="386" t="s">
        <v>132</v>
      </c>
      <c r="C1876" s="386"/>
      <c r="D1876" s="387">
        <v>45078</v>
      </c>
      <c r="E1876" s="386">
        <v>6</v>
      </c>
      <c r="F1876" s="386">
        <v>2023</v>
      </c>
      <c r="G1876" s="388">
        <v>0</v>
      </c>
      <c r="H1876" s="388">
        <v>25</v>
      </c>
      <c r="I1876" s="388">
        <v>0</v>
      </c>
      <c r="J1876" s="388">
        <v>0</v>
      </c>
      <c r="K1876" s="386" t="s">
        <v>114</v>
      </c>
      <c r="L1876" s="386" t="s">
        <v>41</v>
      </c>
      <c r="M1876" s="386" t="s">
        <v>383</v>
      </c>
      <c r="N1876" s="386" t="s">
        <v>83</v>
      </c>
      <c r="O1876" s="386" t="s">
        <v>251</v>
      </c>
      <c r="P1876" s="386" t="s">
        <v>46</v>
      </c>
      <c r="Q1876" s="386" t="s">
        <v>115</v>
      </c>
      <c r="R1876" s="386">
        <v>7.333333333333333</v>
      </c>
      <c r="S1876" s="386">
        <v>27.8</v>
      </c>
      <c r="T1876" s="386" t="s">
        <v>390</v>
      </c>
      <c r="U1876" s="386" t="s">
        <v>406</v>
      </c>
    </row>
    <row r="1877" spans="1:21">
      <c r="A1877" s="386" t="s">
        <v>114</v>
      </c>
      <c r="B1877" s="386" t="s">
        <v>13</v>
      </c>
      <c r="C1877" s="386"/>
      <c r="D1877" s="387">
        <v>45078</v>
      </c>
      <c r="E1877" s="386">
        <v>6</v>
      </c>
      <c r="F1877" s="386">
        <v>2023</v>
      </c>
      <c r="G1877" s="388">
        <v>0</v>
      </c>
      <c r="H1877" s="388">
        <v>25</v>
      </c>
      <c r="I1877" s="388">
        <v>0</v>
      </c>
      <c r="J1877" s="388">
        <v>0</v>
      </c>
      <c r="K1877" s="386" t="s">
        <v>114</v>
      </c>
      <c r="L1877" s="386" t="s">
        <v>41</v>
      </c>
      <c r="M1877" s="386" t="s">
        <v>383</v>
      </c>
      <c r="N1877" s="386" t="s">
        <v>83</v>
      </c>
      <c r="O1877" s="386" t="s">
        <v>251</v>
      </c>
      <c r="P1877" s="386" t="s">
        <v>46</v>
      </c>
      <c r="Q1877" s="386" t="s">
        <v>115</v>
      </c>
      <c r="R1877" s="386">
        <v>1.4666666666666666</v>
      </c>
      <c r="S1877" s="389">
        <v>0</v>
      </c>
      <c r="T1877" s="386" t="s">
        <v>390</v>
      </c>
      <c r="U1877" s="386" t="s">
        <v>406</v>
      </c>
    </row>
    <row r="1878" spans="1:21">
      <c r="A1878" s="386" t="s">
        <v>114</v>
      </c>
      <c r="B1878" s="386" t="s">
        <v>14</v>
      </c>
      <c r="C1878" s="386"/>
      <c r="D1878" s="387">
        <v>45078</v>
      </c>
      <c r="E1878" s="386">
        <v>6</v>
      </c>
      <c r="F1878" s="386">
        <v>2023</v>
      </c>
      <c r="G1878" s="388">
        <v>0</v>
      </c>
      <c r="H1878" s="388">
        <v>25</v>
      </c>
      <c r="I1878" s="388">
        <v>0</v>
      </c>
      <c r="J1878" s="388">
        <v>0</v>
      </c>
      <c r="K1878" s="386" t="s">
        <v>114</v>
      </c>
      <c r="L1878" s="386" t="s">
        <v>41</v>
      </c>
      <c r="M1878" s="386" t="s">
        <v>383</v>
      </c>
      <c r="N1878" s="386" t="s">
        <v>83</v>
      </c>
      <c r="O1878" s="386" t="s">
        <v>251</v>
      </c>
      <c r="P1878" s="386" t="s">
        <v>46</v>
      </c>
      <c r="Q1878" s="386" t="s">
        <v>115</v>
      </c>
      <c r="R1878" s="386">
        <v>1.4666666666666666</v>
      </c>
      <c r="S1878" s="386">
        <v>0</v>
      </c>
      <c r="T1878" s="386" t="s">
        <v>390</v>
      </c>
      <c r="U1878" s="386" t="s">
        <v>406</v>
      </c>
    </row>
    <row r="1879" spans="1:21">
      <c r="A1879" s="386" t="s">
        <v>116</v>
      </c>
      <c r="B1879" s="386" t="s">
        <v>7</v>
      </c>
      <c r="C1879" s="386"/>
      <c r="D1879" s="387">
        <v>45078</v>
      </c>
      <c r="E1879" s="386">
        <v>6</v>
      </c>
      <c r="F1879" s="386">
        <v>2023</v>
      </c>
      <c r="G1879" s="388">
        <v>53.1</v>
      </c>
      <c r="H1879" s="388">
        <v>25</v>
      </c>
      <c r="I1879" s="388">
        <v>4.4249999999999998</v>
      </c>
      <c r="J1879" s="388">
        <v>2.46</v>
      </c>
      <c r="K1879" s="386" t="s">
        <v>86</v>
      </c>
      <c r="L1879" s="386" t="s">
        <v>86</v>
      </c>
      <c r="M1879" s="386" t="s">
        <v>386</v>
      </c>
      <c r="N1879" s="386" t="s">
        <v>387</v>
      </c>
      <c r="O1879" s="386" t="s">
        <v>117</v>
      </c>
      <c r="P1879" s="386" t="s">
        <v>90</v>
      </c>
      <c r="Q1879" s="386" t="s">
        <v>221</v>
      </c>
      <c r="R1879" s="386">
        <v>1.4666666666666666</v>
      </c>
      <c r="S1879" s="386">
        <v>0</v>
      </c>
      <c r="T1879" s="386" t="s">
        <v>390</v>
      </c>
      <c r="U1879" s="386" t="s">
        <v>406</v>
      </c>
    </row>
    <row r="1880" spans="1:21">
      <c r="A1880" s="386" t="s">
        <v>116</v>
      </c>
      <c r="B1880" s="386" t="s">
        <v>130</v>
      </c>
      <c r="C1880" s="386"/>
      <c r="D1880" s="387">
        <v>45078</v>
      </c>
      <c r="E1880" s="386">
        <v>6</v>
      </c>
      <c r="F1880" s="386">
        <v>2023</v>
      </c>
      <c r="G1880" s="388">
        <v>53.1</v>
      </c>
      <c r="H1880" s="388">
        <v>25</v>
      </c>
      <c r="I1880" s="388">
        <v>4.4249999999999998</v>
      </c>
      <c r="J1880" s="388">
        <v>3.2299999999999995</v>
      </c>
      <c r="K1880" s="386" t="s">
        <v>86</v>
      </c>
      <c r="L1880" s="386" t="s">
        <v>86</v>
      </c>
      <c r="M1880" s="386" t="s">
        <v>386</v>
      </c>
      <c r="N1880" s="386" t="s">
        <v>387</v>
      </c>
      <c r="O1880" s="386" t="s">
        <v>117</v>
      </c>
      <c r="P1880" s="386" t="s">
        <v>90</v>
      </c>
      <c r="Q1880" s="386" t="s">
        <v>221</v>
      </c>
      <c r="R1880" s="386">
        <v>9.2033333333333331</v>
      </c>
      <c r="S1880" s="389">
        <v>0</v>
      </c>
      <c r="T1880" s="386" t="s">
        <v>390</v>
      </c>
      <c r="U1880" s="386" t="s">
        <v>406</v>
      </c>
    </row>
    <row r="1881" spans="1:21">
      <c r="A1881" s="386" t="s">
        <v>116</v>
      </c>
      <c r="B1881" s="386" t="s">
        <v>131</v>
      </c>
      <c r="C1881" s="386"/>
      <c r="D1881" s="387">
        <v>45078</v>
      </c>
      <c r="E1881" s="386">
        <v>6</v>
      </c>
      <c r="F1881" s="386">
        <v>2023</v>
      </c>
      <c r="G1881" s="388">
        <v>53.1</v>
      </c>
      <c r="H1881" s="388">
        <v>25</v>
      </c>
      <c r="I1881" s="388">
        <v>4.4249999999999998</v>
      </c>
      <c r="J1881" s="388">
        <v>2.8443609600000004</v>
      </c>
      <c r="K1881" s="386" t="s">
        <v>86</v>
      </c>
      <c r="L1881" s="386" t="s">
        <v>86</v>
      </c>
      <c r="M1881" s="386" t="s">
        <v>386</v>
      </c>
      <c r="N1881" s="386" t="s">
        <v>387</v>
      </c>
      <c r="O1881" s="386" t="s">
        <v>117</v>
      </c>
      <c r="P1881" s="386" t="s">
        <v>90</v>
      </c>
      <c r="Q1881" s="386" t="s">
        <v>221</v>
      </c>
      <c r="R1881" s="386">
        <v>9.2033333333333331</v>
      </c>
      <c r="S1881" s="386">
        <v>0</v>
      </c>
      <c r="T1881" s="386" t="s">
        <v>390</v>
      </c>
      <c r="U1881" s="386" t="s">
        <v>406</v>
      </c>
    </row>
    <row r="1882" spans="1:21">
      <c r="A1882" s="386" t="s">
        <v>116</v>
      </c>
      <c r="B1882" s="386" t="s">
        <v>9</v>
      </c>
      <c r="C1882" s="386"/>
      <c r="D1882" s="387">
        <v>45078</v>
      </c>
      <c r="E1882" s="386">
        <v>6</v>
      </c>
      <c r="F1882" s="386">
        <v>2023</v>
      </c>
      <c r="G1882" s="388">
        <v>0</v>
      </c>
      <c r="H1882" s="388">
        <v>25</v>
      </c>
      <c r="I1882" s="388">
        <v>0</v>
      </c>
      <c r="J1882" s="388">
        <v>0</v>
      </c>
      <c r="K1882" s="386" t="s">
        <v>86</v>
      </c>
      <c r="L1882" s="386" t="s">
        <v>86</v>
      </c>
      <c r="M1882" s="386" t="s">
        <v>386</v>
      </c>
      <c r="N1882" s="386" t="s">
        <v>387</v>
      </c>
      <c r="O1882" s="386" t="s">
        <v>117</v>
      </c>
      <c r="P1882" s="386" t="s">
        <v>90</v>
      </c>
      <c r="Q1882" s="386" t="s">
        <v>221</v>
      </c>
      <c r="R1882" s="386">
        <v>9.2033333333333331</v>
      </c>
      <c r="S1882" s="386">
        <v>0</v>
      </c>
      <c r="T1882" s="386" t="s">
        <v>390</v>
      </c>
      <c r="U1882" s="386" t="s">
        <v>406</v>
      </c>
    </row>
    <row r="1883" spans="1:21">
      <c r="A1883" s="386" t="s">
        <v>116</v>
      </c>
      <c r="B1883" s="386" t="s">
        <v>10</v>
      </c>
      <c r="C1883" s="386"/>
      <c r="D1883" s="387">
        <v>45078</v>
      </c>
      <c r="E1883" s="386">
        <v>6</v>
      </c>
      <c r="F1883" s="386">
        <v>2023</v>
      </c>
      <c r="G1883" s="388">
        <v>17.7</v>
      </c>
      <c r="H1883" s="388">
        <v>25</v>
      </c>
      <c r="I1883" s="388">
        <v>1.4750000000000001</v>
      </c>
      <c r="J1883" s="388">
        <v>7.0000000000000007E-2</v>
      </c>
      <c r="K1883" s="386" t="s">
        <v>86</v>
      </c>
      <c r="L1883" s="386" t="s">
        <v>86</v>
      </c>
      <c r="M1883" s="386" t="s">
        <v>386</v>
      </c>
      <c r="N1883" s="386" t="s">
        <v>387</v>
      </c>
      <c r="O1883" s="386" t="s">
        <v>117</v>
      </c>
      <c r="P1883" s="386" t="s">
        <v>90</v>
      </c>
      <c r="Q1883" s="386" t="s">
        <v>221</v>
      </c>
      <c r="R1883" s="386">
        <v>0</v>
      </c>
      <c r="S1883" s="389">
        <v>0</v>
      </c>
      <c r="T1883" s="386" t="s">
        <v>390</v>
      </c>
      <c r="U1883" s="386" t="s">
        <v>406</v>
      </c>
    </row>
    <row r="1884" spans="1:21">
      <c r="A1884" s="386" t="s">
        <v>116</v>
      </c>
      <c r="B1884" s="386" t="s">
        <v>5</v>
      </c>
      <c r="C1884" s="386"/>
      <c r="D1884" s="387">
        <v>45078</v>
      </c>
      <c r="E1884" s="386">
        <v>6</v>
      </c>
      <c r="F1884" s="386">
        <v>2023</v>
      </c>
      <c r="G1884" s="388">
        <v>53.1</v>
      </c>
      <c r="H1884" s="388">
        <v>25</v>
      </c>
      <c r="I1884" s="388">
        <v>4.4249999999999998</v>
      </c>
      <c r="J1884" s="388">
        <v>4.0063139999999997</v>
      </c>
      <c r="K1884" s="386" t="s">
        <v>86</v>
      </c>
      <c r="L1884" s="386" t="s">
        <v>86</v>
      </c>
      <c r="M1884" s="386" t="s">
        <v>386</v>
      </c>
      <c r="N1884" s="386" t="s">
        <v>387</v>
      </c>
      <c r="O1884" s="386" t="s">
        <v>117</v>
      </c>
      <c r="P1884" s="386" t="s">
        <v>90</v>
      </c>
      <c r="Q1884" s="386" t="s">
        <v>221</v>
      </c>
      <c r="R1884" s="386">
        <v>0</v>
      </c>
      <c r="S1884" s="386">
        <v>0</v>
      </c>
      <c r="T1884" s="386" t="s">
        <v>390</v>
      </c>
      <c r="U1884" s="386" t="s">
        <v>406</v>
      </c>
    </row>
    <row r="1885" spans="1:21">
      <c r="A1885" s="386" t="s">
        <v>116</v>
      </c>
      <c r="B1885" s="386" t="s">
        <v>11</v>
      </c>
      <c r="C1885" s="386"/>
      <c r="D1885" s="387">
        <v>45078</v>
      </c>
      <c r="E1885" s="386">
        <v>6</v>
      </c>
      <c r="F1885" s="386">
        <v>2023</v>
      </c>
      <c r="G1885" s="388">
        <v>53.1</v>
      </c>
      <c r="H1885" s="388">
        <v>25</v>
      </c>
      <c r="I1885" s="388">
        <v>4.4249999999999998</v>
      </c>
      <c r="J1885" s="388">
        <v>0.54</v>
      </c>
      <c r="K1885" s="386" t="s">
        <v>86</v>
      </c>
      <c r="L1885" s="386" t="s">
        <v>86</v>
      </c>
      <c r="M1885" s="386" t="s">
        <v>386</v>
      </c>
      <c r="N1885" s="386" t="s">
        <v>387</v>
      </c>
      <c r="O1885" s="386" t="s">
        <v>117</v>
      </c>
      <c r="P1885" s="386" t="s">
        <v>90</v>
      </c>
      <c r="Q1885" s="386" t="s">
        <v>221</v>
      </c>
      <c r="R1885" s="386">
        <v>0</v>
      </c>
      <c r="S1885" s="386">
        <v>0</v>
      </c>
      <c r="T1885" s="386" t="s">
        <v>390</v>
      </c>
      <c r="U1885" s="386" t="s">
        <v>406</v>
      </c>
    </row>
    <row r="1886" spans="1:21">
      <c r="A1886" s="386" t="s">
        <v>116</v>
      </c>
      <c r="B1886" s="386" t="s">
        <v>12</v>
      </c>
      <c r="C1886" s="386"/>
      <c r="D1886" s="387">
        <v>45078</v>
      </c>
      <c r="E1886" s="386">
        <v>6</v>
      </c>
      <c r="F1886" s="386">
        <v>2023</v>
      </c>
      <c r="G1886" s="388">
        <v>46.02</v>
      </c>
      <c r="H1886" s="388">
        <v>25</v>
      </c>
      <c r="I1886" s="388">
        <v>3.835</v>
      </c>
      <c r="J1886" s="388">
        <v>2.0039988411552345</v>
      </c>
      <c r="K1886" s="386" t="s">
        <v>86</v>
      </c>
      <c r="L1886" s="386" t="s">
        <v>86</v>
      </c>
      <c r="M1886" s="386" t="s">
        <v>386</v>
      </c>
      <c r="N1886" s="386" t="s">
        <v>387</v>
      </c>
      <c r="O1886" s="386" t="s">
        <v>117</v>
      </c>
      <c r="P1886" s="386" t="s">
        <v>90</v>
      </c>
      <c r="Q1886" s="386" t="s">
        <v>221</v>
      </c>
      <c r="R1886" s="386">
        <v>0</v>
      </c>
      <c r="S1886" s="389">
        <v>0</v>
      </c>
      <c r="T1886" s="386" t="s">
        <v>390</v>
      </c>
      <c r="U1886" s="386" t="s">
        <v>406</v>
      </c>
    </row>
    <row r="1887" spans="1:21">
      <c r="A1887" s="386" t="s">
        <v>116</v>
      </c>
      <c r="B1887" s="386" t="s">
        <v>15</v>
      </c>
      <c r="C1887" s="386"/>
      <c r="D1887" s="387">
        <v>45078</v>
      </c>
      <c r="E1887" s="386">
        <v>6</v>
      </c>
      <c r="F1887" s="386">
        <v>2023</v>
      </c>
      <c r="G1887" s="388">
        <v>3.54</v>
      </c>
      <c r="H1887" s="388">
        <v>25</v>
      </c>
      <c r="I1887" s="388">
        <v>0.29499999999999998</v>
      </c>
      <c r="J1887" s="388">
        <v>0</v>
      </c>
      <c r="K1887" s="386" t="s">
        <v>86</v>
      </c>
      <c r="L1887" s="386" t="s">
        <v>86</v>
      </c>
      <c r="M1887" s="386" t="s">
        <v>386</v>
      </c>
      <c r="N1887" s="386" t="s">
        <v>387</v>
      </c>
      <c r="O1887" s="386" t="s">
        <v>117</v>
      </c>
      <c r="P1887" s="386" t="s">
        <v>90</v>
      </c>
      <c r="Q1887" s="386" t="s">
        <v>221</v>
      </c>
      <c r="R1887" s="386">
        <v>0</v>
      </c>
      <c r="S1887" s="386">
        <v>0</v>
      </c>
      <c r="T1887" s="386" t="s">
        <v>390</v>
      </c>
      <c r="U1887" s="386" t="s">
        <v>406</v>
      </c>
    </row>
    <row r="1888" spans="1:21">
      <c r="A1888" s="386" t="s">
        <v>116</v>
      </c>
      <c r="B1888" s="386" t="s">
        <v>16</v>
      </c>
      <c r="C1888" s="386"/>
      <c r="D1888" s="387">
        <v>45078</v>
      </c>
      <c r="E1888" s="386">
        <v>6</v>
      </c>
      <c r="F1888" s="386">
        <v>2023</v>
      </c>
      <c r="G1888" s="388">
        <v>21.24</v>
      </c>
      <c r="H1888" s="388">
        <v>25</v>
      </c>
      <c r="I1888" s="388">
        <v>1.77</v>
      </c>
      <c r="J1888" s="388">
        <v>2.2120000000000002</v>
      </c>
      <c r="K1888" s="386" t="s">
        <v>86</v>
      </c>
      <c r="L1888" s="386" t="s">
        <v>86</v>
      </c>
      <c r="M1888" s="386" t="s">
        <v>386</v>
      </c>
      <c r="N1888" s="386" t="s">
        <v>387</v>
      </c>
      <c r="O1888" s="386" t="s">
        <v>117</v>
      </c>
      <c r="P1888" s="386" t="s">
        <v>90</v>
      </c>
      <c r="Q1888" s="386" t="s">
        <v>221</v>
      </c>
      <c r="R1888" s="386">
        <v>0</v>
      </c>
      <c r="S1888" s="386">
        <v>0</v>
      </c>
      <c r="T1888" s="386" t="s">
        <v>390</v>
      </c>
      <c r="U1888" s="386" t="s">
        <v>406</v>
      </c>
    </row>
    <row r="1889" spans="1:21">
      <c r="A1889" s="386" t="s">
        <v>116</v>
      </c>
      <c r="B1889" s="386" t="s">
        <v>17</v>
      </c>
      <c r="C1889" s="386"/>
      <c r="D1889" s="387">
        <v>45078</v>
      </c>
      <c r="E1889" s="386">
        <v>6</v>
      </c>
      <c r="F1889" s="386">
        <v>2023</v>
      </c>
      <c r="G1889" s="388">
        <v>0</v>
      </c>
      <c r="H1889" s="388">
        <v>25</v>
      </c>
      <c r="I1889" s="388">
        <v>0</v>
      </c>
      <c r="J1889" s="388">
        <v>0</v>
      </c>
      <c r="K1889" s="386" t="s">
        <v>86</v>
      </c>
      <c r="L1889" s="386" t="s">
        <v>86</v>
      </c>
      <c r="M1889" s="386" t="s">
        <v>386</v>
      </c>
      <c r="N1889" s="386" t="s">
        <v>387</v>
      </c>
      <c r="O1889" s="386" t="s">
        <v>117</v>
      </c>
      <c r="P1889" s="386" t="s">
        <v>90</v>
      </c>
      <c r="Q1889" s="386" t="s">
        <v>221</v>
      </c>
      <c r="R1889" s="386">
        <v>9.2033333333333331</v>
      </c>
      <c r="S1889" s="389">
        <v>0</v>
      </c>
      <c r="T1889" s="386" t="s">
        <v>390</v>
      </c>
      <c r="U1889" s="386" t="s">
        <v>406</v>
      </c>
    </row>
    <row r="1890" spans="1:21">
      <c r="A1890" s="386" t="s">
        <v>116</v>
      </c>
      <c r="B1890" s="386" t="s">
        <v>132</v>
      </c>
      <c r="C1890" s="386"/>
      <c r="D1890" s="387">
        <v>45078</v>
      </c>
      <c r="E1890" s="386">
        <v>6</v>
      </c>
      <c r="F1890" s="386">
        <v>2023</v>
      </c>
      <c r="G1890" s="388">
        <v>0</v>
      </c>
      <c r="H1890" s="388">
        <v>25</v>
      </c>
      <c r="I1890" s="388">
        <v>0</v>
      </c>
      <c r="J1890" s="388">
        <v>0</v>
      </c>
      <c r="K1890" s="386" t="s">
        <v>86</v>
      </c>
      <c r="L1890" s="386" t="s">
        <v>86</v>
      </c>
      <c r="M1890" s="386" t="s">
        <v>386</v>
      </c>
      <c r="N1890" s="386" t="s">
        <v>387</v>
      </c>
      <c r="O1890" s="386" t="s">
        <v>117</v>
      </c>
      <c r="P1890" s="386" t="s">
        <v>90</v>
      </c>
      <c r="Q1890" s="386" t="s">
        <v>221</v>
      </c>
      <c r="R1890" s="386">
        <v>9.2033333333333331</v>
      </c>
      <c r="S1890" s="386">
        <v>0.65</v>
      </c>
      <c r="T1890" s="386" t="s">
        <v>390</v>
      </c>
      <c r="U1890" s="386" t="s">
        <v>406</v>
      </c>
    </row>
    <row r="1891" spans="1:21">
      <c r="A1891" s="386" t="s">
        <v>116</v>
      </c>
      <c r="B1891" s="386" t="s">
        <v>13</v>
      </c>
      <c r="C1891" s="386"/>
      <c r="D1891" s="387">
        <v>45078</v>
      </c>
      <c r="E1891" s="386">
        <v>6</v>
      </c>
      <c r="F1891" s="386">
        <v>2023</v>
      </c>
      <c r="G1891" s="388">
        <v>0</v>
      </c>
      <c r="H1891" s="388">
        <v>25</v>
      </c>
      <c r="I1891" s="388">
        <v>0</v>
      </c>
      <c r="J1891" s="388">
        <v>0</v>
      </c>
      <c r="K1891" s="386" t="s">
        <v>86</v>
      </c>
      <c r="L1891" s="386" t="s">
        <v>86</v>
      </c>
      <c r="M1891" s="386" t="s">
        <v>386</v>
      </c>
      <c r="N1891" s="386" t="s">
        <v>387</v>
      </c>
      <c r="O1891" s="386" t="s">
        <v>117</v>
      </c>
      <c r="P1891" s="386" t="s">
        <v>90</v>
      </c>
      <c r="Q1891" s="386" t="s">
        <v>221</v>
      </c>
      <c r="R1891" s="386">
        <v>9.2033333333333331</v>
      </c>
      <c r="S1891" s="386">
        <v>0.84</v>
      </c>
      <c r="T1891" s="386" t="s">
        <v>390</v>
      </c>
      <c r="U1891" s="386" t="s">
        <v>406</v>
      </c>
    </row>
    <row r="1892" spans="1:21">
      <c r="A1892" s="386" t="s">
        <v>116</v>
      </c>
      <c r="B1892" s="386" t="s">
        <v>14</v>
      </c>
      <c r="C1892" s="386"/>
      <c r="D1892" s="387">
        <v>45078</v>
      </c>
      <c r="E1892" s="386">
        <v>6</v>
      </c>
      <c r="F1892" s="386">
        <v>2023</v>
      </c>
      <c r="G1892" s="388">
        <v>0</v>
      </c>
      <c r="H1892" s="388">
        <v>25</v>
      </c>
      <c r="I1892" s="388">
        <v>0</v>
      </c>
      <c r="J1892" s="388">
        <v>0</v>
      </c>
      <c r="K1892" s="386" t="s">
        <v>86</v>
      </c>
      <c r="L1892" s="386" t="s">
        <v>86</v>
      </c>
      <c r="M1892" s="386" t="s">
        <v>386</v>
      </c>
      <c r="N1892" s="386" t="s">
        <v>387</v>
      </c>
      <c r="O1892" s="386" t="s">
        <v>117</v>
      </c>
      <c r="P1892" s="386" t="s">
        <v>90</v>
      </c>
      <c r="Q1892" s="386" t="s">
        <v>221</v>
      </c>
      <c r="R1892" s="386">
        <v>9.2033333333333331</v>
      </c>
      <c r="S1892" s="389">
        <v>0</v>
      </c>
      <c r="T1892" s="386" t="s">
        <v>390</v>
      </c>
      <c r="U1892" s="386" t="s">
        <v>406</v>
      </c>
    </row>
    <row r="1893" spans="1:21">
      <c r="A1893" s="386" t="s">
        <v>118</v>
      </c>
      <c r="B1893" s="386" t="s">
        <v>7</v>
      </c>
      <c r="C1893" s="386"/>
      <c r="D1893" s="387">
        <v>45078</v>
      </c>
      <c r="E1893" s="386">
        <v>6</v>
      </c>
      <c r="F1893" s="386">
        <v>2023</v>
      </c>
      <c r="G1893" s="388">
        <v>20</v>
      </c>
      <c r="H1893" s="388">
        <v>25</v>
      </c>
      <c r="I1893" s="388">
        <v>1.6666666666666667</v>
      </c>
      <c r="J1893" s="388">
        <v>0.14399999999999999</v>
      </c>
      <c r="K1893" s="386" t="s">
        <v>41</v>
      </c>
      <c r="L1893" s="386" t="s">
        <v>41</v>
      </c>
      <c r="M1893" s="386" t="s">
        <v>386</v>
      </c>
      <c r="N1893" s="386" t="s">
        <v>387</v>
      </c>
      <c r="O1893" s="386" t="s">
        <v>119</v>
      </c>
      <c r="P1893" s="386" t="s">
        <v>90</v>
      </c>
      <c r="Q1893" s="386" t="s">
        <v>120</v>
      </c>
      <c r="R1893" s="386">
        <v>9.2033333333333331</v>
      </c>
      <c r="S1893" s="386">
        <v>4.2</v>
      </c>
      <c r="T1893" s="386" t="s">
        <v>390</v>
      </c>
      <c r="U1893" s="386" t="s">
        <v>406</v>
      </c>
    </row>
    <row r="1894" spans="1:21">
      <c r="A1894" s="386" t="s">
        <v>118</v>
      </c>
      <c r="B1894" s="386" t="s">
        <v>8</v>
      </c>
      <c r="C1894" s="386"/>
      <c r="D1894" s="387">
        <v>45078</v>
      </c>
      <c r="E1894" s="386">
        <v>6</v>
      </c>
      <c r="F1894" s="386">
        <v>2023</v>
      </c>
      <c r="G1894" s="388">
        <v>30</v>
      </c>
      <c r="H1894" s="388">
        <v>25</v>
      </c>
      <c r="I1894" s="388">
        <v>2.5</v>
      </c>
      <c r="J1894" s="388">
        <v>0</v>
      </c>
      <c r="K1894" s="386" t="s">
        <v>41</v>
      </c>
      <c r="L1894" s="386" t="s">
        <v>41</v>
      </c>
      <c r="M1894" s="386" t="s">
        <v>386</v>
      </c>
      <c r="N1894" s="386" t="s">
        <v>387</v>
      </c>
      <c r="O1894" s="386" t="s">
        <v>119</v>
      </c>
      <c r="P1894" s="386" t="s">
        <v>90</v>
      </c>
      <c r="Q1894" s="386" t="s">
        <v>120</v>
      </c>
      <c r="R1894" s="386">
        <v>9.2033333333333331</v>
      </c>
      <c r="S1894" s="386">
        <v>16</v>
      </c>
      <c r="T1894" s="386" t="s">
        <v>390</v>
      </c>
      <c r="U1894" s="386" t="s">
        <v>406</v>
      </c>
    </row>
    <row r="1895" spans="1:21">
      <c r="A1895" s="386" t="s">
        <v>118</v>
      </c>
      <c r="B1895" s="386" t="s">
        <v>9</v>
      </c>
      <c r="C1895" s="386"/>
      <c r="D1895" s="387">
        <v>45078</v>
      </c>
      <c r="E1895" s="386">
        <v>6</v>
      </c>
      <c r="F1895" s="386">
        <v>2023</v>
      </c>
      <c r="G1895" s="388">
        <v>0</v>
      </c>
      <c r="H1895" s="388">
        <v>25</v>
      </c>
      <c r="I1895" s="388">
        <v>0</v>
      </c>
      <c r="J1895" s="388">
        <v>0</v>
      </c>
      <c r="K1895" s="386" t="s">
        <v>41</v>
      </c>
      <c r="L1895" s="386" t="s">
        <v>41</v>
      </c>
      <c r="M1895" s="386" t="s">
        <v>386</v>
      </c>
      <c r="N1895" s="386" t="s">
        <v>387</v>
      </c>
      <c r="O1895" s="386" t="s">
        <v>119</v>
      </c>
      <c r="P1895" s="386" t="s">
        <v>90</v>
      </c>
      <c r="Q1895" s="386" t="s">
        <v>120</v>
      </c>
      <c r="R1895" s="386">
        <v>9.2033333333333331</v>
      </c>
      <c r="S1895" s="389">
        <v>0</v>
      </c>
      <c r="T1895" s="386" t="s">
        <v>390</v>
      </c>
      <c r="U1895" s="386" t="s">
        <v>406</v>
      </c>
    </row>
    <row r="1896" spans="1:21">
      <c r="A1896" s="386" t="s">
        <v>118</v>
      </c>
      <c r="B1896" s="386" t="s">
        <v>10</v>
      </c>
      <c r="C1896" s="386"/>
      <c r="D1896" s="387">
        <v>45078</v>
      </c>
      <c r="E1896" s="386">
        <v>6</v>
      </c>
      <c r="F1896" s="386">
        <v>2023</v>
      </c>
      <c r="G1896" s="388">
        <v>30</v>
      </c>
      <c r="H1896" s="388">
        <v>25</v>
      </c>
      <c r="I1896" s="388">
        <v>2.5</v>
      </c>
      <c r="J1896" s="388">
        <v>0</v>
      </c>
      <c r="K1896" s="386" t="s">
        <v>41</v>
      </c>
      <c r="L1896" s="386" t="s">
        <v>41</v>
      </c>
      <c r="M1896" s="386" t="s">
        <v>386</v>
      </c>
      <c r="N1896" s="386" t="s">
        <v>387</v>
      </c>
      <c r="O1896" s="386" t="s">
        <v>119</v>
      </c>
      <c r="P1896" s="386" t="s">
        <v>90</v>
      </c>
      <c r="Q1896" s="386" t="s">
        <v>120</v>
      </c>
      <c r="R1896" s="386">
        <v>9.2033333333333331</v>
      </c>
      <c r="S1896" s="386">
        <v>0</v>
      </c>
      <c r="T1896" s="386" t="s">
        <v>390</v>
      </c>
      <c r="U1896" s="386" t="s">
        <v>406</v>
      </c>
    </row>
    <row r="1897" spans="1:21">
      <c r="A1897" s="386" t="s">
        <v>118</v>
      </c>
      <c r="B1897" s="386" t="s">
        <v>5</v>
      </c>
      <c r="C1897" s="386"/>
      <c r="D1897" s="387">
        <v>45078</v>
      </c>
      <c r="E1897" s="386">
        <v>6</v>
      </c>
      <c r="F1897" s="386">
        <v>2023</v>
      </c>
      <c r="G1897" s="388">
        <v>16</v>
      </c>
      <c r="H1897" s="388">
        <v>25</v>
      </c>
      <c r="I1897" s="388">
        <v>1.3333333333333333</v>
      </c>
      <c r="J1897" s="388">
        <v>0</v>
      </c>
      <c r="K1897" s="386" t="s">
        <v>41</v>
      </c>
      <c r="L1897" s="386" t="s">
        <v>41</v>
      </c>
      <c r="M1897" s="386" t="s">
        <v>386</v>
      </c>
      <c r="N1897" s="386" t="s">
        <v>387</v>
      </c>
      <c r="O1897" s="386" t="s">
        <v>119</v>
      </c>
      <c r="P1897" s="386" t="s">
        <v>90</v>
      </c>
      <c r="Q1897" s="386" t="s">
        <v>120</v>
      </c>
      <c r="R1897" s="386">
        <v>9.2033333333333331</v>
      </c>
      <c r="S1897" s="386">
        <v>0</v>
      </c>
      <c r="T1897" s="386" t="s">
        <v>390</v>
      </c>
      <c r="U1897" s="386" t="s">
        <v>406</v>
      </c>
    </row>
    <row r="1898" spans="1:21">
      <c r="A1898" s="386" t="s">
        <v>118</v>
      </c>
      <c r="B1898" s="386" t="s">
        <v>11</v>
      </c>
      <c r="C1898" s="386"/>
      <c r="D1898" s="387">
        <v>45078</v>
      </c>
      <c r="E1898" s="386">
        <v>6</v>
      </c>
      <c r="F1898" s="386">
        <v>2023</v>
      </c>
      <c r="G1898" s="388">
        <v>60</v>
      </c>
      <c r="H1898" s="388">
        <v>25</v>
      </c>
      <c r="I1898" s="388">
        <v>5</v>
      </c>
      <c r="J1898" s="388">
        <v>3.57491</v>
      </c>
      <c r="K1898" s="386" t="s">
        <v>41</v>
      </c>
      <c r="L1898" s="386" t="s">
        <v>41</v>
      </c>
      <c r="M1898" s="386" t="s">
        <v>386</v>
      </c>
      <c r="N1898" s="386" t="s">
        <v>387</v>
      </c>
      <c r="O1898" s="386" t="s">
        <v>119</v>
      </c>
      <c r="P1898" s="386" t="s">
        <v>90</v>
      </c>
      <c r="Q1898" s="386" t="s">
        <v>120</v>
      </c>
      <c r="R1898" s="386">
        <v>0</v>
      </c>
      <c r="S1898" s="389">
        <v>0</v>
      </c>
      <c r="T1898" s="386" t="s">
        <v>390</v>
      </c>
      <c r="U1898" s="386" t="s">
        <v>406</v>
      </c>
    </row>
    <row r="1899" spans="1:21">
      <c r="A1899" s="386" t="s">
        <v>118</v>
      </c>
      <c r="B1899" s="386" t="s">
        <v>12</v>
      </c>
      <c r="C1899" s="386"/>
      <c r="D1899" s="387">
        <v>45078</v>
      </c>
      <c r="E1899" s="386">
        <v>6</v>
      </c>
      <c r="F1899" s="386">
        <v>2023</v>
      </c>
      <c r="G1899" s="388">
        <v>20</v>
      </c>
      <c r="H1899" s="388">
        <v>25</v>
      </c>
      <c r="I1899" s="388">
        <v>1.6666666666666667</v>
      </c>
      <c r="J1899" s="388">
        <v>0</v>
      </c>
      <c r="K1899" s="386" t="s">
        <v>41</v>
      </c>
      <c r="L1899" s="386" t="s">
        <v>41</v>
      </c>
      <c r="M1899" s="386" t="s">
        <v>386</v>
      </c>
      <c r="N1899" s="386" t="s">
        <v>387</v>
      </c>
      <c r="O1899" s="386" t="s">
        <v>119</v>
      </c>
      <c r="P1899" s="386" t="s">
        <v>90</v>
      </c>
      <c r="Q1899" s="386" t="s">
        <v>120</v>
      </c>
      <c r="R1899" s="386">
        <v>0</v>
      </c>
      <c r="S1899" s="386">
        <v>0</v>
      </c>
      <c r="T1899" s="386" t="s">
        <v>390</v>
      </c>
      <c r="U1899" s="386" t="s">
        <v>406</v>
      </c>
    </row>
    <row r="1900" spans="1:21">
      <c r="A1900" s="386" t="s">
        <v>118</v>
      </c>
      <c r="B1900" s="386" t="s">
        <v>15</v>
      </c>
      <c r="C1900" s="386"/>
      <c r="D1900" s="387">
        <v>45078</v>
      </c>
      <c r="E1900" s="386">
        <v>6</v>
      </c>
      <c r="F1900" s="386">
        <v>2023</v>
      </c>
      <c r="G1900" s="388">
        <v>4</v>
      </c>
      <c r="H1900" s="388">
        <v>25</v>
      </c>
      <c r="I1900" s="388">
        <v>0.33333333333333331</v>
      </c>
      <c r="J1900" s="388">
        <v>0</v>
      </c>
      <c r="K1900" s="386" t="s">
        <v>41</v>
      </c>
      <c r="L1900" s="386" t="s">
        <v>41</v>
      </c>
      <c r="M1900" s="386" t="s">
        <v>386</v>
      </c>
      <c r="N1900" s="386" t="s">
        <v>387</v>
      </c>
      <c r="O1900" s="386" t="s">
        <v>119</v>
      </c>
      <c r="P1900" s="386" t="s">
        <v>90</v>
      </c>
      <c r="Q1900" s="386" t="s">
        <v>120</v>
      </c>
      <c r="R1900" s="386">
        <v>0</v>
      </c>
      <c r="S1900" s="386">
        <v>0</v>
      </c>
      <c r="T1900" s="386" t="s">
        <v>390</v>
      </c>
      <c r="U1900" s="386" t="s">
        <v>406</v>
      </c>
    </row>
    <row r="1901" spans="1:21">
      <c r="A1901" s="386" t="s">
        <v>118</v>
      </c>
      <c r="B1901" s="386" t="s">
        <v>16</v>
      </c>
      <c r="C1901" s="386"/>
      <c r="D1901" s="387">
        <v>45078</v>
      </c>
      <c r="E1901" s="386">
        <v>6</v>
      </c>
      <c r="F1901" s="386">
        <v>2023</v>
      </c>
      <c r="G1901" s="388">
        <v>20</v>
      </c>
      <c r="H1901" s="388">
        <v>25</v>
      </c>
      <c r="I1901" s="388">
        <v>1.6666666666666667</v>
      </c>
      <c r="J1901" s="388">
        <v>0</v>
      </c>
      <c r="K1901" s="386" t="s">
        <v>41</v>
      </c>
      <c r="L1901" s="386" t="s">
        <v>41</v>
      </c>
      <c r="M1901" s="386" t="s">
        <v>386</v>
      </c>
      <c r="N1901" s="386" t="s">
        <v>387</v>
      </c>
      <c r="O1901" s="386" t="s">
        <v>119</v>
      </c>
      <c r="P1901" s="386" t="s">
        <v>90</v>
      </c>
      <c r="Q1901" s="386" t="s">
        <v>120</v>
      </c>
      <c r="R1901" s="386">
        <v>0</v>
      </c>
      <c r="S1901" s="389">
        <v>0</v>
      </c>
      <c r="T1901" s="386" t="s">
        <v>390</v>
      </c>
      <c r="U1901" s="386" t="s">
        <v>406</v>
      </c>
    </row>
    <row r="1902" spans="1:21">
      <c r="A1902" s="386" t="s">
        <v>118</v>
      </c>
      <c r="B1902" s="386" t="s">
        <v>17</v>
      </c>
      <c r="C1902" s="386"/>
      <c r="D1902" s="387">
        <v>45078</v>
      </c>
      <c r="E1902" s="386">
        <v>6</v>
      </c>
      <c r="F1902" s="386">
        <v>2023</v>
      </c>
      <c r="G1902" s="388">
        <v>0</v>
      </c>
      <c r="H1902" s="388">
        <v>25</v>
      </c>
      <c r="I1902" s="388">
        <v>0</v>
      </c>
      <c r="J1902" s="388">
        <v>0</v>
      </c>
      <c r="K1902" s="386" t="s">
        <v>41</v>
      </c>
      <c r="L1902" s="386" t="s">
        <v>41</v>
      </c>
      <c r="M1902" s="386" t="s">
        <v>386</v>
      </c>
      <c r="N1902" s="386" t="s">
        <v>387</v>
      </c>
      <c r="O1902" s="386" t="s">
        <v>119</v>
      </c>
      <c r="P1902" s="386" t="s">
        <v>90</v>
      </c>
      <c r="Q1902" s="386" t="s">
        <v>120</v>
      </c>
      <c r="R1902" s="386">
        <v>0</v>
      </c>
      <c r="S1902" s="386">
        <v>0</v>
      </c>
      <c r="T1902" s="386" t="s">
        <v>390</v>
      </c>
      <c r="U1902" s="386" t="s">
        <v>406</v>
      </c>
    </row>
    <row r="1903" spans="1:21">
      <c r="A1903" s="386" t="s">
        <v>118</v>
      </c>
      <c r="B1903" s="386" t="s">
        <v>132</v>
      </c>
      <c r="C1903" s="386"/>
      <c r="D1903" s="387">
        <v>45078</v>
      </c>
      <c r="E1903" s="386">
        <v>6</v>
      </c>
      <c r="F1903" s="386">
        <v>2023</v>
      </c>
      <c r="G1903" s="388">
        <v>0</v>
      </c>
      <c r="H1903" s="388">
        <v>25</v>
      </c>
      <c r="I1903" s="388">
        <v>0</v>
      </c>
      <c r="J1903" s="388">
        <v>0</v>
      </c>
      <c r="K1903" s="386" t="s">
        <v>41</v>
      </c>
      <c r="L1903" s="386" t="s">
        <v>41</v>
      </c>
      <c r="M1903" s="386" t="s">
        <v>386</v>
      </c>
      <c r="N1903" s="386" t="s">
        <v>387</v>
      </c>
      <c r="O1903" s="386" t="s">
        <v>119</v>
      </c>
      <c r="P1903" s="386" t="s">
        <v>90</v>
      </c>
      <c r="Q1903" s="386" t="s">
        <v>120</v>
      </c>
      <c r="R1903" s="386">
        <v>0</v>
      </c>
      <c r="S1903" s="386">
        <v>0</v>
      </c>
      <c r="T1903" s="386" t="s">
        <v>390</v>
      </c>
      <c r="U1903" s="386" t="s">
        <v>406</v>
      </c>
    </row>
    <row r="1904" spans="1:21">
      <c r="A1904" s="386" t="s">
        <v>118</v>
      </c>
      <c r="B1904" s="386" t="s">
        <v>13</v>
      </c>
      <c r="C1904" s="386"/>
      <c r="D1904" s="387">
        <v>45078</v>
      </c>
      <c r="E1904" s="386">
        <v>6</v>
      </c>
      <c r="F1904" s="386">
        <v>2023</v>
      </c>
      <c r="G1904" s="388">
        <v>0</v>
      </c>
      <c r="H1904" s="388">
        <v>25</v>
      </c>
      <c r="I1904" s="388">
        <v>0</v>
      </c>
      <c r="J1904" s="388">
        <v>0</v>
      </c>
      <c r="K1904" s="386" t="s">
        <v>41</v>
      </c>
      <c r="L1904" s="386" t="s">
        <v>41</v>
      </c>
      <c r="M1904" s="386" t="s">
        <v>386</v>
      </c>
      <c r="N1904" s="386" t="s">
        <v>387</v>
      </c>
      <c r="O1904" s="386" t="s">
        <v>119</v>
      </c>
      <c r="P1904" s="386" t="s">
        <v>90</v>
      </c>
      <c r="Q1904" s="386" t="s">
        <v>120</v>
      </c>
      <c r="R1904" s="386">
        <v>9.2033333333333331</v>
      </c>
      <c r="S1904" s="389">
        <v>0</v>
      </c>
      <c r="T1904" s="386" t="s">
        <v>390</v>
      </c>
      <c r="U1904" s="386" t="s">
        <v>406</v>
      </c>
    </row>
    <row r="1905" spans="1:21">
      <c r="A1905" s="386" t="s">
        <v>118</v>
      </c>
      <c r="B1905" s="386" t="s">
        <v>14</v>
      </c>
      <c r="C1905" s="386"/>
      <c r="D1905" s="387">
        <v>45078</v>
      </c>
      <c r="E1905" s="386">
        <v>6</v>
      </c>
      <c r="F1905" s="386">
        <v>2023</v>
      </c>
      <c r="G1905" s="388">
        <v>0</v>
      </c>
      <c r="H1905" s="388">
        <v>25</v>
      </c>
      <c r="I1905" s="388">
        <v>0</v>
      </c>
      <c r="J1905" s="388">
        <v>0</v>
      </c>
      <c r="K1905" s="386" t="s">
        <v>41</v>
      </c>
      <c r="L1905" s="386" t="s">
        <v>41</v>
      </c>
      <c r="M1905" s="386" t="s">
        <v>386</v>
      </c>
      <c r="N1905" s="386" t="s">
        <v>387</v>
      </c>
      <c r="O1905" s="386" t="s">
        <v>119</v>
      </c>
      <c r="P1905" s="386" t="s">
        <v>90</v>
      </c>
      <c r="Q1905" s="386" t="s">
        <v>120</v>
      </c>
      <c r="R1905" s="386">
        <v>9.2033333333333331</v>
      </c>
      <c r="S1905" s="386">
        <v>0</v>
      </c>
      <c r="T1905" s="386" t="s">
        <v>390</v>
      </c>
      <c r="U1905" s="386" t="s">
        <v>406</v>
      </c>
    </row>
    <row r="1906" spans="1:21">
      <c r="A1906" s="386" t="s">
        <v>124</v>
      </c>
      <c r="B1906" s="386" t="s">
        <v>124</v>
      </c>
      <c r="C1906" s="386"/>
      <c r="D1906" s="387">
        <v>45078</v>
      </c>
      <c r="E1906" s="386">
        <v>6</v>
      </c>
      <c r="F1906" s="386">
        <v>2023</v>
      </c>
      <c r="G1906" s="388">
        <v>100</v>
      </c>
      <c r="H1906" s="388">
        <v>25</v>
      </c>
      <c r="I1906" s="388">
        <v>8.3333333333333339</v>
      </c>
      <c r="J1906" s="388">
        <v>17.483899999999998</v>
      </c>
      <c r="K1906" s="386" t="s">
        <v>124</v>
      </c>
      <c r="L1906" s="386" t="s">
        <v>41</v>
      </c>
      <c r="M1906" s="386" t="s">
        <v>382</v>
      </c>
      <c r="N1906" s="386" t="s">
        <v>380</v>
      </c>
      <c r="O1906" s="386" t="s">
        <v>125</v>
      </c>
      <c r="P1906" s="386" t="s">
        <v>60</v>
      </c>
      <c r="Q1906" s="386" t="s">
        <v>237</v>
      </c>
      <c r="R1906" s="386">
        <v>9.2033333333333331</v>
      </c>
      <c r="S1906" s="386">
        <v>0</v>
      </c>
      <c r="T1906" s="386" t="s">
        <v>390</v>
      </c>
      <c r="U1906" s="386" t="s">
        <v>406</v>
      </c>
    </row>
    <row r="1907" spans="1:21">
      <c r="A1907" s="386" t="s">
        <v>158</v>
      </c>
      <c r="B1907" s="386" t="s">
        <v>158</v>
      </c>
      <c r="C1907" s="386"/>
      <c r="D1907" s="387">
        <v>45078</v>
      </c>
      <c r="E1907" s="386">
        <v>6</v>
      </c>
      <c r="F1907" s="386">
        <v>2023</v>
      </c>
      <c r="G1907" s="388">
        <v>20</v>
      </c>
      <c r="H1907" s="388">
        <v>25</v>
      </c>
      <c r="I1907" s="388">
        <v>1.6666666666666667</v>
      </c>
      <c r="J1907" s="388">
        <v>0</v>
      </c>
      <c r="K1907" s="386" t="s">
        <v>388</v>
      </c>
      <c r="L1907" s="386" t="s">
        <v>41</v>
      </c>
      <c r="M1907" s="386" t="s">
        <v>241</v>
      </c>
      <c r="N1907" s="386" t="s">
        <v>62</v>
      </c>
      <c r="O1907" s="386" t="s">
        <v>55</v>
      </c>
      <c r="P1907" s="386" t="s">
        <v>60</v>
      </c>
      <c r="Q1907" s="386" t="s">
        <v>262</v>
      </c>
      <c r="R1907" s="386">
        <v>9.2033333333333331</v>
      </c>
      <c r="S1907" s="389">
        <v>0</v>
      </c>
      <c r="T1907" s="386" t="s">
        <v>430</v>
      </c>
      <c r="U1907" s="386" t="s">
        <v>431</v>
      </c>
    </row>
    <row r="1908" spans="1:21">
      <c r="A1908" s="386" t="s">
        <v>122</v>
      </c>
      <c r="B1908" s="386" t="s">
        <v>7</v>
      </c>
      <c r="C1908" s="386" t="s">
        <v>7</v>
      </c>
      <c r="D1908" s="387">
        <v>45078</v>
      </c>
      <c r="E1908" s="386">
        <v>6</v>
      </c>
      <c r="F1908" s="386">
        <v>2023</v>
      </c>
      <c r="G1908" s="388">
        <v>125.5</v>
      </c>
      <c r="H1908" s="388">
        <v>25</v>
      </c>
      <c r="I1908" s="388">
        <v>10.458333333333334</v>
      </c>
      <c r="J1908" s="388">
        <v>0</v>
      </c>
      <c r="K1908" s="386" t="s">
        <v>121</v>
      </c>
      <c r="L1908" s="386" t="s">
        <v>121</v>
      </c>
      <c r="M1908" s="386" t="s">
        <v>386</v>
      </c>
      <c r="N1908" s="386" t="s">
        <v>387</v>
      </c>
      <c r="O1908" s="386" t="s">
        <v>123</v>
      </c>
      <c r="P1908" s="386" t="s">
        <v>60</v>
      </c>
      <c r="Q1908" s="386" t="s">
        <v>238</v>
      </c>
      <c r="R1908" s="386">
        <v>9.2033333333333331</v>
      </c>
      <c r="S1908" s="386">
        <v>1.17</v>
      </c>
      <c r="T1908" s="386" t="s">
        <v>390</v>
      </c>
      <c r="U1908" s="386" t="s">
        <v>406</v>
      </c>
    </row>
    <row r="1909" spans="1:21">
      <c r="A1909" s="386" t="s">
        <v>122</v>
      </c>
      <c r="B1909" s="386" t="s">
        <v>8</v>
      </c>
      <c r="C1909" s="386" t="s">
        <v>8</v>
      </c>
      <c r="D1909" s="387">
        <v>45078</v>
      </c>
      <c r="E1909" s="386">
        <v>6</v>
      </c>
      <c r="F1909" s="386">
        <v>2023</v>
      </c>
      <c r="G1909" s="388">
        <v>0</v>
      </c>
      <c r="H1909" s="388">
        <v>25</v>
      </c>
      <c r="I1909" s="388">
        <v>0</v>
      </c>
      <c r="J1909" s="388">
        <v>0</v>
      </c>
      <c r="K1909" s="386" t="s">
        <v>121</v>
      </c>
      <c r="L1909" s="386" t="s">
        <v>121</v>
      </c>
      <c r="M1909" s="386" t="s">
        <v>386</v>
      </c>
      <c r="N1909" s="386" t="s">
        <v>387</v>
      </c>
      <c r="O1909" s="386" t="s">
        <v>123</v>
      </c>
      <c r="P1909" s="386" t="s">
        <v>60</v>
      </c>
      <c r="Q1909" s="386" t="s">
        <v>238</v>
      </c>
      <c r="R1909" s="386">
        <v>9.2033333333333331</v>
      </c>
      <c r="S1909" s="386">
        <v>1.51</v>
      </c>
      <c r="T1909" s="386" t="s">
        <v>390</v>
      </c>
      <c r="U1909" s="386" t="s">
        <v>406</v>
      </c>
    </row>
    <row r="1910" spans="1:21">
      <c r="A1910" s="386" t="s">
        <v>122</v>
      </c>
      <c r="B1910" s="386" t="s">
        <v>9</v>
      </c>
      <c r="C1910" s="386" t="s">
        <v>9</v>
      </c>
      <c r="D1910" s="387">
        <v>45078</v>
      </c>
      <c r="E1910" s="386">
        <v>6</v>
      </c>
      <c r="F1910" s="386">
        <v>2023</v>
      </c>
      <c r="G1910" s="388">
        <v>0</v>
      </c>
      <c r="H1910" s="388">
        <v>25</v>
      </c>
      <c r="I1910" s="388">
        <v>0</v>
      </c>
      <c r="J1910" s="388">
        <v>0</v>
      </c>
      <c r="K1910" s="386" t="s">
        <v>121</v>
      </c>
      <c r="L1910" s="386" t="s">
        <v>121</v>
      </c>
      <c r="M1910" s="386" t="s">
        <v>386</v>
      </c>
      <c r="N1910" s="386" t="s">
        <v>387</v>
      </c>
      <c r="O1910" s="386" t="s">
        <v>123</v>
      </c>
      <c r="P1910" s="386" t="s">
        <v>60</v>
      </c>
      <c r="Q1910" s="386" t="s">
        <v>238</v>
      </c>
      <c r="R1910" s="386">
        <v>9.2033333333333331</v>
      </c>
      <c r="S1910" s="389">
        <v>0</v>
      </c>
      <c r="T1910" s="386" t="s">
        <v>390</v>
      </c>
      <c r="U1910" s="386" t="s">
        <v>406</v>
      </c>
    </row>
    <row r="1911" spans="1:21">
      <c r="A1911" s="386" t="s">
        <v>122</v>
      </c>
      <c r="B1911" s="386" t="s">
        <v>10</v>
      </c>
      <c r="C1911" s="386" t="s">
        <v>10</v>
      </c>
      <c r="D1911" s="387">
        <v>45078</v>
      </c>
      <c r="E1911" s="386">
        <v>6</v>
      </c>
      <c r="F1911" s="386">
        <v>2023</v>
      </c>
      <c r="G1911" s="388">
        <v>125.5</v>
      </c>
      <c r="H1911" s="388">
        <v>25</v>
      </c>
      <c r="I1911" s="388">
        <v>10.458333333333334</v>
      </c>
      <c r="J1911" s="388">
        <v>0</v>
      </c>
      <c r="K1911" s="386" t="s">
        <v>121</v>
      </c>
      <c r="L1911" s="386" t="s">
        <v>121</v>
      </c>
      <c r="M1911" s="386" t="s">
        <v>386</v>
      </c>
      <c r="N1911" s="386" t="s">
        <v>387</v>
      </c>
      <c r="O1911" s="386" t="s">
        <v>123</v>
      </c>
      <c r="P1911" s="386" t="s">
        <v>60</v>
      </c>
      <c r="Q1911" s="386" t="s">
        <v>238</v>
      </c>
      <c r="R1911" s="386">
        <v>9.2033333333333331</v>
      </c>
      <c r="S1911" s="386">
        <v>0</v>
      </c>
      <c r="T1911" s="386" t="s">
        <v>390</v>
      </c>
      <c r="U1911" s="386" t="s">
        <v>406</v>
      </c>
    </row>
    <row r="1912" spans="1:21">
      <c r="A1912" s="386" t="s">
        <v>122</v>
      </c>
      <c r="B1912" s="386" t="s">
        <v>5</v>
      </c>
      <c r="C1912" s="386" t="s">
        <v>5</v>
      </c>
      <c r="D1912" s="387">
        <v>45078</v>
      </c>
      <c r="E1912" s="386">
        <v>6</v>
      </c>
      <c r="F1912" s="386">
        <v>2023</v>
      </c>
      <c r="G1912" s="388">
        <v>125.5</v>
      </c>
      <c r="H1912" s="388">
        <v>25</v>
      </c>
      <c r="I1912" s="388">
        <v>10.458333333333334</v>
      </c>
      <c r="J1912" s="388">
        <v>8.8000000000000007</v>
      </c>
      <c r="K1912" s="386" t="s">
        <v>121</v>
      </c>
      <c r="L1912" s="386" t="s">
        <v>121</v>
      </c>
      <c r="M1912" s="386" t="s">
        <v>386</v>
      </c>
      <c r="N1912" s="386" t="s">
        <v>387</v>
      </c>
      <c r="O1912" s="386" t="s">
        <v>123</v>
      </c>
      <c r="P1912" s="386" t="s">
        <v>60</v>
      </c>
      <c r="Q1912" s="386" t="s">
        <v>238</v>
      </c>
      <c r="R1912" s="386">
        <v>9.2033333333333331</v>
      </c>
      <c r="S1912" s="386">
        <v>0</v>
      </c>
      <c r="T1912" s="386" t="s">
        <v>390</v>
      </c>
      <c r="U1912" s="386" t="s">
        <v>406</v>
      </c>
    </row>
    <row r="1913" spans="1:21">
      <c r="A1913" s="386" t="s">
        <v>122</v>
      </c>
      <c r="B1913" s="386" t="s">
        <v>11</v>
      </c>
      <c r="C1913" s="386" t="s">
        <v>11</v>
      </c>
      <c r="D1913" s="387">
        <v>45078</v>
      </c>
      <c r="E1913" s="386">
        <v>6</v>
      </c>
      <c r="F1913" s="386">
        <v>2023</v>
      </c>
      <c r="G1913" s="388">
        <v>125.5</v>
      </c>
      <c r="H1913" s="388">
        <v>25</v>
      </c>
      <c r="I1913" s="388">
        <v>10.458333333333334</v>
      </c>
      <c r="J1913" s="388">
        <v>0</v>
      </c>
      <c r="K1913" s="386" t="s">
        <v>121</v>
      </c>
      <c r="L1913" s="386" t="s">
        <v>121</v>
      </c>
      <c r="M1913" s="386" t="s">
        <v>386</v>
      </c>
      <c r="N1913" s="386" t="s">
        <v>387</v>
      </c>
      <c r="O1913" s="386" t="s">
        <v>123</v>
      </c>
      <c r="P1913" s="386" t="s">
        <v>60</v>
      </c>
      <c r="Q1913" s="386" t="s">
        <v>238</v>
      </c>
      <c r="R1913" s="386">
        <v>9.2033333333333331</v>
      </c>
      <c r="S1913" s="389">
        <v>0</v>
      </c>
      <c r="T1913" s="386" t="s">
        <v>390</v>
      </c>
      <c r="U1913" s="386" t="s">
        <v>406</v>
      </c>
    </row>
    <row r="1914" spans="1:21">
      <c r="A1914" s="386" t="s">
        <v>122</v>
      </c>
      <c r="B1914" s="386" t="s">
        <v>12</v>
      </c>
      <c r="C1914" s="386" t="s">
        <v>12</v>
      </c>
      <c r="D1914" s="387">
        <v>45078</v>
      </c>
      <c r="E1914" s="386">
        <v>6</v>
      </c>
      <c r="F1914" s="386">
        <v>2023</v>
      </c>
      <c r="G1914" s="388">
        <v>0</v>
      </c>
      <c r="H1914" s="388">
        <v>25</v>
      </c>
      <c r="I1914" s="388">
        <v>0</v>
      </c>
      <c r="J1914" s="388">
        <v>0</v>
      </c>
      <c r="K1914" s="386" t="s">
        <v>121</v>
      </c>
      <c r="L1914" s="386" t="s">
        <v>121</v>
      </c>
      <c r="M1914" s="386" t="s">
        <v>386</v>
      </c>
      <c r="N1914" s="386" t="s">
        <v>387</v>
      </c>
      <c r="O1914" s="386" t="s">
        <v>123</v>
      </c>
      <c r="P1914" s="386" t="s">
        <v>60</v>
      </c>
      <c r="Q1914" s="386" t="s">
        <v>238</v>
      </c>
      <c r="R1914" s="386">
        <v>9.2033333333333331</v>
      </c>
      <c r="S1914" s="386">
        <v>0</v>
      </c>
      <c r="T1914" s="386" t="s">
        <v>390</v>
      </c>
      <c r="U1914" s="386" t="s">
        <v>406</v>
      </c>
    </row>
    <row r="1915" spans="1:21">
      <c r="A1915" s="386" t="s">
        <v>122</v>
      </c>
      <c r="B1915" s="386" t="s">
        <v>15</v>
      </c>
      <c r="C1915" s="386" t="s">
        <v>15</v>
      </c>
      <c r="D1915" s="387">
        <v>45078</v>
      </c>
      <c r="E1915" s="386">
        <v>6</v>
      </c>
      <c r="F1915" s="386">
        <v>2023</v>
      </c>
      <c r="G1915" s="388">
        <v>0</v>
      </c>
      <c r="H1915" s="388">
        <v>25</v>
      </c>
      <c r="I1915" s="388">
        <v>0</v>
      </c>
      <c r="J1915" s="388">
        <v>0</v>
      </c>
      <c r="K1915" s="386" t="s">
        <v>121</v>
      </c>
      <c r="L1915" s="386" t="s">
        <v>121</v>
      </c>
      <c r="M1915" s="386" t="s">
        <v>386</v>
      </c>
      <c r="N1915" s="386" t="s">
        <v>387</v>
      </c>
      <c r="O1915" s="386" t="s">
        <v>123</v>
      </c>
      <c r="P1915" s="386" t="s">
        <v>60</v>
      </c>
      <c r="Q1915" s="386" t="s">
        <v>238</v>
      </c>
      <c r="R1915" s="386">
        <v>9.2033333333333331</v>
      </c>
      <c r="S1915" s="386">
        <v>189.3</v>
      </c>
      <c r="T1915" s="386" t="s">
        <v>390</v>
      </c>
      <c r="U1915" s="386" t="s">
        <v>406</v>
      </c>
    </row>
    <row r="1916" spans="1:21">
      <c r="A1916" s="386" t="s">
        <v>122</v>
      </c>
      <c r="B1916" s="386" t="s">
        <v>16</v>
      </c>
      <c r="C1916" s="386" t="s">
        <v>16</v>
      </c>
      <c r="D1916" s="387">
        <v>45078</v>
      </c>
      <c r="E1916" s="386">
        <v>6</v>
      </c>
      <c r="F1916" s="386">
        <v>2023</v>
      </c>
      <c r="G1916" s="388">
        <v>125.5</v>
      </c>
      <c r="H1916" s="388">
        <v>25</v>
      </c>
      <c r="I1916" s="388">
        <v>10.458333333333334</v>
      </c>
      <c r="J1916" s="388">
        <v>0</v>
      </c>
      <c r="K1916" s="386" t="s">
        <v>121</v>
      </c>
      <c r="L1916" s="386" t="s">
        <v>121</v>
      </c>
      <c r="M1916" s="386" t="s">
        <v>386</v>
      </c>
      <c r="N1916" s="386" t="s">
        <v>387</v>
      </c>
      <c r="O1916" s="386" t="s">
        <v>123</v>
      </c>
      <c r="P1916" s="386" t="s">
        <v>60</v>
      </c>
      <c r="Q1916" s="386" t="s">
        <v>238</v>
      </c>
      <c r="R1916" s="386">
        <v>0</v>
      </c>
      <c r="S1916" s="389">
        <v>0</v>
      </c>
      <c r="T1916" s="386" t="s">
        <v>390</v>
      </c>
      <c r="U1916" s="386" t="s">
        <v>406</v>
      </c>
    </row>
    <row r="1917" spans="1:21">
      <c r="A1917" s="386" t="s">
        <v>122</v>
      </c>
      <c r="B1917" s="386" t="s">
        <v>17</v>
      </c>
      <c r="C1917" s="386" t="s">
        <v>17</v>
      </c>
      <c r="D1917" s="387">
        <v>45078</v>
      </c>
      <c r="E1917" s="386">
        <v>6</v>
      </c>
      <c r="F1917" s="386">
        <v>2023</v>
      </c>
      <c r="G1917" s="388">
        <v>125.5</v>
      </c>
      <c r="H1917" s="388">
        <v>25</v>
      </c>
      <c r="I1917" s="388">
        <v>10.458333333333334</v>
      </c>
      <c r="J1917" s="388">
        <v>26.9</v>
      </c>
      <c r="K1917" s="386" t="s">
        <v>121</v>
      </c>
      <c r="L1917" s="386" t="s">
        <v>121</v>
      </c>
      <c r="M1917" s="386" t="s">
        <v>386</v>
      </c>
      <c r="N1917" s="386" t="s">
        <v>387</v>
      </c>
      <c r="O1917" s="386" t="s">
        <v>123</v>
      </c>
      <c r="P1917" s="386" t="s">
        <v>60</v>
      </c>
      <c r="Q1917" s="386" t="s">
        <v>238</v>
      </c>
      <c r="R1917" s="386">
        <v>0</v>
      </c>
      <c r="S1917" s="386">
        <v>0</v>
      </c>
      <c r="T1917" s="386" t="s">
        <v>390</v>
      </c>
      <c r="U1917" s="386" t="s">
        <v>406</v>
      </c>
    </row>
    <row r="1918" spans="1:21">
      <c r="A1918" s="386" t="s">
        <v>122</v>
      </c>
      <c r="B1918" s="386" t="s">
        <v>132</v>
      </c>
      <c r="C1918" s="386" t="s">
        <v>155</v>
      </c>
      <c r="D1918" s="387">
        <v>45078</v>
      </c>
      <c r="E1918" s="386">
        <v>6</v>
      </c>
      <c r="F1918" s="386">
        <v>2023</v>
      </c>
      <c r="G1918" s="388">
        <v>125.5</v>
      </c>
      <c r="H1918" s="388">
        <v>25</v>
      </c>
      <c r="I1918" s="388">
        <v>10.458333333333334</v>
      </c>
      <c r="J1918" s="388">
        <v>0</v>
      </c>
      <c r="K1918" s="386" t="s">
        <v>121</v>
      </c>
      <c r="L1918" s="386" t="s">
        <v>121</v>
      </c>
      <c r="M1918" s="386" t="s">
        <v>386</v>
      </c>
      <c r="N1918" s="386" t="s">
        <v>387</v>
      </c>
      <c r="O1918" s="386" t="s">
        <v>123</v>
      </c>
      <c r="P1918" s="386" t="s">
        <v>60</v>
      </c>
      <c r="Q1918" s="386" t="s">
        <v>238</v>
      </c>
      <c r="R1918" s="386">
        <v>0</v>
      </c>
      <c r="S1918" s="386">
        <v>0</v>
      </c>
      <c r="T1918" s="386" t="s">
        <v>390</v>
      </c>
      <c r="U1918" s="386" t="s">
        <v>406</v>
      </c>
    </row>
    <row r="1919" spans="1:21">
      <c r="A1919" s="386" t="s">
        <v>122</v>
      </c>
      <c r="B1919" s="386" t="s">
        <v>132</v>
      </c>
      <c r="C1919" s="386" t="s">
        <v>156</v>
      </c>
      <c r="D1919" s="387">
        <v>45078</v>
      </c>
      <c r="E1919" s="386">
        <v>6</v>
      </c>
      <c r="F1919" s="386">
        <v>2023</v>
      </c>
      <c r="G1919" s="388">
        <v>125.5</v>
      </c>
      <c r="H1919" s="388">
        <v>25</v>
      </c>
      <c r="I1919" s="388">
        <v>10.458333333333334</v>
      </c>
      <c r="J1919" s="388">
        <v>0</v>
      </c>
      <c r="K1919" s="386" t="s">
        <v>121</v>
      </c>
      <c r="L1919" s="386" t="s">
        <v>121</v>
      </c>
      <c r="M1919" s="386" t="s">
        <v>386</v>
      </c>
      <c r="N1919" s="386" t="s">
        <v>387</v>
      </c>
      <c r="O1919" s="386" t="s">
        <v>123</v>
      </c>
      <c r="P1919" s="386" t="s">
        <v>60</v>
      </c>
      <c r="Q1919" s="386" t="s">
        <v>238</v>
      </c>
      <c r="R1919" s="386">
        <v>0</v>
      </c>
      <c r="S1919" s="389">
        <v>0</v>
      </c>
      <c r="T1919" s="386" t="s">
        <v>390</v>
      </c>
      <c r="U1919" s="386" t="s">
        <v>406</v>
      </c>
    </row>
    <row r="1920" spans="1:21">
      <c r="A1920" s="386" t="s">
        <v>122</v>
      </c>
      <c r="B1920" s="386" t="s">
        <v>13</v>
      </c>
      <c r="C1920" s="386" t="s">
        <v>13</v>
      </c>
      <c r="D1920" s="387">
        <v>45078</v>
      </c>
      <c r="E1920" s="386">
        <v>6</v>
      </c>
      <c r="F1920" s="386">
        <v>2023</v>
      </c>
      <c r="G1920" s="388">
        <v>0</v>
      </c>
      <c r="H1920" s="388">
        <v>25</v>
      </c>
      <c r="I1920" s="388">
        <v>0</v>
      </c>
      <c r="J1920" s="388">
        <v>0</v>
      </c>
      <c r="K1920" s="386" t="s">
        <v>121</v>
      </c>
      <c r="L1920" s="386" t="s">
        <v>121</v>
      </c>
      <c r="M1920" s="386" t="s">
        <v>386</v>
      </c>
      <c r="N1920" s="386" t="s">
        <v>387</v>
      </c>
      <c r="O1920" s="386" t="s">
        <v>123</v>
      </c>
      <c r="P1920" s="386" t="s">
        <v>60</v>
      </c>
      <c r="Q1920" s="386" t="s">
        <v>238</v>
      </c>
      <c r="R1920" s="386">
        <v>0</v>
      </c>
      <c r="S1920" s="386">
        <v>0</v>
      </c>
      <c r="T1920" s="386" t="s">
        <v>390</v>
      </c>
      <c r="U1920" s="386" t="s">
        <v>406</v>
      </c>
    </row>
    <row r="1921" spans="1:21">
      <c r="A1921" s="386" t="s">
        <v>122</v>
      </c>
      <c r="B1921" s="386" t="s">
        <v>14</v>
      </c>
      <c r="C1921" s="386" t="s">
        <v>14</v>
      </c>
      <c r="D1921" s="387">
        <v>45078</v>
      </c>
      <c r="E1921" s="386">
        <v>6</v>
      </c>
      <c r="F1921" s="386">
        <v>2023</v>
      </c>
      <c r="G1921" s="388">
        <v>0</v>
      </c>
      <c r="H1921" s="388">
        <v>25</v>
      </c>
      <c r="I1921" s="388">
        <v>0</v>
      </c>
      <c r="J1921" s="388">
        <v>0</v>
      </c>
      <c r="K1921" s="386" t="s">
        <v>121</v>
      </c>
      <c r="L1921" s="386" t="s">
        <v>121</v>
      </c>
      <c r="M1921" s="386" t="s">
        <v>386</v>
      </c>
      <c r="N1921" s="386" t="s">
        <v>387</v>
      </c>
      <c r="O1921" s="386" t="s">
        <v>123</v>
      </c>
      <c r="P1921" s="386" t="s">
        <v>60</v>
      </c>
      <c r="Q1921" s="386" t="s">
        <v>238</v>
      </c>
      <c r="R1921" s="386">
        <v>0</v>
      </c>
      <c r="S1921" s="386">
        <v>0</v>
      </c>
      <c r="T1921" s="386" t="s">
        <v>390</v>
      </c>
      <c r="U1921" s="386" t="s">
        <v>406</v>
      </c>
    </row>
    <row r="1922" spans="1:21">
      <c r="A1922" s="386" t="s">
        <v>57</v>
      </c>
      <c r="B1922" s="386" t="s">
        <v>7</v>
      </c>
      <c r="C1922" s="386" t="s">
        <v>150</v>
      </c>
      <c r="D1922" s="387">
        <v>45108</v>
      </c>
      <c r="E1922" s="386">
        <v>7</v>
      </c>
      <c r="F1922" s="386">
        <v>2023</v>
      </c>
      <c r="G1922" s="388">
        <v>65.625</v>
      </c>
      <c r="H1922" s="388">
        <v>25</v>
      </c>
      <c r="I1922" s="388">
        <v>5.46875</v>
      </c>
      <c r="J1922" s="388">
        <v>6.12</v>
      </c>
      <c r="K1922" s="386" t="s">
        <v>57</v>
      </c>
      <c r="L1922" s="386" t="s">
        <v>41</v>
      </c>
      <c r="M1922" s="386" t="s">
        <v>241</v>
      </c>
      <c r="N1922" s="386" t="s">
        <v>58</v>
      </c>
      <c r="O1922" s="386" t="s">
        <v>59</v>
      </c>
      <c r="P1922" s="386" t="s">
        <v>60</v>
      </c>
      <c r="Q1922" s="386" t="s">
        <v>60</v>
      </c>
      <c r="R1922" s="386"/>
      <c r="S1922" s="386"/>
      <c r="T1922" s="386" t="s">
        <v>390</v>
      </c>
      <c r="U1922" s="386" t="s">
        <v>406</v>
      </c>
    </row>
    <row r="1923" spans="1:21">
      <c r="A1923" s="386" t="s">
        <v>57</v>
      </c>
      <c r="B1923" s="386" t="s">
        <v>7</v>
      </c>
      <c r="C1923" s="386" t="s">
        <v>20</v>
      </c>
      <c r="D1923" s="387">
        <v>45108</v>
      </c>
      <c r="E1923" s="386">
        <v>7</v>
      </c>
      <c r="F1923" s="386">
        <v>2023</v>
      </c>
      <c r="G1923" s="388">
        <v>145.3125</v>
      </c>
      <c r="H1923" s="388">
        <v>25</v>
      </c>
      <c r="I1923" s="388">
        <v>12.109375</v>
      </c>
      <c r="J1923" s="388">
        <v>25.069284600000003</v>
      </c>
      <c r="K1923" s="386" t="s">
        <v>57</v>
      </c>
      <c r="L1923" s="386" t="s">
        <v>41</v>
      </c>
      <c r="M1923" s="386" t="s">
        <v>241</v>
      </c>
      <c r="N1923" s="386" t="s">
        <v>58</v>
      </c>
      <c r="O1923" s="386" t="s">
        <v>59</v>
      </c>
      <c r="P1923" s="386" t="s">
        <v>60</v>
      </c>
      <c r="Q1923" s="386" t="s">
        <v>60</v>
      </c>
      <c r="R1923" s="386"/>
      <c r="S1923" s="386"/>
      <c r="T1923" s="386" t="s">
        <v>390</v>
      </c>
      <c r="U1923" s="386" t="s">
        <v>406</v>
      </c>
    </row>
    <row r="1924" spans="1:21">
      <c r="A1924" s="386" t="s">
        <v>57</v>
      </c>
      <c r="B1924" s="386" t="s">
        <v>7</v>
      </c>
      <c r="C1924" s="386" t="s">
        <v>21</v>
      </c>
      <c r="D1924" s="387">
        <v>45108</v>
      </c>
      <c r="E1924" s="386">
        <v>7</v>
      </c>
      <c r="F1924" s="386">
        <v>2023</v>
      </c>
      <c r="G1924" s="388">
        <v>140.625</v>
      </c>
      <c r="H1924" s="388">
        <v>25</v>
      </c>
      <c r="I1924" s="388">
        <v>11.71875</v>
      </c>
      <c r="J1924" s="388">
        <v>9.26</v>
      </c>
      <c r="K1924" s="386" t="s">
        <v>57</v>
      </c>
      <c r="L1924" s="386" t="s">
        <v>41</v>
      </c>
      <c r="M1924" s="386" t="s">
        <v>241</v>
      </c>
      <c r="N1924" s="386" t="s">
        <v>58</v>
      </c>
      <c r="O1924" s="386" t="s">
        <v>59</v>
      </c>
      <c r="P1924" s="386" t="s">
        <v>60</v>
      </c>
      <c r="Q1924" s="386" t="s">
        <v>60</v>
      </c>
      <c r="R1924" s="386"/>
      <c r="S1924" s="386"/>
      <c r="T1924" s="386" t="s">
        <v>390</v>
      </c>
      <c r="U1924" s="386" t="s">
        <v>406</v>
      </c>
    </row>
    <row r="1925" spans="1:21">
      <c r="A1925" s="386" t="s">
        <v>57</v>
      </c>
      <c r="B1925" s="386" t="s">
        <v>7</v>
      </c>
      <c r="C1925" s="386" t="s">
        <v>22</v>
      </c>
      <c r="D1925" s="387">
        <v>45108</v>
      </c>
      <c r="E1925" s="386">
        <v>7</v>
      </c>
      <c r="F1925" s="386">
        <v>2023</v>
      </c>
      <c r="G1925" s="388">
        <v>140.625</v>
      </c>
      <c r="H1925" s="388">
        <v>25</v>
      </c>
      <c r="I1925" s="388">
        <v>11.71875</v>
      </c>
      <c r="J1925" s="388">
        <v>2.23</v>
      </c>
      <c r="K1925" s="386" t="s">
        <v>57</v>
      </c>
      <c r="L1925" s="386" t="s">
        <v>41</v>
      </c>
      <c r="M1925" s="386" t="s">
        <v>241</v>
      </c>
      <c r="N1925" s="386" t="s">
        <v>58</v>
      </c>
      <c r="O1925" s="386" t="s">
        <v>59</v>
      </c>
      <c r="P1925" s="386" t="s">
        <v>60</v>
      </c>
      <c r="Q1925" s="386" t="s">
        <v>60</v>
      </c>
      <c r="R1925" s="386"/>
      <c r="S1925" s="386"/>
      <c r="T1925" s="386" t="s">
        <v>390</v>
      </c>
      <c r="U1925" s="386" t="s">
        <v>406</v>
      </c>
    </row>
    <row r="1926" spans="1:21">
      <c r="A1926" s="386" t="s">
        <v>57</v>
      </c>
      <c r="B1926" s="386" t="s">
        <v>7</v>
      </c>
      <c r="C1926" s="386" t="s">
        <v>23</v>
      </c>
      <c r="D1926" s="387">
        <v>45108</v>
      </c>
      <c r="E1926" s="386">
        <v>7</v>
      </c>
      <c r="F1926" s="386">
        <v>2023</v>
      </c>
      <c r="G1926" s="388">
        <v>140.625</v>
      </c>
      <c r="H1926" s="388">
        <v>25</v>
      </c>
      <c r="I1926" s="388">
        <v>11.71875</v>
      </c>
      <c r="J1926" s="388">
        <v>15.06</v>
      </c>
      <c r="K1926" s="386" t="s">
        <v>57</v>
      </c>
      <c r="L1926" s="386" t="s">
        <v>41</v>
      </c>
      <c r="M1926" s="386" t="s">
        <v>241</v>
      </c>
      <c r="N1926" s="386" t="s">
        <v>58</v>
      </c>
      <c r="O1926" s="386" t="s">
        <v>59</v>
      </c>
      <c r="P1926" s="386" t="s">
        <v>60</v>
      </c>
      <c r="Q1926" s="386" t="s">
        <v>60</v>
      </c>
      <c r="R1926" s="386"/>
      <c r="S1926" s="386"/>
      <c r="T1926" s="386" t="s">
        <v>390</v>
      </c>
      <c r="U1926" s="386" t="s">
        <v>406</v>
      </c>
    </row>
    <row r="1927" spans="1:21">
      <c r="A1927" s="386" t="s">
        <v>57</v>
      </c>
      <c r="B1927" s="386" t="s">
        <v>8</v>
      </c>
      <c r="C1927" s="386" t="s">
        <v>8</v>
      </c>
      <c r="D1927" s="387">
        <v>45108</v>
      </c>
      <c r="E1927" s="386">
        <v>7</v>
      </c>
      <c r="F1927" s="386">
        <v>2023</v>
      </c>
      <c r="G1927" s="388">
        <v>187.5</v>
      </c>
      <c r="H1927" s="388">
        <v>25</v>
      </c>
      <c r="I1927" s="388">
        <v>15.625</v>
      </c>
      <c r="J1927" s="388">
        <v>1.3737450712474588</v>
      </c>
      <c r="K1927" s="386" t="s">
        <v>57</v>
      </c>
      <c r="L1927" s="386" t="s">
        <v>41</v>
      </c>
      <c r="M1927" s="386" t="s">
        <v>241</v>
      </c>
      <c r="N1927" s="386" t="s">
        <v>58</v>
      </c>
      <c r="O1927" s="386" t="s">
        <v>59</v>
      </c>
      <c r="P1927" s="386" t="s">
        <v>60</v>
      </c>
      <c r="Q1927" s="386" t="s">
        <v>60</v>
      </c>
      <c r="R1927" s="386"/>
      <c r="S1927" s="386"/>
      <c r="T1927" s="386" t="s">
        <v>390</v>
      </c>
      <c r="U1927" s="386" t="s">
        <v>406</v>
      </c>
    </row>
    <row r="1928" spans="1:21">
      <c r="A1928" s="386" t="s">
        <v>57</v>
      </c>
      <c r="B1928" s="386" t="s">
        <v>9</v>
      </c>
      <c r="C1928" s="386" t="s">
        <v>9</v>
      </c>
      <c r="D1928" s="387">
        <v>45108</v>
      </c>
      <c r="E1928" s="386">
        <v>7</v>
      </c>
      <c r="F1928" s="386">
        <v>2023</v>
      </c>
      <c r="G1928" s="388">
        <v>46.875</v>
      </c>
      <c r="H1928" s="388">
        <v>25</v>
      </c>
      <c r="I1928" s="388">
        <v>3.90625</v>
      </c>
      <c r="J1928" s="388">
        <v>0</v>
      </c>
      <c r="K1928" s="386" t="s">
        <v>57</v>
      </c>
      <c r="L1928" s="386" t="s">
        <v>41</v>
      </c>
      <c r="M1928" s="386" t="s">
        <v>241</v>
      </c>
      <c r="N1928" s="386" t="s">
        <v>58</v>
      </c>
      <c r="O1928" s="386" t="s">
        <v>59</v>
      </c>
      <c r="P1928" s="386" t="s">
        <v>60</v>
      </c>
      <c r="Q1928" s="386" t="s">
        <v>60</v>
      </c>
      <c r="R1928" s="386"/>
      <c r="S1928" s="386"/>
      <c r="T1928" s="386" t="s">
        <v>390</v>
      </c>
      <c r="U1928" s="386" t="s">
        <v>406</v>
      </c>
    </row>
    <row r="1929" spans="1:21">
      <c r="A1929" s="386" t="s">
        <v>57</v>
      </c>
      <c r="B1929" s="386" t="s">
        <v>10</v>
      </c>
      <c r="C1929" s="386" t="s">
        <v>10</v>
      </c>
      <c r="D1929" s="387">
        <v>45108</v>
      </c>
      <c r="E1929" s="386">
        <v>7</v>
      </c>
      <c r="F1929" s="386">
        <v>2023</v>
      </c>
      <c r="G1929" s="388">
        <v>46.875</v>
      </c>
      <c r="H1929" s="388">
        <v>25</v>
      </c>
      <c r="I1929" s="388">
        <v>3.90625</v>
      </c>
      <c r="J1929" s="388">
        <v>33.525093725000005</v>
      </c>
      <c r="K1929" s="386" t="s">
        <v>57</v>
      </c>
      <c r="L1929" s="386" t="s">
        <v>41</v>
      </c>
      <c r="M1929" s="386" t="s">
        <v>241</v>
      </c>
      <c r="N1929" s="386" t="s">
        <v>58</v>
      </c>
      <c r="O1929" s="386" t="s">
        <v>59</v>
      </c>
      <c r="P1929" s="386" t="s">
        <v>60</v>
      </c>
      <c r="Q1929" s="386" t="s">
        <v>60</v>
      </c>
      <c r="R1929" s="386"/>
      <c r="S1929" s="386"/>
      <c r="T1929" s="386" t="s">
        <v>390</v>
      </c>
      <c r="U1929" s="386" t="s">
        <v>406</v>
      </c>
    </row>
    <row r="1930" spans="1:21">
      <c r="A1930" s="386" t="s">
        <v>57</v>
      </c>
      <c r="B1930" s="386" t="s">
        <v>26</v>
      </c>
      <c r="C1930" s="386" t="s">
        <v>26</v>
      </c>
      <c r="D1930" s="387">
        <v>45108</v>
      </c>
      <c r="E1930" s="386">
        <v>7</v>
      </c>
      <c r="F1930" s="386">
        <v>2023</v>
      </c>
      <c r="G1930" s="388">
        <v>46.875</v>
      </c>
      <c r="H1930" s="388">
        <v>25</v>
      </c>
      <c r="I1930" s="388">
        <v>3.90625</v>
      </c>
      <c r="J1930" s="388">
        <v>0</v>
      </c>
      <c r="K1930" s="386" t="s">
        <v>57</v>
      </c>
      <c r="L1930" s="386" t="s">
        <v>41</v>
      </c>
      <c r="M1930" s="386" t="s">
        <v>241</v>
      </c>
      <c r="N1930" s="386" t="s">
        <v>58</v>
      </c>
      <c r="O1930" s="386" t="s">
        <v>59</v>
      </c>
      <c r="P1930" s="386" t="s">
        <v>60</v>
      </c>
      <c r="Q1930" s="386" t="s">
        <v>60</v>
      </c>
      <c r="R1930" s="386"/>
      <c r="S1930" s="386"/>
      <c r="T1930" s="386" t="s">
        <v>390</v>
      </c>
      <c r="U1930" s="386" t="s">
        <v>406</v>
      </c>
    </row>
    <row r="1931" spans="1:21">
      <c r="A1931" s="386" t="s">
        <v>57</v>
      </c>
      <c r="B1931" s="386" t="s">
        <v>27</v>
      </c>
      <c r="C1931" s="386" t="s">
        <v>27</v>
      </c>
      <c r="D1931" s="387">
        <v>45108</v>
      </c>
      <c r="E1931" s="386">
        <v>7</v>
      </c>
      <c r="F1931" s="386">
        <v>2023</v>
      </c>
      <c r="G1931" s="388">
        <v>32.8125</v>
      </c>
      <c r="H1931" s="388">
        <v>25</v>
      </c>
      <c r="I1931" s="388">
        <v>2.734375</v>
      </c>
      <c r="J1931" s="388">
        <v>0</v>
      </c>
      <c r="K1931" s="386" t="s">
        <v>57</v>
      </c>
      <c r="L1931" s="386" t="s">
        <v>41</v>
      </c>
      <c r="M1931" s="386" t="s">
        <v>241</v>
      </c>
      <c r="N1931" s="386" t="s">
        <v>58</v>
      </c>
      <c r="O1931" s="386" t="s">
        <v>59</v>
      </c>
      <c r="P1931" s="386" t="s">
        <v>60</v>
      </c>
      <c r="Q1931" s="386" t="s">
        <v>60</v>
      </c>
      <c r="R1931" s="386"/>
      <c r="S1931" s="386"/>
      <c r="T1931" s="386" t="s">
        <v>390</v>
      </c>
      <c r="U1931" s="386" t="s">
        <v>406</v>
      </c>
    </row>
    <row r="1932" spans="1:21">
      <c r="A1932" s="386" t="s">
        <v>57</v>
      </c>
      <c r="B1932" s="386" t="s">
        <v>11</v>
      </c>
      <c r="C1932" s="386" t="s">
        <v>24</v>
      </c>
      <c r="D1932" s="387">
        <v>45108</v>
      </c>
      <c r="E1932" s="386">
        <v>7</v>
      </c>
      <c r="F1932" s="386">
        <v>2023</v>
      </c>
      <c r="G1932" s="388">
        <v>328.125</v>
      </c>
      <c r="H1932" s="388">
        <v>25</v>
      </c>
      <c r="I1932" s="388">
        <v>27.34375</v>
      </c>
      <c r="J1932" s="388">
        <v>12.006706869251202</v>
      </c>
      <c r="K1932" s="386" t="s">
        <v>57</v>
      </c>
      <c r="L1932" s="386" t="s">
        <v>41</v>
      </c>
      <c r="M1932" s="386" t="s">
        <v>241</v>
      </c>
      <c r="N1932" s="386" t="s">
        <v>58</v>
      </c>
      <c r="O1932" s="386" t="s">
        <v>59</v>
      </c>
      <c r="P1932" s="386" t="s">
        <v>60</v>
      </c>
      <c r="Q1932" s="386" t="s">
        <v>60</v>
      </c>
      <c r="R1932" s="386"/>
      <c r="S1932" s="386"/>
      <c r="T1932" s="386" t="s">
        <v>390</v>
      </c>
      <c r="U1932" s="386" t="s">
        <v>406</v>
      </c>
    </row>
    <row r="1933" spans="1:21">
      <c r="A1933" s="386" t="s">
        <v>57</v>
      </c>
      <c r="B1933" s="386" t="s">
        <v>12</v>
      </c>
      <c r="C1933" s="386" t="s">
        <v>25</v>
      </c>
      <c r="D1933" s="387">
        <v>45108</v>
      </c>
      <c r="E1933" s="386">
        <v>7</v>
      </c>
      <c r="F1933" s="386">
        <v>2023</v>
      </c>
      <c r="G1933" s="388">
        <v>140.625</v>
      </c>
      <c r="H1933" s="388">
        <v>25</v>
      </c>
      <c r="I1933" s="388">
        <v>11.71875</v>
      </c>
      <c r="J1933" s="388">
        <v>36.85</v>
      </c>
      <c r="K1933" s="386" t="s">
        <v>57</v>
      </c>
      <c r="L1933" s="386" t="s">
        <v>41</v>
      </c>
      <c r="M1933" s="386" t="s">
        <v>241</v>
      </c>
      <c r="N1933" s="386" t="s">
        <v>58</v>
      </c>
      <c r="O1933" s="386" t="s">
        <v>59</v>
      </c>
      <c r="P1933" s="386" t="s">
        <v>60</v>
      </c>
      <c r="Q1933" s="386" t="s">
        <v>60</v>
      </c>
      <c r="R1933" s="386"/>
      <c r="S1933" s="386"/>
      <c r="T1933" s="386" t="s">
        <v>390</v>
      </c>
      <c r="U1933" s="386" t="s">
        <v>406</v>
      </c>
    </row>
    <row r="1934" spans="1:21">
      <c r="A1934" s="386" t="s">
        <v>57</v>
      </c>
      <c r="B1934" s="386" t="s">
        <v>15</v>
      </c>
      <c r="C1934" s="386" t="s">
        <v>28</v>
      </c>
      <c r="D1934" s="387">
        <v>45108</v>
      </c>
      <c r="E1934" s="386">
        <v>7</v>
      </c>
      <c r="F1934" s="386">
        <v>2023</v>
      </c>
      <c r="G1934" s="388">
        <v>18.75</v>
      </c>
      <c r="H1934" s="388">
        <v>25</v>
      </c>
      <c r="I1934" s="388">
        <v>1.5625</v>
      </c>
      <c r="J1934" s="388">
        <v>1.53</v>
      </c>
      <c r="K1934" s="386" t="s">
        <v>57</v>
      </c>
      <c r="L1934" s="386" t="s">
        <v>41</v>
      </c>
      <c r="M1934" s="386" t="s">
        <v>241</v>
      </c>
      <c r="N1934" s="386" t="s">
        <v>58</v>
      </c>
      <c r="O1934" s="386" t="s">
        <v>59</v>
      </c>
      <c r="P1934" s="386" t="s">
        <v>60</v>
      </c>
      <c r="Q1934" s="386" t="s">
        <v>60</v>
      </c>
      <c r="R1934" s="386"/>
      <c r="S1934" s="386"/>
      <c r="T1934" s="386" t="s">
        <v>390</v>
      </c>
      <c r="U1934" s="386" t="s">
        <v>406</v>
      </c>
    </row>
    <row r="1935" spans="1:21">
      <c r="A1935" s="386" t="s">
        <v>57</v>
      </c>
      <c r="B1935" s="386" t="s">
        <v>16</v>
      </c>
      <c r="C1935" s="386" t="s">
        <v>16</v>
      </c>
      <c r="D1935" s="387">
        <v>45108</v>
      </c>
      <c r="E1935" s="386">
        <v>7</v>
      </c>
      <c r="F1935" s="386">
        <v>2023</v>
      </c>
      <c r="G1935" s="388">
        <v>0</v>
      </c>
      <c r="H1935" s="388">
        <v>25</v>
      </c>
      <c r="I1935" s="388">
        <v>0</v>
      </c>
      <c r="J1935" s="388">
        <v>0</v>
      </c>
      <c r="K1935" s="386" t="s">
        <v>57</v>
      </c>
      <c r="L1935" s="386" t="s">
        <v>41</v>
      </c>
      <c r="M1935" s="386" t="s">
        <v>241</v>
      </c>
      <c r="N1935" s="386" t="s">
        <v>58</v>
      </c>
      <c r="O1935" s="386" t="s">
        <v>59</v>
      </c>
      <c r="P1935" s="386" t="s">
        <v>60</v>
      </c>
      <c r="Q1935" s="386" t="s">
        <v>60</v>
      </c>
      <c r="R1935" s="386"/>
      <c r="S1935" s="386"/>
      <c r="T1935" s="386" t="s">
        <v>390</v>
      </c>
      <c r="U1935" s="386" t="s">
        <v>406</v>
      </c>
    </row>
    <row r="1936" spans="1:21">
      <c r="A1936" s="386" t="s">
        <v>57</v>
      </c>
      <c r="B1936" s="386" t="s">
        <v>17</v>
      </c>
      <c r="C1936" s="386" t="s">
        <v>17</v>
      </c>
      <c r="D1936" s="387">
        <v>45108</v>
      </c>
      <c r="E1936" s="386">
        <v>7</v>
      </c>
      <c r="F1936" s="386">
        <v>2023</v>
      </c>
      <c r="G1936" s="388">
        <v>0</v>
      </c>
      <c r="H1936" s="388">
        <v>25</v>
      </c>
      <c r="I1936" s="388">
        <v>0</v>
      </c>
      <c r="J1936" s="388">
        <v>0</v>
      </c>
      <c r="K1936" s="386" t="s">
        <v>57</v>
      </c>
      <c r="L1936" s="386" t="s">
        <v>41</v>
      </c>
      <c r="M1936" s="386" t="s">
        <v>241</v>
      </c>
      <c r="N1936" s="386" t="s">
        <v>58</v>
      </c>
      <c r="O1936" s="386" t="s">
        <v>59</v>
      </c>
      <c r="P1936" s="386" t="s">
        <v>60</v>
      </c>
      <c r="Q1936" s="386" t="s">
        <v>60</v>
      </c>
      <c r="R1936" s="386"/>
      <c r="S1936" s="386"/>
      <c r="T1936" s="386" t="s">
        <v>390</v>
      </c>
      <c r="U1936" s="386" t="s">
        <v>406</v>
      </c>
    </row>
    <row r="1937" spans="1:21">
      <c r="A1937" s="386" t="s">
        <v>57</v>
      </c>
      <c r="B1937" s="386" t="s">
        <v>129</v>
      </c>
      <c r="C1937" s="386" t="s">
        <v>129</v>
      </c>
      <c r="D1937" s="387">
        <v>45108</v>
      </c>
      <c r="E1937" s="386">
        <v>7</v>
      </c>
      <c r="F1937" s="386">
        <v>2023</v>
      </c>
      <c r="G1937" s="388">
        <v>18.75</v>
      </c>
      <c r="H1937" s="388">
        <v>25</v>
      </c>
      <c r="I1937" s="388">
        <v>1.5625</v>
      </c>
      <c r="J1937" s="388">
        <v>0</v>
      </c>
      <c r="K1937" s="386" t="s">
        <v>57</v>
      </c>
      <c r="L1937" s="386" t="s">
        <v>41</v>
      </c>
      <c r="M1937" s="386" t="s">
        <v>241</v>
      </c>
      <c r="N1937" s="386" t="s">
        <v>58</v>
      </c>
      <c r="O1937" s="386" t="s">
        <v>59</v>
      </c>
      <c r="P1937" s="386" t="s">
        <v>60</v>
      </c>
      <c r="Q1937" s="386" t="s">
        <v>60</v>
      </c>
      <c r="R1937" s="386"/>
      <c r="S1937" s="386"/>
      <c r="T1937" s="386" t="s">
        <v>390</v>
      </c>
      <c r="U1937" s="386" t="s">
        <v>406</v>
      </c>
    </row>
    <row r="1938" spans="1:21">
      <c r="A1938" s="386" t="s">
        <v>57</v>
      </c>
      <c r="B1938" s="386" t="s">
        <v>13</v>
      </c>
      <c r="C1938" s="386" t="s">
        <v>13</v>
      </c>
      <c r="D1938" s="387">
        <v>45108</v>
      </c>
      <c r="E1938" s="386">
        <v>7</v>
      </c>
      <c r="F1938" s="386">
        <v>2023</v>
      </c>
      <c r="G1938" s="388">
        <v>0</v>
      </c>
      <c r="H1938" s="388">
        <v>25</v>
      </c>
      <c r="I1938" s="388">
        <v>0</v>
      </c>
      <c r="J1938" s="388">
        <v>0</v>
      </c>
      <c r="K1938" s="386" t="s">
        <v>57</v>
      </c>
      <c r="L1938" s="386" t="s">
        <v>41</v>
      </c>
      <c r="M1938" s="386" t="s">
        <v>241</v>
      </c>
      <c r="N1938" s="386" t="s">
        <v>58</v>
      </c>
      <c r="O1938" s="386" t="s">
        <v>59</v>
      </c>
      <c r="P1938" s="386" t="s">
        <v>60</v>
      </c>
      <c r="Q1938" s="386" t="s">
        <v>60</v>
      </c>
      <c r="R1938" s="386"/>
      <c r="S1938" s="386"/>
      <c r="T1938" s="386" t="s">
        <v>390</v>
      </c>
      <c r="U1938" s="386" t="s">
        <v>406</v>
      </c>
    </row>
    <row r="1939" spans="1:21">
      <c r="A1939" s="386" t="s">
        <v>57</v>
      </c>
      <c r="B1939" s="386" t="s">
        <v>14</v>
      </c>
      <c r="C1939" s="386" t="s">
        <v>14</v>
      </c>
      <c r="D1939" s="387">
        <v>45108</v>
      </c>
      <c r="E1939" s="386">
        <v>7</v>
      </c>
      <c r="F1939" s="386">
        <v>2023</v>
      </c>
      <c r="G1939" s="388">
        <v>0</v>
      </c>
      <c r="H1939" s="388">
        <v>25</v>
      </c>
      <c r="I1939" s="388">
        <v>0</v>
      </c>
      <c r="J1939" s="388">
        <v>0</v>
      </c>
      <c r="K1939" s="386" t="s">
        <v>57</v>
      </c>
      <c r="L1939" s="386" t="s">
        <v>41</v>
      </c>
      <c r="M1939" s="386" t="s">
        <v>241</v>
      </c>
      <c r="N1939" s="386" t="s">
        <v>58</v>
      </c>
      <c r="O1939" s="386" t="s">
        <v>59</v>
      </c>
      <c r="P1939" s="386" t="s">
        <v>60</v>
      </c>
      <c r="Q1939" s="386" t="s">
        <v>60</v>
      </c>
      <c r="R1939" s="386"/>
      <c r="S1939" s="386"/>
      <c r="T1939" s="386" t="s">
        <v>390</v>
      </c>
      <c r="U1939" s="386" t="s">
        <v>406</v>
      </c>
    </row>
    <row r="1940" spans="1:21">
      <c r="A1940" s="386" t="s">
        <v>43</v>
      </c>
      <c r="B1940" s="386" t="s">
        <v>18</v>
      </c>
      <c r="C1940" s="386"/>
      <c r="D1940" s="387">
        <v>45108</v>
      </c>
      <c r="E1940" s="386">
        <v>7</v>
      </c>
      <c r="F1940" s="386">
        <v>2023</v>
      </c>
      <c r="G1940" s="388">
        <v>540</v>
      </c>
      <c r="H1940" s="388">
        <v>25</v>
      </c>
      <c r="I1940" s="388">
        <v>45</v>
      </c>
      <c r="J1940" s="388">
        <v>0</v>
      </c>
      <c r="K1940" s="386" t="s">
        <v>43</v>
      </c>
      <c r="L1940" s="386" t="s">
        <v>41</v>
      </c>
      <c r="M1940" s="386" t="s">
        <v>370</v>
      </c>
      <c r="N1940" s="386" t="s">
        <v>44</v>
      </c>
      <c r="O1940" s="386" t="s">
        <v>240</v>
      </c>
      <c r="P1940" s="386" t="s">
        <v>46</v>
      </c>
      <c r="Q1940" s="386" t="s">
        <v>45</v>
      </c>
      <c r="R1940" s="386"/>
      <c r="S1940" s="386"/>
      <c r="T1940" s="386" t="s">
        <v>390</v>
      </c>
      <c r="U1940" s="386" t="s">
        <v>406</v>
      </c>
    </row>
    <row r="1941" spans="1:21">
      <c r="A1941" s="386" t="s">
        <v>47</v>
      </c>
      <c r="B1941" s="386" t="s">
        <v>47</v>
      </c>
      <c r="C1941" s="386"/>
      <c r="D1941" s="387">
        <v>45108</v>
      </c>
      <c r="E1941" s="386">
        <v>7</v>
      </c>
      <c r="F1941" s="386">
        <v>2023</v>
      </c>
      <c r="G1941" s="388">
        <v>55</v>
      </c>
      <c r="H1941" s="388">
        <v>25</v>
      </c>
      <c r="I1941" s="388">
        <v>4.583333333333333</v>
      </c>
      <c r="J1941" s="388">
        <v>1.91</v>
      </c>
      <c r="K1941" s="386" t="s">
        <v>47</v>
      </c>
      <c r="L1941" s="386" t="s">
        <v>41</v>
      </c>
      <c r="M1941" s="386" t="s">
        <v>370</v>
      </c>
      <c r="N1941" s="386" t="s">
        <v>44</v>
      </c>
      <c r="O1941" s="386" t="s">
        <v>48</v>
      </c>
      <c r="P1941" s="386" t="s">
        <v>60</v>
      </c>
      <c r="Q1941" s="386" t="s">
        <v>49</v>
      </c>
      <c r="R1941" s="386"/>
      <c r="S1941" s="386"/>
      <c r="T1941" s="386" t="s">
        <v>390</v>
      </c>
      <c r="U1941" s="386" t="s">
        <v>406</v>
      </c>
    </row>
    <row r="1942" spans="1:21">
      <c r="A1942" s="386" t="s">
        <v>50</v>
      </c>
      <c r="B1942" s="386" t="s">
        <v>50</v>
      </c>
      <c r="C1942" s="386"/>
      <c r="D1942" s="387">
        <v>45108</v>
      </c>
      <c r="E1942" s="386">
        <v>7</v>
      </c>
      <c r="F1942" s="386">
        <v>2023</v>
      </c>
      <c r="G1942" s="388">
        <v>250</v>
      </c>
      <c r="H1942" s="388">
        <v>25</v>
      </c>
      <c r="I1942" s="388">
        <v>20.833333333333332</v>
      </c>
      <c r="J1942" s="388">
        <v>6.03</v>
      </c>
      <c r="K1942" s="386" t="s">
        <v>50</v>
      </c>
      <c r="L1942" s="386" t="s">
        <v>41</v>
      </c>
      <c r="M1942" s="386" t="s">
        <v>370</v>
      </c>
      <c r="N1942" s="386" t="s">
        <v>44</v>
      </c>
      <c r="O1942" s="386" t="s">
        <v>51</v>
      </c>
      <c r="P1942" s="386" t="s">
        <v>90</v>
      </c>
      <c r="Q1942" s="386" t="s">
        <v>52</v>
      </c>
      <c r="R1942" s="386"/>
      <c r="S1942" s="386"/>
      <c r="T1942" s="386" t="s">
        <v>390</v>
      </c>
      <c r="U1942" s="386" t="s">
        <v>406</v>
      </c>
    </row>
    <row r="1943" spans="1:21">
      <c r="A1943" s="386" t="s">
        <v>304</v>
      </c>
      <c r="B1943" s="386" t="s">
        <v>7</v>
      </c>
      <c r="C1943" s="386"/>
      <c r="D1943" s="387">
        <v>45108</v>
      </c>
      <c r="E1943" s="386">
        <v>7</v>
      </c>
      <c r="F1943" s="386">
        <v>2023</v>
      </c>
      <c r="G1943" s="388">
        <v>46.153846153846153</v>
      </c>
      <c r="H1943" s="388">
        <v>25</v>
      </c>
      <c r="I1943" s="388">
        <v>3.8461538461538463</v>
      </c>
      <c r="J1943" s="388">
        <v>0</v>
      </c>
      <c r="K1943" s="386" t="s">
        <v>304</v>
      </c>
      <c r="L1943" s="386" t="s">
        <v>41</v>
      </c>
      <c r="M1943" s="386" t="s">
        <v>241</v>
      </c>
      <c r="N1943" s="386" t="s">
        <v>371</v>
      </c>
      <c r="O1943" s="386" t="s">
        <v>55</v>
      </c>
      <c r="P1943" s="386" t="s">
        <v>46</v>
      </c>
      <c r="Q1943" s="386" t="s">
        <v>56</v>
      </c>
      <c r="R1943" s="386"/>
      <c r="S1943" s="386"/>
      <c r="T1943" s="386" t="s">
        <v>390</v>
      </c>
      <c r="U1943" s="386" t="s">
        <v>406</v>
      </c>
    </row>
    <row r="1944" spans="1:21">
      <c r="A1944" s="386" t="s">
        <v>304</v>
      </c>
      <c r="B1944" s="386" t="s">
        <v>8</v>
      </c>
      <c r="C1944" s="386"/>
      <c r="D1944" s="387">
        <v>45108</v>
      </c>
      <c r="E1944" s="386">
        <v>7</v>
      </c>
      <c r="F1944" s="386">
        <v>2023</v>
      </c>
      <c r="G1944" s="388">
        <v>0</v>
      </c>
      <c r="H1944" s="388">
        <v>25</v>
      </c>
      <c r="I1944" s="388">
        <v>0</v>
      </c>
      <c r="J1944" s="388">
        <v>0</v>
      </c>
      <c r="K1944" s="386" t="s">
        <v>304</v>
      </c>
      <c r="L1944" s="386" t="s">
        <v>41</v>
      </c>
      <c r="M1944" s="386" t="s">
        <v>241</v>
      </c>
      <c r="N1944" s="386" t="s">
        <v>371</v>
      </c>
      <c r="O1944" s="386" t="s">
        <v>55</v>
      </c>
      <c r="P1944" s="386" t="s">
        <v>46</v>
      </c>
      <c r="Q1944" s="386" t="s">
        <v>56</v>
      </c>
      <c r="R1944" s="386"/>
      <c r="S1944" s="386"/>
      <c r="T1944" s="386" t="s">
        <v>390</v>
      </c>
      <c r="U1944" s="386" t="s">
        <v>406</v>
      </c>
    </row>
    <row r="1945" spans="1:21">
      <c r="A1945" s="386" t="s">
        <v>304</v>
      </c>
      <c r="B1945" s="386" t="s">
        <v>9</v>
      </c>
      <c r="C1945" s="386"/>
      <c r="D1945" s="387">
        <v>45108</v>
      </c>
      <c r="E1945" s="386">
        <v>7</v>
      </c>
      <c r="F1945" s="386">
        <v>2023</v>
      </c>
      <c r="G1945" s="388">
        <v>15.384615384615385</v>
      </c>
      <c r="H1945" s="388">
        <v>25</v>
      </c>
      <c r="I1945" s="388">
        <v>1.2820512820512822</v>
      </c>
      <c r="J1945" s="388">
        <v>0</v>
      </c>
      <c r="K1945" s="386" t="s">
        <v>304</v>
      </c>
      <c r="L1945" s="386" t="s">
        <v>41</v>
      </c>
      <c r="M1945" s="386" t="s">
        <v>241</v>
      </c>
      <c r="N1945" s="386" t="s">
        <v>371</v>
      </c>
      <c r="O1945" s="386" t="s">
        <v>55</v>
      </c>
      <c r="P1945" s="386" t="s">
        <v>46</v>
      </c>
      <c r="Q1945" s="386" t="s">
        <v>56</v>
      </c>
      <c r="R1945" s="386"/>
      <c r="S1945" s="386"/>
      <c r="T1945" s="386" t="s">
        <v>390</v>
      </c>
      <c r="U1945" s="386" t="s">
        <v>406</v>
      </c>
    </row>
    <row r="1946" spans="1:21">
      <c r="A1946" s="386" t="s">
        <v>304</v>
      </c>
      <c r="B1946" s="386" t="s">
        <v>10</v>
      </c>
      <c r="C1946" s="386"/>
      <c r="D1946" s="387">
        <v>45108</v>
      </c>
      <c r="E1946" s="386">
        <v>7</v>
      </c>
      <c r="F1946" s="386">
        <v>2023</v>
      </c>
      <c r="G1946" s="388">
        <v>15.384615384615385</v>
      </c>
      <c r="H1946" s="388">
        <v>25</v>
      </c>
      <c r="I1946" s="388">
        <v>1.2820512820512822</v>
      </c>
      <c r="J1946" s="388">
        <v>0</v>
      </c>
      <c r="K1946" s="386" t="s">
        <v>304</v>
      </c>
      <c r="L1946" s="386" t="s">
        <v>41</v>
      </c>
      <c r="M1946" s="386" t="s">
        <v>241</v>
      </c>
      <c r="N1946" s="386" t="s">
        <v>371</v>
      </c>
      <c r="O1946" s="386" t="s">
        <v>55</v>
      </c>
      <c r="P1946" s="386" t="s">
        <v>46</v>
      </c>
      <c r="Q1946" s="386" t="s">
        <v>56</v>
      </c>
      <c r="R1946" s="386"/>
      <c r="S1946" s="386"/>
      <c r="T1946" s="386" t="s">
        <v>390</v>
      </c>
      <c r="U1946" s="386" t="s">
        <v>406</v>
      </c>
    </row>
    <row r="1947" spans="1:21">
      <c r="A1947" s="386" t="s">
        <v>304</v>
      </c>
      <c r="B1947" s="386" t="s">
        <v>5</v>
      </c>
      <c r="C1947" s="386"/>
      <c r="D1947" s="387">
        <v>45108</v>
      </c>
      <c r="E1947" s="386">
        <v>7</v>
      </c>
      <c r="F1947" s="386">
        <v>2023</v>
      </c>
      <c r="G1947" s="388">
        <v>15.384615384615385</v>
      </c>
      <c r="H1947" s="388">
        <v>25</v>
      </c>
      <c r="I1947" s="388">
        <v>1.2820512820512822</v>
      </c>
      <c r="J1947" s="388">
        <v>6.48</v>
      </c>
      <c r="K1947" s="386" t="s">
        <v>304</v>
      </c>
      <c r="L1947" s="386" t="s">
        <v>41</v>
      </c>
      <c r="M1947" s="386" t="s">
        <v>241</v>
      </c>
      <c r="N1947" s="386" t="s">
        <v>371</v>
      </c>
      <c r="O1947" s="386" t="s">
        <v>55</v>
      </c>
      <c r="P1947" s="386" t="s">
        <v>46</v>
      </c>
      <c r="Q1947" s="386" t="s">
        <v>56</v>
      </c>
      <c r="R1947" s="386"/>
      <c r="S1947" s="386"/>
      <c r="T1947" s="386" t="s">
        <v>390</v>
      </c>
      <c r="U1947" s="386" t="s">
        <v>406</v>
      </c>
    </row>
    <row r="1948" spans="1:21">
      <c r="A1948" s="386" t="s">
        <v>304</v>
      </c>
      <c r="B1948" s="386" t="s">
        <v>11</v>
      </c>
      <c r="C1948" s="386"/>
      <c r="D1948" s="387">
        <v>45108</v>
      </c>
      <c r="E1948" s="386">
        <v>7</v>
      </c>
      <c r="F1948" s="386">
        <v>2023</v>
      </c>
      <c r="G1948" s="388">
        <v>46.153846153846153</v>
      </c>
      <c r="H1948" s="388">
        <v>25</v>
      </c>
      <c r="I1948" s="388">
        <v>3.8461538461538463</v>
      </c>
      <c r="J1948" s="388">
        <v>0.6</v>
      </c>
      <c r="K1948" s="386" t="s">
        <v>304</v>
      </c>
      <c r="L1948" s="386" t="s">
        <v>41</v>
      </c>
      <c r="M1948" s="386" t="s">
        <v>241</v>
      </c>
      <c r="N1948" s="386" t="s">
        <v>371</v>
      </c>
      <c r="O1948" s="386" t="s">
        <v>55</v>
      </c>
      <c r="P1948" s="386" t="s">
        <v>46</v>
      </c>
      <c r="Q1948" s="386" t="s">
        <v>56</v>
      </c>
      <c r="R1948" s="386"/>
      <c r="S1948" s="386"/>
      <c r="T1948" s="386" t="s">
        <v>390</v>
      </c>
      <c r="U1948" s="386" t="s">
        <v>406</v>
      </c>
    </row>
    <row r="1949" spans="1:21">
      <c r="A1949" s="386" t="s">
        <v>304</v>
      </c>
      <c r="B1949" s="386" t="s">
        <v>12</v>
      </c>
      <c r="C1949" s="386"/>
      <c r="D1949" s="387">
        <v>45108</v>
      </c>
      <c r="E1949" s="386">
        <v>7</v>
      </c>
      <c r="F1949" s="386">
        <v>2023</v>
      </c>
      <c r="G1949" s="388">
        <v>15.384615384615385</v>
      </c>
      <c r="H1949" s="388">
        <v>25</v>
      </c>
      <c r="I1949" s="388">
        <v>1.2820512820512822</v>
      </c>
      <c r="J1949" s="388">
        <v>0</v>
      </c>
      <c r="K1949" s="386" t="s">
        <v>304</v>
      </c>
      <c r="L1949" s="386" t="s">
        <v>41</v>
      </c>
      <c r="M1949" s="386" t="s">
        <v>241</v>
      </c>
      <c r="N1949" s="386" t="s">
        <v>371</v>
      </c>
      <c r="O1949" s="386" t="s">
        <v>55</v>
      </c>
      <c r="P1949" s="386" t="s">
        <v>46</v>
      </c>
      <c r="Q1949" s="386" t="s">
        <v>56</v>
      </c>
      <c r="R1949" s="386"/>
      <c r="S1949" s="386"/>
      <c r="T1949" s="386" t="s">
        <v>390</v>
      </c>
      <c r="U1949" s="386" t="s">
        <v>406</v>
      </c>
    </row>
    <row r="1950" spans="1:21">
      <c r="A1950" s="386" t="s">
        <v>304</v>
      </c>
      <c r="B1950" s="386" t="s">
        <v>15</v>
      </c>
      <c r="C1950" s="386"/>
      <c r="D1950" s="387">
        <v>45108</v>
      </c>
      <c r="E1950" s="386">
        <v>7</v>
      </c>
      <c r="F1950" s="386">
        <v>2023</v>
      </c>
      <c r="G1950" s="388">
        <v>0</v>
      </c>
      <c r="H1950" s="388">
        <v>25</v>
      </c>
      <c r="I1950" s="388">
        <v>0</v>
      </c>
      <c r="J1950" s="388">
        <v>0</v>
      </c>
      <c r="K1950" s="386" t="s">
        <v>304</v>
      </c>
      <c r="L1950" s="386" t="s">
        <v>41</v>
      </c>
      <c r="M1950" s="386" t="s">
        <v>241</v>
      </c>
      <c r="N1950" s="386" t="s">
        <v>371</v>
      </c>
      <c r="O1950" s="386" t="s">
        <v>55</v>
      </c>
      <c r="P1950" s="386" t="s">
        <v>46</v>
      </c>
      <c r="Q1950" s="386" t="s">
        <v>56</v>
      </c>
      <c r="R1950" s="386"/>
      <c r="S1950" s="386"/>
      <c r="T1950" s="386" t="s">
        <v>390</v>
      </c>
      <c r="U1950" s="386" t="s">
        <v>406</v>
      </c>
    </row>
    <row r="1951" spans="1:21">
      <c r="A1951" s="386" t="s">
        <v>304</v>
      </c>
      <c r="B1951" s="386" t="s">
        <v>16</v>
      </c>
      <c r="C1951" s="386"/>
      <c r="D1951" s="387">
        <v>45108</v>
      </c>
      <c r="E1951" s="386">
        <v>7</v>
      </c>
      <c r="F1951" s="386">
        <v>2023</v>
      </c>
      <c r="G1951" s="388">
        <v>0</v>
      </c>
      <c r="H1951" s="388">
        <v>25</v>
      </c>
      <c r="I1951" s="388">
        <v>0</v>
      </c>
      <c r="J1951" s="388">
        <v>0</v>
      </c>
      <c r="K1951" s="386" t="s">
        <v>304</v>
      </c>
      <c r="L1951" s="386" t="s">
        <v>41</v>
      </c>
      <c r="M1951" s="386" t="s">
        <v>241</v>
      </c>
      <c r="N1951" s="386" t="s">
        <v>371</v>
      </c>
      <c r="O1951" s="386" t="s">
        <v>55</v>
      </c>
      <c r="P1951" s="386" t="s">
        <v>46</v>
      </c>
      <c r="Q1951" s="386" t="s">
        <v>56</v>
      </c>
      <c r="R1951" s="386"/>
      <c r="S1951" s="386"/>
      <c r="T1951" s="386" t="s">
        <v>390</v>
      </c>
      <c r="U1951" s="386" t="s">
        <v>406</v>
      </c>
    </row>
    <row r="1952" spans="1:21">
      <c r="A1952" s="386" t="s">
        <v>304</v>
      </c>
      <c r="B1952" s="386" t="s">
        <v>17</v>
      </c>
      <c r="C1952" s="386"/>
      <c r="D1952" s="387">
        <v>45108</v>
      </c>
      <c r="E1952" s="386">
        <v>7</v>
      </c>
      <c r="F1952" s="386">
        <v>2023</v>
      </c>
      <c r="G1952" s="388">
        <v>0</v>
      </c>
      <c r="H1952" s="388">
        <v>25</v>
      </c>
      <c r="I1952" s="388">
        <v>0</v>
      </c>
      <c r="J1952" s="388">
        <v>0</v>
      </c>
      <c r="K1952" s="386" t="s">
        <v>304</v>
      </c>
      <c r="L1952" s="386" t="s">
        <v>41</v>
      </c>
      <c r="M1952" s="386" t="s">
        <v>241</v>
      </c>
      <c r="N1952" s="386" t="s">
        <v>371</v>
      </c>
      <c r="O1952" s="386" t="s">
        <v>55</v>
      </c>
      <c r="P1952" s="386" t="s">
        <v>46</v>
      </c>
      <c r="Q1952" s="386" t="s">
        <v>56</v>
      </c>
      <c r="R1952" s="386"/>
      <c r="S1952" s="386"/>
      <c r="T1952" s="386" t="s">
        <v>390</v>
      </c>
      <c r="U1952" s="386" t="s">
        <v>406</v>
      </c>
    </row>
    <row r="1953" spans="1:21">
      <c r="A1953" s="386" t="s">
        <v>304</v>
      </c>
      <c r="B1953" s="386" t="s">
        <v>132</v>
      </c>
      <c r="C1953" s="386"/>
      <c r="D1953" s="387">
        <v>45108</v>
      </c>
      <c r="E1953" s="386">
        <v>7</v>
      </c>
      <c r="F1953" s="386">
        <v>2023</v>
      </c>
      <c r="G1953" s="388">
        <v>0</v>
      </c>
      <c r="H1953" s="388">
        <v>25</v>
      </c>
      <c r="I1953" s="388">
        <v>0</v>
      </c>
      <c r="J1953" s="388">
        <v>0</v>
      </c>
      <c r="K1953" s="386" t="s">
        <v>304</v>
      </c>
      <c r="L1953" s="386" t="s">
        <v>41</v>
      </c>
      <c r="M1953" s="386" t="s">
        <v>241</v>
      </c>
      <c r="N1953" s="386" t="s">
        <v>371</v>
      </c>
      <c r="O1953" s="386" t="s">
        <v>55</v>
      </c>
      <c r="P1953" s="386" t="s">
        <v>46</v>
      </c>
      <c r="Q1953" s="386" t="s">
        <v>56</v>
      </c>
      <c r="R1953" s="386"/>
      <c r="S1953" s="386"/>
      <c r="T1953" s="386" t="s">
        <v>390</v>
      </c>
      <c r="U1953" s="386" t="s">
        <v>406</v>
      </c>
    </row>
    <row r="1954" spans="1:21">
      <c r="A1954" s="386" t="s">
        <v>304</v>
      </c>
      <c r="B1954" s="386" t="s">
        <v>13</v>
      </c>
      <c r="C1954" s="386"/>
      <c r="D1954" s="387">
        <v>45108</v>
      </c>
      <c r="E1954" s="386">
        <v>7</v>
      </c>
      <c r="F1954" s="386">
        <v>2023</v>
      </c>
      <c r="G1954" s="388">
        <v>23.076923076923077</v>
      </c>
      <c r="H1954" s="388">
        <v>25</v>
      </c>
      <c r="I1954" s="388">
        <v>1.9230769230769231</v>
      </c>
      <c r="J1954" s="388">
        <v>0</v>
      </c>
      <c r="K1954" s="386" t="s">
        <v>304</v>
      </c>
      <c r="L1954" s="386" t="s">
        <v>41</v>
      </c>
      <c r="M1954" s="386" t="s">
        <v>241</v>
      </c>
      <c r="N1954" s="386" t="s">
        <v>371</v>
      </c>
      <c r="O1954" s="386" t="s">
        <v>55</v>
      </c>
      <c r="P1954" s="386" t="s">
        <v>46</v>
      </c>
      <c r="Q1954" s="386" t="s">
        <v>56</v>
      </c>
      <c r="R1954" s="386"/>
      <c r="S1954" s="386"/>
      <c r="T1954" s="386" t="s">
        <v>390</v>
      </c>
      <c r="U1954" s="386" t="s">
        <v>406</v>
      </c>
    </row>
    <row r="1955" spans="1:21">
      <c r="A1955" s="386" t="s">
        <v>304</v>
      </c>
      <c r="B1955" s="386" t="s">
        <v>14</v>
      </c>
      <c r="C1955" s="386"/>
      <c r="D1955" s="387">
        <v>45108</v>
      </c>
      <c r="E1955" s="386">
        <v>7</v>
      </c>
      <c r="F1955" s="386">
        <v>2023</v>
      </c>
      <c r="G1955" s="388">
        <v>23.076923076923077</v>
      </c>
      <c r="H1955" s="388">
        <v>25</v>
      </c>
      <c r="I1955" s="388">
        <v>1.9230769230769231</v>
      </c>
      <c r="J1955" s="388">
        <v>0</v>
      </c>
      <c r="K1955" s="386" t="s">
        <v>304</v>
      </c>
      <c r="L1955" s="386" t="s">
        <v>41</v>
      </c>
      <c r="M1955" s="386" t="s">
        <v>241</v>
      </c>
      <c r="N1955" s="386" t="s">
        <v>371</v>
      </c>
      <c r="O1955" s="386" t="s">
        <v>55</v>
      </c>
      <c r="P1955" s="386" t="s">
        <v>46</v>
      </c>
      <c r="Q1955" s="386" t="s">
        <v>56</v>
      </c>
      <c r="R1955" s="386"/>
      <c r="S1955" s="386"/>
      <c r="T1955" s="386" t="s">
        <v>390</v>
      </c>
      <c r="U1955" s="386" t="s">
        <v>406</v>
      </c>
    </row>
    <row r="1956" spans="1:21">
      <c r="A1956" s="386" t="s">
        <v>61</v>
      </c>
      <c r="B1956" s="386" t="s">
        <v>7</v>
      </c>
      <c r="C1956" s="386"/>
      <c r="D1956" s="387">
        <v>45108</v>
      </c>
      <c r="E1956" s="386">
        <v>7</v>
      </c>
      <c r="F1956" s="386">
        <v>2023</v>
      </c>
      <c r="G1956" s="388">
        <v>200</v>
      </c>
      <c r="H1956" s="388">
        <v>25</v>
      </c>
      <c r="I1956" s="388">
        <v>16.666666666666668</v>
      </c>
      <c r="J1956" s="388">
        <v>13.489900744584798</v>
      </c>
      <c r="K1956" s="386" t="s">
        <v>372</v>
      </c>
      <c r="L1956" s="386" t="s">
        <v>41</v>
      </c>
      <c r="M1956" s="386" t="s">
        <v>242</v>
      </c>
      <c r="N1956" s="386" t="s">
        <v>62</v>
      </c>
      <c r="O1956" s="386" t="s">
        <v>63</v>
      </c>
      <c r="P1956" s="386" t="s">
        <v>46</v>
      </c>
      <c r="Q1956" s="386" t="s">
        <v>250</v>
      </c>
      <c r="R1956" s="386"/>
      <c r="S1956" s="386"/>
      <c r="T1956" s="386" t="s">
        <v>390</v>
      </c>
      <c r="U1956" s="386" t="s">
        <v>406</v>
      </c>
    </row>
    <row r="1957" spans="1:21">
      <c r="A1957" s="386" t="s">
        <v>61</v>
      </c>
      <c r="B1957" s="386" t="s">
        <v>8</v>
      </c>
      <c r="C1957" s="386"/>
      <c r="D1957" s="387">
        <v>45108</v>
      </c>
      <c r="E1957" s="386">
        <v>7</v>
      </c>
      <c r="F1957" s="386">
        <v>2023</v>
      </c>
      <c r="G1957" s="388">
        <v>80</v>
      </c>
      <c r="H1957" s="388">
        <v>25</v>
      </c>
      <c r="I1957" s="388">
        <v>6.666666666666667</v>
      </c>
      <c r="J1957" s="388">
        <v>1.8419941531165316</v>
      </c>
      <c r="K1957" s="386" t="s">
        <v>372</v>
      </c>
      <c r="L1957" s="386" t="s">
        <v>41</v>
      </c>
      <c r="M1957" s="386" t="s">
        <v>242</v>
      </c>
      <c r="N1957" s="386" t="s">
        <v>62</v>
      </c>
      <c r="O1957" s="386" t="s">
        <v>63</v>
      </c>
      <c r="P1957" s="386" t="s">
        <v>46</v>
      </c>
      <c r="Q1957" s="386" t="s">
        <v>250</v>
      </c>
      <c r="R1957" s="386"/>
      <c r="S1957" s="386"/>
      <c r="T1957" s="386" t="s">
        <v>390</v>
      </c>
      <c r="U1957" s="386" t="s">
        <v>406</v>
      </c>
    </row>
    <row r="1958" spans="1:21">
      <c r="A1958" s="386" t="s">
        <v>61</v>
      </c>
      <c r="B1958" s="386" t="s">
        <v>9</v>
      </c>
      <c r="C1958" s="386"/>
      <c r="D1958" s="387">
        <v>45108</v>
      </c>
      <c r="E1958" s="386">
        <v>7</v>
      </c>
      <c r="F1958" s="386">
        <v>2023</v>
      </c>
      <c r="G1958" s="388">
        <v>160</v>
      </c>
      <c r="H1958" s="388">
        <v>25</v>
      </c>
      <c r="I1958" s="388">
        <v>13.333333333333334</v>
      </c>
      <c r="J1958" s="388">
        <v>0</v>
      </c>
      <c r="K1958" s="386" t="s">
        <v>372</v>
      </c>
      <c r="L1958" s="386" t="s">
        <v>41</v>
      </c>
      <c r="M1958" s="386" t="s">
        <v>242</v>
      </c>
      <c r="N1958" s="386" t="s">
        <v>62</v>
      </c>
      <c r="O1958" s="386" t="s">
        <v>63</v>
      </c>
      <c r="P1958" s="386" t="s">
        <v>46</v>
      </c>
      <c r="Q1958" s="386" t="s">
        <v>250</v>
      </c>
      <c r="R1958" s="386"/>
      <c r="S1958" s="386"/>
      <c r="T1958" s="386" t="s">
        <v>390</v>
      </c>
      <c r="U1958" s="386" t="s">
        <v>406</v>
      </c>
    </row>
    <row r="1959" spans="1:21">
      <c r="A1959" s="386" t="s">
        <v>61</v>
      </c>
      <c r="B1959" s="386" t="s">
        <v>10</v>
      </c>
      <c r="C1959" s="386"/>
      <c r="D1959" s="387">
        <v>45108</v>
      </c>
      <c r="E1959" s="386">
        <v>7</v>
      </c>
      <c r="F1959" s="386">
        <v>2023</v>
      </c>
      <c r="G1959" s="388">
        <v>10</v>
      </c>
      <c r="H1959" s="388">
        <v>25</v>
      </c>
      <c r="I1959" s="388">
        <v>0.83333333333333337</v>
      </c>
      <c r="J1959" s="388">
        <v>5.056</v>
      </c>
      <c r="K1959" s="386" t="s">
        <v>372</v>
      </c>
      <c r="L1959" s="386" t="s">
        <v>41</v>
      </c>
      <c r="M1959" s="386" t="s">
        <v>242</v>
      </c>
      <c r="N1959" s="386" t="s">
        <v>62</v>
      </c>
      <c r="O1959" s="386" t="s">
        <v>63</v>
      </c>
      <c r="P1959" s="386" t="s">
        <v>46</v>
      </c>
      <c r="Q1959" s="386" t="s">
        <v>250</v>
      </c>
      <c r="R1959" s="386"/>
      <c r="S1959" s="386"/>
      <c r="T1959" s="386" t="s">
        <v>390</v>
      </c>
      <c r="U1959" s="386" t="s">
        <v>406</v>
      </c>
    </row>
    <row r="1960" spans="1:21">
      <c r="A1960" s="386" t="s">
        <v>61</v>
      </c>
      <c r="B1960" s="386" t="s">
        <v>5</v>
      </c>
      <c r="C1960" s="386"/>
      <c r="D1960" s="387">
        <v>45108</v>
      </c>
      <c r="E1960" s="386">
        <v>7</v>
      </c>
      <c r="F1960" s="386">
        <v>2023</v>
      </c>
      <c r="G1960" s="388">
        <v>50</v>
      </c>
      <c r="H1960" s="388">
        <v>25</v>
      </c>
      <c r="I1960" s="388">
        <v>4.166666666666667</v>
      </c>
      <c r="J1960" s="388">
        <v>1.7467630875502005</v>
      </c>
      <c r="K1960" s="386" t="s">
        <v>372</v>
      </c>
      <c r="L1960" s="386" t="s">
        <v>41</v>
      </c>
      <c r="M1960" s="386" t="s">
        <v>242</v>
      </c>
      <c r="N1960" s="386" t="s">
        <v>62</v>
      </c>
      <c r="O1960" s="386" t="s">
        <v>63</v>
      </c>
      <c r="P1960" s="386" t="s">
        <v>46</v>
      </c>
      <c r="Q1960" s="386" t="s">
        <v>250</v>
      </c>
      <c r="R1960" s="386"/>
      <c r="S1960" s="386"/>
      <c r="T1960" s="386" t="s">
        <v>390</v>
      </c>
      <c r="U1960" s="386" t="s">
        <v>406</v>
      </c>
    </row>
    <row r="1961" spans="1:21">
      <c r="A1961" s="386" t="s">
        <v>61</v>
      </c>
      <c r="B1961" s="386" t="s">
        <v>11</v>
      </c>
      <c r="C1961" s="386"/>
      <c r="D1961" s="387">
        <v>45108</v>
      </c>
      <c r="E1961" s="386">
        <v>7</v>
      </c>
      <c r="F1961" s="386">
        <v>2023</v>
      </c>
      <c r="G1961" s="388">
        <v>220</v>
      </c>
      <c r="H1961" s="388">
        <v>25</v>
      </c>
      <c r="I1961" s="388">
        <v>18.333333333333332</v>
      </c>
      <c r="J1961" s="388">
        <v>54.711619701090697</v>
      </c>
      <c r="K1961" s="386" t="s">
        <v>372</v>
      </c>
      <c r="L1961" s="386" t="s">
        <v>41</v>
      </c>
      <c r="M1961" s="386" t="s">
        <v>242</v>
      </c>
      <c r="N1961" s="386" t="s">
        <v>62</v>
      </c>
      <c r="O1961" s="386" t="s">
        <v>63</v>
      </c>
      <c r="P1961" s="386" t="s">
        <v>46</v>
      </c>
      <c r="Q1961" s="386" t="s">
        <v>250</v>
      </c>
      <c r="R1961" s="386"/>
      <c r="S1961" s="386"/>
      <c r="T1961" s="386" t="s">
        <v>390</v>
      </c>
      <c r="U1961" s="386" t="s">
        <v>406</v>
      </c>
    </row>
    <row r="1962" spans="1:21">
      <c r="A1962" s="386" t="s">
        <v>61</v>
      </c>
      <c r="B1962" s="386" t="s">
        <v>12</v>
      </c>
      <c r="C1962" s="386"/>
      <c r="D1962" s="387">
        <v>45108</v>
      </c>
      <c r="E1962" s="386">
        <v>7</v>
      </c>
      <c r="F1962" s="386">
        <v>2023</v>
      </c>
      <c r="G1962" s="388">
        <v>90</v>
      </c>
      <c r="H1962" s="388">
        <v>25</v>
      </c>
      <c r="I1962" s="388">
        <v>7.5</v>
      </c>
      <c r="J1962" s="388">
        <v>1.9902589100000001</v>
      </c>
      <c r="K1962" s="386" t="s">
        <v>372</v>
      </c>
      <c r="L1962" s="386" t="s">
        <v>41</v>
      </c>
      <c r="M1962" s="386" t="s">
        <v>242</v>
      </c>
      <c r="N1962" s="386" t="s">
        <v>62</v>
      </c>
      <c r="O1962" s="386" t="s">
        <v>63</v>
      </c>
      <c r="P1962" s="386" t="s">
        <v>46</v>
      </c>
      <c r="Q1962" s="386" t="s">
        <v>250</v>
      </c>
      <c r="R1962" s="386"/>
      <c r="S1962" s="386"/>
      <c r="T1962" s="386" t="s">
        <v>390</v>
      </c>
      <c r="U1962" s="386" t="s">
        <v>406</v>
      </c>
    </row>
    <row r="1963" spans="1:21">
      <c r="A1963" s="386" t="s">
        <v>61</v>
      </c>
      <c r="B1963" s="386" t="s">
        <v>15</v>
      </c>
      <c r="C1963" s="386"/>
      <c r="D1963" s="387">
        <v>45108</v>
      </c>
      <c r="E1963" s="386">
        <v>7</v>
      </c>
      <c r="F1963" s="386">
        <v>2023</v>
      </c>
      <c r="G1963" s="388">
        <v>20</v>
      </c>
      <c r="H1963" s="388">
        <v>25</v>
      </c>
      <c r="I1963" s="388">
        <v>1.6666666666666667</v>
      </c>
      <c r="J1963" s="388">
        <v>0</v>
      </c>
      <c r="K1963" s="386" t="s">
        <v>372</v>
      </c>
      <c r="L1963" s="386" t="s">
        <v>41</v>
      </c>
      <c r="M1963" s="386" t="s">
        <v>242</v>
      </c>
      <c r="N1963" s="386" t="s">
        <v>62</v>
      </c>
      <c r="O1963" s="386" t="s">
        <v>63</v>
      </c>
      <c r="P1963" s="386" t="s">
        <v>46</v>
      </c>
      <c r="Q1963" s="386" t="s">
        <v>250</v>
      </c>
      <c r="R1963" s="386"/>
      <c r="S1963" s="386"/>
      <c r="T1963" s="386" t="s">
        <v>390</v>
      </c>
      <c r="U1963" s="386" t="s">
        <v>406</v>
      </c>
    </row>
    <row r="1964" spans="1:21">
      <c r="A1964" s="386" t="s">
        <v>61</v>
      </c>
      <c r="B1964" s="386" t="s">
        <v>16</v>
      </c>
      <c r="C1964" s="386"/>
      <c r="D1964" s="387">
        <v>45108</v>
      </c>
      <c r="E1964" s="386">
        <v>7</v>
      </c>
      <c r="F1964" s="386">
        <v>2023</v>
      </c>
      <c r="G1964" s="388">
        <v>0</v>
      </c>
      <c r="H1964" s="388">
        <v>25</v>
      </c>
      <c r="I1964" s="388">
        <v>0</v>
      </c>
      <c r="J1964" s="388">
        <v>0</v>
      </c>
      <c r="K1964" s="386" t="s">
        <v>372</v>
      </c>
      <c r="L1964" s="386" t="s">
        <v>41</v>
      </c>
      <c r="M1964" s="386" t="s">
        <v>242</v>
      </c>
      <c r="N1964" s="386" t="s">
        <v>62</v>
      </c>
      <c r="O1964" s="386" t="s">
        <v>63</v>
      </c>
      <c r="P1964" s="386" t="s">
        <v>46</v>
      </c>
      <c r="Q1964" s="386" t="s">
        <v>250</v>
      </c>
      <c r="R1964" s="386"/>
      <c r="S1964" s="386"/>
      <c r="T1964" s="386" t="s">
        <v>390</v>
      </c>
      <c r="U1964" s="386" t="s">
        <v>406</v>
      </c>
    </row>
    <row r="1965" spans="1:21">
      <c r="A1965" s="386" t="s">
        <v>61</v>
      </c>
      <c r="B1965" s="386" t="s">
        <v>17</v>
      </c>
      <c r="C1965" s="386"/>
      <c r="D1965" s="387">
        <v>45108</v>
      </c>
      <c r="E1965" s="386">
        <v>7</v>
      </c>
      <c r="F1965" s="386">
        <v>2023</v>
      </c>
      <c r="G1965" s="388">
        <v>0</v>
      </c>
      <c r="H1965" s="388">
        <v>25</v>
      </c>
      <c r="I1965" s="388">
        <v>0</v>
      </c>
      <c r="J1965" s="388">
        <v>0</v>
      </c>
      <c r="K1965" s="386" t="s">
        <v>372</v>
      </c>
      <c r="L1965" s="386" t="s">
        <v>41</v>
      </c>
      <c r="M1965" s="386" t="s">
        <v>242</v>
      </c>
      <c r="N1965" s="386" t="s">
        <v>62</v>
      </c>
      <c r="O1965" s="386" t="s">
        <v>63</v>
      </c>
      <c r="P1965" s="386" t="s">
        <v>46</v>
      </c>
      <c r="Q1965" s="386" t="s">
        <v>250</v>
      </c>
      <c r="R1965" s="386"/>
      <c r="S1965" s="386"/>
      <c r="T1965" s="386" t="s">
        <v>390</v>
      </c>
      <c r="U1965" s="386" t="s">
        <v>406</v>
      </c>
    </row>
    <row r="1966" spans="1:21">
      <c r="A1966" s="386" t="s">
        <v>61</v>
      </c>
      <c r="B1966" s="386" t="s">
        <v>132</v>
      </c>
      <c r="C1966" s="386"/>
      <c r="D1966" s="387">
        <v>45108</v>
      </c>
      <c r="E1966" s="386">
        <v>7</v>
      </c>
      <c r="F1966" s="386">
        <v>2023</v>
      </c>
      <c r="G1966" s="388">
        <v>0</v>
      </c>
      <c r="H1966" s="388">
        <v>25</v>
      </c>
      <c r="I1966" s="388">
        <v>0</v>
      </c>
      <c r="J1966" s="388">
        <v>0</v>
      </c>
      <c r="K1966" s="386" t="s">
        <v>372</v>
      </c>
      <c r="L1966" s="386" t="s">
        <v>41</v>
      </c>
      <c r="M1966" s="386" t="s">
        <v>242</v>
      </c>
      <c r="N1966" s="386" t="s">
        <v>62</v>
      </c>
      <c r="O1966" s="386" t="s">
        <v>63</v>
      </c>
      <c r="P1966" s="386" t="s">
        <v>46</v>
      </c>
      <c r="Q1966" s="386" t="s">
        <v>250</v>
      </c>
      <c r="R1966" s="386"/>
      <c r="S1966" s="386"/>
      <c r="T1966" s="386" t="s">
        <v>390</v>
      </c>
      <c r="U1966" s="386" t="s">
        <v>406</v>
      </c>
    </row>
    <row r="1967" spans="1:21">
      <c r="A1967" s="386" t="s">
        <v>61</v>
      </c>
      <c r="B1967" s="386" t="s">
        <v>13</v>
      </c>
      <c r="C1967" s="386"/>
      <c r="D1967" s="387">
        <v>45108</v>
      </c>
      <c r="E1967" s="386">
        <v>7</v>
      </c>
      <c r="F1967" s="386">
        <v>2023</v>
      </c>
      <c r="G1967" s="388">
        <v>0</v>
      </c>
      <c r="H1967" s="388">
        <v>25</v>
      </c>
      <c r="I1967" s="388">
        <v>0</v>
      </c>
      <c r="J1967" s="388">
        <v>0</v>
      </c>
      <c r="K1967" s="386" t="s">
        <v>372</v>
      </c>
      <c r="L1967" s="386" t="s">
        <v>41</v>
      </c>
      <c r="M1967" s="386" t="s">
        <v>242</v>
      </c>
      <c r="N1967" s="386" t="s">
        <v>62</v>
      </c>
      <c r="O1967" s="386" t="s">
        <v>63</v>
      </c>
      <c r="P1967" s="386" t="s">
        <v>46</v>
      </c>
      <c r="Q1967" s="386" t="s">
        <v>250</v>
      </c>
      <c r="R1967" s="386"/>
      <c r="S1967" s="386"/>
      <c r="T1967" s="386" t="s">
        <v>390</v>
      </c>
      <c r="U1967" s="386" t="s">
        <v>406</v>
      </c>
    </row>
    <row r="1968" spans="1:21">
      <c r="A1968" s="386" t="s">
        <v>61</v>
      </c>
      <c r="B1968" s="386" t="s">
        <v>14</v>
      </c>
      <c r="C1968" s="386"/>
      <c r="D1968" s="387">
        <v>45108</v>
      </c>
      <c r="E1968" s="386">
        <v>7</v>
      </c>
      <c r="F1968" s="386">
        <v>2023</v>
      </c>
      <c r="G1968" s="388">
        <v>0</v>
      </c>
      <c r="H1968" s="388">
        <v>25</v>
      </c>
      <c r="I1968" s="388">
        <v>0</v>
      </c>
      <c r="J1968" s="388">
        <v>0</v>
      </c>
      <c r="K1968" s="386" t="s">
        <v>372</v>
      </c>
      <c r="L1968" s="386" t="s">
        <v>41</v>
      </c>
      <c r="M1968" s="386" t="s">
        <v>242</v>
      </c>
      <c r="N1968" s="386" t="s">
        <v>62</v>
      </c>
      <c r="O1968" s="386" t="s">
        <v>63</v>
      </c>
      <c r="P1968" s="386" t="s">
        <v>46</v>
      </c>
      <c r="Q1968" s="386" t="s">
        <v>250</v>
      </c>
      <c r="R1968" s="386"/>
      <c r="S1968" s="386"/>
      <c r="T1968" s="386" t="s">
        <v>390</v>
      </c>
      <c r="U1968" s="386" t="s">
        <v>406</v>
      </c>
    </row>
    <row r="1969" spans="1:21">
      <c r="A1969" s="386" t="s">
        <v>64</v>
      </c>
      <c r="B1969" s="386" t="s">
        <v>7</v>
      </c>
      <c r="C1969" s="386"/>
      <c r="D1969" s="387">
        <v>45108</v>
      </c>
      <c r="E1969" s="386">
        <v>7</v>
      </c>
      <c r="F1969" s="386">
        <v>2023</v>
      </c>
      <c r="G1969" s="388">
        <v>2</v>
      </c>
      <c r="H1969" s="388">
        <v>25</v>
      </c>
      <c r="I1969" s="388">
        <v>0.16666666666666666</v>
      </c>
      <c r="J1969" s="388">
        <v>0</v>
      </c>
      <c r="K1969" s="386" t="s">
        <v>64</v>
      </c>
      <c r="L1969" s="386" t="s">
        <v>41</v>
      </c>
      <c r="M1969" s="386" t="s">
        <v>242</v>
      </c>
      <c r="N1969" s="386" t="s">
        <v>64</v>
      </c>
      <c r="O1969" s="386" t="s">
        <v>373</v>
      </c>
      <c r="P1969" s="386" t="s">
        <v>46</v>
      </c>
      <c r="Q1969" s="386" t="s">
        <v>185</v>
      </c>
      <c r="R1969" s="386"/>
      <c r="S1969" s="386"/>
      <c r="T1969" s="386" t="s">
        <v>430</v>
      </c>
      <c r="U1969" s="386" t="s">
        <v>431</v>
      </c>
    </row>
    <row r="1970" spans="1:21">
      <c r="A1970" s="386" t="s">
        <v>64</v>
      </c>
      <c r="B1970" s="386" t="s">
        <v>8</v>
      </c>
      <c r="C1970" s="386"/>
      <c r="D1970" s="387">
        <v>45108</v>
      </c>
      <c r="E1970" s="386">
        <v>7</v>
      </c>
      <c r="F1970" s="386">
        <v>2023</v>
      </c>
      <c r="G1970" s="388">
        <v>0</v>
      </c>
      <c r="H1970" s="388">
        <v>25</v>
      </c>
      <c r="I1970" s="388">
        <v>0</v>
      </c>
      <c r="J1970" s="388">
        <v>0</v>
      </c>
      <c r="K1970" s="386" t="s">
        <v>64</v>
      </c>
      <c r="L1970" s="386" t="s">
        <v>41</v>
      </c>
      <c r="M1970" s="386" t="s">
        <v>242</v>
      </c>
      <c r="N1970" s="386" t="s">
        <v>64</v>
      </c>
      <c r="O1970" s="386" t="s">
        <v>373</v>
      </c>
      <c r="P1970" s="386" t="s">
        <v>46</v>
      </c>
      <c r="Q1970" s="386" t="s">
        <v>185</v>
      </c>
      <c r="R1970" s="386"/>
      <c r="S1970" s="386"/>
      <c r="T1970" s="386" t="s">
        <v>430</v>
      </c>
      <c r="U1970" s="386" t="s">
        <v>431</v>
      </c>
    </row>
    <row r="1971" spans="1:21">
      <c r="A1971" s="386" t="s">
        <v>64</v>
      </c>
      <c r="B1971" s="386" t="s">
        <v>9</v>
      </c>
      <c r="C1971" s="386"/>
      <c r="D1971" s="387">
        <v>45108</v>
      </c>
      <c r="E1971" s="386">
        <v>7</v>
      </c>
      <c r="F1971" s="386">
        <v>2023</v>
      </c>
      <c r="G1971" s="388">
        <v>6</v>
      </c>
      <c r="H1971" s="388">
        <v>25</v>
      </c>
      <c r="I1971" s="388">
        <v>0.5</v>
      </c>
      <c r="J1971" s="388">
        <v>0</v>
      </c>
      <c r="K1971" s="386" t="s">
        <v>64</v>
      </c>
      <c r="L1971" s="386" t="s">
        <v>41</v>
      </c>
      <c r="M1971" s="386" t="s">
        <v>242</v>
      </c>
      <c r="N1971" s="386" t="s">
        <v>64</v>
      </c>
      <c r="O1971" s="386" t="s">
        <v>373</v>
      </c>
      <c r="P1971" s="386" t="s">
        <v>46</v>
      </c>
      <c r="Q1971" s="386" t="s">
        <v>185</v>
      </c>
      <c r="R1971" s="386"/>
      <c r="S1971" s="386"/>
      <c r="T1971" s="386" t="s">
        <v>430</v>
      </c>
      <c r="U1971" s="386" t="s">
        <v>431</v>
      </c>
    </row>
    <row r="1972" spans="1:21">
      <c r="A1972" s="386" t="s">
        <v>64</v>
      </c>
      <c r="B1972" s="386" t="s">
        <v>10</v>
      </c>
      <c r="C1972" s="386"/>
      <c r="D1972" s="387">
        <v>45108</v>
      </c>
      <c r="E1972" s="386">
        <v>7</v>
      </c>
      <c r="F1972" s="386">
        <v>2023</v>
      </c>
      <c r="G1972" s="388">
        <v>1</v>
      </c>
      <c r="H1972" s="388">
        <v>25</v>
      </c>
      <c r="I1972" s="388">
        <v>8.3333333333333329E-2</v>
      </c>
      <c r="J1972" s="388">
        <v>0</v>
      </c>
      <c r="K1972" s="386" t="s">
        <v>64</v>
      </c>
      <c r="L1972" s="386" t="s">
        <v>41</v>
      </c>
      <c r="M1972" s="386" t="s">
        <v>242</v>
      </c>
      <c r="N1972" s="386" t="s">
        <v>64</v>
      </c>
      <c r="O1972" s="386" t="s">
        <v>373</v>
      </c>
      <c r="P1972" s="386" t="s">
        <v>46</v>
      </c>
      <c r="Q1972" s="386" t="s">
        <v>185</v>
      </c>
      <c r="R1972" s="386"/>
      <c r="S1972" s="386"/>
      <c r="T1972" s="386" t="s">
        <v>430</v>
      </c>
      <c r="U1972" s="386" t="s">
        <v>431</v>
      </c>
    </row>
    <row r="1973" spans="1:21">
      <c r="A1973" s="386" t="s">
        <v>64</v>
      </c>
      <c r="B1973" s="386" t="s">
        <v>5</v>
      </c>
      <c r="C1973" s="386"/>
      <c r="D1973" s="387">
        <v>45108</v>
      </c>
      <c r="E1973" s="386">
        <v>7</v>
      </c>
      <c r="F1973" s="386">
        <v>2023</v>
      </c>
      <c r="G1973" s="388">
        <v>9</v>
      </c>
      <c r="H1973" s="388">
        <v>25</v>
      </c>
      <c r="I1973" s="388">
        <v>0.75</v>
      </c>
      <c r="J1973" s="388">
        <v>0.89527000000000001</v>
      </c>
      <c r="K1973" s="386" t="s">
        <v>64</v>
      </c>
      <c r="L1973" s="386" t="s">
        <v>41</v>
      </c>
      <c r="M1973" s="386" t="s">
        <v>242</v>
      </c>
      <c r="N1973" s="386" t="s">
        <v>64</v>
      </c>
      <c r="O1973" s="386" t="s">
        <v>373</v>
      </c>
      <c r="P1973" s="386" t="s">
        <v>46</v>
      </c>
      <c r="Q1973" s="386" t="s">
        <v>185</v>
      </c>
      <c r="R1973" s="386"/>
      <c r="S1973" s="386"/>
      <c r="T1973" s="386" t="s">
        <v>430</v>
      </c>
      <c r="U1973" s="386" t="s">
        <v>431</v>
      </c>
    </row>
    <row r="1974" spans="1:21">
      <c r="A1974" s="386" t="s">
        <v>64</v>
      </c>
      <c r="B1974" s="386" t="s">
        <v>11</v>
      </c>
      <c r="C1974" s="386"/>
      <c r="D1974" s="387">
        <v>45108</v>
      </c>
      <c r="E1974" s="386">
        <v>7</v>
      </c>
      <c r="F1974" s="386">
        <v>2023</v>
      </c>
      <c r="G1974" s="388">
        <v>6</v>
      </c>
      <c r="H1974" s="388">
        <v>25</v>
      </c>
      <c r="I1974" s="388">
        <v>0.5</v>
      </c>
      <c r="J1974" s="388">
        <v>2.5139999999999998</v>
      </c>
      <c r="K1974" s="386" t="s">
        <v>64</v>
      </c>
      <c r="L1974" s="386" t="s">
        <v>41</v>
      </c>
      <c r="M1974" s="386" t="s">
        <v>242</v>
      </c>
      <c r="N1974" s="386" t="s">
        <v>64</v>
      </c>
      <c r="O1974" s="386" t="s">
        <v>373</v>
      </c>
      <c r="P1974" s="386" t="s">
        <v>46</v>
      </c>
      <c r="Q1974" s="386" t="s">
        <v>185</v>
      </c>
      <c r="R1974" s="386"/>
      <c r="S1974" s="386"/>
      <c r="T1974" s="386" t="s">
        <v>430</v>
      </c>
      <c r="U1974" s="386" t="s">
        <v>431</v>
      </c>
    </row>
    <row r="1975" spans="1:21">
      <c r="A1975" s="386" t="s">
        <v>64</v>
      </c>
      <c r="B1975" s="386" t="s">
        <v>12</v>
      </c>
      <c r="C1975" s="386"/>
      <c r="D1975" s="387">
        <v>45108</v>
      </c>
      <c r="E1975" s="386">
        <v>7</v>
      </c>
      <c r="F1975" s="386">
        <v>2023</v>
      </c>
      <c r="G1975" s="388">
        <v>6</v>
      </c>
      <c r="H1975" s="388">
        <v>25</v>
      </c>
      <c r="I1975" s="388">
        <v>0.5</v>
      </c>
      <c r="J1975" s="388">
        <v>0</v>
      </c>
      <c r="K1975" s="386" t="s">
        <v>64</v>
      </c>
      <c r="L1975" s="386" t="s">
        <v>41</v>
      </c>
      <c r="M1975" s="386" t="s">
        <v>242</v>
      </c>
      <c r="N1975" s="386" t="s">
        <v>64</v>
      </c>
      <c r="O1975" s="386" t="s">
        <v>373</v>
      </c>
      <c r="P1975" s="386" t="s">
        <v>46</v>
      </c>
      <c r="Q1975" s="386" t="s">
        <v>185</v>
      </c>
      <c r="R1975" s="386"/>
      <c r="S1975" s="386"/>
      <c r="T1975" s="386" t="s">
        <v>430</v>
      </c>
      <c r="U1975" s="386" t="s">
        <v>431</v>
      </c>
    </row>
    <row r="1976" spans="1:21">
      <c r="A1976" s="386" t="s">
        <v>64</v>
      </c>
      <c r="B1976" s="386" t="s">
        <v>15</v>
      </c>
      <c r="C1976" s="386"/>
      <c r="D1976" s="387">
        <v>45108</v>
      </c>
      <c r="E1976" s="386">
        <v>7</v>
      </c>
      <c r="F1976" s="386">
        <v>2023</v>
      </c>
      <c r="G1976" s="388">
        <v>0</v>
      </c>
      <c r="H1976" s="388">
        <v>25</v>
      </c>
      <c r="I1976" s="388">
        <v>0</v>
      </c>
      <c r="J1976" s="388">
        <v>0</v>
      </c>
      <c r="K1976" s="386" t="s">
        <v>64</v>
      </c>
      <c r="L1976" s="386" t="s">
        <v>41</v>
      </c>
      <c r="M1976" s="386" t="s">
        <v>242</v>
      </c>
      <c r="N1976" s="386" t="s">
        <v>64</v>
      </c>
      <c r="O1976" s="386" t="s">
        <v>373</v>
      </c>
      <c r="P1976" s="386" t="s">
        <v>46</v>
      </c>
      <c r="Q1976" s="386" t="s">
        <v>185</v>
      </c>
      <c r="R1976" s="386"/>
      <c r="S1976" s="386"/>
      <c r="T1976" s="386" t="s">
        <v>430</v>
      </c>
      <c r="U1976" s="386" t="s">
        <v>431</v>
      </c>
    </row>
    <row r="1977" spans="1:21">
      <c r="A1977" s="386" t="s">
        <v>64</v>
      </c>
      <c r="B1977" s="386" t="s">
        <v>16</v>
      </c>
      <c r="C1977" s="386"/>
      <c r="D1977" s="387">
        <v>45108</v>
      </c>
      <c r="E1977" s="386">
        <v>7</v>
      </c>
      <c r="F1977" s="386">
        <v>2023</v>
      </c>
      <c r="G1977" s="388">
        <v>0</v>
      </c>
      <c r="H1977" s="388">
        <v>25</v>
      </c>
      <c r="I1977" s="388">
        <v>0</v>
      </c>
      <c r="J1977" s="388">
        <v>0</v>
      </c>
      <c r="K1977" s="386" t="s">
        <v>64</v>
      </c>
      <c r="L1977" s="386" t="s">
        <v>41</v>
      </c>
      <c r="M1977" s="386" t="s">
        <v>242</v>
      </c>
      <c r="N1977" s="386" t="s">
        <v>64</v>
      </c>
      <c r="O1977" s="386" t="s">
        <v>373</v>
      </c>
      <c r="P1977" s="386" t="s">
        <v>46</v>
      </c>
      <c r="Q1977" s="386" t="s">
        <v>185</v>
      </c>
      <c r="R1977" s="386"/>
      <c r="S1977" s="386"/>
      <c r="T1977" s="386" t="s">
        <v>430</v>
      </c>
      <c r="U1977" s="386" t="s">
        <v>431</v>
      </c>
    </row>
    <row r="1978" spans="1:21">
      <c r="A1978" s="386" t="s">
        <v>64</v>
      </c>
      <c r="B1978" s="386" t="s">
        <v>17</v>
      </c>
      <c r="C1978" s="386"/>
      <c r="D1978" s="387">
        <v>45108</v>
      </c>
      <c r="E1978" s="386">
        <v>7</v>
      </c>
      <c r="F1978" s="386">
        <v>2023</v>
      </c>
      <c r="G1978" s="388">
        <v>0</v>
      </c>
      <c r="H1978" s="388">
        <v>25</v>
      </c>
      <c r="I1978" s="388">
        <v>0</v>
      </c>
      <c r="J1978" s="388">
        <v>0</v>
      </c>
      <c r="K1978" s="386" t="s">
        <v>64</v>
      </c>
      <c r="L1978" s="386" t="s">
        <v>41</v>
      </c>
      <c r="M1978" s="386" t="s">
        <v>242</v>
      </c>
      <c r="N1978" s="386" t="s">
        <v>64</v>
      </c>
      <c r="O1978" s="386" t="s">
        <v>373</v>
      </c>
      <c r="P1978" s="386" t="s">
        <v>46</v>
      </c>
      <c r="Q1978" s="386" t="s">
        <v>185</v>
      </c>
      <c r="R1978" s="386"/>
      <c r="S1978" s="386"/>
      <c r="T1978" s="386" t="s">
        <v>430</v>
      </c>
      <c r="U1978" s="386" t="s">
        <v>431</v>
      </c>
    </row>
    <row r="1979" spans="1:21">
      <c r="A1979" s="386" t="s">
        <v>64</v>
      </c>
      <c r="B1979" s="386" t="s">
        <v>132</v>
      </c>
      <c r="C1979" s="386"/>
      <c r="D1979" s="387">
        <v>45108</v>
      </c>
      <c r="E1979" s="386">
        <v>7</v>
      </c>
      <c r="F1979" s="386">
        <v>2023</v>
      </c>
      <c r="G1979" s="388">
        <v>0</v>
      </c>
      <c r="H1979" s="388">
        <v>25</v>
      </c>
      <c r="I1979" s="388">
        <v>0</v>
      </c>
      <c r="J1979" s="388">
        <v>0</v>
      </c>
      <c r="K1979" s="386" t="s">
        <v>64</v>
      </c>
      <c r="L1979" s="386" t="s">
        <v>41</v>
      </c>
      <c r="M1979" s="386" t="s">
        <v>242</v>
      </c>
      <c r="N1979" s="386" t="s">
        <v>64</v>
      </c>
      <c r="O1979" s="386" t="s">
        <v>373</v>
      </c>
      <c r="P1979" s="386" t="s">
        <v>46</v>
      </c>
      <c r="Q1979" s="386" t="s">
        <v>185</v>
      </c>
      <c r="R1979" s="386"/>
      <c r="S1979" s="386"/>
      <c r="T1979" s="386" t="s">
        <v>430</v>
      </c>
      <c r="U1979" s="386" t="s">
        <v>431</v>
      </c>
    </row>
    <row r="1980" spans="1:21">
      <c r="A1980" s="386" t="s">
        <v>64</v>
      </c>
      <c r="B1980" s="386" t="s">
        <v>13</v>
      </c>
      <c r="C1980" s="386"/>
      <c r="D1980" s="387">
        <v>45108</v>
      </c>
      <c r="E1980" s="386">
        <v>7</v>
      </c>
      <c r="F1980" s="386">
        <v>2023</v>
      </c>
      <c r="G1980" s="388">
        <v>0</v>
      </c>
      <c r="H1980" s="388">
        <v>25</v>
      </c>
      <c r="I1980" s="388">
        <v>0</v>
      </c>
      <c r="J1980" s="388">
        <v>0</v>
      </c>
      <c r="K1980" s="386" t="s">
        <v>64</v>
      </c>
      <c r="L1980" s="386" t="s">
        <v>41</v>
      </c>
      <c r="M1980" s="386" t="s">
        <v>242</v>
      </c>
      <c r="N1980" s="386" t="s">
        <v>64</v>
      </c>
      <c r="O1980" s="386" t="s">
        <v>373</v>
      </c>
      <c r="P1980" s="386" t="s">
        <v>46</v>
      </c>
      <c r="Q1980" s="386" t="s">
        <v>185</v>
      </c>
      <c r="R1980" s="386"/>
      <c r="S1980" s="386"/>
      <c r="T1980" s="386" t="s">
        <v>430</v>
      </c>
      <c r="U1980" s="386" t="s">
        <v>431</v>
      </c>
    </row>
    <row r="1981" spans="1:21">
      <c r="A1981" s="386" t="s">
        <v>64</v>
      </c>
      <c r="B1981" s="386" t="s">
        <v>14</v>
      </c>
      <c r="C1981" s="386"/>
      <c r="D1981" s="387">
        <v>45108</v>
      </c>
      <c r="E1981" s="386">
        <v>7</v>
      </c>
      <c r="F1981" s="386">
        <v>2023</v>
      </c>
      <c r="G1981" s="388">
        <v>0</v>
      </c>
      <c r="H1981" s="388">
        <v>25</v>
      </c>
      <c r="I1981" s="388">
        <v>0</v>
      </c>
      <c r="J1981" s="388">
        <v>0</v>
      </c>
      <c r="K1981" s="386" t="s">
        <v>64</v>
      </c>
      <c r="L1981" s="386" t="s">
        <v>41</v>
      </c>
      <c r="M1981" s="386" t="s">
        <v>242</v>
      </c>
      <c r="N1981" s="386" t="s">
        <v>64</v>
      </c>
      <c r="O1981" s="386" t="s">
        <v>373</v>
      </c>
      <c r="P1981" s="386" t="s">
        <v>46</v>
      </c>
      <c r="Q1981" s="386" t="s">
        <v>185</v>
      </c>
      <c r="R1981" s="386"/>
      <c r="S1981" s="386"/>
      <c r="T1981" s="386" t="s">
        <v>430</v>
      </c>
      <c r="U1981" s="386" t="s">
        <v>431</v>
      </c>
    </row>
    <row r="1982" spans="1:21">
      <c r="A1982" s="386" t="s">
        <v>303</v>
      </c>
      <c r="B1982" s="386" t="s">
        <v>7</v>
      </c>
      <c r="C1982" s="386"/>
      <c r="D1982" s="387">
        <v>45108</v>
      </c>
      <c r="E1982" s="386">
        <v>7</v>
      </c>
      <c r="F1982" s="386">
        <v>2023</v>
      </c>
      <c r="G1982" s="388">
        <v>45</v>
      </c>
      <c r="H1982" s="388">
        <v>25</v>
      </c>
      <c r="I1982" s="388">
        <v>3.75</v>
      </c>
      <c r="J1982" s="388">
        <v>10.119999999999999</v>
      </c>
      <c r="K1982" s="386" t="s">
        <v>303</v>
      </c>
      <c r="L1982" s="386" t="s">
        <v>41</v>
      </c>
      <c r="M1982" s="386" t="s">
        <v>242</v>
      </c>
      <c r="N1982" s="386" t="s">
        <v>374</v>
      </c>
      <c r="O1982" s="386" t="s">
        <v>67</v>
      </c>
      <c r="P1982" s="386" t="s">
        <v>46</v>
      </c>
      <c r="Q1982" s="386" t="s">
        <v>68</v>
      </c>
      <c r="R1982" s="386"/>
      <c r="S1982" s="386"/>
      <c r="T1982" s="386" t="s">
        <v>390</v>
      </c>
      <c r="U1982" s="386" t="s">
        <v>406</v>
      </c>
    </row>
    <row r="1983" spans="1:21">
      <c r="A1983" s="386" t="s">
        <v>303</v>
      </c>
      <c r="B1983" s="386" t="s">
        <v>8</v>
      </c>
      <c r="C1983" s="386"/>
      <c r="D1983" s="387">
        <v>45108</v>
      </c>
      <c r="E1983" s="386">
        <v>7</v>
      </c>
      <c r="F1983" s="386">
        <v>2023</v>
      </c>
      <c r="G1983" s="388">
        <v>23</v>
      </c>
      <c r="H1983" s="388">
        <v>25</v>
      </c>
      <c r="I1983" s="388">
        <v>1.9166666666666667</v>
      </c>
      <c r="J1983" s="388">
        <v>0.1</v>
      </c>
      <c r="K1983" s="386" t="s">
        <v>303</v>
      </c>
      <c r="L1983" s="386" t="s">
        <v>41</v>
      </c>
      <c r="M1983" s="386" t="s">
        <v>242</v>
      </c>
      <c r="N1983" s="386" t="s">
        <v>374</v>
      </c>
      <c r="O1983" s="386" t="s">
        <v>67</v>
      </c>
      <c r="P1983" s="386" t="s">
        <v>46</v>
      </c>
      <c r="Q1983" s="386" t="s">
        <v>68</v>
      </c>
      <c r="R1983" s="386"/>
      <c r="S1983" s="386"/>
      <c r="T1983" s="386" t="s">
        <v>390</v>
      </c>
      <c r="U1983" s="386" t="s">
        <v>406</v>
      </c>
    </row>
    <row r="1984" spans="1:21">
      <c r="A1984" s="386" t="s">
        <v>303</v>
      </c>
      <c r="B1984" s="386" t="s">
        <v>9</v>
      </c>
      <c r="C1984" s="386"/>
      <c r="D1984" s="387">
        <v>45108</v>
      </c>
      <c r="E1984" s="386">
        <v>7</v>
      </c>
      <c r="F1984" s="386">
        <v>2023</v>
      </c>
      <c r="G1984" s="388">
        <v>32</v>
      </c>
      <c r="H1984" s="388">
        <v>25</v>
      </c>
      <c r="I1984" s="388">
        <v>2.6666666666666665</v>
      </c>
      <c r="J1984" s="388">
        <v>3.06</v>
      </c>
      <c r="K1984" s="386" t="s">
        <v>303</v>
      </c>
      <c r="L1984" s="386" t="s">
        <v>41</v>
      </c>
      <c r="M1984" s="386" t="s">
        <v>242</v>
      </c>
      <c r="N1984" s="386" t="s">
        <v>374</v>
      </c>
      <c r="O1984" s="386" t="s">
        <v>67</v>
      </c>
      <c r="P1984" s="386" t="s">
        <v>46</v>
      </c>
      <c r="Q1984" s="386" t="s">
        <v>68</v>
      </c>
      <c r="R1984" s="386"/>
      <c r="S1984" s="386"/>
      <c r="T1984" s="386" t="s">
        <v>390</v>
      </c>
      <c r="U1984" s="386" t="s">
        <v>406</v>
      </c>
    </row>
    <row r="1985" spans="1:21">
      <c r="A1985" s="386" t="s">
        <v>303</v>
      </c>
      <c r="B1985" s="386" t="s">
        <v>10</v>
      </c>
      <c r="C1985" s="386"/>
      <c r="D1985" s="387">
        <v>45108</v>
      </c>
      <c r="E1985" s="386">
        <v>7</v>
      </c>
      <c r="F1985" s="386">
        <v>2023</v>
      </c>
      <c r="G1985" s="388">
        <v>16</v>
      </c>
      <c r="H1985" s="388">
        <v>25</v>
      </c>
      <c r="I1985" s="388">
        <v>1.3333333333333333</v>
      </c>
      <c r="J1985" s="388">
        <v>0</v>
      </c>
      <c r="K1985" s="386" t="s">
        <v>303</v>
      </c>
      <c r="L1985" s="386" t="s">
        <v>41</v>
      </c>
      <c r="M1985" s="386" t="s">
        <v>242</v>
      </c>
      <c r="N1985" s="386" t="s">
        <v>374</v>
      </c>
      <c r="O1985" s="386" t="s">
        <v>67</v>
      </c>
      <c r="P1985" s="386" t="s">
        <v>46</v>
      </c>
      <c r="Q1985" s="386" t="s">
        <v>68</v>
      </c>
      <c r="R1985" s="386"/>
      <c r="S1985" s="386"/>
      <c r="T1985" s="386" t="s">
        <v>390</v>
      </c>
      <c r="U1985" s="386" t="s">
        <v>406</v>
      </c>
    </row>
    <row r="1986" spans="1:21">
      <c r="A1986" s="386" t="s">
        <v>303</v>
      </c>
      <c r="B1986" s="386" t="s">
        <v>5</v>
      </c>
      <c r="C1986" s="386"/>
      <c r="D1986" s="387">
        <v>45108</v>
      </c>
      <c r="E1986" s="386">
        <v>7</v>
      </c>
      <c r="F1986" s="386">
        <v>2023</v>
      </c>
      <c r="G1986" s="388">
        <v>50</v>
      </c>
      <c r="H1986" s="388">
        <v>25</v>
      </c>
      <c r="I1986" s="388">
        <v>4.166666666666667</v>
      </c>
      <c r="J1986" s="388">
        <v>11.4</v>
      </c>
      <c r="K1986" s="386" t="s">
        <v>303</v>
      </c>
      <c r="L1986" s="386" t="s">
        <v>41</v>
      </c>
      <c r="M1986" s="386" t="s">
        <v>242</v>
      </c>
      <c r="N1986" s="386" t="s">
        <v>374</v>
      </c>
      <c r="O1986" s="386" t="s">
        <v>67</v>
      </c>
      <c r="P1986" s="386" t="s">
        <v>46</v>
      </c>
      <c r="Q1986" s="386" t="s">
        <v>68</v>
      </c>
      <c r="R1986" s="386"/>
      <c r="S1986" s="386"/>
      <c r="T1986" s="386" t="s">
        <v>390</v>
      </c>
      <c r="U1986" s="386" t="s">
        <v>406</v>
      </c>
    </row>
    <row r="1987" spans="1:21">
      <c r="A1987" s="386" t="s">
        <v>303</v>
      </c>
      <c r="B1987" s="386" t="s">
        <v>11</v>
      </c>
      <c r="C1987" s="386"/>
      <c r="D1987" s="387">
        <v>45108</v>
      </c>
      <c r="E1987" s="386">
        <v>7</v>
      </c>
      <c r="F1987" s="386">
        <v>2023</v>
      </c>
      <c r="G1987" s="388">
        <v>35</v>
      </c>
      <c r="H1987" s="388">
        <v>25</v>
      </c>
      <c r="I1987" s="388">
        <v>2.9166666666666665</v>
      </c>
      <c r="J1987" s="388">
        <v>14.18</v>
      </c>
      <c r="K1987" s="386" t="s">
        <v>303</v>
      </c>
      <c r="L1987" s="386" t="s">
        <v>41</v>
      </c>
      <c r="M1987" s="386" t="s">
        <v>242</v>
      </c>
      <c r="N1987" s="386" t="s">
        <v>374</v>
      </c>
      <c r="O1987" s="386" t="s">
        <v>67</v>
      </c>
      <c r="P1987" s="386" t="s">
        <v>46</v>
      </c>
      <c r="Q1987" s="386" t="s">
        <v>68</v>
      </c>
      <c r="R1987" s="386"/>
      <c r="S1987" s="386"/>
      <c r="T1987" s="386" t="s">
        <v>390</v>
      </c>
      <c r="U1987" s="386" t="s">
        <v>406</v>
      </c>
    </row>
    <row r="1988" spans="1:21">
      <c r="A1988" s="386" t="s">
        <v>303</v>
      </c>
      <c r="B1988" s="386" t="s">
        <v>12</v>
      </c>
      <c r="C1988" s="386"/>
      <c r="D1988" s="387">
        <v>45108</v>
      </c>
      <c r="E1988" s="386">
        <v>7</v>
      </c>
      <c r="F1988" s="386">
        <v>2023</v>
      </c>
      <c r="G1988" s="388">
        <v>7</v>
      </c>
      <c r="H1988" s="388">
        <v>25</v>
      </c>
      <c r="I1988" s="388">
        <v>0.58333333333333337</v>
      </c>
      <c r="J1988" s="388">
        <v>0</v>
      </c>
      <c r="K1988" s="386" t="s">
        <v>303</v>
      </c>
      <c r="L1988" s="386" t="s">
        <v>41</v>
      </c>
      <c r="M1988" s="386" t="s">
        <v>242</v>
      </c>
      <c r="N1988" s="386" t="s">
        <v>374</v>
      </c>
      <c r="O1988" s="386" t="s">
        <v>67</v>
      </c>
      <c r="P1988" s="386" t="s">
        <v>46</v>
      </c>
      <c r="Q1988" s="386" t="s">
        <v>68</v>
      </c>
      <c r="R1988" s="386"/>
      <c r="S1988" s="386"/>
      <c r="T1988" s="386" t="s">
        <v>390</v>
      </c>
      <c r="U1988" s="386" t="s">
        <v>406</v>
      </c>
    </row>
    <row r="1989" spans="1:21">
      <c r="A1989" s="386" t="s">
        <v>303</v>
      </c>
      <c r="B1989" s="386" t="s">
        <v>15</v>
      </c>
      <c r="C1989" s="386"/>
      <c r="D1989" s="387">
        <v>45108</v>
      </c>
      <c r="E1989" s="386">
        <v>7</v>
      </c>
      <c r="F1989" s="386">
        <v>2023</v>
      </c>
      <c r="G1989" s="388">
        <v>0</v>
      </c>
      <c r="H1989" s="388">
        <v>25</v>
      </c>
      <c r="I1989" s="388">
        <v>0</v>
      </c>
      <c r="J1989" s="388">
        <v>0</v>
      </c>
      <c r="K1989" s="386" t="s">
        <v>303</v>
      </c>
      <c r="L1989" s="386" t="s">
        <v>41</v>
      </c>
      <c r="M1989" s="386" t="s">
        <v>242</v>
      </c>
      <c r="N1989" s="386" t="s">
        <v>374</v>
      </c>
      <c r="O1989" s="386" t="s">
        <v>67</v>
      </c>
      <c r="P1989" s="386" t="s">
        <v>46</v>
      </c>
      <c r="Q1989" s="386" t="s">
        <v>68</v>
      </c>
      <c r="R1989" s="386"/>
      <c r="S1989" s="386"/>
      <c r="T1989" s="386" t="s">
        <v>390</v>
      </c>
      <c r="U1989" s="386" t="s">
        <v>406</v>
      </c>
    </row>
    <row r="1990" spans="1:21">
      <c r="A1990" s="386" t="s">
        <v>303</v>
      </c>
      <c r="B1990" s="386" t="s">
        <v>16</v>
      </c>
      <c r="C1990" s="386"/>
      <c r="D1990" s="387">
        <v>45108</v>
      </c>
      <c r="E1990" s="386">
        <v>7</v>
      </c>
      <c r="F1990" s="386">
        <v>2023</v>
      </c>
      <c r="G1990" s="388">
        <v>0</v>
      </c>
      <c r="H1990" s="388">
        <v>25</v>
      </c>
      <c r="I1990" s="388">
        <v>0</v>
      </c>
      <c r="J1990" s="388">
        <v>0</v>
      </c>
      <c r="K1990" s="386" t="s">
        <v>303</v>
      </c>
      <c r="L1990" s="386" t="s">
        <v>41</v>
      </c>
      <c r="M1990" s="386" t="s">
        <v>242</v>
      </c>
      <c r="N1990" s="386" t="s">
        <v>374</v>
      </c>
      <c r="O1990" s="386" t="s">
        <v>67</v>
      </c>
      <c r="P1990" s="386" t="s">
        <v>46</v>
      </c>
      <c r="Q1990" s="386" t="s">
        <v>68</v>
      </c>
      <c r="R1990" s="386"/>
      <c r="S1990" s="386"/>
      <c r="T1990" s="386" t="s">
        <v>390</v>
      </c>
      <c r="U1990" s="386" t="s">
        <v>406</v>
      </c>
    </row>
    <row r="1991" spans="1:21">
      <c r="A1991" s="386" t="s">
        <v>303</v>
      </c>
      <c r="B1991" s="386" t="s">
        <v>17</v>
      </c>
      <c r="C1991" s="386"/>
      <c r="D1991" s="387">
        <v>45108</v>
      </c>
      <c r="E1991" s="386">
        <v>7</v>
      </c>
      <c r="F1991" s="386">
        <v>2023</v>
      </c>
      <c r="G1991" s="388">
        <v>0</v>
      </c>
      <c r="H1991" s="388">
        <v>25</v>
      </c>
      <c r="I1991" s="388">
        <v>0</v>
      </c>
      <c r="J1991" s="388">
        <v>0</v>
      </c>
      <c r="K1991" s="386" t="s">
        <v>303</v>
      </c>
      <c r="L1991" s="386" t="s">
        <v>41</v>
      </c>
      <c r="M1991" s="386" t="s">
        <v>242</v>
      </c>
      <c r="N1991" s="386" t="s">
        <v>374</v>
      </c>
      <c r="O1991" s="386" t="s">
        <v>67</v>
      </c>
      <c r="P1991" s="386" t="s">
        <v>46</v>
      </c>
      <c r="Q1991" s="386" t="s">
        <v>68</v>
      </c>
      <c r="R1991" s="386"/>
      <c r="S1991" s="386"/>
      <c r="T1991" s="386" t="s">
        <v>390</v>
      </c>
      <c r="U1991" s="386" t="s">
        <v>406</v>
      </c>
    </row>
    <row r="1992" spans="1:21">
      <c r="A1992" s="386" t="s">
        <v>303</v>
      </c>
      <c r="B1992" s="386" t="s">
        <v>132</v>
      </c>
      <c r="C1992" s="386"/>
      <c r="D1992" s="387">
        <v>45108</v>
      </c>
      <c r="E1992" s="386">
        <v>7</v>
      </c>
      <c r="F1992" s="386">
        <v>2023</v>
      </c>
      <c r="G1992" s="388">
        <v>0</v>
      </c>
      <c r="H1992" s="388">
        <v>25</v>
      </c>
      <c r="I1992" s="388">
        <v>0</v>
      </c>
      <c r="J1992" s="388">
        <v>0</v>
      </c>
      <c r="K1992" s="386" t="s">
        <v>303</v>
      </c>
      <c r="L1992" s="386" t="s">
        <v>41</v>
      </c>
      <c r="M1992" s="386" t="s">
        <v>242</v>
      </c>
      <c r="N1992" s="386" t="s">
        <v>374</v>
      </c>
      <c r="O1992" s="386" t="s">
        <v>67</v>
      </c>
      <c r="P1992" s="386" t="s">
        <v>46</v>
      </c>
      <c r="Q1992" s="386" t="s">
        <v>68</v>
      </c>
      <c r="R1992" s="386"/>
      <c r="S1992" s="386"/>
      <c r="T1992" s="386" t="s">
        <v>390</v>
      </c>
      <c r="U1992" s="386" t="s">
        <v>406</v>
      </c>
    </row>
    <row r="1993" spans="1:21">
      <c r="A1993" s="386" t="s">
        <v>303</v>
      </c>
      <c r="B1993" s="386" t="s">
        <v>13</v>
      </c>
      <c r="C1993" s="386"/>
      <c r="D1993" s="387">
        <v>45108</v>
      </c>
      <c r="E1993" s="386">
        <v>7</v>
      </c>
      <c r="F1993" s="386">
        <v>2023</v>
      </c>
      <c r="G1993" s="388">
        <v>0</v>
      </c>
      <c r="H1993" s="388">
        <v>25</v>
      </c>
      <c r="I1993" s="388">
        <v>0</v>
      </c>
      <c r="J1993" s="388">
        <v>0</v>
      </c>
      <c r="K1993" s="386" t="s">
        <v>303</v>
      </c>
      <c r="L1993" s="386" t="s">
        <v>41</v>
      </c>
      <c r="M1993" s="386" t="s">
        <v>242</v>
      </c>
      <c r="N1993" s="386" t="s">
        <v>374</v>
      </c>
      <c r="O1993" s="386" t="s">
        <v>67</v>
      </c>
      <c r="P1993" s="386" t="s">
        <v>46</v>
      </c>
      <c r="Q1993" s="386" t="s">
        <v>68</v>
      </c>
      <c r="R1993" s="386"/>
      <c r="S1993" s="386"/>
      <c r="T1993" s="386" t="s">
        <v>390</v>
      </c>
      <c r="U1993" s="386" t="s">
        <v>406</v>
      </c>
    </row>
    <row r="1994" spans="1:21">
      <c r="A1994" s="386" t="s">
        <v>303</v>
      </c>
      <c r="B1994" s="386" t="s">
        <v>14</v>
      </c>
      <c r="C1994" s="386"/>
      <c r="D1994" s="387">
        <v>45108</v>
      </c>
      <c r="E1994" s="386">
        <v>7</v>
      </c>
      <c r="F1994" s="386">
        <v>2023</v>
      </c>
      <c r="G1994" s="388">
        <v>0</v>
      </c>
      <c r="H1994" s="388">
        <v>25</v>
      </c>
      <c r="I1994" s="388">
        <v>0</v>
      </c>
      <c r="J1994" s="388">
        <v>0</v>
      </c>
      <c r="K1994" s="386" t="s">
        <v>303</v>
      </c>
      <c r="L1994" s="386" t="s">
        <v>41</v>
      </c>
      <c r="M1994" s="386" t="s">
        <v>242</v>
      </c>
      <c r="N1994" s="386" t="s">
        <v>374</v>
      </c>
      <c r="O1994" s="386" t="s">
        <v>67</v>
      </c>
      <c r="P1994" s="386" t="s">
        <v>46</v>
      </c>
      <c r="Q1994" s="386" t="s">
        <v>68</v>
      </c>
      <c r="R1994" s="386"/>
      <c r="S1994" s="386"/>
      <c r="T1994" s="386" t="s">
        <v>390</v>
      </c>
      <c r="U1994" s="386" t="s">
        <v>406</v>
      </c>
    </row>
    <row r="1995" spans="1:21">
      <c r="A1995" s="386" t="s">
        <v>69</v>
      </c>
      <c r="B1995" s="386" t="s">
        <v>30</v>
      </c>
      <c r="C1995" s="386" t="s">
        <v>7</v>
      </c>
      <c r="D1995" s="387">
        <v>45108</v>
      </c>
      <c r="E1995" s="386">
        <v>7</v>
      </c>
      <c r="F1995" s="386">
        <v>2023</v>
      </c>
      <c r="G1995" s="388">
        <v>112.28571428571429</v>
      </c>
      <c r="H1995" s="388">
        <v>25</v>
      </c>
      <c r="I1995" s="388">
        <v>9.3571428571428577</v>
      </c>
      <c r="J1995" s="388">
        <v>34.340000000000003</v>
      </c>
      <c r="K1995" s="386" t="s">
        <v>69</v>
      </c>
      <c r="L1995" s="386" t="s">
        <v>69</v>
      </c>
      <c r="M1995" s="386" t="s">
        <v>242</v>
      </c>
      <c r="N1995" s="386" t="s">
        <v>62</v>
      </c>
      <c r="O1995" s="386" t="s">
        <v>70</v>
      </c>
      <c r="P1995" s="386" t="s">
        <v>90</v>
      </c>
      <c r="Q1995" s="386" t="s">
        <v>71</v>
      </c>
      <c r="R1995" s="386"/>
      <c r="S1995" s="386"/>
      <c r="T1995" s="386" t="s">
        <v>390</v>
      </c>
      <c r="U1995" s="386" t="s">
        <v>406</v>
      </c>
    </row>
    <row r="1996" spans="1:21">
      <c r="A1996" s="386" t="s">
        <v>69</v>
      </c>
      <c r="B1996" s="386" t="s">
        <v>31</v>
      </c>
      <c r="C1996" s="386" t="s">
        <v>7</v>
      </c>
      <c r="D1996" s="387">
        <v>45108</v>
      </c>
      <c r="E1996" s="386">
        <v>7</v>
      </c>
      <c r="F1996" s="386">
        <v>2023</v>
      </c>
      <c r="G1996" s="388">
        <v>117.9</v>
      </c>
      <c r="H1996" s="388">
        <v>25</v>
      </c>
      <c r="I1996" s="388">
        <v>9.8249999999999993</v>
      </c>
      <c r="J1996" s="388">
        <v>9.26</v>
      </c>
      <c r="K1996" s="386" t="s">
        <v>69</v>
      </c>
      <c r="L1996" s="386" t="s">
        <v>69</v>
      </c>
      <c r="M1996" s="386" t="s">
        <v>242</v>
      </c>
      <c r="N1996" s="386" t="s">
        <v>62</v>
      </c>
      <c r="O1996" s="386" t="s">
        <v>70</v>
      </c>
      <c r="P1996" s="386" t="s">
        <v>90</v>
      </c>
      <c r="Q1996" s="386" t="s">
        <v>71</v>
      </c>
      <c r="R1996" s="386"/>
      <c r="S1996" s="386"/>
      <c r="T1996" s="386" t="s">
        <v>390</v>
      </c>
      <c r="U1996" s="386" t="s">
        <v>406</v>
      </c>
    </row>
    <row r="1997" spans="1:21">
      <c r="A1997" s="386" t="s">
        <v>69</v>
      </c>
      <c r="B1997" s="386" t="s">
        <v>130</v>
      </c>
      <c r="C1997" s="386" t="s">
        <v>8</v>
      </c>
      <c r="D1997" s="387">
        <v>45108</v>
      </c>
      <c r="E1997" s="386">
        <v>7</v>
      </c>
      <c r="F1997" s="386">
        <v>2023</v>
      </c>
      <c r="G1997" s="388">
        <v>72.985714285714295</v>
      </c>
      <c r="H1997" s="388">
        <v>25</v>
      </c>
      <c r="I1997" s="388">
        <v>6.0821428571428582</v>
      </c>
      <c r="J1997" s="388">
        <v>9.19</v>
      </c>
      <c r="K1997" s="386" t="s">
        <v>69</v>
      </c>
      <c r="L1997" s="386" t="s">
        <v>69</v>
      </c>
      <c r="M1997" s="386" t="s">
        <v>242</v>
      </c>
      <c r="N1997" s="386" t="s">
        <v>62</v>
      </c>
      <c r="O1997" s="386" t="s">
        <v>70</v>
      </c>
      <c r="P1997" s="386" t="s">
        <v>90</v>
      </c>
      <c r="Q1997" s="386" t="s">
        <v>71</v>
      </c>
      <c r="R1997" s="386"/>
      <c r="S1997" s="386"/>
      <c r="T1997" s="386" t="s">
        <v>390</v>
      </c>
      <c r="U1997" s="386" t="s">
        <v>406</v>
      </c>
    </row>
    <row r="1998" spans="1:21">
      <c r="A1998" s="386" t="s">
        <v>69</v>
      </c>
      <c r="B1998" s="386" t="s">
        <v>131</v>
      </c>
      <c r="C1998" s="386" t="s">
        <v>8</v>
      </c>
      <c r="D1998" s="387">
        <v>45108</v>
      </c>
      <c r="E1998" s="386">
        <v>7</v>
      </c>
      <c r="F1998" s="386">
        <v>2023</v>
      </c>
      <c r="G1998" s="388">
        <v>72.985714285714295</v>
      </c>
      <c r="H1998" s="388">
        <v>25</v>
      </c>
      <c r="I1998" s="388">
        <v>6.0821428571428582</v>
      </c>
      <c r="J1998" s="388">
        <v>25.47</v>
      </c>
      <c r="K1998" s="386" t="s">
        <v>69</v>
      </c>
      <c r="L1998" s="386" t="s">
        <v>69</v>
      </c>
      <c r="M1998" s="386" t="s">
        <v>242</v>
      </c>
      <c r="N1998" s="386" t="s">
        <v>62</v>
      </c>
      <c r="O1998" s="386" t="s">
        <v>70</v>
      </c>
      <c r="P1998" s="386" t="s">
        <v>90</v>
      </c>
      <c r="Q1998" s="386" t="s">
        <v>71</v>
      </c>
      <c r="R1998" s="386"/>
      <c r="S1998" s="386"/>
      <c r="T1998" s="386" t="s">
        <v>390</v>
      </c>
      <c r="U1998" s="386" t="s">
        <v>406</v>
      </c>
    </row>
    <row r="1999" spans="1:21">
      <c r="A1999" s="386" t="s">
        <v>69</v>
      </c>
      <c r="B1999" s="386" t="s">
        <v>5</v>
      </c>
      <c r="C1999" s="386" t="s">
        <v>5</v>
      </c>
      <c r="D1999" s="387">
        <v>45108</v>
      </c>
      <c r="E1999" s="386">
        <v>7</v>
      </c>
      <c r="F1999" s="386">
        <v>2023</v>
      </c>
      <c r="G1999" s="388">
        <v>65.125714285714295</v>
      </c>
      <c r="H1999" s="388">
        <v>25</v>
      </c>
      <c r="I1999" s="388">
        <v>5.4271428571428579</v>
      </c>
      <c r="J1999" s="388">
        <v>-0.76</v>
      </c>
      <c r="K1999" s="386" t="s">
        <v>69</v>
      </c>
      <c r="L1999" s="386" t="s">
        <v>69</v>
      </c>
      <c r="M1999" s="386" t="s">
        <v>242</v>
      </c>
      <c r="N1999" s="386" t="s">
        <v>62</v>
      </c>
      <c r="O1999" s="386" t="s">
        <v>70</v>
      </c>
      <c r="P1999" s="386" t="s">
        <v>90</v>
      </c>
      <c r="Q1999" s="386" t="s">
        <v>71</v>
      </c>
      <c r="R1999" s="386"/>
      <c r="S1999" s="386"/>
      <c r="T1999" s="386" t="s">
        <v>390</v>
      </c>
      <c r="U1999" s="386" t="s">
        <v>406</v>
      </c>
    </row>
    <row r="2000" spans="1:21">
      <c r="A2000" s="386" t="s">
        <v>69</v>
      </c>
      <c r="B2000" s="386" t="s">
        <v>9</v>
      </c>
      <c r="C2000" s="386" t="s">
        <v>9</v>
      </c>
      <c r="D2000" s="387">
        <v>45108</v>
      </c>
      <c r="E2000" s="386">
        <v>7</v>
      </c>
      <c r="F2000" s="386">
        <v>2023</v>
      </c>
      <c r="G2000" s="388">
        <v>33.685714285714283</v>
      </c>
      <c r="H2000" s="388">
        <v>25</v>
      </c>
      <c r="I2000" s="388">
        <v>2.8071428571428569</v>
      </c>
      <c r="J2000" s="388">
        <v>1.18</v>
      </c>
      <c r="K2000" s="386" t="s">
        <v>69</v>
      </c>
      <c r="L2000" s="386" t="s">
        <v>69</v>
      </c>
      <c r="M2000" s="386" t="s">
        <v>242</v>
      </c>
      <c r="N2000" s="386" t="s">
        <v>62</v>
      </c>
      <c r="O2000" s="386" t="s">
        <v>70</v>
      </c>
      <c r="P2000" s="386" t="s">
        <v>90</v>
      </c>
      <c r="Q2000" s="386" t="s">
        <v>71</v>
      </c>
      <c r="R2000" s="386"/>
      <c r="S2000" s="386"/>
      <c r="T2000" s="386" t="s">
        <v>390</v>
      </c>
      <c r="U2000" s="386" t="s">
        <v>406</v>
      </c>
    </row>
    <row r="2001" spans="1:21">
      <c r="A2001" s="386" t="s">
        <v>69</v>
      </c>
      <c r="B2001" s="386" t="s">
        <v>10</v>
      </c>
      <c r="C2001" s="386" t="s">
        <v>10</v>
      </c>
      <c r="D2001" s="387">
        <v>45108</v>
      </c>
      <c r="E2001" s="386">
        <v>7</v>
      </c>
      <c r="F2001" s="386">
        <v>2023</v>
      </c>
      <c r="G2001" s="388">
        <v>56.142857142857146</v>
      </c>
      <c r="H2001" s="388">
        <v>25</v>
      </c>
      <c r="I2001" s="388">
        <v>4.6785714285714288</v>
      </c>
      <c r="J2001" s="388">
        <v>0</v>
      </c>
      <c r="K2001" s="386" t="s">
        <v>69</v>
      </c>
      <c r="L2001" s="386" t="s">
        <v>69</v>
      </c>
      <c r="M2001" s="386" t="s">
        <v>242</v>
      </c>
      <c r="N2001" s="386" t="s">
        <v>62</v>
      </c>
      <c r="O2001" s="386" t="s">
        <v>70</v>
      </c>
      <c r="P2001" s="386" t="s">
        <v>90</v>
      </c>
      <c r="Q2001" s="386" t="s">
        <v>71</v>
      </c>
      <c r="R2001" s="386"/>
      <c r="S2001" s="386"/>
      <c r="T2001" s="386" t="s">
        <v>390</v>
      </c>
      <c r="U2001" s="386" t="s">
        <v>406</v>
      </c>
    </row>
    <row r="2002" spans="1:21">
      <c r="A2002" s="386" t="s">
        <v>69</v>
      </c>
      <c r="B2002" s="386" t="s">
        <v>11</v>
      </c>
      <c r="C2002" s="386" t="s">
        <v>11</v>
      </c>
      <c r="D2002" s="387">
        <v>45108</v>
      </c>
      <c r="E2002" s="386">
        <v>7</v>
      </c>
      <c r="F2002" s="386">
        <v>2023</v>
      </c>
      <c r="G2002" s="388">
        <v>157.19999999999999</v>
      </c>
      <c r="H2002" s="388">
        <v>25</v>
      </c>
      <c r="I2002" s="388">
        <v>13.099999999999998</v>
      </c>
      <c r="J2002" s="388">
        <v>10.75</v>
      </c>
      <c r="K2002" s="386" t="s">
        <v>69</v>
      </c>
      <c r="L2002" s="386" t="s">
        <v>69</v>
      </c>
      <c r="M2002" s="386" t="s">
        <v>242</v>
      </c>
      <c r="N2002" s="386" t="s">
        <v>62</v>
      </c>
      <c r="O2002" s="386" t="s">
        <v>70</v>
      </c>
      <c r="P2002" s="386" t="s">
        <v>90</v>
      </c>
      <c r="Q2002" s="386" t="s">
        <v>71</v>
      </c>
      <c r="R2002" s="386"/>
      <c r="S2002" s="386"/>
      <c r="T2002" s="386" t="s">
        <v>390</v>
      </c>
      <c r="U2002" s="386" t="s">
        <v>406</v>
      </c>
    </row>
    <row r="2003" spans="1:21">
      <c r="A2003" s="386" t="s">
        <v>69</v>
      </c>
      <c r="B2003" s="386" t="s">
        <v>12</v>
      </c>
      <c r="C2003" s="386" t="s">
        <v>12</v>
      </c>
      <c r="D2003" s="387">
        <v>45108</v>
      </c>
      <c r="E2003" s="386">
        <v>7</v>
      </c>
      <c r="F2003" s="386">
        <v>2023</v>
      </c>
      <c r="G2003" s="388">
        <v>39.299999999999997</v>
      </c>
      <c r="H2003" s="388">
        <v>25</v>
      </c>
      <c r="I2003" s="388">
        <v>3.2749999999999995</v>
      </c>
      <c r="J2003" s="388">
        <v>20.129000000000001</v>
      </c>
      <c r="K2003" s="386" t="s">
        <v>69</v>
      </c>
      <c r="L2003" s="386" t="s">
        <v>69</v>
      </c>
      <c r="M2003" s="386" t="s">
        <v>242</v>
      </c>
      <c r="N2003" s="386" t="s">
        <v>62</v>
      </c>
      <c r="O2003" s="386" t="s">
        <v>70</v>
      </c>
      <c r="P2003" s="386" t="s">
        <v>90</v>
      </c>
      <c r="Q2003" s="386" t="s">
        <v>71</v>
      </c>
      <c r="R2003" s="386"/>
      <c r="S2003" s="386"/>
      <c r="T2003" s="386" t="s">
        <v>390</v>
      </c>
      <c r="U2003" s="386" t="s">
        <v>406</v>
      </c>
    </row>
    <row r="2004" spans="1:21">
      <c r="A2004" s="386" t="s">
        <v>69</v>
      </c>
      <c r="B2004" s="386" t="s">
        <v>15</v>
      </c>
      <c r="C2004" s="386" t="s">
        <v>15</v>
      </c>
      <c r="D2004" s="387">
        <v>45108</v>
      </c>
      <c r="E2004" s="386">
        <v>7</v>
      </c>
      <c r="F2004" s="386">
        <v>2023</v>
      </c>
      <c r="G2004" s="388">
        <v>5.6142857142857148</v>
      </c>
      <c r="H2004" s="388">
        <v>25</v>
      </c>
      <c r="I2004" s="388">
        <v>0.46785714285714286</v>
      </c>
      <c r="J2004" s="388">
        <v>0</v>
      </c>
      <c r="K2004" s="386" t="s">
        <v>69</v>
      </c>
      <c r="L2004" s="386" t="s">
        <v>69</v>
      </c>
      <c r="M2004" s="386" t="s">
        <v>242</v>
      </c>
      <c r="N2004" s="386" t="s">
        <v>62</v>
      </c>
      <c r="O2004" s="386" t="s">
        <v>70</v>
      </c>
      <c r="P2004" s="386" t="s">
        <v>90</v>
      </c>
      <c r="Q2004" s="386" t="s">
        <v>71</v>
      </c>
      <c r="R2004" s="386"/>
      <c r="S2004" s="386"/>
      <c r="T2004" s="386" t="s">
        <v>390</v>
      </c>
      <c r="U2004" s="386" t="s">
        <v>406</v>
      </c>
    </row>
    <row r="2005" spans="1:21">
      <c r="A2005" s="386" t="s">
        <v>69</v>
      </c>
      <c r="B2005" s="386" t="s">
        <v>16</v>
      </c>
      <c r="C2005" s="386" t="s">
        <v>16</v>
      </c>
      <c r="D2005" s="387">
        <v>45108</v>
      </c>
      <c r="E2005" s="386">
        <v>7</v>
      </c>
      <c r="F2005" s="386">
        <v>2023</v>
      </c>
      <c r="G2005" s="388">
        <v>7.86</v>
      </c>
      <c r="H2005" s="388">
        <v>25</v>
      </c>
      <c r="I2005" s="388">
        <v>0.65500000000000003</v>
      </c>
      <c r="J2005" s="388">
        <v>7.1760000000000002</v>
      </c>
      <c r="K2005" s="386" t="s">
        <v>69</v>
      </c>
      <c r="L2005" s="386" t="s">
        <v>69</v>
      </c>
      <c r="M2005" s="386" t="s">
        <v>242</v>
      </c>
      <c r="N2005" s="386" t="s">
        <v>62</v>
      </c>
      <c r="O2005" s="386" t="s">
        <v>70</v>
      </c>
      <c r="P2005" s="386" t="s">
        <v>90</v>
      </c>
      <c r="Q2005" s="386" t="s">
        <v>71</v>
      </c>
      <c r="R2005" s="386"/>
      <c r="S2005" s="386"/>
      <c r="T2005" s="386" t="s">
        <v>390</v>
      </c>
      <c r="U2005" s="386" t="s">
        <v>406</v>
      </c>
    </row>
    <row r="2006" spans="1:21">
      <c r="A2006" s="386" t="s">
        <v>69</v>
      </c>
      <c r="B2006" s="386" t="s">
        <v>132</v>
      </c>
      <c r="C2006" s="386" t="s">
        <v>132</v>
      </c>
      <c r="D2006" s="387">
        <v>45108</v>
      </c>
      <c r="E2006" s="386">
        <v>7</v>
      </c>
      <c r="F2006" s="386">
        <v>2023</v>
      </c>
      <c r="G2006" s="388">
        <v>44.914285714285718</v>
      </c>
      <c r="H2006" s="388">
        <v>25</v>
      </c>
      <c r="I2006" s="388">
        <v>3.7428571428571429</v>
      </c>
      <c r="J2006" s="388">
        <v>5.57</v>
      </c>
      <c r="K2006" s="386" t="s">
        <v>69</v>
      </c>
      <c r="L2006" s="386" t="s">
        <v>69</v>
      </c>
      <c r="M2006" s="386" t="s">
        <v>242</v>
      </c>
      <c r="N2006" s="386" t="s">
        <v>62</v>
      </c>
      <c r="O2006" s="386" t="s">
        <v>70</v>
      </c>
      <c r="P2006" s="386" t="s">
        <v>90</v>
      </c>
      <c r="Q2006" s="386" t="s">
        <v>71</v>
      </c>
      <c r="R2006" s="386"/>
      <c r="S2006" s="386"/>
      <c r="T2006" s="386" t="s">
        <v>390</v>
      </c>
      <c r="U2006" s="386" t="s">
        <v>406</v>
      </c>
    </row>
    <row r="2007" spans="1:21">
      <c r="A2007" s="386" t="s">
        <v>69</v>
      </c>
      <c r="B2007" s="386" t="s">
        <v>13</v>
      </c>
      <c r="C2007" s="386" t="s">
        <v>13</v>
      </c>
      <c r="D2007" s="387">
        <v>45108</v>
      </c>
      <c r="E2007" s="386">
        <v>7</v>
      </c>
      <c r="F2007" s="386">
        <v>2023</v>
      </c>
      <c r="G2007" s="388">
        <v>0</v>
      </c>
      <c r="H2007" s="388">
        <v>25</v>
      </c>
      <c r="I2007" s="388">
        <v>0</v>
      </c>
      <c r="J2007" s="388">
        <v>0</v>
      </c>
      <c r="K2007" s="386" t="s">
        <v>69</v>
      </c>
      <c r="L2007" s="386" t="s">
        <v>69</v>
      </c>
      <c r="M2007" s="386" t="s">
        <v>242</v>
      </c>
      <c r="N2007" s="386" t="s">
        <v>62</v>
      </c>
      <c r="O2007" s="386" t="s">
        <v>70</v>
      </c>
      <c r="P2007" s="386" t="s">
        <v>90</v>
      </c>
      <c r="Q2007" s="386" t="s">
        <v>71</v>
      </c>
      <c r="R2007" s="386"/>
      <c r="S2007" s="386"/>
      <c r="T2007" s="386" t="s">
        <v>390</v>
      </c>
      <c r="U2007" s="386" t="s">
        <v>406</v>
      </c>
    </row>
    <row r="2008" spans="1:21">
      <c r="A2008" s="386" t="s">
        <v>69</v>
      </c>
      <c r="B2008" s="386" t="s">
        <v>14</v>
      </c>
      <c r="C2008" s="386" t="s">
        <v>14</v>
      </c>
      <c r="D2008" s="387">
        <v>45108</v>
      </c>
      <c r="E2008" s="386">
        <v>7</v>
      </c>
      <c r="F2008" s="386">
        <v>2023</v>
      </c>
      <c r="G2008" s="388">
        <v>0</v>
      </c>
      <c r="H2008" s="388">
        <v>25</v>
      </c>
      <c r="I2008" s="388">
        <v>0</v>
      </c>
      <c r="J2008" s="388">
        <v>0</v>
      </c>
      <c r="K2008" s="386" t="s">
        <v>69</v>
      </c>
      <c r="L2008" s="386" t="s">
        <v>69</v>
      </c>
      <c r="M2008" s="386" t="s">
        <v>242</v>
      </c>
      <c r="N2008" s="386" t="s">
        <v>62</v>
      </c>
      <c r="O2008" s="386" t="s">
        <v>70</v>
      </c>
      <c r="P2008" s="386" t="s">
        <v>90</v>
      </c>
      <c r="Q2008" s="386" t="s">
        <v>71</v>
      </c>
      <c r="R2008" s="386"/>
      <c r="S2008" s="386"/>
      <c r="T2008" s="386" t="s">
        <v>390</v>
      </c>
      <c r="U2008" s="386" t="s">
        <v>406</v>
      </c>
    </row>
    <row r="2009" spans="1:21">
      <c r="A2009" s="386" t="s">
        <v>72</v>
      </c>
      <c r="B2009" s="386" t="s">
        <v>7</v>
      </c>
      <c r="C2009" s="386"/>
      <c r="D2009" s="387">
        <v>45108</v>
      </c>
      <c r="E2009" s="386">
        <v>7</v>
      </c>
      <c r="F2009" s="386">
        <v>2023</v>
      </c>
      <c r="G2009" s="388">
        <v>122.53571428571429</v>
      </c>
      <c r="H2009" s="388">
        <v>25</v>
      </c>
      <c r="I2009" s="388">
        <v>10.211309523809524</v>
      </c>
      <c r="J2009" s="388">
        <v>7.8253319933333332</v>
      </c>
      <c r="K2009" s="386" t="s">
        <v>72</v>
      </c>
      <c r="L2009" s="386" t="s">
        <v>72</v>
      </c>
      <c r="M2009" s="386" t="s">
        <v>244</v>
      </c>
      <c r="N2009" s="386" t="s">
        <v>62</v>
      </c>
      <c r="O2009" s="386" t="s">
        <v>73</v>
      </c>
      <c r="P2009" s="386" t="s">
        <v>60</v>
      </c>
      <c r="Q2009" s="386" t="s">
        <v>74</v>
      </c>
      <c r="R2009" s="386"/>
      <c r="S2009" s="386"/>
      <c r="T2009" s="386" t="s">
        <v>390</v>
      </c>
      <c r="U2009" s="386" t="s">
        <v>406</v>
      </c>
    </row>
    <row r="2010" spans="1:21">
      <c r="A2010" s="386" t="s">
        <v>72</v>
      </c>
      <c r="B2010" s="386" t="s">
        <v>8</v>
      </c>
      <c r="C2010" s="386"/>
      <c r="D2010" s="387">
        <v>45108</v>
      </c>
      <c r="E2010" s="386">
        <v>7</v>
      </c>
      <c r="F2010" s="386">
        <v>2023</v>
      </c>
      <c r="G2010" s="388">
        <v>122.53571428571429</v>
      </c>
      <c r="H2010" s="388">
        <v>25</v>
      </c>
      <c r="I2010" s="388">
        <v>10.211309523809524</v>
      </c>
      <c r="J2010" s="388">
        <v>20.857845627589143</v>
      </c>
      <c r="K2010" s="386" t="s">
        <v>72</v>
      </c>
      <c r="L2010" s="386" t="s">
        <v>72</v>
      </c>
      <c r="M2010" s="386" t="s">
        <v>244</v>
      </c>
      <c r="N2010" s="386" t="s">
        <v>62</v>
      </c>
      <c r="O2010" s="386" t="s">
        <v>73</v>
      </c>
      <c r="P2010" s="386" t="s">
        <v>60</v>
      </c>
      <c r="Q2010" s="386" t="s">
        <v>74</v>
      </c>
      <c r="R2010" s="386"/>
      <c r="S2010" s="386"/>
      <c r="T2010" s="386" t="s">
        <v>390</v>
      </c>
      <c r="U2010" s="386" t="s">
        <v>406</v>
      </c>
    </row>
    <row r="2011" spans="1:21">
      <c r="A2011" s="386" t="s">
        <v>72</v>
      </c>
      <c r="B2011" s="386" t="s">
        <v>9</v>
      </c>
      <c r="C2011" s="386"/>
      <c r="D2011" s="387">
        <v>45108</v>
      </c>
      <c r="E2011" s="386">
        <v>7</v>
      </c>
      <c r="F2011" s="386">
        <v>2023</v>
      </c>
      <c r="G2011" s="388">
        <v>73</v>
      </c>
      <c r="H2011" s="388">
        <v>25</v>
      </c>
      <c r="I2011" s="388">
        <v>6.083333333333333</v>
      </c>
      <c r="J2011" s="388">
        <v>0.38878501666666665</v>
      </c>
      <c r="K2011" s="386" t="s">
        <v>72</v>
      </c>
      <c r="L2011" s="386" t="s">
        <v>72</v>
      </c>
      <c r="M2011" s="386" t="s">
        <v>244</v>
      </c>
      <c r="N2011" s="386" t="s">
        <v>62</v>
      </c>
      <c r="O2011" s="386" t="s">
        <v>73</v>
      </c>
      <c r="P2011" s="386" t="s">
        <v>60</v>
      </c>
      <c r="Q2011" s="386" t="s">
        <v>74</v>
      </c>
      <c r="R2011" s="386"/>
      <c r="S2011" s="386"/>
      <c r="T2011" s="386" t="s">
        <v>390</v>
      </c>
      <c r="U2011" s="386" t="s">
        <v>406</v>
      </c>
    </row>
    <row r="2012" spans="1:21">
      <c r="A2012" s="386" t="s">
        <v>72</v>
      </c>
      <c r="B2012" s="386" t="s">
        <v>10</v>
      </c>
      <c r="C2012" s="386"/>
      <c r="D2012" s="387">
        <v>45108</v>
      </c>
      <c r="E2012" s="386">
        <v>7</v>
      </c>
      <c r="F2012" s="386">
        <v>2023</v>
      </c>
      <c r="G2012" s="388">
        <v>20.857142857142858</v>
      </c>
      <c r="H2012" s="388">
        <v>25</v>
      </c>
      <c r="I2012" s="388">
        <v>1.7380952380952381</v>
      </c>
      <c r="J2012" s="388">
        <v>7.314148433333334</v>
      </c>
      <c r="K2012" s="386" t="s">
        <v>72</v>
      </c>
      <c r="L2012" s="386" t="s">
        <v>72</v>
      </c>
      <c r="M2012" s="386" t="s">
        <v>244</v>
      </c>
      <c r="N2012" s="386" t="s">
        <v>62</v>
      </c>
      <c r="O2012" s="386" t="s">
        <v>73</v>
      </c>
      <c r="P2012" s="386" t="s">
        <v>60</v>
      </c>
      <c r="Q2012" s="386" t="s">
        <v>74</v>
      </c>
      <c r="R2012" s="386"/>
      <c r="S2012" s="386"/>
      <c r="T2012" s="386" t="s">
        <v>390</v>
      </c>
      <c r="U2012" s="386" t="s">
        <v>406</v>
      </c>
    </row>
    <row r="2013" spans="1:21">
      <c r="A2013" s="386" t="s">
        <v>72</v>
      </c>
      <c r="B2013" s="386" t="s">
        <v>5</v>
      </c>
      <c r="C2013" s="386"/>
      <c r="D2013" s="387">
        <v>45108</v>
      </c>
      <c r="E2013" s="386">
        <v>7</v>
      </c>
      <c r="F2013" s="386">
        <v>2023</v>
      </c>
      <c r="G2013" s="388">
        <v>93.857142857142861</v>
      </c>
      <c r="H2013" s="388">
        <v>25</v>
      </c>
      <c r="I2013" s="388">
        <v>7.8214285714285721</v>
      </c>
      <c r="J2013" s="388">
        <v>0</v>
      </c>
      <c r="K2013" s="386" t="s">
        <v>72</v>
      </c>
      <c r="L2013" s="386" t="s">
        <v>72</v>
      </c>
      <c r="M2013" s="386" t="s">
        <v>244</v>
      </c>
      <c r="N2013" s="386" t="s">
        <v>62</v>
      </c>
      <c r="O2013" s="386" t="s">
        <v>73</v>
      </c>
      <c r="P2013" s="386" t="s">
        <v>60</v>
      </c>
      <c r="Q2013" s="386" t="s">
        <v>74</v>
      </c>
      <c r="R2013" s="386"/>
      <c r="S2013" s="386"/>
      <c r="T2013" s="386" t="s">
        <v>390</v>
      </c>
      <c r="U2013" s="386" t="s">
        <v>406</v>
      </c>
    </row>
    <row r="2014" spans="1:21">
      <c r="A2014" s="386" t="s">
        <v>72</v>
      </c>
      <c r="B2014" s="386" t="s">
        <v>127</v>
      </c>
      <c r="C2014" s="386"/>
      <c r="D2014" s="387">
        <v>45108</v>
      </c>
      <c r="E2014" s="386">
        <v>7</v>
      </c>
      <c r="F2014" s="386">
        <v>2023</v>
      </c>
      <c r="G2014" s="388">
        <v>122.53571428571429</v>
      </c>
      <c r="H2014" s="388">
        <v>25</v>
      </c>
      <c r="I2014" s="388">
        <v>10.211309523809524</v>
      </c>
      <c r="J2014" s="388">
        <v>37.220845766685059</v>
      </c>
      <c r="K2014" s="386" t="s">
        <v>72</v>
      </c>
      <c r="L2014" s="386" t="s">
        <v>72</v>
      </c>
      <c r="M2014" s="386" t="s">
        <v>244</v>
      </c>
      <c r="N2014" s="386" t="s">
        <v>62</v>
      </c>
      <c r="O2014" s="386" t="s">
        <v>73</v>
      </c>
      <c r="P2014" s="386" t="s">
        <v>60</v>
      </c>
      <c r="Q2014" s="386" t="s">
        <v>74</v>
      </c>
      <c r="R2014" s="386"/>
      <c r="S2014" s="386"/>
      <c r="T2014" s="386" t="s">
        <v>390</v>
      </c>
      <c r="U2014" s="386" t="s">
        <v>406</v>
      </c>
    </row>
    <row r="2015" spans="1:21">
      <c r="A2015" s="386" t="s">
        <v>72</v>
      </c>
      <c r="B2015" s="386" t="s">
        <v>128</v>
      </c>
      <c r="C2015" s="386"/>
      <c r="D2015" s="387">
        <v>45108</v>
      </c>
      <c r="E2015" s="386">
        <v>7</v>
      </c>
      <c r="F2015" s="386">
        <v>2023</v>
      </c>
      <c r="G2015" s="388">
        <v>122.53571428571429</v>
      </c>
      <c r="H2015" s="388">
        <v>25</v>
      </c>
      <c r="I2015" s="388">
        <v>10.211309523809524</v>
      </c>
      <c r="J2015" s="388">
        <v>0</v>
      </c>
      <c r="K2015" s="386" t="s">
        <v>72</v>
      </c>
      <c r="L2015" s="386" t="s">
        <v>72</v>
      </c>
      <c r="M2015" s="386" t="s">
        <v>244</v>
      </c>
      <c r="N2015" s="386" t="s">
        <v>62</v>
      </c>
      <c r="O2015" s="386" t="s">
        <v>73</v>
      </c>
      <c r="P2015" s="386" t="s">
        <v>60</v>
      </c>
      <c r="Q2015" s="386" t="s">
        <v>74</v>
      </c>
      <c r="R2015" s="386"/>
      <c r="S2015" s="386"/>
      <c r="T2015" s="386" t="s">
        <v>390</v>
      </c>
      <c r="U2015" s="386" t="s">
        <v>406</v>
      </c>
    </row>
    <row r="2016" spans="1:21">
      <c r="A2016" s="386" t="s">
        <v>72</v>
      </c>
      <c r="B2016" s="386" t="s">
        <v>12</v>
      </c>
      <c r="C2016" s="386"/>
      <c r="D2016" s="387">
        <v>45108</v>
      </c>
      <c r="E2016" s="386">
        <v>7</v>
      </c>
      <c r="F2016" s="386">
        <v>2023</v>
      </c>
      <c r="G2016" s="388">
        <v>52.142857142857146</v>
      </c>
      <c r="H2016" s="388">
        <v>25</v>
      </c>
      <c r="I2016" s="388">
        <v>4.3452380952380958</v>
      </c>
      <c r="J2016" s="388">
        <v>3.0833333333333334E-2</v>
      </c>
      <c r="K2016" s="386" t="s">
        <v>72</v>
      </c>
      <c r="L2016" s="386" t="s">
        <v>72</v>
      </c>
      <c r="M2016" s="386" t="s">
        <v>244</v>
      </c>
      <c r="N2016" s="386" t="s">
        <v>62</v>
      </c>
      <c r="O2016" s="386" t="s">
        <v>73</v>
      </c>
      <c r="P2016" s="386" t="s">
        <v>60</v>
      </c>
      <c r="Q2016" s="386" t="s">
        <v>74</v>
      </c>
      <c r="R2016" s="386"/>
      <c r="S2016" s="386"/>
      <c r="T2016" s="386" t="s">
        <v>390</v>
      </c>
      <c r="U2016" s="386" t="s">
        <v>406</v>
      </c>
    </row>
    <row r="2017" spans="1:21">
      <c r="A2017" s="386" t="s">
        <v>72</v>
      </c>
      <c r="B2017" s="386" t="s">
        <v>15</v>
      </c>
      <c r="C2017" s="386"/>
      <c r="D2017" s="387">
        <v>45108</v>
      </c>
      <c r="E2017" s="386">
        <v>7</v>
      </c>
      <c r="F2017" s="386">
        <v>2023</v>
      </c>
      <c r="G2017" s="388">
        <v>0</v>
      </c>
      <c r="H2017" s="388">
        <v>25</v>
      </c>
      <c r="I2017" s="388">
        <v>0</v>
      </c>
      <c r="J2017" s="388">
        <v>0</v>
      </c>
      <c r="K2017" s="386" t="s">
        <v>72</v>
      </c>
      <c r="L2017" s="386" t="s">
        <v>72</v>
      </c>
      <c r="M2017" s="386" t="s">
        <v>244</v>
      </c>
      <c r="N2017" s="386" t="s">
        <v>62</v>
      </c>
      <c r="O2017" s="386" t="s">
        <v>73</v>
      </c>
      <c r="P2017" s="386" t="s">
        <v>60</v>
      </c>
      <c r="Q2017" s="386" t="s">
        <v>74</v>
      </c>
      <c r="R2017" s="386"/>
      <c r="S2017" s="386"/>
      <c r="T2017" s="386" t="s">
        <v>390</v>
      </c>
      <c r="U2017" s="386" t="s">
        <v>406</v>
      </c>
    </row>
    <row r="2018" spans="1:21">
      <c r="A2018" s="386" t="s">
        <v>72</v>
      </c>
      <c r="B2018" s="386" t="s">
        <v>16</v>
      </c>
      <c r="C2018" s="386"/>
      <c r="D2018" s="387">
        <v>45108</v>
      </c>
      <c r="E2018" s="386">
        <v>7</v>
      </c>
      <c r="F2018" s="386">
        <v>2023</v>
      </c>
      <c r="G2018" s="388">
        <v>0</v>
      </c>
      <c r="H2018" s="388">
        <v>25</v>
      </c>
      <c r="I2018" s="388">
        <v>0</v>
      </c>
      <c r="J2018" s="388">
        <v>0</v>
      </c>
      <c r="K2018" s="386" t="s">
        <v>72</v>
      </c>
      <c r="L2018" s="386" t="s">
        <v>72</v>
      </c>
      <c r="M2018" s="386" t="s">
        <v>244</v>
      </c>
      <c r="N2018" s="386" t="s">
        <v>62</v>
      </c>
      <c r="O2018" s="386" t="s">
        <v>73</v>
      </c>
      <c r="P2018" s="386" t="s">
        <v>60</v>
      </c>
      <c r="Q2018" s="386" t="s">
        <v>74</v>
      </c>
      <c r="R2018" s="386"/>
      <c r="S2018" s="386"/>
      <c r="T2018" s="386" t="s">
        <v>390</v>
      </c>
      <c r="U2018" s="386" t="s">
        <v>406</v>
      </c>
    </row>
    <row r="2019" spans="1:21">
      <c r="A2019" s="386" t="s">
        <v>72</v>
      </c>
      <c r="B2019" s="386" t="s">
        <v>17</v>
      </c>
      <c r="C2019" s="386"/>
      <c r="D2019" s="387">
        <v>45108</v>
      </c>
      <c r="E2019" s="386">
        <v>7</v>
      </c>
      <c r="F2019" s="386">
        <v>2023</v>
      </c>
      <c r="G2019" s="388">
        <v>0</v>
      </c>
      <c r="H2019" s="388">
        <v>25</v>
      </c>
      <c r="I2019" s="388">
        <v>0</v>
      </c>
      <c r="J2019" s="388">
        <v>0</v>
      </c>
      <c r="K2019" s="386" t="s">
        <v>72</v>
      </c>
      <c r="L2019" s="386" t="s">
        <v>72</v>
      </c>
      <c r="M2019" s="386" t="s">
        <v>244</v>
      </c>
      <c r="N2019" s="386" t="s">
        <v>62</v>
      </c>
      <c r="O2019" s="386" t="s">
        <v>73</v>
      </c>
      <c r="P2019" s="386" t="s">
        <v>60</v>
      </c>
      <c r="Q2019" s="386" t="s">
        <v>74</v>
      </c>
      <c r="R2019" s="386"/>
      <c r="S2019" s="386"/>
      <c r="T2019" s="386" t="s">
        <v>390</v>
      </c>
      <c r="U2019" s="386" t="s">
        <v>406</v>
      </c>
    </row>
    <row r="2020" spans="1:21">
      <c r="A2020" s="386" t="s">
        <v>72</v>
      </c>
      <c r="B2020" s="386" t="s">
        <v>132</v>
      </c>
      <c r="C2020" s="386"/>
      <c r="D2020" s="387">
        <v>45108</v>
      </c>
      <c r="E2020" s="386">
        <v>7</v>
      </c>
      <c r="F2020" s="386">
        <v>2023</v>
      </c>
      <c r="G2020" s="388">
        <v>0</v>
      </c>
      <c r="H2020" s="388">
        <v>25</v>
      </c>
      <c r="I2020" s="388">
        <v>0</v>
      </c>
      <c r="J2020" s="388">
        <v>0</v>
      </c>
      <c r="K2020" s="386" t="s">
        <v>72</v>
      </c>
      <c r="L2020" s="386" t="s">
        <v>72</v>
      </c>
      <c r="M2020" s="386" t="s">
        <v>244</v>
      </c>
      <c r="N2020" s="386" t="s">
        <v>62</v>
      </c>
      <c r="O2020" s="386" t="s">
        <v>73</v>
      </c>
      <c r="P2020" s="386" t="s">
        <v>60</v>
      </c>
      <c r="Q2020" s="386" t="s">
        <v>74</v>
      </c>
      <c r="R2020" s="386"/>
      <c r="S2020" s="386"/>
      <c r="T2020" s="386" t="s">
        <v>390</v>
      </c>
      <c r="U2020" s="386" t="s">
        <v>406</v>
      </c>
    </row>
    <row r="2021" spans="1:21">
      <c r="A2021" s="386" t="s">
        <v>72</v>
      </c>
      <c r="B2021" s="386" t="s">
        <v>13</v>
      </c>
      <c r="C2021" s="386"/>
      <c r="D2021" s="387">
        <v>45108</v>
      </c>
      <c r="E2021" s="386">
        <v>7</v>
      </c>
      <c r="F2021" s="386">
        <v>2023</v>
      </c>
      <c r="G2021" s="388">
        <v>0</v>
      </c>
      <c r="H2021" s="388">
        <v>25</v>
      </c>
      <c r="I2021" s="388">
        <v>0</v>
      </c>
      <c r="J2021" s="388">
        <v>0</v>
      </c>
      <c r="K2021" s="386" t="s">
        <v>72</v>
      </c>
      <c r="L2021" s="386" t="s">
        <v>72</v>
      </c>
      <c r="M2021" s="386" t="s">
        <v>244</v>
      </c>
      <c r="N2021" s="386" t="s">
        <v>62</v>
      </c>
      <c r="O2021" s="386" t="s">
        <v>73</v>
      </c>
      <c r="P2021" s="386" t="s">
        <v>60</v>
      </c>
      <c r="Q2021" s="386" t="s">
        <v>74</v>
      </c>
      <c r="R2021" s="386"/>
      <c r="S2021" s="386"/>
      <c r="T2021" s="386" t="s">
        <v>390</v>
      </c>
      <c r="U2021" s="386" t="s">
        <v>406</v>
      </c>
    </row>
    <row r="2022" spans="1:21">
      <c r="A2022" s="386" t="s">
        <v>72</v>
      </c>
      <c r="B2022" s="386" t="s">
        <v>14</v>
      </c>
      <c r="C2022" s="386"/>
      <c r="D2022" s="387">
        <v>45108</v>
      </c>
      <c r="E2022" s="386">
        <v>7</v>
      </c>
      <c r="F2022" s="386">
        <v>2023</v>
      </c>
      <c r="G2022" s="388">
        <v>0</v>
      </c>
      <c r="H2022" s="388">
        <v>25</v>
      </c>
      <c r="I2022" s="388">
        <v>0</v>
      </c>
      <c r="J2022" s="388">
        <v>0</v>
      </c>
      <c r="K2022" s="386" t="s">
        <v>72</v>
      </c>
      <c r="L2022" s="386" t="s">
        <v>72</v>
      </c>
      <c r="M2022" s="386" t="s">
        <v>244</v>
      </c>
      <c r="N2022" s="386" t="s">
        <v>62</v>
      </c>
      <c r="O2022" s="386" t="s">
        <v>73</v>
      </c>
      <c r="P2022" s="386" t="s">
        <v>60</v>
      </c>
      <c r="Q2022" s="386" t="s">
        <v>74</v>
      </c>
      <c r="R2022" s="386"/>
      <c r="S2022" s="386"/>
      <c r="T2022" s="386" t="s">
        <v>390</v>
      </c>
      <c r="U2022" s="386" t="s">
        <v>406</v>
      </c>
    </row>
    <row r="2023" spans="1:21">
      <c r="A2023" s="386" t="s">
        <v>75</v>
      </c>
      <c r="B2023" s="386" t="s">
        <v>7</v>
      </c>
      <c r="C2023" s="386"/>
      <c r="D2023" s="387">
        <v>45108</v>
      </c>
      <c r="E2023" s="386">
        <v>7</v>
      </c>
      <c r="F2023" s="386">
        <v>2023</v>
      </c>
      <c r="G2023" s="388">
        <v>50</v>
      </c>
      <c r="H2023" s="388">
        <v>25</v>
      </c>
      <c r="I2023" s="388">
        <v>4.166666666666667</v>
      </c>
      <c r="J2023" s="388">
        <v>4.67</v>
      </c>
      <c r="K2023" s="386" t="s">
        <v>75</v>
      </c>
      <c r="L2023" s="386" t="s">
        <v>75</v>
      </c>
      <c r="M2023" s="386" t="s">
        <v>244</v>
      </c>
      <c r="N2023" s="386" t="s">
        <v>62</v>
      </c>
      <c r="O2023" s="386" t="s">
        <v>76</v>
      </c>
      <c r="P2023" s="386" t="s">
        <v>46</v>
      </c>
      <c r="Q2023" s="386" t="s">
        <v>77</v>
      </c>
      <c r="R2023" s="386"/>
      <c r="S2023" s="386"/>
      <c r="T2023" s="386" t="s">
        <v>390</v>
      </c>
      <c r="U2023" s="386" t="s">
        <v>406</v>
      </c>
    </row>
    <row r="2024" spans="1:21">
      <c r="A2024" s="386" t="s">
        <v>75</v>
      </c>
      <c r="B2024" s="386" t="s">
        <v>8</v>
      </c>
      <c r="C2024" s="386"/>
      <c r="D2024" s="387">
        <v>45108</v>
      </c>
      <c r="E2024" s="386">
        <v>7</v>
      </c>
      <c r="F2024" s="386">
        <v>2023</v>
      </c>
      <c r="G2024" s="388">
        <v>25</v>
      </c>
      <c r="H2024" s="388">
        <v>25</v>
      </c>
      <c r="I2024" s="388">
        <v>2.0833333333333335</v>
      </c>
      <c r="J2024" s="388">
        <v>4.9000000000000004</v>
      </c>
      <c r="K2024" s="386" t="s">
        <v>75</v>
      </c>
      <c r="L2024" s="386" t="s">
        <v>75</v>
      </c>
      <c r="M2024" s="386" t="s">
        <v>244</v>
      </c>
      <c r="N2024" s="386" t="s">
        <v>62</v>
      </c>
      <c r="O2024" s="386" t="s">
        <v>76</v>
      </c>
      <c r="P2024" s="386" t="s">
        <v>46</v>
      </c>
      <c r="Q2024" s="386" t="s">
        <v>77</v>
      </c>
      <c r="R2024" s="386"/>
      <c r="S2024" s="386"/>
      <c r="T2024" s="386" t="s">
        <v>390</v>
      </c>
      <c r="U2024" s="386" t="s">
        <v>406</v>
      </c>
    </row>
    <row r="2025" spans="1:21">
      <c r="A2025" s="386" t="s">
        <v>75</v>
      </c>
      <c r="B2025" s="386" t="s">
        <v>9</v>
      </c>
      <c r="C2025" s="386"/>
      <c r="D2025" s="387">
        <v>45108</v>
      </c>
      <c r="E2025" s="386">
        <v>7</v>
      </c>
      <c r="F2025" s="386">
        <v>2023</v>
      </c>
      <c r="G2025" s="388">
        <v>20</v>
      </c>
      <c r="H2025" s="388">
        <v>25</v>
      </c>
      <c r="I2025" s="388">
        <v>1.6666666666666667</v>
      </c>
      <c r="J2025" s="388">
        <v>1.18</v>
      </c>
      <c r="K2025" s="386" t="s">
        <v>75</v>
      </c>
      <c r="L2025" s="386" t="s">
        <v>75</v>
      </c>
      <c r="M2025" s="386" t="s">
        <v>244</v>
      </c>
      <c r="N2025" s="386" t="s">
        <v>62</v>
      </c>
      <c r="O2025" s="386" t="s">
        <v>76</v>
      </c>
      <c r="P2025" s="386" t="s">
        <v>46</v>
      </c>
      <c r="Q2025" s="386" t="s">
        <v>77</v>
      </c>
      <c r="R2025" s="386"/>
      <c r="S2025" s="386"/>
      <c r="T2025" s="386" t="s">
        <v>390</v>
      </c>
      <c r="U2025" s="386" t="s">
        <v>406</v>
      </c>
    </row>
    <row r="2026" spans="1:21">
      <c r="A2026" s="386" t="s">
        <v>75</v>
      </c>
      <c r="B2026" s="386" t="s">
        <v>10</v>
      </c>
      <c r="C2026" s="386"/>
      <c r="D2026" s="387">
        <v>45108</v>
      </c>
      <c r="E2026" s="386">
        <v>7</v>
      </c>
      <c r="F2026" s="386">
        <v>2023</v>
      </c>
      <c r="G2026" s="388">
        <v>5</v>
      </c>
      <c r="H2026" s="388">
        <v>25</v>
      </c>
      <c r="I2026" s="388">
        <v>0.41666666666666669</v>
      </c>
      <c r="J2026" s="388">
        <v>0</v>
      </c>
      <c r="K2026" s="386" t="s">
        <v>75</v>
      </c>
      <c r="L2026" s="386" t="s">
        <v>75</v>
      </c>
      <c r="M2026" s="386" t="s">
        <v>244</v>
      </c>
      <c r="N2026" s="386" t="s">
        <v>62</v>
      </c>
      <c r="O2026" s="386" t="s">
        <v>76</v>
      </c>
      <c r="P2026" s="386" t="s">
        <v>46</v>
      </c>
      <c r="Q2026" s="386" t="s">
        <v>77</v>
      </c>
      <c r="R2026" s="386"/>
      <c r="S2026" s="386"/>
      <c r="T2026" s="386" t="s">
        <v>390</v>
      </c>
      <c r="U2026" s="386" t="s">
        <v>406</v>
      </c>
    </row>
    <row r="2027" spans="1:21">
      <c r="A2027" s="386" t="s">
        <v>75</v>
      </c>
      <c r="B2027" s="386" t="s">
        <v>5</v>
      </c>
      <c r="C2027" s="386"/>
      <c r="D2027" s="387">
        <v>45108</v>
      </c>
      <c r="E2027" s="386">
        <v>7</v>
      </c>
      <c r="F2027" s="386">
        <v>2023</v>
      </c>
      <c r="G2027" s="388">
        <v>15</v>
      </c>
      <c r="H2027" s="388">
        <v>25</v>
      </c>
      <c r="I2027" s="388">
        <v>1.25</v>
      </c>
      <c r="J2027" s="388">
        <v>0</v>
      </c>
      <c r="K2027" s="386" t="s">
        <v>75</v>
      </c>
      <c r="L2027" s="386" t="s">
        <v>75</v>
      </c>
      <c r="M2027" s="386" t="s">
        <v>244</v>
      </c>
      <c r="N2027" s="386" t="s">
        <v>62</v>
      </c>
      <c r="O2027" s="386" t="s">
        <v>76</v>
      </c>
      <c r="P2027" s="386" t="s">
        <v>46</v>
      </c>
      <c r="Q2027" s="386" t="s">
        <v>77</v>
      </c>
      <c r="R2027" s="386"/>
      <c r="S2027" s="386"/>
      <c r="T2027" s="386" t="s">
        <v>390</v>
      </c>
      <c r="U2027" s="386" t="s">
        <v>406</v>
      </c>
    </row>
    <row r="2028" spans="1:21">
      <c r="A2028" s="386" t="s">
        <v>75</v>
      </c>
      <c r="B2028" s="386" t="s">
        <v>11</v>
      </c>
      <c r="C2028" s="386"/>
      <c r="D2028" s="387">
        <v>45108</v>
      </c>
      <c r="E2028" s="386">
        <v>7</v>
      </c>
      <c r="F2028" s="386">
        <v>2023</v>
      </c>
      <c r="G2028" s="388">
        <v>50</v>
      </c>
      <c r="H2028" s="388">
        <v>25</v>
      </c>
      <c r="I2028" s="388">
        <v>4.166666666666667</v>
      </c>
      <c r="J2028" s="388">
        <v>8.48</v>
      </c>
      <c r="K2028" s="386" t="s">
        <v>75</v>
      </c>
      <c r="L2028" s="386" t="s">
        <v>75</v>
      </c>
      <c r="M2028" s="386" t="s">
        <v>244</v>
      </c>
      <c r="N2028" s="386" t="s">
        <v>62</v>
      </c>
      <c r="O2028" s="386" t="s">
        <v>76</v>
      </c>
      <c r="P2028" s="386" t="s">
        <v>46</v>
      </c>
      <c r="Q2028" s="386" t="s">
        <v>77</v>
      </c>
      <c r="R2028" s="386"/>
      <c r="S2028" s="386"/>
      <c r="T2028" s="386" t="s">
        <v>390</v>
      </c>
      <c r="U2028" s="386" t="s">
        <v>406</v>
      </c>
    </row>
    <row r="2029" spans="1:21">
      <c r="A2029" s="386" t="s">
        <v>75</v>
      </c>
      <c r="B2029" s="386" t="s">
        <v>12</v>
      </c>
      <c r="C2029" s="386"/>
      <c r="D2029" s="387">
        <v>45108</v>
      </c>
      <c r="E2029" s="386">
        <v>7</v>
      </c>
      <c r="F2029" s="386">
        <v>2023</v>
      </c>
      <c r="G2029" s="388">
        <v>10</v>
      </c>
      <c r="H2029" s="388">
        <v>25</v>
      </c>
      <c r="I2029" s="388">
        <v>0.83333333333333337</v>
      </c>
      <c r="J2029" s="388">
        <v>0</v>
      </c>
      <c r="K2029" s="386" t="s">
        <v>75</v>
      </c>
      <c r="L2029" s="386" t="s">
        <v>75</v>
      </c>
      <c r="M2029" s="386" t="s">
        <v>244</v>
      </c>
      <c r="N2029" s="386" t="s">
        <v>62</v>
      </c>
      <c r="O2029" s="386" t="s">
        <v>76</v>
      </c>
      <c r="P2029" s="386" t="s">
        <v>46</v>
      </c>
      <c r="Q2029" s="386" t="s">
        <v>77</v>
      </c>
      <c r="R2029" s="386"/>
      <c r="S2029" s="386"/>
      <c r="T2029" s="386" t="s">
        <v>390</v>
      </c>
      <c r="U2029" s="386" t="s">
        <v>406</v>
      </c>
    </row>
    <row r="2030" spans="1:21">
      <c r="A2030" s="386" t="s">
        <v>75</v>
      </c>
      <c r="B2030" s="386" t="s">
        <v>15</v>
      </c>
      <c r="C2030" s="386"/>
      <c r="D2030" s="387">
        <v>45108</v>
      </c>
      <c r="E2030" s="386">
        <v>7</v>
      </c>
      <c r="F2030" s="386">
        <v>2023</v>
      </c>
      <c r="G2030" s="388">
        <v>5</v>
      </c>
      <c r="H2030" s="388">
        <v>25</v>
      </c>
      <c r="I2030" s="388">
        <v>0.41666666666666669</v>
      </c>
      <c r="J2030" s="388">
        <v>0</v>
      </c>
      <c r="K2030" s="386" t="s">
        <v>75</v>
      </c>
      <c r="L2030" s="386" t="s">
        <v>75</v>
      </c>
      <c r="M2030" s="386" t="s">
        <v>244</v>
      </c>
      <c r="N2030" s="386" t="s">
        <v>62</v>
      </c>
      <c r="O2030" s="386" t="s">
        <v>76</v>
      </c>
      <c r="P2030" s="386" t="s">
        <v>46</v>
      </c>
      <c r="Q2030" s="386" t="s">
        <v>77</v>
      </c>
      <c r="R2030" s="386"/>
      <c r="S2030" s="386"/>
      <c r="T2030" s="386" t="s">
        <v>390</v>
      </c>
      <c r="U2030" s="386" t="s">
        <v>406</v>
      </c>
    </row>
    <row r="2031" spans="1:21">
      <c r="A2031" s="386" t="s">
        <v>75</v>
      </c>
      <c r="B2031" s="386" t="s">
        <v>16</v>
      </c>
      <c r="C2031" s="386"/>
      <c r="D2031" s="387">
        <v>45108</v>
      </c>
      <c r="E2031" s="386">
        <v>7</v>
      </c>
      <c r="F2031" s="386">
        <v>2023</v>
      </c>
      <c r="G2031" s="388">
        <v>5</v>
      </c>
      <c r="H2031" s="388">
        <v>25</v>
      </c>
      <c r="I2031" s="388">
        <v>0.41666666666666669</v>
      </c>
      <c r="J2031" s="388">
        <v>0</v>
      </c>
      <c r="K2031" s="386" t="s">
        <v>75</v>
      </c>
      <c r="L2031" s="386" t="s">
        <v>75</v>
      </c>
      <c r="M2031" s="386" t="s">
        <v>244</v>
      </c>
      <c r="N2031" s="386" t="s">
        <v>62</v>
      </c>
      <c r="O2031" s="386" t="s">
        <v>76</v>
      </c>
      <c r="P2031" s="386" t="s">
        <v>46</v>
      </c>
      <c r="Q2031" s="386" t="s">
        <v>77</v>
      </c>
      <c r="R2031" s="386"/>
      <c r="S2031" s="386"/>
      <c r="T2031" s="386" t="s">
        <v>390</v>
      </c>
      <c r="U2031" s="386" t="s">
        <v>406</v>
      </c>
    </row>
    <row r="2032" spans="1:21">
      <c r="A2032" s="386" t="s">
        <v>75</v>
      </c>
      <c r="B2032" s="386" t="s">
        <v>17</v>
      </c>
      <c r="C2032" s="386"/>
      <c r="D2032" s="387">
        <v>45108</v>
      </c>
      <c r="E2032" s="386">
        <v>7</v>
      </c>
      <c r="F2032" s="386">
        <v>2023</v>
      </c>
      <c r="G2032" s="388">
        <v>5</v>
      </c>
      <c r="H2032" s="388">
        <v>25</v>
      </c>
      <c r="I2032" s="388">
        <v>0.41666666666666669</v>
      </c>
      <c r="J2032" s="388">
        <v>0</v>
      </c>
      <c r="K2032" s="386" t="s">
        <v>75</v>
      </c>
      <c r="L2032" s="386" t="s">
        <v>75</v>
      </c>
      <c r="M2032" s="386" t="s">
        <v>244</v>
      </c>
      <c r="N2032" s="386" t="s">
        <v>62</v>
      </c>
      <c r="O2032" s="386" t="s">
        <v>76</v>
      </c>
      <c r="P2032" s="386" t="s">
        <v>46</v>
      </c>
      <c r="Q2032" s="386" t="s">
        <v>77</v>
      </c>
      <c r="R2032" s="386"/>
      <c r="S2032" s="386"/>
      <c r="T2032" s="386" t="s">
        <v>390</v>
      </c>
      <c r="U2032" s="386" t="s">
        <v>406</v>
      </c>
    </row>
    <row r="2033" spans="1:21">
      <c r="A2033" s="386" t="s">
        <v>75</v>
      </c>
      <c r="B2033" s="386" t="s">
        <v>132</v>
      </c>
      <c r="C2033" s="386"/>
      <c r="D2033" s="387">
        <v>45108</v>
      </c>
      <c r="E2033" s="386">
        <v>7</v>
      </c>
      <c r="F2033" s="386">
        <v>2023</v>
      </c>
      <c r="G2033" s="388">
        <v>0</v>
      </c>
      <c r="H2033" s="388">
        <v>25</v>
      </c>
      <c r="I2033" s="388">
        <v>0</v>
      </c>
      <c r="J2033" s="388">
        <v>0</v>
      </c>
      <c r="K2033" s="386" t="s">
        <v>75</v>
      </c>
      <c r="L2033" s="386" t="s">
        <v>75</v>
      </c>
      <c r="M2033" s="386" t="s">
        <v>244</v>
      </c>
      <c r="N2033" s="386" t="s">
        <v>62</v>
      </c>
      <c r="O2033" s="386" t="s">
        <v>76</v>
      </c>
      <c r="P2033" s="386" t="s">
        <v>46</v>
      </c>
      <c r="Q2033" s="386" t="s">
        <v>77</v>
      </c>
      <c r="R2033" s="386"/>
      <c r="S2033" s="386"/>
      <c r="T2033" s="386" t="s">
        <v>390</v>
      </c>
      <c r="U2033" s="386" t="s">
        <v>406</v>
      </c>
    </row>
    <row r="2034" spans="1:21">
      <c r="A2034" s="386" t="s">
        <v>75</v>
      </c>
      <c r="B2034" s="386" t="s">
        <v>13</v>
      </c>
      <c r="C2034" s="386"/>
      <c r="D2034" s="387">
        <v>45108</v>
      </c>
      <c r="E2034" s="386">
        <v>7</v>
      </c>
      <c r="F2034" s="386">
        <v>2023</v>
      </c>
      <c r="G2034" s="388">
        <v>0</v>
      </c>
      <c r="H2034" s="388">
        <v>25</v>
      </c>
      <c r="I2034" s="388">
        <v>0</v>
      </c>
      <c r="J2034" s="388">
        <v>0</v>
      </c>
      <c r="K2034" s="386" t="s">
        <v>75</v>
      </c>
      <c r="L2034" s="386" t="s">
        <v>75</v>
      </c>
      <c r="M2034" s="386" t="s">
        <v>244</v>
      </c>
      <c r="N2034" s="386" t="s">
        <v>62</v>
      </c>
      <c r="O2034" s="386" t="s">
        <v>76</v>
      </c>
      <c r="P2034" s="386" t="s">
        <v>46</v>
      </c>
      <c r="Q2034" s="386" t="s">
        <v>77</v>
      </c>
      <c r="R2034" s="386"/>
      <c r="S2034" s="386"/>
      <c r="T2034" s="386" t="s">
        <v>390</v>
      </c>
      <c r="U2034" s="386" t="s">
        <v>406</v>
      </c>
    </row>
    <row r="2035" spans="1:21">
      <c r="A2035" s="386" t="s">
        <v>75</v>
      </c>
      <c r="B2035" s="386" t="s">
        <v>14</v>
      </c>
      <c r="C2035" s="386"/>
      <c r="D2035" s="387">
        <v>45108</v>
      </c>
      <c r="E2035" s="386">
        <v>7</v>
      </c>
      <c r="F2035" s="386">
        <v>2023</v>
      </c>
      <c r="G2035" s="388">
        <v>0</v>
      </c>
      <c r="H2035" s="388">
        <v>25</v>
      </c>
      <c r="I2035" s="388">
        <v>0</v>
      </c>
      <c r="J2035" s="388">
        <v>0</v>
      </c>
      <c r="K2035" s="386" t="s">
        <v>75</v>
      </c>
      <c r="L2035" s="386" t="s">
        <v>75</v>
      </c>
      <c r="M2035" s="386" t="s">
        <v>244</v>
      </c>
      <c r="N2035" s="386" t="s">
        <v>62</v>
      </c>
      <c r="O2035" s="386" t="s">
        <v>76</v>
      </c>
      <c r="P2035" s="386" t="s">
        <v>46</v>
      </c>
      <c r="Q2035" s="386" t="s">
        <v>77</v>
      </c>
      <c r="R2035" s="386"/>
      <c r="S2035" s="386"/>
      <c r="T2035" s="386" t="s">
        <v>390</v>
      </c>
      <c r="U2035" s="386" t="s">
        <v>406</v>
      </c>
    </row>
    <row r="2036" spans="1:21">
      <c r="A2036" s="386" t="s">
        <v>78</v>
      </c>
      <c r="B2036" s="386" t="s">
        <v>7</v>
      </c>
      <c r="C2036" s="386"/>
      <c r="D2036" s="387">
        <v>45108</v>
      </c>
      <c r="E2036" s="386">
        <v>7</v>
      </c>
      <c r="F2036" s="386">
        <v>2023</v>
      </c>
      <c r="G2036" s="388">
        <v>15.416666666666666</v>
      </c>
      <c r="H2036" s="388">
        <v>25</v>
      </c>
      <c r="I2036" s="388">
        <v>1.2847222222222221</v>
      </c>
      <c r="J2036" s="388">
        <v>7.26</v>
      </c>
      <c r="K2036" s="386" t="s">
        <v>78</v>
      </c>
      <c r="L2036" s="386" t="s">
        <v>78</v>
      </c>
      <c r="M2036" s="386" t="s">
        <v>244</v>
      </c>
      <c r="N2036" s="386" t="s">
        <v>79</v>
      </c>
      <c r="O2036" s="386" t="s">
        <v>80</v>
      </c>
      <c r="P2036" s="386" t="s">
        <v>60</v>
      </c>
      <c r="Q2036" s="386" t="s">
        <v>81</v>
      </c>
      <c r="R2036" s="386"/>
      <c r="S2036" s="386"/>
      <c r="T2036" s="386" t="s">
        <v>390</v>
      </c>
      <c r="U2036" s="386" t="s">
        <v>406</v>
      </c>
    </row>
    <row r="2037" spans="1:21">
      <c r="A2037" s="386" t="s">
        <v>78</v>
      </c>
      <c r="B2037" s="386" t="s">
        <v>8</v>
      </c>
      <c r="C2037" s="386"/>
      <c r="D2037" s="387">
        <v>45108</v>
      </c>
      <c r="E2037" s="386">
        <v>7</v>
      </c>
      <c r="F2037" s="386">
        <v>2023</v>
      </c>
      <c r="G2037" s="388">
        <v>12.333333333333334</v>
      </c>
      <c r="H2037" s="388">
        <v>25</v>
      </c>
      <c r="I2037" s="388">
        <v>1.0277777777777779</v>
      </c>
      <c r="J2037" s="388">
        <v>0</v>
      </c>
      <c r="K2037" s="386" t="s">
        <v>78</v>
      </c>
      <c r="L2037" s="386" t="s">
        <v>78</v>
      </c>
      <c r="M2037" s="386" t="s">
        <v>244</v>
      </c>
      <c r="N2037" s="386" t="s">
        <v>79</v>
      </c>
      <c r="O2037" s="386" t="s">
        <v>80</v>
      </c>
      <c r="P2037" s="386" t="s">
        <v>60</v>
      </c>
      <c r="Q2037" s="386" t="s">
        <v>81</v>
      </c>
      <c r="R2037" s="386"/>
      <c r="S2037" s="386"/>
      <c r="T2037" s="386" t="s">
        <v>390</v>
      </c>
      <c r="U2037" s="386" t="s">
        <v>406</v>
      </c>
    </row>
    <row r="2038" spans="1:21">
      <c r="A2038" s="386" t="s">
        <v>78</v>
      </c>
      <c r="B2038" s="386" t="s">
        <v>9</v>
      </c>
      <c r="C2038" s="386"/>
      <c r="D2038" s="387">
        <v>45108</v>
      </c>
      <c r="E2038" s="386">
        <v>7</v>
      </c>
      <c r="F2038" s="386">
        <v>2023</v>
      </c>
      <c r="G2038" s="388">
        <v>31.861111111111111</v>
      </c>
      <c r="H2038" s="388">
        <v>25</v>
      </c>
      <c r="I2038" s="388">
        <v>2.6550925925925926</v>
      </c>
      <c r="J2038" s="388">
        <v>2.40577</v>
      </c>
      <c r="K2038" s="386" t="s">
        <v>78</v>
      </c>
      <c r="L2038" s="386" t="s">
        <v>78</v>
      </c>
      <c r="M2038" s="386" t="s">
        <v>244</v>
      </c>
      <c r="N2038" s="386" t="s">
        <v>79</v>
      </c>
      <c r="O2038" s="386" t="s">
        <v>80</v>
      </c>
      <c r="P2038" s="386" t="s">
        <v>60</v>
      </c>
      <c r="Q2038" s="386" t="s">
        <v>81</v>
      </c>
      <c r="R2038" s="386"/>
      <c r="S2038" s="386"/>
      <c r="T2038" s="386" t="s">
        <v>390</v>
      </c>
      <c r="U2038" s="386" t="s">
        <v>406</v>
      </c>
    </row>
    <row r="2039" spans="1:21">
      <c r="A2039" s="386" t="s">
        <v>78</v>
      </c>
      <c r="B2039" s="386" t="s">
        <v>10</v>
      </c>
      <c r="C2039" s="386"/>
      <c r="D2039" s="387">
        <v>45108</v>
      </c>
      <c r="E2039" s="386">
        <v>7</v>
      </c>
      <c r="F2039" s="386">
        <v>2023</v>
      </c>
      <c r="G2039" s="388">
        <v>3.0833333333333335</v>
      </c>
      <c r="H2039" s="388">
        <v>25</v>
      </c>
      <c r="I2039" s="388">
        <v>0.25694444444444448</v>
      </c>
      <c r="J2039" s="388">
        <v>2.3930761766933499</v>
      </c>
      <c r="K2039" s="386" t="s">
        <v>78</v>
      </c>
      <c r="L2039" s="386" t="s">
        <v>78</v>
      </c>
      <c r="M2039" s="386" t="s">
        <v>244</v>
      </c>
      <c r="N2039" s="386" t="s">
        <v>79</v>
      </c>
      <c r="O2039" s="386" t="s">
        <v>80</v>
      </c>
      <c r="P2039" s="386" t="s">
        <v>60</v>
      </c>
      <c r="Q2039" s="386" t="s">
        <v>81</v>
      </c>
      <c r="R2039" s="386"/>
      <c r="S2039" s="386"/>
      <c r="T2039" s="386" t="s">
        <v>390</v>
      </c>
      <c r="U2039" s="386" t="s">
        <v>406</v>
      </c>
    </row>
    <row r="2040" spans="1:21">
      <c r="A2040" s="386" t="s">
        <v>78</v>
      </c>
      <c r="B2040" s="386" t="s">
        <v>5</v>
      </c>
      <c r="C2040" s="386"/>
      <c r="D2040" s="387">
        <v>45108</v>
      </c>
      <c r="E2040" s="386">
        <v>7</v>
      </c>
      <c r="F2040" s="386">
        <v>2023</v>
      </c>
      <c r="G2040" s="388">
        <v>16.444444444444443</v>
      </c>
      <c r="H2040" s="388">
        <v>25</v>
      </c>
      <c r="I2040" s="388">
        <v>1.3703703703703702</v>
      </c>
      <c r="J2040" s="388">
        <v>0</v>
      </c>
      <c r="K2040" s="386" t="s">
        <v>78</v>
      </c>
      <c r="L2040" s="386" t="s">
        <v>78</v>
      </c>
      <c r="M2040" s="386" t="s">
        <v>244</v>
      </c>
      <c r="N2040" s="386" t="s">
        <v>79</v>
      </c>
      <c r="O2040" s="386" t="s">
        <v>80</v>
      </c>
      <c r="P2040" s="386" t="s">
        <v>60</v>
      </c>
      <c r="Q2040" s="386" t="s">
        <v>81</v>
      </c>
      <c r="R2040" s="386"/>
      <c r="S2040" s="386"/>
      <c r="T2040" s="386" t="s">
        <v>390</v>
      </c>
      <c r="U2040" s="386" t="s">
        <v>406</v>
      </c>
    </row>
    <row r="2041" spans="1:21">
      <c r="A2041" s="386" t="s">
        <v>78</v>
      </c>
      <c r="B2041" s="386" t="s">
        <v>11</v>
      </c>
      <c r="C2041" s="386"/>
      <c r="D2041" s="387">
        <v>45108</v>
      </c>
      <c r="E2041" s="386">
        <v>7</v>
      </c>
      <c r="F2041" s="386">
        <v>2023</v>
      </c>
      <c r="G2041" s="388">
        <v>94.555555555555557</v>
      </c>
      <c r="H2041" s="388">
        <v>25</v>
      </c>
      <c r="I2041" s="388">
        <v>7.8796296296296306</v>
      </c>
      <c r="J2041" s="388">
        <v>2.0009199999999998</v>
      </c>
      <c r="K2041" s="386" t="s">
        <v>78</v>
      </c>
      <c r="L2041" s="386" t="s">
        <v>78</v>
      </c>
      <c r="M2041" s="386" t="s">
        <v>244</v>
      </c>
      <c r="N2041" s="386" t="s">
        <v>79</v>
      </c>
      <c r="O2041" s="386" t="s">
        <v>80</v>
      </c>
      <c r="P2041" s="386" t="s">
        <v>60</v>
      </c>
      <c r="Q2041" s="386" t="s">
        <v>81</v>
      </c>
      <c r="R2041" s="386"/>
      <c r="S2041" s="386"/>
      <c r="T2041" s="386" t="s">
        <v>390</v>
      </c>
      <c r="U2041" s="386" t="s">
        <v>406</v>
      </c>
    </row>
    <row r="2042" spans="1:21">
      <c r="A2042" s="386" t="s">
        <v>78</v>
      </c>
      <c r="B2042" s="386" t="s">
        <v>12</v>
      </c>
      <c r="C2042" s="386"/>
      <c r="D2042" s="387">
        <v>45108</v>
      </c>
      <c r="E2042" s="386">
        <v>7</v>
      </c>
      <c r="F2042" s="386">
        <v>2023</v>
      </c>
      <c r="G2042" s="388">
        <v>10.277777777777779</v>
      </c>
      <c r="H2042" s="388">
        <v>25</v>
      </c>
      <c r="I2042" s="388">
        <v>0.85648148148148151</v>
      </c>
      <c r="J2042" s="388">
        <v>0.38612000000000002</v>
      </c>
      <c r="K2042" s="386" t="s">
        <v>78</v>
      </c>
      <c r="L2042" s="386" t="s">
        <v>78</v>
      </c>
      <c r="M2042" s="386" t="s">
        <v>244</v>
      </c>
      <c r="N2042" s="386" t="s">
        <v>79</v>
      </c>
      <c r="O2042" s="386" t="s">
        <v>80</v>
      </c>
      <c r="P2042" s="386" t="s">
        <v>60</v>
      </c>
      <c r="Q2042" s="386" t="s">
        <v>81</v>
      </c>
      <c r="R2042" s="386"/>
      <c r="S2042" s="386"/>
      <c r="T2042" s="386" t="s">
        <v>390</v>
      </c>
      <c r="U2042" s="386" t="s">
        <v>406</v>
      </c>
    </row>
    <row r="2043" spans="1:21">
      <c r="A2043" s="386" t="s">
        <v>78</v>
      </c>
      <c r="B2043" s="386" t="s">
        <v>15</v>
      </c>
      <c r="C2043" s="386"/>
      <c r="D2043" s="387">
        <v>45108</v>
      </c>
      <c r="E2043" s="386">
        <v>7</v>
      </c>
      <c r="F2043" s="386">
        <v>2023</v>
      </c>
      <c r="G2043" s="388">
        <v>0</v>
      </c>
      <c r="H2043" s="388">
        <v>25</v>
      </c>
      <c r="I2043" s="388">
        <v>0</v>
      </c>
      <c r="J2043" s="388">
        <v>0</v>
      </c>
      <c r="K2043" s="386" t="s">
        <v>78</v>
      </c>
      <c r="L2043" s="386" t="s">
        <v>78</v>
      </c>
      <c r="M2043" s="386" t="s">
        <v>244</v>
      </c>
      <c r="N2043" s="386" t="s">
        <v>79</v>
      </c>
      <c r="O2043" s="386" t="s">
        <v>80</v>
      </c>
      <c r="P2043" s="386" t="s">
        <v>60</v>
      </c>
      <c r="Q2043" s="386" t="s">
        <v>81</v>
      </c>
      <c r="R2043" s="386"/>
      <c r="S2043" s="386"/>
      <c r="T2043" s="386" t="s">
        <v>390</v>
      </c>
      <c r="U2043" s="386" t="s">
        <v>406</v>
      </c>
    </row>
    <row r="2044" spans="1:21">
      <c r="A2044" s="386" t="s">
        <v>78</v>
      </c>
      <c r="B2044" s="386" t="s">
        <v>16</v>
      </c>
      <c r="C2044" s="386"/>
      <c r="D2044" s="387">
        <v>45108</v>
      </c>
      <c r="E2044" s="386">
        <v>7</v>
      </c>
      <c r="F2044" s="386">
        <v>2023</v>
      </c>
      <c r="G2044" s="388">
        <v>1.0277777777777777</v>
      </c>
      <c r="H2044" s="388">
        <v>25</v>
      </c>
      <c r="I2044" s="388">
        <v>8.564814814814814E-2</v>
      </c>
      <c r="J2044" s="388">
        <v>0.01</v>
      </c>
      <c r="K2044" s="386" t="s">
        <v>78</v>
      </c>
      <c r="L2044" s="386" t="s">
        <v>78</v>
      </c>
      <c r="M2044" s="386" t="s">
        <v>244</v>
      </c>
      <c r="N2044" s="386" t="s">
        <v>79</v>
      </c>
      <c r="O2044" s="386" t="s">
        <v>80</v>
      </c>
      <c r="P2044" s="386" t="s">
        <v>60</v>
      </c>
      <c r="Q2044" s="386" t="s">
        <v>81</v>
      </c>
      <c r="R2044" s="386"/>
      <c r="S2044" s="386"/>
      <c r="T2044" s="386" t="s">
        <v>390</v>
      </c>
      <c r="U2044" s="386" t="s">
        <v>406</v>
      </c>
    </row>
    <row r="2045" spans="1:21">
      <c r="A2045" s="386" t="s">
        <v>78</v>
      </c>
      <c r="B2045" s="386" t="s">
        <v>17</v>
      </c>
      <c r="C2045" s="386"/>
      <c r="D2045" s="387">
        <v>45108</v>
      </c>
      <c r="E2045" s="386">
        <v>7</v>
      </c>
      <c r="F2045" s="386">
        <v>2023</v>
      </c>
      <c r="G2045" s="388">
        <v>0</v>
      </c>
      <c r="H2045" s="388">
        <v>25</v>
      </c>
      <c r="I2045" s="388">
        <v>0</v>
      </c>
      <c r="J2045" s="388">
        <v>0</v>
      </c>
      <c r="K2045" s="386" t="s">
        <v>78</v>
      </c>
      <c r="L2045" s="386" t="s">
        <v>78</v>
      </c>
      <c r="M2045" s="386" t="s">
        <v>244</v>
      </c>
      <c r="N2045" s="386" t="s">
        <v>79</v>
      </c>
      <c r="O2045" s="386" t="s">
        <v>80</v>
      </c>
      <c r="P2045" s="386" t="s">
        <v>60</v>
      </c>
      <c r="Q2045" s="386" t="s">
        <v>81</v>
      </c>
      <c r="R2045" s="386"/>
      <c r="S2045" s="386"/>
      <c r="T2045" s="386" t="s">
        <v>390</v>
      </c>
      <c r="U2045" s="386" t="s">
        <v>406</v>
      </c>
    </row>
    <row r="2046" spans="1:21">
      <c r="A2046" s="386" t="s">
        <v>78</v>
      </c>
      <c r="B2046" s="386" t="s">
        <v>132</v>
      </c>
      <c r="C2046" s="386"/>
      <c r="D2046" s="387">
        <v>45108</v>
      </c>
      <c r="E2046" s="386">
        <v>7</v>
      </c>
      <c r="F2046" s="386">
        <v>2023</v>
      </c>
      <c r="G2046" s="388">
        <v>0</v>
      </c>
      <c r="H2046" s="388">
        <v>25</v>
      </c>
      <c r="I2046" s="388">
        <v>0</v>
      </c>
      <c r="J2046" s="388">
        <v>0</v>
      </c>
      <c r="K2046" s="386" t="s">
        <v>78</v>
      </c>
      <c r="L2046" s="386" t="s">
        <v>78</v>
      </c>
      <c r="M2046" s="386" t="s">
        <v>244</v>
      </c>
      <c r="N2046" s="386" t="s">
        <v>79</v>
      </c>
      <c r="O2046" s="386" t="s">
        <v>80</v>
      </c>
      <c r="P2046" s="386" t="s">
        <v>60</v>
      </c>
      <c r="Q2046" s="386" t="s">
        <v>81</v>
      </c>
      <c r="R2046" s="386"/>
      <c r="S2046" s="386"/>
      <c r="T2046" s="386" t="s">
        <v>390</v>
      </c>
      <c r="U2046" s="386" t="s">
        <v>406</v>
      </c>
    </row>
    <row r="2047" spans="1:21">
      <c r="A2047" s="386" t="s">
        <v>78</v>
      </c>
      <c r="B2047" s="386" t="s">
        <v>13</v>
      </c>
      <c r="C2047" s="386"/>
      <c r="D2047" s="387">
        <v>45108</v>
      </c>
      <c r="E2047" s="386">
        <v>7</v>
      </c>
      <c r="F2047" s="386">
        <v>2023</v>
      </c>
      <c r="G2047" s="388">
        <v>0</v>
      </c>
      <c r="H2047" s="388">
        <v>25</v>
      </c>
      <c r="I2047" s="388">
        <v>0</v>
      </c>
      <c r="J2047" s="388">
        <v>0</v>
      </c>
      <c r="K2047" s="386" t="s">
        <v>78</v>
      </c>
      <c r="L2047" s="386" t="s">
        <v>78</v>
      </c>
      <c r="M2047" s="386" t="s">
        <v>244</v>
      </c>
      <c r="N2047" s="386" t="s">
        <v>79</v>
      </c>
      <c r="O2047" s="386" t="s">
        <v>80</v>
      </c>
      <c r="P2047" s="386" t="s">
        <v>60</v>
      </c>
      <c r="Q2047" s="386" t="s">
        <v>81</v>
      </c>
      <c r="R2047" s="386"/>
      <c r="S2047" s="386"/>
      <c r="T2047" s="386" t="s">
        <v>390</v>
      </c>
      <c r="U2047" s="386" t="s">
        <v>406</v>
      </c>
    </row>
    <row r="2048" spans="1:21">
      <c r="A2048" s="386" t="s">
        <v>78</v>
      </c>
      <c r="B2048" s="386" t="s">
        <v>14</v>
      </c>
      <c r="C2048" s="386"/>
      <c r="D2048" s="387">
        <v>45108</v>
      </c>
      <c r="E2048" s="386">
        <v>7</v>
      </c>
      <c r="F2048" s="386">
        <v>2023</v>
      </c>
      <c r="G2048" s="388">
        <v>0</v>
      </c>
      <c r="H2048" s="388">
        <v>25</v>
      </c>
      <c r="I2048" s="388">
        <v>0</v>
      </c>
      <c r="J2048" s="388">
        <v>0</v>
      </c>
      <c r="K2048" s="386" t="s">
        <v>78</v>
      </c>
      <c r="L2048" s="386" t="s">
        <v>78</v>
      </c>
      <c r="M2048" s="386" t="s">
        <v>244</v>
      </c>
      <c r="N2048" s="386" t="s">
        <v>79</v>
      </c>
      <c r="O2048" s="386" t="s">
        <v>80</v>
      </c>
      <c r="P2048" s="386" t="s">
        <v>60</v>
      </c>
      <c r="Q2048" s="386" t="s">
        <v>81</v>
      </c>
      <c r="R2048" s="386"/>
      <c r="S2048" s="386"/>
      <c r="T2048" s="386" t="s">
        <v>390</v>
      </c>
      <c r="U2048" s="386" t="s">
        <v>406</v>
      </c>
    </row>
    <row r="2049" spans="1:21">
      <c r="A2049" s="386" t="s">
        <v>82</v>
      </c>
      <c r="B2049" s="386" t="s">
        <v>7</v>
      </c>
      <c r="C2049" s="386"/>
      <c r="D2049" s="387">
        <v>45108</v>
      </c>
      <c r="E2049" s="386">
        <v>7</v>
      </c>
      <c r="F2049" s="386">
        <v>2023</v>
      </c>
      <c r="G2049" s="388">
        <v>33.962264150943398</v>
      </c>
      <c r="H2049" s="388">
        <v>25</v>
      </c>
      <c r="I2049" s="388">
        <v>2.8301886792452833</v>
      </c>
      <c r="J2049" s="388">
        <v>7.22</v>
      </c>
      <c r="K2049" s="386" t="s">
        <v>82</v>
      </c>
      <c r="L2049" s="386" t="s">
        <v>41</v>
      </c>
      <c r="M2049" s="386" t="s">
        <v>244</v>
      </c>
      <c r="N2049" s="386" t="s">
        <v>83</v>
      </c>
      <c r="O2049" s="386" t="s">
        <v>84</v>
      </c>
      <c r="P2049" s="386" t="s">
        <v>46</v>
      </c>
      <c r="Q2049" s="386" t="s">
        <v>85</v>
      </c>
      <c r="R2049" s="386"/>
      <c r="S2049" s="386"/>
      <c r="T2049" s="386" t="s">
        <v>390</v>
      </c>
      <c r="U2049" s="386" t="s">
        <v>406</v>
      </c>
    </row>
    <row r="2050" spans="1:21">
      <c r="A2050" s="386" t="s">
        <v>82</v>
      </c>
      <c r="B2050" s="386" t="s">
        <v>8</v>
      </c>
      <c r="C2050" s="386"/>
      <c r="D2050" s="387">
        <v>45108</v>
      </c>
      <c r="E2050" s="386">
        <v>7</v>
      </c>
      <c r="F2050" s="386">
        <v>2023</v>
      </c>
      <c r="G2050" s="388">
        <v>22.641509433962266</v>
      </c>
      <c r="H2050" s="388">
        <v>25</v>
      </c>
      <c r="I2050" s="388">
        <v>1.8867924528301887</v>
      </c>
      <c r="J2050" s="388">
        <v>0</v>
      </c>
      <c r="K2050" s="386" t="s">
        <v>82</v>
      </c>
      <c r="L2050" s="386" t="s">
        <v>41</v>
      </c>
      <c r="M2050" s="386" t="s">
        <v>244</v>
      </c>
      <c r="N2050" s="386" t="s">
        <v>83</v>
      </c>
      <c r="O2050" s="386" t="s">
        <v>84</v>
      </c>
      <c r="P2050" s="386" t="s">
        <v>46</v>
      </c>
      <c r="Q2050" s="386" t="s">
        <v>85</v>
      </c>
      <c r="R2050" s="386"/>
      <c r="S2050" s="386"/>
      <c r="T2050" s="386" t="s">
        <v>390</v>
      </c>
      <c r="U2050" s="386" t="s">
        <v>406</v>
      </c>
    </row>
    <row r="2051" spans="1:21">
      <c r="A2051" s="386" t="s">
        <v>82</v>
      </c>
      <c r="B2051" s="386" t="s">
        <v>9</v>
      </c>
      <c r="C2051" s="386"/>
      <c r="D2051" s="387">
        <v>45108</v>
      </c>
      <c r="E2051" s="386">
        <v>7</v>
      </c>
      <c r="F2051" s="386">
        <v>2023</v>
      </c>
      <c r="G2051" s="388">
        <v>13.584905660377355</v>
      </c>
      <c r="H2051" s="388">
        <v>25</v>
      </c>
      <c r="I2051" s="388">
        <v>1.132075471698113</v>
      </c>
      <c r="J2051" s="388">
        <v>0</v>
      </c>
      <c r="K2051" s="386" t="s">
        <v>82</v>
      </c>
      <c r="L2051" s="386" t="s">
        <v>41</v>
      </c>
      <c r="M2051" s="386" t="s">
        <v>244</v>
      </c>
      <c r="N2051" s="386" t="s">
        <v>83</v>
      </c>
      <c r="O2051" s="386" t="s">
        <v>84</v>
      </c>
      <c r="P2051" s="386" t="s">
        <v>46</v>
      </c>
      <c r="Q2051" s="386" t="s">
        <v>85</v>
      </c>
      <c r="R2051" s="386"/>
      <c r="S2051" s="386"/>
      <c r="T2051" s="386" t="s">
        <v>390</v>
      </c>
      <c r="U2051" s="386" t="s">
        <v>406</v>
      </c>
    </row>
    <row r="2052" spans="1:21">
      <c r="A2052" s="386" t="s">
        <v>82</v>
      </c>
      <c r="B2052" s="386" t="s">
        <v>10</v>
      </c>
      <c r="C2052" s="386"/>
      <c r="D2052" s="387">
        <v>45108</v>
      </c>
      <c r="E2052" s="386">
        <v>7</v>
      </c>
      <c r="F2052" s="386">
        <v>2023</v>
      </c>
      <c r="G2052" s="388">
        <v>3.3962264150943389</v>
      </c>
      <c r="H2052" s="388">
        <v>25</v>
      </c>
      <c r="I2052" s="388">
        <v>0.28301886792452824</v>
      </c>
      <c r="J2052" s="388">
        <v>0</v>
      </c>
      <c r="K2052" s="386" t="s">
        <v>82</v>
      </c>
      <c r="L2052" s="386" t="s">
        <v>41</v>
      </c>
      <c r="M2052" s="386" t="s">
        <v>244</v>
      </c>
      <c r="N2052" s="386" t="s">
        <v>83</v>
      </c>
      <c r="O2052" s="386" t="s">
        <v>84</v>
      </c>
      <c r="P2052" s="386" t="s">
        <v>46</v>
      </c>
      <c r="Q2052" s="386" t="s">
        <v>85</v>
      </c>
      <c r="R2052" s="386"/>
      <c r="S2052" s="386"/>
      <c r="T2052" s="386" t="s">
        <v>390</v>
      </c>
      <c r="U2052" s="386" t="s">
        <v>406</v>
      </c>
    </row>
    <row r="2053" spans="1:21">
      <c r="A2053" s="386" t="s">
        <v>82</v>
      </c>
      <c r="B2053" s="386" t="s">
        <v>5</v>
      </c>
      <c r="C2053" s="386"/>
      <c r="D2053" s="387">
        <v>45108</v>
      </c>
      <c r="E2053" s="386">
        <v>7</v>
      </c>
      <c r="F2053" s="386">
        <v>2023</v>
      </c>
      <c r="G2053" s="388">
        <v>19.811399999999999</v>
      </c>
      <c r="H2053" s="388">
        <v>25</v>
      </c>
      <c r="I2053" s="388">
        <v>1.6509499999999999</v>
      </c>
      <c r="J2053" s="388">
        <v>0</v>
      </c>
      <c r="K2053" s="386" t="s">
        <v>82</v>
      </c>
      <c r="L2053" s="386" t="s">
        <v>41</v>
      </c>
      <c r="M2053" s="386" t="s">
        <v>244</v>
      </c>
      <c r="N2053" s="386" t="s">
        <v>83</v>
      </c>
      <c r="O2053" s="386" t="s">
        <v>84</v>
      </c>
      <c r="P2053" s="386" t="s">
        <v>46</v>
      </c>
      <c r="Q2053" s="386" t="s">
        <v>85</v>
      </c>
      <c r="R2053" s="386"/>
      <c r="S2053" s="386"/>
      <c r="T2053" s="386" t="s">
        <v>390</v>
      </c>
      <c r="U2053" s="386" t="s">
        <v>406</v>
      </c>
    </row>
    <row r="2054" spans="1:21">
      <c r="A2054" s="386" t="s">
        <v>82</v>
      </c>
      <c r="B2054" s="386" t="s">
        <v>11</v>
      </c>
      <c r="C2054" s="386"/>
      <c r="D2054" s="387">
        <v>45108</v>
      </c>
      <c r="E2054" s="386">
        <v>7</v>
      </c>
      <c r="F2054" s="386">
        <v>2023</v>
      </c>
      <c r="G2054" s="388">
        <v>90.566037735849065</v>
      </c>
      <c r="H2054" s="388">
        <v>25</v>
      </c>
      <c r="I2054" s="388">
        <v>7.5471698113207548</v>
      </c>
      <c r="J2054" s="388">
        <v>2.2160000000000002</v>
      </c>
      <c r="K2054" s="386" t="s">
        <v>82</v>
      </c>
      <c r="L2054" s="386" t="s">
        <v>41</v>
      </c>
      <c r="M2054" s="386" t="s">
        <v>244</v>
      </c>
      <c r="N2054" s="386" t="s">
        <v>83</v>
      </c>
      <c r="O2054" s="386" t="s">
        <v>84</v>
      </c>
      <c r="P2054" s="386" t="s">
        <v>46</v>
      </c>
      <c r="Q2054" s="386" t="s">
        <v>85</v>
      </c>
      <c r="R2054" s="386"/>
      <c r="S2054" s="386"/>
      <c r="T2054" s="386" t="s">
        <v>390</v>
      </c>
      <c r="U2054" s="386" t="s">
        <v>406</v>
      </c>
    </row>
    <row r="2055" spans="1:21">
      <c r="A2055" s="386" t="s">
        <v>82</v>
      </c>
      <c r="B2055" s="386" t="s">
        <v>12</v>
      </c>
      <c r="C2055" s="386"/>
      <c r="D2055" s="387">
        <v>45108</v>
      </c>
      <c r="E2055" s="386">
        <v>7</v>
      </c>
      <c r="F2055" s="386">
        <v>2023</v>
      </c>
      <c r="G2055" s="388">
        <v>11.320754716981133</v>
      </c>
      <c r="H2055" s="388">
        <v>25</v>
      </c>
      <c r="I2055" s="388">
        <v>0.94339622641509435</v>
      </c>
      <c r="J2055" s="388">
        <v>0</v>
      </c>
      <c r="K2055" s="386" t="s">
        <v>82</v>
      </c>
      <c r="L2055" s="386" t="s">
        <v>41</v>
      </c>
      <c r="M2055" s="386" t="s">
        <v>244</v>
      </c>
      <c r="N2055" s="386" t="s">
        <v>83</v>
      </c>
      <c r="O2055" s="386" t="s">
        <v>84</v>
      </c>
      <c r="P2055" s="386" t="s">
        <v>46</v>
      </c>
      <c r="Q2055" s="386" t="s">
        <v>85</v>
      </c>
      <c r="R2055" s="386"/>
      <c r="S2055" s="386"/>
      <c r="T2055" s="386" t="s">
        <v>390</v>
      </c>
      <c r="U2055" s="386" t="s">
        <v>406</v>
      </c>
    </row>
    <row r="2056" spans="1:21">
      <c r="A2056" s="386" t="s">
        <v>82</v>
      </c>
      <c r="B2056" s="386" t="s">
        <v>15</v>
      </c>
      <c r="C2056" s="386"/>
      <c r="D2056" s="387">
        <v>45108</v>
      </c>
      <c r="E2056" s="386">
        <v>7</v>
      </c>
      <c r="F2056" s="386">
        <v>2023</v>
      </c>
      <c r="G2056" s="388">
        <v>3.3962264150943389</v>
      </c>
      <c r="H2056" s="388">
        <v>25</v>
      </c>
      <c r="I2056" s="388">
        <v>0.28301886792452824</v>
      </c>
      <c r="J2056" s="388">
        <v>0</v>
      </c>
      <c r="K2056" s="386" t="s">
        <v>82</v>
      </c>
      <c r="L2056" s="386" t="s">
        <v>41</v>
      </c>
      <c r="M2056" s="386" t="s">
        <v>244</v>
      </c>
      <c r="N2056" s="386" t="s">
        <v>83</v>
      </c>
      <c r="O2056" s="386" t="s">
        <v>84</v>
      </c>
      <c r="P2056" s="386" t="s">
        <v>46</v>
      </c>
      <c r="Q2056" s="386" t="s">
        <v>85</v>
      </c>
      <c r="R2056" s="386"/>
      <c r="S2056" s="386"/>
      <c r="T2056" s="386" t="s">
        <v>390</v>
      </c>
      <c r="U2056" s="386" t="s">
        <v>406</v>
      </c>
    </row>
    <row r="2057" spans="1:21">
      <c r="A2057" s="386" t="s">
        <v>82</v>
      </c>
      <c r="B2057" s="386" t="s">
        <v>16</v>
      </c>
      <c r="C2057" s="386"/>
      <c r="D2057" s="387">
        <v>45108</v>
      </c>
      <c r="E2057" s="386">
        <v>7</v>
      </c>
      <c r="F2057" s="386">
        <v>2023</v>
      </c>
      <c r="G2057" s="388">
        <v>11.320754716981133</v>
      </c>
      <c r="H2057" s="388">
        <v>25</v>
      </c>
      <c r="I2057" s="388">
        <v>0.94339622641509435</v>
      </c>
      <c r="J2057" s="388">
        <v>0</v>
      </c>
      <c r="K2057" s="386" t="s">
        <v>82</v>
      </c>
      <c r="L2057" s="386" t="s">
        <v>41</v>
      </c>
      <c r="M2057" s="386" t="s">
        <v>244</v>
      </c>
      <c r="N2057" s="386" t="s">
        <v>83</v>
      </c>
      <c r="O2057" s="386" t="s">
        <v>84</v>
      </c>
      <c r="P2057" s="386" t="s">
        <v>46</v>
      </c>
      <c r="Q2057" s="386" t="s">
        <v>85</v>
      </c>
      <c r="R2057" s="386"/>
      <c r="S2057" s="386"/>
      <c r="T2057" s="386" t="s">
        <v>390</v>
      </c>
      <c r="U2057" s="386" t="s">
        <v>406</v>
      </c>
    </row>
    <row r="2058" spans="1:21">
      <c r="A2058" s="386" t="s">
        <v>82</v>
      </c>
      <c r="B2058" s="386" t="s">
        <v>17</v>
      </c>
      <c r="C2058" s="386"/>
      <c r="D2058" s="387">
        <v>45108</v>
      </c>
      <c r="E2058" s="386">
        <v>7</v>
      </c>
      <c r="F2058" s="386">
        <v>2023</v>
      </c>
      <c r="G2058" s="388">
        <v>0</v>
      </c>
      <c r="H2058" s="388">
        <v>25</v>
      </c>
      <c r="I2058" s="388">
        <v>0</v>
      </c>
      <c r="J2058" s="388">
        <v>0</v>
      </c>
      <c r="K2058" s="386" t="s">
        <v>82</v>
      </c>
      <c r="L2058" s="386" t="s">
        <v>41</v>
      </c>
      <c r="M2058" s="386" t="s">
        <v>244</v>
      </c>
      <c r="N2058" s="386" t="s">
        <v>83</v>
      </c>
      <c r="O2058" s="386" t="s">
        <v>84</v>
      </c>
      <c r="P2058" s="386" t="s">
        <v>46</v>
      </c>
      <c r="Q2058" s="386" t="s">
        <v>85</v>
      </c>
      <c r="R2058" s="386"/>
      <c r="S2058" s="386"/>
      <c r="T2058" s="386" t="s">
        <v>390</v>
      </c>
      <c r="U2058" s="386" t="s">
        <v>406</v>
      </c>
    </row>
    <row r="2059" spans="1:21">
      <c r="A2059" s="386" t="s">
        <v>82</v>
      </c>
      <c r="B2059" s="386" t="s">
        <v>132</v>
      </c>
      <c r="C2059" s="386"/>
      <c r="D2059" s="387">
        <v>45108</v>
      </c>
      <c r="E2059" s="386">
        <v>7</v>
      </c>
      <c r="F2059" s="386">
        <v>2023</v>
      </c>
      <c r="G2059" s="388">
        <v>0</v>
      </c>
      <c r="H2059" s="388">
        <v>25</v>
      </c>
      <c r="I2059" s="388">
        <v>0</v>
      </c>
      <c r="J2059" s="388">
        <v>12</v>
      </c>
      <c r="K2059" s="386" t="s">
        <v>82</v>
      </c>
      <c r="L2059" s="386" t="s">
        <v>41</v>
      </c>
      <c r="M2059" s="386" t="s">
        <v>244</v>
      </c>
      <c r="N2059" s="386" t="s">
        <v>83</v>
      </c>
      <c r="O2059" s="386" t="s">
        <v>84</v>
      </c>
      <c r="P2059" s="386" t="s">
        <v>46</v>
      </c>
      <c r="Q2059" s="386" t="s">
        <v>85</v>
      </c>
      <c r="R2059" s="386"/>
      <c r="S2059" s="386"/>
      <c r="T2059" s="386" t="s">
        <v>390</v>
      </c>
      <c r="U2059" s="386" t="s">
        <v>406</v>
      </c>
    </row>
    <row r="2060" spans="1:21">
      <c r="A2060" s="386" t="s">
        <v>82</v>
      </c>
      <c r="B2060" s="386" t="s">
        <v>13</v>
      </c>
      <c r="C2060" s="386"/>
      <c r="D2060" s="387">
        <v>45108</v>
      </c>
      <c r="E2060" s="386">
        <v>7</v>
      </c>
      <c r="F2060" s="386">
        <v>2023</v>
      </c>
      <c r="G2060" s="388">
        <v>0</v>
      </c>
      <c r="H2060" s="388">
        <v>25</v>
      </c>
      <c r="I2060" s="388">
        <v>0</v>
      </c>
      <c r="J2060" s="388">
        <v>0</v>
      </c>
      <c r="K2060" s="386" t="s">
        <v>82</v>
      </c>
      <c r="L2060" s="386" t="s">
        <v>41</v>
      </c>
      <c r="M2060" s="386" t="s">
        <v>244</v>
      </c>
      <c r="N2060" s="386" t="s">
        <v>83</v>
      </c>
      <c r="O2060" s="386" t="s">
        <v>84</v>
      </c>
      <c r="P2060" s="386" t="s">
        <v>46</v>
      </c>
      <c r="Q2060" s="386" t="s">
        <v>85</v>
      </c>
      <c r="R2060" s="386"/>
      <c r="S2060" s="386"/>
      <c r="T2060" s="386" t="s">
        <v>390</v>
      </c>
      <c r="U2060" s="386" t="s">
        <v>406</v>
      </c>
    </row>
    <row r="2061" spans="1:21">
      <c r="A2061" s="386" t="s">
        <v>82</v>
      </c>
      <c r="B2061" s="386" t="s">
        <v>14</v>
      </c>
      <c r="C2061" s="386"/>
      <c r="D2061" s="387">
        <v>45108</v>
      </c>
      <c r="E2061" s="386">
        <v>7</v>
      </c>
      <c r="F2061" s="386">
        <v>2023</v>
      </c>
      <c r="G2061" s="388">
        <v>0</v>
      </c>
      <c r="H2061" s="388">
        <v>25</v>
      </c>
      <c r="I2061" s="388">
        <v>0</v>
      </c>
      <c r="J2061" s="388">
        <v>0</v>
      </c>
      <c r="K2061" s="386" t="s">
        <v>82</v>
      </c>
      <c r="L2061" s="386" t="s">
        <v>41</v>
      </c>
      <c r="M2061" s="386" t="s">
        <v>244</v>
      </c>
      <c r="N2061" s="386" t="s">
        <v>83</v>
      </c>
      <c r="O2061" s="386" t="s">
        <v>84</v>
      </c>
      <c r="P2061" s="386" t="s">
        <v>46</v>
      </c>
      <c r="Q2061" s="386" t="s">
        <v>85</v>
      </c>
      <c r="R2061" s="386"/>
      <c r="S2061" s="386"/>
      <c r="T2061" s="386" t="s">
        <v>390</v>
      </c>
      <c r="U2061" s="386" t="s">
        <v>406</v>
      </c>
    </row>
    <row r="2062" spans="1:21">
      <c r="A2062" s="386" t="s">
        <v>87</v>
      </c>
      <c r="B2062" s="386" t="s">
        <v>142</v>
      </c>
      <c r="C2062" s="386" t="s">
        <v>7</v>
      </c>
      <c r="D2062" s="387">
        <v>45108</v>
      </c>
      <c r="E2062" s="386">
        <v>7</v>
      </c>
      <c r="F2062" s="386">
        <v>2023</v>
      </c>
      <c r="G2062" s="388">
        <v>29.807692307692307</v>
      </c>
      <c r="H2062" s="388">
        <v>25</v>
      </c>
      <c r="I2062" s="388">
        <v>2.4839743589743586</v>
      </c>
      <c r="J2062" s="388">
        <v>18.207457280000014</v>
      </c>
      <c r="K2062" s="386" t="s">
        <v>351</v>
      </c>
      <c r="L2062" s="386" t="s">
        <v>86</v>
      </c>
      <c r="M2062" s="386" t="s">
        <v>244</v>
      </c>
      <c r="N2062" s="386" t="s">
        <v>62</v>
      </c>
      <c r="O2062" s="386" t="s">
        <v>88</v>
      </c>
      <c r="P2062" s="386" t="s">
        <v>90</v>
      </c>
      <c r="Q2062" s="386" t="s">
        <v>89</v>
      </c>
      <c r="R2062" s="386"/>
      <c r="S2062" s="386"/>
      <c r="T2062" s="386" t="s">
        <v>390</v>
      </c>
      <c r="U2062" s="386" t="s">
        <v>406</v>
      </c>
    </row>
    <row r="2063" spans="1:21">
      <c r="A2063" s="386" t="s">
        <v>87</v>
      </c>
      <c r="B2063" s="386" t="s">
        <v>143</v>
      </c>
      <c r="C2063" s="386" t="s">
        <v>7</v>
      </c>
      <c r="D2063" s="387">
        <v>45108</v>
      </c>
      <c r="E2063" s="386">
        <v>7</v>
      </c>
      <c r="F2063" s="386">
        <v>2023</v>
      </c>
      <c r="G2063" s="388">
        <v>29.807692307692307</v>
      </c>
      <c r="H2063" s="388">
        <v>25</v>
      </c>
      <c r="I2063" s="388">
        <v>2.4839743589743586</v>
      </c>
      <c r="J2063" s="388">
        <v>0</v>
      </c>
      <c r="K2063" s="386" t="s">
        <v>351</v>
      </c>
      <c r="L2063" s="386" t="s">
        <v>86</v>
      </c>
      <c r="M2063" s="386" t="s">
        <v>244</v>
      </c>
      <c r="N2063" s="386" t="s">
        <v>62</v>
      </c>
      <c r="O2063" s="386" t="s">
        <v>88</v>
      </c>
      <c r="P2063" s="386" t="s">
        <v>90</v>
      </c>
      <c r="Q2063" s="386" t="s">
        <v>89</v>
      </c>
      <c r="R2063" s="386"/>
      <c r="S2063" s="386"/>
      <c r="T2063" s="386" t="s">
        <v>390</v>
      </c>
      <c r="U2063" s="386" t="s">
        <v>406</v>
      </c>
    </row>
    <row r="2064" spans="1:21">
      <c r="A2064" s="386" t="s">
        <v>87</v>
      </c>
      <c r="B2064" s="386" t="s">
        <v>144</v>
      </c>
      <c r="C2064" s="386" t="s">
        <v>7</v>
      </c>
      <c r="D2064" s="387">
        <v>45108</v>
      </c>
      <c r="E2064" s="386">
        <v>7</v>
      </c>
      <c r="F2064" s="386">
        <v>2023</v>
      </c>
      <c r="G2064" s="388">
        <v>17.884615384615383</v>
      </c>
      <c r="H2064" s="388">
        <v>25</v>
      </c>
      <c r="I2064" s="388">
        <v>1.4903846153846152</v>
      </c>
      <c r="J2064" s="388">
        <v>0</v>
      </c>
      <c r="K2064" s="386" t="s">
        <v>351</v>
      </c>
      <c r="L2064" s="386" t="s">
        <v>86</v>
      </c>
      <c r="M2064" s="386" t="s">
        <v>244</v>
      </c>
      <c r="N2064" s="386" t="s">
        <v>62</v>
      </c>
      <c r="O2064" s="386" t="s">
        <v>88</v>
      </c>
      <c r="P2064" s="386" t="s">
        <v>90</v>
      </c>
      <c r="Q2064" s="386" t="s">
        <v>89</v>
      </c>
      <c r="R2064" s="386"/>
      <c r="S2064" s="386"/>
      <c r="T2064" s="386" t="s">
        <v>390</v>
      </c>
      <c r="U2064" s="386" t="s">
        <v>406</v>
      </c>
    </row>
    <row r="2065" spans="1:21">
      <c r="A2065" s="386" t="s">
        <v>87</v>
      </c>
      <c r="B2065" s="386" t="s">
        <v>145</v>
      </c>
      <c r="C2065" s="386" t="s">
        <v>8</v>
      </c>
      <c r="D2065" s="387">
        <v>45108</v>
      </c>
      <c r="E2065" s="386">
        <v>7</v>
      </c>
      <c r="F2065" s="386">
        <v>2023</v>
      </c>
      <c r="G2065" s="388">
        <v>29.807692307692307</v>
      </c>
      <c r="H2065" s="388">
        <v>25</v>
      </c>
      <c r="I2065" s="388">
        <v>2.4839743589743586</v>
      </c>
      <c r="J2065" s="388">
        <v>1.08</v>
      </c>
      <c r="K2065" s="386" t="s">
        <v>351</v>
      </c>
      <c r="L2065" s="386" t="s">
        <v>86</v>
      </c>
      <c r="M2065" s="386" t="s">
        <v>244</v>
      </c>
      <c r="N2065" s="386" t="s">
        <v>62</v>
      </c>
      <c r="O2065" s="386" t="s">
        <v>88</v>
      </c>
      <c r="P2065" s="386" t="s">
        <v>90</v>
      </c>
      <c r="Q2065" s="386" t="s">
        <v>89</v>
      </c>
      <c r="R2065" s="386"/>
      <c r="S2065" s="386"/>
      <c r="T2065" s="386" t="s">
        <v>390</v>
      </c>
      <c r="U2065" s="386" t="s">
        <v>406</v>
      </c>
    </row>
    <row r="2066" spans="1:21">
      <c r="A2066" s="386" t="s">
        <v>87</v>
      </c>
      <c r="B2066" s="386" t="s">
        <v>146</v>
      </c>
      <c r="C2066" s="386" t="s">
        <v>8</v>
      </c>
      <c r="D2066" s="387">
        <v>45200</v>
      </c>
      <c r="E2066" s="386">
        <v>10</v>
      </c>
      <c r="F2066" s="386">
        <v>2023</v>
      </c>
      <c r="G2066" s="388">
        <v>29.807692307692307</v>
      </c>
      <c r="H2066" s="388">
        <v>28</v>
      </c>
      <c r="I2066" s="388">
        <v>2.7820512820512819</v>
      </c>
      <c r="J2066" s="388">
        <v>0</v>
      </c>
      <c r="K2066" s="386" t="s">
        <v>351</v>
      </c>
      <c r="L2066" s="386" t="s">
        <v>86</v>
      </c>
      <c r="M2066" s="386" t="s">
        <v>244</v>
      </c>
      <c r="N2066" s="386" t="s">
        <v>62</v>
      </c>
      <c r="O2066" s="386" t="s">
        <v>88</v>
      </c>
      <c r="P2066" s="386" t="s">
        <v>90</v>
      </c>
      <c r="Q2066" s="386" t="s">
        <v>89</v>
      </c>
      <c r="R2066" s="386"/>
      <c r="S2066" s="386"/>
      <c r="T2066" s="386" t="s">
        <v>390</v>
      </c>
      <c r="U2066" s="386" t="s">
        <v>406</v>
      </c>
    </row>
    <row r="2067" spans="1:21">
      <c r="A2067" s="386" t="s">
        <v>87</v>
      </c>
      <c r="B2067" s="386" t="s">
        <v>141</v>
      </c>
      <c r="C2067" s="386" t="s">
        <v>8</v>
      </c>
      <c r="D2067" s="387">
        <v>45200</v>
      </c>
      <c r="E2067" s="386">
        <v>10</v>
      </c>
      <c r="F2067" s="386">
        <v>2023</v>
      </c>
      <c r="G2067" s="388">
        <v>0</v>
      </c>
      <c r="H2067" s="388">
        <v>28</v>
      </c>
      <c r="I2067" s="388">
        <v>0</v>
      </c>
      <c r="J2067" s="388">
        <v>0</v>
      </c>
      <c r="K2067" s="386" t="s">
        <v>351</v>
      </c>
      <c r="L2067" s="386" t="s">
        <v>86</v>
      </c>
      <c r="M2067" s="386" t="s">
        <v>244</v>
      </c>
      <c r="N2067" s="386" t="s">
        <v>62</v>
      </c>
      <c r="O2067" s="386" t="s">
        <v>88</v>
      </c>
      <c r="P2067" s="386" t="s">
        <v>90</v>
      </c>
      <c r="Q2067" s="386" t="s">
        <v>89</v>
      </c>
      <c r="R2067" s="386"/>
      <c r="S2067" s="386"/>
      <c r="T2067" s="386" t="s">
        <v>390</v>
      </c>
      <c r="U2067" s="386" t="s">
        <v>406</v>
      </c>
    </row>
    <row r="2068" spans="1:21">
      <c r="A2068" s="386" t="s">
        <v>87</v>
      </c>
      <c r="B2068" s="386" t="s">
        <v>9</v>
      </c>
      <c r="C2068" s="386" t="s">
        <v>9</v>
      </c>
      <c r="D2068" s="387">
        <v>45200</v>
      </c>
      <c r="E2068" s="386">
        <v>10</v>
      </c>
      <c r="F2068" s="386">
        <v>2023</v>
      </c>
      <c r="G2068" s="388">
        <v>23.846153846153847</v>
      </c>
      <c r="H2068" s="388">
        <v>28</v>
      </c>
      <c r="I2068" s="388">
        <v>2.2256410256410257</v>
      </c>
      <c r="J2068" s="388">
        <v>0</v>
      </c>
      <c r="K2068" s="386" t="s">
        <v>351</v>
      </c>
      <c r="L2068" s="386" t="s">
        <v>86</v>
      </c>
      <c r="M2068" s="386" t="s">
        <v>244</v>
      </c>
      <c r="N2068" s="386" t="s">
        <v>62</v>
      </c>
      <c r="O2068" s="386" t="s">
        <v>88</v>
      </c>
      <c r="P2068" s="386" t="s">
        <v>90</v>
      </c>
      <c r="Q2068" s="386" t="s">
        <v>89</v>
      </c>
      <c r="R2068" s="386"/>
      <c r="S2068" s="386"/>
      <c r="T2068" s="386" t="s">
        <v>390</v>
      </c>
      <c r="U2068" s="386" t="s">
        <v>406</v>
      </c>
    </row>
    <row r="2069" spans="1:21">
      <c r="A2069" s="386" t="s">
        <v>87</v>
      </c>
      <c r="B2069" s="386" t="s">
        <v>10</v>
      </c>
      <c r="C2069" s="386" t="s">
        <v>10</v>
      </c>
      <c r="D2069" s="387">
        <v>45200</v>
      </c>
      <c r="E2069" s="386">
        <v>10</v>
      </c>
      <c r="F2069" s="386">
        <v>2023</v>
      </c>
      <c r="G2069" s="388">
        <v>23.846153846153847</v>
      </c>
      <c r="H2069" s="388">
        <v>28</v>
      </c>
      <c r="I2069" s="388">
        <v>2.2256410256410257</v>
      </c>
      <c r="J2069" s="388">
        <v>0</v>
      </c>
      <c r="K2069" s="386" t="s">
        <v>351</v>
      </c>
      <c r="L2069" s="386" t="s">
        <v>86</v>
      </c>
      <c r="M2069" s="386" t="s">
        <v>244</v>
      </c>
      <c r="N2069" s="386" t="s">
        <v>62</v>
      </c>
      <c r="O2069" s="386" t="s">
        <v>88</v>
      </c>
      <c r="P2069" s="386" t="s">
        <v>90</v>
      </c>
      <c r="Q2069" s="386" t="s">
        <v>89</v>
      </c>
      <c r="R2069" s="386"/>
      <c r="S2069" s="386"/>
      <c r="T2069" s="386" t="s">
        <v>390</v>
      </c>
      <c r="U2069" s="386" t="s">
        <v>406</v>
      </c>
    </row>
    <row r="2070" spans="1:21">
      <c r="A2070" s="386" t="s">
        <v>87</v>
      </c>
      <c r="B2070" s="386" t="s">
        <v>5</v>
      </c>
      <c r="C2070" s="386" t="s">
        <v>5</v>
      </c>
      <c r="D2070" s="387">
        <v>45200</v>
      </c>
      <c r="E2070" s="386">
        <v>10</v>
      </c>
      <c r="F2070" s="386">
        <v>2023</v>
      </c>
      <c r="G2070" s="388">
        <v>35.769230769230766</v>
      </c>
      <c r="H2070" s="388">
        <v>28</v>
      </c>
      <c r="I2070" s="388">
        <v>3.3384615384615381</v>
      </c>
      <c r="J2070" s="388">
        <v>0</v>
      </c>
      <c r="K2070" s="386" t="s">
        <v>351</v>
      </c>
      <c r="L2070" s="386" t="s">
        <v>86</v>
      </c>
      <c r="M2070" s="386" t="s">
        <v>244</v>
      </c>
      <c r="N2070" s="386" t="s">
        <v>62</v>
      </c>
      <c r="O2070" s="386" t="s">
        <v>88</v>
      </c>
      <c r="P2070" s="386" t="s">
        <v>90</v>
      </c>
      <c r="Q2070" s="386" t="s">
        <v>89</v>
      </c>
      <c r="R2070" s="386"/>
      <c r="S2070" s="386"/>
      <c r="T2070" s="386" t="s">
        <v>390</v>
      </c>
      <c r="U2070" s="386" t="s">
        <v>406</v>
      </c>
    </row>
    <row r="2071" spans="1:21">
      <c r="A2071" s="386" t="s">
        <v>87</v>
      </c>
      <c r="B2071" s="386" t="s">
        <v>148</v>
      </c>
      <c r="C2071" s="386" t="s">
        <v>11</v>
      </c>
      <c r="D2071" s="387">
        <v>45200</v>
      </c>
      <c r="E2071" s="386">
        <v>10</v>
      </c>
      <c r="F2071" s="386">
        <v>2023</v>
      </c>
      <c r="G2071" s="388">
        <v>29.807692307692307</v>
      </c>
      <c r="H2071" s="388">
        <v>28</v>
      </c>
      <c r="I2071" s="388">
        <v>2.7820512820512819</v>
      </c>
      <c r="J2071" s="388">
        <v>0</v>
      </c>
      <c r="K2071" s="386" t="s">
        <v>351</v>
      </c>
      <c r="L2071" s="386" t="s">
        <v>86</v>
      </c>
      <c r="M2071" s="386" t="s">
        <v>244</v>
      </c>
      <c r="N2071" s="386" t="s">
        <v>62</v>
      </c>
      <c r="O2071" s="386" t="s">
        <v>88</v>
      </c>
      <c r="P2071" s="386" t="s">
        <v>90</v>
      </c>
      <c r="Q2071" s="386" t="s">
        <v>89</v>
      </c>
      <c r="R2071" s="386"/>
      <c r="S2071" s="386"/>
      <c r="T2071" s="386" t="s">
        <v>390</v>
      </c>
      <c r="U2071" s="386" t="s">
        <v>406</v>
      </c>
    </row>
    <row r="2072" spans="1:21">
      <c r="A2072" s="386" t="s">
        <v>87</v>
      </c>
      <c r="B2072" s="386" t="s">
        <v>149</v>
      </c>
      <c r="C2072" s="386" t="s">
        <v>11</v>
      </c>
      <c r="D2072" s="387">
        <v>45200</v>
      </c>
      <c r="E2072" s="386">
        <v>10</v>
      </c>
      <c r="F2072" s="386">
        <v>2023</v>
      </c>
      <c r="G2072" s="388">
        <v>29.807692307692307</v>
      </c>
      <c r="H2072" s="388">
        <v>28</v>
      </c>
      <c r="I2072" s="388">
        <v>2.7820512820512819</v>
      </c>
      <c r="J2072" s="388">
        <v>0</v>
      </c>
      <c r="K2072" s="386" t="s">
        <v>351</v>
      </c>
      <c r="L2072" s="386" t="s">
        <v>86</v>
      </c>
      <c r="M2072" s="386" t="s">
        <v>244</v>
      </c>
      <c r="N2072" s="386" t="s">
        <v>62</v>
      </c>
      <c r="O2072" s="386" t="s">
        <v>88</v>
      </c>
      <c r="P2072" s="386" t="s">
        <v>90</v>
      </c>
      <c r="Q2072" s="386" t="s">
        <v>89</v>
      </c>
      <c r="R2072" s="386"/>
      <c r="S2072" s="386"/>
      <c r="T2072" s="386" t="s">
        <v>390</v>
      </c>
      <c r="U2072" s="386" t="s">
        <v>406</v>
      </c>
    </row>
    <row r="2073" spans="1:21">
      <c r="A2073" s="386" t="s">
        <v>87</v>
      </c>
      <c r="B2073" s="386" t="s">
        <v>12</v>
      </c>
      <c r="C2073" s="386" t="s">
        <v>12</v>
      </c>
      <c r="D2073" s="387">
        <v>45200</v>
      </c>
      <c r="E2073" s="386">
        <v>10</v>
      </c>
      <c r="F2073" s="386">
        <v>2023</v>
      </c>
      <c r="G2073" s="388">
        <v>0</v>
      </c>
      <c r="H2073" s="388">
        <v>28</v>
      </c>
      <c r="I2073" s="388">
        <v>0</v>
      </c>
      <c r="J2073" s="388">
        <v>0</v>
      </c>
      <c r="K2073" s="386" t="s">
        <v>351</v>
      </c>
      <c r="L2073" s="386" t="s">
        <v>86</v>
      </c>
      <c r="M2073" s="386" t="s">
        <v>244</v>
      </c>
      <c r="N2073" s="386" t="s">
        <v>62</v>
      </c>
      <c r="O2073" s="386" t="s">
        <v>88</v>
      </c>
      <c r="P2073" s="386" t="s">
        <v>90</v>
      </c>
      <c r="Q2073" s="386" t="s">
        <v>89</v>
      </c>
      <c r="R2073" s="386"/>
      <c r="S2073" s="386"/>
      <c r="T2073" s="386" t="s">
        <v>390</v>
      </c>
      <c r="U2073" s="386" t="s">
        <v>406</v>
      </c>
    </row>
    <row r="2074" spans="1:21">
      <c r="A2074" s="386" t="s">
        <v>87</v>
      </c>
      <c r="B2074" s="386" t="s">
        <v>15</v>
      </c>
      <c r="C2074" s="386" t="s">
        <v>15</v>
      </c>
      <c r="D2074" s="387">
        <v>45200</v>
      </c>
      <c r="E2074" s="386">
        <v>10</v>
      </c>
      <c r="F2074" s="386">
        <v>2023</v>
      </c>
      <c r="G2074" s="388">
        <v>5.9615384615384617</v>
      </c>
      <c r="H2074" s="388">
        <v>28</v>
      </c>
      <c r="I2074" s="388">
        <v>0.55641025641025643</v>
      </c>
      <c r="J2074" s="388">
        <v>0</v>
      </c>
      <c r="K2074" s="386" t="s">
        <v>351</v>
      </c>
      <c r="L2074" s="386" t="s">
        <v>86</v>
      </c>
      <c r="M2074" s="386" t="s">
        <v>244</v>
      </c>
      <c r="N2074" s="386" t="s">
        <v>62</v>
      </c>
      <c r="O2074" s="386" t="s">
        <v>88</v>
      </c>
      <c r="P2074" s="386" t="s">
        <v>90</v>
      </c>
      <c r="Q2074" s="386" t="s">
        <v>89</v>
      </c>
      <c r="R2074" s="386"/>
      <c r="S2074" s="386"/>
      <c r="T2074" s="386" t="s">
        <v>390</v>
      </c>
      <c r="U2074" s="386" t="s">
        <v>406</v>
      </c>
    </row>
    <row r="2075" spans="1:21">
      <c r="A2075" s="386" t="s">
        <v>87</v>
      </c>
      <c r="B2075" s="386" t="s">
        <v>16</v>
      </c>
      <c r="C2075" s="386" t="s">
        <v>16</v>
      </c>
      <c r="D2075" s="387">
        <v>45200</v>
      </c>
      <c r="E2075" s="386">
        <v>10</v>
      </c>
      <c r="F2075" s="386">
        <v>2023</v>
      </c>
      <c r="G2075" s="388">
        <v>0</v>
      </c>
      <c r="H2075" s="388">
        <v>28</v>
      </c>
      <c r="I2075" s="388">
        <v>0</v>
      </c>
      <c r="J2075" s="388">
        <v>0</v>
      </c>
      <c r="K2075" s="386" t="s">
        <v>351</v>
      </c>
      <c r="L2075" s="386" t="s">
        <v>86</v>
      </c>
      <c r="M2075" s="386" t="s">
        <v>244</v>
      </c>
      <c r="N2075" s="386" t="s">
        <v>62</v>
      </c>
      <c r="O2075" s="386" t="s">
        <v>88</v>
      </c>
      <c r="P2075" s="386" t="s">
        <v>90</v>
      </c>
      <c r="Q2075" s="386" t="s">
        <v>89</v>
      </c>
      <c r="R2075" s="386"/>
      <c r="S2075" s="386"/>
      <c r="T2075" s="386" t="s">
        <v>390</v>
      </c>
      <c r="U2075" s="386" t="s">
        <v>406</v>
      </c>
    </row>
    <row r="2076" spans="1:21">
      <c r="A2076" s="386" t="s">
        <v>87</v>
      </c>
      <c r="B2076" s="386" t="s">
        <v>17</v>
      </c>
      <c r="C2076" s="386" t="s">
        <v>17</v>
      </c>
      <c r="D2076" s="387">
        <v>45200</v>
      </c>
      <c r="E2076" s="386">
        <v>10</v>
      </c>
      <c r="F2076" s="386">
        <v>2023</v>
      </c>
      <c r="G2076" s="388">
        <v>0</v>
      </c>
      <c r="H2076" s="388">
        <v>28</v>
      </c>
      <c r="I2076" s="388">
        <v>0</v>
      </c>
      <c r="J2076" s="388">
        <v>0</v>
      </c>
      <c r="K2076" s="386" t="s">
        <v>351</v>
      </c>
      <c r="L2076" s="386" t="s">
        <v>86</v>
      </c>
      <c r="M2076" s="386" t="s">
        <v>244</v>
      </c>
      <c r="N2076" s="386" t="s">
        <v>62</v>
      </c>
      <c r="O2076" s="386" t="s">
        <v>88</v>
      </c>
      <c r="P2076" s="386" t="s">
        <v>90</v>
      </c>
      <c r="Q2076" s="386" t="s">
        <v>89</v>
      </c>
      <c r="R2076" s="386"/>
      <c r="S2076" s="386"/>
      <c r="T2076" s="386" t="s">
        <v>390</v>
      </c>
      <c r="U2076" s="386" t="s">
        <v>406</v>
      </c>
    </row>
    <row r="2077" spans="1:21">
      <c r="A2077" s="386" t="s">
        <v>87</v>
      </c>
      <c r="B2077" s="386" t="s">
        <v>157</v>
      </c>
      <c r="C2077" s="386" t="s">
        <v>132</v>
      </c>
      <c r="D2077" s="387">
        <v>45200</v>
      </c>
      <c r="E2077" s="386">
        <v>10</v>
      </c>
      <c r="F2077" s="386">
        <v>2023</v>
      </c>
      <c r="G2077" s="388">
        <v>23.846153846153847</v>
      </c>
      <c r="H2077" s="388">
        <v>28</v>
      </c>
      <c r="I2077" s="388">
        <v>2.2256410256410257</v>
      </c>
      <c r="J2077" s="388">
        <v>0</v>
      </c>
      <c r="K2077" s="386" t="s">
        <v>351</v>
      </c>
      <c r="L2077" s="386" t="s">
        <v>86</v>
      </c>
      <c r="M2077" s="386" t="s">
        <v>244</v>
      </c>
      <c r="N2077" s="386" t="s">
        <v>62</v>
      </c>
      <c r="O2077" s="386" t="s">
        <v>88</v>
      </c>
      <c r="P2077" s="386" t="s">
        <v>90</v>
      </c>
      <c r="Q2077" s="386" t="s">
        <v>89</v>
      </c>
      <c r="R2077" s="386"/>
      <c r="S2077" s="386"/>
      <c r="T2077" s="386" t="s">
        <v>390</v>
      </c>
      <c r="U2077" s="386" t="s">
        <v>406</v>
      </c>
    </row>
    <row r="2078" spans="1:21">
      <c r="A2078" s="386" t="s">
        <v>87</v>
      </c>
      <c r="B2078" s="386" t="s">
        <v>13</v>
      </c>
      <c r="C2078" s="386" t="s">
        <v>13</v>
      </c>
      <c r="D2078" s="387">
        <v>45200</v>
      </c>
      <c r="E2078" s="386">
        <v>10</v>
      </c>
      <c r="F2078" s="386">
        <v>2023</v>
      </c>
      <c r="G2078" s="388">
        <v>0</v>
      </c>
      <c r="H2078" s="388">
        <v>28</v>
      </c>
      <c r="I2078" s="388">
        <v>0</v>
      </c>
      <c r="J2078" s="388">
        <v>0</v>
      </c>
      <c r="K2078" s="386" t="s">
        <v>351</v>
      </c>
      <c r="L2078" s="386" t="s">
        <v>86</v>
      </c>
      <c r="M2078" s="386" t="s">
        <v>244</v>
      </c>
      <c r="N2078" s="386" t="s">
        <v>62</v>
      </c>
      <c r="O2078" s="386" t="s">
        <v>88</v>
      </c>
      <c r="P2078" s="386" t="s">
        <v>90</v>
      </c>
      <c r="Q2078" s="386" t="s">
        <v>89</v>
      </c>
      <c r="R2078" s="386"/>
      <c r="S2078" s="386"/>
      <c r="T2078" s="386" t="s">
        <v>390</v>
      </c>
      <c r="U2078" s="386" t="s">
        <v>406</v>
      </c>
    </row>
    <row r="2079" spans="1:21">
      <c r="A2079" s="386" t="s">
        <v>87</v>
      </c>
      <c r="B2079" s="386" t="s">
        <v>14</v>
      </c>
      <c r="C2079" s="386" t="s">
        <v>14</v>
      </c>
      <c r="D2079" s="387">
        <v>45200</v>
      </c>
      <c r="E2079" s="386">
        <v>10</v>
      </c>
      <c r="F2079" s="386">
        <v>2023</v>
      </c>
      <c r="G2079" s="388">
        <v>0</v>
      </c>
      <c r="H2079" s="388">
        <v>28</v>
      </c>
      <c r="I2079" s="388">
        <v>0</v>
      </c>
      <c r="J2079" s="388">
        <v>0</v>
      </c>
      <c r="K2079" s="386" t="s">
        <v>351</v>
      </c>
      <c r="L2079" s="386" t="s">
        <v>86</v>
      </c>
      <c r="M2079" s="386" t="s">
        <v>244</v>
      </c>
      <c r="N2079" s="386" t="s">
        <v>62</v>
      </c>
      <c r="O2079" s="386" t="s">
        <v>88</v>
      </c>
      <c r="P2079" s="386" t="s">
        <v>90</v>
      </c>
      <c r="Q2079" s="386" t="s">
        <v>89</v>
      </c>
      <c r="R2079" s="386"/>
      <c r="S2079" s="386"/>
      <c r="T2079" s="386" t="s">
        <v>390</v>
      </c>
      <c r="U2079" s="386" t="s">
        <v>406</v>
      </c>
    </row>
    <row r="2080" spans="1:21">
      <c r="A2080" s="386" t="s">
        <v>91</v>
      </c>
      <c r="B2080" s="386" t="s">
        <v>153</v>
      </c>
      <c r="C2080" s="386"/>
      <c r="D2080" s="387">
        <v>45200</v>
      </c>
      <c r="E2080" s="386">
        <v>10</v>
      </c>
      <c r="F2080" s="386">
        <v>2023</v>
      </c>
      <c r="G2080" s="388">
        <v>168.67469879518072</v>
      </c>
      <c r="H2080" s="388">
        <v>28</v>
      </c>
      <c r="I2080" s="388">
        <v>15.742971887550199</v>
      </c>
      <c r="J2080" s="388">
        <v>0</v>
      </c>
      <c r="K2080" s="386" t="s">
        <v>352</v>
      </c>
      <c r="L2080" s="386" t="s">
        <v>86</v>
      </c>
      <c r="M2080" s="386" t="s">
        <v>244</v>
      </c>
      <c r="N2080" s="386" t="s">
        <v>62</v>
      </c>
      <c r="O2080" s="386" t="s">
        <v>88</v>
      </c>
      <c r="P2080" s="386" t="s">
        <v>90</v>
      </c>
      <c r="Q2080" s="386" t="s">
        <v>92</v>
      </c>
      <c r="R2080" s="386"/>
      <c r="S2080" s="386"/>
      <c r="T2080" s="386" t="s">
        <v>390</v>
      </c>
      <c r="U2080" s="386" t="s">
        <v>406</v>
      </c>
    </row>
    <row r="2081" spans="1:21">
      <c r="A2081" s="386" t="s">
        <v>91</v>
      </c>
      <c r="B2081" s="386" t="s">
        <v>375</v>
      </c>
      <c r="C2081" s="386"/>
      <c r="D2081" s="387">
        <v>45200</v>
      </c>
      <c r="E2081" s="386">
        <v>10</v>
      </c>
      <c r="F2081" s="386">
        <v>2023</v>
      </c>
      <c r="G2081" s="388">
        <v>144.57831325301206</v>
      </c>
      <c r="H2081" s="388">
        <v>28</v>
      </c>
      <c r="I2081" s="388">
        <v>13.493975903614459</v>
      </c>
      <c r="J2081" s="388">
        <v>0</v>
      </c>
      <c r="K2081" s="386" t="s">
        <v>352</v>
      </c>
      <c r="L2081" s="386" t="s">
        <v>86</v>
      </c>
      <c r="M2081" s="386" t="s">
        <v>244</v>
      </c>
      <c r="N2081" s="386" t="s">
        <v>62</v>
      </c>
      <c r="O2081" s="386" t="s">
        <v>88</v>
      </c>
      <c r="P2081" s="386" t="s">
        <v>90</v>
      </c>
      <c r="Q2081" s="386" t="s">
        <v>92</v>
      </c>
      <c r="R2081" s="386"/>
      <c r="S2081" s="386"/>
      <c r="T2081" s="386" t="s">
        <v>390</v>
      </c>
      <c r="U2081" s="386" t="s">
        <v>406</v>
      </c>
    </row>
    <row r="2082" spans="1:21">
      <c r="A2082" s="386" t="s">
        <v>91</v>
      </c>
      <c r="B2082" s="386" t="s">
        <v>152</v>
      </c>
      <c r="C2082" s="386"/>
      <c r="D2082" s="387">
        <v>45200</v>
      </c>
      <c r="E2082" s="386">
        <v>10</v>
      </c>
      <c r="F2082" s="386">
        <v>2023</v>
      </c>
      <c r="G2082" s="388">
        <v>144.57831325301206</v>
      </c>
      <c r="H2082" s="388">
        <v>28</v>
      </c>
      <c r="I2082" s="388">
        <v>13.493975903614459</v>
      </c>
      <c r="J2082" s="388">
        <v>0</v>
      </c>
      <c r="K2082" s="386" t="s">
        <v>352</v>
      </c>
      <c r="L2082" s="386" t="s">
        <v>86</v>
      </c>
      <c r="M2082" s="386" t="s">
        <v>244</v>
      </c>
      <c r="N2082" s="386" t="s">
        <v>62</v>
      </c>
      <c r="O2082" s="386" t="s">
        <v>88</v>
      </c>
      <c r="P2082" s="386" t="s">
        <v>90</v>
      </c>
      <c r="Q2082" s="386" t="s">
        <v>92</v>
      </c>
      <c r="R2082" s="386"/>
      <c r="S2082" s="386"/>
      <c r="T2082" s="386" t="s">
        <v>390</v>
      </c>
      <c r="U2082" s="386" t="s">
        <v>406</v>
      </c>
    </row>
    <row r="2083" spans="1:21">
      <c r="A2083" s="386" t="s">
        <v>91</v>
      </c>
      <c r="B2083" s="386" t="s">
        <v>376</v>
      </c>
      <c r="C2083" s="386"/>
      <c r="D2083" s="387">
        <v>45200</v>
      </c>
      <c r="E2083" s="386">
        <v>10</v>
      </c>
      <c r="F2083" s="386">
        <v>2023</v>
      </c>
      <c r="G2083" s="388">
        <v>48.192771084337352</v>
      </c>
      <c r="H2083" s="388">
        <v>28</v>
      </c>
      <c r="I2083" s="388">
        <v>4.4979919678714868</v>
      </c>
      <c r="J2083" s="388">
        <v>0</v>
      </c>
      <c r="K2083" s="386" t="s">
        <v>352</v>
      </c>
      <c r="L2083" s="386" t="s">
        <v>86</v>
      </c>
      <c r="M2083" s="386" t="s">
        <v>244</v>
      </c>
      <c r="N2083" s="386" t="s">
        <v>62</v>
      </c>
      <c r="O2083" s="386" t="s">
        <v>88</v>
      </c>
      <c r="P2083" s="386" t="s">
        <v>90</v>
      </c>
      <c r="Q2083" s="386" t="s">
        <v>92</v>
      </c>
      <c r="R2083" s="386"/>
      <c r="S2083" s="386"/>
      <c r="T2083" s="386" t="s">
        <v>390</v>
      </c>
      <c r="U2083" s="386" t="s">
        <v>406</v>
      </c>
    </row>
    <row r="2084" spans="1:21">
      <c r="A2084" s="386" t="s">
        <v>91</v>
      </c>
      <c r="B2084" s="386" t="s">
        <v>9</v>
      </c>
      <c r="C2084" s="386"/>
      <c r="D2084" s="387">
        <v>45200</v>
      </c>
      <c r="E2084" s="386">
        <v>10</v>
      </c>
      <c r="F2084" s="386">
        <v>2023</v>
      </c>
      <c r="G2084" s="388">
        <v>72.289156626506028</v>
      </c>
      <c r="H2084" s="388">
        <v>28</v>
      </c>
      <c r="I2084" s="388">
        <v>6.7469879518072293</v>
      </c>
      <c r="J2084" s="388">
        <v>0</v>
      </c>
      <c r="K2084" s="386" t="s">
        <v>352</v>
      </c>
      <c r="L2084" s="386" t="s">
        <v>86</v>
      </c>
      <c r="M2084" s="386" t="s">
        <v>244</v>
      </c>
      <c r="N2084" s="386" t="s">
        <v>62</v>
      </c>
      <c r="O2084" s="386" t="s">
        <v>88</v>
      </c>
      <c r="P2084" s="386" t="s">
        <v>90</v>
      </c>
      <c r="Q2084" s="386" t="s">
        <v>92</v>
      </c>
      <c r="R2084" s="386"/>
      <c r="S2084" s="386"/>
      <c r="T2084" s="386" t="s">
        <v>390</v>
      </c>
      <c r="U2084" s="386" t="s">
        <v>406</v>
      </c>
    </row>
    <row r="2085" spans="1:21">
      <c r="A2085" s="386" t="s">
        <v>91</v>
      </c>
      <c r="B2085" s="386" t="s">
        <v>10</v>
      </c>
      <c r="C2085" s="386"/>
      <c r="D2085" s="387">
        <v>45200</v>
      </c>
      <c r="E2085" s="386">
        <v>10</v>
      </c>
      <c r="F2085" s="386">
        <v>2023</v>
      </c>
      <c r="G2085" s="388">
        <v>84.337349397590359</v>
      </c>
      <c r="H2085" s="388">
        <v>28</v>
      </c>
      <c r="I2085" s="388">
        <v>7.8714859437750997</v>
      </c>
      <c r="J2085" s="388">
        <v>0</v>
      </c>
      <c r="K2085" s="386" t="s">
        <v>352</v>
      </c>
      <c r="L2085" s="386" t="s">
        <v>86</v>
      </c>
      <c r="M2085" s="386" t="s">
        <v>244</v>
      </c>
      <c r="N2085" s="386" t="s">
        <v>62</v>
      </c>
      <c r="O2085" s="386" t="s">
        <v>88</v>
      </c>
      <c r="P2085" s="386" t="s">
        <v>90</v>
      </c>
      <c r="Q2085" s="386" t="s">
        <v>92</v>
      </c>
      <c r="R2085" s="386"/>
      <c r="S2085" s="386"/>
      <c r="T2085" s="386" t="s">
        <v>390</v>
      </c>
      <c r="U2085" s="386" t="s">
        <v>406</v>
      </c>
    </row>
    <row r="2086" spans="1:21">
      <c r="A2086" s="386" t="s">
        <v>91</v>
      </c>
      <c r="B2086" s="386" t="s">
        <v>5</v>
      </c>
      <c r="C2086" s="386"/>
      <c r="D2086" s="387">
        <v>45200</v>
      </c>
      <c r="E2086" s="386">
        <v>10</v>
      </c>
      <c r="F2086" s="386">
        <v>2023</v>
      </c>
      <c r="G2086" s="388">
        <v>48.192771084337352</v>
      </c>
      <c r="H2086" s="388">
        <v>28</v>
      </c>
      <c r="I2086" s="388">
        <v>4.4979919678714868</v>
      </c>
      <c r="J2086" s="388">
        <v>0</v>
      </c>
      <c r="K2086" s="386" t="s">
        <v>352</v>
      </c>
      <c r="L2086" s="386" t="s">
        <v>86</v>
      </c>
      <c r="M2086" s="386" t="s">
        <v>244</v>
      </c>
      <c r="N2086" s="386" t="s">
        <v>62</v>
      </c>
      <c r="O2086" s="386" t="s">
        <v>88</v>
      </c>
      <c r="P2086" s="386" t="s">
        <v>90</v>
      </c>
      <c r="Q2086" s="386" t="s">
        <v>92</v>
      </c>
      <c r="R2086" s="386"/>
      <c r="S2086" s="386"/>
      <c r="T2086" s="386" t="s">
        <v>390</v>
      </c>
      <c r="U2086" s="386" t="s">
        <v>406</v>
      </c>
    </row>
    <row r="2087" spans="1:21">
      <c r="A2087" s="386" t="s">
        <v>91</v>
      </c>
      <c r="B2087" s="386" t="s">
        <v>11</v>
      </c>
      <c r="C2087" s="386"/>
      <c r="D2087" s="387">
        <v>45200</v>
      </c>
      <c r="E2087" s="386">
        <v>10</v>
      </c>
      <c r="F2087" s="386">
        <v>2023</v>
      </c>
      <c r="G2087" s="388">
        <v>168.67469879518072</v>
      </c>
      <c r="H2087" s="388">
        <v>28</v>
      </c>
      <c r="I2087" s="388">
        <v>15.742971887550199</v>
      </c>
      <c r="J2087" s="388">
        <v>0</v>
      </c>
      <c r="K2087" s="386" t="s">
        <v>352</v>
      </c>
      <c r="L2087" s="386" t="s">
        <v>86</v>
      </c>
      <c r="M2087" s="386" t="s">
        <v>244</v>
      </c>
      <c r="N2087" s="386" t="s">
        <v>62</v>
      </c>
      <c r="O2087" s="386" t="s">
        <v>88</v>
      </c>
      <c r="P2087" s="386" t="s">
        <v>90</v>
      </c>
      <c r="Q2087" s="386" t="s">
        <v>92</v>
      </c>
      <c r="R2087" s="386"/>
      <c r="S2087" s="386"/>
      <c r="T2087" s="386" t="s">
        <v>390</v>
      </c>
      <c r="U2087" s="386" t="s">
        <v>406</v>
      </c>
    </row>
    <row r="2088" spans="1:21">
      <c r="A2088" s="386" t="s">
        <v>91</v>
      </c>
      <c r="B2088" s="386" t="s">
        <v>12</v>
      </c>
      <c r="C2088" s="386"/>
      <c r="D2088" s="387">
        <v>45200</v>
      </c>
      <c r="E2088" s="386">
        <v>10</v>
      </c>
      <c r="F2088" s="386">
        <v>2023</v>
      </c>
      <c r="G2088" s="388">
        <v>60.24096385542169</v>
      </c>
      <c r="H2088" s="388">
        <v>28</v>
      </c>
      <c r="I2088" s="388">
        <v>5.6224899598393581</v>
      </c>
      <c r="J2088" s="388">
        <v>0</v>
      </c>
      <c r="K2088" s="386" t="s">
        <v>352</v>
      </c>
      <c r="L2088" s="386" t="s">
        <v>86</v>
      </c>
      <c r="M2088" s="386" t="s">
        <v>244</v>
      </c>
      <c r="N2088" s="386" t="s">
        <v>62</v>
      </c>
      <c r="O2088" s="386" t="s">
        <v>88</v>
      </c>
      <c r="P2088" s="386" t="s">
        <v>90</v>
      </c>
      <c r="Q2088" s="386" t="s">
        <v>92</v>
      </c>
      <c r="R2088" s="386"/>
      <c r="S2088" s="386"/>
      <c r="T2088" s="386" t="s">
        <v>390</v>
      </c>
      <c r="U2088" s="386" t="s">
        <v>406</v>
      </c>
    </row>
    <row r="2089" spans="1:21">
      <c r="A2089" s="386" t="s">
        <v>91</v>
      </c>
      <c r="B2089" s="386" t="s">
        <v>15</v>
      </c>
      <c r="C2089" s="386"/>
      <c r="D2089" s="387">
        <v>45200</v>
      </c>
      <c r="E2089" s="386">
        <v>10</v>
      </c>
      <c r="F2089" s="386">
        <v>2023</v>
      </c>
      <c r="G2089" s="388">
        <v>24.096385542168676</v>
      </c>
      <c r="H2089" s="388">
        <v>28</v>
      </c>
      <c r="I2089" s="388">
        <v>2.2489959839357434</v>
      </c>
      <c r="J2089" s="388">
        <v>0</v>
      </c>
      <c r="K2089" s="386" t="s">
        <v>352</v>
      </c>
      <c r="L2089" s="386" t="s">
        <v>86</v>
      </c>
      <c r="M2089" s="386" t="s">
        <v>244</v>
      </c>
      <c r="N2089" s="386" t="s">
        <v>62</v>
      </c>
      <c r="O2089" s="386" t="s">
        <v>88</v>
      </c>
      <c r="P2089" s="386" t="s">
        <v>90</v>
      </c>
      <c r="Q2089" s="386" t="s">
        <v>92</v>
      </c>
      <c r="R2089" s="386"/>
      <c r="S2089" s="386"/>
      <c r="T2089" s="386" t="s">
        <v>390</v>
      </c>
      <c r="U2089" s="386" t="s">
        <v>406</v>
      </c>
    </row>
    <row r="2090" spans="1:21">
      <c r="A2090" s="386" t="s">
        <v>91</v>
      </c>
      <c r="B2090" s="386" t="s">
        <v>16</v>
      </c>
      <c r="C2090" s="386"/>
      <c r="D2090" s="387">
        <v>45200</v>
      </c>
      <c r="E2090" s="386">
        <v>10</v>
      </c>
      <c r="F2090" s="386">
        <v>2023</v>
      </c>
      <c r="G2090" s="388">
        <v>36.144578313253014</v>
      </c>
      <c r="H2090" s="388">
        <v>28</v>
      </c>
      <c r="I2090" s="388">
        <v>3.3734939759036147</v>
      </c>
      <c r="J2090" s="388">
        <v>0</v>
      </c>
      <c r="K2090" s="386" t="s">
        <v>352</v>
      </c>
      <c r="L2090" s="386" t="s">
        <v>86</v>
      </c>
      <c r="M2090" s="386" t="s">
        <v>244</v>
      </c>
      <c r="N2090" s="386" t="s">
        <v>62</v>
      </c>
      <c r="O2090" s="386" t="s">
        <v>88</v>
      </c>
      <c r="P2090" s="386" t="s">
        <v>90</v>
      </c>
      <c r="Q2090" s="386" t="s">
        <v>92</v>
      </c>
      <c r="R2090" s="386"/>
      <c r="S2090" s="386"/>
      <c r="T2090" s="386" t="s">
        <v>390</v>
      </c>
      <c r="U2090" s="386" t="s">
        <v>406</v>
      </c>
    </row>
    <row r="2091" spans="1:21">
      <c r="A2091" s="386" t="s">
        <v>91</v>
      </c>
      <c r="B2091" s="386" t="s">
        <v>17</v>
      </c>
      <c r="C2091" s="386"/>
      <c r="D2091" s="387">
        <v>45200</v>
      </c>
      <c r="E2091" s="386">
        <v>10</v>
      </c>
      <c r="F2091" s="386">
        <v>2023</v>
      </c>
      <c r="G2091" s="388">
        <v>0</v>
      </c>
      <c r="H2091" s="388">
        <v>28</v>
      </c>
      <c r="I2091" s="388">
        <v>0</v>
      </c>
      <c r="J2091" s="388">
        <v>0</v>
      </c>
      <c r="K2091" s="386" t="s">
        <v>352</v>
      </c>
      <c r="L2091" s="386" t="s">
        <v>86</v>
      </c>
      <c r="M2091" s="386" t="s">
        <v>244</v>
      </c>
      <c r="N2091" s="386" t="s">
        <v>62</v>
      </c>
      <c r="O2091" s="386" t="s">
        <v>88</v>
      </c>
      <c r="P2091" s="386" t="s">
        <v>90</v>
      </c>
      <c r="Q2091" s="386" t="s">
        <v>92</v>
      </c>
      <c r="R2091" s="386"/>
      <c r="S2091" s="386"/>
      <c r="T2091" s="386" t="s">
        <v>390</v>
      </c>
      <c r="U2091" s="386" t="s">
        <v>406</v>
      </c>
    </row>
    <row r="2092" spans="1:21">
      <c r="A2092" s="386" t="s">
        <v>91</v>
      </c>
      <c r="B2092" s="386" t="s">
        <v>132</v>
      </c>
      <c r="C2092" s="386"/>
      <c r="D2092" s="387">
        <v>45200</v>
      </c>
      <c r="E2092" s="386">
        <v>10</v>
      </c>
      <c r="F2092" s="386">
        <v>2023</v>
      </c>
      <c r="G2092" s="388">
        <v>0</v>
      </c>
      <c r="H2092" s="388">
        <v>28</v>
      </c>
      <c r="I2092" s="388">
        <v>0</v>
      </c>
      <c r="J2092" s="388">
        <v>0</v>
      </c>
      <c r="K2092" s="386" t="s">
        <v>352</v>
      </c>
      <c r="L2092" s="386" t="s">
        <v>86</v>
      </c>
      <c r="M2092" s="386" t="s">
        <v>244</v>
      </c>
      <c r="N2092" s="386" t="s">
        <v>62</v>
      </c>
      <c r="O2092" s="386" t="s">
        <v>88</v>
      </c>
      <c r="P2092" s="386" t="s">
        <v>90</v>
      </c>
      <c r="Q2092" s="386" t="s">
        <v>92</v>
      </c>
      <c r="R2092" s="386"/>
      <c r="S2092" s="386"/>
      <c r="T2092" s="386" t="s">
        <v>390</v>
      </c>
      <c r="U2092" s="386" t="s">
        <v>406</v>
      </c>
    </row>
    <row r="2093" spans="1:21">
      <c r="A2093" s="386" t="s">
        <v>91</v>
      </c>
      <c r="B2093" s="386" t="s">
        <v>13</v>
      </c>
      <c r="C2093" s="386"/>
      <c r="D2093" s="387">
        <v>45200</v>
      </c>
      <c r="E2093" s="386">
        <v>10</v>
      </c>
      <c r="F2093" s="386">
        <v>2023</v>
      </c>
      <c r="G2093" s="388">
        <v>0</v>
      </c>
      <c r="H2093" s="388">
        <v>28</v>
      </c>
      <c r="I2093" s="388">
        <v>0</v>
      </c>
      <c r="J2093" s="388">
        <v>0</v>
      </c>
      <c r="K2093" s="386" t="s">
        <v>352</v>
      </c>
      <c r="L2093" s="386" t="s">
        <v>86</v>
      </c>
      <c r="M2093" s="386" t="s">
        <v>244</v>
      </c>
      <c r="N2093" s="386" t="s">
        <v>62</v>
      </c>
      <c r="O2093" s="386" t="s">
        <v>88</v>
      </c>
      <c r="P2093" s="386" t="s">
        <v>90</v>
      </c>
      <c r="Q2093" s="386" t="s">
        <v>92</v>
      </c>
      <c r="R2093" s="386"/>
      <c r="S2093" s="386"/>
      <c r="T2093" s="386" t="s">
        <v>390</v>
      </c>
      <c r="U2093" s="386" t="s">
        <v>406</v>
      </c>
    </row>
    <row r="2094" spans="1:21">
      <c r="A2094" s="386" t="s">
        <v>91</v>
      </c>
      <c r="B2094" s="386" t="s">
        <v>14</v>
      </c>
      <c r="C2094" s="386"/>
      <c r="D2094" s="387">
        <v>45200</v>
      </c>
      <c r="E2094" s="386">
        <v>10</v>
      </c>
      <c r="F2094" s="386">
        <v>2023</v>
      </c>
      <c r="G2094" s="388">
        <v>0</v>
      </c>
      <c r="H2094" s="388">
        <v>28</v>
      </c>
      <c r="I2094" s="388">
        <v>0</v>
      </c>
      <c r="J2094" s="388">
        <v>0</v>
      </c>
      <c r="K2094" s="386" t="s">
        <v>352</v>
      </c>
      <c r="L2094" s="386" t="s">
        <v>86</v>
      </c>
      <c r="M2094" s="386" t="s">
        <v>244</v>
      </c>
      <c r="N2094" s="386" t="s">
        <v>62</v>
      </c>
      <c r="O2094" s="386" t="s">
        <v>88</v>
      </c>
      <c r="P2094" s="386" t="s">
        <v>90</v>
      </c>
      <c r="Q2094" s="386" t="s">
        <v>92</v>
      </c>
      <c r="R2094" s="386"/>
      <c r="S2094" s="386"/>
      <c r="T2094" s="386" t="s">
        <v>390</v>
      </c>
      <c r="U2094" s="386" t="s">
        <v>406</v>
      </c>
    </row>
    <row r="2095" spans="1:21">
      <c r="A2095" s="386" t="s">
        <v>93</v>
      </c>
      <c r="B2095" s="386" t="s">
        <v>93</v>
      </c>
      <c r="C2095" s="386"/>
      <c r="D2095" s="387">
        <v>45200</v>
      </c>
      <c r="E2095" s="386">
        <v>10</v>
      </c>
      <c r="F2095" s="386">
        <v>2023</v>
      </c>
      <c r="G2095" s="388">
        <v>210</v>
      </c>
      <c r="H2095" s="388">
        <v>28</v>
      </c>
      <c r="I2095" s="388">
        <v>19.600000000000001</v>
      </c>
      <c r="J2095" s="388">
        <v>5.4292899999999999</v>
      </c>
      <c r="K2095" s="386" t="s">
        <v>93</v>
      </c>
      <c r="L2095" s="386" t="s">
        <v>41</v>
      </c>
      <c r="M2095" s="386" t="s">
        <v>244</v>
      </c>
      <c r="N2095" s="386" t="s">
        <v>44</v>
      </c>
      <c r="O2095" s="386" t="s">
        <v>94</v>
      </c>
      <c r="P2095" s="386" t="s">
        <v>46</v>
      </c>
      <c r="Q2095" s="386" t="s">
        <v>95</v>
      </c>
      <c r="R2095" s="386"/>
      <c r="S2095" s="386"/>
      <c r="T2095" s="386" t="s">
        <v>390</v>
      </c>
      <c r="U2095" s="386" t="s">
        <v>406</v>
      </c>
    </row>
    <row r="2096" spans="1:21">
      <c r="A2096" s="386" t="s">
        <v>96</v>
      </c>
      <c r="B2096" s="386" t="s">
        <v>7</v>
      </c>
      <c r="C2096" s="386"/>
      <c r="D2096" s="387">
        <v>45200</v>
      </c>
      <c r="E2096" s="386">
        <v>10</v>
      </c>
      <c r="F2096" s="386">
        <v>2023</v>
      </c>
      <c r="G2096" s="388">
        <v>145</v>
      </c>
      <c r="H2096" s="388">
        <v>28</v>
      </c>
      <c r="I2096" s="388">
        <v>13.533333333333333</v>
      </c>
      <c r="J2096" s="388">
        <v>42.812740019231001</v>
      </c>
      <c r="K2096" s="386" t="s">
        <v>96</v>
      </c>
      <c r="L2096" s="386" t="s">
        <v>377</v>
      </c>
      <c r="M2096" s="386" t="s">
        <v>243</v>
      </c>
      <c r="N2096" s="386" t="s">
        <v>83</v>
      </c>
      <c r="O2096" s="386" t="s">
        <v>378</v>
      </c>
      <c r="P2096" s="386" t="s">
        <v>46</v>
      </c>
      <c r="Q2096" s="386" t="s">
        <v>236</v>
      </c>
      <c r="R2096" s="386"/>
      <c r="S2096" s="386"/>
      <c r="T2096" s="386" t="s">
        <v>390</v>
      </c>
      <c r="U2096" s="386" t="s">
        <v>406</v>
      </c>
    </row>
    <row r="2097" spans="1:21">
      <c r="A2097" s="386" t="s">
        <v>96</v>
      </c>
      <c r="B2097" s="386" t="s">
        <v>8</v>
      </c>
      <c r="C2097" s="386"/>
      <c r="D2097" s="387">
        <v>45200</v>
      </c>
      <c r="E2097" s="386">
        <v>10</v>
      </c>
      <c r="F2097" s="386">
        <v>2023</v>
      </c>
      <c r="G2097" s="388">
        <v>80</v>
      </c>
      <c r="H2097" s="388">
        <v>28</v>
      </c>
      <c r="I2097" s="388">
        <v>7.4666666666666668</v>
      </c>
      <c r="J2097" s="388">
        <v>29.85150636834134</v>
      </c>
      <c r="K2097" s="386" t="s">
        <v>96</v>
      </c>
      <c r="L2097" s="386" t="s">
        <v>377</v>
      </c>
      <c r="M2097" s="386" t="s">
        <v>243</v>
      </c>
      <c r="N2097" s="386" t="s">
        <v>83</v>
      </c>
      <c r="O2097" s="386" t="s">
        <v>378</v>
      </c>
      <c r="P2097" s="386" t="s">
        <v>46</v>
      </c>
      <c r="Q2097" s="386" t="s">
        <v>236</v>
      </c>
      <c r="R2097" s="386"/>
      <c r="S2097" s="386"/>
      <c r="T2097" s="386" t="s">
        <v>390</v>
      </c>
      <c r="U2097" s="386" t="s">
        <v>406</v>
      </c>
    </row>
    <row r="2098" spans="1:21">
      <c r="A2098" s="386" t="s">
        <v>96</v>
      </c>
      <c r="B2098" s="386" t="s">
        <v>9</v>
      </c>
      <c r="C2098" s="386"/>
      <c r="D2098" s="387">
        <v>45200</v>
      </c>
      <c r="E2098" s="386">
        <v>10</v>
      </c>
      <c r="F2098" s="386">
        <v>2023</v>
      </c>
      <c r="G2098" s="388">
        <v>80</v>
      </c>
      <c r="H2098" s="388">
        <v>28</v>
      </c>
      <c r="I2098" s="388">
        <v>7.4666666666666668</v>
      </c>
      <c r="J2098" s="388">
        <v>0</v>
      </c>
      <c r="K2098" s="386" t="s">
        <v>96</v>
      </c>
      <c r="L2098" s="386" t="s">
        <v>377</v>
      </c>
      <c r="M2098" s="386" t="s">
        <v>243</v>
      </c>
      <c r="N2098" s="386" t="s">
        <v>83</v>
      </c>
      <c r="O2098" s="386" t="s">
        <v>378</v>
      </c>
      <c r="P2098" s="386" t="s">
        <v>46</v>
      </c>
      <c r="Q2098" s="386" t="s">
        <v>236</v>
      </c>
      <c r="R2098" s="386"/>
      <c r="S2098" s="386"/>
      <c r="T2098" s="386" t="s">
        <v>390</v>
      </c>
      <c r="U2098" s="386" t="s">
        <v>406</v>
      </c>
    </row>
    <row r="2099" spans="1:21">
      <c r="A2099" s="386" t="s">
        <v>96</v>
      </c>
      <c r="B2099" s="386" t="s">
        <v>10</v>
      </c>
      <c r="C2099" s="386"/>
      <c r="D2099" s="387">
        <v>45200</v>
      </c>
      <c r="E2099" s="386">
        <v>10</v>
      </c>
      <c r="F2099" s="386">
        <v>2023</v>
      </c>
      <c r="G2099" s="388">
        <v>10</v>
      </c>
      <c r="H2099" s="388">
        <v>28</v>
      </c>
      <c r="I2099" s="388">
        <v>0.93333333333333335</v>
      </c>
      <c r="J2099" s="388">
        <v>0</v>
      </c>
      <c r="K2099" s="386" t="s">
        <v>96</v>
      </c>
      <c r="L2099" s="386" t="s">
        <v>377</v>
      </c>
      <c r="M2099" s="386" t="s">
        <v>243</v>
      </c>
      <c r="N2099" s="386" t="s">
        <v>83</v>
      </c>
      <c r="O2099" s="386" t="s">
        <v>378</v>
      </c>
      <c r="P2099" s="386" t="s">
        <v>46</v>
      </c>
      <c r="Q2099" s="386" t="s">
        <v>236</v>
      </c>
      <c r="R2099" s="386"/>
      <c r="S2099" s="386"/>
      <c r="T2099" s="386" t="s">
        <v>390</v>
      </c>
      <c r="U2099" s="386" t="s">
        <v>406</v>
      </c>
    </row>
    <row r="2100" spans="1:21">
      <c r="A2100" s="386" t="s">
        <v>96</v>
      </c>
      <c r="B2100" s="386" t="s">
        <v>5</v>
      </c>
      <c r="C2100" s="386"/>
      <c r="D2100" s="387">
        <v>45200</v>
      </c>
      <c r="E2100" s="386">
        <v>10</v>
      </c>
      <c r="F2100" s="386">
        <v>2023</v>
      </c>
      <c r="G2100" s="388">
        <v>30</v>
      </c>
      <c r="H2100" s="388">
        <v>28</v>
      </c>
      <c r="I2100" s="388">
        <v>2.8</v>
      </c>
      <c r="J2100" s="388">
        <v>8.3264999999999993</v>
      </c>
      <c r="K2100" s="386" t="s">
        <v>96</v>
      </c>
      <c r="L2100" s="386" t="s">
        <v>377</v>
      </c>
      <c r="M2100" s="386" t="s">
        <v>243</v>
      </c>
      <c r="N2100" s="386" t="s">
        <v>83</v>
      </c>
      <c r="O2100" s="386" t="s">
        <v>378</v>
      </c>
      <c r="P2100" s="386" t="s">
        <v>46</v>
      </c>
      <c r="Q2100" s="386" t="s">
        <v>236</v>
      </c>
      <c r="R2100" s="386"/>
      <c r="S2100" s="386"/>
      <c r="T2100" s="386" t="s">
        <v>390</v>
      </c>
      <c r="U2100" s="386" t="s">
        <v>406</v>
      </c>
    </row>
    <row r="2101" spans="1:21">
      <c r="A2101" s="386" t="s">
        <v>96</v>
      </c>
      <c r="B2101" s="386" t="s">
        <v>11</v>
      </c>
      <c r="C2101" s="386"/>
      <c r="D2101" s="387">
        <v>45200</v>
      </c>
      <c r="E2101" s="386">
        <v>10</v>
      </c>
      <c r="F2101" s="386">
        <v>2023</v>
      </c>
      <c r="G2101" s="388">
        <v>60</v>
      </c>
      <c r="H2101" s="388">
        <v>28</v>
      </c>
      <c r="I2101" s="388">
        <v>5.6</v>
      </c>
      <c r="J2101" s="388">
        <v>0</v>
      </c>
      <c r="K2101" s="386" t="s">
        <v>96</v>
      </c>
      <c r="L2101" s="386" t="s">
        <v>377</v>
      </c>
      <c r="M2101" s="386" t="s">
        <v>243</v>
      </c>
      <c r="N2101" s="386" t="s">
        <v>83</v>
      </c>
      <c r="O2101" s="386" t="s">
        <v>378</v>
      </c>
      <c r="P2101" s="386" t="s">
        <v>46</v>
      </c>
      <c r="Q2101" s="386" t="s">
        <v>236</v>
      </c>
      <c r="R2101" s="386"/>
      <c r="S2101" s="386"/>
      <c r="T2101" s="386" t="s">
        <v>390</v>
      </c>
      <c r="U2101" s="386" t="s">
        <v>406</v>
      </c>
    </row>
    <row r="2102" spans="1:21">
      <c r="A2102" s="386" t="s">
        <v>96</v>
      </c>
      <c r="B2102" s="386" t="s">
        <v>12</v>
      </c>
      <c r="C2102" s="386"/>
      <c r="D2102" s="387">
        <v>45200</v>
      </c>
      <c r="E2102" s="386">
        <v>10</v>
      </c>
      <c r="F2102" s="386">
        <v>2023</v>
      </c>
      <c r="G2102" s="388">
        <v>30</v>
      </c>
      <c r="H2102" s="388">
        <v>28</v>
      </c>
      <c r="I2102" s="388">
        <v>2.8</v>
      </c>
      <c r="J2102" s="388">
        <v>0</v>
      </c>
      <c r="K2102" s="386" t="s">
        <v>96</v>
      </c>
      <c r="L2102" s="386" t="s">
        <v>377</v>
      </c>
      <c r="M2102" s="386" t="s">
        <v>243</v>
      </c>
      <c r="N2102" s="386" t="s">
        <v>83</v>
      </c>
      <c r="O2102" s="386" t="s">
        <v>378</v>
      </c>
      <c r="P2102" s="386" t="s">
        <v>46</v>
      </c>
      <c r="Q2102" s="386" t="s">
        <v>236</v>
      </c>
      <c r="R2102" s="386"/>
      <c r="S2102" s="386"/>
      <c r="T2102" s="386" t="s">
        <v>390</v>
      </c>
      <c r="U2102" s="386" t="s">
        <v>406</v>
      </c>
    </row>
    <row r="2103" spans="1:21">
      <c r="A2103" s="386" t="s">
        <v>96</v>
      </c>
      <c r="B2103" s="386" t="s">
        <v>15</v>
      </c>
      <c r="C2103" s="386"/>
      <c r="D2103" s="387">
        <v>45200</v>
      </c>
      <c r="E2103" s="386">
        <v>10</v>
      </c>
      <c r="F2103" s="386">
        <v>2023</v>
      </c>
      <c r="G2103" s="388">
        <v>0</v>
      </c>
      <c r="H2103" s="388">
        <v>28</v>
      </c>
      <c r="I2103" s="388">
        <v>0</v>
      </c>
      <c r="J2103" s="388">
        <v>0</v>
      </c>
      <c r="K2103" s="386" t="s">
        <v>96</v>
      </c>
      <c r="L2103" s="386" t="s">
        <v>377</v>
      </c>
      <c r="M2103" s="386" t="s">
        <v>243</v>
      </c>
      <c r="N2103" s="386" t="s">
        <v>83</v>
      </c>
      <c r="O2103" s="386" t="s">
        <v>378</v>
      </c>
      <c r="P2103" s="386" t="s">
        <v>46</v>
      </c>
      <c r="Q2103" s="386" t="s">
        <v>236</v>
      </c>
      <c r="R2103" s="386"/>
      <c r="S2103" s="386"/>
      <c r="T2103" s="386" t="s">
        <v>390</v>
      </c>
      <c r="U2103" s="386" t="s">
        <v>406</v>
      </c>
    </row>
    <row r="2104" spans="1:21">
      <c r="A2104" s="386" t="s">
        <v>96</v>
      </c>
      <c r="B2104" s="386" t="s">
        <v>16</v>
      </c>
      <c r="C2104" s="386"/>
      <c r="D2104" s="387">
        <v>45200</v>
      </c>
      <c r="E2104" s="386">
        <v>10</v>
      </c>
      <c r="F2104" s="386">
        <v>2023</v>
      </c>
      <c r="G2104" s="388">
        <v>15</v>
      </c>
      <c r="H2104" s="388">
        <v>28</v>
      </c>
      <c r="I2104" s="388">
        <v>1.4</v>
      </c>
      <c r="J2104" s="388">
        <v>0</v>
      </c>
      <c r="K2104" s="386" t="s">
        <v>96</v>
      </c>
      <c r="L2104" s="386" t="s">
        <v>377</v>
      </c>
      <c r="M2104" s="386" t="s">
        <v>243</v>
      </c>
      <c r="N2104" s="386" t="s">
        <v>83</v>
      </c>
      <c r="O2104" s="386" t="s">
        <v>378</v>
      </c>
      <c r="P2104" s="386" t="s">
        <v>46</v>
      </c>
      <c r="Q2104" s="386" t="s">
        <v>236</v>
      </c>
      <c r="R2104" s="386"/>
      <c r="S2104" s="386"/>
      <c r="T2104" s="386" t="s">
        <v>390</v>
      </c>
      <c r="U2104" s="386" t="s">
        <v>406</v>
      </c>
    </row>
    <row r="2105" spans="1:21">
      <c r="A2105" s="386" t="s">
        <v>96</v>
      </c>
      <c r="B2105" s="386" t="s">
        <v>17</v>
      </c>
      <c r="C2105" s="386"/>
      <c r="D2105" s="387">
        <v>45200</v>
      </c>
      <c r="E2105" s="386">
        <v>10</v>
      </c>
      <c r="F2105" s="386">
        <v>2023</v>
      </c>
      <c r="G2105" s="388">
        <v>0</v>
      </c>
      <c r="H2105" s="388">
        <v>28</v>
      </c>
      <c r="I2105" s="388">
        <v>0</v>
      </c>
      <c r="J2105" s="388">
        <v>0</v>
      </c>
      <c r="K2105" s="386" t="s">
        <v>96</v>
      </c>
      <c r="L2105" s="386" t="s">
        <v>377</v>
      </c>
      <c r="M2105" s="386" t="s">
        <v>243</v>
      </c>
      <c r="N2105" s="386" t="s">
        <v>83</v>
      </c>
      <c r="O2105" s="386" t="s">
        <v>378</v>
      </c>
      <c r="P2105" s="386" t="s">
        <v>46</v>
      </c>
      <c r="Q2105" s="386" t="s">
        <v>236</v>
      </c>
      <c r="R2105" s="386"/>
      <c r="S2105" s="386"/>
      <c r="T2105" s="386" t="s">
        <v>390</v>
      </c>
      <c r="U2105" s="386" t="s">
        <v>406</v>
      </c>
    </row>
    <row r="2106" spans="1:21">
      <c r="A2106" s="386" t="s">
        <v>96</v>
      </c>
      <c r="B2106" s="386" t="s">
        <v>132</v>
      </c>
      <c r="C2106" s="386"/>
      <c r="D2106" s="387">
        <v>45200</v>
      </c>
      <c r="E2106" s="386">
        <v>10</v>
      </c>
      <c r="F2106" s="386">
        <v>2023</v>
      </c>
      <c r="G2106" s="388">
        <v>0</v>
      </c>
      <c r="H2106" s="388">
        <v>28</v>
      </c>
      <c r="I2106" s="388">
        <v>0</v>
      </c>
      <c r="J2106" s="388">
        <v>0</v>
      </c>
      <c r="K2106" s="386" t="s">
        <v>96</v>
      </c>
      <c r="L2106" s="386" t="s">
        <v>377</v>
      </c>
      <c r="M2106" s="386" t="s">
        <v>243</v>
      </c>
      <c r="N2106" s="386" t="s">
        <v>83</v>
      </c>
      <c r="O2106" s="386" t="s">
        <v>378</v>
      </c>
      <c r="P2106" s="386" t="s">
        <v>46</v>
      </c>
      <c r="Q2106" s="386" t="s">
        <v>236</v>
      </c>
      <c r="R2106" s="386"/>
      <c r="S2106" s="386"/>
      <c r="T2106" s="386" t="s">
        <v>390</v>
      </c>
      <c r="U2106" s="386" t="s">
        <v>406</v>
      </c>
    </row>
    <row r="2107" spans="1:21">
      <c r="A2107" s="386" t="s">
        <v>96</v>
      </c>
      <c r="B2107" s="386" t="s">
        <v>13</v>
      </c>
      <c r="C2107" s="386"/>
      <c r="D2107" s="387">
        <v>45200</v>
      </c>
      <c r="E2107" s="386">
        <v>10</v>
      </c>
      <c r="F2107" s="386">
        <v>2023</v>
      </c>
      <c r="G2107" s="388">
        <v>0</v>
      </c>
      <c r="H2107" s="388">
        <v>28</v>
      </c>
      <c r="I2107" s="388">
        <v>0</v>
      </c>
      <c r="J2107" s="388">
        <v>0</v>
      </c>
      <c r="K2107" s="386" t="s">
        <v>96</v>
      </c>
      <c r="L2107" s="386" t="s">
        <v>377</v>
      </c>
      <c r="M2107" s="386" t="s">
        <v>243</v>
      </c>
      <c r="N2107" s="386" t="s">
        <v>83</v>
      </c>
      <c r="O2107" s="386" t="s">
        <v>378</v>
      </c>
      <c r="P2107" s="386" t="s">
        <v>46</v>
      </c>
      <c r="Q2107" s="386" t="s">
        <v>236</v>
      </c>
      <c r="R2107" s="386"/>
      <c r="S2107" s="386"/>
      <c r="T2107" s="386" t="s">
        <v>390</v>
      </c>
      <c r="U2107" s="386" t="s">
        <v>406</v>
      </c>
    </row>
    <row r="2108" spans="1:21">
      <c r="A2108" s="386" t="s">
        <v>96</v>
      </c>
      <c r="B2108" s="386" t="s">
        <v>14</v>
      </c>
      <c r="C2108" s="386"/>
      <c r="D2108" s="387">
        <v>45200</v>
      </c>
      <c r="E2108" s="386">
        <v>10</v>
      </c>
      <c r="F2108" s="386">
        <v>2023</v>
      </c>
      <c r="G2108" s="388">
        <v>0</v>
      </c>
      <c r="H2108" s="388">
        <v>28</v>
      </c>
      <c r="I2108" s="388">
        <v>0</v>
      </c>
      <c r="J2108" s="388">
        <v>0</v>
      </c>
      <c r="K2108" s="386" t="s">
        <v>96</v>
      </c>
      <c r="L2108" s="386" t="s">
        <v>377</v>
      </c>
      <c r="M2108" s="386" t="s">
        <v>243</v>
      </c>
      <c r="N2108" s="386" t="s">
        <v>83</v>
      </c>
      <c r="O2108" s="386" t="s">
        <v>378</v>
      </c>
      <c r="P2108" s="386" t="s">
        <v>46</v>
      </c>
      <c r="Q2108" s="386" t="s">
        <v>236</v>
      </c>
      <c r="R2108" s="386"/>
      <c r="S2108" s="386"/>
      <c r="T2108" s="386" t="s">
        <v>390</v>
      </c>
      <c r="U2108" s="386" t="s">
        <v>406</v>
      </c>
    </row>
    <row r="2109" spans="1:21">
      <c r="A2109" s="386" t="s">
        <v>98</v>
      </c>
      <c r="B2109" s="386" t="s">
        <v>7</v>
      </c>
      <c r="C2109" s="386"/>
      <c r="D2109" s="387">
        <v>45200</v>
      </c>
      <c r="E2109" s="386">
        <v>10</v>
      </c>
      <c r="F2109" s="386">
        <v>2023</v>
      </c>
      <c r="G2109" s="388">
        <v>32.5</v>
      </c>
      <c r="H2109" s="388">
        <v>28</v>
      </c>
      <c r="I2109" s="388">
        <v>3.0333333333333332</v>
      </c>
      <c r="J2109" s="388">
        <v>0</v>
      </c>
      <c r="K2109" s="386" t="s">
        <v>98</v>
      </c>
      <c r="L2109" s="386" t="s">
        <v>41</v>
      </c>
      <c r="M2109" s="386" t="s">
        <v>243</v>
      </c>
      <c r="N2109" s="386" t="s">
        <v>83</v>
      </c>
      <c r="O2109" s="386" t="s">
        <v>99</v>
      </c>
      <c r="P2109" s="386" t="s">
        <v>46</v>
      </c>
      <c r="Q2109" s="386" t="s">
        <v>100</v>
      </c>
      <c r="R2109" s="386"/>
      <c r="S2109" s="386"/>
      <c r="T2109" s="386" t="s">
        <v>390</v>
      </c>
      <c r="U2109" s="386" t="s">
        <v>406</v>
      </c>
    </row>
    <row r="2110" spans="1:21">
      <c r="A2110" s="386" t="s">
        <v>98</v>
      </c>
      <c r="B2110" s="386" t="s">
        <v>8</v>
      </c>
      <c r="C2110" s="386"/>
      <c r="D2110" s="387">
        <v>45200</v>
      </c>
      <c r="E2110" s="386">
        <v>10</v>
      </c>
      <c r="F2110" s="386">
        <v>2023</v>
      </c>
      <c r="G2110" s="388">
        <v>3.25</v>
      </c>
      <c r="H2110" s="388">
        <v>28</v>
      </c>
      <c r="I2110" s="388">
        <v>0.30333333333333334</v>
      </c>
      <c r="J2110" s="388">
        <v>0</v>
      </c>
      <c r="K2110" s="386" t="s">
        <v>98</v>
      </c>
      <c r="L2110" s="386" t="s">
        <v>41</v>
      </c>
      <c r="M2110" s="386" t="s">
        <v>243</v>
      </c>
      <c r="N2110" s="386" t="s">
        <v>83</v>
      </c>
      <c r="O2110" s="386" t="s">
        <v>99</v>
      </c>
      <c r="P2110" s="386" t="s">
        <v>46</v>
      </c>
      <c r="Q2110" s="386" t="s">
        <v>100</v>
      </c>
      <c r="R2110" s="386"/>
      <c r="S2110" s="386"/>
      <c r="T2110" s="386" t="s">
        <v>390</v>
      </c>
      <c r="U2110" s="386" t="s">
        <v>406</v>
      </c>
    </row>
    <row r="2111" spans="1:21">
      <c r="A2111" s="386" t="s">
        <v>98</v>
      </c>
      <c r="B2111" s="386" t="s">
        <v>9</v>
      </c>
      <c r="C2111" s="386"/>
      <c r="D2111" s="387">
        <v>45200</v>
      </c>
      <c r="E2111" s="386">
        <v>10</v>
      </c>
      <c r="F2111" s="386">
        <v>2023</v>
      </c>
      <c r="G2111" s="388">
        <v>8.125</v>
      </c>
      <c r="H2111" s="388">
        <v>28</v>
      </c>
      <c r="I2111" s="388">
        <v>0.7583333333333333</v>
      </c>
      <c r="J2111" s="388">
        <v>0</v>
      </c>
      <c r="K2111" s="386" t="s">
        <v>98</v>
      </c>
      <c r="L2111" s="386" t="s">
        <v>41</v>
      </c>
      <c r="M2111" s="386" t="s">
        <v>243</v>
      </c>
      <c r="N2111" s="386" t="s">
        <v>83</v>
      </c>
      <c r="O2111" s="386" t="s">
        <v>99</v>
      </c>
      <c r="P2111" s="386" t="s">
        <v>46</v>
      </c>
      <c r="Q2111" s="386" t="s">
        <v>100</v>
      </c>
      <c r="R2111" s="386"/>
      <c r="S2111" s="386"/>
      <c r="T2111" s="386" t="s">
        <v>390</v>
      </c>
      <c r="U2111" s="386" t="s">
        <v>406</v>
      </c>
    </row>
    <row r="2112" spans="1:21">
      <c r="A2112" s="386" t="s">
        <v>98</v>
      </c>
      <c r="B2112" s="386" t="s">
        <v>10</v>
      </c>
      <c r="C2112" s="386"/>
      <c r="D2112" s="387">
        <v>45200</v>
      </c>
      <c r="E2112" s="386">
        <v>10</v>
      </c>
      <c r="F2112" s="386">
        <v>2023</v>
      </c>
      <c r="G2112" s="388">
        <v>1.625</v>
      </c>
      <c r="H2112" s="388">
        <v>28</v>
      </c>
      <c r="I2112" s="388">
        <v>0.15166666666666667</v>
      </c>
      <c r="J2112" s="388">
        <v>0</v>
      </c>
      <c r="K2112" s="386" t="s">
        <v>98</v>
      </c>
      <c r="L2112" s="386" t="s">
        <v>41</v>
      </c>
      <c r="M2112" s="386" t="s">
        <v>243</v>
      </c>
      <c r="N2112" s="386" t="s">
        <v>83</v>
      </c>
      <c r="O2112" s="386" t="s">
        <v>99</v>
      </c>
      <c r="P2112" s="386" t="s">
        <v>46</v>
      </c>
      <c r="Q2112" s="386" t="s">
        <v>100</v>
      </c>
      <c r="R2112" s="386"/>
      <c r="S2112" s="386"/>
      <c r="T2112" s="386" t="s">
        <v>390</v>
      </c>
      <c r="U2112" s="386" t="s">
        <v>406</v>
      </c>
    </row>
    <row r="2113" spans="1:21">
      <c r="A2113" s="386" t="s">
        <v>98</v>
      </c>
      <c r="B2113" s="386" t="s">
        <v>5</v>
      </c>
      <c r="C2113" s="386"/>
      <c r="D2113" s="387">
        <v>45200</v>
      </c>
      <c r="E2113" s="386">
        <v>10</v>
      </c>
      <c r="F2113" s="386">
        <v>2023</v>
      </c>
      <c r="G2113" s="388">
        <v>29.25</v>
      </c>
      <c r="H2113" s="388">
        <v>28</v>
      </c>
      <c r="I2113" s="388">
        <v>2.73</v>
      </c>
      <c r="J2113" s="388">
        <v>16.829999999999998</v>
      </c>
      <c r="K2113" s="386" t="s">
        <v>98</v>
      </c>
      <c r="L2113" s="386" t="s">
        <v>41</v>
      </c>
      <c r="M2113" s="386" t="s">
        <v>243</v>
      </c>
      <c r="N2113" s="386" t="s">
        <v>83</v>
      </c>
      <c r="O2113" s="386" t="s">
        <v>99</v>
      </c>
      <c r="P2113" s="386" t="s">
        <v>46</v>
      </c>
      <c r="Q2113" s="386" t="s">
        <v>100</v>
      </c>
      <c r="R2113" s="386"/>
      <c r="S2113" s="386"/>
      <c r="T2113" s="386" t="s">
        <v>390</v>
      </c>
      <c r="U2113" s="386" t="s">
        <v>406</v>
      </c>
    </row>
    <row r="2114" spans="1:21">
      <c r="A2114" s="386" t="s">
        <v>98</v>
      </c>
      <c r="B2114" s="386" t="s">
        <v>11</v>
      </c>
      <c r="C2114" s="386"/>
      <c r="D2114" s="387">
        <v>45200</v>
      </c>
      <c r="E2114" s="386">
        <v>10</v>
      </c>
      <c r="F2114" s="386">
        <v>2023</v>
      </c>
      <c r="G2114" s="388">
        <v>48.75</v>
      </c>
      <c r="H2114" s="388">
        <v>28</v>
      </c>
      <c r="I2114" s="388">
        <v>4.55</v>
      </c>
      <c r="J2114" s="388">
        <v>0</v>
      </c>
      <c r="K2114" s="386" t="s">
        <v>98</v>
      </c>
      <c r="L2114" s="386" t="s">
        <v>41</v>
      </c>
      <c r="M2114" s="386" t="s">
        <v>243</v>
      </c>
      <c r="N2114" s="386" t="s">
        <v>83</v>
      </c>
      <c r="O2114" s="386" t="s">
        <v>99</v>
      </c>
      <c r="P2114" s="386" t="s">
        <v>46</v>
      </c>
      <c r="Q2114" s="386" t="s">
        <v>100</v>
      </c>
      <c r="R2114" s="386"/>
      <c r="S2114" s="386"/>
      <c r="T2114" s="386" t="s">
        <v>390</v>
      </c>
      <c r="U2114" s="386" t="s">
        <v>406</v>
      </c>
    </row>
    <row r="2115" spans="1:21">
      <c r="A2115" s="386" t="s">
        <v>98</v>
      </c>
      <c r="B2115" s="386" t="s">
        <v>12</v>
      </c>
      <c r="C2115" s="386"/>
      <c r="D2115" s="387">
        <v>45200</v>
      </c>
      <c r="E2115" s="386">
        <v>10</v>
      </c>
      <c r="F2115" s="386">
        <v>2023</v>
      </c>
      <c r="G2115" s="388">
        <v>3.25</v>
      </c>
      <c r="H2115" s="388">
        <v>28</v>
      </c>
      <c r="I2115" s="388">
        <v>0.30333333333333334</v>
      </c>
      <c r="J2115" s="388">
        <v>0</v>
      </c>
      <c r="K2115" s="386" t="s">
        <v>98</v>
      </c>
      <c r="L2115" s="386" t="s">
        <v>41</v>
      </c>
      <c r="M2115" s="386" t="s">
        <v>243</v>
      </c>
      <c r="N2115" s="386" t="s">
        <v>83</v>
      </c>
      <c r="O2115" s="386" t="s">
        <v>99</v>
      </c>
      <c r="P2115" s="386" t="s">
        <v>46</v>
      </c>
      <c r="Q2115" s="386" t="s">
        <v>100</v>
      </c>
      <c r="R2115" s="386"/>
      <c r="S2115" s="386"/>
      <c r="T2115" s="386" t="s">
        <v>390</v>
      </c>
      <c r="U2115" s="386" t="s">
        <v>406</v>
      </c>
    </row>
    <row r="2116" spans="1:21">
      <c r="A2116" s="386" t="s">
        <v>98</v>
      </c>
      <c r="B2116" s="386" t="s">
        <v>15</v>
      </c>
      <c r="C2116" s="386"/>
      <c r="D2116" s="387">
        <v>45200</v>
      </c>
      <c r="E2116" s="386">
        <v>10</v>
      </c>
      <c r="F2116" s="386">
        <v>2023</v>
      </c>
      <c r="G2116" s="388">
        <v>3.25</v>
      </c>
      <c r="H2116" s="388">
        <v>28</v>
      </c>
      <c r="I2116" s="388">
        <v>0.30333333333333334</v>
      </c>
      <c r="J2116" s="388">
        <v>0</v>
      </c>
      <c r="K2116" s="386" t="s">
        <v>98</v>
      </c>
      <c r="L2116" s="386" t="s">
        <v>41</v>
      </c>
      <c r="M2116" s="386" t="s">
        <v>243</v>
      </c>
      <c r="N2116" s="386" t="s">
        <v>83</v>
      </c>
      <c r="O2116" s="386" t="s">
        <v>99</v>
      </c>
      <c r="P2116" s="386" t="s">
        <v>46</v>
      </c>
      <c r="Q2116" s="386" t="s">
        <v>100</v>
      </c>
      <c r="R2116" s="386"/>
      <c r="S2116" s="386"/>
      <c r="T2116" s="386" t="s">
        <v>390</v>
      </c>
      <c r="U2116" s="386" t="s">
        <v>406</v>
      </c>
    </row>
    <row r="2117" spans="1:21">
      <c r="A2117" s="386" t="s">
        <v>98</v>
      </c>
      <c r="B2117" s="386" t="s">
        <v>16</v>
      </c>
      <c r="C2117" s="386"/>
      <c r="D2117" s="387">
        <v>45200</v>
      </c>
      <c r="E2117" s="386">
        <v>10</v>
      </c>
      <c r="F2117" s="386">
        <v>2023</v>
      </c>
      <c r="G2117" s="388">
        <v>0</v>
      </c>
      <c r="H2117" s="388">
        <v>28</v>
      </c>
      <c r="I2117" s="388">
        <v>0</v>
      </c>
      <c r="J2117" s="388">
        <v>0</v>
      </c>
      <c r="K2117" s="386" t="s">
        <v>98</v>
      </c>
      <c r="L2117" s="386" t="s">
        <v>41</v>
      </c>
      <c r="M2117" s="386" t="s">
        <v>243</v>
      </c>
      <c r="N2117" s="386" t="s">
        <v>83</v>
      </c>
      <c r="O2117" s="386" t="s">
        <v>99</v>
      </c>
      <c r="P2117" s="386" t="s">
        <v>46</v>
      </c>
      <c r="Q2117" s="386" t="s">
        <v>100</v>
      </c>
      <c r="R2117" s="386"/>
      <c r="S2117" s="386"/>
      <c r="T2117" s="386" t="s">
        <v>390</v>
      </c>
      <c r="U2117" s="386" t="s">
        <v>406</v>
      </c>
    </row>
    <row r="2118" spans="1:21">
      <c r="A2118" s="386" t="s">
        <v>98</v>
      </c>
      <c r="B2118" s="386" t="s">
        <v>17</v>
      </c>
      <c r="C2118" s="386"/>
      <c r="D2118" s="387">
        <v>45200</v>
      </c>
      <c r="E2118" s="386">
        <v>10</v>
      </c>
      <c r="F2118" s="386">
        <v>2023</v>
      </c>
      <c r="G2118" s="388">
        <v>0</v>
      </c>
      <c r="H2118" s="388">
        <v>28</v>
      </c>
      <c r="I2118" s="388">
        <v>0</v>
      </c>
      <c r="J2118" s="388">
        <v>0</v>
      </c>
      <c r="K2118" s="386" t="s">
        <v>98</v>
      </c>
      <c r="L2118" s="386" t="s">
        <v>41</v>
      </c>
      <c r="M2118" s="386" t="s">
        <v>243</v>
      </c>
      <c r="N2118" s="386" t="s">
        <v>83</v>
      </c>
      <c r="O2118" s="386" t="s">
        <v>99</v>
      </c>
      <c r="P2118" s="386" t="s">
        <v>46</v>
      </c>
      <c r="Q2118" s="386" t="s">
        <v>100</v>
      </c>
      <c r="R2118" s="386"/>
      <c r="S2118" s="386"/>
      <c r="T2118" s="386" t="s">
        <v>390</v>
      </c>
      <c r="U2118" s="386" t="s">
        <v>406</v>
      </c>
    </row>
    <row r="2119" spans="1:21">
      <c r="A2119" s="386" t="s">
        <v>98</v>
      </c>
      <c r="B2119" s="386" t="s">
        <v>132</v>
      </c>
      <c r="C2119" s="386"/>
      <c r="D2119" s="387">
        <v>45200</v>
      </c>
      <c r="E2119" s="386">
        <v>10</v>
      </c>
      <c r="F2119" s="386">
        <v>2023</v>
      </c>
      <c r="G2119" s="388">
        <v>0</v>
      </c>
      <c r="H2119" s="388">
        <v>28</v>
      </c>
      <c r="I2119" s="388">
        <v>0</v>
      </c>
      <c r="J2119" s="388">
        <v>0</v>
      </c>
      <c r="K2119" s="386" t="s">
        <v>98</v>
      </c>
      <c r="L2119" s="386" t="s">
        <v>41</v>
      </c>
      <c r="M2119" s="386" t="s">
        <v>243</v>
      </c>
      <c r="N2119" s="386" t="s">
        <v>83</v>
      </c>
      <c r="O2119" s="386" t="s">
        <v>99</v>
      </c>
      <c r="P2119" s="386" t="s">
        <v>46</v>
      </c>
      <c r="Q2119" s="386" t="s">
        <v>100</v>
      </c>
      <c r="R2119" s="386"/>
      <c r="S2119" s="386"/>
      <c r="T2119" s="386" t="s">
        <v>390</v>
      </c>
      <c r="U2119" s="386" t="s">
        <v>406</v>
      </c>
    </row>
    <row r="2120" spans="1:21">
      <c r="A2120" s="386" t="s">
        <v>98</v>
      </c>
      <c r="B2120" s="386" t="s">
        <v>13</v>
      </c>
      <c r="C2120" s="386"/>
      <c r="D2120" s="387">
        <v>45200</v>
      </c>
      <c r="E2120" s="386">
        <v>10</v>
      </c>
      <c r="F2120" s="386">
        <v>2023</v>
      </c>
      <c r="G2120" s="388">
        <v>0</v>
      </c>
      <c r="H2120" s="388">
        <v>28</v>
      </c>
      <c r="I2120" s="388">
        <v>0</v>
      </c>
      <c r="J2120" s="388">
        <v>0</v>
      </c>
      <c r="K2120" s="386" t="s">
        <v>98</v>
      </c>
      <c r="L2120" s="386" t="s">
        <v>41</v>
      </c>
      <c r="M2120" s="386" t="s">
        <v>243</v>
      </c>
      <c r="N2120" s="386" t="s">
        <v>83</v>
      </c>
      <c r="O2120" s="386" t="s">
        <v>99</v>
      </c>
      <c r="P2120" s="386" t="s">
        <v>46</v>
      </c>
      <c r="Q2120" s="386" t="s">
        <v>100</v>
      </c>
      <c r="R2120" s="386"/>
      <c r="S2120" s="386"/>
      <c r="T2120" s="386" t="s">
        <v>390</v>
      </c>
      <c r="U2120" s="386" t="s">
        <v>406</v>
      </c>
    </row>
    <row r="2121" spans="1:21">
      <c r="A2121" s="386" t="s">
        <v>98</v>
      </c>
      <c r="B2121" s="386" t="s">
        <v>14</v>
      </c>
      <c r="C2121" s="386"/>
      <c r="D2121" s="387">
        <v>45200</v>
      </c>
      <c r="E2121" s="386">
        <v>10</v>
      </c>
      <c r="F2121" s="386">
        <v>2023</v>
      </c>
      <c r="G2121" s="388">
        <v>0</v>
      </c>
      <c r="H2121" s="388">
        <v>28</v>
      </c>
      <c r="I2121" s="388">
        <v>0</v>
      </c>
      <c r="J2121" s="388">
        <v>0</v>
      </c>
      <c r="K2121" s="386" t="s">
        <v>98</v>
      </c>
      <c r="L2121" s="386" t="s">
        <v>41</v>
      </c>
      <c r="M2121" s="386" t="s">
        <v>243</v>
      </c>
      <c r="N2121" s="386" t="s">
        <v>83</v>
      </c>
      <c r="O2121" s="386" t="s">
        <v>99</v>
      </c>
      <c r="P2121" s="386" t="s">
        <v>46</v>
      </c>
      <c r="Q2121" s="386" t="s">
        <v>100</v>
      </c>
      <c r="R2121" s="386"/>
      <c r="S2121" s="386"/>
      <c r="T2121" s="386" t="s">
        <v>390</v>
      </c>
      <c r="U2121" s="386" t="s">
        <v>406</v>
      </c>
    </row>
    <row r="2122" spans="1:21">
      <c r="A2122" s="386" t="s">
        <v>379</v>
      </c>
      <c r="B2122" s="386" t="s">
        <v>7</v>
      </c>
      <c r="C2122" s="386"/>
      <c r="D2122" s="387">
        <v>45200</v>
      </c>
      <c r="E2122" s="386">
        <v>10</v>
      </c>
      <c r="F2122" s="386">
        <v>2023</v>
      </c>
      <c r="G2122" s="388">
        <v>22.536000000000005</v>
      </c>
      <c r="H2122" s="388">
        <v>28</v>
      </c>
      <c r="I2122" s="388">
        <v>2.1033600000000003</v>
      </c>
      <c r="J2122" s="388">
        <v>0</v>
      </c>
      <c r="K2122" s="386" t="s">
        <v>379</v>
      </c>
      <c r="L2122" s="386" t="s">
        <v>41</v>
      </c>
      <c r="M2122" s="386" t="s">
        <v>243</v>
      </c>
      <c r="N2122" s="386" t="s">
        <v>380</v>
      </c>
      <c r="O2122" s="386" t="s">
        <v>102</v>
      </c>
      <c r="P2122" s="386" t="s">
        <v>46</v>
      </c>
      <c r="Q2122" s="386" t="s">
        <v>103</v>
      </c>
      <c r="R2122" s="386"/>
      <c r="S2122" s="386"/>
      <c r="T2122" s="386" t="s">
        <v>390</v>
      </c>
      <c r="U2122" s="386" t="s">
        <v>406</v>
      </c>
    </row>
    <row r="2123" spans="1:21">
      <c r="A2123" s="386" t="s">
        <v>379</v>
      </c>
      <c r="B2123" s="386" t="s">
        <v>8</v>
      </c>
      <c r="C2123" s="386"/>
      <c r="D2123" s="387">
        <v>45200</v>
      </c>
      <c r="E2123" s="386">
        <v>10</v>
      </c>
      <c r="F2123" s="386">
        <v>2023</v>
      </c>
      <c r="G2123" s="388">
        <v>21.8</v>
      </c>
      <c r="H2123" s="388">
        <v>28</v>
      </c>
      <c r="I2123" s="388">
        <v>2.0346666666666664</v>
      </c>
      <c r="J2123" s="388">
        <v>0</v>
      </c>
      <c r="K2123" s="386" t="s">
        <v>379</v>
      </c>
      <c r="L2123" s="386" t="s">
        <v>41</v>
      </c>
      <c r="M2123" s="386" t="s">
        <v>243</v>
      </c>
      <c r="N2123" s="386" t="s">
        <v>380</v>
      </c>
      <c r="O2123" s="386" t="s">
        <v>102</v>
      </c>
      <c r="P2123" s="386" t="s">
        <v>46</v>
      </c>
      <c r="Q2123" s="386" t="s">
        <v>103</v>
      </c>
      <c r="R2123" s="386"/>
      <c r="S2123" s="386"/>
      <c r="T2123" s="386" t="s">
        <v>390</v>
      </c>
      <c r="U2123" s="386" t="s">
        <v>406</v>
      </c>
    </row>
    <row r="2124" spans="1:21">
      <c r="A2124" s="386" t="s">
        <v>379</v>
      </c>
      <c r="B2124" s="386" t="s">
        <v>9</v>
      </c>
      <c r="C2124" s="386"/>
      <c r="D2124" s="387">
        <v>45200</v>
      </c>
      <c r="E2124" s="386">
        <v>10</v>
      </c>
      <c r="F2124" s="386">
        <v>2023</v>
      </c>
      <c r="G2124" s="388">
        <v>22.896000000000001</v>
      </c>
      <c r="H2124" s="388">
        <v>28</v>
      </c>
      <c r="I2124" s="388">
        <v>2.1369599999999997</v>
      </c>
      <c r="J2124" s="388">
        <v>1.8362000000000001</v>
      </c>
      <c r="K2124" s="386" t="s">
        <v>379</v>
      </c>
      <c r="L2124" s="386" t="s">
        <v>41</v>
      </c>
      <c r="M2124" s="386" t="s">
        <v>243</v>
      </c>
      <c r="N2124" s="386" t="s">
        <v>380</v>
      </c>
      <c r="O2124" s="386" t="s">
        <v>102</v>
      </c>
      <c r="P2124" s="386" t="s">
        <v>46</v>
      </c>
      <c r="Q2124" s="386" t="s">
        <v>103</v>
      </c>
      <c r="R2124" s="386"/>
      <c r="S2124" s="386"/>
      <c r="T2124" s="386" t="s">
        <v>390</v>
      </c>
      <c r="U2124" s="386" t="s">
        <v>406</v>
      </c>
    </row>
    <row r="2125" spans="1:21">
      <c r="A2125" s="386" t="s">
        <v>379</v>
      </c>
      <c r="B2125" s="386" t="s">
        <v>10</v>
      </c>
      <c r="C2125" s="386"/>
      <c r="D2125" s="387">
        <v>45200</v>
      </c>
      <c r="E2125" s="386">
        <v>10</v>
      </c>
      <c r="F2125" s="386">
        <v>2023</v>
      </c>
      <c r="G2125" s="388">
        <v>1.56</v>
      </c>
      <c r="H2125" s="388">
        <v>28</v>
      </c>
      <c r="I2125" s="388">
        <v>0.14560000000000001</v>
      </c>
      <c r="J2125" s="388">
        <v>0</v>
      </c>
      <c r="K2125" s="386" t="s">
        <v>379</v>
      </c>
      <c r="L2125" s="386" t="s">
        <v>41</v>
      </c>
      <c r="M2125" s="386" t="s">
        <v>243</v>
      </c>
      <c r="N2125" s="386" t="s">
        <v>380</v>
      </c>
      <c r="O2125" s="386" t="s">
        <v>102</v>
      </c>
      <c r="P2125" s="386" t="s">
        <v>46</v>
      </c>
      <c r="Q2125" s="386" t="s">
        <v>103</v>
      </c>
      <c r="R2125" s="386"/>
      <c r="S2125" s="386"/>
      <c r="T2125" s="386" t="s">
        <v>390</v>
      </c>
      <c r="U2125" s="386" t="s">
        <v>406</v>
      </c>
    </row>
    <row r="2126" spans="1:21">
      <c r="A2126" s="386" t="s">
        <v>379</v>
      </c>
      <c r="B2126" s="386" t="s">
        <v>5</v>
      </c>
      <c r="C2126" s="386"/>
      <c r="D2126" s="387">
        <v>45200</v>
      </c>
      <c r="E2126" s="386">
        <v>10</v>
      </c>
      <c r="F2126" s="386">
        <v>2023</v>
      </c>
      <c r="G2126" s="388">
        <v>8.0959999999999983</v>
      </c>
      <c r="H2126" s="388">
        <v>28</v>
      </c>
      <c r="I2126" s="388">
        <v>0.75562666666666656</v>
      </c>
      <c r="J2126" s="388">
        <v>0</v>
      </c>
      <c r="K2126" s="386" t="s">
        <v>379</v>
      </c>
      <c r="L2126" s="386" t="s">
        <v>41</v>
      </c>
      <c r="M2126" s="386" t="s">
        <v>243</v>
      </c>
      <c r="N2126" s="386" t="s">
        <v>380</v>
      </c>
      <c r="O2126" s="386" t="s">
        <v>102</v>
      </c>
      <c r="P2126" s="386" t="s">
        <v>46</v>
      </c>
      <c r="Q2126" s="386" t="s">
        <v>103</v>
      </c>
      <c r="R2126" s="386"/>
      <c r="S2126" s="386"/>
      <c r="T2126" s="386" t="s">
        <v>390</v>
      </c>
      <c r="U2126" s="386" t="s">
        <v>406</v>
      </c>
    </row>
    <row r="2127" spans="1:21">
      <c r="A2127" s="386" t="s">
        <v>379</v>
      </c>
      <c r="B2127" s="386" t="s">
        <v>11</v>
      </c>
      <c r="C2127" s="386"/>
      <c r="D2127" s="387">
        <v>45200</v>
      </c>
      <c r="E2127" s="386">
        <v>10</v>
      </c>
      <c r="F2127" s="386">
        <v>2023</v>
      </c>
      <c r="G2127" s="388">
        <v>3.1120000000000001</v>
      </c>
      <c r="H2127" s="388">
        <v>28</v>
      </c>
      <c r="I2127" s="388">
        <v>0.29045333333333334</v>
      </c>
      <c r="J2127" s="388">
        <v>0</v>
      </c>
      <c r="K2127" s="386" t="s">
        <v>379</v>
      </c>
      <c r="L2127" s="386" t="s">
        <v>41</v>
      </c>
      <c r="M2127" s="386" t="s">
        <v>243</v>
      </c>
      <c r="N2127" s="386" t="s">
        <v>380</v>
      </c>
      <c r="O2127" s="386" t="s">
        <v>102</v>
      </c>
      <c r="P2127" s="386" t="s">
        <v>46</v>
      </c>
      <c r="Q2127" s="386" t="s">
        <v>103</v>
      </c>
      <c r="R2127" s="386"/>
      <c r="S2127" s="386"/>
      <c r="T2127" s="386" t="s">
        <v>390</v>
      </c>
      <c r="U2127" s="386" t="s">
        <v>406</v>
      </c>
    </row>
    <row r="2128" spans="1:21">
      <c r="A2128" s="386" t="s">
        <v>379</v>
      </c>
      <c r="B2128" s="386" t="s">
        <v>12</v>
      </c>
      <c r="C2128" s="386"/>
      <c r="D2128" s="387">
        <v>45200</v>
      </c>
      <c r="E2128" s="386">
        <v>10</v>
      </c>
      <c r="F2128" s="386">
        <v>2023</v>
      </c>
      <c r="G2128" s="388">
        <v>0</v>
      </c>
      <c r="H2128" s="388">
        <v>28</v>
      </c>
      <c r="I2128" s="388">
        <v>0</v>
      </c>
      <c r="J2128" s="388">
        <v>0</v>
      </c>
      <c r="K2128" s="386" t="s">
        <v>379</v>
      </c>
      <c r="L2128" s="386" t="s">
        <v>41</v>
      </c>
      <c r="M2128" s="386" t="s">
        <v>243</v>
      </c>
      <c r="N2128" s="386" t="s">
        <v>380</v>
      </c>
      <c r="O2128" s="386" t="s">
        <v>102</v>
      </c>
      <c r="P2128" s="386" t="s">
        <v>46</v>
      </c>
      <c r="Q2128" s="386" t="s">
        <v>103</v>
      </c>
      <c r="R2128" s="386"/>
      <c r="S2128" s="386"/>
      <c r="T2128" s="386" t="s">
        <v>390</v>
      </c>
      <c r="U2128" s="386" t="s">
        <v>406</v>
      </c>
    </row>
    <row r="2129" spans="1:21">
      <c r="A2129" s="386" t="s">
        <v>379</v>
      </c>
      <c r="B2129" s="386" t="s">
        <v>15</v>
      </c>
      <c r="C2129" s="386"/>
      <c r="D2129" s="387">
        <v>45200</v>
      </c>
      <c r="E2129" s="386">
        <v>10</v>
      </c>
      <c r="F2129" s="386">
        <v>2023</v>
      </c>
      <c r="G2129" s="388">
        <v>0</v>
      </c>
      <c r="H2129" s="388">
        <v>28</v>
      </c>
      <c r="I2129" s="388">
        <v>0</v>
      </c>
      <c r="J2129" s="388">
        <v>0</v>
      </c>
      <c r="K2129" s="386" t="s">
        <v>379</v>
      </c>
      <c r="L2129" s="386" t="s">
        <v>41</v>
      </c>
      <c r="M2129" s="386" t="s">
        <v>243</v>
      </c>
      <c r="N2129" s="386" t="s">
        <v>380</v>
      </c>
      <c r="O2129" s="386" t="s">
        <v>102</v>
      </c>
      <c r="P2129" s="386" t="s">
        <v>46</v>
      </c>
      <c r="Q2129" s="386" t="s">
        <v>103</v>
      </c>
      <c r="R2129" s="386"/>
      <c r="S2129" s="386"/>
      <c r="T2129" s="386" t="s">
        <v>390</v>
      </c>
      <c r="U2129" s="386" t="s">
        <v>406</v>
      </c>
    </row>
    <row r="2130" spans="1:21">
      <c r="A2130" s="386" t="s">
        <v>379</v>
      </c>
      <c r="B2130" s="386" t="s">
        <v>16</v>
      </c>
      <c r="C2130" s="386"/>
      <c r="D2130" s="387">
        <v>45200</v>
      </c>
      <c r="E2130" s="386">
        <v>10</v>
      </c>
      <c r="F2130" s="386">
        <v>2023</v>
      </c>
      <c r="G2130" s="388">
        <v>0</v>
      </c>
      <c r="H2130" s="388">
        <v>28</v>
      </c>
      <c r="I2130" s="388">
        <v>0</v>
      </c>
      <c r="J2130" s="388">
        <v>0</v>
      </c>
      <c r="K2130" s="386" t="s">
        <v>379</v>
      </c>
      <c r="L2130" s="386" t="s">
        <v>41</v>
      </c>
      <c r="M2130" s="386" t="s">
        <v>243</v>
      </c>
      <c r="N2130" s="386" t="s">
        <v>380</v>
      </c>
      <c r="O2130" s="386" t="s">
        <v>102</v>
      </c>
      <c r="P2130" s="386" t="s">
        <v>46</v>
      </c>
      <c r="Q2130" s="386" t="s">
        <v>103</v>
      </c>
      <c r="R2130" s="386"/>
      <c r="S2130" s="386"/>
      <c r="T2130" s="386" t="s">
        <v>390</v>
      </c>
      <c r="U2130" s="386" t="s">
        <v>406</v>
      </c>
    </row>
    <row r="2131" spans="1:21">
      <c r="A2131" s="386" t="s">
        <v>379</v>
      </c>
      <c r="B2131" s="386" t="s">
        <v>17</v>
      </c>
      <c r="C2131" s="386"/>
      <c r="D2131" s="387">
        <v>45200</v>
      </c>
      <c r="E2131" s="386">
        <v>10</v>
      </c>
      <c r="F2131" s="386">
        <v>2023</v>
      </c>
      <c r="G2131" s="388">
        <v>0</v>
      </c>
      <c r="H2131" s="388">
        <v>28</v>
      </c>
      <c r="I2131" s="388">
        <v>0</v>
      </c>
      <c r="J2131" s="388">
        <v>0</v>
      </c>
      <c r="K2131" s="386" t="s">
        <v>379</v>
      </c>
      <c r="L2131" s="386" t="s">
        <v>41</v>
      </c>
      <c r="M2131" s="386" t="s">
        <v>243</v>
      </c>
      <c r="N2131" s="386" t="s">
        <v>380</v>
      </c>
      <c r="O2131" s="386" t="s">
        <v>102</v>
      </c>
      <c r="P2131" s="386" t="s">
        <v>46</v>
      </c>
      <c r="Q2131" s="386" t="s">
        <v>103</v>
      </c>
      <c r="R2131" s="386"/>
      <c r="S2131" s="386"/>
      <c r="T2131" s="386" t="s">
        <v>390</v>
      </c>
      <c r="U2131" s="386" t="s">
        <v>406</v>
      </c>
    </row>
    <row r="2132" spans="1:21">
      <c r="A2132" s="386" t="s">
        <v>379</v>
      </c>
      <c r="B2132" s="386" t="s">
        <v>132</v>
      </c>
      <c r="C2132" s="386"/>
      <c r="D2132" s="387">
        <v>45200</v>
      </c>
      <c r="E2132" s="386">
        <v>10</v>
      </c>
      <c r="F2132" s="386">
        <v>2023</v>
      </c>
      <c r="G2132" s="388">
        <v>0</v>
      </c>
      <c r="H2132" s="388">
        <v>28</v>
      </c>
      <c r="I2132" s="388">
        <v>0</v>
      </c>
      <c r="J2132" s="388">
        <v>0</v>
      </c>
      <c r="K2132" s="386" t="s">
        <v>379</v>
      </c>
      <c r="L2132" s="386" t="s">
        <v>41</v>
      </c>
      <c r="M2132" s="386" t="s">
        <v>243</v>
      </c>
      <c r="N2132" s="386" t="s">
        <v>380</v>
      </c>
      <c r="O2132" s="386" t="s">
        <v>102</v>
      </c>
      <c r="P2132" s="386" t="s">
        <v>46</v>
      </c>
      <c r="Q2132" s="386" t="s">
        <v>103</v>
      </c>
      <c r="R2132" s="386"/>
      <c r="S2132" s="386"/>
      <c r="T2132" s="386" t="s">
        <v>390</v>
      </c>
      <c r="U2132" s="386" t="s">
        <v>406</v>
      </c>
    </row>
    <row r="2133" spans="1:21">
      <c r="A2133" s="386" t="s">
        <v>379</v>
      </c>
      <c r="B2133" s="386" t="s">
        <v>13</v>
      </c>
      <c r="C2133" s="386"/>
      <c r="D2133" s="387">
        <v>45200</v>
      </c>
      <c r="E2133" s="386">
        <v>10</v>
      </c>
      <c r="F2133" s="386">
        <v>2023</v>
      </c>
      <c r="G2133" s="388">
        <v>0</v>
      </c>
      <c r="H2133" s="388">
        <v>28</v>
      </c>
      <c r="I2133" s="388">
        <v>0</v>
      </c>
      <c r="J2133" s="388">
        <v>0</v>
      </c>
      <c r="K2133" s="386" t="s">
        <v>379</v>
      </c>
      <c r="L2133" s="386" t="s">
        <v>41</v>
      </c>
      <c r="M2133" s="386" t="s">
        <v>243</v>
      </c>
      <c r="N2133" s="386" t="s">
        <v>380</v>
      </c>
      <c r="O2133" s="386" t="s">
        <v>102</v>
      </c>
      <c r="P2133" s="386" t="s">
        <v>46</v>
      </c>
      <c r="Q2133" s="386" t="s">
        <v>103</v>
      </c>
      <c r="R2133" s="386"/>
      <c r="S2133" s="386"/>
      <c r="T2133" s="386" t="s">
        <v>390</v>
      </c>
      <c r="U2133" s="386" t="s">
        <v>406</v>
      </c>
    </row>
    <row r="2134" spans="1:21">
      <c r="A2134" s="386" t="s">
        <v>379</v>
      </c>
      <c r="B2134" s="386" t="s">
        <v>14</v>
      </c>
      <c r="C2134" s="386"/>
      <c r="D2134" s="387">
        <v>45200</v>
      </c>
      <c r="E2134" s="386">
        <v>10</v>
      </c>
      <c r="F2134" s="386">
        <v>2023</v>
      </c>
      <c r="G2134" s="388">
        <v>0</v>
      </c>
      <c r="H2134" s="388">
        <v>28</v>
      </c>
      <c r="I2134" s="388">
        <v>0</v>
      </c>
      <c r="J2134" s="388">
        <v>0</v>
      </c>
      <c r="K2134" s="386" t="s">
        <v>379</v>
      </c>
      <c r="L2134" s="386" t="s">
        <v>41</v>
      </c>
      <c r="M2134" s="386" t="s">
        <v>243</v>
      </c>
      <c r="N2134" s="386" t="s">
        <v>380</v>
      </c>
      <c r="O2134" s="386" t="s">
        <v>102</v>
      </c>
      <c r="P2134" s="386" t="s">
        <v>46</v>
      </c>
      <c r="Q2134" s="386" t="s">
        <v>103</v>
      </c>
      <c r="R2134" s="386"/>
      <c r="S2134" s="386"/>
      <c r="T2134" s="386" t="s">
        <v>390</v>
      </c>
      <c r="U2134" s="386" t="s">
        <v>406</v>
      </c>
    </row>
    <row r="2135" spans="1:21">
      <c r="A2135" s="386" t="s">
        <v>104</v>
      </c>
      <c r="B2135" s="386" t="s">
        <v>7</v>
      </c>
      <c r="C2135" s="386"/>
      <c r="D2135" s="387">
        <v>45200</v>
      </c>
      <c r="E2135" s="386">
        <v>10</v>
      </c>
      <c r="F2135" s="386">
        <v>2023</v>
      </c>
      <c r="G2135" s="388">
        <v>50</v>
      </c>
      <c r="H2135" s="388">
        <v>28</v>
      </c>
      <c r="I2135" s="388">
        <v>4.666666666666667</v>
      </c>
      <c r="J2135" s="388">
        <v>11.1836</v>
      </c>
      <c r="K2135" s="386" t="s">
        <v>104</v>
      </c>
      <c r="L2135" s="386" t="s">
        <v>41</v>
      </c>
      <c r="M2135" s="386" t="s">
        <v>243</v>
      </c>
      <c r="N2135" s="386" t="s">
        <v>83</v>
      </c>
      <c r="O2135" s="386" t="s">
        <v>105</v>
      </c>
      <c r="P2135" s="386" t="s">
        <v>46</v>
      </c>
      <c r="Q2135" s="386" t="s">
        <v>106</v>
      </c>
      <c r="R2135" s="386"/>
      <c r="S2135" s="386"/>
      <c r="T2135" s="386" t="s">
        <v>390</v>
      </c>
      <c r="U2135" s="386" t="s">
        <v>406</v>
      </c>
    </row>
    <row r="2136" spans="1:21">
      <c r="A2136" s="386" t="s">
        <v>104</v>
      </c>
      <c r="B2136" s="386" t="s">
        <v>8</v>
      </c>
      <c r="C2136" s="386"/>
      <c r="D2136" s="387">
        <v>45200</v>
      </c>
      <c r="E2136" s="386">
        <v>10</v>
      </c>
      <c r="F2136" s="386">
        <v>2023</v>
      </c>
      <c r="G2136" s="388">
        <v>20</v>
      </c>
      <c r="H2136" s="388">
        <v>28</v>
      </c>
      <c r="I2136" s="388">
        <v>1.8666666666666667</v>
      </c>
      <c r="J2136" s="388">
        <v>0</v>
      </c>
      <c r="K2136" s="386" t="s">
        <v>104</v>
      </c>
      <c r="L2136" s="386" t="s">
        <v>41</v>
      </c>
      <c r="M2136" s="386" t="s">
        <v>243</v>
      </c>
      <c r="N2136" s="386" t="s">
        <v>83</v>
      </c>
      <c r="O2136" s="386" t="s">
        <v>105</v>
      </c>
      <c r="P2136" s="386" t="s">
        <v>46</v>
      </c>
      <c r="Q2136" s="386" t="s">
        <v>106</v>
      </c>
      <c r="R2136" s="386"/>
      <c r="S2136" s="386"/>
      <c r="T2136" s="386" t="s">
        <v>390</v>
      </c>
      <c r="U2136" s="386" t="s">
        <v>406</v>
      </c>
    </row>
    <row r="2137" spans="1:21">
      <c r="A2137" s="386" t="s">
        <v>104</v>
      </c>
      <c r="B2137" s="386" t="s">
        <v>9</v>
      </c>
      <c r="C2137" s="386"/>
      <c r="D2137" s="387">
        <v>45200</v>
      </c>
      <c r="E2137" s="386">
        <v>10</v>
      </c>
      <c r="F2137" s="386">
        <v>2023</v>
      </c>
      <c r="G2137" s="388">
        <v>25</v>
      </c>
      <c r="H2137" s="388">
        <v>28</v>
      </c>
      <c r="I2137" s="388">
        <v>2.3333333333333335</v>
      </c>
      <c r="J2137" s="388">
        <v>0</v>
      </c>
      <c r="K2137" s="386" t="s">
        <v>104</v>
      </c>
      <c r="L2137" s="386" t="s">
        <v>41</v>
      </c>
      <c r="M2137" s="386" t="s">
        <v>243</v>
      </c>
      <c r="N2137" s="386" t="s">
        <v>83</v>
      </c>
      <c r="O2137" s="386" t="s">
        <v>105</v>
      </c>
      <c r="P2137" s="386" t="s">
        <v>46</v>
      </c>
      <c r="Q2137" s="386" t="s">
        <v>106</v>
      </c>
      <c r="R2137" s="386"/>
      <c r="S2137" s="386"/>
      <c r="T2137" s="386" t="s">
        <v>390</v>
      </c>
      <c r="U2137" s="386" t="s">
        <v>406</v>
      </c>
    </row>
    <row r="2138" spans="1:21">
      <c r="A2138" s="386" t="s">
        <v>104</v>
      </c>
      <c r="B2138" s="386" t="s">
        <v>10</v>
      </c>
      <c r="C2138" s="386"/>
      <c r="D2138" s="387">
        <v>45200</v>
      </c>
      <c r="E2138" s="386">
        <v>10</v>
      </c>
      <c r="F2138" s="386">
        <v>2023</v>
      </c>
      <c r="G2138" s="388">
        <v>65</v>
      </c>
      <c r="H2138" s="388">
        <v>28</v>
      </c>
      <c r="I2138" s="388">
        <v>6.0666666666666664</v>
      </c>
      <c r="J2138" s="388">
        <v>0</v>
      </c>
      <c r="K2138" s="386" t="s">
        <v>104</v>
      </c>
      <c r="L2138" s="386" t="s">
        <v>41</v>
      </c>
      <c r="M2138" s="386" t="s">
        <v>243</v>
      </c>
      <c r="N2138" s="386" t="s">
        <v>83</v>
      </c>
      <c r="O2138" s="386" t="s">
        <v>105</v>
      </c>
      <c r="P2138" s="386" t="s">
        <v>46</v>
      </c>
      <c r="Q2138" s="386" t="s">
        <v>106</v>
      </c>
      <c r="R2138" s="386"/>
      <c r="S2138" s="386"/>
      <c r="T2138" s="386" t="s">
        <v>390</v>
      </c>
      <c r="U2138" s="386" t="s">
        <v>406</v>
      </c>
    </row>
    <row r="2139" spans="1:21">
      <c r="A2139" s="386" t="s">
        <v>104</v>
      </c>
      <c r="B2139" s="386" t="s">
        <v>5</v>
      </c>
      <c r="C2139" s="386"/>
      <c r="D2139" s="387">
        <v>45200</v>
      </c>
      <c r="E2139" s="386">
        <v>10</v>
      </c>
      <c r="F2139" s="386">
        <v>2023</v>
      </c>
      <c r="G2139" s="388">
        <v>24</v>
      </c>
      <c r="H2139" s="388">
        <v>28</v>
      </c>
      <c r="I2139" s="388">
        <v>2.2400000000000002</v>
      </c>
      <c r="J2139" s="388">
        <v>0</v>
      </c>
      <c r="K2139" s="386" t="s">
        <v>104</v>
      </c>
      <c r="L2139" s="386" t="s">
        <v>41</v>
      </c>
      <c r="M2139" s="386" t="s">
        <v>243</v>
      </c>
      <c r="N2139" s="386" t="s">
        <v>83</v>
      </c>
      <c r="O2139" s="386" t="s">
        <v>105</v>
      </c>
      <c r="P2139" s="386" t="s">
        <v>46</v>
      </c>
      <c r="Q2139" s="386" t="s">
        <v>106</v>
      </c>
      <c r="R2139" s="386"/>
      <c r="S2139" s="386"/>
      <c r="T2139" s="386" t="s">
        <v>390</v>
      </c>
      <c r="U2139" s="386" t="s">
        <v>406</v>
      </c>
    </row>
    <row r="2140" spans="1:21">
      <c r="A2140" s="386" t="s">
        <v>104</v>
      </c>
      <c r="B2140" s="386" t="s">
        <v>11</v>
      </c>
      <c r="C2140" s="386"/>
      <c r="D2140" s="387">
        <v>45200</v>
      </c>
      <c r="E2140" s="386">
        <v>10</v>
      </c>
      <c r="F2140" s="386">
        <v>2023</v>
      </c>
      <c r="G2140" s="388">
        <v>60</v>
      </c>
      <c r="H2140" s="388">
        <v>28</v>
      </c>
      <c r="I2140" s="388">
        <v>5.6</v>
      </c>
      <c r="J2140" s="388">
        <v>0</v>
      </c>
      <c r="K2140" s="386" t="s">
        <v>104</v>
      </c>
      <c r="L2140" s="386" t="s">
        <v>41</v>
      </c>
      <c r="M2140" s="386" t="s">
        <v>243</v>
      </c>
      <c r="N2140" s="386" t="s">
        <v>83</v>
      </c>
      <c r="O2140" s="386" t="s">
        <v>105</v>
      </c>
      <c r="P2140" s="386" t="s">
        <v>46</v>
      </c>
      <c r="Q2140" s="386" t="s">
        <v>106</v>
      </c>
      <c r="R2140" s="386"/>
      <c r="S2140" s="386"/>
      <c r="T2140" s="386" t="s">
        <v>390</v>
      </c>
      <c r="U2140" s="386" t="s">
        <v>406</v>
      </c>
    </row>
    <row r="2141" spans="1:21">
      <c r="A2141" s="386" t="s">
        <v>104</v>
      </c>
      <c r="B2141" s="386" t="s">
        <v>12</v>
      </c>
      <c r="C2141" s="386"/>
      <c r="D2141" s="387">
        <v>45200</v>
      </c>
      <c r="E2141" s="386">
        <v>10</v>
      </c>
      <c r="F2141" s="386">
        <v>2023</v>
      </c>
      <c r="G2141" s="388">
        <v>0</v>
      </c>
      <c r="H2141" s="388">
        <v>28</v>
      </c>
      <c r="I2141" s="388">
        <v>0</v>
      </c>
      <c r="J2141" s="388">
        <v>0</v>
      </c>
      <c r="K2141" s="386" t="s">
        <v>104</v>
      </c>
      <c r="L2141" s="386" t="s">
        <v>41</v>
      </c>
      <c r="M2141" s="386" t="s">
        <v>243</v>
      </c>
      <c r="N2141" s="386" t="s">
        <v>83</v>
      </c>
      <c r="O2141" s="386" t="s">
        <v>105</v>
      </c>
      <c r="P2141" s="386" t="s">
        <v>46</v>
      </c>
      <c r="Q2141" s="386" t="s">
        <v>106</v>
      </c>
      <c r="R2141" s="386"/>
      <c r="S2141" s="386"/>
      <c r="T2141" s="386" t="s">
        <v>390</v>
      </c>
      <c r="U2141" s="386" t="s">
        <v>406</v>
      </c>
    </row>
    <row r="2142" spans="1:21">
      <c r="A2142" s="386" t="s">
        <v>104</v>
      </c>
      <c r="B2142" s="386" t="s">
        <v>15</v>
      </c>
      <c r="C2142" s="386"/>
      <c r="D2142" s="387">
        <v>45200</v>
      </c>
      <c r="E2142" s="386">
        <v>10</v>
      </c>
      <c r="F2142" s="386">
        <v>2023</v>
      </c>
      <c r="G2142" s="388">
        <v>0</v>
      </c>
      <c r="H2142" s="388">
        <v>28</v>
      </c>
      <c r="I2142" s="388">
        <v>0</v>
      </c>
      <c r="J2142" s="388">
        <v>0</v>
      </c>
      <c r="K2142" s="386" t="s">
        <v>104</v>
      </c>
      <c r="L2142" s="386" t="s">
        <v>41</v>
      </c>
      <c r="M2142" s="386" t="s">
        <v>243</v>
      </c>
      <c r="N2142" s="386" t="s">
        <v>83</v>
      </c>
      <c r="O2142" s="386" t="s">
        <v>105</v>
      </c>
      <c r="P2142" s="386" t="s">
        <v>46</v>
      </c>
      <c r="Q2142" s="386" t="s">
        <v>106</v>
      </c>
      <c r="R2142" s="386"/>
      <c r="S2142" s="386"/>
      <c r="T2142" s="386" t="s">
        <v>390</v>
      </c>
      <c r="U2142" s="386" t="s">
        <v>406</v>
      </c>
    </row>
    <row r="2143" spans="1:21">
      <c r="A2143" s="386" t="s">
        <v>104</v>
      </c>
      <c r="B2143" s="386" t="s">
        <v>16</v>
      </c>
      <c r="C2143" s="386"/>
      <c r="D2143" s="387">
        <v>45200</v>
      </c>
      <c r="E2143" s="386">
        <v>10</v>
      </c>
      <c r="F2143" s="386">
        <v>2023</v>
      </c>
      <c r="G2143" s="388">
        <v>0</v>
      </c>
      <c r="H2143" s="388">
        <v>28</v>
      </c>
      <c r="I2143" s="388">
        <v>0</v>
      </c>
      <c r="J2143" s="388">
        <v>0</v>
      </c>
      <c r="K2143" s="386" t="s">
        <v>104</v>
      </c>
      <c r="L2143" s="386" t="s">
        <v>41</v>
      </c>
      <c r="M2143" s="386" t="s">
        <v>243</v>
      </c>
      <c r="N2143" s="386" t="s">
        <v>83</v>
      </c>
      <c r="O2143" s="386" t="s">
        <v>105</v>
      </c>
      <c r="P2143" s="386" t="s">
        <v>46</v>
      </c>
      <c r="Q2143" s="386" t="s">
        <v>106</v>
      </c>
      <c r="R2143" s="386"/>
      <c r="S2143" s="386"/>
      <c r="T2143" s="386" t="s">
        <v>390</v>
      </c>
      <c r="U2143" s="386" t="s">
        <v>406</v>
      </c>
    </row>
    <row r="2144" spans="1:21">
      <c r="A2144" s="386" t="s">
        <v>104</v>
      </c>
      <c r="B2144" s="386" t="s">
        <v>17</v>
      </c>
      <c r="C2144" s="386"/>
      <c r="D2144" s="387">
        <v>45200</v>
      </c>
      <c r="E2144" s="386">
        <v>10</v>
      </c>
      <c r="F2144" s="386">
        <v>2023</v>
      </c>
      <c r="G2144" s="388">
        <v>0</v>
      </c>
      <c r="H2144" s="388">
        <v>28</v>
      </c>
      <c r="I2144" s="388">
        <v>0</v>
      </c>
      <c r="J2144" s="388">
        <v>0</v>
      </c>
      <c r="K2144" s="386" t="s">
        <v>104</v>
      </c>
      <c r="L2144" s="386" t="s">
        <v>41</v>
      </c>
      <c r="M2144" s="386" t="s">
        <v>243</v>
      </c>
      <c r="N2144" s="386" t="s">
        <v>83</v>
      </c>
      <c r="O2144" s="386" t="s">
        <v>105</v>
      </c>
      <c r="P2144" s="386" t="s">
        <v>46</v>
      </c>
      <c r="Q2144" s="386" t="s">
        <v>106</v>
      </c>
      <c r="R2144" s="386"/>
      <c r="S2144" s="386"/>
      <c r="T2144" s="386" t="s">
        <v>390</v>
      </c>
      <c r="U2144" s="386" t="s">
        <v>406</v>
      </c>
    </row>
    <row r="2145" spans="1:21">
      <c r="A2145" s="386" t="s">
        <v>104</v>
      </c>
      <c r="B2145" s="386" t="s">
        <v>132</v>
      </c>
      <c r="C2145" s="386"/>
      <c r="D2145" s="387">
        <v>45200</v>
      </c>
      <c r="E2145" s="386">
        <v>10</v>
      </c>
      <c r="F2145" s="386">
        <v>2023</v>
      </c>
      <c r="G2145" s="388">
        <v>0</v>
      </c>
      <c r="H2145" s="388">
        <v>28</v>
      </c>
      <c r="I2145" s="388">
        <v>0</v>
      </c>
      <c r="J2145" s="388">
        <v>0</v>
      </c>
      <c r="K2145" s="386" t="s">
        <v>104</v>
      </c>
      <c r="L2145" s="386" t="s">
        <v>41</v>
      </c>
      <c r="M2145" s="386" t="s">
        <v>243</v>
      </c>
      <c r="N2145" s="386" t="s">
        <v>83</v>
      </c>
      <c r="O2145" s="386" t="s">
        <v>105</v>
      </c>
      <c r="P2145" s="386" t="s">
        <v>46</v>
      </c>
      <c r="Q2145" s="386" t="s">
        <v>106</v>
      </c>
      <c r="R2145" s="386"/>
      <c r="S2145" s="386"/>
      <c r="T2145" s="386" t="s">
        <v>390</v>
      </c>
      <c r="U2145" s="386" t="s">
        <v>406</v>
      </c>
    </row>
    <row r="2146" spans="1:21">
      <c r="A2146" s="386" t="s">
        <v>104</v>
      </c>
      <c r="B2146" s="386" t="s">
        <v>13</v>
      </c>
      <c r="C2146" s="386"/>
      <c r="D2146" s="387">
        <v>45200</v>
      </c>
      <c r="E2146" s="386">
        <v>10</v>
      </c>
      <c r="F2146" s="386">
        <v>2023</v>
      </c>
      <c r="G2146" s="388">
        <v>0</v>
      </c>
      <c r="H2146" s="388">
        <v>28</v>
      </c>
      <c r="I2146" s="388">
        <v>0</v>
      </c>
      <c r="J2146" s="388">
        <v>0</v>
      </c>
      <c r="K2146" s="386" t="s">
        <v>104</v>
      </c>
      <c r="L2146" s="386" t="s">
        <v>41</v>
      </c>
      <c r="M2146" s="386" t="s">
        <v>243</v>
      </c>
      <c r="N2146" s="386" t="s">
        <v>83</v>
      </c>
      <c r="O2146" s="386" t="s">
        <v>105</v>
      </c>
      <c r="P2146" s="386" t="s">
        <v>46</v>
      </c>
      <c r="Q2146" s="386" t="s">
        <v>106</v>
      </c>
      <c r="R2146" s="386"/>
      <c r="S2146" s="386"/>
      <c r="T2146" s="386" t="s">
        <v>390</v>
      </c>
      <c r="U2146" s="386" t="s">
        <v>406</v>
      </c>
    </row>
    <row r="2147" spans="1:21">
      <c r="A2147" s="386" t="s">
        <v>104</v>
      </c>
      <c r="B2147" s="386" t="s">
        <v>14</v>
      </c>
      <c r="C2147" s="386"/>
      <c r="D2147" s="387">
        <v>45200</v>
      </c>
      <c r="E2147" s="386">
        <v>10</v>
      </c>
      <c r="F2147" s="386">
        <v>2023</v>
      </c>
      <c r="G2147" s="388">
        <v>0</v>
      </c>
      <c r="H2147" s="388">
        <v>28</v>
      </c>
      <c r="I2147" s="388">
        <v>0</v>
      </c>
      <c r="J2147" s="388">
        <v>0</v>
      </c>
      <c r="K2147" s="386" t="s">
        <v>104</v>
      </c>
      <c r="L2147" s="386" t="s">
        <v>41</v>
      </c>
      <c r="M2147" s="386" t="s">
        <v>243</v>
      </c>
      <c r="N2147" s="386" t="s">
        <v>83</v>
      </c>
      <c r="O2147" s="386" t="s">
        <v>105</v>
      </c>
      <c r="P2147" s="386" t="s">
        <v>46</v>
      </c>
      <c r="Q2147" s="386" t="s">
        <v>106</v>
      </c>
      <c r="R2147" s="386"/>
      <c r="S2147" s="386"/>
      <c r="T2147" s="386" t="s">
        <v>390</v>
      </c>
      <c r="U2147" s="386" t="s">
        <v>406</v>
      </c>
    </row>
    <row r="2148" spans="1:21">
      <c r="A2148" s="386" t="s">
        <v>108</v>
      </c>
      <c r="B2148" s="386" t="s">
        <v>138</v>
      </c>
      <c r="C2148" s="386"/>
      <c r="D2148" s="387">
        <v>45200</v>
      </c>
      <c r="E2148" s="386">
        <v>10</v>
      </c>
      <c r="F2148" s="386">
        <v>2023</v>
      </c>
      <c r="G2148" s="388">
        <v>30</v>
      </c>
      <c r="H2148" s="388">
        <v>28</v>
      </c>
      <c r="I2148" s="388">
        <v>2.8</v>
      </c>
      <c r="J2148" s="388">
        <v>0</v>
      </c>
      <c r="K2148" s="386" t="s">
        <v>108</v>
      </c>
      <c r="L2148" s="386" t="s">
        <v>41</v>
      </c>
      <c r="M2148" s="386" t="s">
        <v>382</v>
      </c>
      <c r="N2148" s="386" t="s">
        <v>109</v>
      </c>
      <c r="O2148" s="386" t="s">
        <v>110</v>
      </c>
      <c r="P2148" s="386" t="s">
        <v>60</v>
      </c>
      <c r="Q2148" s="386" t="s">
        <v>237</v>
      </c>
      <c r="R2148" s="386"/>
      <c r="S2148" s="386"/>
      <c r="T2148" s="386" t="s">
        <v>390</v>
      </c>
      <c r="U2148" s="386" t="s">
        <v>406</v>
      </c>
    </row>
    <row r="2149" spans="1:21">
      <c r="A2149" s="386" t="s">
        <v>108</v>
      </c>
      <c r="B2149" s="386" t="s">
        <v>139</v>
      </c>
      <c r="C2149" s="386"/>
      <c r="D2149" s="387">
        <v>45200</v>
      </c>
      <c r="E2149" s="386">
        <v>10</v>
      </c>
      <c r="F2149" s="386">
        <v>2023</v>
      </c>
      <c r="G2149" s="388">
        <v>50</v>
      </c>
      <c r="H2149" s="388">
        <v>28</v>
      </c>
      <c r="I2149" s="388">
        <v>4.666666666666667</v>
      </c>
      <c r="J2149" s="388">
        <v>5.66</v>
      </c>
      <c r="K2149" s="386" t="s">
        <v>108</v>
      </c>
      <c r="L2149" s="386" t="s">
        <v>41</v>
      </c>
      <c r="M2149" s="386" t="s">
        <v>382</v>
      </c>
      <c r="N2149" s="386" t="s">
        <v>109</v>
      </c>
      <c r="O2149" s="386" t="s">
        <v>110</v>
      </c>
      <c r="P2149" s="386" t="s">
        <v>60</v>
      </c>
      <c r="Q2149" s="386" t="s">
        <v>237</v>
      </c>
      <c r="R2149" s="386"/>
      <c r="S2149" s="386"/>
      <c r="T2149" s="386" t="s">
        <v>390</v>
      </c>
      <c r="U2149" s="386" t="s">
        <v>406</v>
      </c>
    </row>
    <row r="2150" spans="1:21">
      <c r="A2150" s="386" t="s">
        <v>108</v>
      </c>
      <c r="B2150" s="386" t="s">
        <v>140</v>
      </c>
      <c r="C2150" s="386"/>
      <c r="D2150" s="387">
        <v>45200</v>
      </c>
      <c r="E2150" s="386">
        <v>10</v>
      </c>
      <c r="F2150" s="386">
        <v>2023</v>
      </c>
      <c r="G2150" s="388">
        <v>15</v>
      </c>
      <c r="H2150" s="388">
        <v>28</v>
      </c>
      <c r="I2150" s="388">
        <v>1.4</v>
      </c>
      <c r="J2150" s="388">
        <v>0</v>
      </c>
      <c r="K2150" s="386" t="s">
        <v>108</v>
      </c>
      <c r="L2150" s="386" t="s">
        <v>41</v>
      </c>
      <c r="M2150" s="386" t="s">
        <v>382</v>
      </c>
      <c r="N2150" s="386" t="s">
        <v>109</v>
      </c>
      <c r="O2150" s="386" t="s">
        <v>110</v>
      </c>
      <c r="P2150" s="386" t="s">
        <v>60</v>
      </c>
      <c r="Q2150" s="386" t="s">
        <v>237</v>
      </c>
      <c r="R2150" s="386"/>
      <c r="S2150" s="386"/>
      <c r="T2150" s="386" t="s">
        <v>390</v>
      </c>
      <c r="U2150" s="386" t="s">
        <v>406</v>
      </c>
    </row>
    <row r="2151" spans="1:21">
      <c r="A2151" s="386" t="s">
        <v>108</v>
      </c>
      <c r="B2151" s="386" t="s">
        <v>8</v>
      </c>
      <c r="C2151" s="386"/>
      <c r="D2151" s="387">
        <v>45200</v>
      </c>
      <c r="E2151" s="386">
        <v>10</v>
      </c>
      <c r="F2151" s="386">
        <v>2023</v>
      </c>
      <c r="G2151" s="388">
        <v>0</v>
      </c>
      <c r="H2151" s="388">
        <v>28</v>
      </c>
      <c r="I2151" s="388">
        <v>0</v>
      </c>
      <c r="J2151" s="388">
        <v>0</v>
      </c>
      <c r="K2151" s="386" t="s">
        <v>108</v>
      </c>
      <c r="L2151" s="386" t="s">
        <v>41</v>
      </c>
      <c r="M2151" s="386" t="s">
        <v>382</v>
      </c>
      <c r="N2151" s="386" t="s">
        <v>109</v>
      </c>
      <c r="O2151" s="386" t="s">
        <v>110</v>
      </c>
      <c r="P2151" s="386" t="s">
        <v>60</v>
      </c>
      <c r="Q2151" s="386" t="s">
        <v>237</v>
      </c>
      <c r="R2151" s="386"/>
      <c r="S2151" s="386"/>
      <c r="T2151" s="386" t="s">
        <v>390</v>
      </c>
      <c r="U2151" s="386" t="s">
        <v>406</v>
      </c>
    </row>
    <row r="2152" spans="1:21">
      <c r="A2152" s="386" t="s">
        <v>108</v>
      </c>
      <c r="B2152" s="386" t="s">
        <v>9</v>
      </c>
      <c r="C2152" s="386"/>
      <c r="D2152" s="387">
        <v>45200</v>
      </c>
      <c r="E2152" s="386">
        <v>10</v>
      </c>
      <c r="F2152" s="386">
        <v>2023</v>
      </c>
      <c r="G2152" s="388">
        <v>26</v>
      </c>
      <c r="H2152" s="388">
        <v>28</v>
      </c>
      <c r="I2152" s="388">
        <v>2.4266666666666667</v>
      </c>
      <c r="J2152" s="388">
        <v>0</v>
      </c>
      <c r="K2152" s="386" t="s">
        <v>108</v>
      </c>
      <c r="L2152" s="386" t="s">
        <v>41</v>
      </c>
      <c r="M2152" s="386" t="s">
        <v>382</v>
      </c>
      <c r="N2152" s="386" t="s">
        <v>109</v>
      </c>
      <c r="O2152" s="386" t="s">
        <v>110</v>
      </c>
      <c r="P2152" s="386" t="s">
        <v>60</v>
      </c>
      <c r="Q2152" s="386" t="s">
        <v>237</v>
      </c>
      <c r="R2152" s="386"/>
      <c r="S2152" s="386"/>
      <c r="T2152" s="386" t="s">
        <v>390</v>
      </c>
      <c r="U2152" s="386" t="s">
        <v>406</v>
      </c>
    </row>
    <row r="2153" spans="1:21">
      <c r="A2153" s="386" t="s">
        <v>108</v>
      </c>
      <c r="B2153" s="386" t="s">
        <v>10</v>
      </c>
      <c r="C2153" s="386"/>
      <c r="D2153" s="387">
        <v>45200</v>
      </c>
      <c r="E2153" s="386">
        <v>10</v>
      </c>
      <c r="F2153" s="386">
        <v>2023</v>
      </c>
      <c r="G2153" s="388">
        <v>0</v>
      </c>
      <c r="H2153" s="388">
        <v>28</v>
      </c>
      <c r="I2153" s="388">
        <v>0</v>
      </c>
      <c r="J2153" s="388">
        <v>0</v>
      </c>
      <c r="K2153" s="386" t="s">
        <v>108</v>
      </c>
      <c r="L2153" s="386" t="s">
        <v>41</v>
      </c>
      <c r="M2153" s="386" t="s">
        <v>382</v>
      </c>
      <c r="N2153" s="386" t="s">
        <v>109</v>
      </c>
      <c r="O2153" s="386" t="s">
        <v>110</v>
      </c>
      <c r="P2153" s="386" t="s">
        <v>60</v>
      </c>
      <c r="Q2153" s="386" t="s">
        <v>237</v>
      </c>
      <c r="R2153" s="386"/>
      <c r="S2153" s="386"/>
      <c r="T2153" s="386" t="s">
        <v>390</v>
      </c>
      <c r="U2153" s="386" t="s">
        <v>406</v>
      </c>
    </row>
    <row r="2154" spans="1:21">
      <c r="A2154" s="386" t="s">
        <v>108</v>
      </c>
      <c r="B2154" s="386" t="s">
        <v>5</v>
      </c>
      <c r="C2154" s="386"/>
      <c r="D2154" s="387">
        <v>45200</v>
      </c>
      <c r="E2154" s="386">
        <v>10</v>
      </c>
      <c r="F2154" s="386">
        <v>2023</v>
      </c>
      <c r="G2154" s="388">
        <v>10</v>
      </c>
      <c r="H2154" s="388">
        <v>28</v>
      </c>
      <c r="I2154" s="388">
        <v>0.93333333333333335</v>
      </c>
      <c r="J2154" s="388">
        <v>0</v>
      </c>
      <c r="K2154" s="386" t="s">
        <v>108</v>
      </c>
      <c r="L2154" s="386" t="s">
        <v>41</v>
      </c>
      <c r="M2154" s="386" t="s">
        <v>382</v>
      </c>
      <c r="N2154" s="386" t="s">
        <v>109</v>
      </c>
      <c r="O2154" s="386" t="s">
        <v>110</v>
      </c>
      <c r="P2154" s="386" t="s">
        <v>60</v>
      </c>
      <c r="Q2154" s="386" t="s">
        <v>237</v>
      </c>
      <c r="R2154" s="386"/>
      <c r="S2154" s="386"/>
      <c r="T2154" s="386" t="s">
        <v>390</v>
      </c>
      <c r="U2154" s="386" t="s">
        <v>406</v>
      </c>
    </row>
    <row r="2155" spans="1:21">
      <c r="A2155" s="386" t="s">
        <v>108</v>
      </c>
      <c r="B2155" s="386" t="s">
        <v>11</v>
      </c>
      <c r="C2155" s="386"/>
      <c r="D2155" s="387">
        <v>45200</v>
      </c>
      <c r="E2155" s="386">
        <v>10</v>
      </c>
      <c r="F2155" s="386">
        <v>2023</v>
      </c>
      <c r="G2155" s="388">
        <v>110</v>
      </c>
      <c r="H2155" s="388">
        <v>28</v>
      </c>
      <c r="I2155" s="388">
        <v>10.266666666666667</v>
      </c>
      <c r="J2155" s="388">
        <v>2.6</v>
      </c>
      <c r="K2155" s="386" t="s">
        <v>108</v>
      </c>
      <c r="L2155" s="386" t="s">
        <v>41</v>
      </c>
      <c r="M2155" s="386" t="s">
        <v>382</v>
      </c>
      <c r="N2155" s="386" t="s">
        <v>109</v>
      </c>
      <c r="O2155" s="386" t="s">
        <v>110</v>
      </c>
      <c r="P2155" s="386" t="s">
        <v>60</v>
      </c>
      <c r="Q2155" s="386" t="s">
        <v>237</v>
      </c>
      <c r="R2155" s="386"/>
      <c r="S2155" s="386"/>
      <c r="T2155" s="386" t="s">
        <v>390</v>
      </c>
      <c r="U2155" s="386" t="s">
        <v>406</v>
      </c>
    </row>
    <row r="2156" spans="1:21">
      <c r="A2156" s="386" t="s">
        <v>108</v>
      </c>
      <c r="B2156" s="386" t="s">
        <v>12</v>
      </c>
      <c r="C2156" s="386"/>
      <c r="D2156" s="387">
        <v>45200</v>
      </c>
      <c r="E2156" s="386">
        <v>10</v>
      </c>
      <c r="F2156" s="386">
        <v>2023</v>
      </c>
      <c r="G2156" s="388">
        <v>15</v>
      </c>
      <c r="H2156" s="388">
        <v>28</v>
      </c>
      <c r="I2156" s="388">
        <v>1.4</v>
      </c>
      <c r="J2156" s="388">
        <v>0</v>
      </c>
      <c r="K2156" s="386" t="s">
        <v>108</v>
      </c>
      <c r="L2156" s="386" t="s">
        <v>41</v>
      </c>
      <c r="M2156" s="386" t="s">
        <v>382</v>
      </c>
      <c r="N2156" s="386" t="s">
        <v>109</v>
      </c>
      <c r="O2156" s="386" t="s">
        <v>110</v>
      </c>
      <c r="P2156" s="386" t="s">
        <v>60</v>
      </c>
      <c r="Q2156" s="386" t="s">
        <v>237</v>
      </c>
      <c r="R2156" s="386"/>
      <c r="S2156" s="386"/>
      <c r="T2156" s="386" t="s">
        <v>390</v>
      </c>
      <c r="U2156" s="386" t="s">
        <v>406</v>
      </c>
    </row>
    <row r="2157" spans="1:21">
      <c r="A2157" s="386" t="s">
        <v>108</v>
      </c>
      <c r="B2157" s="386" t="s">
        <v>15</v>
      </c>
      <c r="C2157" s="386"/>
      <c r="D2157" s="387">
        <v>45200</v>
      </c>
      <c r="E2157" s="386">
        <v>10</v>
      </c>
      <c r="F2157" s="386">
        <v>2023</v>
      </c>
      <c r="G2157" s="388">
        <v>0</v>
      </c>
      <c r="H2157" s="388">
        <v>28</v>
      </c>
      <c r="I2157" s="388">
        <v>0</v>
      </c>
      <c r="J2157" s="388">
        <v>0</v>
      </c>
      <c r="K2157" s="386" t="s">
        <v>108</v>
      </c>
      <c r="L2157" s="386" t="s">
        <v>41</v>
      </c>
      <c r="M2157" s="386" t="s">
        <v>382</v>
      </c>
      <c r="N2157" s="386" t="s">
        <v>109</v>
      </c>
      <c r="O2157" s="386" t="s">
        <v>110</v>
      </c>
      <c r="P2157" s="386" t="s">
        <v>60</v>
      </c>
      <c r="Q2157" s="386" t="s">
        <v>237</v>
      </c>
      <c r="R2157" s="386"/>
      <c r="S2157" s="386"/>
      <c r="T2157" s="386" t="s">
        <v>390</v>
      </c>
      <c r="U2157" s="386" t="s">
        <v>406</v>
      </c>
    </row>
    <row r="2158" spans="1:21">
      <c r="A2158" s="386" t="s">
        <v>108</v>
      </c>
      <c r="B2158" s="386" t="s">
        <v>16</v>
      </c>
      <c r="C2158" s="386"/>
      <c r="D2158" s="387">
        <v>45200</v>
      </c>
      <c r="E2158" s="386">
        <v>10</v>
      </c>
      <c r="F2158" s="386">
        <v>2023</v>
      </c>
      <c r="G2158" s="388">
        <v>0</v>
      </c>
      <c r="H2158" s="388">
        <v>28</v>
      </c>
      <c r="I2158" s="388">
        <v>0</v>
      </c>
      <c r="J2158" s="388">
        <v>0</v>
      </c>
      <c r="K2158" s="386" t="s">
        <v>108</v>
      </c>
      <c r="L2158" s="386" t="s">
        <v>41</v>
      </c>
      <c r="M2158" s="386" t="s">
        <v>382</v>
      </c>
      <c r="N2158" s="386" t="s">
        <v>109</v>
      </c>
      <c r="O2158" s="386" t="s">
        <v>110</v>
      </c>
      <c r="P2158" s="386" t="s">
        <v>60</v>
      </c>
      <c r="Q2158" s="386" t="s">
        <v>237</v>
      </c>
      <c r="R2158" s="386"/>
      <c r="S2158" s="386"/>
      <c r="T2158" s="386" t="s">
        <v>390</v>
      </c>
      <c r="U2158" s="386" t="s">
        <v>406</v>
      </c>
    </row>
    <row r="2159" spans="1:21">
      <c r="A2159" s="386" t="s">
        <v>108</v>
      </c>
      <c r="B2159" s="386" t="s">
        <v>17</v>
      </c>
      <c r="C2159" s="386"/>
      <c r="D2159" s="387">
        <v>45200</v>
      </c>
      <c r="E2159" s="386">
        <v>10</v>
      </c>
      <c r="F2159" s="386">
        <v>2023</v>
      </c>
      <c r="G2159" s="388">
        <v>0</v>
      </c>
      <c r="H2159" s="388">
        <v>28</v>
      </c>
      <c r="I2159" s="388">
        <v>0</v>
      </c>
      <c r="J2159" s="388">
        <v>0</v>
      </c>
      <c r="K2159" s="386" t="s">
        <v>108</v>
      </c>
      <c r="L2159" s="386" t="s">
        <v>41</v>
      </c>
      <c r="M2159" s="386" t="s">
        <v>382</v>
      </c>
      <c r="N2159" s="386" t="s">
        <v>109</v>
      </c>
      <c r="O2159" s="386" t="s">
        <v>110</v>
      </c>
      <c r="P2159" s="386" t="s">
        <v>60</v>
      </c>
      <c r="Q2159" s="386" t="s">
        <v>237</v>
      </c>
      <c r="R2159" s="386"/>
      <c r="S2159" s="386"/>
      <c r="T2159" s="386" t="s">
        <v>390</v>
      </c>
      <c r="U2159" s="386" t="s">
        <v>406</v>
      </c>
    </row>
    <row r="2160" spans="1:21">
      <c r="A2160" s="386" t="s">
        <v>108</v>
      </c>
      <c r="B2160" s="386" t="s">
        <v>132</v>
      </c>
      <c r="C2160" s="386"/>
      <c r="D2160" s="387">
        <v>45200</v>
      </c>
      <c r="E2160" s="386">
        <v>10</v>
      </c>
      <c r="F2160" s="386">
        <v>2023</v>
      </c>
      <c r="G2160" s="388">
        <v>0</v>
      </c>
      <c r="H2160" s="388">
        <v>28</v>
      </c>
      <c r="I2160" s="388">
        <v>0</v>
      </c>
      <c r="J2160" s="388">
        <v>0</v>
      </c>
      <c r="K2160" s="386" t="s">
        <v>108</v>
      </c>
      <c r="L2160" s="386" t="s">
        <v>41</v>
      </c>
      <c r="M2160" s="386" t="s">
        <v>382</v>
      </c>
      <c r="N2160" s="386" t="s">
        <v>109</v>
      </c>
      <c r="O2160" s="386" t="s">
        <v>110</v>
      </c>
      <c r="P2160" s="386" t="s">
        <v>60</v>
      </c>
      <c r="Q2160" s="386" t="s">
        <v>237</v>
      </c>
      <c r="R2160" s="386"/>
      <c r="S2160" s="386"/>
      <c r="T2160" s="386" t="s">
        <v>390</v>
      </c>
      <c r="U2160" s="386" t="s">
        <v>406</v>
      </c>
    </row>
    <row r="2161" spans="1:21">
      <c r="A2161" s="386" t="s">
        <v>108</v>
      </c>
      <c r="B2161" s="386" t="s">
        <v>13</v>
      </c>
      <c r="C2161" s="386"/>
      <c r="D2161" s="387">
        <v>45200</v>
      </c>
      <c r="E2161" s="386">
        <v>10</v>
      </c>
      <c r="F2161" s="386">
        <v>2023</v>
      </c>
      <c r="G2161" s="388">
        <v>0</v>
      </c>
      <c r="H2161" s="388">
        <v>28</v>
      </c>
      <c r="I2161" s="388">
        <v>0</v>
      </c>
      <c r="J2161" s="388">
        <v>0</v>
      </c>
      <c r="K2161" s="386" t="s">
        <v>108</v>
      </c>
      <c r="L2161" s="386" t="s">
        <v>41</v>
      </c>
      <c r="M2161" s="386" t="s">
        <v>382</v>
      </c>
      <c r="N2161" s="386" t="s">
        <v>109</v>
      </c>
      <c r="O2161" s="386" t="s">
        <v>110</v>
      </c>
      <c r="P2161" s="386" t="s">
        <v>60</v>
      </c>
      <c r="Q2161" s="386" t="s">
        <v>237</v>
      </c>
      <c r="R2161" s="386"/>
      <c r="S2161" s="386"/>
      <c r="T2161" s="386" t="s">
        <v>390</v>
      </c>
      <c r="U2161" s="386" t="s">
        <v>406</v>
      </c>
    </row>
    <row r="2162" spans="1:21">
      <c r="A2162" s="386" t="s">
        <v>108</v>
      </c>
      <c r="B2162" s="386" t="s">
        <v>14</v>
      </c>
      <c r="C2162" s="386"/>
      <c r="D2162" s="387">
        <v>45200</v>
      </c>
      <c r="E2162" s="386">
        <v>10</v>
      </c>
      <c r="F2162" s="386">
        <v>2023</v>
      </c>
      <c r="G2162" s="388">
        <v>0</v>
      </c>
      <c r="H2162" s="388">
        <v>28</v>
      </c>
      <c r="I2162" s="388">
        <v>0</v>
      </c>
      <c r="J2162" s="388">
        <v>0</v>
      </c>
      <c r="K2162" s="386" t="s">
        <v>108</v>
      </c>
      <c r="L2162" s="386" t="s">
        <v>41</v>
      </c>
      <c r="M2162" s="386" t="s">
        <v>382</v>
      </c>
      <c r="N2162" s="386" t="s">
        <v>109</v>
      </c>
      <c r="O2162" s="386" t="s">
        <v>110</v>
      </c>
      <c r="P2162" s="386" t="s">
        <v>60</v>
      </c>
      <c r="Q2162" s="386" t="s">
        <v>237</v>
      </c>
      <c r="R2162" s="386"/>
      <c r="S2162" s="386"/>
      <c r="T2162" s="386" t="s">
        <v>390</v>
      </c>
      <c r="U2162" s="386" t="s">
        <v>406</v>
      </c>
    </row>
    <row r="2163" spans="1:21">
      <c r="A2163" s="386" t="s">
        <v>354</v>
      </c>
      <c r="B2163" s="386" t="s">
        <v>3</v>
      </c>
      <c r="C2163" s="386"/>
      <c r="D2163" s="387">
        <v>45200</v>
      </c>
      <c r="E2163" s="386">
        <v>10</v>
      </c>
      <c r="F2163" s="386">
        <v>2023</v>
      </c>
      <c r="G2163" s="388">
        <v>251.46964575000001</v>
      </c>
      <c r="H2163" s="388">
        <v>28</v>
      </c>
      <c r="I2163" s="388">
        <v>23.470500270000002</v>
      </c>
      <c r="J2163" s="388">
        <v>18.457951363636365</v>
      </c>
      <c r="K2163" s="386" t="s">
        <v>354</v>
      </c>
      <c r="L2163" s="386" t="s">
        <v>41</v>
      </c>
      <c r="M2163" s="386" t="s">
        <v>383</v>
      </c>
      <c r="N2163" s="386" t="s">
        <v>380</v>
      </c>
      <c r="O2163" s="386" t="s">
        <v>384</v>
      </c>
      <c r="P2163" s="386" t="s">
        <v>46</v>
      </c>
      <c r="Q2163" s="386" t="s">
        <v>385</v>
      </c>
      <c r="R2163" s="386"/>
      <c r="S2163" s="386"/>
      <c r="T2163" s="386" t="s">
        <v>390</v>
      </c>
      <c r="U2163" s="386" t="s">
        <v>406</v>
      </c>
    </row>
    <row r="2164" spans="1:21">
      <c r="A2164" s="386" t="s">
        <v>354</v>
      </c>
      <c r="B2164" s="386" t="s">
        <v>4</v>
      </c>
      <c r="C2164" s="386"/>
      <c r="D2164" s="387">
        <v>45200</v>
      </c>
      <c r="E2164" s="386">
        <v>10</v>
      </c>
      <c r="F2164" s="386">
        <v>2023</v>
      </c>
      <c r="G2164" s="388">
        <v>107.295</v>
      </c>
      <c r="H2164" s="388">
        <v>28</v>
      </c>
      <c r="I2164" s="388">
        <v>10.014200000000001</v>
      </c>
      <c r="J2164" s="388">
        <v>1.4527584</v>
      </c>
      <c r="K2164" s="386" t="s">
        <v>354</v>
      </c>
      <c r="L2164" s="386" t="s">
        <v>41</v>
      </c>
      <c r="M2164" s="386" t="s">
        <v>383</v>
      </c>
      <c r="N2164" s="386" t="s">
        <v>380</v>
      </c>
      <c r="O2164" s="386" t="s">
        <v>384</v>
      </c>
      <c r="P2164" s="386" t="s">
        <v>46</v>
      </c>
      <c r="Q2164" s="386" t="s">
        <v>385</v>
      </c>
      <c r="R2164" s="386"/>
      <c r="S2164" s="386"/>
      <c r="T2164" s="386" t="s">
        <v>390</v>
      </c>
      <c r="U2164" s="386" t="s">
        <v>406</v>
      </c>
    </row>
    <row r="2165" spans="1:21">
      <c r="A2165" s="386" t="s">
        <v>354</v>
      </c>
      <c r="B2165" s="386" t="s">
        <v>8</v>
      </c>
      <c r="C2165" s="386"/>
      <c r="D2165" s="387">
        <v>45200</v>
      </c>
      <c r="E2165" s="386">
        <v>10</v>
      </c>
      <c r="F2165" s="386">
        <v>2023</v>
      </c>
      <c r="G2165" s="388">
        <v>0</v>
      </c>
      <c r="H2165" s="388">
        <v>28</v>
      </c>
      <c r="I2165" s="388">
        <v>0</v>
      </c>
      <c r="J2165" s="388">
        <v>0</v>
      </c>
      <c r="K2165" s="386" t="s">
        <v>354</v>
      </c>
      <c r="L2165" s="386" t="s">
        <v>41</v>
      </c>
      <c r="M2165" s="386" t="s">
        <v>383</v>
      </c>
      <c r="N2165" s="386" t="s">
        <v>380</v>
      </c>
      <c r="O2165" s="386" t="s">
        <v>384</v>
      </c>
      <c r="P2165" s="386" t="s">
        <v>46</v>
      </c>
      <c r="Q2165" s="386" t="s">
        <v>385</v>
      </c>
      <c r="R2165" s="386"/>
      <c r="S2165" s="386"/>
      <c r="T2165" s="386" t="s">
        <v>390</v>
      </c>
      <c r="U2165" s="386" t="s">
        <v>406</v>
      </c>
    </row>
    <row r="2166" spans="1:21">
      <c r="A2166" s="386" t="s">
        <v>354</v>
      </c>
      <c r="B2166" s="386" t="s">
        <v>9</v>
      </c>
      <c r="C2166" s="386"/>
      <c r="D2166" s="387">
        <v>45200</v>
      </c>
      <c r="E2166" s="386">
        <v>10</v>
      </c>
      <c r="F2166" s="386">
        <v>2023</v>
      </c>
      <c r="G2166" s="388">
        <v>0</v>
      </c>
      <c r="H2166" s="388">
        <v>28</v>
      </c>
      <c r="I2166" s="388">
        <v>0</v>
      </c>
      <c r="J2166" s="388">
        <v>0</v>
      </c>
      <c r="K2166" s="386" t="s">
        <v>354</v>
      </c>
      <c r="L2166" s="386" t="s">
        <v>41</v>
      </c>
      <c r="M2166" s="386" t="s">
        <v>383</v>
      </c>
      <c r="N2166" s="386" t="s">
        <v>380</v>
      </c>
      <c r="O2166" s="386" t="s">
        <v>384</v>
      </c>
      <c r="P2166" s="386" t="s">
        <v>46</v>
      </c>
      <c r="Q2166" s="386" t="s">
        <v>385</v>
      </c>
      <c r="R2166" s="386"/>
      <c r="S2166" s="386"/>
      <c r="T2166" s="386" t="s">
        <v>390</v>
      </c>
      <c r="U2166" s="386" t="s">
        <v>406</v>
      </c>
    </row>
    <row r="2167" spans="1:21">
      <c r="A2167" s="386" t="s">
        <v>354</v>
      </c>
      <c r="B2167" s="386" t="s">
        <v>10</v>
      </c>
      <c r="C2167" s="386"/>
      <c r="D2167" s="387">
        <v>45200</v>
      </c>
      <c r="E2167" s="386">
        <v>10</v>
      </c>
      <c r="F2167" s="386">
        <v>2023</v>
      </c>
      <c r="G2167" s="388">
        <v>0</v>
      </c>
      <c r="H2167" s="388">
        <v>28</v>
      </c>
      <c r="I2167" s="388">
        <v>0</v>
      </c>
      <c r="J2167" s="388">
        <v>0</v>
      </c>
      <c r="K2167" s="386" t="s">
        <v>354</v>
      </c>
      <c r="L2167" s="386" t="s">
        <v>41</v>
      </c>
      <c r="M2167" s="386" t="s">
        <v>383</v>
      </c>
      <c r="N2167" s="386" t="s">
        <v>380</v>
      </c>
      <c r="O2167" s="386" t="s">
        <v>384</v>
      </c>
      <c r="P2167" s="386" t="s">
        <v>46</v>
      </c>
      <c r="Q2167" s="386" t="s">
        <v>385</v>
      </c>
      <c r="R2167" s="386"/>
      <c r="S2167" s="386"/>
      <c r="T2167" s="386" t="s">
        <v>390</v>
      </c>
      <c r="U2167" s="386" t="s">
        <v>406</v>
      </c>
    </row>
    <row r="2168" spans="1:21">
      <c r="A2168" s="386" t="s">
        <v>354</v>
      </c>
      <c r="B2168" s="386" t="s">
        <v>5</v>
      </c>
      <c r="C2168" s="386"/>
      <c r="D2168" s="387">
        <v>45200</v>
      </c>
      <c r="E2168" s="386">
        <v>10</v>
      </c>
      <c r="F2168" s="386">
        <v>2023</v>
      </c>
      <c r="G2168" s="388">
        <v>19.600000000000001</v>
      </c>
      <c r="H2168" s="388">
        <v>28</v>
      </c>
      <c r="I2168" s="388">
        <v>1.8293333333333335</v>
      </c>
      <c r="J2168" s="388">
        <v>0</v>
      </c>
      <c r="K2168" s="386" t="s">
        <v>354</v>
      </c>
      <c r="L2168" s="386" t="s">
        <v>41</v>
      </c>
      <c r="M2168" s="386" t="s">
        <v>383</v>
      </c>
      <c r="N2168" s="386" t="s">
        <v>380</v>
      </c>
      <c r="O2168" s="386" t="s">
        <v>384</v>
      </c>
      <c r="P2168" s="386" t="s">
        <v>46</v>
      </c>
      <c r="Q2168" s="386" t="s">
        <v>385</v>
      </c>
      <c r="R2168" s="386"/>
      <c r="S2168" s="386"/>
      <c r="T2168" s="386" t="s">
        <v>390</v>
      </c>
      <c r="U2168" s="386" t="s">
        <v>406</v>
      </c>
    </row>
    <row r="2169" spans="1:21">
      <c r="A2169" s="386" t="s">
        <v>354</v>
      </c>
      <c r="B2169" s="386" t="s">
        <v>11</v>
      </c>
      <c r="C2169" s="386"/>
      <c r="D2169" s="387">
        <v>45200</v>
      </c>
      <c r="E2169" s="386">
        <v>10</v>
      </c>
      <c r="F2169" s="386">
        <v>2023</v>
      </c>
      <c r="G2169" s="388">
        <v>171.51</v>
      </c>
      <c r="H2169" s="388">
        <v>28</v>
      </c>
      <c r="I2169" s="388">
        <v>16.0076</v>
      </c>
      <c r="J2169" s="388">
        <v>50.788968522012574</v>
      </c>
      <c r="K2169" s="386" t="s">
        <v>354</v>
      </c>
      <c r="L2169" s="386" t="s">
        <v>41</v>
      </c>
      <c r="M2169" s="386" t="s">
        <v>383</v>
      </c>
      <c r="N2169" s="386" t="s">
        <v>380</v>
      </c>
      <c r="O2169" s="386" t="s">
        <v>384</v>
      </c>
      <c r="P2169" s="386" t="s">
        <v>46</v>
      </c>
      <c r="Q2169" s="386" t="s">
        <v>385</v>
      </c>
      <c r="R2169" s="386"/>
      <c r="S2169" s="386"/>
      <c r="T2169" s="386" t="s">
        <v>390</v>
      </c>
      <c r="U2169" s="386" t="s">
        <v>406</v>
      </c>
    </row>
    <row r="2170" spans="1:21">
      <c r="A2170" s="386" t="s">
        <v>354</v>
      </c>
      <c r="B2170" s="386" t="s">
        <v>12</v>
      </c>
      <c r="C2170" s="386"/>
      <c r="D2170" s="387">
        <v>45200</v>
      </c>
      <c r="E2170" s="386">
        <v>10</v>
      </c>
      <c r="F2170" s="386">
        <v>2023</v>
      </c>
      <c r="G2170" s="388">
        <v>72</v>
      </c>
      <c r="H2170" s="388">
        <v>28</v>
      </c>
      <c r="I2170" s="388">
        <v>6.72</v>
      </c>
      <c r="J2170" s="388">
        <v>0</v>
      </c>
      <c r="K2170" s="386" t="s">
        <v>354</v>
      </c>
      <c r="L2170" s="386" t="s">
        <v>41</v>
      </c>
      <c r="M2170" s="386" t="s">
        <v>383</v>
      </c>
      <c r="N2170" s="386" t="s">
        <v>380</v>
      </c>
      <c r="O2170" s="386" t="s">
        <v>384</v>
      </c>
      <c r="P2170" s="386" t="s">
        <v>46</v>
      </c>
      <c r="Q2170" s="386" t="s">
        <v>385</v>
      </c>
      <c r="R2170" s="386"/>
      <c r="S2170" s="386"/>
      <c r="T2170" s="386" t="s">
        <v>390</v>
      </c>
      <c r="U2170" s="386" t="s">
        <v>406</v>
      </c>
    </row>
    <row r="2171" spans="1:21">
      <c r="A2171" s="386" t="s">
        <v>354</v>
      </c>
      <c r="B2171" s="386" t="s">
        <v>15</v>
      </c>
      <c r="C2171" s="386"/>
      <c r="D2171" s="387">
        <v>45200</v>
      </c>
      <c r="E2171" s="386">
        <v>10</v>
      </c>
      <c r="F2171" s="386">
        <v>2023</v>
      </c>
      <c r="G2171" s="388">
        <v>0</v>
      </c>
      <c r="H2171" s="388">
        <v>28</v>
      </c>
      <c r="I2171" s="388">
        <v>0</v>
      </c>
      <c r="J2171" s="388">
        <v>0</v>
      </c>
      <c r="K2171" s="386" t="s">
        <v>354</v>
      </c>
      <c r="L2171" s="386" t="s">
        <v>41</v>
      </c>
      <c r="M2171" s="386" t="s">
        <v>383</v>
      </c>
      <c r="N2171" s="386" t="s">
        <v>380</v>
      </c>
      <c r="O2171" s="386" t="s">
        <v>384</v>
      </c>
      <c r="P2171" s="386" t="s">
        <v>46</v>
      </c>
      <c r="Q2171" s="386" t="s">
        <v>385</v>
      </c>
      <c r="R2171" s="386"/>
      <c r="S2171" s="386"/>
      <c r="T2171" s="386" t="s">
        <v>390</v>
      </c>
      <c r="U2171" s="386" t="s">
        <v>406</v>
      </c>
    </row>
    <row r="2172" spans="1:21">
      <c r="A2172" s="386" t="s">
        <v>354</v>
      </c>
      <c r="B2172" s="386" t="s">
        <v>16</v>
      </c>
      <c r="C2172" s="386"/>
      <c r="D2172" s="387">
        <v>45200</v>
      </c>
      <c r="E2172" s="386">
        <v>10</v>
      </c>
      <c r="F2172" s="386">
        <v>2023</v>
      </c>
      <c r="G2172" s="388">
        <v>0</v>
      </c>
      <c r="H2172" s="388">
        <v>28</v>
      </c>
      <c r="I2172" s="388">
        <v>0</v>
      </c>
      <c r="J2172" s="388">
        <v>0</v>
      </c>
      <c r="K2172" s="386" t="s">
        <v>354</v>
      </c>
      <c r="L2172" s="386" t="s">
        <v>41</v>
      </c>
      <c r="M2172" s="386" t="s">
        <v>383</v>
      </c>
      <c r="N2172" s="386" t="s">
        <v>380</v>
      </c>
      <c r="O2172" s="386" t="s">
        <v>384</v>
      </c>
      <c r="P2172" s="386" t="s">
        <v>46</v>
      </c>
      <c r="Q2172" s="386" t="s">
        <v>385</v>
      </c>
      <c r="R2172" s="386"/>
      <c r="S2172" s="386"/>
      <c r="T2172" s="386" t="s">
        <v>390</v>
      </c>
      <c r="U2172" s="386" t="s">
        <v>406</v>
      </c>
    </row>
    <row r="2173" spans="1:21">
      <c r="A2173" s="386" t="s">
        <v>354</v>
      </c>
      <c r="B2173" s="386" t="s">
        <v>17</v>
      </c>
      <c r="C2173" s="386"/>
      <c r="D2173" s="387">
        <v>45200</v>
      </c>
      <c r="E2173" s="386">
        <v>10</v>
      </c>
      <c r="F2173" s="386">
        <v>2023</v>
      </c>
      <c r="G2173" s="388">
        <v>0</v>
      </c>
      <c r="H2173" s="388">
        <v>28</v>
      </c>
      <c r="I2173" s="388">
        <v>0</v>
      </c>
      <c r="J2173" s="388">
        <v>0</v>
      </c>
      <c r="K2173" s="386" t="s">
        <v>354</v>
      </c>
      <c r="L2173" s="386" t="s">
        <v>41</v>
      </c>
      <c r="M2173" s="386" t="s">
        <v>383</v>
      </c>
      <c r="N2173" s="386" t="s">
        <v>380</v>
      </c>
      <c r="O2173" s="386" t="s">
        <v>384</v>
      </c>
      <c r="P2173" s="386" t="s">
        <v>46</v>
      </c>
      <c r="Q2173" s="386" t="s">
        <v>385</v>
      </c>
      <c r="R2173" s="386"/>
      <c r="S2173" s="386"/>
      <c r="T2173" s="386" t="s">
        <v>390</v>
      </c>
      <c r="U2173" s="386" t="s">
        <v>406</v>
      </c>
    </row>
    <row r="2174" spans="1:21">
      <c r="A2174" s="386" t="s">
        <v>354</v>
      </c>
      <c r="B2174" s="386" t="s">
        <v>132</v>
      </c>
      <c r="C2174" s="386"/>
      <c r="D2174" s="387">
        <v>45200</v>
      </c>
      <c r="E2174" s="386">
        <v>10</v>
      </c>
      <c r="F2174" s="386">
        <v>2023</v>
      </c>
      <c r="G2174" s="388">
        <v>0</v>
      </c>
      <c r="H2174" s="388">
        <v>28</v>
      </c>
      <c r="I2174" s="388">
        <v>0</v>
      </c>
      <c r="J2174" s="388">
        <v>0</v>
      </c>
      <c r="K2174" s="386" t="s">
        <v>354</v>
      </c>
      <c r="L2174" s="386" t="s">
        <v>41</v>
      </c>
      <c r="M2174" s="386" t="s">
        <v>383</v>
      </c>
      <c r="N2174" s="386" t="s">
        <v>380</v>
      </c>
      <c r="O2174" s="386" t="s">
        <v>384</v>
      </c>
      <c r="P2174" s="386" t="s">
        <v>46</v>
      </c>
      <c r="Q2174" s="386" t="s">
        <v>385</v>
      </c>
      <c r="R2174" s="386"/>
      <c r="S2174" s="386"/>
      <c r="T2174" s="386" t="s">
        <v>390</v>
      </c>
      <c r="U2174" s="386" t="s">
        <v>406</v>
      </c>
    </row>
    <row r="2175" spans="1:21">
      <c r="A2175" s="386" t="s">
        <v>354</v>
      </c>
      <c r="B2175" s="386" t="s">
        <v>13</v>
      </c>
      <c r="C2175" s="386"/>
      <c r="D2175" s="387">
        <v>45200</v>
      </c>
      <c r="E2175" s="386">
        <v>10</v>
      </c>
      <c r="F2175" s="386">
        <v>2023</v>
      </c>
      <c r="G2175" s="388">
        <v>0</v>
      </c>
      <c r="H2175" s="388">
        <v>28</v>
      </c>
      <c r="I2175" s="388">
        <v>0</v>
      </c>
      <c r="J2175" s="388">
        <v>0</v>
      </c>
      <c r="K2175" s="386" t="s">
        <v>354</v>
      </c>
      <c r="L2175" s="386" t="s">
        <v>41</v>
      </c>
      <c r="M2175" s="386" t="s">
        <v>383</v>
      </c>
      <c r="N2175" s="386" t="s">
        <v>380</v>
      </c>
      <c r="O2175" s="386" t="s">
        <v>384</v>
      </c>
      <c r="P2175" s="386" t="s">
        <v>46</v>
      </c>
      <c r="Q2175" s="386" t="s">
        <v>385</v>
      </c>
      <c r="R2175" s="386"/>
      <c r="S2175" s="386"/>
      <c r="T2175" s="386" t="s">
        <v>390</v>
      </c>
      <c r="U2175" s="386" t="s">
        <v>406</v>
      </c>
    </row>
    <row r="2176" spans="1:21">
      <c r="A2176" s="386" t="s">
        <v>354</v>
      </c>
      <c r="B2176" s="386" t="s">
        <v>14</v>
      </c>
      <c r="C2176" s="386"/>
      <c r="D2176" s="387">
        <v>45200</v>
      </c>
      <c r="E2176" s="386">
        <v>10</v>
      </c>
      <c r="F2176" s="386">
        <v>2023</v>
      </c>
      <c r="G2176" s="388">
        <v>0</v>
      </c>
      <c r="H2176" s="388">
        <v>28</v>
      </c>
      <c r="I2176" s="388">
        <v>0</v>
      </c>
      <c r="J2176" s="388">
        <v>0</v>
      </c>
      <c r="K2176" s="386" t="s">
        <v>354</v>
      </c>
      <c r="L2176" s="386" t="s">
        <v>41</v>
      </c>
      <c r="M2176" s="386" t="s">
        <v>383</v>
      </c>
      <c r="N2176" s="386" t="s">
        <v>380</v>
      </c>
      <c r="O2176" s="386" t="s">
        <v>384</v>
      </c>
      <c r="P2176" s="386" t="s">
        <v>46</v>
      </c>
      <c r="Q2176" s="386" t="s">
        <v>385</v>
      </c>
      <c r="R2176" s="386"/>
      <c r="S2176" s="386"/>
      <c r="T2176" s="386" t="s">
        <v>390</v>
      </c>
      <c r="U2176" s="386" t="s">
        <v>406</v>
      </c>
    </row>
    <row r="2177" spans="1:21">
      <c r="A2177" s="386" t="s">
        <v>112</v>
      </c>
      <c r="B2177" s="386" t="s">
        <v>7</v>
      </c>
      <c r="C2177" s="386"/>
      <c r="D2177" s="387">
        <v>45200</v>
      </c>
      <c r="E2177" s="386">
        <v>10</v>
      </c>
      <c r="F2177" s="386">
        <v>2023</v>
      </c>
      <c r="G2177" s="388">
        <v>3</v>
      </c>
      <c r="H2177" s="388">
        <v>28</v>
      </c>
      <c r="I2177" s="388">
        <v>0.28000000000000003</v>
      </c>
      <c r="J2177" s="388">
        <v>0</v>
      </c>
      <c r="K2177" s="386" t="s">
        <v>112</v>
      </c>
      <c r="L2177" s="386" t="s">
        <v>72</v>
      </c>
      <c r="M2177" s="386" t="s">
        <v>244</v>
      </c>
      <c r="N2177" s="386" t="s">
        <v>62</v>
      </c>
      <c r="O2177" s="386" t="s">
        <v>113</v>
      </c>
      <c r="P2177" s="386" t="s">
        <v>60</v>
      </c>
      <c r="Q2177" s="386" t="s">
        <v>193</v>
      </c>
      <c r="R2177" s="386"/>
      <c r="S2177" s="386"/>
      <c r="T2177" s="386" t="s">
        <v>390</v>
      </c>
      <c r="U2177" s="386" t="s">
        <v>406</v>
      </c>
    </row>
    <row r="2178" spans="1:21">
      <c r="A2178" s="386" t="s">
        <v>112</v>
      </c>
      <c r="B2178" s="386" t="s">
        <v>8</v>
      </c>
      <c r="C2178" s="386"/>
      <c r="D2178" s="387">
        <v>45200</v>
      </c>
      <c r="E2178" s="386">
        <v>10</v>
      </c>
      <c r="F2178" s="386">
        <v>2023</v>
      </c>
      <c r="G2178" s="388">
        <v>0</v>
      </c>
      <c r="H2178" s="388">
        <v>28</v>
      </c>
      <c r="I2178" s="388">
        <v>0</v>
      </c>
      <c r="J2178" s="388">
        <v>0</v>
      </c>
      <c r="K2178" s="386" t="s">
        <v>112</v>
      </c>
      <c r="L2178" s="386" t="s">
        <v>72</v>
      </c>
      <c r="M2178" s="386" t="s">
        <v>244</v>
      </c>
      <c r="N2178" s="386" t="s">
        <v>62</v>
      </c>
      <c r="O2178" s="386" t="s">
        <v>113</v>
      </c>
      <c r="P2178" s="386" t="s">
        <v>60</v>
      </c>
      <c r="Q2178" s="386" t="s">
        <v>193</v>
      </c>
      <c r="R2178" s="386"/>
      <c r="S2178" s="386"/>
      <c r="T2178" s="386" t="s">
        <v>390</v>
      </c>
      <c r="U2178" s="386" t="s">
        <v>406</v>
      </c>
    </row>
    <row r="2179" spans="1:21">
      <c r="A2179" s="386" t="s">
        <v>112</v>
      </c>
      <c r="B2179" s="386" t="s">
        <v>9</v>
      </c>
      <c r="C2179" s="386"/>
      <c r="D2179" s="387">
        <v>45200</v>
      </c>
      <c r="E2179" s="386">
        <v>10</v>
      </c>
      <c r="F2179" s="386">
        <v>2023</v>
      </c>
      <c r="G2179" s="388">
        <v>3.5</v>
      </c>
      <c r="H2179" s="388">
        <v>28</v>
      </c>
      <c r="I2179" s="388">
        <v>0.32666666666666666</v>
      </c>
      <c r="J2179" s="388">
        <v>0.18</v>
      </c>
      <c r="K2179" s="386" t="s">
        <v>112</v>
      </c>
      <c r="L2179" s="386" t="s">
        <v>72</v>
      </c>
      <c r="M2179" s="386" t="s">
        <v>244</v>
      </c>
      <c r="N2179" s="386" t="s">
        <v>62</v>
      </c>
      <c r="O2179" s="386" t="s">
        <v>113</v>
      </c>
      <c r="P2179" s="386" t="s">
        <v>60</v>
      </c>
      <c r="Q2179" s="386" t="s">
        <v>193</v>
      </c>
      <c r="R2179" s="386"/>
      <c r="S2179" s="386"/>
      <c r="T2179" s="386" t="s">
        <v>390</v>
      </c>
      <c r="U2179" s="386" t="s">
        <v>406</v>
      </c>
    </row>
    <row r="2180" spans="1:21">
      <c r="A2180" s="386" t="s">
        <v>112</v>
      </c>
      <c r="B2180" s="386" t="s">
        <v>10</v>
      </c>
      <c r="C2180" s="386"/>
      <c r="D2180" s="387">
        <v>45200</v>
      </c>
      <c r="E2180" s="386">
        <v>10</v>
      </c>
      <c r="F2180" s="386">
        <v>2023</v>
      </c>
      <c r="G2180" s="388">
        <v>0.85</v>
      </c>
      <c r="H2180" s="388">
        <v>28</v>
      </c>
      <c r="I2180" s="388">
        <v>7.9333333333333339E-2</v>
      </c>
      <c r="J2180" s="388">
        <v>0</v>
      </c>
      <c r="K2180" s="386" t="s">
        <v>112</v>
      </c>
      <c r="L2180" s="386" t="s">
        <v>72</v>
      </c>
      <c r="M2180" s="386" t="s">
        <v>244</v>
      </c>
      <c r="N2180" s="386" t="s">
        <v>62</v>
      </c>
      <c r="O2180" s="386" t="s">
        <v>113</v>
      </c>
      <c r="P2180" s="386" t="s">
        <v>60</v>
      </c>
      <c r="Q2180" s="386" t="s">
        <v>193</v>
      </c>
      <c r="R2180" s="386"/>
      <c r="S2180" s="386"/>
      <c r="T2180" s="386" t="s">
        <v>390</v>
      </c>
      <c r="U2180" s="386" t="s">
        <v>406</v>
      </c>
    </row>
    <row r="2181" spans="1:21">
      <c r="A2181" s="386" t="s">
        <v>112</v>
      </c>
      <c r="B2181" s="386" t="s">
        <v>5</v>
      </c>
      <c r="C2181" s="386"/>
      <c r="D2181" s="387">
        <v>45200</v>
      </c>
      <c r="E2181" s="386">
        <v>10</v>
      </c>
      <c r="F2181" s="386">
        <v>2023</v>
      </c>
      <c r="G2181" s="388">
        <v>0.75</v>
      </c>
      <c r="H2181" s="388">
        <v>28</v>
      </c>
      <c r="I2181" s="388">
        <v>7.0000000000000007E-2</v>
      </c>
      <c r="J2181" s="388">
        <v>0.42</v>
      </c>
      <c r="K2181" s="386" t="s">
        <v>112</v>
      </c>
      <c r="L2181" s="386" t="s">
        <v>72</v>
      </c>
      <c r="M2181" s="386" t="s">
        <v>244</v>
      </c>
      <c r="N2181" s="386" t="s">
        <v>62</v>
      </c>
      <c r="O2181" s="386" t="s">
        <v>113</v>
      </c>
      <c r="P2181" s="386" t="s">
        <v>60</v>
      </c>
      <c r="Q2181" s="386" t="s">
        <v>193</v>
      </c>
      <c r="R2181" s="386"/>
      <c r="S2181" s="386"/>
      <c r="T2181" s="386" t="s">
        <v>390</v>
      </c>
      <c r="U2181" s="386" t="s">
        <v>406</v>
      </c>
    </row>
    <row r="2182" spans="1:21">
      <c r="A2182" s="386" t="s">
        <v>112</v>
      </c>
      <c r="B2182" s="386" t="s">
        <v>11</v>
      </c>
      <c r="C2182" s="386"/>
      <c r="D2182" s="387">
        <v>45200</v>
      </c>
      <c r="E2182" s="386">
        <v>10</v>
      </c>
      <c r="F2182" s="386">
        <v>2023</v>
      </c>
      <c r="G2182" s="388">
        <v>14.6</v>
      </c>
      <c r="H2182" s="388">
        <v>28</v>
      </c>
      <c r="I2182" s="388">
        <v>1.3626666666666667</v>
      </c>
      <c r="J2182" s="388">
        <v>0.76</v>
      </c>
      <c r="K2182" s="386" t="s">
        <v>112</v>
      </c>
      <c r="L2182" s="386" t="s">
        <v>72</v>
      </c>
      <c r="M2182" s="386" t="s">
        <v>244</v>
      </c>
      <c r="N2182" s="386" t="s">
        <v>62</v>
      </c>
      <c r="O2182" s="386" t="s">
        <v>113</v>
      </c>
      <c r="P2182" s="386" t="s">
        <v>60</v>
      </c>
      <c r="Q2182" s="386" t="s">
        <v>193</v>
      </c>
      <c r="R2182" s="386"/>
      <c r="S2182" s="386"/>
      <c r="T2182" s="386" t="s">
        <v>390</v>
      </c>
      <c r="U2182" s="386" t="s">
        <v>406</v>
      </c>
    </row>
    <row r="2183" spans="1:21">
      <c r="A2183" s="386" t="s">
        <v>112</v>
      </c>
      <c r="B2183" s="386" t="s">
        <v>12</v>
      </c>
      <c r="C2183" s="386"/>
      <c r="D2183" s="387">
        <v>45200</v>
      </c>
      <c r="E2183" s="386">
        <v>10</v>
      </c>
      <c r="F2183" s="386">
        <v>2023</v>
      </c>
      <c r="G2183" s="388">
        <v>5.5</v>
      </c>
      <c r="H2183" s="388">
        <v>28</v>
      </c>
      <c r="I2183" s="388">
        <v>0.51333333333333331</v>
      </c>
      <c r="J2183" s="388">
        <v>27.38</v>
      </c>
      <c r="K2183" s="386" t="s">
        <v>112</v>
      </c>
      <c r="L2183" s="386" t="s">
        <v>72</v>
      </c>
      <c r="M2183" s="386" t="s">
        <v>244</v>
      </c>
      <c r="N2183" s="386" t="s">
        <v>62</v>
      </c>
      <c r="O2183" s="386" t="s">
        <v>113</v>
      </c>
      <c r="P2183" s="386" t="s">
        <v>60</v>
      </c>
      <c r="Q2183" s="386" t="s">
        <v>193</v>
      </c>
      <c r="R2183" s="386"/>
      <c r="S2183" s="386"/>
      <c r="T2183" s="386" t="s">
        <v>390</v>
      </c>
      <c r="U2183" s="386" t="s">
        <v>406</v>
      </c>
    </row>
    <row r="2184" spans="1:21">
      <c r="A2184" s="386" t="s">
        <v>112</v>
      </c>
      <c r="B2184" s="386" t="s">
        <v>15</v>
      </c>
      <c r="C2184" s="386"/>
      <c r="D2184" s="387">
        <v>45200</v>
      </c>
      <c r="E2184" s="386">
        <v>10</v>
      </c>
      <c r="F2184" s="386">
        <v>2023</v>
      </c>
      <c r="G2184" s="388">
        <v>0.75</v>
      </c>
      <c r="H2184" s="388">
        <v>28</v>
      </c>
      <c r="I2184" s="388">
        <v>7.0000000000000007E-2</v>
      </c>
      <c r="J2184" s="388">
        <v>0</v>
      </c>
      <c r="K2184" s="386" t="s">
        <v>112</v>
      </c>
      <c r="L2184" s="386" t="s">
        <v>72</v>
      </c>
      <c r="M2184" s="386" t="s">
        <v>244</v>
      </c>
      <c r="N2184" s="386" t="s">
        <v>62</v>
      </c>
      <c r="O2184" s="386" t="s">
        <v>113</v>
      </c>
      <c r="P2184" s="386" t="s">
        <v>60</v>
      </c>
      <c r="Q2184" s="386" t="s">
        <v>193</v>
      </c>
      <c r="R2184" s="386"/>
      <c r="S2184" s="386"/>
      <c r="T2184" s="386" t="s">
        <v>390</v>
      </c>
      <c r="U2184" s="386" t="s">
        <v>406</v>
      </c>
    </row>
    <row r="2185" spans="1:21">
      <c r="A2185" s="386" t="s">
        <v>112</v>
      </c>
      <c r="B2185" s="386" t="s">
        <v>16</v>
      </c>
      <c r="C2185" s="386"/>
      <c r="D2185" s="387">
        <v>45200</v>
      </c>
      <c r="E2185" s="386">
        <v>10</v>
      </c>
      <c r="F2185" s="386">
        <v>2023</v>
      </c>
      <c r="G2185" s="388">
        <v>0.05</v>
      </c>
      <c r="H2185" s="388">
        <v>28</v>
      </c>
      <c r="I2185" s="388">
        <v>4.6666666666666671E-3</v>
      </c>
      <c r="J2185" s="388">
        <v>0</v>
      </c>
      <c r="K2185" s="386" t="s">
        <v>112</v>
      </c>
      <c r="L2185" s="386" t="s">
        <v>72</v>
      </c>
      <c r="M2185" s="386" t="s">
        <v>244</v>
      </c>
      <c r="N2185" s="386" t="s">
        <v>62</v>
      </c>
      <c r="O2185" s="386" t="s">
        <v>113</v>
      </c>
      <c r="P2185" s="386" t="s">
        <v>60</v>
      </c>
      <c r="Q2185" s="386" t="s">
        <v>193</v>
      </c>
      <c r="R2185" s="386"/>
      <c r="S2185" s="386"/>
      <c r="T2185" s="386" t="s">
        <v>390</v>
      </c>
      <c r="U2185" s="386" t="s">
        <v>406</v>
      </c>
    </row>
    <row r="2186" spans="1:21">
      <c r="A2186" s="386" t="s">
        <v>112</v>
      </c>
      <c r="B2186" s="386" t="s">
        <v>17</v>
      </c>
      <c r="C2186" s="386"/>
      <c r="D2186" s="387">
        <v>45200</v>
      </c>
      <c r="E2186" s="386">
        <v>10</v>
      </c>
      <c r="F2186" s="386">
        <v>2023</v>
      </c>
      <c r="G2186" s="388">
        <v>1</v>
      </c>
      <c r="H2186" s="388">
        <v>28</v>
      </c>
      <c r="I2186" s="388">
        <v>9.3333333333333338E-2</v>
      </c>
      <c r="J2186" s="388">
        <v>0</v>
      </c>
      <c r="K2186" s="386" t="s">
        <v>112</v>
      </c>
      <c r="L2186" s="386" t="s">
        <v>72</v>
      </c>
      <c r="M2186" s="386" t="s">
        <v>244</v>
      </c>
      <c r="N2186" s="386" t="s">
        <v>62</v>
      </c>
      <c r="O2186" s="386" t="s">
        <v>113</v>
      </c>
      <c r="P2186" s="386" t="s">
        <v>60</v>
      </c>
      <c r="Q2186" s="386" t="s">
        <v>193</v>
      </c>
      <c r="R2186" s="386"/>
      <c r="S2186" s="386"/>
      <c r="T2186" s="386" t="s">
        <v>390</v>
      </c>
      <c r="U2186" s="386" t="s">
        <v>406</v>
      </c>
    </row>
    <row r="2187" spans="1:21">
      <c r="A2187" s="386" t="s">
        <v>112</v>
      </c>
      <c r="B2187" s="386" t="s">
        <v>132</v>
      </c>
      <c r="C2187" s="386"/>
      <c r="D2187" s="387">
        <v>45200</v>
      </c>
      <c r="E2187" s="386">
        <v>10</v>
      </c>
      <c r="F2187" s="386">
        <v>2023</v>
      </c>
      <c r="G2187" s="388">
        <v>0</v>
      </c>
      <c r="H2187" s="388">
        <v>28</v>
      </c>
      <c r="I2187" s="388">
        <v>0</v>
      </c>
      <c r="J2187" s="388">
        <v>0</v>
      </c>
      <c r="K2187" s="386" t="s">
        <v>112</v>
      </c>
      <c r="L2187" s="386" t="s">
        <v>72</v>
      </c>
      <c r="M2187" s="386" t="s">
        <v>244</v>
      </c>
      <c r="N2187" s="386" t="s">
        <v>62</v>
      </c>
      <c r="O2187" s="386" t="s">
        <v>113</v>
      </c>
      <c r="P2187" s="386" t="s">
        <v>60</v>
      </c>
      <c r="Q2187" s="386" t="s">
        <v>193</v>
      </c>
      <c r="R2187" s="386"/>
      <c r="S2187" s="386"/>
      <c r="T2187" s="386" t="s">
        <v>390</v>
      </c>
      <c r="U2187" s="386" t="s">
        <v>406</v>
      </c>
    </row>
    <row r="2188" spans="1:21">
      <c r="A2188" s="386" t="s">
        <v>112</v>
      </c>
      <c r="B2188" s="386" t="s">
        <v>13</v>
      </c>
      <c r="C2188" s="386"/>
      <c r="D2188" s="387">
        <v>45200</v>
      </c>
      <c r="E2188" s="386">
        <v>10</v>
      </c>
      <c r="F2188" s="386">
        <v>2023</v>
      </c>
      <c r="G2188" s="388">
        <v>0</v>
      </c>
      <c r="H2188" s="388">
        <v>28</v>
      </c>
      <c r="I2188" s="388">
        <v>0</v>
      </c>
      <c r="J2188" s="388">
        <v>0</v>
      </c>
      <c r="K2188" s="386" t="s">
        <v>112</v>
      </c>
      <c r="L2188" s="386" t="s">
        <v>72</v>
      </c>
      <c r="M2188" s="386" t="s">
        <v>244</v>
      </c>
      <c r="N2188" s="386" t="s">
        <v>62</v>
      </c>
      <c r="O2188" s="386" t="s">
        <v>113</v>
      </c>
      <c r="P2188" s="386" t="s">
        <v>60</v>
      </c>
      <c r="Q2188" s="386" t="s">
        <v>193</v>
      </c>
      <c r="R2188" s="386"/>
      <c r="S2188" s="386"/>
      <c r="T2188" s="386" t="s">
        <v>390</v>
      </c>
      <c r="U2188" s="386" t="s">
        <v>406</v>
      </c>
    </row>
    <row r="2189" spans="1:21">
      <c r="A2189" s="386" t="s">
        <v>112</v>
      </c>
      <c r="B2189" s="386" t="s">
        <v>14</v>
      </c>
      <c r="C2189" s="386"/>
      <c r="D2189" s="387">
        <v>45200</v>
      </c>
      <c r="E2189" s="386">
        <v>10</v>
      </c>
      <c r="F2189" s="386">
        <v>2023</v>
      </c>
      <c r="G2189" s="388">
        <v>0</v>
      </c>
      <c r="H2189" s="388">
        <v>28</v>
      </c>
      <c r="I2189" s="388">
        <v>0</v>
      </c>
      <c r="J2189" s="388">
        <v>0</v>
      </c>
      <c r="K2189" s="386" t="s">
        <v>112</v>
      </c>
      <c r="L2189" s="386" t="s">
        <v>72</v>
      </c>
      <c r="M2189" s="386" t="s">
        <v>244</v>
      </c>
      <c r="N2189" s="386" t="s">
        <v>62</v>
      </c>
      <c r="O2189" s="386" t="s">
        <v>113</v>
      </c>
      <c r="P2189" s="386" t="s">
        <v>60</v>
      </c>
      <c r="Q2189" s="386" t="s">
        <v>193</v>
      </c>
      <c r="R2189" s="386"/>
      <c r="S2189" s="386"/>
      <c r="T2189" s="386" t="s">
        <v>390</v>
      </c>
      <c r="U2189" s="386" t="s">
        <v>406</v>
      </c>
    </row>
    <row r="2190" spans="1:21">
      <c r="A2190" s="386" t="s">
        <v>114</v>
      </c>
      <c r="B2190" s="386" t="s">
        <v>7</v>
      </c>
      <c r="C2190" s="386"/>
      <c r="D2190" s="387">
        <v>45200</v>
      </c>
      <c r="E2190" s="386">
        <v>10</v>
      </c>
      <c r="F2190" s="386">
        <v>2023</v>
      </c>
      <c r="G2190" s="388">
        <v>50</v>
      </c>
      <c r="H2190" s="388">
        <v>28</v>
      </c>
      <c r="I2190" s="388">
        <v>4.666666666666667</v>
      </c>
      <c r="J2190" s="388">
        <v>0.09</v>
      </c>
      <c r="K2190" s="386" t="s">
        <v>114</v>
      </c>
      <c r="L2190" s="386" t="s">
        <v>41</v>
      </c>
      <c r="M2190" s="386" t="s">
        <v>383</v>
      </c>
      <c r="N2190" s="386" t="s">
        <v>83</v>
      </c>
      <c r="O2190" s="386" t="s">
        <v>251</v>
      </c>
      <c r="P2190" s="386" t="s">
        <v>46</v>
      </c>
      <c r="Q2190" s="386" t="s">
        <v>115</v>
      </c>
      <c r="R2190" s="386"/>
      <c r="S2190" s="386"/>
      <c r="T2190" s="386" t="s">
        <v>390</v>
      </c>
      <c r="U2190" s="386" t="s">
        <v>406</v>
      </c>
    </row>
    <row r="2191" spans="1:21">
      <c r="A2191" s="386" t="s">
        <v>114</v>
      </c>
      <c r="B2191" s="386" t="s">
        <v>8</v>
      </c>
      <c r="C2191" s="386"/>
      <c r="D2191" s="387">
        <v>45200</v>
      </c>
      <c r="E2191" s="386">
        <v>10</v>
      </c>
      <c r="F2191" s="386">
        <v>2023</v>
      </c>
      <c r="G2191" s="388">
        <v>30</v>
      </c>
      <c r="H2191" s="388">
        <v>28</v>
      </c>
      <c r="I2191" s="388">
        <v>2.8</v>
      </c>
      <c r="J2191" s="388">
        <v>0</v>
      </c>
      <c r="K2191" s="386" t="s">
        <v>114</v>
      </c>
      <c r="L2191" s="386" t="s">
        <v>41</v>
      </c>
      <c r="M2191" s="386" t="s">
        <v>383</v>
      </c>
      <c r="N2191" s="386" t="s">
        <v>83</v>
      </c>
      <c r="O2191" s="386" t="s">
        <v>251</v>
      </c>
      <c r="P2191" s="386" t="s">
        <v>46</v>
      </c>
      <c r="Q2191" s="386" t="s">
        <v>115</v>
      </c>
      <c r="R2191" s="386"/>
      <c r="S2191" s="386"/>
      <c r="T2191" s="386" t="s">
        <v>390</v>
      </c>
      <c r="U2191" s="386" t="s">
        <v>406</v>
      </c>
    </row>
    <row r="2192" spans="1:21">
      <c r="A2192" s="386" t="s">
        <v>114</v>
      </c>
      <c r="B2192" s="386" t="s">
        <v>9</v>
      </c>
      <c r="C2192" s="386"/>
      <c r="D2192" s="387">
        <v>45200</v>
      </c>
      <c r="E2192" s="386">
        <v>10</v>
      </c>
      <c r="F2192" s="386">
        <v>2023</v>
      </c>
      <c r="G2192" s="388">
        <v>100</v>
      </c>
      <c r="H2192" s="388">
        <v>28</v>
      </c>
      <c r="I2192" s="388">
        <v>9.3333333333333339</v>
      </c>
      <c r="J2192" s="388">
        <v>0</v>
      </c>
      <c r="K2192" s="386" t="s">
        <v>114</v>
      </c>
      <c r="L2192" s="386" t="s">
        <v>41</v>
      </c>
      <c r="M2192" s="386" t="s">
        <v>383</v>
      </c>
      <c r="N2192" s="386" t="s">
        <v>83</v>
      </c>
      <c r="O2192" s="386" t="s">
        <v>251</v>
      </c>
      <c r="P2192" s="386" t="s">
        <v>46</v>
      </c>
      <c r="Q2192" s="386" t="s">
        <v>115</v>
      </c>
      <c r="R2192" s="386"/>
      <c r="S2192" s="386"/>
      <c r="T2192" s="386" t="s">
        <v>390</v>
      </c>
      <c r="U2192" s="386" t="s">
        <v>406</v>
      </c>
    </row>
    <row r="2193" spans="1:21">
      <c r="A2193" s="386" t="s">
        <v>114</v>
      </c>
      <c r="B2193" s="386" t="s">
        <v>10</v>
      </c>
      <c r="C2193" s="386"/>
      <c r="D2193" s="387">
        <v>45200</v>
      </c>
      <c r="E2193" s="386">
        <v>10</v>
      </c>
      <c r="F2193" s="386">
        <v>2023</v>
      </c>
      <c r="G2193" s="388">
        <v>58</v>
      </c>
      <c r="H2193" s="388">
        <v>28</v>
      </c>
      <c r="I2193" s="388">
        <v>5.4133333333333331</v>
      </c>
      <c r="J2193" s="388">
        <v>3.02</v>
      </c>
      <c r="K2193" s="386" t="s">
        <v>114</v>
      </c>
      <c r="L2193" s="386" t="s">
        <v>41</v>
      </c>
      <c r="M2193" s="386" t="s">
        <v>383</v>
      </c>
      <c r="N2193" s="386" t="s">
        <v>83</v>
      </c>
      <c r="O2193" s="386" t="s">
        <v>251</v>
      </c>
      <c r="P2193" s="386" t="s">
        <v>46</v>
      </c>
      <c r="Q2193" s="386" t="s">
        <v>115</v>
      </c>
      <c r="R2193" s="386"/>
      <c r="S2193" s="386"/>
      <c r="T2193" s="386" t="s">
        <v>390</v>
      </c>
      <c r="U2193" s="386" t="s">
        <v>406</v>
      </c>
    </row>
    <row r="2194" spans="1:21">
      <c r="A2194" s="386" t="s">
        <v>114</v>
      </c>
      <c r="B2194" s="386" t="s">
        <v>5</v>
      </c>
      <c r="C2194" s="386"/>
      <c r="D2194" s="387">
        <v>45200</v>
      </c>
      <c r="E2194" s="386">
        <v>10</v>
      </c>
      <c r="F2194" s="386">
        <v>2023</v>
      </c>
      <c r="G2194" s="388">
        <v>56</v>
      </c>
      <c r="H2194" s="388">
        <v>28</v>
      </c>
      <c r="I2194" s="388">
        <v>5.2266666666666666</v>
      </c>
      <c r="J2194" s="388">
        <v>0</v>
      </c>
      <c r="K2194" s="386" t="s">
        <v>114</v>
      </c>
      <c r="L2194" s="386" t="s">
        <v>41</v>
      </c>
      <c r="M2194" s="386" t="s">
        <v>383</v>
      </c>
      <c r="N2194" s="386" t="s">
        <v>83</v>
      </c>
      <c r="O2194" s="386" t="s">
        <v>251</v>
      </c>
      <c r="P2194" s="386" t="s">
        <v>46</v>
      </c>
      <c r="Q2194" s="386" t="s">
        <v>115</v>
      </c>
      <c r="R2194" s="386"/>
      <c r="S2194" s="386"/>
      <c r="T2194" s="386" t="s">
        <v>390</v>
      </c>
      <c r="U2194" s="386" t="s">
        <v>406</v>
      </c>
    </row>
    <row r="2195" spans="1:21">
      <c r="A2195" s="386" t="s">
        <v>114</v>
      </c>
      <c r="B2195" s="386" t="s">
        <v>11</v>
      </c>
      <c r="C2195" s="386"/>
      <c r="D2195" s="387">
        <v>45200</v>
      </c>
      <c r="E2195" s="386">
        <v>10</v>
      </c>
      <c r="F2195" s="386">
        <v>2023</v>
      </c>
      <c r="G2195" s="388">
        <v>150</v>
      </c>
      <c r="H2195" s="388">
        <v>28</v>
      </c>
      <c r="I2195" s="388">
        <v>14</v>
      </c>
      <c r="J2195" s="388">
        <v>14.251100000000001</v>
      </c>
      <c r="K2195" s="386" t="s">
        <v>114</v>
      </c>
      <c r="L2195" s="386" t="s">
        <v>41</v>
      </c>
      <c r="M2195" s="386" t="s">
        <v>383</v>
      </c>
      <c r="N2195" s="386" t="s">
        <v>83</v>
      </c>
      <c r="O2195" s="386" t="s">
        <v>251</v>
      </c>
      <c r="P2195" s="386" t="s">
        <v>46</v>
      </c>
      <c r="Q2195" s="386" t="s">
        <v>115</v>
      </c>
      <c r="R2195" s="386"/>
      <c r="S2195" s="386"/>
      <c r="T2195" s="386" t="s">
        <v>390</v>
      </c>
      <c r="U2195" s="386" t="s">
        <v>406</v>
      </c>
    </row>
    <row r="2196" spans="1:21">
      <c r="A2196" s="386" t="s">
        <v>114</v>
      </c>
      <c r="B2196" s="386" t="s">
        <v>12</v>
      </c>
      <c r="C2196" s="386"/>
      <c r="D2196" s="387">
        <v>45200</v>
      </c>
      <c r="E2196" s="386">
        <v>10</v>
      </c>
      <c r="F2196" s="386">
        <v>2023</v>
      </c>
      <c r="G2196" s="388">
        <v>30</v>
      </c>
      <c r="H2196" s="388">
        <v>28</v>
      </c>
      <c r="I2196" s="388">
        <v>2.8</v>
      </c>
      <c r="J2196" s="388">
        <v>44.55</v>
      </c>
      <c r="K2196" s="386" t="s">
        <v>114</v>
      </c>
      <c r="L2196" s="386" t="s">
        <v>41</v>
      </c>
      <c r="M2196" s="386" t="s">
        <v>383</v>
      </c>
      <c r="N2196" s="386" t="s">
        <v>83</v>
      </c>
      <c r="O2196" s="386" t="s">
        <v>251</v>
      </c>
      <c r="P2196" s="386" t="s">
        <v>46</v>
      </c>
      <c r="Q2196" s="386" t="s">
        <v>115</v>
      </c>
      <c r="R2196" s="386"/>
      <c r="S2196" s="386"/>
      <c r="T2196" s="386" t="s">
        <v>390</v>
      </c>
      <c r="U2196" s="386" t="s">
        <v>406</v>
      </c>
    </row>
    <row r="2197" spans="1:21">
      <c r="A2197" s="386" t="s">
        <v>114</v>
      </c>
      <c r="B2197" s="386" t="s">
        <v>15</v>
      </c>
      <c r="C2197" s="386"/>
      <c r="D2197" s="387">
        <v>45200</v>
      </c>
      <c r="E2197" s="386">
        <v>10</v>
      </c>
      <c r="F2197" s="386">
        <v>2023</v>
      </c>
      <c r="G2197" s="388">
        <v>0</v>
      </c>
      <c r="H2197" s="388">
        <v>28</v>
      </c>
      <c r="I2197" s="388">
        <v>0</v>
      </c>
      <c r="J2197" s="388">
        <v>0</v>
      </c>
      <c r="K2197" s="386" t="s">
        <v>114</v>
      </c>
      <c r="L2197" s="386" t="s">
        <v>41</v>
      </c>
      <c r="M2197" s="386" t="s">
        <v>383</v>
      </c>
      <c r="N2197" s="386" t="s">
        <v>83</v>
      </c>
      <c r="O2197" s="386" t="s">
        <v>251</v>
      </c>
      <c r="P2197" s="386" t="s">
        <v>46</v>
      </c>
      <c r="Q2197" s="386" t="s">
        <v>115</v>
      </c>
      <c r="R2197" s="386"/>
      <c r="S2197" s="386"/>
      <c r="T2197" s="386" t="s">
        <v>390</v>
      </c>
      <c r="U2197" s="386" t="s">
        <v>406</v>
      </c>
    </row>
    <row r="2198" spans="1:21">
      <c r="A2198" s="386" t="s">
        <v>114</v>
      </c>
      <c r="B2198" s="386" t="s">
        <v>16</v>
      </c>
      <c r="C2198" s="386"/>
      <c r="D2198" s="387">
        <v>45200</v>
      </c>
      <c r="E2198" s="386">
        <v>10</v>
      </c>
      <c r="F2198" s="386">
        <v>2023</v>
      </c>
      <c r="G2198" s="388">
        <v>38</v>
      </c>
      <c r="H2198" s="388">
        <v>28</v>
      </c>
      <c r="I2198" s="388">
        <v>3.5466666666666669</v>
      </c>
      <c r="J2198" s="388">
        <v>44.55</v>
      </c>
      <c r="K2198" s="386" t="s">
        <v>114</v>
      </c>
      <c r="L2198" s="386" t="s">
        <v>41</v>
      </c>
      <c r="M2198" s="386" t="s">
        <v>383</v>
      </c>
      <c r="N2198" s="386" t="s">
        <v>83</v>
      </c>
      <c r="O2198" s="386" t="s">
        <v>251</v>
      </c>
      <c r="P2198" s="386" t="s">
        <v>46</v>
      </c>
      <c r="Q2198" s="386" t="s">
        <v>115</v>
      </c>
      <c r="R2198" s="386"/>
      <c r="S2198" s="386"/>
      <c r="T2198" s="386" t="s">
        <v>390</v>
      </c>
      <c r="U2198" s="386" t="s">
        <v>406</v>
      </c>
    </row>
    <row r="2199" spans="1:21">
      <c r="A2199" s="386" t="s">
        <v>114</v>
      </c>
      <c r="B2199" s="386" t="s">
        <v>17</v>
      </c>
      <c r="C2199" s="386"/>
      <c r="D2199" s="387">
        <v>45200</v>
      </c>
      <c r="E2199" s="386">
        <v>10</v>
      </c>
      <c r="F2199" s="386">
        <v>2023</v>
      </c>
      <c r="G2199" s="388">
        <v>38</v>
      </c>
      <c r="H2199" s="388">
        <v>28</v>
      </c>
      <c r="I2199" s="388">
        <v>3.5466666666666669</v>
      </c>
      <c r="J2199" s="388">
        <v>27.31</v>
      </c>
      <c r="K2199" s="386" t="s">
        <v>114</v>
      </c>
      <c r="L2199" s="386" t="s">
        <v>41</v>
      </c>
      <c r="M2199" s="386" t="s">
        <v>383</v>
      </c>
      <c r="N2199" s="386" t="s">
        <v>83</v>
      </c>
      <c r="O2199" s="386" t="s">
        <v>251</v>
      </c>
      <c r="P2199" s="386" t="s">
        <v>46</v>
      </c>
      <c r="Q2199" s="386" t="s">
        <v>115</v>
      </c>
      <c r="R2199" s="386"/>
      <c r="S2199" s="386"/>
      <c r="T2199" s="386" t="s">
        <v>390</v>
      </c>
      <c r="U2199" s="386" t="s">
        <v>406</v>
      </c>
    </row>
    <row r="2200" spans="1:21">
      <c r="A2200" s="386" t="s">
        <v>114</v>
      </c>
      <c r="B2200" s="386" t="s">
        <v>132</v>
      </c>
      <c r="C2200" s="386"/>
      <c r="D2200" s="387">
        <v>45200</v>
      </c>
      <c r="E2200" s="386">
        <v>10</v>
      </c>
      <c r="F2200" s="386">
        <v>2023</v>
      </c>
      <c r="G2200" s="388">
        <v>0</v>
      </c>
      <c r="H2200" s="388">
        <v>28</v>
      </c>
      <c r="I2200" s="388">
        <v>0</v>
      </c>
      <c r="J2200" s="388">
        <v>0</v>
      </c>
      <c r="K2200" s="386" t="s">
        <v>114</v>
      </c>
      <c r="L2200" s="386" t="s">
        <v>41</v>
      </c>
      <c r="M2200" s="386" t="s">
        <v>383</v>
      </c>
      <c r="N2200" s="386" t="s">
        <v>83</v>
      </c>
      <c r="O2200" s="386" t="s">
        <v>251</v>
      </c>
      <c r="P2200" s="386" t="s">
        <v>46</v>
      </c>
      <c r="Q2200" s="386" t="s">
        <v>115</v>
      </c>
      <c r="R2200" s="386"/>
      <c r="S2200" s="386"/>
      <c r="T2200" s="386" t="s">
        <v>390</v>
      </c>
      <c r="U2200" s="386" t="s">
        <v>406</v>
      </c>
    </row>
    <row r="2201" spans="1:21">
      <c r="A2201" s="386" t="s">
        <v>114</v>
      </c>
      <c r="B2201" s="386" t="s">
        <v>13</v>
      </c>
      <c r="C2201" s="386"/>
      <c r="D2201" s="387">
        <v>45200</v>
      </c>
      <c r="E2201" s="386">
        <v>10</v>
      </c>
      <c r="F2201" s="386">
        <v>2023</v>
      </c>
      <c r="G2201" s="388">
        <v>0</v>
      </c>
      <c r="H2201" s="388">
        <v>28</v>
      </c>
      <c r="I2201" s="388">
        <v>0</v>
      </c>
      <c r="J2201" s="388">
        <v>0</v>
      </c>
      <c r="K2201" s="386" t="s">
        <v>114</v>
      </c>
      <c r="L2201" s="386" t="s">
        <v>41</v>
      </c>
      <c r="M2201" s="386" t="s">
        <v>383</v>
      </c>
      <c r="N2201" s="386" t="s">
        <v>83</v>
      </c>
      <c r="O2201" s="386" t="s">
        <v>251</v>
      </c>
      <c r="P2201" s="386" t="s">
        <v>46</v>
      </c>
      <c r="Q2201" s="386" t="s">
        <v>115</v>
      </c>
      <c r="R2201" s="386"/>
      <c r="S2201" s="386"/>
      <c r="T2201" s="386" t="s">
        <v>390</v>
      </c>
      <c r="U2201" s="386" t="s">
        <v>406</v>
      </c>
    </row>
    <row r="2202" spans="1:21">
      <c r="A2202" s="386" t="s">
        <v>114</v>
      </c>
      <c r="B2202" s="386" t="s">
        <v>14</v>
      </c>
      <c r="C2202" s="386"/>
      <c r="D2202" s="387">
        <v>45200</v>
      </c>
      <c r="E2202" s="386">
        <v>10</v>
      </c>
      <c r="F2202" s="386">
        <v>2023</v>
      </c>
      <c r="G2202" s="388">
        <v>0</v>
      </c>
      <c r="H2202" s="388">
        <v>28</v>
      </c>
      <c r="I2202" s="388">
        <v>0</v>
      </c>
      <c r="J2202" s="388">
        <v>0</v>
      </c>
      <c r="K2202" s="386" t="s">
        <v>114</v>
      </c>
      <c r="L2202" s="386" t="s">
        <v>41</v>
      </c>
      <c r="M2202" s="386" t="s">
        <v>383</v>
      </c>
      <c r="N2202" s="386" t="s">
        <v>83</v>
      </c>
      <c r="O2202" s="386" t="s">
        <v>251</v>
      </c>
      <c r="P2202" s="386" t="s">
        <v>46</v>
      </c>
      <c r="Q2202" s="386" t="s">
        <v>115</v>
      </c>
      <c r="R2202" s="386"/>
      <c r="S2202" s="386"/>
      <c r="T2202" s="386" t="s">
        <v>390</v>
      </c>
      <c r="U2202" s="386" t="s">
        <v>406</v>
      </c>
    </row>
    <row r="2203" spans="1:21">
      <c r="A2203" s="386" t="s">
        <v>116</v>
      </c>
      <c r="B2203" s="386" t="s">
        <v>7</v>
      </c>
      <c r="C2203" s="386"/>
      <c r="D2203" s="387">
        <v>45200</v>
      </c>
      <c r="E2203" s="386">
        <v>10</v>
      </c>
      <c r="F2203" s="386">
        <v>2023</v>
      </c>
      <c r="G2203" s="388">
        <v>53.1</v>
      </c>
      <c r="H2203" s="388">
        <v>28</v>
      </c>
      <c r="I2203" s="388">
        <v>4.9559999999999995</v>
      </c>
      <c r="J2203" s="388">
        <v>3.94</v>
      </c>
      <c r="K2203" s="386" t="s">
        <v>86</v>
      </c>
      <c r="L2203" s="386" t="s">
        <v>86</v>
      </c>
      <c r="M2203" s="386" t="s">
        <v>386</v>
      </c>
      <c r="N2203" s="386" t="s">
        <v>387</v>
      </c>
      <c r="O2203" s="386" t="s">
        <v>117</v>
      </c>
      <c r="P2203" s="386" t="s">
        <v>90</v>
      </c>
      <c r="Q2203" s="386" t="s">
        <v>221</v>
      </c>
      <c r="R2203" s="386"/>
      <c r="S2203" s="386"/>
      <c r="T2203" s="386" t="s">
        <v>390</v>
      </c>
      <c r="U2203" s="386" t="s">
        <v>406</v>
      </c>
    </row>
    <row r="2204" spans="1:21">
      <c r="A2204" s="386" t="s">
        <v>116</v>
      </c>
      <c r="B2204" s="386" t="s">
        <v>130</v>
      </c>
      <c r="C2204" s="386"/>
      <c r="D2204" s="387">
        <v>45200</v>
      </c>
      <c r="E2204" s="386">
        <v>10</v>
      </c>
      <c r="F2204" s="386">
        <v>2023</v>
      </c>
      <c r="G2204" s="388">
        <v>53.1</v>
      </c>
      <c r="H2204" s="388">
        <v>28</v>
      </c>
      <c r="I2204" s="388">
        <v>4.9559999999999995</v>
      </c>
      <c r="J2204" s="388">
        <v>0</v>
      </c>
      <c r="K2204" s="386" t="s">
        <v>86</v>
      </c>
      <c r="L2204" s="386" t="s">
        <v>86</v>
      </c>
      <c r="M2204" s="386" t="s">
        <v>386</v>
      </c>
      <c r="N2204" s="386" t="s">
        <v>387</v>
      </c>
      <c r="O2204" s="386" t="s">
        <v>117</v>
      </c>
      <c r="P2204" s="386" t="s">
        <v>90</v>
      </c>
      <c r="Q2204" s="386" t="s">
        <v>221</v>
      </c>
      <c r="R2204" s="386"/>
      <c r="S2204" s="386"/>
      <c r="T2204" s="386" t="s">
        <v>390</v>
      </c>
      <c r="U2204" s="386" t="s">
        <v>406</v>
      </c>
    </row>
    <row r="2205" spans="1:21">
      <c r="A2205" s="386" t="s">
        <v>116</v>
      </c>
      <c r="B2205" s="386" t="s">
        <v>131</v>
      </c>
      <c r="C2205" s="386"/>
      <c r="D2205" s="387">
        <v>45200</v>
      </c>
      <c r="E2205" s="386">
        <v>10</v>
      </c>
      <c r="F2205" s="386">
        <v>2023</v>
      </c>
      <c r="G2205" s="388">
        <v>53.1</v>
      </c>
      <c r="H2205" s="388">
        <v>28</v>
      </c>
      <c r="I2205" s="388">
        <v>4.9559999999999995</v>
      </c>
      <c r="J2205" s="388">
        <v>7.4749005999999998</v>
      </c>
      <c r="K2205" s="386" t="s">
        <v>86</v>
      </c>
      <c r="L2205" s="386" t="s">
        <v>86</v>
      </c>
      <c r="M2205" s="386" t="s">
        <v>386</v>
      </c>
      <c r="N2205" s="386" t="s">
        <v>387</v>
      </c>
      <c r="O2205" s="386" t="s">
        <v>117</v>
      </c>
      <c r="P2205" s="386" t="s">
        <v>90</v>
      </c>
      <c r="Q2205" s="386" t="s">
        <v>221</v>
      </c>
      <c r="R2205" s="386"/>
      <c r="S2205" s="386"/>
      <c r="T2205" s="386" t="s">
        <v>390</v>
      </c>
      <c r="U2205" s="386" t="s">
        <v>406</v>
      </c>
    </row>
    <row r="2206" spans="1:21">
      <c r="A2206" s="386" t="s">
        <v>116</v>
      </c>
      <c r="B2206" s="386" t="s">
        <v>9</v>
      </c>
      <c r="C2206" s="386"/>
      <c r="D2206" s="387">
        <v>45200</v>
      </c>
      <c r="E2206" s="386">
        <v>10</v>
      </c>
      <c r="F2206" s="386">
        <v>2023</v>
      </c>
      <c r="G2206" s="388">
        <v>0</v>
      </c>
      <c r="H2206" s="388">
        <v>28</v>
      </c>
      <c r="I2206" s="388">
        <v>0</v>
      </c>
      <c r="J2206" s="388">
        <v>0</v>
      </c>
      <c r="K2206" s="386" t="s">
        <v>86</v>
      </c>
      <c r="L2206" s="386" t="s">
        <v>86</v>
      </c>
      <c r="M2206" s="386" t="s">
        <v>386</v>
      </c>
      <c r="N2206" s="386" t="s">
        <v>387</v>
      </c>
      <c r="O2206" s="386" t="s">
        <v>117</v>
      </c>
      <c r="P2206" s="386" t="s">
        <v>90</v>
      </c>
      <c r="Q2206" s="386" t="s">
        <v>221</v>
      </c>
      <c r="R2206" s="386"/>
      <c r="S2206" s="386"/>
      <c r="T2206" s="386" t="s">
        <v>390</v>
      </c>
      <c r="U2206" s="386" t="s">
        <v>406</v>
      </c>
    </row>
    <row r="2207" spans="1:21">
      <c r="A2207" s="386" t="s">
        <v>116</v>
      </c>
      <c r="B2207" s="386" t="s">
        <v>10</v>
      </c>
      <c r="C2207" s="386"/>
      <c r="D2207" s="387">
        <v>45200</v>
      </c>
      <c r="E2207" s="386">
        <v>10</v>
      </c>
      <c r="F2207" s="386">
        <v>2023</v>
      </c>
      <c r="G2207" s="388">
        <v>17.7</v>
      </c>
      <c r="H2207" s="388">
        <v>28</v>
      </c>
      <c r="I2207" s="388">
        <v>1.6519999999999999</v>
      </c>
      <c r="J2207" s="388">
        <v>1.31</v>
      </c>
      <c r="K2207" s="386" t="s">
        <v>86</v>
      </c>
      <c r="L2207" s="386" t="s">
        <v>86</v>
      </c>
      <c r="M2207" s="386" t="s">
        <v>386</v>
      </c>
      <c r="N2207" s="386" t="s">
        <v>387</v>
      </c>
      <c r="O2207" s="386" t="s">
        <v>117</v>
      </c>
      <c r="P2207" s="386" t="s">
        <v>90</v>
      </c>
      <c r="Q2207" s="386" t="s">
        <v>221</v>
      </c>
      <c r="R2207" s="386"/>
      <c r="S2207" s="386"/>
      <c r="T2207" s="386" t="s">
        <v>390</v>
      </c>
      <c r="U2207" s="386" t="s">
        <v>406</v>
      </c>
    </row>
    <row r="2208" spans="1:21">
      <c r="A2208" s="386" t="s">
        <v>116</v>
      </c>
      <c r="B2208" s="386" t="s">
        <v>5</v>
      </c>
      <c r="C2208" s="386"/>
      <c r="D2208" s="387">
        <v>45200</v>
      </c>
      <c r="E2208" s="386">
        <v>10</v>
      </c>
      <c r="F2208" s="386">
        <v>2023</v>
      </c>
      <c r="G2208" s="388">
        <v>53.1</v>
      </c>
      <c r="H2208" s="388">
        <v>28</v>
      </c>
      <c r="I2208" s="388">
        <v>4.9559999999999995</v>
      </c>
      <c r="J2208" s="388">
        <v>12.349999999999998</v>
      </c>
      <c r="K2208" s="386" t="s">
        <v>86</v>
      </c>
      <c r="L2208" s="386" t="s">
        <v>86</v>
      </c>
      <c r="M2208" s="386" t="s">
        <v>386</v>
      </c>
      <c r="N2208" s="386" t="s">
        <v>387</v>
      </c>
      <c r="O2208" s="386" t="s">
        <v>117</v>
      </c>
      <c r="P2208" s="386" t="s">
        <v>90</v>
      </c>
      <c r="Q2208" s="386" t="s">
        <v>221</v>
      </c>
      <c r="R2208" s="386"/>
      <c r="S2208" s="386"/>
      <c r="T2208" s="386" t="s">
        <v>390</v>
      </c>
      <c r="U2208" s="386" t="s">
        <v>406</v>
      </c>
    </row>
    <row r="2209" spans="1:21">
      <c r="A2209" s="386" t="s">
        <v>116</v>
      </c>
      <c r="B2209" s="386" t="s">
        <v>11</v>
      </c>
      <c r="C2209" s="386"/>
      <c r="D2209" s="387">
        <v>45200</v>
      </c>
      <c r="E2209" s="386">
        <v>10</v>
      </c>
      <c r="F2209" s="386">
        <v>2023</v>
      </c>
      <c r="G2209" s="388">
        <v>53.1</v>
      </c>
      <c r="H2209" s="388">
        <v>28</v>
      </c>
      <c r="I2209" s="388">
        <v>4.9559999999999995</v>
      </c>
      <c r="J2209" s="388">
        <v>0.19</v>
      </c>
      <c r="K2209" s="386" t="s">
        <v>86</v>
      </c>
      <c r="L2209" s="386" t="s">
        <v>86</v>
      </c>
      <c r="M2209" s="386" t="s">
        <v>386</v>
      </c>
      <c r="N2209" s="386" t="s">
        <v>387</v>
      </c>
      <c r="O2209" s="386" t="s">
        <v>117</v>
      </c>
      <c r="P2209" s="386" t="s">
        <v>90</v>
      </c>
      <c r="Q2209" s="386" t="s">
        <v>221</v>
      </c>
      <c r="R2209" s="386"/>
      <c r="S2209" s="386"/>
      <c r="T2209" s="386" t="s">
        <v>390</v>
      </c>
      <c r="U2209" s="386" t="s">
        <v>406</v>
      </c>
    </row>
    <row r="2210" spans="1:21">
      <c r="A2210" s="386" t="s">
        <v>116</v>
      </c>
      <c r="B2210" s="386" t="s">
        <v>12</v>
      </c>
      <c r="C2210" s="386"/>
      <c r="D2210" s="387">
        <v>45200</v>
      </c>
      <c r="E2210" s="386">
        <v>10</v>
      </c>
      <c r="F2210" s="386">
        <v>2023</v>
      </c>
      <c r="G2210" s="388">
        <v>46.02</v>
      </c>
      <c r="H2210" s="388">
        <v>28</v>
      </c>
      <c r="I2210" s="388">
        <v>4.2952000000000004</v>
      </c>
      <c r="J2210" s="388">
        <v>1.8970770533493779</v>
      </c>
      <c r="K2210" s="386" t="s">
        <v>86</v>
      </c>
      <c r="L2210" s="386" t="s">
        <v>86</v>
      </c>
      <c r="M2210" s="386" t="s">
        <v>386</v>
      </c>
      <c r="N2210" s="386" t="s">
        <v>387</v>
      </c>
      <c r="O2210" s="386" t="s">
        <v>117</v>
      </c>
      <c r="P2210" s="386" t="s">
        <v>90</v>
      </c>
      <c r="Q2210" s="386" t="s">
        <v>221</v>
      </c>
      <c r="R2210" s="386"/>
      <c r="S2210" s="386"/>
      <c r="T2210" s="386" t="s">
        <v>390</v>
      </c>
      <c r="U2210" s="386" t="s">
        <v>406</v>
      </c>
    </row>
    <row r="2211" spans="1:21">
      <c r="A2211" s="386" t="s">
        <v>116</v>
      </c>
      <c r="B2211" s="386" t="s">
        <v>15</v>
      </c>
      <c r="C2211" s="386"/>
      <c r="D2211" s="387">
        <v>45200</v>
      </c>
      <c r="E2211" s="386">
        <v>10</v>
      </c>
      <c r="F2211" s="386">
        <v>2023</v>
      </c>
      <c r="G2211" s="388">
        <v>3.54</v>
      </c>
      <c r="H2211" s="388">
        <v>28</v>
      </c>
      <c r="I2211" s="388">
        <v>0.33040000000000003</v>
      </c>
      <c r="J2211" s="388">
        <v>0.66</v>
      </c>
      <c r="K2211" s="386" t="s">
        <v>86</v>
      </c>
      <c r="L2211" s="386" t="s">
        <v>86</v>
      </c>
      <c r="M2211" s="386" t="s">
        <v>386</v>
      </c>
      <c r="N2211" s="386" t="s">
        <v>387</v>
      </c>
      <c r="O2211" s="386" t="s">
        <v>117</v>
      </c>
      <c r="P2211" s="386" t="s">
        <v>90</v>
      </c>
      <c r="Q2211" s="386" t="s">
        <v>221</v>
      </c>
      <c r="R2211" s="386"/>
      <c r="S2211" s="386"/>
      <c r="T2211" s="386" t="s">
        <v>390</v>
      </c>
      <c r="U2211" s="386" t="s">
        <v>406</v>
      </c>
    </row>
    <row r="2212" spans="1:21">
      <c r="A2212" s="386" t="s">
        <v>116</v>
      </c>
      <c r="B2212" s="386" t="s">
        <v>16</v>
      </c>
      <c r="C2212" s="386"/>
      <c r="D2212" s="387">
        <v>45200</v>
      </c>
      <c r="E2212" s="386">
        <v>10</v>
      </c>
      <c r="F2212" s="386">
        <v>2023</v>
      </c>
      <c r="G2212" s="388">
        <v>21.24</v>
      </c>
      <c r="H2212" s="388">
        <v>28</v>
      </c>
      <c r="I2212" s="388">
        <v>1.9823999999999997</v>
      </c>
      <c r="J2212" s="388">
        <v>29.459999999999997</v>
      </c>
      <c r="K2212" s="386" t="s">
        <v>86</v>
      </c>
      <c r="L2212" s="386" t="s">
        <v>86</v>
      </c>
      <c r="M2212" s="386" t="s">
        <v>386</v>
      </c>
      <c r="N2212" s="386" t="s">
        <v>387</v>
      </c>
      <c r="O2212" s="386" t="s">
        <v>117</v>
      </c>
      <c r="P2212" s="386" t="s">
        <v>90</v>
      </c>
      <c r="Q2212" s="386" t="s">
        <v>221</v>
      </c>
      <c r="R2212" s="386"/>
      <c r="S2212" s="386"/>
      <c r="T2212" s="386" t="s">
        <v>390</v>
      </c>
      <c r="U2212" s="386" t="s">
        <v>406</v>
      </c>
    </row>
    <row r="2213" spans="1:21">
      <c r="A2213" s="386" t="s">
        <v>116</v>
      </c>
      <c r="B2213" s="386" t="s">
        <v>17</v>
      </c>
      <c r="C2213" s="386"/>
      <c r="D2213" s="387">
        <v>45200</v>
      </c>
      <c r="E2213" s="386">
        <v>10</v>
      </c>
      <c r="F2213" s="386">
        <v>2023</v>
      </c>
      <c r="G2213" s="388">
        <v>0</v>
      </c>
      <c r="H2213" s="388">
        <v>28</v>
      </c>
      <c r="I2213" s="388">
        <v>0</v>
      </c>
      <c r="J2213" s="388">
        <v>0</v>
      </c>
      <c r="K2213" s="386" t="s">
        <v>86</v>
      </c>
      <c r="L2213" s="386" t="s">
        <v>86</v>
      </c>
      <c r="M2213" s="386" t="s">
        <v>386</v>
      </c>
      <c r="N2213" s="386" t="s">
        <v>387</v>
      </c>
      <c r="O2213" s="386" t="s">
        <v>117</v>
      </c>
      <c r="P2213" s="386" t="s">
        <v>90</v>
      </c>
      <c r="Q2213" s="386" t="s">
        <v>221</v>
      </c>
      <c r="R2213" s="386"/>
      <c r="S2213" s="386"/>
      <c r="T2213" s="386" t="s">
        <v>390</v>
      </c>
      <c r="U2213" s="386" t="s">
        <v>406</v>
      </c>
    </row>
    <row r="2214" spans="1:21">
      <c r="A2214" s="386" t="s">
        <v>116</v>
      </c>
      <c r="B2214" s="386" t="s">
        <v>132</v>
      </c>
      <c r="C2214" s="386"/>
      <c r="D2214" s="387">
        <v>45200</v>
      </c>
      <c r="E2214" s="386">
        <v>10</v>
      </c>
      <c r="F2214" s="386">
        <v>2023</v>
      </c>
      <c r="G2214" s="388">
        <v>0</v>
      </c>
      <c r="H2214" s="388">
        <v>28</v>
      </c>
      <c r="I2214" s="388">
        <v>0</v>
      </c>
      <c r="J2214" s="388">
        <v>0</v>
      </c>
      <c r="K2214" s="386" t="s">
        <v>86</v>
      </c>
      <c r="L2214" s="386" t="s">
        <v>86</v>
      </c>
      <c r="M2214" s="386" t="s">
        <v>386</v>
      </c>
      <c r="N2214" s="386" t="s">
        <v>387</v>
      </c>
      <c r="O2214" s="386" t="s">
        <v>117</v>
      </c>
      <c r="P2214" s="386" t="s">
        <v>90</v>
      </c>
      <c r="Q2214" s="386" t="s">
        <v>221</v>
      </c>
      <c r="R2214" s="386"/>
      <c r="S2214" s="386"/>
      <c r="T2214" s="386" t="s">
        <v>390</v>
      </c>
      <c r="U2214" s="386" t="s">
        <v>406</v>
      </c>
    </row>
    <row r="2215" spans="1:21">
      <c r="A2215" s="386" t="s">
        <v>116</v>
      </c>
      <c r="B2215" s="386" t="s">
        <v>13</v>
      </c>
      <c r="C2215" s="386"/>
      <c r="D2215" s="387">
        <v>45200</v>
      </c>
      <c r="E2215" s="386">
        <v>10</v>
      </c>
      <c r="F2215" s="386">
        <v>2023</v>
      </c>
      <c r="G2215" s="388">
        <v>0</v>
      </c>
      <c r="H2215" s="388">
        <v>28</v>
      </c>
      <c r="I2215" s="388">
        <v>0</v>
      </c>
      <c r="J2215" s="388">
        <v>0</v>
      </c>
      <c r="K2215" s="386" t="s">
        <v>86</v>
      </c>
      <c r="L2215" s="386" t="s">
        <v>86</v>
      </c>
      <c r="M2215" s="386" t="s">
        <v>386</v>
      </c>
      <c r="N2215" s="386" t="s">
        <v>387</v>
      </c>
      <c r="O2215" s="386" t="s">
        <v>117</v>
      </c>
      <c r="P2215" s="386" t="s">
        <v>90</v>
      </c>
      <c r="Q2215" s="386" t="s">
        <v>221</v>
      </c>
      <c r="R2215" s="386"/>
      <c r="S2215" s="386"/>
      <c r="T2215" s="386" t="s">
        <v>390</v>
      </c>
      <c r="U2215" s="386" t="s">
        <v>406</v>
      </c>
    </row>
    <row r="2216" spans="1:21">
      <c r="A2216" s="386" t="s">
        <v>116</v>
      </c>
      <c r="B2216" s="386" t="s">
        <v>14</v>
      </c>
      <c r="C2216" s="386"/>
      <c r="D2216" s="387">
        <v>45200</v>
      </c>
      <c r="E2216" s="386">
        <v>10</v>
      </c>
      <c r="F2216" s="386">
        <v>2023</v>
      </c>
      <c r="G2216" s="388">
        <v>0</v>
      </c>
      <c r="H2216" s="388">
        <v>28</v>
      </c>
      <c r="I2216" s="388">
        <v>0</v>
      </c>
      <c r="J2216" s="388">
        <v>0</v>
      </c>
      <c r="K2216" s="386" t="s">
        <v>86</v>
      </c>
      <c r="L2216" s="386" t="s">
        <v>86</v>
      </c>
      <c r="M2216" s="386" t="s">
        <v>386</v>
      </c>
      <c r="N2216" s="386" t="s">
        <v>387</v>
      </c>
      <c r="O2216" s="386" t="s">
        <v>117</v>
      </c>
      <c r="P2216" s="386" t="s">
        <v>90</v>
      </c>
      <c r="Q2216" s="386" t="s">
        <v>221</v>
      </c>
      <c r="R2216" s="386"/>
      <c r="S2216" s="386"/>
      <c r="T2216" s="386" t="s">
        <v>390</v>
      </c>
      <c r="U2216" s="386" t="s">
        <v>406</v>
      </c>
    </row>
    <row r="2217" spans="1:21">
      <c r="A2217" s="386" t="s">
        <v>118</v>
      </c>
      <c r="B2217" s="386" t="s">
        <v>7</v>
      </c>
      <c r="C2217" s="386"/>
      <c r="D2217" s="387">
        <v>45200</v>
      </c>
      <c r="E2217" s="386">
        <v>10</v>
      </c>
      <c r="F2217" s="386">
        <v>2023</v>
      </c>
      <c r="G2217" s="388">
        <v>20</v>
      </c>
      <c r="H2217" s="388">
        <v>28</v>
      </c>
      <c r="I2217" s="388">
        <v>1.8666666666666667</v>
      </c>
      <c r="J2217" s="388">
        <v>0.06</v>
      </c>
      <c r="K2217" s="386" t="s">
        <v>41</v>
      </c>
      <c r="L2217" s="386" t="s">
        <v>41</v>
      </c>
      <c r="M2217" s="386" t="s">
        <v>386</v>
      </c>
      <c r="N2217" s="386" t="s">
        <v>387</v>
      </c>
      <c r="O2217" s="386" t="s">
        <v>119</v>
      </c>
      <c r="P2217" s="386" t="s">
        <v>90</v>
      </c>
      <c r="Q2217" s="386" t="s">
        <v>120</v>
      </c>
      <c r="R2217" s="386"/>
      <c r="S2217" s="386"/>
      <c r="T2217" s="386" t="s">
        <v>390</v>
      </c>
      <c r="U2217" s="386" t="s">
        <v>406</v>
      </c>
    </row>
    <row r="2218" spans="1:21">
      <c r="A2218" s="386" t="s">
        <v>118</v>
      </c>
      <c r="B2218" s="386" t="s">
        <v>8</v>
      </c>
      <c r="C2218" s="386"/>
      <c r="D2218" s="387">
        <v>45200</v>
      </c>
      <c r="E2218" s="386">
        <v>10</v>
      </c>
      <c r="F2218" s="386">
        <v>2023</v>
      </c>
      <c r="G2218" s="388">
        <v>30</v>
      </c>
      <c r="H2218" s="388">
        <v>28</v>
      </c>
      <c r="I2218" s="388">
        <v>2.8</v>
      </c>
      <c r="J2218" s="388">
        <v>0</v>
      </c>
      <c r="K2218" s="386" t="s">
        <v>41</v>
      </c>
      <c r="L2218" s="386" t="s">
        <v>41</v>
      </c>
      <c r="M2218" s="386" t="s">
        <v>386</v>
      </c>
      <c r="N2218" s="386" t="s">
        <v>387</v>
      </c>
      <c r="O2218" s="386" t="s">
        <v>119</v>
      </c>
      <c r="P2218" s="386" t="s">
        <v>90</v>
      </c>
      <c r="Q2218" s="386" t="s">
        <v>120</v>
      </c>
      <c r="R2218" s="386"/>
      <c r="S2218" s="386"/>
      <c r="T2218" s="386" t="s">
        <v>390</v>
      </c>
      <c r="U2218" s="386" t="s">
        <v>406</v>
      </c>
    </row>
    <row r="2219" spans="1:21">
      <c r="A2219" s="386" t="s">
        <v>118</v>
      </c>
      <c r="B2219" s="386" t="s">
        <v>9</v>
      </c>
      <c r="C2219" s="386"/>
      <c r="D2219" s="387">
        <v>45200</v>
      </c>
      <c r="E2219" s="386">
        <v>10</v>
      </c>
      <c r="F2219" s="386">
        <v>2023</v>
      </c>
      <c r="G2219" s="388">
        <v>0</v>
      </c>
      <c r="H2219" s="388">
        <v>28</v>
      </c>
      <c r="I2219" s="388">
        <v>0</v>
      </c>
      <c r="J2219" s="388">
        <v>0</v>
      </c>
      <c r="K2219" s="386" t="s">
        <v>41</v>
      </c>
      <c r="L2219" s="386" t="s">
        <v>41</v>
      </c>
      <c r="M2219" s="386" t="s">
        <v>386</v>
      </c>
      <c r="N2219" s="386" t="s">
        <v>387</v>
      </c>
      <c r="O2219" s="386" t="s">
        <v>119</v>
      </c>
      <c r="P2219" s="386" t="s">
        <v>90</v>
      </c>
      <c r="Q2219" s="386" t="s">
        <v>120</v>
      </c>
      <c r="R2219" s="386"/>
      <c r="S2219" s="386"/>
      <c r="T2219" s="386" t="s">
        <v>390</v>
      </c>
      <c r="U2219" s="386" t="s">
        <v>406</v>
      </c>
    </row>
    <row r="2220" spans="1:21">
      <c r="A2220" s="386" t="s">
        <v>118</v>
      </c>
      <c r="B2220" s="386" t="s">
        <v>10</v>
      </c>
      <c r="C2220" s="386"/>
      <c r="D2220" s="387">
        <v>45200</v>
      </c>
      <c r="E2220" s="386">
        <v>10</v>
      </c>
      <c r="F2220" s="386">
        <v>2023</v>
      </c>
      <c r="G2220" s="388">
        <v>30</v>
      </c>
      <c r="H2220" s="388">
        <v>28</v>
      </c>
      <c r="I2220" s="388">
        <v>2.8</v>
      </c>
      <c r="J2220" s="388">
        <v>0</v>
      </c>
      <c r="K2220" s="386" t="s">
        <v>41</v>
      </c>
      <c r="L2220" s="386" t="s">
        <v>41</v>
      </c>
      <c r="M2220" s="386" t="s">
        <v>386</v>
      </c>
      <c r="N2220" s="386" t="s">
        <v>387</v>
      </c>
      <c r="O2220" s="386" t="s">
        <v>119</v>
      </c>
      <c r="P2220" s="386" t="s">
        <v>90</v>
      </c>
      <c r="Q2220" s="386" t="s">
        <v>120</v>
      </c>
      <c r="R2220" s="386"/>
      <c r="S2220" s="386"/>
      <c r="T2220" s="386" t="s">
        <v>390</v>
      </c>
      <c r="U2220" s="386" t="s">
        <v>406</v>
      </c>
    </row>
    <row r="2221" spans="1:21">
      <c r="A2221" s="386" t="s">
        <v>118</v>
      </c>
      <c r="B2221" s="386" t="s">
        <v>5</v>
      </c>
      <c r="C2221" s="386"/>
      <c r="D2221" s="387">
        <v>45200</v>
      </c>
      <c r="E2221" s="386">
        <v>10</v>
      </c>
      <c r="F2221" s="386">
        <v>2023</v>
      </c>
      <c r="G2221" s="388">
        <v>16</v>
      </c>
      <c r="H2221" s="388">
        <v>28</v>
      </c>
      <c r="I2221" s="388">
        <v>1.4933333333333334</v>
      </c>
      <c r="J2221" s="388">
        <v>3.66</v>
      </c>
      <c r="K2221" s="386" t="s">
        <v>41</v>
      </c>
      <c r="L2221" s="386" t="s">
        <v>41</v>
      </c>
      <c r="M2221" s="386" t="s">
        <v>386</v>
      </c>
      <c r="N2221" s="386" t="s">
        <v>387</v>
      </c>
      <c r="O2221" s="386" t="s">
        <v>119</v>
      </c>
      <c r="P2221" s="386" t="s">
        <v>90</v>
      </c>
      <c r="Q2221" s="386" t="s">
        <v>120</v>
      </c>
      <c r="R2221" s="386"/>
      <c r="S2221" s="386"/>
      <c r="T2221" s="386" t="s">
        <v>390</v>
      </c>
      <c r="U2221" s="386" t="s">
        <v>406</v>
      </c>
    </row>
    <row r="2222" spans="1:21">
      <c r="A2222" s="386" t="s">
        <v>87</v>
      </c>
      <c r="B2222" s="386" t="s">
        <v>146</v>
      </c>
      <c r="C2222" s="386" t="s">
        <v>8</v>
      </c>
      <c r="D2222" s="387">
        <v>45108</v>
      </c>
      <c r="E2222" s="386">
        <v>7</v>
      </c>
      <c r="F2222" s="386">
        <v>2023</v>
      </c>
      <c r="G2222" s="388">
        <v>29.807692307692307</v>
      </c>
      <c r="H2222" s="388">
        <v>25</v>
      </c>
      <c r="I2222" s="388">
        <v>2.4839743589743586</v>
      </c>
      <c r="J2222" s="388">
        <v>0</v>
      </c>
      <c r="K2222" s="386" t="s">
        <v>351</v>
      </c>
      <c r="L2222" s="386" t="s">
        <v>86</v>
      </c>
      <c r="M2222" s="386" t="s">
        <v>244</v>
      </c>
      <c r="N2222" s="386" t="s">
        <v>62</v>
      </c>
      <c r="O2222" s="386" t="s">
        <v>88</v>
      </c>
      <c r="P2222" s="386" t="s">
        <v>90</v>
      </c>
      <c r="Q2222" s="386" t="s">
        <v>89</v>
      </c>
      <c r="R2222" s="386"/>
      <c r="S2222" s="386"/>
      <c r="T2222" s="386" t="s">
        <v>391</v>
      </c>
      <c r="U2222" s="386" t="s">
        <v>407</v>
      </c>
    </row>
    <row r="2223" spans="1:21">
      <c r="A2223" s="386" t="s">
        <v>87</v>
      </c>
      <c r="B2223" s="386" t="s">
        <v>141</v>
      </c>
      <c r="C2223" s="386" t="s">
        <v>8</v>
      </c>
      <c r="D2223" s="387">
        <v>45108</v>
      </c>
      <c r="E2223" s="386">
        <v>7</v>
      </c>
      <c r="F2223" s="386">
        <v>2023</v>
      </c>
      <c r="G2223" s="388">
        <v>0</v>
      </c>
      <c r="H2223" s="388">
        <v>25</v>
      </c>
      <c r="I2223" s="388">
        <v>0</v>
      </c>
      <c r="J2223" s="388">
        <v>0</v>
      </c>
      <c r="K2223" s="386" t="s">
        <v>351</v>
      </c>
      <c r="L2223" s="386" t="s">
        <v>86</v>
      </c>
      <c r="M2223" s="386" t="s">
        <v>244</v>
      </c>
      <c r="N2223" s="386" t="s">
        <v>62</v>
      </c>
      <c r="O2223" s="386" t="s">
        <v>88</v>
      </c>
      <c r="P2223" s="386" t="s">
        <v>90</v>
      </c>
      <c r="Q2223" s="386" t="s">
        <v>89</v>
      </c>
      <c r="R2223" s="386"/>
      <c r="S2223" s="386"/>
      <c r="T2223" s="386" t="s">
        <v>391</v>
      </c>
      <c r="U2223" s="386" t="s">
        <v>407</v>
      </c>
    </row>
    <row r="2224" spans="1:21">
      <c r="A2224" s="386" t="s">
        <v>87</v>
      </c>
      <c r="B2224" s="386" t="s">
        <v>9</v>
      </c>
      <c r="C2224" s="386" t="s">
        <v>9</v>
      </c>
      <c r="D2224" s="387">
        <v>45108</v>
      </c>
      <c r="E2224" s="386">
        <v>7</v>
      </c>
      <c r="F2224" s="386">
        <v>2023</v>
      </c>
      <c r="G2224" s="388">
        <v>23.846153846153847</v>
      </c>
      <c r="H2224" s="388">
        <v>25</v>
      </c>
      <c r="I2224" s="388">
        <v>1.9871794871794872</v>
      </c>
      <c r="J2224" s="388">
        <v>1.504</v>
      </c>
      <c r="K2224" s="386" t="s">
        <v>351</v>
      </c>
      <c r="L2224" s="386" t="s">
        <v>86</v>
      </c>
      <c r="M2224" s="386" t="s">
        <v>244</v>
      </c>
      <c r="N2224" s="386" t="s">
        <v>62</v>
      </c>
      <c r="O2224" s="386" t="s">
        <v>88</v>
      </c>
      <c r="P2224" s="386" t="s">
        <v>90</v>
      </c>
      <c r="Q2224" s="386" t="s">
        <v>89</v>
      </c>
      <c r="R2224" s="386"/>
      <c r="S2224" s="386"/>
      <c r="T2224" s="386" t="s">
        <v>391</v>
      </c>
      <c r="U2224" s="386" t="s">
        <v>407</v>
      </c>
    </row>
    <row r="2225" spans="1:21">
      <c r="A2225" s="386" t="s">
        <v>87</v>
      </c>
      <c r="B2225" s="386" t="s">
        <v>10</v>
      </c>
      <c r="C2225" s="386" t="s">
        <v>10</v>
      </c>
      <c r="D2225" s="387">
        <v>45108</v>
      </c>
      <c r="E2225" s="386">
        <v>7</v>
      </c>
      <c r="F2225" s="386">
        <v>2023</v>
      </c>
      <c r="G2225" s="388">
        <v>23.846153846153847</v>
      </c>
      <c r="H2225" s="388">
        <v>25</v>
      </c>
      <c r="I2225" s="388">
        <v>1.9871794871794872</v>
      </c>
      <c r="J2225" s="388">
        <v>0.23</v>
      </c>
      <c r="K2225" s="386" t="s">
        <v>351</v>
      </c>
      <c r="L2225" s="386" t="s">
        <v>86</v>
      </c>
      <c r="M2225" s="386" t="s">
        <v>244</v>
      </c>
      <c r="N2225" s="386" t="s">
        <v>62</v>
      </c>
      <c r="O2225" s="386" t="s">
        <v>88</v>
      </c>
      <c r="P2225" s="386" t="s">
        <v>90</v>
      </c>
      <c r="Q2225" s="386" t="s">
        <v>89</v>
      </c>
      <c r="R2225" s="386"/>
      <c r="S2225" s="386"/>
      <c r="T2225" s="386" t="s">
        <v>391</v>
      </c>
      <c r="U2225" s="386" t="s">
        <v>407</v>
      </c>
    </row>
    <row r="2226" spans="1:21">
      <c r="A2226" s="386" t="s">
        <v>87</v>
      </c>
      <c r="B2226" s="386" t="s">
        <v>5</v>
      </c>
      <c r="C2226" s="386" t="s">
        <v>5</v>
      </c>
      <c r="D2226" s="387">
        <v>45108</v>
      </c>
      <c r="E2226" s="386">
        <v>7</v>
      </c>
      <c r="F2226" s="386">
        <v>2023</v>
      </c>
      <c r="G2226" s="388">
        <v>35.769230769230766</v>
      </c>
      <c r="H2226" s="388">
        <v>25</v>
      </c>
      <c r="I2226" s="388">
        <v>2.9807692307692304</v>
      </c>
      <c r="J2226" s="388">
        <v>0</v>
      </c>
      <c r="K2226" s="386" t="s">
        <v>351</v>
      </c>
      <c r="L2226" s="386" t="s">
        <v>86</v>
      </c>
      <c r="M2226" s="386" t="s">
        <v>244</v>
      </c>
      <c r="N2226" s="386" t="s">
        <v>62</v>
      </c>
      <c r="O2226" s="386" t="s">
        <v>88</v>
      </c>
      <c r="P2226" s="386" t="s">
        <v>90</v>
      </c>
      <c r="Q2226" s="386" t="s">
        <v>89</v>
      </c>
      <c r="R2226" s="386"/>
      <c r="S2226" s="386"/>
      <c r="T2226" s="386" t="s">
        <v>391</v>
      </c>
      <c r="U2226" s="386" t="s">
        <v>407</v>
      </c>
    </row>
    <row r="2227" spans="1:21">
      <c r="A2227" s="386" t="s">
        <v>87</v>
      </c>
      <c r="B2227" s="386" t="s">
        <v>148</v>
      </c>
      <c r="C2227" s="386" t="s">
        <v>11</v>
      </c>
      <c r="D2227" s="387">
        <v>45108</v>
      </c>
      <c r="E2227" s="386">
        <v>7</v>
      </c>
      <c r="F2227" s="386">
        <v>2023</v>
      </c>
      <c r="G2227" s="388">
        <v>29.807692307692307</v>
      </c>
      <c r="H2227" s="388">
        <v>25</v>
      </c>
      <c r="I2227" s="388">
        <v>2.4839743589743586</v>
      </c>
      <c r="J2227" s="388">
        <v>0</v>
      </c>
      <c r="K2227" s="386" t="s">
        <v>351</v>
      </c>
      <c r="L2227" s="386" t="s">
        <v>86</v>
      </c>
      <c r="M2227" s="386" t="s">
        <v>244</v>
      </c>
      <c r="N2227" s="386" t="s">
        <v>62</v>
      </c>
      <c r="O2227" s="386" t="s">
        <v>88</v>
      </c>
      <c r="P2227" s="386" t="s">
        <v>90</v>
      </c>
      <c r="Q2227" s="386" t="s">
        <v>89</v>
      </c>
      <c r="R2227" s="386"/>
      <c r="S2227" s="386"/>
      <c r="T2227" s="386" t="s">
        <v>391</v>
      </c>
      <c r="U2227" s="386" t="s">
        <v>407</v>
      </c>
    </row>
    <row r="2228" spans="1:21">
      <c r="A2228" s="386" t="s">
        <v>87</v>
      </c>
      <c r="B2228" s="386" t="s">
        <v>149</v>
      </c>
      <c r="C2228" s="386" t="s">
        <v>11</v>
      </c>
      <c r="D2228" s="387">
        <v>45108</v>
      </c>
      <c r="E2228" s="386">
        <v>7</v>
      </c>
      <c r="F2228" s="386">
        <v>2023</v>
      </c>
      <c r="G2228" s="388">
        <v>29.807692307692307</v>
      </c>
      <c r="H2228" s="388">
        <v>25</v>
      </c>
      <c r="I2228" s="388">
        <v>2.4839743589743586</v>
      </c>
      <c r="J2228" s="388">
        <v>0</v>
      </c>
      <c r="K2228" s="386" t="s">
        <v>351</v>
      </c>
      <c r="L2228" s="386" t="s">
        <v>86</v>
      </c>
      <c r="M2228" s="386" t="s">
        <v>244</v>
      </c>
      <c r="N2228" s="386" t="s">
        <v>62</v>
      </c>
      <c r="O2228" s="386" t="s">
        <v>88</v>
      </c>
      <c r="P2228" s="386" t="s">
        <v>90</v>
      </c>
      <c r="Q2228" s="386" t="s">
        <v>89</v>
      </c>
      <c r="R2228" s="386"/>
      <c r="S2228" s="386"/>
      <c r="T2228" s="386" t="s">
        <v>391</v>
      </c>
      <c r="U2228" s="386" t="s">
        <v>407</v>
      </c>
    </row>
    <row r="2229" spans="1:21">
      <c r="A2229" s="386" t="s">
        <v>87</v>
      </c>
      <c r="B2229" s="386" t="s">
        <v>12</v>
      </c>
      <c r="C2229" s="386" t="s">
        <v>12</v>
      </c>
      <c r="D2229" s="387">
        <v>45108</v>
      </c>
      <c r="E2229" s="386">
        <v>7</v>
      </c>
      <c r="F2229" s="386">
        <v>2023</v>
      </c>
      <c r="G2229" s="388">
        <v>0</v>
      </c>
      <c r="H2229" s="388">
        <v>25</v>
      </c>
      <c r="I2229" s="388">
        <v>0</v>
      </c>
      <c r="J2229" s="388">
        <v>0</v>
      </c>
      <c r="K2229" s="386" t="s">
        <v>351</v>
      </c>
      <c r="L2229" s="386" t="s">
        <v>86</v>
      </c>
      <c r="M2229" s="386" t="s">
        <v>244</v>
      </c>
      <c r="N2229" s="386" t="s">
        <v>62</v>
      </c>
      <c r="O2229" s="386" t="s">
        <v>88</v>
      </c>
      <c r="P2229" s="386" t="s">
        <v>90</v>
      </c>
      <c r="Q2229" s="386" t="s">
        <v>89</v>
      </c>
      <c r="R2229" s="386"/>
      <c r="S2229" s="386"/>
      <c r="T2229" s="386" t="s">
        <v>391</v>
      </c>
      <c r="U2229" s="386" t="s">
        <v>407</v>
      </c>
    </row>
    <row r="2230" spans="1:21">
      <c r="A2230" s="386" t="s">
        <v>87</v>
      </c>
      <c r="B2230" s="386" t="s">
        <v>15</v>
      </c>
      <c r="C2230" s="386" t="s">
        <v>15</v>
      </c>
      <c r="D2230" s="387">
        <v>45108</v>
      </c>
      <c r="E2230" s="386">
        <v>7</v>
      </c>
      <c r="F2230" s="386">
        <v>2023</v>
      </c>
      <c r="G2230" s="388">
        <v>5.9615384615384617</v>
      </c>
      <c r="H2230" s="388">
        <v>25</v>
      </c>
      <c r="I2230" s="388">
        <v>0.49679487179487181</v>
      </c>
      <c r="J2230" s="388">
        <v>0</v>
      </c>
      <c r="K2230" s="386" t="s">
        <v>351</v>
      </c>
      <c r="L2230" s="386" t="s">
        <v>86</v>
      </c>
      <c r="M2230" s="386" t="s">
        <v>244</v>
      </c>
      <c r="N2230" s="386" t="s">
        <v>62</v>
      </c>
      <c r="O2230" s="386" t="s">
        <v>88</v>
      </c>
      <c r="P2230" s="386" t="s">
        <v>90</v>
      </c>
      <c r="Q2230" s="386" t="s">
        <v>89</v>
      </c>
      <c r="R2230" s="386"/>
      <c r="S2230" s="386"/>
      <c r="T2230" s="386" t="s">
        <v>391</v>
      </c>
      <c r="U2230" s="386" t="s">
        <v>407</v>
      </c>
    </row>
    <row r="2231" spans="1:21">
      <c r="A2231" s="386" t="s">
        <v>87</v>
      </c>
      <c r="B2231" s="386" t="s">
        <v>16</v>
      </c>
      <c r="C2231" s="386" t="s">
        <v>16</v>
      </c>
      <c r="D2231" s="387">
        <v>45108</v>
      </c>
      <c r="E2231" s="386">
        <v>7</v>
      </c>
      <c r="F2231" s="386">
        <v>2023</v>
      </c>
      <c r="G2231" s="388">
        <v>0</v>
      </c>
      <c r="H2231" s="388">
        <v>25</v>
      </c>
      <c r="I2231" s="388">
        <v>0</v>
      </c>
      <c r="J2231" s="388">
        <v>0</v>
      </c>
      <c r="K2231" s="386" t="s">
        <v>351</v>
      </c>
      <c r="L2231" s="386" t="s">
        <v>86</v>
      </c>
      <c r="M2231" s="386" t="s">
        <v>244</v>
      </c>
      <c r="N2231" s="386" t="s">
        <v>62</v>
      </c>
      <c r="O2231" s="386" t="s">
        <v>88</v>
      </c>
      <c r="P2231" s="386" t="s">
        <v>90</v>
      </c>
      <c r="Q2231" s="386" t="s">
        <v>89</v>
      </c>
      <c r="R2231" s="386"/>
      <c r="S2231" s="386"/>
      <c r="T2231" s="386" t="s">
        <v>391</v>
      </c>
      <c r="U2231" s="386" t="s">
        <v>407</v>
      </c>
    </row>
    <row r="2232" spans="1:21">
      <c r="A2232" s="386" t="s">
        <v>87</v>
      </c>
      <c r="B2232" s="386" t="s">
        <v>17</v>
      </c>
      <c r="C2232" s="386" t="s">
        <v>17</v>
      </c>
      <c r="D2232" s="387">
        <v>45108</v>
      </c>
      <c r="E2232" s="386">
        <v>7</v>
      </c>
      <c r="F2232" s="386">
        <v>2023</v>
      </c>
      <c r="G2232" s="388">
        <v>0</v>
      </c>
      <c r="H2232" s="388">
        <v>25</v>
      </c>
      <c r="I2232" s="388">
        <v>0</v>
      </c>
      <c r="J2232" s="388">
        <v>0</v>
      </c>
      <c r="K2232" s="386" t="s">
        <v>351</v>
      </c>
      <c r="L2232" s="386" t="s">
        <v>86</v>
      </c>
      <c r="M2232" s="386" t="s">
        <v>244</v>
      </c>
      <c r="N2232" s="386" t="s">
        <v>62</v>
      </c>
      <c r="O2232" s="386" t="s">
        <v>88</v>
      </c>
      <c r="P2232" s="386" t="s">
        <v>90</v>
      </c>
      <c r="Q2232" s="386" t="s">
        <v>89</v>
      </c>
      <c r="R2232" s="386"/>
      <c r="S2232" s="386"/>
      <c r="T2232" s="386" t="s">
        <v>391</v>
      </c>
      <c r="U2232" s="386" t="s">
        <v>407</v>
      </c>
    </row>
    <row r="2233" spans="1:21">
      <c r="A2233" s="386" t="s">
        <v>87</v>
      </c>
      <c r="B2233" s="386" t="s">
        <v>157</v>
      </c>
      <c r="C2233" s="386" t="s">
        <v>132</v>
      </c>
      <c r="D2233" s="387">
        <v>45108</v>
      </c>
      <c r="E2233" s="386">
        <v>7</v>
      </c>
      <c r="F2233" s="386">
        <v>2023</v>
      </c>
      <c r="G2233" s="388">
        <v>23.846153846153847</v>
      </c>
      <c r="H2233" s="388">
        <v>25</v>
      </c>
      <c r="I2233" s="388">
        <v>1.9871794871794872</v>
      </c>
      <c r="J2233" s="388">
        <v>0</v>
      </c>
      <c r="K2233" s="386" t="s">
        <v>351</v>
      </c>
      <c r="L2233" s="386" t="s">
        <v>86</v>
      </c>
      <c r="M2233" s="386" t="s">
        <v>244</v>
      </c>
      <c r="N2233" s="386" t="s">
        <v>62</v>
      </c>
      <c r="O2233" s="386" t="s">
        <v>88</v>
      </c>
      <c r="P2233" s="386" t="s">
        <v>90</v>
      </c>
      <c r="Q2233" s="386" t="s">
        <v>89</v>
      </c>
      <c r="R2233" s="386"/>
      <c r="S2233" s="386"/>
      <c r="T2233" s="386" t="s">
        <v>391</v>
      </c>
      <c r="U2233" s="386" t="s">
        <v>407</v>
      </c>
    </row>
    <row r="2234" spans="1:21">
      <c r="A2234" s="386" t="s">
        <v>87</v>
      </c>
      <c r="B2234" s="386" t="s">
        <v>13</v>
      </c>
      <c r="C2234" s="386" t="s">
        <v>13</v>
      </c>
      <c r="D2234" s="387">
        <v>45108</v>
      </c>
      <c r="E2234" s="386">
        <v>7</v>
      </c>
      <c r="F2234" s="386">
        <v>2023</v>
      </c>
      <c r="G2234" s="388">
        <v>0</v>
      </c>
      <c r="H2234" s="388">
        <v>25</v>
      </c>
      <c r="I2234" s="388">
        <v>0</v>
      </c>
      <c r="J2234" s="388">
        <v>0</v>
      </c>
      <c r="K2234" s="386" t="s">
        <v>351</v>
      </c>
      <c r="L2234" s="386" t="s">
        <v>86</v>
      </c>
      <c r="M2234" s="386" t="s">
        <v>244</v>
      </c>
      <c r="N2234" s="386" t="s">
        <v>62</v>
      </c>
      <c r="O2234" s="386" t="s">
        <v>88</v>
      </c>
      <c r="P2234" s="386" t="s">
        <v>90</v>
      </c>
      <c r="Q2234" s="386" t="s">
        <v>89</v>
      </c>
      <c r="R2234" s="386"/>
      <c r="S2234" s="386"/>
      <c r="T2234" s="386" t="s">
        <v>391</v>
      </c>
      <c r="U2234" s="386" t="s">
        <v>407</v>
      </c>
    </row>
    <row r="2235" spans="1:21">
      <c r="A2235" s="386" t="s">
        <v>87</v>
      </c>
      <c r="B2235" s="386" t="s">
        <v>14</v>
      </c>
      <c r="C2235" s="386" t="s">
        <v>14</v>
      </c>
      <c r="D2235" s="387">
        <v>45108</v>
      </c>
      <c r="E2235" s="386">
        <v>7</v>
      </c>
      <c r="F2235" s="386">
        <v>2023</v>
      </c>
      <c r="G2235" s="388">
        <v>0</v>
      </c>
      <c r="H2235" s="388">
        <v>25</v>
      </c>
      <c r="I2235" s="388">
        <v>0</v>
      </c>
      <c r="J2235" s="388">
        <v>0</v>
      </c>
      <c r="K2235" s="386" t="s">
        <v>351</v>
      </c>
      <c r="L2235" s="386" t="s">
        <v>86</v>
      </c>
      <c r="M2235" s="386" t="s">
        <v>244</v>
      </c>
      <c r="N2235" s="386" t="s">
        <v>62</v>
      </c>
      <c r="O2235" s="386" t="s">
        <v>88</v>
      </c>
      <c r="P2235" s="386" t="s">
        <v>90</v>
      </c>
      <c r="Q2235" s="386" t="s">
        <v>89</v>
      </c>
      <c r="R2235" s="386"/>
      <c r="S2235" s="386"/>
      <c r="T2235" s="386" t="s">
        <v>391</v>
      </c>
      <c r="U2235" s="386" t="s">
        <v>407</v>
      </c>
    </row>
    <row r="2236" spans="1:21">
      <c r="A2236" s="386" t="s">
        <v>91</v>
      </c>
      <c r="B2236" s="386" t="s">
        <v>153</v>
      </c>
      <c r="C2236" s="386"/>
      <c r="D2236" s="387">
        <v>45108</v>
      </c>
      <c r="E2236" s="386">
        <v>7</v>
      </c>
      <c r="F2236" s="386">
        <v>2023</v>
      </c>
      <c r="G2236" s="388">
        <v>168.67469879518072</v>
      </c>
      <c r="H2236" s="388">
        <v>25</v>
      </c>
      <c r="I2236" s="388">
        <v>14.056224899598392</v>
      </c>
      <c r="J2236" s="388">
        <v>0</v>
      </c>
      <c r="K2236" s="386" t="s">
        <v>352</v>
      </c>
      <c r="L2236" s="386" t="s">
        <v>86</v>
      </c>
      <c r="M2236" s="386" t="s">
        <v>244</v>
      </c>
      <c r="N2236" s="386" t="s">
        <v>62</v>
      </c>
      <c r="O2236" s="386" t="s">
        <v>88</v>
      </c>
      <c r="P2236" s="386" t="s">
        <v>90</v>
      </c>
      <c r="Q2236" s="386" t="s">
        <v>92</v>
      </c>
      <c r="R2236" s="386"/>
      <c r="S2236" s="386"/>
      <c r="T2236" s="386" t="s">
        <v>391</v>
      </c>
      <c r="U2236" s="386" t="s">
        <v>407</v>
      </c>
    </row>
    <row r="2237" spans="1:21">
      <c r="A2237" s="386" t="s">
        <v>91</v>
      </c>
      <c r="B2237" s="386" t="s">
        <v>375</v>
      </c>
      <c r="C2237" s="386"/>
      <c r="D2237" s="387">
        <v>45108</v>
      </c>
      <c r="E2237" s="386">
        <v>7</v>
      </c>
      <c r="F2237" s="386">
        <v>2023</v>
      </c>
      <c r="G2237" s="388">
        <v>144.57831325301206</v>
      </c>
      <c r="H2237" s="388">
        <v>25</v>
      </c>
      <c r="I2237" s="388">
        <v>12.048192771084338</v>
      </c>
      <c r="J2237" s="388">
        <v>0</v>
      </c>
      <c r="K2237" s="386" t="s">
        <v>352</v>
      </c>
      <c r="L2237" s="386" t="s">
        <v>86</v>
      </c>
      <c r="M2237" s="386" t="s">
        <v>244</v>
      </c>
      <c r="N2237" s="386" t="s">
        <v>62</v>
      </c>
      <c r="O2237" s="386" t="s">
        <v>88</v>
      </c>
      <c r="P2237" s="386" t="s">
        <v>90</v>
      </c>
      <c r="Q2237" s="386" t="s">
        <v>92</v>
      </c>
      <c r="R2237" s="386"/>
      <c r="S2237" s="386"/>
      <c r="T2237" s="386" t="s">
        <v>391</v>
      </c>
      <c r="U2237" s="386" t="s">
        <v>407</v>
      </c>
    </row>
    <row r="2238" spans="1:21">
      <c r="A2238" s="386" t="s">
        <v>91</v>
      </c>
      <c r="B2238" s="386" t="s">
        <v>152</v>
      </c>
      <c r="C2238" s="386"/>
      <c r="D2238" s="387">
        <v>45108</v>
      </c>
      <c r="E2238" s="386">
        <v>7</v>
      </c>
      <c r="F2238" s="386">
        <v>2023</v>
      </c>
      <c r="G2238" s="388">
        <v>144.57831325301206</v>
      </c>
      <c r="H2238" s="388">
        <v>25</v>
      </c>
      <c r="I2238" s="388">
        <v>12.048192771084338</v>
      </c>
      <c r="J2238" s="388">
        <v>5.73</v>
      </c>
      <c r="K2238" s="386" t="s">
        <v>352</v>
      </c>
      <c r="L2238" s="386" t="s">
        <v>86</v>
      </c>
      <c r="M2238" s="386" t="s">
        <v>244</v>
      </c>
      <c r="N2238" s="386" t="s">
        <v>62</v>
      </c>
      <c r="O2238" s="386" t="s">
        <v>88</v>
      </c>
      <c r="P2238" s="386" t="s">
        <v>90</v>
      </c>
      <c r="Q2238" s="386" t="s">
        <v>92</v>
      </c>
      <c r="R2238" s="386"/>
      <c r="S2238" s="386"/>
      <c r="T2238" s="386" t="s">
        <v>391</v>
      </c>
      <c r="U2238" s="386" t="s">
        <v>407</v>
      </c>
    </row>
    <row r="2239" spans="1:21">
      <c r="A2239" s="386" t="s">
        <v>91</v>
      </c>
      <c r="B2239" s="386" t="s">
        <v>376</v>
      </c>
      <c r="C2239" s="386"/>
      <c r="D2239" s="387">
        <v>45108</v>
      </c>
      <c r="E2239" s="386">
        <v>7</v>
      </c>
      <c r="F2239" s="386">
        <v>2023</v>
      </c>
      <c r="G2239" s="388">
        <v>48.192771084337352</v>
      </c>
      <c r="H2239" s="388">
        <v>25</v>
      </c>
      <c r="I2239" s="388">
        <v>4.0160642570281126</v>
      </c>
      <c r="J2239" s="388">
        <v>0</v>
      </c>
      <c r="K2239" s="386" t="s">
        <v>352</v>
      </c>
      <c r="L2239" s="386" t="s">
        <v>86</v>
      </c>
      <c r="M2239" s="386" t="s">
        <v>244</v>
      </c>
      <c r="N2239" s="386" t="s">
        <v>62</v>
      </c>
      <c r="O2239" s="386" t="s">
        <v>88</v>
      </c>
      <c r="P2239" s="386" t="s">
        <v>90</v>
      </c>
      <c r="Q2239" s="386" t="s">
        <v>92</v>
      </c>
      <c r="R2239" s="386"/>
      <c r="S2239" s="386"/>
      <c r="T2239" s="386" t="s">
        <v>391</v>
      </c>
      <c r="U2239" s="386" t="s">
        <v>407</v>
      </c>
    </row>
    <row r="2240" spans="1:21">
      <c r="A2240" s="386" t="s">
        <v>91</v>
      </c>
      <c r="B2240" s="386" t="s">
        <v>9</v>
      </c>
      <c r="C2240" s="386"/>
      <c r="D2240" s="387">
        <v>45108</v>
      </c>
      <c r="E2240" s="386">
        <v>7</v>
      </c>
      <c r="F2240" s="386">
        <v>2023</v>
      </c>
      <c r="G2240" s="388">
        <v>72.289156626506028</v>
      </c>
      <c r="H2240" s="388">
        <v>25</v>
      </c>
      <c r="I2240" s="388">
        <v>6.024096385542169</v>
      </c>
      <c r="J2240" s="388">
        <v>0</v>
      </c>
      <c r="K2240" s="386" t="s">
        <v>352</v>
      </c>
      <c r="L2240" s="386" t="s">
        <v>86</v>
      </c>
      <c r="M2240" s="386" t="s">
        <v>244</v>
      </c>
      <c r="N2240" s="386" t="s">
        <v>62</v>
      </c>
      <c r="O2240" s="386" t="s">
        <v>88</v>
      </c>
      <c r="P2240" s="386" t="s">
        <v>90</v>
      </c>
      <c r="Q2240" s="386" t="s">
        <v>92</v>
      </c>
      <c r="R2240" s="386"/>
      <c r="S2240" s="386"/>
      <c r="T2240" s="386" t="s">
        <v>391</v>
      </c>
      <c r="U2240" s="386" t="s">
        <v>407</v>
      </c>
    </row>
    <row r="2241" spans="1:21">
      <c r="A2241" s="386" t="s">
        <v>91</v>
      </c>
      <c r="B2241" s="386" t="s">
        <v>10</v>
      </c>
      <c r="C2241" s="386"/>
      <c r="D2241" s="387">
        <v>45108</v>
      </c>
      <c r="E2241" s="386">
        <v>7</v>
      </c>
      <c r="F2241" s="386">
        <v>2023</v>
      </c>
      <c r="G2241" s="388">
        <v>84.337349397590359</v>
      </c>
      <c r="H2241" s="388">
        <v>25</v>
      </c>
      <c r="I2241" s="388">
        <v>7.0281124497991962</v>
      </c>
      <c r="J2241" s="388">
        <v>0</v>
      </c>
      <c r="K2241" s="386" t="s">
        <v>352</v>
      </c>
      <c r="L2241" s="386" t="s">
        <v>86</v>
      </c>
      <c r="M2241" s="386" t="s">
        <v>244</v>
      </c>
      <c r="N2241" s="386" t="s">
        <v>62</v>
      </c>
      <c r="O2241" s="386" t="s">
        <v>88</v>
      </c>
      <c r="P2241" s="386" t="s">
        <v>90</v>
      </c>
      <c r="Q2241" s="386" t="s">
        <v>92</v>
      </c>
      <c r="R2241" s="386"/>
      <c r="S2241" s="386"/>
      <c r="T2241" s="386" t="s">
        <v>391</v>
      </c>
      <c r="U2241" s="386" t="s">
        <v>407</v>
      </c>
    </row>
    <row r="2242" spans="1:21">
      <c r="A2242" s="386" t="s">
        <v>91</v>
      </c>
      <c r="B2242" s="386" t="s">
        <v>5</v>
      </c>
      <c r="C2242" s="386"/>
      <c r="D2242" s="387">
        <v>45108</v>
      </c>
      <c r="E2242" s="386">
        <v>7</v>
      </c>
      <c r="F2242" s="386">
        <v>2023</v>
      </c>
      <c r="G2242" s="388">
        <v>48.192771084337352</v>
      </c>
      <c r="H2242" s="388">
        <v>25</v>
      </c>
      <c r="I2242" s="388">
        <v>4.0160642570281126</v>
      </c>
      <c r="J2242" s="388">
        <v>0</v>
      </c>
      <c r="K2242" s="386" t="s">
        <v>352</v>
      </c>
      <c r="L2242" s="386" t="s">
        <v>86</v>
      </c>
      <c r="M2242" s="386" t="s">
        <v>244</v>
      </c>
      <c r="N2242" s="386" t="s">
        <v>62</v>
      </c>
      <c r="O2242" s="386" t="s">
        <v>88</v>
      </c>
      <c r="P2242" s="386" t="s">
        <v>90</v>
      </c>
      <c r="Q2242" s="386" t="s">
        <v>92</v>
      </c>
      <c r="R2242" s="386"/>
      <c r="S2242" s="386"/>
      <c r="T2242" s="386" t="s">
        <v>391</v>
      </c>
      <c r="U2242" s="386" t="s">
        <v>407</v>
      </c>
    </row>
    <row r="2243" spans="1:21">
      <c r="A2243" s="386" t="s">
        <v>91</v>
      </c>
      <c r="B2243" s="386" t="s">
        <v>11</v>
      </c>
      <c r="C2243" s="386"/>
      <c r="D2243" s="387">
        <v>45108</v>
      </c>
      <c r="E2243" s="386">
        <v>7</v>
      </c>
      <c r="F2243" s="386">
        <v>2023</v>
      </c>
      <c r="G2243" s="388">
        <v>168.67469879518072</v>
      </c>
      <c r="H2243" s="388">
        <v>25</v>
      </c>
      <c r="I2243" s="388">
        <v>14.056224899598392</v>
      </c>
      <c r="J2243" s="388">
        <v>0</v>
      </c>
      <c r="K2243" s="386" t="s">
        <v>352</v>
      </c>
      <c r="L2243" s="386" t="s">
        <v>86</v>
      </c>
      <c r="M2243" s="386" t="s">
        <v>244</v>
      </c>
      <c r="N2243" s="386" t="s">
        <v>62</v>
      </c>
      <c r="O2243" s="386" t="s">
        <v>88</v>
      </c>
      <c r="P2243" s="386" t="s">
        <v>90</v>
      </c>
      <c r="Q2243" s="386" t="s">
        <v>92</v>
      </c>
      <c r="R2243" s="386"/>
      <c r="S2243" s="386"/>
      <c r="T2243" s="386" t="s">
        <v>391</v>
      </c>
      <c r="U2243" s="386" t="s">
        <v>407</v>
      </c>
    </row>
    <row r="2244" spans="1:21">
      <c r="A2244" s="386" t="s">
        <v>91</v>
      </c>
      <c r="B2244" s="386" t="s">
        <v>12</v>
      </c>
      <c r="C2244" s="386"/>
      <c r="D2244" s="387">
        <v>45108</v>
      </c>
      <c r="E2244" s="386">
        <v>7</v>
      </c>
      <c r="F2244" s="386">
        <v>2023</v>
      </c>
      <c r="G2244" s="388">
        <v>60.24096385542169</v>
      </c>
      <c r="H2244" s="388">
        <v>25</v>
      </c>
      <c r="I2244" s="388">
        <v>5.0200803212851408</v>
      </c>
      <c r="J2244" s="388">
        <v>0</v>
      </c>
      <c r="K2244" s="386" t="s">
        <v>352</v>
      </c>
      <c r="L2244" s="386" t="s">
        <v>86</v>
      </c>
      <c r="M2244" s="386" t="s">
        <v>244</v>
      </c>
      <c r="N2244" s="386" t="s">
        <v>62</v>
      </c>
      <c r="O2244" s="386" t="s">
        <v>88</v>
      </c>
      <c r="P2244" s="386" t="s">
        <v>90</v>
      </c>
      <c r="Q2244" s="386" t="s">
        <v>92</v>
      </c>
      <c r="R2244" s="386"/>
      <c r="S2244" s="386"/>
      <c r="T2244" s="386" t="s">
        <v>391</v>
      </c>
      <c r="U2244" s="386" t="s">
        <v>407</v>
      </c>
    </row>
    <row r="2245" spans="1:21">
      <c r="A2245" s="386" t="s">
        <v>91</v>
      </c>
      <c r="B2245" s="386" t="s">
        <v>15</v>
      </c>
      <c r="C2245" s="386"/>
      <c r="D2245" s="387">
        <v>45108</v>
      </c>
      <c r="E2245" s="386">
        <v>7</v>
      </c>
      <c r="F2245" s="386">
        <v>2023</v>
      </c>
      <c r="G2245" s="388">
        <v>24.096385542168676</v>
      </c>
      <c r="H2245" s="388">
        <v>25</v>
      </c>
      <c r="I2245" s="388">
        <v>2.0080321285140563</v>
      </c>
      <c r="J2245" s="388">
        <v>0</v>
      </c>
      <c r="K2245" s="386" t="s">
        <v>352</v>
      </c>
      <c r="L2245" s="386" t="s">
        <v>86</v>
      </c>
      <c r="M2245" s="386" t="s">
        <v>244</v>
      </c>
      <c r="N2245" s="386" t="s">
        <v>62</v>
      </c>
      <c r="O2245" s="386" t="s">
        <v>88</v>
      </c>
      <c r="P2245" s="386" t="s">
        <v>90</v>
      </c>
      <c r="Q2245" s="386" t="s">
        <v>92</v>
      </c>
      <c r="R2245" s="386"/>
      <c r="S2245" s="386"/>
      <c r="T2245" s="386" t="s">
        <v>391</v>
      </c>
      <c r="U2245" s="386" t="s">
        <v>407</v>
      </c>
    </row>
    <row r="2246" spans="1:21">
      <c r="A2246" s="386" t="s">
        <v>91</v>
      </c>
      <c r="B2246" s="386" t="s">
        <v>16</v>
      </c>
      <c r="C2246" s="386"/>
      <c r="D2246" s="387">
        <v>45108</v>
      </c>
      <c r="E2246" s="386">
        <v>7</v>
      </c>
      <c r="F2246" s="386">
        <v>2023</v>
      </c>
      <c r="G2246" s="388">
        <v>36.144578313253014</v>
      </c>
      <c r="H2246" s="388">
        <v>25</v>
      </c>
      <c r="I2246" s="388">
        <v>3.0120481927710845</v>
      </c>
      <c r="J2246" s="388">
        <v>0</v>
      </c>
      <c r="K2246" s="386" t="s">
        <v>352</v>
      </c>
      <c r="L2246" s="386" t="s">
        <v>86</v>
      </c>
      <c r="M2246" s="386" t="s">
        <v>244</v>
      </c>
      <c r="N2246" s="386" t="s">
        <v>62</v>
      </c>
      <c r="O2246" s="386" t="s">
        <v>88</v>
      </c>
      <c r="P2246" s="386" t="s">
        <v>90</v>
      </c>
      <c r="Q2246" s="386" t="s">
        <v>92</v>
      </c>
      <c r="R2246" s="386"/>
      <c r="S2246" s="386"/>
      <c r="T2246" s="386" t="s">
        <v>391</v>
      </c>
      <c r="U2246" s="386" t="s">
        <v>407</v>
      </c>
    </row>
    <row r="2247" spans="1:21">
      <c r="A2247" s="386" t="s">
        <v>91</v>
      </c>
      <c r="B2247" s="386" t="s">
        <v>17</v>
      </c>
      <c r="C2247" s="386"/>
      <c r="D2247" s="387">
        <v>45108</v>
      </c>
      <c r="E2247" s="386">
        <v>7</v>
      </c>
      <c r="F2247" s="386">
        <v>2023</v>
      </c>
      <c r="G2247" s="388">
        <v>0</v>
      </c>
      <c r="H2247" s="388">
        <v>25</v>
      </c>
      <c r="I2247" s="388">
        <v>0</v>
      </c>
      <c r="J2247" s="388">
        <v>0</v>
      </c>
      <c r="K2247" s="386" t="s">
        <v>352</v>
      </c>
      <c r="L2247" s="386" t="s">
        <v>86</v>
      </c>
      <c r="M2247" s="386" t="s">
        <v>244</v>
      </c>
      <c r="N2247" s="386" t="s">
        <v>62</v>
      </c>
      <c r="O2247" s="386" t="s">
        <v>88</v>
      </c>
      <c r="P2247" s="386" t="s">
        <v>90</v>
      </c>
      <c r="Q2247" s="386" t="s">
        <v>92</v>
      </c>
      <c r="R2247" s="386"/>
      <c r="S2247" s="386"/>
      <c r="T2247" s="386" t="s">
        <v>391</v>
      </c>
      <c r="U2247" s="386" t="s">
        <v>407</v>
      </c>
    </row>
    <row r="2248" spans="1:21">
      <c r="A2248" s="386" t="s">
        <v>91</v>
      </c>
      <c r="B2248" s="386" t="s">
        <v>132</v>
      </c>
      <c r="C2248" s="386"/>
      <c r="D2248" s="387">
        <v>45108</v>
      </c>
      <c r="E2248" s="386">
        <v>7</v>
      </c>
      <c r="F2248" s="386">
        <v>2023</v>
      </c>
      <c r="G2248" s="388">
        <v>0</v>
      </c>
      <c r="H2248" s="388">
        <v>25</v>
      </c>
      <c r="I2248" s="388">
        <v>0</v>
      </c>
      <c r="J2248" s="388">
        <v>0</v>
      </c>
      <c r="K2248" s="386" t="s">
        <v>352</v>
      </c>
      <c r="L2248" s="386" t="s">
        <v>86</v>
      </c>
      <c r="M2248" s="386" t="s">
        <v>244</v>
      </c>
      <c r="N2248" s="386" t="s">
        <v>62</v>
      </c>
      <c r="O2248" s="386" t="s">
        <v>88</v>
      </c>
      <c r="P2248" s="386" t="s">
        <v>90</v>
      </c>
      <c r="Q2248" s="386" t="s">
        <v>92</v>
      </c>
      <c r="R2248" s="386"/>
      <c r="S2248" s="386"/>
      <c r="T2248" s="386" t="s">
        <v>391</v>
      </c>
      <c r="U2248" s="386" t="s">
        <v>407</v>
      </c>
    </row>
    <row r="2249" spans="1:21">
      <c r="A2249" s="386" t="s">
        <v>91</v>
      </c>
      <c r="B2249" s="386" t="s">
        <v>13</v>
      </c>
      <c r="C2249" s="386"/>
      <c r="D2249" s="387">
        <v>45108</v>
      </c>
      <c r="E2249" s="386">
        <v>7</v>
      </c>
      <c r="F2249" s="386">
        <v>2023</v>
      </c>
      <c r="G2249" s="388">
        <v>0</v>
      </c>
      <c r="H2249" s="388">
        <v>25</v>
      </c>
      <c r="I2249" s="388">
        <v>0</v>
      </c>
      <c r="J2249" s="388">
        <v>0</v>
      </c>
      <c r="K2249" s="386" t="s">
        <v>352</v>
      </c>
      <c r="L2249" s="386" t="s">
        <v>86</v>
      </c>
      <c r="M2249" s="386" t="s">
        <v>244</v>
      </c>
      <c r="N2249" s="386" t="s">
        <v>62</v>
      </c>
      <c r="O2249" s="386" t="s">
        <v>88</v>
      </c>
      <c r="P2249" s="386" t="s">
        <v>90</v>
      </c>
      <c r="Q2249" s="386" t="s">
        <v>92</v>
      </c>
      <c r="R2249" s="386"/>
      <c r="S2249" s="386"/>
      <c r="T2249" s="386" t="s">
        <v>391</v>
      </c>
      <c r="U2249" s="386" t="s">
        <v>407</v>
      </c>
    </row>
    <row r="2250" spans="1:21">
      <c r="A2250" s="386" t="s">
        <v>91</v>
      </c>
      <c r="B2250" s="386" t="s">
        <v>14</v>
      </c>
      <c r="C2250" s="386"/>
      <c r="D2250" s="387">
        <v>45108</v>
      </c>
      <c r="E2250" s="386">
        <v>7</v>
      </c>
      <c r="F2250" s="386">
        <v>2023</v>
      </c>
      <c r="G2250" s="388">
        <v>0</v>
      </c>
      <c r="H2250" s="388">
        <v>25</v>
      </c>
      <c r="I2250" s="388">
        <v>0</v>
      </c>
      <c r="J2250" s="388">
        <v>0</v>
      </c>
      <c r="K2250" s="386" t="s">
        <v>352</v>
      </c>
      <c r="L2250" s="386" t="s">
        <v>86</v>
      </c>
      <c r="M2250" s="386" t="s">
        <v>244</v>
      </c>
      <c r="N2250" s="386" t="s">
        <v>62</v>
      </c>
      <c r="O2250" s="386" t="s">
        <v>88</v>
      </c>
      <c r="P2250" s="386" t="s">
        <v>90</v>
      </c>
      <c r="Q2250" s="386" t="s">
        <v>92</v>
      </c>
      <c r="R2250" s="386"/>
      <c r="S2250" s="386"/>
      <c r="T2250" s="386" t="s">
        <v>391</v>
      </c>
      <c r="U2250" s="386" t="s">
        <v>407</v>
      </c>
    </row>
    <row r="2251" spans="1:21">
      <c r="A2251" s="386" t="s">
        <v>93</v>
      </c>
      <c r="B2251" s="386" t="s">
        <v>93</v>
      </c>
      <c r="C2251" s="386"/>
      <c r="D2251" s="387">
        <v>45108</v>
      </c>
      <c r="E2251" s="386">
        <v>7</v>
      </c>
      <c r="F2251" s="386">
        <v>2023</v>
      </c>
      <c r="G2251" s="388">
        <v>210</v>
      </c>
      <c r="H2251" s="388">
        <v>25</v>
      </c>
      <c r="I2251" s="388">
        <v>17.5</v>
      </c>
      <c r="J2251" s="388">
        <v>4.6500000000000004</v>
      </c>
      <c r="K2251" s="386" t="s">
        <v>93</v>
      </c>
      <c r="L2251" s="386" t="s">
        <v>41</v>
      </c>
      <c r="M2251" s="386" t="s">
        <v>244</v>
      </c>
      <c r="N2251" s="386" t="s">
        <v>44</v>
      </c>
      <c r="O2251" s="386" t="s">
        <v>94</v>
      </c>
      <c r="P2251" s="386" t="s">
        <v>46</v>
      </c>
      <c r="Q2251" s="386" t="s">
        <v>95</v>
      </c>
      <c r="R2251" s="386"/>
      <c r="S2251" s="386"/>
      <c r="T2251" s="386" t="s">
        <v>391</v>
      </c>
      <c r="U2251" s="386" t="s">
        <v>407</v>
      </c>
    </row>
    <row r="2252" spans="1:21">
      <c r="A2252" s="386" t="s">
        <v>96</v>
      </c>
      <c r="B2252" s="386" t="s">
        <v>7</v>
      </c>
      <c r="C2252" s="386"/>
      <c r="D2252" s="387">
        <v>45108</v>
      </c>
      <c r="E2252" s="386">
        <v>7</v>
      </c>
      <c r="F2252" s="386">
        <v>2023</v>
      </c>
      <c r="G2252" s="388">
        <v>145</v>
      </c>
      <c r="H2252" s="388">
        <v>25</v>
      </c>
      <c r="I2252" s="388">
        <v>12.083333333333334</v>
      </c>
      <c r="J2252" s="388">
        <v>6.04</v>
      </c>
      <c r="K2252" s="386" t="s">
        <v>96</v>
      </c>
      <c r="L2252" s="386" t="s">
        <v>377</v>
      </c>
      <c r="M2252" s="386" t="s">
        <v>243</v>
      </c>
      <c r="N2252" s="386" t="s">
        <v>83</v>
      </c>
      <c r="O2252" s="386" t="s">
        <v>378</v>
      </c>
      <c r="P2252" s="386" t="s">
        <v>46</v>
      </c>
      <c r="Q2252" s="386" t="s">
        <v>236</v>
      </c>
      <c r="R2252" s="386"/>
      <c r="S2252" s="386"/>
      <c r="T2252" s="386" t="s">
        <v>391</v>
      </c>
      <c r="U2252" s="386" t="s">
        <v>407</v>
      </c>
    </row>
    <row r="2253" spans="1:21">
      <c r="A2253" s="386" t="s">
        <v>96</v>
      </c>
      <c r="B2253" s="386" t="s">
        <v>8</v>
      </c>
      <c r="C2253" s="386"/>
      <c r="D2253" s="387">
        <v>45108</v>
      </c>
      <c r="E2253" s="386">
        <v>7</v>
      </c>
      <c r="F2253" s="386">
        <v>2023</v>
      </c>
      <c r="G2253" s="388">
        <v>80</v>
      </c>
      <c r="H2253" s="388">
        <v>25</v>
      </c>
      <c r="I2253" s="388">
        <v>6.666666666666667</v>
      </c>
      <c r="J2253" s="388">
        <v>0</v>
      </c>
      <c r="K2253" s="386" t="s">
        <v>96</v>
      </c>
      <c r="L2253" s="386" t="s">
        <v>377</v>
      </c>
      <c r="M2253" s="386" t="s">
        <v>243</v>
      </c>
      <c r="N2253" s="386" t="s">
        <v>83</v>
      </c>
      <c r="O2253" s="386" t="s">
        <v>378</v>
      </c>
      <c r="P2253" s="386" t="s">
        <v>46</v>
      </c>
      <c r="Q2253" s="386" t="s">
        <v>236</v>
      </c>
      <c r="R2253" s="386"/>
      <c r="S2253" s="386"/>
      <c r="T2253" s="386" t="s">
        <v>391</v>
      </c>
      <c r="U2253" s="386" t="s">
        <v>407</v>
      </c>
    </row>
    <row r="2254" spans="1:21">
      <c r="A2254" s="386" t="s">
        <v>96</v>
      </c>
      <c r="B2254" s="386" t="s">
        <v>9</v>
      </c>
      <c r="C2254" s="386"/>
      <c r="D2254" s="387">
        <v>45108</v>
      </c>
      <c r="E2254" s="386">
        <v>7</v>
      </c>
      <c r="F2254" s="386">
        <v>2023</v>
      </c>
      <c r="G2254" s="388">
        <v>80</v>
      </c>
      <c r="H2254" s="388">
        <v>25</v>
      </c>
      <c r="I2254" s="388">
        <v>6.666666666666667</v>
      </c>
      <c r="J2254" s="388">
        <v>0</v>
      </c>
      <c r="K2254" s="386" t="s">
        <v>96</v>
      </c>
      <c r="L2254" s="386" t="s">
        <v>377</v>
      </c>
      <c r="M2254" s="386" t="s">
        <v>243</v>
      </c>
      <c r="N2254" s="386" t="s">
        <v>83</v>
      </c>
      <c r="O2254" s="386" t="s">
        <v>378</v>
      </c>
      <c r="P2254" s="386" t="s">
        <v>46</v>
      </c>
      <c r="Q2254" s="386" t="s">
        <v>236</v>
      </c>
      <c r="R2254" s="386"/>
      <c r="S2254" s="386"/>
      <c r="T2254" s="386" t="s">
        <v>391</v>
      </c>
      <c r="U2254" s="386" t="s">
        <v>407</v>
      </c>
    </row>
    <row r="2255" spans="1:21">
      <c r="A2255" s="386" t="s">
        <v>96</v>
      </c>
      <c r="B2255" s="386" t="s">
        <v>10</v>
      </c>
      <c r="C2255" s="386"/>
      <c r="D2255" s="387">
        <v>45108</v>
      </c>
      <c r="E2255" s="386">
        <v>7</v>
      </c>
      <c r="F2255" s="386">
        <v>2023</v>
      </c>
      <c r="G2255" s="388">
        <v>10</v>
      </c>
      <c r="H2255" s="388">
        <v>25</v>
      </c>
      <c r="I2255" s="388">
        <v>0.83333333333333337</v>
      </c>
      <c r="J2255" s="388">
        <v>0</v>
      </c>
      <c r="K2255" s="386" t="s">
        <v>96</v>
      </c>
      <c r="L2255" s="386" t="s">
        <v>377</v>
      </c>
      <c r="M2255" s="386" t="s">
        <v>243</v>
      </c>
      <c r="N2255" s="386" t="s">
        <v>83</v>
      </c>
      <c r="O2255" s="386" t="s">
        <v>378</v>
      </c>
      <c r="P2255" s="386" t="s">
        <v>46</v>
      </c>
      <c r="Q2255" s="386" t="s">
        <v>236</v>
      </c>
      <c r="R2255" s="386"/>
      <c r="S2255" s="386"/>
      <c r="T2255" s="386" t="s">
        <v>391</v>
      </c>
      <c r="U2255" s="386" t="s">
        <v>407</v>
      </c>
    </row>
    <row r="2256" spans="1:21">
      <c r="A2256" s="386" t="s">
        <v>96</v>
      </c>
      <c r="B2256" s="386" t="s">
        <v>5</v>
      </c>
      <c r="C2256" s="386"/>
      <c r="D2256" s="387">
        <v>45108</v>
      </c>
      <c r="E2256" s="386">
        <v>7</v>
      </c>
      <c r="F2256" s="386">
        <v>2023</v>
      </c>
      <c r="G2256" s="388">
        <v>30</v>
      </c>
      <c r="H2256" s="388">
        <v>25</v>
      </c>
      <c r="I2256" s="388">
        <v>2.5</v>
      </c>
      <c r="J2256" s="388">
        <v>0.57199999999999995</v>
      </c>
      <c r="K2256" s="386" t="s">
        <v>96</v>
      </c>
      <c r="L2256" s="386" t="s">
        <v>377</v>
      </c>
      <c r="M2256" s="386" t="s">
        <v>243</v>
      </c>
      <c r="N2256" s="386" t="s">
        <v>83</v>
      </c>
      <c r="O2256" s="386" t="s">
        <v>378</v>
      </c>
      <c r="P2256" s="386" t="s">
        <v>46</v>
      </c>
      <c r="Q2256" s="386" t="s">
        <v>236</v>
      </c>
      <c r="R2256" s="386"/>
      <c r="S2256" s="386"/>
      <c r="T2256" s="386" t="s">
        <v>391</v>
      </c>
      <c r="U2256" s="386" t="s">
        <v>407</v>
      </c>
    </row>
    <row r="2257" spans="1:21">
      <c r="A2257" s="386" t="s">
        <v>96</v>
      </c>
      <c r="B2257" s="386" t="s">
        <v>11</v>
      </c>
      <c r="C2257" s="386"/>
      <c r="D2257" s="387">
        <v>45108</v>
      </c>
      <c r="E2257" s="386">
        <v>7</v>
      </c>
      <c r="F2257" s="386">
        <v>2023</v>
      </c>
      <c r="G2257" s="388">
        <v>60</v>
      </c>
      <c r="H2257" s="388">
        <v>25</v>
      </c>
      <c r="I2257" s="388">
        <v>5</v>
      </c>
      <c r="J2257" s="388">
        <v>0</v>
      </c>
      <c r="K2257" s="386" t="s">
        <v>96</v>
      </c>
      <c r="L2257" s="386" t="s">
        <v>377</v>
      </c>
      <c r="M2257" s="386" t="s">
        <v>243</v>
      </c>
      <c r="N2257" s="386" t="s">
        <v>83</v>
      </c>
      <c r="O2257" s="386" t="s">
        <v>378</v>
      </c>
      <c r="P2257" s="386" t="s">
        <v>46</v>
      </c>
      <c r="Q2257" s="386" t="s">
        <v>236</v>
      </c>
      <c r="R2257" s="386"/>
      <c r="S2257" s="386"/>
      <c r="T2257" s="386" t="s">
        <v>391</v>
      </c>
      <c r="U2257" s="386" t="s">
        <v>407</v>
      </c>
    </row>
    <row r="2258" spans="1:21">
      <c r="A2258" s="386" t="s">
        <v>96</v>
      </c>
      <c r="B2258" s="386" t="s">
        <v>12</v>
      </c>
      <c r="C2258" s="386"/>
      <c r="D2258" s="387">
        <v>45108</v>
      </c>
      <c r="E2258" s="386">
        <v>7</v>
      </c>
      <c r="F2258" s="386">
        <v>2023</v>
      </c>
      <c r="G2258" s="388">
        <v>30</v>
      </c>
      <c r="H2258" s="388">
        <v>25</v>
      </c>
      <c r="I2258" s="388">
        <v>2.5</v>
      </c>
      <c r="J2258" s="388">
        <v>13.95</v>
      </c>
      <c r="K2258" s="386" t="s">
        <v>96</v>
      </c>
      <c r="L2258" s="386" t="s">
        <v>377</v>
      </c>
      <c r="M2258" s="386" t="s">
        <v>243</v>
      </c>
      <c r="N2258" s="386" t="s">
        <v>83</v>
      </c>
      <c r="O2258" s="386" t="s">
        <v>378</v>
      </c>
      <c r="P2258" s="386" t="s">
        <v>46</v>
      </c>
      <c r="Q2258" s="386" t="s">
        <v>236</v>
      </c>
      <c r="R2258" s="386"/>
      <c r="S2258" s="386"/>
      <c r="T2258" s="386" t="s">
        <v>391</v>
      </c>
      <c r="U2258" s="386" t="s">
        <v>407</v>
      </c>
    </row>
    <row r="2259" spans="1:21">
      <c r="A2259" s="386" t="s">
        <v>96</v>
      </c>
      <c r="B2259" s="386" t="s">
        <v>15</v>
      </c>
      <c r="C2259" s="386"/>
      <c r="D2259" s="387">
        <v>45108</v>
      </c>
      <c r="E2259" s="386">
        <v>7</v>
      </c>
      <c r="F2259" s="386">
        <v>2023</v>
      </c>
      <c r="G2259" s="388">
        <v>0</v>
      </c>
      <c r="H2259" s="388">
        <v>25</v>
      </c>
      <c r="I2259" s="388">
        <v>0</v>
      </c>
      <c r="J2259" s="388">
        <v>0</v>
      </c>
      <c r="K2259" s="386" t="s">
        <v>96</v>
      </c>
      <c r="L2259" s="386" t="s">
        <v>377</v>
      </c>
      <c r="M2259" s="386" t="s">
        <v>243</v>
      </c>
      <c r="N2259" s="386" t="s">
        <v>83</v>
      </c>
      <c r="O2259" s="386" t="s">
        <v>378</v>
      </c>
      <c r="P2259" s="386" t="s">
        <v>46</v>
      </c>
      <c r="Q2259" s="386" t="s">
        <v>236</v>
      </c>
      <c r="R2259" s="386"/>
      <c r="S2259" s="386"/>
      <c r="T2259" s="386" t="s">
        <v>391</v>
      </c>
      <c r="U2259" s="386" t="s">
        <v>407</v>
      </c>
    </row>
    <row r="2260" spans="1:21">
      <c r="A2260" s="386" t="s">
        <v>96</v>
      </c>
      <c r="B2260" s="386" t="s">
        <v>16</v>
      </c>
      <c r="C2260" s="386"/>
      <c r="D2260" s="387">
        <v>45108</v>
      </c>
      <c r="E2260" s="386">
        <v>7</v>
      </c>
      <c r="F2260" s="386">
        <v>2023</v>
      </c>
      <c r="G2260" s="388">
        <v>15</v>
      </c>
      <c r="H2260" s="388">
        <v>25</v>
      </c>
      <c r="I2260" s="388">
        <v>1.25</v>
      </c>
      <c r="J2260" s="388">
        <v>0</v>
      </c>
      <c r="K2260" s="386" t="s">
        <v>96</v>
      </c>
      <c r="L2260" s="386" t="s">
        <v>377</v>
      </c>
      <c r="M2260" s="386" t="s">
        <v>243</v>
      </c>
      <c r="N2260" s="386" t="s">
        <v>83</v>
      </c>
      <c r="O2260" s="386" t="s">
        <v>378</v>
      </c>
      <c r="P2260" s="386" t="s">
        <v>46</v>
      </c>
      <c r="Q2260" s="386" t="s">
        <v>236</v>
      </c>
      <c r="R2260" s="386"/>
      <c r="S2260" s="386"/>
      <c r="T2260" s="386" t="s">
        <v>391</v>
      </c>
      <c r="U2260" s="386" t="s">
        <v>407</v>
      </c>
    </row>
    <row r="2261" spans="1:21">
      <c r="A2261" s="386" t="s">
        <v>96</v>
      </c>
      <c r="B2261" s="386" t="s">
        <v>17</v>
      </c>
      <c r="C2261" s="386"/>
      <c r="D2261" s="387">
        <v>45108</v>
      </c>
      <c r="E2261" s="386">
        <v>7</v>
      </c>
      <c r="F2261" s="386">
        <v>2023</v>
      </c>
      <c r="G2261" s="388">
        <v>0</v>
      </c>
      <c r="H2261" s="388">
        <v>25</v>
      </c>
      <c r="I2261" s="388">
        <v>0</v>
      </c>
      <c r="J2261" s="388">
        <v>0</v>
      </c>
      <c r="K2261" s="386" t="s">
        <v>96</v>
      </c>
      <c r="L2261" s="386" t="s">
        <v>377</v>
      </c>
      <c r="M2261" s="386" t="s">
        <v>243</v>
      </c>
      <c r="N2261" s="386" t="s">
        <v>83</v>
      </c>
      <c r="O2261" s="386" t="s">
        <v>378</v>
      </c>
      <c r="P2261" s="386" t="s">
        <v>46</v>
      </c>
      <c r="Q2261" s="386" t="s">
        <v>236</v>
      </c>
      <c r="R2261" s="386"/>
      <c r="S2261" s="386"/>
      <c r="T2261" s="386" t="s">
        <v>391</v>
      </c>
      <c r="U2261" s="386" t="s">
        <v>407</v>
      </c>
    </row>
    <row r="2262" spans="1:21">
      <c r="A2262" s="386" t="s">
        <v>96</v>
      </c>
      <c r="B2262" s="386" t="s">
        <v>132</v>
      </c>
      <c r="C2262" s="386"/>
      <c r="D2262" s="387">
        <v>45108</v>
      </c>
      <c r="E2262" s="386">
        <v>7</v>
      </c>
      <c r="F2262" s="386">
        <v>2023</v>
      </c>
      <c r="G2262" s="388">
        <v>0</v>
      </c>
      <c r="H2262" s="388">
        <v>25</v>
      </c>
      <c r="I2262" s="388">
        <v>0</v>
      </c>
      <c r="J2262" s="388">
        <v>0</v>
      </c>
      <c r="K2262" s="386" t="s">
        <v>96</v>
      </c>
      <c r="L2262" s="386" t="s">
        <v>377</v>
      </c>
      <c r="M2262" s="386" t="s">
        <v>243</v>
      </c>
      <c r="N2262" s="386" t="s">
        <v>83</v>
      </c>
      <c r="O2262" s="386" t="s">
        <v>378</v>
      </c>
      <c r="P2262" s="386" t="s">
        <v>46</v>
      </c>
      <c r="Q2262" s="386" t="s">
        <v>236</v>
      </c>
      <c r="R2262" s="386"/>
      <c r="S2262" s="386"/>
      <c r="T2262" s="386" t="s">
        <v>391</v>
      </c>
      <c r="U2262" s="386" t="s">
        <v>407</v>
      </c>
    </row>
    <row r="2263" spans="1:21">
      <c r="A2263" s="386" t="s">
        <v>96</v>
      </c>
      <c r="B2263" s="386" t="s">
        <v>13</v>
      </c>
      <c r="C2263" s="386"/>
      <c r="D2263" s="387">
        <v>45108</v>
      </c>
      <c r="E2263" s="386">
        <v>7</v>
      </c>
      <c r="F2263" s="386">
        <v>2023</v>
      </c>
      <c r="G2263" s="388">
        <v>0</v>
      </c>
      <c r="H2263" s="388">
        <v>25</v>
      </c>
      <c r="I2263" s="388">
        <v>0</v>
      </c>
      <c r="J2263" s="388">
        <v>0</v>
      </c>
      <c r="K2263" s="386" t="s">
        <v>96</v>
      </c>
      <c r="L2263" s="386" t="s">
        <v>377</v>
      </c>
      <c r="M2263" s="386" t="s">
        <v>243</v>
      </c>
      <c r="N2263" s="386" t="s">
        <v>83</v>
      </c>
      <c r="O2263" s="386" t="s">
        <v>378</v>
      </c>
      <c r="P2263" s="386" t="s">
        <v>46</v>
      </c>
      <c r="Q2263" s="386" t="s">
        <v>236</v>
      </c>
      <c r="R2263" s="386"/>
      <c r="S2263" s="386"/>
      <c r="T2263" s="386" t="s">
        <v>391</v>
      </c>
      <c r="U2263" s="386" t="s">
        <v>407</v>
      </c>
    </row>
    <row r="2264" spans="1:21">
      <c r="A2264" s="386" t="s">
        <v>96</v>
      </c>
      <c r="B2264" s="386" t="s">
        <v>14</v>
      </c>
      <c r="C2264" s="386"/>
      <c r="D2264" s="387">
        <v>45108</v>
      </c>
      <c r="E2264" s="386">
        <v>7</v>
      </c>
      <c r="F2264" s="386">
        <v>2023</v>
      </c>
      <c r="G2264" s="388">
        <v>0</v>
      </c>
      <c r="H2264" s="388">
        <v>25</v>
      </c>
      <c r="I2264" s="388">
        <v>0</v>
      </c>
      <c r="J2264" s="388">
        <v>0</v>
      </c>
      <c r="K2264" s="386" t="s">
        <v>96</v>
      </c>
      <c r="L2264" s="386" t="s">
        <v>377</v>
      </c>
      <c r="M2264" s="386" t="s">
        <v>243</v>
      </c>
      <c r="N2264" s="386" t="s">
        <v>83</v>
      </c>
      <c r="O2264" s="386" t="s">
        <v>378</v>
      </c>
      <c r="P2264" s="386" t="s">
        <v>46</v>
      </c>
      <c r="Q2264" s="386" t="s">
        <v>236</v>
      </c>
      <c r="R2264" s="386"/>
      <c r="S2264" s="386"/>
      <c r="T2264" s="386" t="s">
        <v>391</v>
      </c>
      <c r="U2264" s="386" t="s">
        <v>407</v>
      </c>
    </row>
    <row r="2265" spans="1:21">
      <c r="A2265" s="386" t="s">
        <v>98</v>
      </c>
      <c r="B2265" s="386" t="s">
        <v>7</v>
      </c>
      <c r="C2265" s="386"/>
      <c r="D2265" s="387">
        <v>45108</v>
      </c>
      <c r="E2265" s="386">
        <v>7</v>
      </c>
      <c r="F2265" s="386">
        <v>2023</v>
      </c>
      <c r="G2265" s="388">
        <v>32.5</v>
      </c>
      <c r="H2265" s="388">
        <v>25</v>
      </c>
      <c r="I2265" s="388">
        <v>2.7083333333333335</v>
      </c>
      <c r="J2265" s="388">
        <v>0</v>
      </c>
      <c r="K2265" s="386" t="s">
        <v>98</v>
      </c>
      <c r="L2265" s="386" t="s">
        <v>41</v>
      </c>
      <c r="M2265" s="386" t="s">
        <v>243</v>
      </c>
      <c r="N2265" s="386" t="s">
        <v>83</v>
      </c>
      <c r="O2265" s="386" t="s">
        <v>99</v>
      </c>
      <c r="P2265" s="386" t="s">
        <v>46</v>
      </c>
      <c r="Q2265" s="386" t="s">
        <v>100</v>
      </c>
      <c r="R2265" s="386"/>
      <c r="S2265" s="386"/>
      <c r="T2265" s="386" t="s">
        <v>391</v>
      </c>
      <c r="U2265" s="386" t="s">
        <v>407</v>
      </c>
    </row>
    <row r="2266" spans="1:21">
      <c r="A2266" s="386" t="s">
        <v>98</v>
      </c>
      <c r="B2266" s="386" t="s">
        <v>8</v>
      </c>
      <c r="C2266" s="386"/>
      <c r="D2266" s="387">
        <v>45108</v>
      </c>
      <c r="E2266" s="386">
        <v>7</v>
      </c>
      <c r="F2266" s="386">
        <v>2023</v>
      </c>
      <c r="G2266" s="388">
        <v>3.25</v>
      </c>
      <c r="H2266" s="388">
        <v>25</v>
      </c>
      <c r="I2266" s="388">
        <v>0.27083333333333331</v>
      </c>
      <c r="J2266" s="388">
        <v>0</v>
      </c>
      <c r="K2266" s="386" t="s">
        <v>98</v>
      </c>
      <c r="L2266" s="386" t="s">
        <v>41</v>
      </c>
      <c r="M2266" s="386" t="s">
        <v>243</v>
      </c>
      <c r="N2266" s="386" t="s">
        <v>83</v>
      </c>
      <c r="O2266" s="386" t="s">
        <v>99</v>
      </c>
      <c r="P2266" s="386" t="s">
        <v>46</v>
      </c>
      <c r="Q2266" s="386" t="s">
        <v>100</v>
      </c>
      <c r="R2266" s="386"/>
      <c r="S2266" s="386"/>
      <c r="T2266" s="386" t="s">
        <v>391</v>
      </c>
      <c r="U2266" s="386" t="s">
        <v>407</v>
      </c>
    </row>
    <row r="2267" spans="1:21">
      <c r="A2267" s="386" t="s">
        <v>98</v>
      </c>
      <c r="B2267" s="386" t="s">
        <v>9</v>
      </c>
      <c r="C2267" s="386"/>
      <c r="D2267" s="387">
        <v>45108</v>
      </c>
      <c r="E2267" s="386">
        <v>7</v>
      </c>
      <c r="F2267" s="386">
        <v>2023</v>
      </c>
      <c r="G2267" s="388">
        <v>8.125</v>
      </c>
      <c r="H2267" s="388">
        <v>25</v>
      </c>
      <c r="I2267" s="388">
        <v>0.67708333333333337</v>
      </c>
      <c r="J2267" s="388">
        <v>0</v>
      </c>
      <c r="K2267" s="386" t="s">
        <v>98</v>
      </c>
      <c r="L2267" s="386" t="s">
        <v>41</v>
      </c>
      <c r="M2267" s="386" t="s">
        <v>243</v>
      </c>
      <c r="N2267" s="386" t="s">
        <v>83</v>
      </c>
      <c r="O2267" s="386" t="s">
        <v>99</v>
      </c>
      <c r="P2267" s="386" t="s">
        <v>46</v>
      </c>
      <c r="Q2267" s="386" t="s">
        <v>100</v>
      </c>
      <c r="R2267" s="386"/>
      <c r="S2267" s="386"/>
      <c r="T2267" s="386" t="s">
        <v>391</v>
      </c>
      <c r="U2267" s="386" t="s">
        <v>407</v>
      </c>
    </row>
    <row r="2268" spans="1:21">
      <c r="A2268" s="386" t="s">
        <v>98</v>
      </c>
      <c r="B2268" s="386" t="s">
        <v>10</v>
      </c>
      <c r="C2268" s="386"/>
      <c r="D2268" s="387">
        <v>45108</v>
      </c>
      <c r="E2268" s="386">
        <v>7</v>
      </c>
      <c r="F2268" s="386">
        <v>2023</v>
      </c>
      <c r="G2268" s="388">
        <v>1.625</v>
      </c>
      <c r="H2268" s="388">
        <v>25</v>
      </c>
      <c r="I2268" s="388">
        <v>0.13541666666666666</v>
      </c>
      <c r="J2268" s="388">
        <v>0</v>
      </c>
      <c r="K2268" s="386" t="s">
        <v>98</v>
      </c>
      <c r="L2268" s="386" t="s">
        <v>41</v>
      </c>
      <c r="M2268" s="386" t="s">
        <v>243</v>
      </c>
      <c r="N2268" s="386" t="s">
        <v>83</v>
      </c>
      <c r="O2268" s="386" t="s">
        <v>99</v>
      </c>
      <c r="P2268" s="386" t="s">
        <v>46</v>
      </c>
      <c r="Q2268" s="386" t="s">
        <v>100</v>
      </c>
      <c r="R2268" s="386"/>
      <c r="S2268" s="386"/>
      <c r="T2268" s="386" t="s">
        <v>391</v>
      </c>
      <c r="U2268" s="386" t="s">
        <v>407</v>
      </c>
    </row>
    <row r="2269" spans="1:21">
      <c r="A2269" s="386" t="s">
        <v>98</v>
      </c>
      <c r="B2269" s="386" t="s">
        <v>5</v>
      </c>
      <c r="C2269" s="386"/>
      <c r="D2269" s="387">
        <v>45108</v>
      </c>
      <c r="E2269" s="386">
        <v>7</v>
      </c>
      <c r="F2269" s="386">
        <v>2023</v>
      </c>
      <c r="G2269" s="388">
        <v>29.25</v>
      </c>
      <c r="H2269" s="388">
        <v>25</v>
      </c>
      <c r="I2269" s="388">
        <v>2.4375</v>
      </c>
      <c r="J2269" s="388">
        <v>4.5999999999999996</v>
      </c>
      <c r="K2269" s="386" t="s">
        <v>98</v>
      </c>
      <c r="L2269" s="386" t="s">
        <v>41</v>
      </c>
      <c r="M2269" s="386" t="s">
        <v>243</v>
      </c>
      <c r="N2269" s="386" t="s">
        <v>83</v>
      </c>
      <c r="O2269" s="386" t="s">
        <v>99</v>
      </c>
      <c r="P2269" s="386" t="s">
        <v>46</v>
      </c>
      <c r="Q2269" s="386" t="s">
        <v>100</v>
      </c>
      <c r="R2269" s="386"/>
      <c r="S2269" s="386"/>
      <c r="T2269" s="386" t="s">
        <v>391</v>
      </c>
      <c r="U2269" s="386" t="s">
        <v>407</v>
      </c>
    </row>
    <row r="2270" spans="1:21">
      <c r="A2270" s="386" t="s">
        <v>98</v>
      </c>
      <c r="B2270" s="386" t="s">
        <v>11</v>
      </c>
      <c r="C2270" s="386"/>
      <c r="D2270" s="387">
        <v>45108</v>
      </c>
      <c r="E2270" s="386">
        <v>7</v>
      </c>
      <c r="F2270" s="386">
        <v>2023</v>
      </c>
      <c r="G2270" s="388">
        <v>48.75</v>
      </c>
      <c r="H2270" s="388">
        <v>25</v>
      </c>
      <c r="I2270" s="388">
        <v>4.0625</v>
      </c>
      <c r="J2270" s="388">
        <v>0</v>
      </c>
      <c r="K2270" s="386" t="s">
        <v>98</v>
      </c>
      <c r="L2270" s="386" t="s">
        <v>41</v>
      </c>
      <c r="M2270" s="386" t="s">
        <v>243</v>
      </c>
      <c r="N2270" s="386" t="s">
        <v>83</v>
      </c>
      <c r="O2270" s="386" t="s">
        <v>99</v>
      </c>
      <c r="P2270" s="386" t="s">
        <v>46</v>
      </c>
      <c r="Q2270" s="386" t="s">
        <v>100</v>
      </c>
      <c r="R2270" s="386"/>
      <c r="S2270" s="386"/>
      <c r="T2270" s="386" t="s">
        <v>391</v>
      </c>
      <c r="U2270" s="386" t="s">
        <v>407</v>
      </c>
    </row>
    <row r="2271" spans="1:21">
      <c r="A2271" s="386" t="s">
        <v>98</v>
      </c>
      <c r="B2271" s="386" t="s">
        <v>12</v>
      </c>
      <c r="C2271" s="386"/>
      <c r="D2271" s="387">
        <v>45108</v>
      </c>
      <c r="E2271" s="386">
        <v>7</v>
      </c>
      <c r="F2271" s="386">
        <v>2023</v>
      </c>
      <c r="G2271" s="388">
        <v>3.25</v>
      </c>
      <c r="H2271" s="388">
        <v>25</v>
      </c>
      <c r="I2271" s="388">
        <v>0.27083333333333331</v>
      </c>
      <c r="J2271" s="388">
        <v>0</v>
      </c>
      <c r="K2271" s="386" t="s">
        <v>98</v>
      </c>
      <c r="L2271" s="386" t="s">
        <v>41</v>
      </c>
      <c r="M2271" s="386" t="s">
        <v>243</v>
      </c>
      <c r="N2271" s="386" t="s">
        <v>83</v>
      </c>
      <c r="O2271" s="386" t="s">
        <v>99</v>
      </c>
      <c r="P2271" s="386" t="s">
        <v>46</v>
      </c>
      <c r="Q2271" s="386" t="s">
        <v>100</v>
      </c>
      <c r="R2271" s="386"/>
      <c r="S2271" s="386"/>
      <c r="T2271" s="386" t="s">
        <v>391</v>
      </c>
      <c r="U2271" s="386" t="s">
        <v>407</v>
      </c>
    </row>
    <row r="2272" spans="1:21">
      <c r="A2272" s="386" t="s">
        <v>98</v>
      </c>
      <c r="B2272" s="386" t="s">
        <v>15</v>
      </c>
      <c r="C2272" s="386"/>
      <c r="D2272" s="387">
        <v>45108</v>
      </c>
      <c r="E2272" s="386">
        <v>7</v>
      </c>
      <c r="F2272" s="386">
        <v>2023</v>
      </c>
      <c r="G2272" s="388">
        <v>3.25</v>
      </c>
      <c r="H2272" s="388">
        <v>25</v>
      </c>
      <c r="I2272" s="388">
        <v>0.27083333333333331</v>
      </c>
      <c r="J2272" s="388">
        <v>0</v>
      </c>
      <c r="K2272" s="386" t="s">
        <v>98</v>
      </c>
      <c r="L2272" s="386" t="s">
        <v>41</v>
      </c>
      <c r="M2272" s="386" t="s">
        <v>243</v>
      </c>
      <c r="N2272" s="386" t="s">
        <v>83</v>
      </c>
      <c r="O2272" s="386" t="s">
        <v>99</v>
      </c>
      <c r="P2272" s="386" t="s">
        <v>46</v>
      </c>
      <c r="Q2272" s="386" t="s">
        <v>100</v>
      </c>
      <c r="R2272" s="386"/>
      <c r="S2272" s="386"/>
      <c r="T2272" s="386" t="s">
        <v>391</v>
      </c>
      <c r="U2272" s="386" t="s">
        <v>407</v>
      </c>
    </row>
    <row r="2273" spans="1:21">
      <c r="A2273" s="386" t="s">
        <v>98</v>
      </c>
      <c r="B2273" s="386" t="s">
        <v>16</v>
      </c>
      <c r="C2273" s="386"/>
      <c r="D2273" s="387">
        <v>45108</v>
      </c>
      <c r="E2273" s="386">
        <v>7</v>
      </c>
      <c r="F2273" s="386">
        <v>2023</v>
      </c>
      <c r="G2273" s="388">
        <v>0</v>
      </c>
      <c r="H2273" s="388">
        <v>25</v>
      </c>
      <c r="I2273" s="388">
        <v>0</v>
      </c>
      <c r="J2273" s="388">
        <v>0</v>
      </c>
      <c r="K2273" s="386" t="s">
        <v>98</v>
      </c>
      <c r="L2273" s="386" t="s">
        <v>41</v>
      </c>
      <c r="M2273" s="386" t="s">
        <v>243</v>
      </c>
      <c r="N2273" s="386" t="s">
        <v>83</v>
      </c>
      <c r="O2273" s="386" t="s">
        <v>99</v>
      </c>
      <c r="P2273" s="386" t="s">
        <v>46</v>
      </c>
      <c r="Q2273" s="386" t="s">
        <v>100</v>
      </c>
      <c r="R2273" s="386"/>
      <c r="S2273" s="386"/>
      <c r="T2273" s="386" t="s">
        <v>391</v>
      </c>
      <c r="U2273" s="386" t="s">
        <v>407</v>
      </c>
    </row>
    <row r="2274" spans="1:21">
      <c r="A2274" s="386" t="s">
        <v>98</v>
      </c>
      <c r="B2274" s="386" t="s">
        <v>17</v>
      </c>
      <c r="C2274" s="386"/>
      <c r="D2274" s="387">
        <v>45108</v>
      </c>
      <c r="E2274" s="386">
        <v>7</v>
      </c>
      <c r="F2274" s="386">
        <v>2023</v>
      </c>
      <c r="G2274" s="388">
        <v>0</v>
      </c>
      <c r="H2274" s="388">
        <v>25</v>
      </c>
      <c r="I2274" s="388">
        <v>0</v>
      </c>
      <c r="J2274" s="388">
        <v>0</v>
      </c>
      <c r="K2274" s="386" t="s">
        <v>98</v>
      </c>
      <c r="L2274" s="386" t="s">
        <v>41</v>
      </c>
      <c r="M2274" s="386" t="s">
        <v>243</v>
      </c>
      <c r="N2274" s="386" t="s">
        <v>83</v>
      </c>
      <c r="O2274" s="386" t="s">
        <v>99</v>
      </c>
      <c r="P2274" s="386" t="s">
        <v>46</v>
      </c>
      <c r="Q2274" s="386" t="s">
        <v>100</v>
      </c>
      <c r="R2274" s="386"/>
      <c r="S2274" s="386"/>
      <c r="T2274" s="386" t="s">
        <v>391</v>
      </c>
      <c r="U2274" s="386" t="s">
        <v>407</v>
      </c>
    </row>
    <row r="2275" spans="1:21">
      <c r="A2275" s="386" t="s">
        <v>98</v>
      </c>
      <c r="B2275" s="386" t="s">
        <v>132</v>
      </c>
      <c r="C2275" s="386"/>
      <c r="D2275" s="387">
        <v>45108</v>
      </c>
      <c r="E2275" s="386">
        <v>7</v>
      </c>
      <c r="F2275" s="386">
        <v>2023</v>
      </c>
      <c r="G2275" s="388">
        <v>0</v>
      </c>
      <c r="H2275" s="388">
        <v>25</v>
      </c>
      <c r="I2275" s="388">
        <v>0</v>
      </c>
      <c r="J2275" s="388">
        <v>0</v>
      </c>
      <c r="K2275" s="386" t="s">
        <v>98</v>
      </c>
      <c r="L2275" s="386" t="s">
        <v>41</v>
      </c>
      <c r="M2275" s="386" t="s">
        <v>243</v>
      </c>
      <c r="N2275" s="386" t="s">
        <v>83</v>
      </c>
      <c r="O2275" s="386" t="s">
        <v>99</v>
      </c>
      <c r="P2275" s="386" t="s">
        <v>46</v>
      </c>
      <c r="Q2275" s="386" t="s">
        <v>100</v>
      </c>
      <c r="R2275" s="386"/>
      <c r="S2275" s="386"/>
      <c r="T2275" s="386" t="s">
        <v>391</v>
      </c>
      <c r="U2275" s="386" t="s">
        <v>407</v>
      </c>
    </row>
    <row r="2276" spans="1:21">
      <c r="A2276" s="386" t="s">
        <v>98</v>
      </c>
      <c r="B2276" s="386" t="s">
        <v>13</v>
      </c>
      <c r="C2276" s="386"/>
      <c r="D2276" s="387">
        <v>45108</v>
      </c>
      <c r="E2276" s="386">
        <v>7</v>
      </c>
      <c r="F2276" s="386">
        <v>2023</v>
      </c>
      <c r="G2276" s="388">
        <v>0</v>
      </c>
      <c r="H2276" s="388">
        <v>25</v>
      </c>
      <c r="I2276" s="388">
        <v>0</v>
      </c>
      <c r="J2276" s="388">
        <v>0</v>
      </c>
      <c r="K2276" s="386" t="s">
        <v>98</v>
      </c>
      <c r="L2276" s="386" t="s">
        <v>41</v>
      </c>
      <c r="M2276" s="386" t="s">
        <v>243</v>
      </c>
      <c r="N2276" s="386" t="s">
        <v>83</v>
      </c>
      <c r="O2276" s="386" t="s">
        <v>99</v>
      </c>
      <c r="P2276" s="386" t="s">
        <v>46</v>
      </c>
      <c r="Q2276" s="386" t="s">
        <v>100</v>
      </c>
      <c r="R2276" s="386"/>
      <c r="S2276" s="386"/>
      <c r="T2276" s="386" t="s">
        <v>391</v>
      </c>
      <c r="U2276" s="386" t="s">
        <v>407</v>
      </c>
    </row>
    <row r="2277" spans="1:21">
      <c r="A2277" s="386" t="s">
        <v>98</v>
      </c>
      <c r="B2277" s="386" t="s">
        <v>14</v>
      </c>
      <c r="C2277" s="386"/>
      <c r="D2277" s="387">
        <v>45108</v>
      </c>
      <c r="E2277" s="386">
        <v>7</v>
      </c>
      <c r="F2277" s="386">
        <v>2023</v>
      </c>
      <c r="G2277" s="388">
        <v>0</v>
      </c>
      <c r="H2277" s="388">
        <v>25</v>
      </c>
      <c r="I2277" s="388">
        <v>0</v>
      </c>
      <c r="J2277" s="388">
        <v>0</v>
      </c>
      <c r="K2277" s="386" t="s">
        <v>98</v>
      </c>
      <c r="L2277" s="386" t="s">
        <v>41</v>
      </c>
      <c r="M2277" s="386" t="s">
        <v>243</v>
      </c>
      <c r="N2277" s="386" t="s">
        <v>83</v>
      </c>
      <c r="O2277" s="386" t="s">
        <v>99</v>
      </c>
      <c r="P2277" s="386" t="s">
        <v>46</v>
      </c>
      <c r="Q2277" s="386" t="s">
        <v>100</v>
      </c>
      <c r="R2277" s="386"/>
      <c r="S2277" s="386"/>
      <c r="T2277" s="386" t="s">
        <v>391</v>
      </c>
      <c r="U2277" s="386" t="s">
        <v>407</v>
      </c>
    </row>
    <row r="2278" spans="1:21">
      <c r="A2278" s="386" t="s">
        <v>379</v>
      </c>
      <c r="B2278" s="386" t="s">
        <v>7</v>
      </c>
      <c r="C2278" s="386"/>
      <c r="D2278" s="387">
        <v>45108</v>
      </c>
      <c r="E2278" s="386">
        <v>7</v>
      </c>
      <c r="F2278" s="386">
        <v>2023</v>
      </c>
      <c r="G2278" s="388">
        <v>22.536000000000005</v>
      </c>
      <c r="H2278" s="388">
        <v>25</v>
      </c>
      <c r="I2278" s="388">
        <v>1.8780000000000003</v>
      </c>
      <c r="J2278" s="388">
        <v>0</v>
      </c>
      <c r="K2278" s="386" t="s">
        <v>379</v>
      </c>
      <c r="L2278" s="386" t="s">
        <v>41</v>
      </c>
      <c r="M2278" s="386" t="s">
        <v>243</v>
      </c>
      <c r="N2278" s="386" t="s">
        <v>380</v>
      </c>
      <c r="O2278" s="386" t="s">
        <v>102</v>
      </c>
      <c r="P2278" s="386" t="s">
        <v>46</v>
      </c>
      <c r="Q2278" s="386" t="s">
        <v>103</v>
      </c>
      <c r="R2278" s="386"/>
      <c r="S2278" s="386"/>
      <c r="T2278" s="386" t="s">
        <v>391</v>
      </c>
      <c r="U2278" s="386" t="s">
        <v>407</v>
      </c>
    </row>
    <row r="2279" spans="1:21">
      <c r="A2279" s="386" t="s">
        <v>379</v>
      </c>
      <c r="B2279" s="386" t="s">
        <v>8</v>
      </c>
      <c r="C2279" s="386"/>
      <c r="D2279" s="387">
        <v>45108</v>
      </c>
      <c r="E2279" s="386">
        <v>7</v>
      </c>
      <c r="F2279" s="386">
        <v>2023</v>
      </c>
      <c r="G2279" s="388">
        <v>21.8</v>
      </c>
      <c r="H2279" s="388">
        <v>25</v>
      </c>
      <c r="I2279" s="388">
        <v>1.8166666666666667</v>
      </c>
      <c r="J2279" s="388">
        <v>0</v>
      </c>
      <c r="K2279" s="386" t="s">
        <v>379</v>
      </c>
      <c r="L2279" s="386" t="s">
        <v>41</v>
      </c>
      <c r="M2279" s="386" t="s">
        <v>243</v>
      </c>
      <c r="N2279" s="386" t="s">
        <v>380</v>
      </c>
      <c r="O2279" s="386" t="s">
        <v>102</v>
      </c>
      <c r="P2279" s="386" t="s">
        <v>46</v>
      </c>
      <c r="Q2279" s="386" t="s">
        <v>103</v>
      </c>
      <c r="R2279" s="386"/>
      <c r="S2279" s="386"/>
      <c r="T2279" s="386" t="s">
        <v>391</v>
      </c>
      <c r="U2279" s="386" t="s">
        <v>407</v>
      </c>
    </row>
    <row r="2280" spans="1:21">
      <c r="A2280" s="386" t="s">
        <v>379</v>
      </c>
      <c r="B2280" s="386" t="s">
        <v>9</v>
      </c>
      <c r="C2280" s="386"/>
      <c r="D2280" s="387">
        <v>45108</v>
      </c>
      <c r="E2280" s="386">
        <v>7</v>
      </c>
      <c r="F2280" s="386">
        <v>2023</v>
      </c>
      <c r="G2280" s="388">
        <v>22.896000000000001</v>
      </c>
      <c r="H2280" s="388">
        <v>25</v>
      </c>
      <c r="I2280" s="388">
        <v>1.9079999999999999</v>
      </c>
      <c r="J2280" s="388">
        <v>0</v>
      </c>
      <c r="K2280" s="386" t="s">
        <v>379</v>
      </c>
      <c r="L2280" s="386" t="s">
        <v>41</v>
      </c>
      <c r="M2280" s="386" t="s">
        <v>243</v>
      </c>
      <c r="N2280" s="386" t="s">
        <v>380</v>
      </c>
      <c r="O2280" s="386" t="s">
        <v>102</v>
      </c>
      <c r="P2280" s="386" t="s">
        <v>46</v>
      </c>
      <c r="Q2280" s="386" t="s">
        <v>103</v>
      </c>
      <c r="R2280" s="386"/>
      <c r="S2280" s="386"/>
      <c r="T2280" s="386" t="s">
        <v>391</v>
      </c>
      <c r="U2280" s="386" t="s">
        <v>407</v>
      </c>
    </row>
    <row r="2281" spans="1:21">
      <c r="A2281" s="386" t="s">
        <v>379</v>
      </c>
      <c r="B2281" s="386" t="s">
        <v>10</v>
      </c>
      <c r="C2281" s="386"/>
      <c r="D2281" s="387">
        <v>45108</v>
      </c>
      <c r="E2281" s="386">
        <v>7</v>
      </c>
      <c r="F2281" s="386">
        <v>2023</v>
      </c>
      <c r="G2281" s="388">
        <v>1.56</v>
      </c>
      <c r="H2281" s="388">
        <v>25</v>
      </c>
      <c r="I2281" s="388">
        <v>0.13</v>
      </c>
      <c r="J2281" s="388">
        <v>0</v>
      </c>
      <c r="K2281" s="386" t="s">
        <v>379</v>
      </c>
      <c r="L2281" s="386" t="s">
        <v>41</v>
      </c>
      <c r="M2281" s="386" t="s">
        <v>243</v>
      </c>
      <c r="N2281" s="386" t="s">
        <v>380</v>
      </c>
      <c r="O2281" s="386" t="s">
        <v>102</v>
      </c>
      <c r="P2281" s="386" t="s">
        <v>46</v>
      </c>
      <c r="Q2281" s="386" t="s">
        <v>103</v>
      </c>
      <c r="R2281" s="386"/>
      <c r="S2281" s="386"/>
      <c r="T2281" s="386" t="s">
        <v>391</v>
      </c>
      <c r="U2281" s="386" t="s">
        <v>407</v>
      </c>
    </row>
    <row r="2282" spans="1:21">
      <c r="A2282" s="386" t="s">
        <v>379</v>
      </c>
      <c r="B2282" s="386" t="s">
        <v>5</v>
      </c>
      <c r="C2282" s="386"/>
      <c r="D2282" s="387">
        <v>45108</v>
      </c>
      <c r="E2282" s="386">
        <v>7</v>
      </c>
      <c r="F2282" s="386">
        <v>2023</v>
      </c>
      <c r="G2282" s="388">
        <v>8.0959999999999983</v>
      </c>
      <c r="H2282" s="388">
        <v>25</v>
      </c>
      <c r="I2282" s="388">
        <v>0.67466666666666653</v>
      </c>
      <c r="J2282" s="388">
        <v>9.6669999999999998</v>
      </c>
      <c r="K2282" s="386" t="s">
        <v>379</v>
      </c>
      <c r="L2282" s="386" t="s">
        <v>41</v>
      </c>
      <c r="M2282" s="386" t="s">
        <v>243</v>
      </c>
      <c r="N2282" s="386" t="s">
        <v>380</v>
      </c>
      <c r="O2282" s="386" t="s">
        <v>102</v>
      </c>
      <c r="P2282" s="386" t="s">
        <v>46</v>
      </c>
      <c r="Q2282" s="386" t="s">
        <v>103</v>
      </c>
      <c r="R2282" s="386"/>
      <c r="S2282" s="386"/>
      <c r="T2282" s="386" t="s">
        <v>391</v>
      </c>
      <c r="U2282" s="386" t="s">
        <v>407</v>
      </c>
    </row>
    <row r="2283" spans="1:21">
      <c r="A2283" s="386" t="s">
        <v>379</v>
      </c>
      <c r="B2283" s="386" t="s">
        <v>11</v>
      </c>
      <c r="C2283" s="386"/>
      <c r="D2283" s="387">
        <v>45108</v>
      </c>
      <c r="E2283" s="386">
        <v>7</v>
      </c>
      <c r="F2283" s="386">
        <v>2023</v>
      </c>
      <c r="G2283" s="388">
        <v>3.1120000000000001</v>
      </c>
      <c r="H2283" s="388">
        <v>25</v>
      </c>
      <c r="I2283" s="388">
        <v>0.2593333333333333</v>
      </c>
      <c r="J2283" s="388">
        <v>0</v>
      </c>
      <c r="K2283" s="386" t="s">
        <v>379</v>
      </c>
      <c r="L2283" s="386" t="s">
        <v>41</v>
      </c>
      <c r="M2283" s="386" t="s">
        <v>243</v>
      </c>
      <c r="N2283" s="386" t="s">
        <v>380</v>
      </c>
      <c r="O2283" s="386" t="s">
        <v>102</v>
      </c>
      <c r="P2283" s="386" t="s">
        <v>46</v>
      </c>
      <c r="Q2283" s="386" t="s">
        <v>103</v>
      </c>
      <c r="R2283" s="386"/>
      <c r="S2283" s="386"/>
      <c r="T2283" s="386" t="s">
        <v>391</v>
      </c>
      <c r="U2283" s="386" t="s">
        <v>407</v>
      </c>
    </row>
    <row r="2284" spans="1:21">
      <c r="A2284" s="386" t="s">
        <v>379</v>
      </c>
      <c r="B2284" s="386" t="s">
        <v>12</v>
      </c>
      <c r="C2284" s="386"/>
      <c r="D2284" s="387">
        <v>45108</v>
      </c>
      <c r="E2284" s="386">
        <v>7</v>
      </c>
      <c r="F2284" s="386">
        <v>2023</v>
      </c>
      <c r="G2284" s="388">
        <v>0</v>
      </c>
      <c r="H2284" s="388">
        <v>25</v>
      </c>
      <c r="I2284" s="388">
        <v>0</v>
      </c>
      <c r="J2284" s="388">
        <v>0</v>
      </c>
      <c r="K2284" s="386" t="s">
        <v>379</v>
      </c>
      <c r="L2284" s="386" t="s">
        <v>41</v>
      </c>
      <c r="M2284" s="386" t="s">
        <v>243</v>
      </c>
      <c r="N2284" s="386" t="s">
        <v>380</v>
      </c>
      <c r="O2284" s="386" t="s">
        <v>102</v>
      </c>
      <c r="P2284" s="386" t="s">
        <v>46</v>
      </c>
      <c r="Q2284" s="386" t="s">
        <v>103</v>
      </c>
      <c r="R2284" s="386"/>
      <c r="S2284" s="386"/>
      <c r="T2284" s="386" t="s">
        <v>391</v>
      </c>
      <c r="U2284" s="386" t="s">
        <v>407</v>
      </c>
    </row>
    <row r="2285" spans="1:21">
      <c r="A2285" s="386" t="s">
        <v>379</v>
      </c>
      <c r="B2285" s="386" t="s">
        <v>15</v>
      </c>
      <c r="C2285" s="386"/>
      <c r="D2285" s="387">
        <v>45108</v>
      </c>
      <c r="E2285" s="386">
        <v>7</v>
      </c>
      <c r="F2285" s="386">
        <v>2023</v>
      </c>
      <c r="G2285" s="388">
        <v>0</v>
      </c>
      <c r="H2285" s="388">
        <v>25</v>
      </c>
      <c r="I2285" s="388">
        <v>0</v>
      </c>
      <c r="J2285" s="388">
        <v>0</v>
      </c>
      <c r="K2285" s="386" t="s">
        <v>379</v>
      </c>
      <c r="L2285" s="386" t="s">
        <v>41</v>
      </c>
      <c r="M2285" s="386" t="s">
        <v>243</v>
      </c>
      <c r="N2285" s="386" t="s">
        <v>380</v>
      </c>
      <c r="O2285" s="386" t="s">
        <v>102</v>
      </c>
      <c r="P2285" s="386" t="s">
        <v>46</v>
      </c>
      <c r="Q2285" s="386" t="s">
        <v>103</v>
      </c>
      <c r="R2285" s="386"/>
      <c r="S2285" s="386"/>
      <c r="T2285" s="386" t="s">
        <v>391</v>
      </c>
      <c r="U2285" s="386" t="s">
        <v>407</v>
      </c>
    </row>
    <row r="2286" spans="1:21">
      <c r="A2286" s="386" t="s">
        <v>379</v>
      </c>
      <c r="B2286" s="386" t="s">
        <v>16</v>
      </c>
      <c r="C2286" s="386"/>
      <c r="D2286" s="387">
        <v>45108</v>
      </c>
      <c r="E2286" s="386">
        <v>7</v>
      </c>
      <c r="F2286" s="386">
        <v>2023</v>
      </c>
      <c r="G2286" s="388">
        <v>0</v>
      </c>
      <c r="H2286" s="388">
        <v>25</v>
      </c>
      <c r="I2286" s="388">
        <v>0</v>
      </c>
      <c r="J2286" s="388">
        <v>0</v>
      </c>
      <c r="K2286" s="386" t="s">
        <v>379</v>
      </c>
      <c r="L2286" s="386" t="s">
        <v>41</v>
      </c>
      <c r="M2286" s="386" t="s">
        <v>243</v>
      </c>
      <c r="N2286" s="386" t="s">
        <v>380</v>
      </c>
      <c r="O2286" s="386" t="s">
        <v>102</v>
      </c>
      <c r="P2286" s="386" t="s">
        <v>46</v>
      </c>
      <c r="Q2286" s="386" t="s">
        <v>103</v>
      </c>
      <c r="R2286" s="386"/>
      <c r="S2286" s="386"/>
      <c r="T2286" s="386" t="s">
        <v>391</v>
      </c>
      <c r="U2286" s="386" t="s">
        <v>407</v>
      </c>
    </row>
    <row r="2287" spans="1:21">
      <c r="A2287" s="386" t="s">
        <v>379</v>
      </c>
      <c r="B2287" s="386" t="s">
        <v>17</v>
      </c>
      <c r="C2287" s="386"/>
      <c r="D2287" s="387">
        <v>45108</v>
      </c>
      <c r="E2287" s="386">
        <v>7</v>
      </c>
      <c r="F2287" s="386">
        <v>2023</v>
      </c>
      <c r="G2287" s="388">
        <v>0</v>
      </c>
      <c r="H2287" s="388">
        <v>25</v>
      </c>
      <c r="I2287" s="388">
        <v>0</v>
      </c>
      <c r="J2287" s="388">
        <v>0</v>
      </c>
      <c r="K2287" s="386" t="s">
        <v>379</v>
      </c>
      <c r="L2287" s="386" t="s">
        <v>41</v>
      </c>
      <c r="M2287" s="386" t="s">
        <v>243</v>
      </c>
      <c r="N2287" s="386" t="s">
        <v>380</v>
      </c>
      <c r="O2287" s="386" t="s">
        <v>102</v>
      </c>
      <c r="P2287" s="386" t="s">
        <v>46</v>
      </c>
      <c r="Q2287" s="386" t="s">
        <v>103</v>
      </c>
      <c r="R2287" s="386"/>
      <c r="S2287" s="386"/>
      <c r="T2287" s="386" t="s">
        <v>391</v>
      </c>
      <c r="U2287" s="386" t="s">
        <v>407</v>
      </c>
    </row>
    <row r="2288" spans="1:21">
      <c r="A2288" s="386" t="s">
        <v>379</v>
      </c>
      <c r="B2288" s="386" t="s">
        <v>132</v>
      </c>
      <c r="C2288" s="386"/>
      <c r="D2288" s="387">
        <v>45108</v>
      </c>
      <c r="E2288" s="386">
        <v>7</v>
      </c>
      <c r="F2288" s="386">
        <v>2023</v>
      </c>
      <c r="G2288" s="388">
        <v>0</v>
      </c>
      <c r="H2288" s="388">
        <v>25</v>
      </c>
      <c r="I2288" s="388">
        <v>0</v>
      </c>
      <c r="J2288" s="388">
        <v>0</v>
      </c>
      <c r="K2288" s="386" t="s">
        <v>379</v>
      </c>
      <c r="L2288" s="386" t="s">
        <v>41</v>
      </c>
      <c r="M2288" s="386" t="s">
        <v>243</v>
      </c>
      <c r="N2288" s="386" t="s">
        <v>380</v>
      </c>
      <c r="O2288" s="386" t="s">
        <v>102</v>
      </c>
      <c r="P2288" s="386" t="s">
        <v>46</v>
      </c>
      <c r="Q2288" s="386" t="s">
        <v>103</v>
      </c>
      <c r="R2288" s="386"/>
      <c r="S2288" s="386"/>
      <c r="T2288" s="386" t="s">
        <v>391</v>
      </c>
      <c r="U2288" s="386" t="s">
        <v>407</v>
      </c>
    </row>
    <row r="2289" spans="1:21">
      <c r="A2289" s="386" t="s">
        <v>379</v>
      </c>
      <c r="B2289" s="386" t="s">
        <v>13</v>
      </c>
      <c r="C2289" s="386"/>
      <c r="D2289" s="387">
        <v>45108</v>
      </c>
      <c r="E2289" s="386">
        <v>7</v>
      </c>
      <c r="F2289" s="386">
        <v>2023</v>
      </c>
      <c r="G2289" s="388">
        <v>0</v>
      </c>
      <c r="H2289" s="388">
        <v>25</v>
      </c>
      <c r="I2289" s="388">
        <v>0</v>
      </c>
      <c r="J2289" s="388">
        <v>0</v>
      </c>
      <c r="K2289" s="386" t="s">
        <v>379</v>
      </c>
      <c r="L2289" s="386" t="s">
        <v>41</v>
      </c>
      <c r="M2289" s="386" t="s">
        <v>243</v>
      </c>
      <c r="N2289" s="386" t="s">
        <v>380</v>
      </c>
      <c r="O2289" s="386" t="s">
        <v>102</v>
      </c>
      <c r="P2289" s="386" t="s">
        <v>46</v>
      </c>
      <c r="Q2289" s="386" t="s">
        <v>103</v>
      </c>
      <c r="R2289" s="386"/>
      <c r="S2289" s="386"/>
      <c r="T2289" s="386" t="s">
        <v>391</v>
      </c>
      <c r="U2289" s="386" t="s">
        <v>407</v>
      </c>
    </row>
    <row r="2290" spans="1:21">
      <c r="A2290" s="386" t="s">
        <v>379</v>
      </c>
      <c r="B2290" s="386" t="s">
        <v>14</v>
      </c>
      <c r="C2290" s="386"/>
      <c r="D2290" s="387">
        <v>45108</v>
      </c>
      <c r="E2290" s="386">
        <v>7</v>
      </c>
      <c r="F2290" s="386">
        <v>2023</v>
      </c>
      <c r="G2290" s="388">
        <v>0</v>
      </c>
      <c r="H2290" s="388">
        <v>25</v>
      </c>
      <c r="I2290" s="388">
        <v>0</v>
      </c>
      <c r="J2290" s="388">
        <v>0</v>
      </c>
      <c r="K2290" s="386" t="s">
        <v>379</v>
      </c>
      <c r="L2290" s="386" t="s">
        <v>41</v>
      </c>
      <c r="M2290" s="386" t="s">
        <v>243</v>
      </c>
      <c r="N2290" s="386" t="s">
        <v>380</v>
      </c>
      <c r="O2290" s="386" t="s">
        <v>102</v>
      </c>
      <c r="P2290" s="386" t="s">
        <v>46</v>
      </c>
      <c r="Q2290" s="386" t="s">
        <v>103</v>
      </c>
      <c r="R2290" s="386"/>
      <c r="S2290" s="386"/>
      <c r="T2290" s="386" t="s">
        <v>391</v>
      </c>
      <c r="U2290" s="386" t="s">
        <v>407</v>
      </c>
    </row>
    <row r="2291" spans="1:21">
      <c r="A2291" s="386" t="s">
        <v>104</v>
      </c>
      <c r="B2291" s="386" t="s">
        <v>7</v>
      </c>
      <c r="C2291" s="386"/>
      <c r="D2291" s="387">
        <v>45108</v>
      </c>
      <c r="E2291" s="386">
        <v>7</v>
      </c>
      <c r="F2291" s="386">
        <v>2023</v>
      </c>
      <c r="G2291" s="388">
        <v>50</v>
      </c>
      <c r="H2291" s="388">
        <v>25</v>
      </c>
      <c r="I2291" s="388">
        <v>4.166666666666667</v>
      </c>
      <c r="J2291" s="388">
        <v>0</v>
      </c>
      <c r="K2291" s="386" t="s">
        <v>104</v>
      </c>
      <c r="L2291" s="386" t="s">
        <v>41</v>
      </c>
      <c r="M2291" s="386" t="s">
        <v>243</v>
      </c>
      <c r="N2291" s="386" t="s">
        <v>83</v>
      </c>
      <c r="O2291" s="386" t="s">
        <v>105</v>
      </c>
      <c r="P2291" s="386" t="s">
        <v>46</v>
      </c>
      <c r="Q2291" s="386" t="s">
        <v>106</v>
      </c>
      <c r="R2291" s="386"/>
      <c r="S2291" s="386"/>
      <c r="T2291" s="386" t="s">
        <v>391</v>
      </c>
      <c r="U2291" s="386" t="s">
        <v>407</v>
      </c>
    </row>
    <row r="2292" spans="1:21">
      <c r="A2292" s="386" t="s">
        <v>104</v>
      </c>
      <c r="B2292" s="386" t="s">
        <v>8</v>
      </c>
      <c r="C2292" s="386"/>
      <c r="D2292" s="387">
        <v>45108</v>
      </c>
      <c r="E2292" s="386">
        <v>7</v>
      </c>
      <c r="F2292" s="386">
        <v>2023</v>
      </c>
      <c r="G2292" s="388">
        <v>20</v>
      </c>
      <c r="H2292" s="388">
        <v>25</v>
      </c>
      <c r="I2292" s="388">
        <v>1.6666666666666667</v>
      </c>
      <c r="J2292" s="388">
        <v>0</v>
      </c>
      <c r="K2292" s="386" t="s">
        <v>104</v>
      </c>
      <c r="L2292" s="386" t="s">
        <v>41</v>
      </c>
      <c r="M2292" s="386" t="s">
        <v>243</v>
      </c>
      <c r="N2292" s="386" t="s">
        <v>83</v>
      </c>
      <c r="O2292" s="386" t="s">
        <v>105</v>
      </c>
      <c r="P2292" s="386" t="s">
        <v>46</v>
      </c>
      <c r="Q2292" s="386" t="s">
        <v>106</v>
      </c>
      <c r="R2292" s="386"/>
      <c r="S2292" s="386"/>
      <c r="T2292" s="386" t="s">
        <v>391</v>
      </c>
      <c r="U2292" s="386" t="s">
        <v>407</v>
      </c>
    </row>
    <row r="2293" spans="1:21">
      <c r="A2293" s="386" t="s">
        <v>104</v>
      </c>
      <c r="B2293" s="386" t="s">
        <v>9</v>
      </c>
      <c r="C2293" s="386"/>
      <c r="D2293" s="387">
        <v>45108</v>
      </c>
      <c r="E2293" s="386">
        <v>7</v>
      </c>
      <c r="F2293" s="386">
        <v>2023</v>
      </c>
      <c r="G2293" s="388">
        <v>25</v>
      </c>
      <c r="H2293" s="388">
        <v>25</v>
      </c>
      <c r="I2293" s="388">
        <v>2.0833333333333335</v>
      </c>
      <c r="J2293" s="388">
        <v>0</v>
      </c>
      <c r="K2293" s="386" t="s">
        <v>104</v>
      </c>
      <c r="L2293" s="386" t="s">
        <v>41</v>
      </c>
      <c r="M2293" s="386" t="s">
        <v>243</v>
      </c>
      <c r="N2293" s="386" t="s">
        <v>83</v>
      </c>
      <c r="O2293" s="386" t="s">
        <v>105</v>
      </c>
      <c r="P2293" s="386" t="s">
        <v>46</v>
      </c>
      <c r="Q2293" s="386" t="s">
        <v>106</v>
      </c>
      <c r="R2293" s="386"/>
      <c r="S2293" s="386"/>
      <c r="T2293" s="386" t="s">
        <v>391</v>
      </c>
      <c r="U2293" s="386" t="s">
        <v>407</v>
      </c>
    </row>
    <row r="2294" spans="1:21">
      <c r="A2294" s="386" t="s">
        <v>104</v>
      </c>
      <c r="B2294" s="386" t="s">
        <v>10</v>
      </c>
      <c r="C2294" s="386"/>
      <c r="D2294" s="387">
        <v>45108</v>
      </c>
      <c r="E2294" s="386">
        <v>7</v>
      </c>
      <c r="F2294" s="386">
        <v>2023</v>
      </c>
      <c r="G2294" s="388">
        <v>65</v>
      </c>
      <c r="H2294" s="388">
        <v>25</v>
      </c>
      <c r="I2294" s="388">
        <v>5.416666666666667</v>
      </c>
      <c r="J2294" s="388">
        <v>0</v>
      </c>
      <c r="K2294" s="386" t="s">
        <v>104</v>
      </c>
      <c r="L2294" s="386" t="s">
        <v>41</v>
      </c>
      <c r="M2294" s="386" t="s">
        <v>243</v>
      </c>
      <c r="N2294" s="386" t="s">
        <v>83</v>
      </c>
      <c r="O2294" s="386" t="s">
        <v>105</v>
      </c>
      <c r="P2294" s="386" t="s">
        <v>46</v>
      </c>
      <c r="Q2294" s="386" t="s">
        <v>106</v>
      </c>
      <c r="R2294" s="386"/>
      <c r="S2294" s="386"/>
      <c r="T2294" s="386" t="s">
        <v>391</v>
      </c>
      <c r="U2294" s="386" t="s">
        <v>407</v>
      </c>
    </row>
    <row r="2295" spans="1:21">
      <c r="A2295" s="386" t="s">
        <v>104</v>
      </c>
      <c r="B2295" s="386" t="s">
        <v>5</v>
      </c>
      <c r="C2295" s="386"/>
      <c r="D2295" s="387">
        <v>45108</v>
      </c>
      <c r="E2295" s="386">
        <v>7</v>
      </c>
      <c r="F2295" s="386">
        <v>2023</v>
      </c>
      <c r="G2295" s="388">
        <v>24</v>
      </c>
      <c r="H2295" s="388">
        <v>25</v>
      </c>
      <c r="I2295" s="388">
        <v>2</v>
      </c>
      <c r="J2295" s="388">
        <v>0</v>
      </c>
      <c r="K2295" s="386" t="s">
        <v>104</v>
      </c>
      <c r="L2295" s="386" t="s">
        <v>41</v>
      </c>
      <c r="M2295" s="386" t="s">
        <v>243</v>
      </c>
      <c r="N2295" s="386" t="s">
        <v>83</v>
      </c>
      <c r="O2295" s="386" t="s">
        <v>105</v>
      </c>
      <c r="P2295" s="386" t="s">
        <v>46</v>
      </c>
      <c r="Q2295" s="386" t="s">
        <v>106</v>
      </c>
      <c r="R2295" s="386"/>
      <c r="S2295" s="386"/>
      <c r="T2295" s="386" t="s">
        <v>391</v>
      </c>
      <c r="U2295" s="386" t="s">
        <v>407</v>
      </c>
    </row>
    <row r="2296" spans="1:21">
      <c r="A2296" s="386" t="s">
        <v>104</v>
      </c>
      <c r="B2296" s="386" t="s">
        <v>11</v>
      </c>
      <c r="C2296" s="386"/>
      <c r="D2296" s="387">
        <v>45108</v>
      </c>
      <c r="E2296" s="386">
        <v>7</v>
      </c>
      <c r="F2296" s="386">
        <v>2023</v>
      </c>
      <c r="G2296" s="388">
        <v>60</v>
      </c>
      <c r="H2296" s="388">
        <v>25</v>
      </c>
      <c r="I2296" s="388">
        <v>5</v>
      </c>
      <c r="J2296" s="388">
        <v>0</v>
      </c>
      <c r="K2296" s="386" t="s">
        <v>104</v>
      </c>
      <c r="L2296" s="386" t="s">
        <v>41</v>
      </c>
      <c r="M2296" s="386" t="s">
        <v>243</v>
      </c>
      <c r="N2296" s="386" t="s">
        <v>83</v>
      </c>
      <c r="O2296" s="386" t="s">
        <v>105</v>
      </c>
      <c r="P2296" s="386" t="s">
        <v>46</v>
      </c>
      <c r="Q2296" s="386" t="s">
        <v>106</v>
      </c>
      <c r="R2296" s="386"/>
      <c r="S2296" s="386"/>
      <c r="T2296" s="386" t="s">
        <v>391</v>
      </c>
      <c r="U2296" s="386" t="s">
        <v>407</v>
      </c>
    </row>
    <row r="2297" spans="1:21">
      <c r="A2297" s="386" t="s">
        <v>104</v>
      </c>
      <c r="B2297" s="386" t="s">
        <v>12</v>
      </c>
      <c r="C2297" s="386"/>
      <c r="D2297" s="387">
        <v>45108</v>
      </c>
      <c r="E2297" s="386">
        <v>7</v>
      </c>
      <c r="F2297" s="386">
        <v>2023</v>
      </c>
      <c r="G2297" s="388">
        <v>0</v>
      </c>
      <c r="H2297" s="388">
        <v>25</v>
      </c>
      <c r="I2297" s="388">
        <v>0</v>
      </c>
      <c r="J2297" s="388">
        <v>0</v>
      </c>
      <c r="K2297" s="386" t="s">
        <v>104</v>
      </c>
      <c r="L2297" s="386" t="s">
        <v>41</v>
      </c>
      <c r="M2297" s="386" t="s">
        <v>243</v>
      </c>
      <c r="N2297" s="386" t="s">
        <v>83</v>
      </c>
      <c r="O2297" s="386" t="s">
        <v>105</v>
      </c>
      <c r="P2297" s="386" t="s">
        <v>46</v>
      </c>
      <c r="Q2297" s="386" t="s">
        <v>106</v>
      </c>
      <c r="R2297" s="386"/>
      <c r="S2297" s="386"/>
      <c r="T2297" s="386" t="s">
        <v>391</v>
      </c>
      <c r="U2297" s="386" t="s">
        <v>407</v>
      </c>
    </row>
    <row r="2298" spans="1:21">
      <c r="A2298" s="386" t="s">
        <v>104</v>
      </c>
      <c r="B2298" s="386" t="s">
        <v>15</v>
      </c>
      <c r="C2298" s="386"/>
      <c r="D2298" s="387">
        <v>45108</v>
      </c>
      <c r="E2298" s="386">
        <v>7</v>
      </c>
      <c r="F2298" s="386">
        <v>2023</v>
      </c>
      <c r="G2298" s="388">
        <v>0</v>
      </c>
      <c r="H2298" s="388">
        <v>25</v>
      </c>
      <c r="I2298" s="388">
        <v>0</v>
      </c>
      <c r="J2298" s="388">
        <v>0</v>
      </c>
      <c r="K2298" s="386" t="s">
        <v>104</v>
      </c>
      <c r="L2298" s="386" t="s">
        <v>41</v>
      </c>
      <c r="M2298" s="386" t="s">
        <v>243</v>
      </c>
      <c r="N2298" s="386" t="s">
        <v>83</v>
      </c>
      <c r="O2298" s="386" t="s">
        <v>105</v>
      </c>
      <c r="P2298" s="386" t="s">
        <v>46</v>
      </c>
      <c r="Q2298" s="386" t="s">
        <v>106</v>
      </c>
      <c r="R2298" s="386"/>
      <c r="S2298" s="386"/>
      <c r="T2298" s="386" t="s">
        <v>391</v>
      </c>
      <c r="U2298" s="386" t="s">
        <v>407</v>
      </c>
    </row>
    <row r="2299" spans="1:21">
      <c r="A2299" s="386" t="s">
        <v>104</v>
      </c>
      <c r="B2299" s="386" t="s">
        <v>16</v>
      </c>
      <c r="C2299" s="386"/>
      <c r="D2299" s="387">
        <v>45108</v>
      </c>
      <c r="E2299" s="386">
        <v>7</v>
      </c>
      <c r="F2299" s="386">
        <v>2023</v>
      </c>
      <c r="G2299" s="388">
        <v>0</v>
      </c>
      <c r="H2299" s="388">
        <v>25</v>
      </c>
      <c r="I2299" s="388">
        <v>0</v>
      </c>
      <c r="J2299" s="388">
        <v>0</v>
      </c>
      <c r="K2299" s="386" t="s">
        <v>104</v>
      </c>
      <c r="L2299" s="386" t="s">
        <v>41</v>
      </c>
      <c r="M2299" s="386" t="s">
        <v>243</v>
      </c>
      <c r="N2299" s="386" t="s">
        <v>83</v>
      </c>
      <c r="O2299" s="386" t="s">
        <v>105</v>
      </c>
      <c r="P2299" s="386" t="s">
        <v>46</v>
      </c>
      <c r="Q2299" s="386" t="s">
        <v>106</v>
      </c>
      <c r="R2299" s="386"/>
      <c r="S2299" s="386"/>
      <c r="T2299" s="386" t="s">
        <v>391</v>
      </c>
      <c r="U2299" s="386" t="s">
        <v>407</v>
      </c>
    </row>
    <row r="2300" spans="1:21">
      <c r="A2300" s="386" t="s">
        <v>104</v>
      </c>
      <c r="B2300" s="386" t="s">
        <v>17</v>
      </c>
      <c r="C2300" s="386"/>
      <c r="D2300" s="387">
        <v>45108</v>
      </c>
      <c r="E2300" s="386">
        <v>7</v>
      </c>
      <c r="F2300" s="386">
        <v>2023</v>
      </c>
      <c r="G2300" s="388">
        <v>0</v>
      </c>
      <c r="H2300" s="388">
        <v>25</v>
      </c>
      <c r="I2300" s="388">
        <v>0</v>
      </c>
      <c r="J2300" s="388">
        <v>0</v>
      </c>
      <c r="K2300" s="386" t="s">
        <v>104</v>
      </c>
      <c r="L2300" s="386" t="s">
        <v>41</v>
      </c>
      <c r="M2300" s="386" t="s">
        <v>243</v>
      </c>
      <c r="N2300" s="386" t="s">
        <v>83</v>
      </c>
      <c r="O2300" s="386" t="s">
        <v>105</v>
      </c>
      <c r="P2300" s="386" t="s">
        <v>46</v>
      </c>
      <c r="Q2300" s="386" t="s">
        <v>106</v>
      </c>
      <c r="R2300" s="386"/>
      <c r="S2300" s="386"/>
      <c r="T2300" s="386" t="s">
        <v>391</v>
      </c>
      <c r="U2300" s="386" t="s">
        <v>407</v>
      </c>
    </row>
    <row r="2301" spans="1:21">
      <c r="A2301" s="386" t="s">
        <v>104</v>
      </c>
      <c r="B2301" s="386" t="s">
        <v>132</v>
      </c>
      <c r="C2301" s="386"/>
      <c r="D2301" s="387">
        <v>45108</v>
      </c>
      <c r="E2301" s="386">
        <v>7</v>
      </c>
      <c r="F2301" s="386">
        <v>2023</v>
      </c>
      <c r="G2301" s="388">
        <v>0</v>
      </c>
      <c r="H2301" s="388">
        <v>25</v>
      </c>
      <c r="I2301" s="388">
        <v>0</v>
      </c>
      <c r="J2301" s="388">
        <v>0</v>
      </c>
      <c r="K2301" s="386" t="s">
        <v>104</v>
      </c>
      <c r="L2301" s="386" t="s">
        <v>41</v>
      </c>
      <c r="M2301" s="386" t="s">
        <v>243</v>
      </c>
      <c r="N2301" s="386" t="s">
        <v>83</v>
      </c>
      <c r="O2301" s="386" t="s">
        <v>105</v>
      </c>
      <c r="P2301" s="386" t="s">
        <v>46</v>
      </c>
      <c r="Q2301" s="386" t="s">
        <v>106</v>
      </c>
      <c r="R2301" s="386"/>
      <c r="S2301" s="386"/>
      <c r="T2301" s="386" t="s">
        <v>391</v>
      </c>
      <c r="U2301" s="386" t="s">
        <v>407</v>
      </c>
    </row>
    <row r="2302" spans="1:21">
      <c r="A2302" s="386" t="s">
        <v>104</v>
      </c>
      <c r="B2302" s="386" t="s">
        <v>13</v>
      </c>
      <c r="C2302" s="386"/>
      <c r="D2302" s="387">
        <v>45108</v>
      </c>
      <c r="E2302" s="386">
        <v>7</v>
      </c>
      <c r="F2302" s="386">
        <v>2023</v>
      </c>
      <c r="G2302" s="388">
        <v>0</v>
      </c>
      <c r="H2302" s="388">
        <v>25</v>
      </c>
      <c r="I2302" s="388">
        <v>0</v>
      </c>
      <c r="J2302" s="388">
        <v>0</v>
      </c>
      <c r="K2302" s="386" t="s">
        <v>104</v>
      </c>
      <c r="L2302" s="386" t="s">
        <v>41</v>
      </c>
      <c r="M2302" s="386" t="s">
        <v>243</v>
      </c>
      <c r="N2302" s="386" t="s">
        <v>83</v>
      </c>
      <c r="O2302" s="386" t="s">
        <v>105</v>
      </c>
      <c r="P2302" s="386" t="s">
        <v>46</v>
      </c>
      <c r="Q2302" s="386" t="s">
        <v>106</v>
      </c>
      <c r="R2302" s="386"/>
      <c r="S2302" s="386"/>
      <c r="T2302" s="386" t="s">
        <v>391</v>
      </c>
      <c r="U2302" s="386" t="s">
        <v>407</v>
      </c>
    </row>
    <row r="2303" spans="1:21">
      <c r="A2303" s="386" t="s">
        <v>104</v>
      </c>
      <c r="B2303" s="386" t="s">
        <v>14</v>
      </c>
      <c r="C2303" s="386"/>
      <c r="D2303" s="387">
        <v>45108</v>
      </c>
      <c r="E2303" s="386">
        <v>7</v>
      </c>
      <c r="F2303" s="386">
        <v>2023</v>
      </c>
      <c r="G2303" s="388">
        <v>0</v>
      </c>
      <c r="H2303" s="388">
        <v>25</v>
      </c>
      <c r="I2303" s="388">
        <v>0</v>
      </c>
      <c r="J2303" s="388">
        <v>0</v>
      </c>
      <c r="K2303" s="386" t="s">
        <v>104</v>
      </c>
      <c r="L2303" s="386" t="s">
        <v>41</v>
      </c>
      <c r="M2303" s="386" t="s">
        <v>243</v>
      </c>
      <c r="N2303" s="386" t="s">
        <v>83</v>
      </c>
      <c r="O2303" s="386" t="s">
        <v>105</v>
      </c>
      <c r="P2303" s="386" t="s">
        <v>46</v>
      </c>
      <c r="Q2303" s="386" t="s">
        <v>106</v>
      </c>
      <c r="R2303" s="386"/>
      <c r="S2303" s="386"/>
      <c r="T2303" s="386" t="s">
        <v>391</v>
      </c>
      <c r="U2303" s="386" t="s">
        <v>407</v>
      </c>
    </row>
    <row r="2304" spans="1:21">
      <c r="A2304" s="386" t="s">
        <v>108</v>
      </c>
      <c r="B2304" s="386" t="s">
        <v>138</v>
      </c>
      <c r="C2304" s="386"/>
      <c r="D2304" s="387">
        <v>45108</v>
      </c>
      <c r="E2304" s="386">
        <v>7</v>
      </c>
      <c r="F2304" s="386">
        <v>2023</v>
      </c>
      <c r="G2304" s="388">
        <v>30</v>
      </c>
      <c r="H2304" s="388">
        <v>25</v>
      </c>
      <c r="I2304" s="388">
        <v>2.5</v>
      </c>
      <c r="J2304" s="388">
        <v>0</v>
      </c>
      <c r="K2304" s="386" t="s">
        <v>108</v>
      </c>
      <c r="L2304" s="386" t="s">
        <v>41</v>
      </c>
      <c r="M2304" s="386" t="s">
        <v>382</v>
      </c>
      <c r="N2304" s="386" t="s">
        <v>109</v>
      </c>
      <c r="O2304" s="386" t="s">
        <v>110</v>
      </c>
      <c r="P2304" s="386" t="s">
        <v>60</v>
      </c>
      <c r="Q2304" s="386" t="s">
        <v>237</v>
      </c>
      <c r="R2304" s="386"/>
      <c r="S2304" s="386"/>
      <c r="T2304" s="386" t="s">
        <v>391</v>
      </c>
      <c r="U2304" s="386" t="s">
        <v>407</v>
      </c>
    </row>
    <row r="2305" spans="1:21">
      <c r="A2305" s="386" t="s">
        <v>108</v>
      </c>
      <c r="B2305" s="386" t="s">
        <v>139</v>
      </c>
      <c r="C2305" s="386"/>
      <c r="D2305" s="387">
        <v>45108</v>
      </c>
      <c r="E2305" s="386">
        <v>7</v>
      </c>
      <c r="F2305" s="386">
        <v>2023</v>
      </c>
      <c r="G2305" s="388">
        <v>50</v>
      </c>
      <c r="H2305" s="388">
        <v>25</v>
      </c>
      <c r="I2305" s="388">
        <v>4.166666666666667</v>
      </c>
      <c r="J2305" s="388">
        <v>69.39</v>
      </c>
      <c r="K2305" s="386" t="s">
        <v>108</v>
      </c>
      <c r="L2305" s="386" t="s">
        <v>41</v>
      </c>
      <c r="M2305" s="386" t="s">
        <v>382</v>
      </c>
      <c r="N2305" s="386" t="s">
        <v>109</v>
      </c>
      <c r="O2305" s="386" t="s">
        <v>110</v>
      </c>
      <c r="P2305" s="386" t="s">
        <v>60</v>
      </c>
      <c r="Q2305" s="386" t="s">
        <v>237</v>
      </c>
      <c r="R2305" s="386"/>
      <c r="S2305" s="386"/>
      <c r="T2305" s="386" t="s">
        <v>391</v>
      </c>
      <c r="U2305" s="386" t="s">
        <v>407</v>
      </c>
    </row>
    <row r="2306" spans="1:21">
      <c r="A2306" s="386" t="s">
        <v>108</v>
      </c>
      <c r="B2306" s="386" t="s">
        <v>140</v>
      </c>
      <c r="C2306" s="386"/>
      <c r="D2306" s="387">
        <v>45108</v>
      </c>
      <c r="E2306" s="386">
        <v>7</v>
      </c>
      <c r="F2306" s="386">
        <v>2023</v>
      </c>
      <c r="G2306" s="388">
        <v>15</v>
      </c>
      <c r="H2306" s="388">
        <v>25</v>
      </c>
      <c r="I2306" s="388">
        <v>1.25</v>
      </c>
      <c r="J2306" s="388">
        <v>0</v>
      </c>
      <c r="K2306" s="386" t="s">
        <v>108</v>
      </c>
      <c r="L2306" s="386" t="s">
        <v>41</v>
      </c>
      <c r="M2306" s="386" t="s">
        <v>382</v>
      </c>
      <c r="N2306" s="386" t="s">
        <v>109</v>
      </c>
      <c r="O2306" s="386" t="s">
        <v>110</v>
      </c>
      <c r="P2306" s="386" t="s">
        <v>60</v>
      </c>
      <c r="Q2306" s="386" t="s">
        <v>237</v>
      </c>
      <c r="R2306" s="386"/>
      <c r="S2306" s="386"/>
      <c r="T2306" s="386" t="s">
        <v>391</v>
      </c>
      <c r="U2306" s="386" t="s">
        <v>407</v>
      </c>
    </row>
    <row r="2307" spans="1:21">
      <c r="A2307" s="386" t="s">
        <v>108</v>
      </c>
      <c r="B2307" s="386" t="s">
        <v>8</v>
      </c>
      <c r="C2307" s="386"/>
      <c r="D2307" s="387">
        <v>45108</v>
      </c>
      <c r="E2307" s="386">
        <v>7</v>
      </c>
      <c r="F2307" s="386">
        <v>2023</v>
      </c>
      <c r="G2307" s="388">
        <v>0</v>
      </c>
      <c r="H2307" s="388">
        <v>25</v>
      </c>
      <c r="I2307" s="388">
        <v>0</v>
      </c>
      <c r="J2307" s="388">
        <v>0</v>
      </c>
      <c r="K2307" s="386" t="s">
        <v>108</v>
      </c>
      <c r="L2307" s="386" t="s">
        <v>41</v>
      </c>
      <c r="M2307" s="386" t="s">
        <v>382</v>
      </c>
      <c r="N2307" s="386" t="s">
        <v>109</v>
      </c>
      <c r="O2307" s="386" t="s">
        <v>110</v>
      </c>
      <c r="P2307" s="386" t="s">
        <v>60</v>
      </c>
      <c r="Q2307" s="386" t="s">
        <v>237</v>
      </c>
      <c r="R2307" s="386"/>
      <c r="S2307" s="386"/>
      <c r="T2307" s="386" t="s">
        <v>391</v>
      </c>
      <c r="U2307" s="386" t="s">
        <v>407</v>
      </c>
    </row>
    <row r="2308" spans="1:21">
      <c r="A2308" s="386" t="s">
        <v>108</v>
      </c>
      <c r="B2308" s="386" t="s">
        <v>9</v>
      </c>
      <c r="C2308" s="386"/>
      <c r="D2308" s="387">
        <v>45108</v>
      </c>
      <c r="E2308" s="386">
        <v>7</v>
      </c>
      <c r="F2308" s="386">
        <v>2023</v>
      </c>
      <c r="G2308" s="388">
        <v>26</v>
      </c>
      <c r="H2308" s="388">
        <v>25</v>
      </c>
      <c r="I2308" s="388">
        <v>2.1666666666666665</v>
      </c>
      <c r="J2308" s="388">
        <v>0</v>
      </c>
      <c r="K2308" s="386" t="s">
        <v>108</v>
      </c>
      <c r="L2308" s="386" t="s">
        <v>41</v>
      </c>
      <c r="M2308" s="386" t="s">
        <v>382</v>
      </c>
      <c r="N2308" s="386" t="s">
        <v>109</v>
      </c>
      <c r="O2308" s="386" t="s">
        <v>110</v>
      </c>
      <c r="P2308" s="386" t="s">
        <v>60</v>
      </c>
      <c r="Q2308" s="386" t="s">
        <v>237</v>
      </c>
      <c r="R2308" s="386"/>
      <c r="S2308" s="386"/>
      <c r="T2308" s="386" t="s">
        <v>391</v>
      </c>
      <c r="U2308" s="386" t="s">
        <v>407</v>
      </c>
    </row>
    <row r="2309" spans="1:21">
      <c r="A2309" s="386" t="s">
        <v>108</v>
      </c>
      <c r="B2309" s="386" t="s">
        <v>10</v>
      </c>
      <c r="C2309" s="386"/>
      <c r="D2309" s="387">
        <v>45108</v>
      </c>
      <c r="E2309" s="386">
        <v>7</v>
      </c>
      <c r="F2309" s="386">
        <v>2023</v>
      </c>
      <c r="G2309" s="388">
        <v>0</v>
      </c>
      <c r="H2309" s="388">
        <v>25</v>
      </c>
      <c r="I2309" s="388">
        <v>0</v>
      </c>
      <c r="J2309" s="388">
        <v>0</v>
      </c>
      <c r="K2309" s="386" t="s">
        <v>108</v>
      </c>
      <c r="L2309" s="386" t="s">
        <v>41</v>
      </c>
      <c r="M2309" s="386" t="s">
        <v>382</v>
      </c>
      <c r="N2309" s="386" t="s">
        <v>109</v>
      </c>
      <c r="O2309" s="386" t="s">
        <v>110</v>
      </c>
      <c r="P2309" s="386" t="s">
        <v>60</v>
      </c>
      <c r="Q2309" s="386" t="s">
        <v>237</v>
      </c>
      <c r="R2309" s="386"/>
      <c r="S2309" s="386"/>
      <c r="T2309" s="386" t="s">
        <v>391</v>
      </c>
      <c r="U2309" s="386" t="s">
        <v>407</v>
      </c>
    </row>
    <row r="2310" spans="1:21">
      <c r="A2310" s="386" t="s">
        <v>108</v>
      </c>
      <c r="B2310" s="386" t="s">
        <v>5</v>
      </c>
      <c r="C2310" s="386"/>
      <c r="D2310" s="387">
        <v>45108</v>
      </c>
      <c r="E2310" s="386">
        <v>7</v>
      </c>
      <c r="F2310" s="386">
        <v>2023</v>
      </c>
      <c r="G2310" s="388">
        <v>10</v>
      </c>
      <c r="H2310" s="388">
        <v>25</v>
      </c>
      <c r="I2310" s="388">
        <v>0.83333333333333337</v>
      </c>
      <c r="J2310" s="388">
        <v>0</v>
      </c>
      <c r="K2310" s="386" t="s">
        <v>108</v>
      </c>
      <c r="L2310" s="386" t="s">
        <v>41</v>
      </c>
      <c r="M2310" s="386" t="s">
        <v>382</v>
      </c>
      <c r="N2310" s="386" t="s">
        <v>109</v>
      </c>
      <c r="O2310" s="386" t="s">
        <v>110</v>
      </c>
      <c r="P2310" s="386" t="s">
        <v>60</v>
      </c>
      <c r="Q2310" s="386" t="s">
        <v>237</v>
      </c>
      <c r="R2310" s="386"/>
      <c r="S2310" s="386"/>
      <c r="T2310" s="386" t="s">
        <v>391</v>
      </c>
      <c r="U2310" s="386" t="s">
        <v>407</v>
      </c>
    </row>
    <row r="2311" spans="1:21">
      <c r="A2311" s="386" t="s">
        <v>108</v>
      </c>
      <c r="B2311" s="386" t="s">
        <v>11</v>
      </c>
      <c r="C2311" s="386"/>
      <c r="D2311" s="387">
        <v>45108</v>
      </c>
      <c r="E2311" s="386">
        <v>7</v>
      </c>
      <c r="F2311" s="386">
        <v>2023</v>
      </c>
      <c r="G2311" s="388">
        <v>110</v>
      </c>
      <c r="H2311" s="388">
        <v>25</v>
      </c>
      <c r="I2311" s="388">
        <v>9.1666666666666661</v>
      </c>
      <c r="J2311" s="388">
        <v>3.76</v>
      </c>
      <c r="K2311" s="386" t="s">
        <v>108</v>
      </c>
      <c r="L2311" s="386" t="s">
        <v>41</v>
      </c>
      <c r="M2311" s="386" t="s">
        <v>382</v>
      </c>
      <c r="N2311" s="386" t="s">
        <v>109</v>
      </c>
      <c r="O2311" s="386" t="s">
        <v>110</v>
      </c>
      <c r="P2311" s="386" t="s">
        <v>60</v>
      </c>
      <c r="Q2311" s="386" t="s">
        <v>237</v>
      </c>
      <c r="R2311" s="386"/>
      <c r="S2311" s="386"/>
      <c r="T2311" s="386" t="s">
        <v>391</v>
      </c>
      <c r="U2311" s="386" t="s">
        <v>407</v>
      </c>
    </row>
    <row r="2312" spans="1:21">
      <c r="A2312" s="386" t="s">
        <v>108</v>
      </c>
      <c r="B2312" s="386" t="s">
        <v>12</v>
      </c>
      <c r="C2312" s="386"/>
      <c r="D2312" s="387">
        <v>45108</v>
      </c>
      <c r="E2312" s="386">
        <v>7</v>
      </c>
      <c r="F2312" s="386">
        <v>2023</v>
      </c>
      <c r="G2312" s="388">
        <v>15</v>
      </c>
      <c r="H2312" s="388">
        <v>25</v>
      </c>
      <c r="I2312" s="388">
        <v>1.25</v>
      </c>
      <c r="J2312" s="388">
        <v>0</v>
      </c>
      <c r="K2312" s="386" t="s">
        <v>108</v>
      </c>
      <c r="L2312" s="386" t="s">
        <v>41</v>
      </c>
      <c r="M2312" s="386" t="s">
        <v>382</v>
      </c>
      <c r="N2312" s="386" t="s">
        <v>109</v>
      </c>
      <c r="O2312" s="386" t="s">
        <v>110</v>
      </c>
      <c r="P2312" s="386" t="s">
        <v>60</v>
      </c>
      <c r="Q2312" s="386" t="s">
        <v>237</v>
      </c>
      <c r="R2312" s="386"/>
      <c r="S2312" s="386"/>
      <c r="T2312" s="386" t="s">
        <v>391</v>
      </c>
      <c r="U2312" s="386" t="s">
        <v>407</v>
      </c>
    </row>
    <row r="2313" spans="1:21">
      <c r="A2313" s="386" t="s">
        <v>108</v>
      </c>
      <c r="B2313" s="386" t="s">
        <v>15</v>
      </c>
      <c r="C2313" s="386"/>
      <c r="D2313" s="387">
        <v>45108</v>
      </c>
      <c r="E2313" s="386">
        <v>7</v>
      </c>
      <c r="F2313" s="386">
        <v>2023</v>
      </c>
      <c r="G2313" s="388">
        <v>0</v>
      </c>
      <c r="H2313" s="388">
        <v>25</v>
      </c>
      <c r="I2313" s="388">
        <v>0</v>
      </c>
      <c r="J2313" s="388">
        <v>0</v>
      </c>
      <c r="K2313" s="386" t="s">
        <v>108</v>
      </c>
      <c r="L2313" s="386" t="s">
        <v>41</v>
      </c>
      <c r="M2313" s="386" t="s">
        <v>382</v>
      </c>
      <c r="N2313" s="386" t="s">
        <v>109</v>
      </c>
      <c r="O2313" s="386" t="s">
        <v>110</v>
      </c>
      <c r="P2313" s="386" t="s">
        <v>60</v>
      </c>
      <c r="Q2313" s="386" t="s">
        <v>237</v>
      </c>
      <c r="R2313" s="386"/>
      <c r="S2313" s="386"/>
      <c r="T2313" s="386" t="s">
        <v>391</v>
      </c>
      <c r="U2313" s="386" t="s">
        <v>407</v>
      </c>
    </row>
    <row r="2314" spans="1:21">
      <c r="A2314" s="386" t="s">
        <v>108</v>
      </c>
      <c r="B2314" s="386" t="s">
        <v>16</v>
      </c>
      <c r="C2314" s="386"/>
      <c r="D2314" s="387">
        <v>45108</v>
      </c>
      <c r="E2314" s="386">
        <v>7</v>
      </c>
      <c r="F2314" s="386">
        <v>2023</v>
      </c>
      <c r="G2314" s="388">
        <v>0</v>
      </c>
      <c r="H2314" s="388">
        <v>25</v>
      </c>
      <c r="I2314" s="388">
        <v>0</v>
      </c>
      <c r="J2314" s="388">
        <v>0</v>
      </c>
      <c r="K2314" s="386" t="s">
        <v>108</v>
      </c>
      <c r="L2314" s="386" t="s">
        <v>41</v>
      </c>
      <c r="M2314" s="386" t="s">
        <v>382</v>
      </c>
      <c r="N2314" s="386" t="s">
        <v>109</v>
      </c>
      <c r="O2314" s="386" t="s">
        <v>110</v>
      </c>
      <c r="P2314" s="386" t="s">
        <v>60</v>
      </c>
      <c r="Q2314" s="386" t="s">
        <v>237</v>
      </c>
      <c r="R2314" s="386"/>
      <c r="S2314" s="386"/>
      <c r="T2314" s="386" t="s">
        <v>391</v>
      </c>
      <c r="U2314" s="386" t="s">
        <v>407</v>
      </c>
    </row>
    <row r="2315" spans="1:21">
      <c r="A2315" s="386" t="s">
        <v>108</v>
      </c>
      <c r="B2315" s="386" t="s">
        <v>17</v>
      </c>
      <c r="C2315" s="386"/>
      <c r="D2315" s="387">
        <v>45108</v>
      </c>
      <c r="E2315" s="386">
        <v>7</v>
      </c>
      <c r="F2315" s="386">
        <v>2023</v>
      </c>
      <c r="G2315" s="388">
        <v>0</v>
      </c>
      <c r="H2315" s="388">
        <v>25</v>
      </c>
      <c r="I2315" s="388">
        <v>0</v>
      </c>
      <c r="J2315" s="388">
        <v>0</v>
      </c>
      <c r="K2315" s="386" t="s">
        <v>108</v>
      </c>
      <c r="L2315" s="386" t="s">
        <v>41</v>
      </c>
      <c r="M2315" s="386" t="s">
        <v>382</v>
      </c>
      <c r="N2315" s="386" t="s">
        <v>109</v>
      </c>
      <c r="O2315" s="386" t="s">
        <v>110</v>
      </c>
      <c r="P2315" s="386" t="s">
        <v>60</v>
      </c>
      <c r="Q2315" s="386" t="s">
        <v>237</v>
      </c>
      <c r="R2315" s="386"/>
      <c r="S2315" s="386"/>
      <c r="T2315" s="386" t="s">
        <v>391</v>
      </c>
      <c r="U2315" s="386" t="s">
        <v>407</v>
      </c>
    </row>
    <row r="2316" spans="1:21">
      <c r="A2316" s="386" t="s">
        <v>108</v>
      </c>
      <c r="B2316" s="386" t="s">
        <v>132</v>
      </c>
      <c r="C2316" s="386"/>
      <c r="D2316" s="387">
        <v>45108</v>
      </c>
      <c r="E2316" s="386">
        <v>7</v>
      </c>
      <c r="F2316" s="386">
        <v>2023</v>
      </c>
      <c r="G2316" s="388">
        <v>0</v>
      </c>
      <c r="H2316" s="388">
        <v>25</v>
      </c>
      <c r="I2316" s="388">
        <v>0</v>
      </c>
      <c r="J2316" s="388">
        <v>0</v>
      </c>
      <c r="K2316" s="386" t="s">
        <v>108</v>
      </c>
      <c r="L2316" s="386" t="s">
        <v>41</v>
      </c>
      <c r="M2316" s="386" t="s">
        <v>382</v>
      </c>
      <c r="N2316" s="386" t="s">
        <v>109</v>
      </c>
      <c r="O2316" s="386" t="s">
        <v>110</v>
      </c>
      <c r="P2316" s="386" t="s">
        <v>60</v>
      </c>
      <c r="Q2316" s="386" t="s">
        <v>237</v>
      </c>
      <c r="R2316" s="386"/>
      <c r="S2316" s="386"/>
      <c r="T2316" s="386" t="s">
        <v>391</v>
      </c>
      <c r="U2316" s="386" t="s">
        <v>407</v>
      </c>
    </row>
    <row r="2317" spans="1:21">
      <c r="A2317" s="386" t="s">
        <v>108</v>
      </c>
      <c r="B2317" s="386" t="s">
        <v>13</v>
      </c>
      <c r="C2317" s="386"/>
      <c r="D2317" s="387">
        <v>45108</v>
      </c>
      <c r="E2317" s="386">
        <v>7</v>
      </c>
      <c r="F2317" s="386">
        <v>2023</v>
      </c>
      <c r="G2317" s="388">
        <v>0</v>
      </c>
      <c r="H2317" s="388">
        <v>25</v>
      </c>
      <c r="I2317" s="388">
        <v>0</v>
      </c>
      <c r="J2317" s="388">
        <v>0</v>
      </c>
      <c r="K2317" s="386" t="s">
        <v>108</v>
      </c>
      <c r="L2317" s="386" t="s">
        <v>41</v>
      </c>
      <c r="M2317" s="386" t="s">
        <v>382</v>
      </c>
      <c r="N2317" s="386" t="s">
        <v>109</v>
      </c>
      <c r="O2317" s="386" t="s">
        <v>110</v>
      </c>
      <c r="P2317" s="386" t="s">
        <v>60</v>
      </c>
      <c r="Q2317" s="386" t="s">
        <v>237</v>
      </c>
      <c r="R2317" s="386"/>
      <c r="S2317" s="386"/>
      <c r="T2317" s="386" t="s">
        <v>391</v>
      </c>
      <c r="U2317" s="386" t="s">
        <v>407</v>
      </c>
    </row>
    <row r="2318" spans="1:21">
      <c r="A2318" s="386" t="s">
        <v>108</v>
      </c>
      <c r="B2318" s="386" t="s">
        <v>14</v>
      </c>
      <c r="C2318" s="386"/>
      <c r="D2318" s="387">
        <v>45108</v>
      </c>
      <c r="E2318" s="386">
        <v>7</v>
      </c>
      <c r="F2318" s="386">
        <v>2023</v>
      </c>
      <c r="G2318" s="388">
        <v>0</v>
      </c>
      <c r="H2318" s="388">
        <v>25</v>
      </c>
      <c r="I2318" s="388">
        <v>0</v>
      </c>
      <c r="J2318" s="388">
        <v>0</v>
      </c>
      <c r="K2318" s="386" t="s">
        <v>108</v>
      </c>
      <c r="L2318" s="386" t="s">
        <v>41</v>
      </c>
      <c r="M2318" s="386" t="s">
        <v>382</v>
      </c>
      <c r="N2318" s="386" t="s">
        <v>109</v>
      </c>
      <c r="O2318" s="386" t="s">
        <v>110</v>
      </c>
      <c r="P2318" s="386" t="s">
        <v>60</v>
      </c>
      <c r="Q2318" s="386" t="s">
        <v>237</v>
      </c>
      <c r="R2318" s="386"/>
      <c r="S2318" s="386"/>
      <c r="T2318" s="386" t="s">
        <v>391</v>
      </c>
      <c r="U2318" s="386" t="s">
        <v>407</v>
      </c>
    </row>
    <row r="2319" spans="1:21">
      <c r="A2319" s="386" t="s">
        <v>354</v>
      </c>
      <c r="B2319" s="386" t="s">
        <v>3</v>
      </c>
      <c r="C2319" s="386"/>
      <c r="D2319" s="387">
        <v>45108</v>
      </c>
      <c r="E2319" s="386">
        <v>7</v>
      </c>
      <c r="F2319" s="386">
        <v>2023</v>
      </c>
      <c r="G2319" s="388">
        <v>251.46964575000001</v>
      </c>
      <c r="H2319" s="388">
        <v>25</v>
      </c>
      <c r="I2319" s="388">
        <v>20.955803812500001</v>
      </c>
      <c r="J2319" s="388">
        <v>50.45538704539107</v>
      </c>
      <c r="K2319" s="386" t="s">
        <v>354</v>
      </c>
      <c r="L2319" s="386" t="s">
        <v>41</v>
      </c>
      <c r="M2319" s="386" t="s">
        <v>383</v>
      </c>
      <c r="N2319" s="386" t="s">
        <v>380</v>
      </c>
      <c r="O2319" s="386" t="s">
        <v>384</v>
      </c>
      <c r="P2319" s="386" t="s">
        <v>46</v>
      </c>
      <c r="Q2319" s="386" t="s">
        <v>385</v>
      </c>
      <c r="R2319" s="386"/>
      <c r="S2319" s="386"/>
      <c r="T2319" s="386" t="s">
        <v>391</v>
      </c>
      <c r="U2319" s="386" t="s">
        <v>407</v>
      </c>
    </row>
    <row r="2320" spans="1:21">
      <c r="A2320" s="386" t="s">
        <v>354</v>
      </c>
      <c r="B2320" s="386" t="s">
        <v>4</v>
      </c>
      <c r="C2320" s="386"/>
      <c r="D2320" s="387">
        <v>45108</v>
      </c>
      <c r="E2320" s="386">
        <v>7</v>
      </c>
      <c r="F2320" s="386">
        <v>2023</v>
      </c>
      <c r="G2320" s="388">
        <v>107.295</v>
      </c>
      <c r="H2320" s="388">
        <v>25</v>
      </c>
      <c r="I2320" s="388">
        <v>8.9412500000000001</v>
      </c>
      <c r="J2320" s="388">
        <v>0.48425279999999998</v>
      </c>
      <c r="K2320" s="386" t="s">
        <v>354</v>
      </c>
      <c r="L2320" s="386" t="s">
        <v>41</v>
      </c>
      <c r="M2320" s="386" t="s">
        <v>383</v>
      </c>
      <c r="N2320" s="386" t="s">
        <v>380</v>
      </c>
      <c r="O2320" s="386" t="s">
        <v>384</v>
      </c>
      <c r="P2320" s="386" t="s">
        <v>46</v>
      </c>
      <c r="Q2320" s="386" t="s">
        <v>385</v>
      </c>
      <c r="R2320" s="386"/>
      <c r="S2320" s="386"/>
      <c r="T2320" s="386" t="s">
        <v>391</v>
      </c>
      <c r="U2320" s="386" t="s">
        <v>407</v>
      </c>
    </row>
    <row r="2321" spans="1:21">
      <c r="A2321" s="386" t="s">
        <v>354</v>
      </c>
      <c r="B2321" s="386" t="s">
        <v>8</v>
      </c>
      <c r="C2321" s="386"/>
      <c r="D2321" s="387">
        <v>45108</v>
      </c>
      <c r="E2321" s="386">
        <v>7</v>
      </c>
      <c r="F2321" s="386">
        <v>2023</v>
      </c>
      <c r="G2321" s="388">
        <v>0</v>
      </c>
      <c r="H2321" s="388">
        <v>25</v>
      </c>
      <c r="I2321" s="388">
        <v>0</v>
      </c>
      <c r="J2321" s="388">
        <v>0</v>
      </c>
      <c r="K2321" s="386" t="s">
        <v>354</v>
      </c>
      <c r="L2321" s="386" t="s">
        <v>41</v>
      </c>
      <c r="M2321" s="386" t="s">
        <v>383</v>
      </c>
      <c r="N2321" s="386" t="s">
        <v>380</v>
      </c>
      <c r="O2321" s="386" t="s">
        <v>384</v>
      </c>
      <c r="P2321" s="386" t="s">
        <v>46</v>
      </c>
      <c r="Q2321" s="386" t="s">
        <v>385</v>
      </c>
      <c r="R2321" s="386"/>
      <c r="S2321" s="386"/>
      <c r="T2321" s="386" t="s">
        <v>391</v>
      </c>
      <c r="U2321" s="386" t="s">
        <v>407</v>
      </c>
    </row>
    <row r="2322" spans="1:21">
      <c r="A2322" s="386" t="s">
        <v>354</v>
      </c>
      <c r="B2322" s="386" t="s">
        <v>9</v>
      </c>
      <c r="C2322" s="386"/>
      <c r="D2322" s="387">
        <v>45108</v>
      </c>
      <c r="E2322" s="386">
        <v>7</v>
      </c>
      <c r="F2322" s="386">
        <v>2023</v>
      </c>
      <c r="G2322" s="388">
        <v>0</v>
      </c>
      <c r="H2322" s="388">
        <v>25</v>
      </c>
      <c r="I2322" s="388">
        <v>0</v>
      </c>
      <c r="J2322" s="388">
        <v>0</v>
      </c>
      <c r="K2322" s="386" t="s">
        <v>354</v>
      </c>
      <c r="L2322" s="386" t="s">
        <v>41</v>
      </c>
      <c r="M2322" s="386" t="s">
        <v>383</v>
      </c>
      <c r="N2322" s="386" t="s">
        <v>380</v>
      </c>
      <c r="O2322" s="386" t="s">
        <v>384</v>
      </c>
      <c r="P2322" s="386" t="s">
        <v>46</v>
      </c>
      <c r="Q2322" s="386" t="s">
        <v>385</v>
      </c>
      <c r="R2322" s="386"/>
      <c r="S2322" s="386"/>
      <c r="T2322" s="386" t="s">
        <v>391</v>
      </c>
      <c r="U2322" s="386" t="s">
        <v>407</v>
      </c>
    </row>
    <row r="2323" spans="1:21">
      <c r="A2323" s="386" t="s">
        <v>354</v>
      </c>
      <c r="B2323" s="386" t="s">
        <v>10</v>
      </c>
      <c r="C2323" s="386"/>
      <c r="D2323" s="387">
        <v>45108</v>
      </c>
      <c r="E2323" s="386">
        <v>7</v>
      </c>
      <c r="F2323" s="386">
        <v>2023</v>
      </c>
      <c r="G2323" s="388">
        <v>0</v>
      </c>
      <c r="H2323" s="388">
        <v>25</v>
      </c>
      <c r="I2323" s="388">
        <v>0</v>
      </c>
      <c r="J2323" s="388">
        <v>0</v>
      </c>
      <c r="K2323" s="386" t="s">
        <v>354</v>
      </c>
      <c r="L2323" s="386" t="s">
        <v>41</v>
      </c>
      <c r="M2323" s="386" t="s">
        <v>383</v>
      </c>
      <c r="N2323" s="386" t="s">
        <v>380</v>
      </c>
      <c r="O2323" s="386" t="s">
        <v>384</v>
      </c>
      <c r="P2323" s="386" t="s">
        <v>46</v>
      </c>
      <c r="Q2323" s="386" t="s">
        <v>385</v>
      </c>
      <c r="R2323" s="386"/>
      <c r="S2323" s="386"/>
      <c r="T2323" s="386" t="s">
        <v>391</v>
      </c>
      <c r="U2323" s="386" t="s">
        <v>407</v>
      </c>
    </row>
    <row r="2324" spans="1:21">
      <c r="A2324" s="386" t="s">
        <v>354</v>
      </c>
      <c r="B2324" s="386" t="s">
        <v>5</v>
      </c>
      <c r="C2324" s="386"/>
      <c r="D2324" s="387">
        <v>45108</v>
      </c>
      <c r="E2324" s="386">
        <v>7</v>
      </c>
      <c r="F2324" s="386">
        <v>2023</v>
      </c>
      <c r="G2324" s="388">
        <v>19.600000000000001</v>
      </c>
      <c r="H2324" s="388">
        <v>25</v>
      </c>
      <c r="I2324" s="388">
        <v>1.6333333333333335</v>
      </c>
      <c r="J2324" s="388">
        <v>0</v>
      </c>
      <c r="K2324" s="386" t="s">
        <v>354</v>
      </c>
      <c r="L2324" s="386" t="s">
        <v>41</v>
      </c>
      <c r="M2324" s="386" t="s">
        <v>383</v>
      </c>
      <c r="N2324" s="386" t="s">
        <v>380</v>
      </c>
      <c r="O2324" s="386" t="s">
        <v>384</v>
      </c>
      <c r="P2324" s="386" t="s">
        <v>46</v>
      </c>
      <c r="Q2324" s="386" t="s">
        <v>385</v>
      </c>
      <c r="R2324" s="386"/>
      <c r="S2324" s="386"/>
      <c r="T2324" s="386" t="s">
        <v>391</v>
      </c>
      <c r="U2324" s="386" t="s">
        <v>407</v>
      </c>
    </row>
    <row r="2325" spans="1:21">
      <c r="A2325" s="386" t="s">
        <v>354</v>
      </c>
      <c r="B2325" s="386" t="s">
        <v>11</v>
      </c>
      <c r="C2325" s="386"/>
      <c r="D2325" s="387">
        <v>45108</v>
      </c>
      <c r="E2325" s="386">
        <v>7</v>
      </c>
      <c r="F2325" s="386">
        <v>2023</v>
      </c>
      <c r="G2325" s="388">
        <v>171.51</v>
      </c>
      <c r="H2325" s="388">
        <v>25</v>
      </c>
      <c r="I2325" s="388">
        <v>14.2925</v>
      </c>
      <c r="J2325" s="388">
        <v>98.55622666666666</v>
      </c>
      <c r="K2325" s="386" t="s">
        <v>354</v>
      </c>
      <c r="L2325" s="386" t="s">
        <v>41</v>
      </c>
      <c r="M2325" s="386" t="s">
        <v>383</v>
      </c>
      <c r="N2325" s="386" t="s">
        <v>380</v>
      </c>
      <c r="O2325" s="386" t="s">
        <v>384</v>
      </c>
      <c r="P2325" s="386" t="s">
        <v>46</v>
      </c>
      <c r="Q2325" s="386" t="s">
        <v>385</v>
      </c>
      <c r="R2325" s="386"/>
      <c r="S2325" s="386"/>
      <c r="T2325" s="386" t="s">
        <v>391</v>
      </c>
      <c r="U2325" s="386" t="s">
        <v>407</v>
      </c>
    </row>
    <row r="2326" spans="1:21">
      <c r="A2326" s="386" t="s">
        <v>354</v>
      </c>
      <c r="B2326" s="386" t="s">
        <v>12</v>
      </c>
      <c r="C2326" s="386"/>
      <c r="D2326" s="387">
        <v>45108</v>
      </c>
      <c r="E2326" s="386">
        <v>7</v>
      </c>
      <c r="F2326" s="386">
        <v>2023</v>
      </c>
      <c r="G2326" s="388">
        <v>72</v>
      </c>
      <c r="H2326" s="388">
        <v>25</v>
      </c>
      <c r="I2326" s="388">
        <v>6</v>
      </c>
      <c r="J2326" s="388">
        <v>0</v>
      </c>
      <c r="K2326" s="386" t="s">
        <v>354</v>
      </c>
      <c r="L2326" s="386" t="s">
        <v>41</v>
      </c>
      <c r="M2326" s="386" t="s">
        <v>383</v>
      </c>
      <c r="N2326" s="386" t="s">
        <v>380</v>
      </c>
      <c r="O2326" s="386" t="s">
        <v>384</v>
      </c>
      <c r="P2326" s="386" t="s">
        <v>46</v>
      </c>
      <c r="Q2326" s="386" t="s">
        <v>385</v>
      </c>
      <c r="R2326" s="386"/>
      <c r="S2326" s="386"/>
      <c r="T2326" s="386" t="s">
        <v>391</v>
      </c>
      <c r="U2326" s="386" t="s">
        <v>407</v>
      </c>
    </row>
    <row r="2327" spans="1:21">
      <c r="A2327" s="386" t="s">
        <v>354</v>
      </c>
      <c r="B2327" s="386" t="s">
        <v>15</v>
      </c>
      <c r="C2327" s="386"/>
      <c r="D2327" s="387">
        <v>45108</v>
      </c>
      <c r="E2327" s="386">
        <v>7</v>
      </c>
      <c r="F2327" s="386">
        <v>2023</v>
      </c>
      <c r="G2327" s="388">
        <v>0</v>
      </c>
      <c r="H2327" s="388">
        <v>25</v>
      </c>
      <c r="I2327" s="388">
        <v>0</v>
      </c>
      <c r="J2327" s="388">
        <v>0</v>
      </c>
      <c r="K2327" s="386" t="s">
        <v>354</v>
      </c>
      <c r="L2327" s="386" t="s">
        <v>41</v>
      </c>
      <c r="M2327" s="386" t="s">
        <v>383</v>
      </c>
      <c r="N2327" s="386" t="s">
        <v>380</v>
      </c>
      <c r="O2327" s="386" t="s">
        <v>384</v>
      </c>
      <c r="P2327" s="386" t="s">
        <v>46</v>
      </c>
      <c r="Q2327" s="386" t="s">
        <v>385</v>
      </c>
      <c r="R2327" s="386"/>
      <c r="S2327" s="386"/>
      <c r="T2327" s="386" t="s">
        <v>391</v>
      </c>
      <c r="U2327" s="386" t="s">
        <v>407</v>
      </c>
    </row>
    <row r="2328" spans="1:21">
      <c r="A2328" s="386" t="s">
        <v>354</v>
      </c>
      <c r="B2328" s="386" t="s">
        <v>16</v>
      </c>
      <c r="C2328" s="386"/>
      <c r="D2328" s="387">
        <v>45108</v>
      </c>
      <c r="E2328" s="386">
        <v>7</v>
      </c>
      <c r="F2328" s="386">
        <v>2023</v>
      </c>
      <c r="G2328" s="388">
        <v>0</v>
      </c>
      <c r="H2328" s="388">
        <v>25</v>
      </c>
      <c r="I2328" s="388">
        <v>0</v>
      </c>
      <c r="J2328" s="388">
        <v>0</v>
      </c>
      <c r="K2328" s="386" t="s">
        <v>354</v>
      </c>
      <c r="L2328" s="386" t="s">
        <v>41</v>
      </c>
      <c r="M2328" s="386" t="s">
        <v>383</v>
      </c>
      <c r="N2328" s="386" t="s">
        <v>380</v>
      </c>
      <c r="O2328" s="386" t="s">
        <v>384</v>
      </c>
      <c r="P2328" s="386" t="s">
        <v>46</v>
      </c>
      <c r="Q2328" s="386" t="s">
        <v>385</v>
      </c>
      <c r="R2328" s="386"/>
      <c r="S2328" s="386"/>
      <c r="T2328" s="386" t="s">
        <v>391</v>
      </c>
      <c r="U2328" s="386" t="s">
        <v>407</v>
      </c>
    </row>
    <row r="2329" spans="1:21">
      <c r="A2329" s="386" t="s">
        <v>354</v>
      </c>
      <c r="B2329" s="386" t="s">
        <v>17</v>
      </c>
      <c r="C2329" s="386"/>
      <c r="D2329" s="387">
        <v>45108</v>
      </c>
      <c r="E2329" s="386">
        <v>7</v>
      </c>
      <c r="F2329" s="386">
        <v>2023</v>
      </c>
      <c r="G2329" s="388">
        <v>0</v>
      </c>
      <c r="H2329" s="388">
        <v>25</v>
      </c>
      <c r="I2329" s="388">
        <v>0</v>
      </c>
      <c r="J2329" s="388">
        <v>0</v>
      </c>
      <c r="K2329" s="386" t="s">
        <v>354</v>
      </c>
      <c r="L2329" s="386" t="s">
        <v>41</v>
      </c>
      <c r="M2329" s="386" t="s">
        <v>383</v>
      </c>
      <c r="N2329" s="386" t="s">
        <v>380</v>
      </c>
      <c r="O2329" s="386" t="s">
        <v>384</v>
      </c>
      <c r="P2329" s="386" t="s">
        <v>46</v>
      </c>
      <c r="Q2329" s="386" t="s">
        <v>385</v>
      </c>
      <c r="R2329" s="386"/>
      <c r="S2329" s="386"/>
      <c r="T2329" s="386" t="s">
        <v>391</v>
      </c>
      <c r="U2329" s="386" t="s">
        <v>407</v>
      </c>
    </row>
    <row r="2330" spans="1:21">
      <c r="A2330" s="386" t="s">
        <v>354</v>
      </c>
      <c r="B2330" s="386" t="s">
        <v>132</v>
      </c>
      <c r="C2330" s="386"/>
      <c r="D2330" s="387">
        <v>45108</v>
      </c>
      <c r="E2330" s="386">
        <v>7</v>
      </c>
      <c r="F2330" s="386">
        <v>2023</v>
      </c>
      <c r="G2330" s="388">
        <v>0</v>
      </c>
      <c r="H2330" s="388">
        <v>25</v>
      </c>
      <c r="I2330" s="388">
        <v>0</v>
      </c>
      <c r="J2330" s="388">
        <v>0</v>
      </c>
      <c r="K2330" s="386" t="s">
        <v>354</v>
      </c>
      <c r="L2330" s="386" t="s">
        <v>41</v>
      </c>
      <c r="M2330" s="386" t="s">
        <v>383</v>
      </c>
      <c r="N2330" s="386" t="s">
        <v>380</v>
      </c>
      <c r="O2330" s="386" t="s">
        <v>384</v>
      </c>
      <c r="P2330" s="386" t="s">
        <v>46</v>
      </c>
      <c r="Q2330" s="386" t="s">
        <v>385</v>
      </c>
      <c r="R2330" s="386"/>
      <c r="S2330" s="386"/>
      <c r="T2330" s="386" t="s">
        <v>391</v>
      </c>
      <c r="U2330" s="386" t="s">
        <v>407</v>
      </c>
    </row>
    <row r="2331" spans="1:21">
      <c r="A2331" s="386" t="s">
        <v>354</v>
      </c>
      <c r="B2331" s="386" t="s">
        <v>13</v>
      </c>
      <c r="C2331" s="386"/>
      <c r="D2331" s="387">
        <v>45108</v>
      </c>
      <c r="E2331" s="386">
        <v>7</v>
      </c>
      <c r="F2331" s="386">
        <v>2023</v>
      </c>
      <c r="G2331" s="388">
        <v>0</v>
      </c>
      <c r="H2331" s="388">
        <v>25</v>
      </c>
      <c r="I2331" s="388">
        <v>0</v>
      </c>
      <c r="J2331" s="388">
        <v>0</v>
      </c>
      <c r="K2331" s="386" t="s">
        <v>354</v>
      </c>
      <c r="L2331" s="386" t="s">
        <v>41</v>
      </c>
      <c r="M2331" s="386" t="s">
        <v>383</v>
      </c>
      <c r="N2331" s="386" t="s">
        <v>380</v>
      </c>
      <c r="O2331" s="386" t="s">
        <v>384</v>
      </c>
      <c r="P2331" s="386" t="s">
        <v>46</v>
      </c>
      <c r="Q2331" s="386" t="s">
        <v>385</v>
      </c>
      <c r="R2331" s="386"/>
      <c r="S2331" s="386"/>
      <c r="T2331" s="386" t="s">
        <v>391</v>
      </c>
      <c r="U2331" s="386" t="s">
        <v>407</v>
      </c>
    </row>
    <row r="2332" spans="1:21">
      <c r="A2332" s="386" t="s">
        <v>354</v>
      </c>
      <c r="B2332" s="386" t="s">
        <v>14</v>
      </c>
      <c r="C2332" s="386"/>
      <c r="D2332" s="387">
        <v>45108</v>
      </c>
      <c r="E2332" s="386">
        <v>7</v>
      </c>
      <c r="F2332" s="386">
        <v>2023</v>
      </c>
      <c r="G2332" s="388">
        <v>0</v>
      </c>
      <c r="H2332" s="388">
        <v>25</v>
      </c>
      <c r="I2332" s="388">
        <v>0</v>
      </c>
      <c r="J2332" s="388">
        <v>0</v>
      </c>
      <c r="K2332" s="386" t="s">
        <v>354</v>
      </c>
      <c r="L2332" s="386" t="s">
        <v>41</v>
      </c>
      <c r="M2332" s="386" t="s">
        <v>383</v>
      </c>
      <c r="N2332" s="386" t="s">
        <v>380</v>
      </c>
      <c r="O2332" s="386" t="s">
        <v>384</v>
      </c>
      <c r="P2332" s="386" t="s">
        <v>46</v>
      </c>
      <c r="Q2332" s="386" t="s">
        <v>385</v>
      </c>
      <c r="R2332" s="386"/>
      <c r="S2332" s="386"/>
      <c r="T2332" s="386" t="s">
        <v>391</v>
      </c>
      <c r="U2332" s="386" t="s">
        <v>407</v>
      </c>
    </row>
    <row r="2333" spans="1:21">
      <c r="A2333" s="386" t="s">
        <v>112</v>
      </c>
      <c r="B2333" s="386" t="s">
        <v>7</v>
      </c>
      <c r="C2333" s="386"/>
      <c r="D2333" s="387">
        <v>45108</v>
      </c>
      <c r="E2333" s="386">
        <v>7</v>
      </c>
      <c r="F2333" s="386">
        <v>2023</v>
      </c>
      <c r="G2333" s="388">
        <v>3</v>
      </c>
      <c r="H2333" s="388">
        <v>25</v>
      </c>
      <c r="I2333" s="388">
        <v>0.25</v>
      </c>
      <c r="J2333" s="388">
        <v>0.307</v>
      </c>
      <c r="K2333" s="386" t="s">
        <v>112</v>
      </c>
      <c r="L2333" s="386" t="s">
        <v>72</v>
      </c>
      <c r="M2333" s="386" t="s">
        <v>244</v>
      </c>
      <c r="N2333" s="386" t="s">
        <v>62</v>
      </c>
      <c r="O2333" s="386" t="s">
        <v>113</v>
      </c>
      <c r="P2333" s="386" t="s">
        <v>60</v>
      </c>
      <c r="Q2333" s="386" t="s">
        <v>193</v>
      </c>
      <c r="R2333" s="386"/>
      <c r="S2333" s="386"/>
      <c r="T2333" s="386" t="s">
        <v>391</v>
      </c>
      <c r="U2333" s="386" t="s">
        <v>407</v>
      </c>
    </row>
    <row r="2334" spans="1:21">
      <c r="A2334" s="386" t="s">
        <v>112</v>
      </c>
      <c r="B2334" s="386" t="s">
        <v>8</v>
      </c>
      <c r="C2334" s="386"/>
      <c r="D2334" s="387">
        <v>45108</v>
      </c>
      <c r="E2334" s="386">
        <v>7</v>
      </c>
      <c r="F2334" s="386">
        <v>2023</v>
      </c>
      <c r="G2334" s="388">
        <v>0</v>
      </c>
      <c r="H2334" s="388">
        <v>25</v>
      </c>
      <c r="I2334" s="388">
        <v>0</v>
      </c>
      <c r="J2334" s="388">
        <v>0</v>
      </c>
      <c r="K2334" s="386" t="s">
        <v>112</v>
      </c>
      <c r="L2334" s="386" t="s">
        <v>72</v>
      </c>
      <c r="M2334" s="386" t="s">
        <v>244</v>
      </c>
      <c r="N2334" s="386" t="s">
        <v>62</v>
      </c>
      <c r="O2334" s="386" t="s">
        <v>113</v>
      </c>
      <c r="P2334" s="386" t="s">
        <v>60</v>
      </c>
      <c r="Q2334" s="386" t="s">
        <v>193</v>
      </c>
      <c r="R2334" s="386"/>
      <c r="S2334" s="386"/>
      <c r="T2334" s="386" t="s">
        <v>391</v>
      </c>
      <c r="U2334" s="386" t="s">
        <v>407</v>
      </c>
    </row>
    <row r="2335" spans="1:21">
      <c r="A2335" s="386" t="s">
        <v>112</v>
      </c>
      <c r="B2335" s="386" t="s">
        <v>9</v>
      </c>
      <c r="C2335" s="386"/>
      <c r="D2335" s="387">
        <v>45108</v>
      </c>
      <c r="E2335" s="386">
        <v>7</v>
      </c>
      <c r="F2335" s="386">
        <v>2023</v>
      </c>
      <c r="G2335" s="388">
        <v>3.5</v>
      </c>
      <c r="H2335" s="388">
        <v>25</v>
      </c>
      <c r="I2335" s="388">
        <v>0.29166666666666669</v>
      </c>
      <c r="J2335" s="388">
        <v>0</v>
      </c>
      <c r="K2335" s="386" t="s">
        <v>112</v>
      </c>
      <c r="L2335" s="386" t="s">
        <v>72</v>
      </c>
      <c r="M2335" s="386" t="s">
        <v>244</v>
      </c>
      <c r="N2335" s="386" t="s">
        <v>62</v>
      </c>
      <c r="O2335" s="386" t="s">
        <v>113</v>
      </c>
      <c r="P2335" s="386" t="s">
        <v>60</v>
      </c>
      <c r="Q2335" s="386" t="s">
        <v>193</v>
      </c>
      <c r="R2335" s="386"/>
      <c r="S2335" s="386"/>
      <c r="T2335" s="386" t="s">
        <v>391</v>
      </c>
      <c r="U2335" s="386" t="s">
        <v>407</v>
      </c>
    </row>
    <row r="2336" spans="1:21">
      <c r="A2336" s="386" t="s">
        <v>112</v>
      </c>
      <c r="B2336" s="386" t="s">
        <v>10</v>
      </c>
      <c r="C2336" s="386"/>
      <c r="D2336" s="387">
        <v>45108</v>
      </c>
      <c r="E2336" s="386">
        <v>7</v>
      </c>
      <c r="F2336" s="386">
        <v>2023</v>
      </c>
      <c r="G2336" s="388">
        <v>0.85</v>
      </c>
      <c r="H2336" s="388">
        <v>25</v>
      </c>
      <c r="I2336" s="388">
        <v>7.0833333333333331E-2</v>
      </c>
      <c r="J2336" s="388">
        <v>0</v>
      </c>
      <c r="K2336" s="386" t="s">
        <v>112</v>
      </c>
      <c r="L2336" s="386" t="s">
        <v>72</v>
      </c>
      <c r="M2336" s="386" t="s">
        <v>244</v>
      </c>
      <c r="N2336" s="386" t="s">
        <v>62</v>
      </c>
      <c r="O2336" s="386" t="s">
        <v>113</v>
      </c>
      <c r="P2336" s="386" t="s">
        <v>60</v>
      </c>
      <c r="Q2336" s="386" t="s">
        <v>193</v>
      </c>
      <c r="R2336" s="386"/>
      <c r="S2336" s="386"/>
      <c r="T2336" s="386" t="s">
        <v>391</v>
      </c>
      <c r="U2336" s="386" t="s">
        <v>407</v>
      </c>
    </row>
    <row r="2337" spans="1:21">
      <c r="A2337" s="386" t="s">
        <v>112</v>
      </c>
      <c r="B2337" s="386" t="s">
        <v>5</v>
      </c>
      <c r="C2337" s="386"/>
      <c r="D2337" s="387">
        <v>45108</v>
      </c>
      <c r="E2337" s="386">
        <v>7</v>
      </c>
      <c r="F2337" s="386">
        <v>2023</v>
      </c>
      <c r="G2337" s="388">
        <v>0.75</v>
      </c>
      <c r="H2337" s="388">
        <v>25</v>
      </c>
      <c r="I2337" s="388">
        <v>6.25E-2</v>
      </c>
      <c r="J2337" s="388">
        <v>0</v>
      </c>
      <c r="K2337" s="386" t="s">
        <v>112</v>
      </c>
      <c r="L2337" s="386" t="s">
        <v>72</v>
      </c>
      <c r="M2337" s="386" t="s">
        <v>244</v>
      </c>
      <c r="N2337" s="386" t="s">
        <v>62</v>
      </c>
      <c r="O2337" s="386" t="s">
        <v>113</v>
      </c>
      <c r="P2337" s="386" t="s">
        <v>60</v>
      </c>
      <c r="Q2337" s="386" t="s">
        <v>193</v>
      </c>
      <c r="R2337" s="386"/>
      <c r="S2337" s="386"/>
      <c r="T2337" s="386" t="s">
        <v>391</v>
      </c>
      <c r="U2337" s="386" t="s">
        <v>407</v>
      </c>
    </row>
    <row r="2338" spans="1:21">
      <c r="A2338" s="386" t="s">
        <v>112</v>
      </c>
      <c r="B2338" s="386" t="s">
        <v>11</v>
      </c>
      <c r="C2338" s="386"/>
      <c r="D2338" s="387">
        <v>45108</v>
      </c>
      <c r="E2338" s="386">
        <v>7</v>
      </c>
      <c r="F2338" s="386">
        <v>2023</v>
      </c>
      <c r="G2338" s="388">
        <v>14.6</v>
      </c>
      <c r="H2338" s="388">
        <v>25</v>
      </c>
      <c r="I2338" s="388">
        <v>1.2166666666666666</v>
      </c>
      <c r="J2338" s="388">
        <v>0</v>
      </c>
      <c r="K2338" s="386" t="s">
        <v>112</v>
      </c>
      <c r="L2338" s="386" t="s">
        <v>72</v>
      </c>
      <c r="M2338" s="386" t="s">
        <v>244</v>
      </c>
      <c r="N2338" s="386" t="s">
        <v>62</v>
      </c>
      <c r="O2338" s="386" t="s">
        <v>113</v>
      </c>
      <c r="P2338" s="386" t="s">
        <v>60</v>
      </c>
      <c r="Q2338" s="386" t="s">
        <v>193</v>
      </c>
      <c r="R2338" s="386"/>
      <c r="S2338" s="386"/>
      <c r="T2338" s="386" t="s">
        <v>391</v>
      </c>
      <c r="U2338" s="386" t="s">
        <v>407</v>
      </c>
    </row>
    <row r="2339" spans="1:21">
      <c r="A2339" s="386" t="s">
        <v>112</v>
      </c>
      <c r="B2339" s="386" t="s">
        <v>12</v>
      </c>
      <c r="C2339" s="386"/>
      <c r="D2339" s="387">
        <v>45108</v>
      </c>
      <c r="E2339" s="386">
        <v>7</v>
      </c>
      <c r="F2339" s="386">
        <v>2023</v>
      </c>
      <c r="G2339" s="388">
        <v>5.5</v>
      </c>
      <c r="H2339" s="388">
        <v>25</v>
      </c>
      <c r="I2339" s="388">
        <v>0.45833333333333331</v>
      </c>
      <c r="J2339" s="388">
        <v>0</v>
      </c>
      <c r="K2339" s="386" t="s">
        <v>112</v>
      </c>
      <c r="L2339" s="386" t="s">
        <v>72</v>
      </c>
      <c r="M2339" s="386" t="s">
        <v>244</v>
      </c>
      <c r="N2339" s="386" t="s">
        <v>62</v>
      </c>
      <c r="O2339" s="386" t="s">
        <v>113</v>
      </c>
      <c r="P2339" s="386" t="s">
        <v>60</v>
      </c>
      <c r="Q2339" s="386" t="s">
        <v>193</v>
      </c>
      <c r="R2339" s="386"/>
      <c r="S2339" s="386"/>
      <c r="T2339" s="386" t="s">
        <v>391</v>
      </c>
      <c r="U2339" s="386" t="s">
        <v>407</v>
      </c>
    </row>
    <row r="2340" spans="1:21">
      <c r="A2340" s="386" t="s">
        <v>112</v>
      </c>
      <c r="B2340" s="386" t="s">
        <v>15</v>
      </c>
      <c r="C2340" s="386"/>
      <c r="D2340" s="387">
        <v>45108</v>
      </c>
      <c r="E2340" s="386">
        <v>7</v>
      </c>
      <c r="F2340" s="386">
        <v>2023</v>
      </c>
      <c r="G2340" s="388">
        <v>0.75</v>
      </c>
      <c r="H2340" s="388">
        <v>25</v>
      </c>
      <c r="I2340" s="388">
        <v>6.25E-2</v>
      </c>
      <c r="J2340" s="388">
        <v>0</v>
      </c>
      <c r="K2340" s="386" t="s">
        <v>112</v>
      </c>
      <c r="L2340" s="386" t="s">
        <v>72</v>
      </c>
      <c r="M2340" s="386" t="s">
        <v>244</v>
      </c>
      <c r="N2340" s="386" t="s">
        <v>62</v>
      </c>
      <c r="O2340" s="386" t="s">
        <v>113</v>
      </c>
      <c r="P2340" s="386" t="s">
        <v>60</v>
      </c>
      <c r="Q2340" s="386" t="s">
        <v>193</v>
      </c>
      <c r="R2340" s="386"/>
      <c r="S2340" s="386"/>
      <c r="T2340" s="386" t="s">
        <v>391</v>
      </c>
      <c r="U2340" s="386" t="s">
        <v>407</v>
      </c>
    </row>
    <row r="2341" spans="1:21">
      <c r="A2341" s="386" t="s">
        <v>112</v>
      </c>
      <c r="B2341" s="386" t="s">
        <v>16</v>
      </c>
      <c r="C2341" s="386"/>
      <c r="D2341" s="387">
        <v>45108</v>
      </c>
      <c r="E2341" s="386">
        <v>7</v>
      </c>
      <c r="F2341" s="386">
        <v>2023</v>
      </c>
      <c r="G2341" s="388">
        <v>0.05</v>
      </c>
      <c r="H2341" s="388">
        <v>25</v>
      </c>
      <c r="I2341" s="388">
        <v>4.1666666666666666E-3</v>
      </c>
      <c r="J2341" s="388">
        <v>0</v>
      </c>
      <c r="K2341" s="386" t="s">
        <v>112</v>
      </c>
      <c r="L2341" s="386" t="s">
        <v>72</v>
      </c>
      <c r="M2341" s="386" t="s">
        <v>244</v>
      </c>
      <c r="N2341" s="386" t="s">
        <v>62</v>
      </c>
      <c r="O2341" s="386" t="s">
        <v>113</v>
      </c>
      <c r="P2341" s="386" t="s">
        <v>60</v>
      </c>
      <c r="Q2341" s="386" t="s">
        <v>193</v>
      </c>
      <c r="R2341" s="386"/>
      <c r="S2341" s="386"/>
      <c r="T2341" s="386" t="s">
        <v>391</v>
      </c>
      <c r="U2341" s="386" t="s">
        <v>407</v>
      </c>
    </row>
    <row r="2342" spans="1:21">
      <c r="A2342" s="386" t="s">
        <v>112</v>
      </c>
      <c r="B2342" s="386" t="s">
        <v>17</v>
      </c>
      <c r="C2342" s="386"/>
      <c r="D2342" s="387">
        <v>45108</v>
      </c>
      <c r="E2342" s="386">
        <v>7</v>
      </c>
      <c r="F2342" s="386">
        <v>2023</v>
      </c>
      <c r="G2342" s="388">
        <v>1</v>
      </c>
      <c r="H2342" s="388">
        <v>25</v>
      </c>
      <c r="I2342" s="388">
        <v>8.3333333333333329E-2</v>
      </c>
      <c r="J2342" s="388">
        <v>0</v>
      </c>
      <c r="K2342" s="386" t="s">
        <v>112</v>
      </c>
      <c r="L2342" s="386" t="s">
        <v>72</v>
      </c>
      <c r="M2342" s="386" t="s">
        <v>244</v>
      </c>
      <c r="N2342" s="386" t="s">
        <v>62</v>
      </c>
      <c r="O2342" s="386" t="s">
        <v>113</v>
      </c>
      <c r="P2342" s="386" t="s">
        <v>60</v>
      </c>
      <c r="Q2342" s="386" t="s">
        <v>193</v>
      </c>
      <c r="R2342" s="386"/>
      <c r="S2342" s="386"/>
      <c r="T2342" s="386" t="s">
        <v>391</v>
      </c>
      <c r="U2342" s="386" t="s">
        <v>407</v>
      </c>
    </row>
    <row r="2343" spans="1:21">
      <c r="A2343" s="386" t="s">
        <v>112</v>
      </c>
      <c r="B2343" s="386" t="s">
        <v>132</v>
      </c>
      <c r="C2343" s="386"/>
      <c r="D2343" s="387">
        <v>45108</v>
      </c>
      <c r="E2343" s="386">
        <v>7</v>
      </c>
      <c r="F2343" s="386">
        <v>2023</v>
      </c>
      <c r="G2343" s="388">
        <v>0</v>
      </c>
      <c r="H2343" s="388">
        <v>25</v>
      </c>
      <c r="I2343" s="388">
        <v>0</v>
      </c>
      <c r="J2343" s="388">
        <v>0</v>
      </c>
      <c r="K2343" s="386" t="s">
        <v>112</v>
      </c>
      <c r="L2343" s="386" t="s">
        <v>72</v>
      </c>
      <c r="M2343" s="386" t="s">
        <v>244</v>
      </c>
      <c r="N2343" s="386" t="s">
        <v>62</v>
      </c>
      <c r="O2343" s="386" t="s">
        <v>113</v>
      </c>
      <c r="P2343" s="386" t="s">
        <v>60</v>
      </c>
      <c r="Q2343" s="386" t="s">
        <v>193</v>
      </c>
      <c r="R2343" s="386"/>
      <c r="S2343" s="386"/>
      <c r="T2343" s="386" t="s">
        <v>391</v>
      </c>
      <c r="U2343" s="386" t="s">
        <v>407</v>
      </c>
    </row>
    <row r="2344" spans="1:21">
      <c r="A2344" s="386" t="s">
        <v>112</v>
      </c>
      <c r="B2344" s="386" t="s">
        <v>13</v>
      </c>
      <c r="C2344" s="386"/>
      <c r="D2344" s="387">
        <v>45108</v>
      </c>
      <c r="E2344" s="386">
        <v>7</v>
      </c>
      <c r="F2344" s="386">
        <v>2023</v>
      </c>
      <c r="G2344" s="388">
        <v>0</v>
      </c>
      <c r="H2344" s="388">
        <v>25</v>
      </c>
      <c r="I2344" s="388">
        <v>0</v>
      </c>
      <c r="J2344" s="388">
        <v>0</v>
      </c>
      <c r="K2344" s="386" t="s">
        <v>112</v>
      </c>
      <c r="L2344" s="386" t="s">
        <v>72</v>
      </c>
      <c r="M2344" s="386" t="s">
        <v>244</v>
      </c>
      <c r="N2344" s="386" t="s">
        <v>62</v>
      </c>
      <c r="O2344" s="386" t="s">
        <v>113</v>
      </c>
      <c r="P2344" s="386" t="s">
        <v>60</v>
      </c>
      <c r="Q2344" s="386" t="s">
        <v>193</v>
      </c>
      <c r="R2344" s="386"/>
      <c r="S2344" s="386"/>
      <c r="T2344" s="386" t="s">
        <v>391</v>
      </c>
      <c r="U2344" s="386" t="s">
        <v>407</v>
      </c>
    </row>
    <row r="2345" spans="1:21">
      <c r="A2345" s="386" t="s">
        <v>112</v>
      </c>
      <c r="B2345" s="386" t="s">
        <v>14</v>
      </c>
      <c r="C2345" s="386"/>
      <c r="D2345" s="387">
        <v>45108</v>
      </c>
      <c r="E2345" s="386">
        <v>7</v>
      </c>
      <c r="F2345" s="386">
        <v>2023</v>
      </c>
      <c r="G2345" s="388">
        <v>0</v>
      </c>
      <c r="H2345" s="388">
        <v>25</v>
      </c>
      <c r="I2345" s="388">
        <v>0</v>
      </c>
      <c r="J2345" s="388">
        <v>0</v>
      </c>
      <c r="K2345" s="386" t="s">
        <v>112</v>
      </c>
      <c r="L2345" s="386" t="s">
        <v>72</v>
      </c>
      <c r="M2345" s="386" t="s">
        <v>244</v>
      </c>
      <c r="N2345" s="386" t="s">
        <v>62</v>
      </c>
      <c r="O2345" s="386" t="s">
        <v>113</v>
      </c>
      <c r="P2345" s="386" t="s">
        <v>60</v>
      </c>
      <c r="Q2345" s="386" t="s">
        <v>193</v>
      </c>
      <c r="R2345" s="386"/>
      <c r="S2345" s="386"/>
      <c r="T2345" s="386" t="s">
        <v>391</v>
      </c>
      <c r="U2345" s="386" t="s">
        <v>407</v>
      </c>
    </row>
    <row r="2346" spans="1:21">
      <c r="A2346" s="386" t="s">
        <v>114</v>
      </c>
      <c r="B2346" s="386" t="s">
        <v>7</v>
      </c>
      <c r="C2346" s="386"/>
      <c r="D2346" s="387">
        <v>45108</v>
      </c>
      <c r="E2346" s="386">
        <v>7</v>
      </c>
      <c r="F2346" s="386">
        <v>2023</v>
      </c>
      <c r="G2346" s="388">
        <v>50</v>
      </c>
      <c r="H2346" s="388">
        <v>25</v>
      </c>
      <c r="I2346" s="388">
        <v>4.166666666666667</v>
      </c>
      <c r="J2346" s="388">
        <v>0</v>
      </c>
      <c r="K2346" s="386" t="s">
        <v>114</v>
      </c>
      <c r="L2346" s="386" t="s">
        <v>41</v>
      </c>
      <c r="M2346" s="386" t="s">
        <v>383</v>
      </c>
      <c r="N2346" s="386" t="s">
        <v>83</v>
      </c>
      <c r="O2346" s="386" t="s">
        <v>251</v>
      </c>
      <c r="P2346" s="386" t="s">
        <v>46</v>
      </c>
      <c r="Q2346" s="386" t="s">
        <v>115</v>
      </c>
      <c r="R2346" s="386"/>
      <c r="S2346" s="386"/>
      <c r="T2346" s="386" t="s">
        <v>391</v>
      </c>
      <c r="U2346" s="386" t="s">
        <v>407</v>
      </c>
    </row>
    <row r="2347" spans="1:21">
      <c r="A2347" s="386" t="s">
        <v>114</v>
      </c>
      <c r="B2347" s="386" t="s">
        <v>8</v>
      </c>
      <c r="C2347" s="386"/>
      <c r="D2347" s="387">
        <v>45108</v>
      </c>
      <c r="E2347" s="386">
        <v>7</v>
      </c>
      <c r="F2347" s="386">
        <v>2023</v>
      </c>
      <c r="G2347" s="388">
        <v>30</v>
      </c>
      <c r="H2347" s="388">
        <v>25</v>
      </c>
      <c r="I2347" s="388">
        <v>2.5</v>
      </c>
      <c r="J2347" s="388">
        <v>0</v>
      </c>
      <c r="K2347" s="386" t="s">
        <v>114</v>
      </c>
      <c r="L2347" s="386" t="s">
        <v>41</v>
      </c>
      <c r="M2347" s="386" t="s">
        <v>383</v>
      </c>
      <c r="N2347" s="386" t="s">
        <v>83</v>
      </c>
      <c r="O2347" s="386" t="s">
        <v>251</v>
      </c>
      <c r="P2347" s="386" t="s">
        <v>46</v>
      </c>
      <c r="Q2347" s="386" t="s">
        <v>115</v>
      </c>
      <c r="R2347" s="386"/>
      <c r="S2347" s="386"/>
      <c r="T2347" s="386" t="s">
        <v>391</v>
      </c>
      <c r="U2347" s="386" t="s">
        <v>407</v>
      </c>
    </row>
    <row r="2348" spans="1:21">
      <c r="A2348" s="386" t="s">
        <v>114</v>
      </c>
      <c r="B2348" s="386" t="s">
        <v>9</v>
      </c>
      <c r="C2348" s="386"/>
      <c r="D2348" s="387">
        <v>45108</v>
      </c>
      <c r="E2348" s="386">
        <v>7</v>
      </c>
      <c r="F2348" s="386">
        <v>2023</v>
      </c>
      <c r="G2348" s="388">
        <v>100</v>
      </c>
      <c r="H2348" s="388">
        <v>25</v>
      </c>
      <c r="I2348" s="388">
        <v>8.3333333333333339</v>
      </c>
      <c r="J2348" s="388">
        <v>2.8079999999999998</v>
      </c>
      <c r="K2348" s="386" t="s">
        <v>114</v>
      </c>
      <c r="L2348" s="386" t="s">
        <v>41</v>
      </c>
      <c r="M2348" s="386" t="s">
        <v>383</v>
      </c>
      <c r="N2348" s="386" t="s">
        <v>83</v>
      </c>
      <c r="O2348" s="386" t="s">
        <v>251</v>
      </c>
      <c r="P2348" s="386" t="s">
        <v>46</v>
      </c>
      <c r="Q2348" s="386" t="s">
        <v>115</v>
      </c>
      <c r="R2348" s="386"/>
      <c r="S2348" s="386"/>
      <c r="T2348" s="386" t="s">
        <v>391</v>
      </c>
      <c r="U2348" s="386" t="s">
        <v>407</v>
      </c>
    </row>
    <row r="2349" spans="1:21">
      <c r="A2349" s="386" t="s">
        <v>114</v>
      </c>
      <c r="B2349" s="386" t="s">
        <v>10</v>
      </c>
      <c r="C2349" s="386"/>
      <c r="D2349" s="387">
        <v>45108</v>
      </c>
      <c r="E2349" s="386">
        <v>7</v>
      </c>
      <c r="F2349" s="386">
        <v>2023</v>
      </c>
      <c r="G2349" s="388">
        <v>58</v>
      </c>
      <c r="H2349" s="388">
        <v>25</v>
      </c>
      <c r="I2349" s="388">
        <v>4.833333333333333</v>
      </c>
      <c r="J2349" s="388">
        <v>0</v>
      </c>
      <c r="K2349" s="386" t="s">
        <v>114</v>
      </c>
      <c r="L2349" s="386" t="s">
        <v>41</v>
      </c>
      <c r="M2349" s="386" t="s">
        <v>383</v>
      </c>
      <c r="N2349" s="386" t="s">
        <v>83</v>
      </c>
      <c r="O2349" s="386" t="s">
        <v>251</v>
      </c>
      <c r="P2349" s="386" t="s">
        <v>46</v>
      </c>
      <c r="Q2349" s="386" t="s">
        <v>115</v>
      </c>
      <c r="R2349" s="386"/>
      <c r="S2349" s="386"/>
      <c r="T2349" s="386" t="s">
        <v>391</v>
      </c>
      <c r="U2349" s="386" t="s">
        <v>407</v>
      </c>
    </row>
    <row r="2350" spans="1:21">
      <c r="A2350" s="386" t="s">
        <v>114</v>
      </c>
      <c r="B2350" s="386" t="s">
        <v>5</v>
      </c>
      <c r="C2350" s="386"/>
      <c r="D2350" s="387">
        <v>45108</v>
      </c>
      <c r="E2350" s="386">
        <v>7</v>
      </c>
      <c r="F2350" s="386">
        <v>2023</v>
      </c>
      <c r="G2350" s="388">
        <v>56</v>
      </c>
      <c r="H2350" s="388">
        <v>25</v>
      </c>
      <c r="I2350" s="388">
        <v>4.666666666666667</v>
      </c>
      <c r="J2350" s="388">
        <v>0</v>
      </c>
      <c r="K2350" s="386" t="s">
        <v>114</v>
      </c>
      <c r="L2350" s="386" t="s">
        <v>41</v>
      </c>
      <c r="M2350" s="386" t="s">
        <v>383</v>
      </c>
      <c r="N2350" s="386" t="s">
        <v>83</v>
      </c>
      <c r="O2350" s="386" t="s">
        <v>251</v>
      </c>
      <c r="P2350" s="386" t="s">
        <v>46</v>
      </c>
      <c r="Q2350" s="386" t="s">
        <v>115</v>
      </c>
      <c r="R2350" s="386"/>
      <c r="S2350" s="386"/>
      <c r="T2350" s="386" t="s">
        <v>391</v>
      </c>
      <c r="U2350" s="386" t="s">
        <v>407</v>
      </c>
    </row>
    <row r="2351" spans="1:21">
      <c r="A2351" s="386" t="s">
        <v>114</v>
      </c>
      <c r="B2351" s="386" t="s">
        <v>11</v>
      </c>
      <c r="C2351" s="386"/>
      <c r="D2351" s="387">
        <v>45108</v>
      </c>
      <c r="E2351" s="386">
        <v>7</v>
      </c>
      <c r="F2351" s="386">
        <v>2023</v>
      </c>
      <c r="G2351" s="388">
        <v>150</v>
      </c>
      <c r="H2351" s="388">
        <v>25</v>
      </c>
      <c r="I2351" s="388">
        <v>12.5</v>
      </c>
      <c r="J2351" s="388">
        <v>0</v>
      </c>
      <c r="K2351" s="386" t="s">
        <v>114</v>
      </c>
      <c r="L2351" s="386" t="s">
        <v>41</v>
      </c>
      <c r="M2351" s="386" t="s">
        <v>383</v>
      </c>
      <c r="N2351" s="386" t="s">
        <v>83</v>
      </c>
      <c r="O2351" s="386" t="s">
        <v>251</v>
      </c>
      <c r="P2351" s="386" t="s">
        <v>46</v>
      </c>
      <c r="Q2351" s="386" t="s">
        <v>115</v>
      </c>
      <c r="R2351" s="386"/>
      <c r="S2351" s="386"/>
      <c r="T2351" s="386" t="s">
        <v>391</v>
      </c>
      <c r="U2351" s="386" t="s">
        <v>407</v>
      </c>
    </row>
    <row r="2352" spans="1:21">
      <c r="A2352" s="386" t="s">
        <v>114</v>
      </c>
      <c r="B2352" s="386" t="s">
        <v>12</v>
      </c>
      <c r="C2352" s="386"/>
      <c r="D2352" s="387">
        <v>45108</v>
      </c>
      <c r="E2352" s="386">
        <v>7</v>
      </c>
      <c r="F2352" s="386">
        <v>2023</v>
      </c>
      <c r="G2352" s="388">
        <v>30</v>
      </c>
      <c r="H2352" s="388">
        <v>25</v>
      </c>
      <c r="I2352" s="388">
        <v>2.5</v>
      </c>
      <c r="J2352" s="388">
        <v>0</v>
      </c>
      <c r="K2352" s="386" t="s">
        <v>114</v>
      </c>
      <c r="L2352" s="386" t="s">
        <v>41</v>
      </c>
      <c r="M2352" s="386" t="s">
        <v>383</v>
      </c>
      <c r="N2352" s="386" t="s">
        <v>83</v>
      </c>
      <c r="O2352" s="386" t="s">
        <v>251</v>
      </c>
      <c r="P2352" s="386" t="s">
        <v>46</v>
      </c>
      <c r="Q2352" s="386" t="s">
        <v>115</v>
      </c>
      <c r="R2352" s="386"/>
      <c r="S2352" s="386"/>
      <c r="T2352" s="386" t="s">
        <v>391</v>
      </c>
      <c r="U2352" s="386" t="s">
        <v>407</v>
      </c>
    </row>
    <row r="2353" spans="1:21">
      <c r="A2353" s="386" t="s">
        <v>114</v>
      </c>
      <c r="B2353" s="386" t="s">
        <v>15</v>
      </c>
      <c r="C2353" s="386"/>
      <c r="D2353" s="387">
        <v>45108</v>
      </c>
      <c r="E2353" s="386">
        <v>7</v>
      </c>
      <c r="F2353" s="386">
        <v>2023</v>
      </c>
      <c r="G2353" s="388">
        <v>0</v>
      </c>
      <c r="H2353" s="388">
        <v>25</v>
      </c>
      <c r="I2353" s="388">
        <v>0</v>
      </c>
      <c r="J2353" s="388">
        <v>0</v>
      </c>
      <c r="K2353" s="386" t="s">
        <v>114</v>
      </c>
      <c r="L2353" s="386" t="s">
        <v>41</v>
      </c>
      <c r="M2353" s="386" t="s">
        <v>383</v>
      </c>
      <c r="N2353" s="386" t="s">
        <v>83</v>
      </c>
      <c r="O2353" s="386" t="s">
        <v>251</v>
      </c>
      <c r="P2353" s="386" t="s">
        <v>46</v>
      </c>
      <c r="Q2353" s="386" t="s">
        <v>115</v>
      </c>
      <c r="R2353" s="386"/>
      <c r="S2353" s="386"/>
      <c r="T2353" s="386" t="s">
        <v>391</v>
      </c>
      <c r="U2353" s="386" t="s">
        <v>407</v>
      </c>
    </row>
    <row r="2354" spans="1:21">
      <c r="A2354" s="386" t="s">
        <v>114</v>
      </c>
      <c r="B2354" s="386" t="s">
        <v>16</v>
      </c>
      <c r="C2354" s="386"/>
      <c r="D2354" s="387">
        <v>45108</v>
      </c>
      <c r="E2354" s="386">
        <v>7</v>
      </c>
      <c r="F2354" s="386">
        <v>2023</v>
      </c>
      <c r="G2354" s="388">
        <v>38</v>
      </c>
      <c r="H2354" s="388">
        <v>25</v>
      </c>
      <c r="I2354" s="388">
        <v>3.1666666666666665</v>
      </c>
      <c r="J2354" s="388">
        <v>0</v>
      </c>
      <c r="K2354" s="386" t="s">
        <v>114</v>
      </c>
      <c r="L2354" s="386" t="s">
        <v>41</v>
      </c>
      <c r="M2354" s="386" t="s">
        <v>383</v>
      </c>
      <c r="N2354" s="386" t="s">
        <v>83</v>
      </c>
      <c r="O2354" s="386" t="s">
        <v>251</v>
      </c>
      <c r="P2354" s="386" t="s">
        <v>46</v>
      </c>
      <c r="Q2354" s="386" t="s">
        <v>115</v>
      </c>
      <c r="R2354" s="386"/>
      <c r="S2354" s="386"/>
      <c r="T2354" s="386" t="s">
        <v>391</v>
      </c>
      <c r="U2354" s="386" t="s">
        <v>407</v>
      </c>
    </row>
    <row r="2355" spans="1:21">
      <c r="A2355" s="386" t="s">
        <v>114</v>
      </c>
      <c r="B2355" s="386" t="s">
        <v>17</v>
      </c>
      <c r="C2355" s="386"/>
      <c r="D2355" s="387">
        <v>45108</v>
      </c>
      <c r="E2355" s="386">
        <v>7</v>
      </c>
      <c r="F2355" s="386">
        <v>2023</v>
      </c>
      <c r="G2355" s="388">
        <v>38</v>
      </c>
      <c r="H2355" s="388">
        <v>25</v>
      </c>
      <c r="I2355" s="388">
        <v>3.1666666666666665</v>
      </c>
      <c r="J2355" s="388">
        <v>2.9340000000000002</v>
      </c>
      <c r="K2355" s="386" t="s">
        <v>114</v>
      </c>
      <c r="L2355" s="386" t="s">
        <v>41</v>
      </c>
      <c r="M2355" s="386" t="s">
        <v>383</v>
      </c>
      <c r="N2355" s="386" t="s">
        <v>83</v>
      </c>
      <c r="O2355" s="386" t="s">
        <v>251</v>
      </c>
      <c r="P2355" s="386" t="s">
        <v>46</v>
      </c>
      <c r="Q2355" s="386" t="s">
        <v>115</v>
      </c>
      <c r="R2355" s="386"/>
      <c r="S2355" s="386"/>
      <c r="T2355" s="386" t="s">
        <v>391</v>
      </c>
      <c r="U2355" s="386" t="s">
        <v>407</v>
      </c>
    </row>
    <row r="2356" spans="1:21">
      <c r="A2356" s="386" t="s">
        <v>114</v>
      </c>
      <c r="B2356" s="386" t="s">
        <v>132</v>
      </c>
      <c r="C2356" s="386"/>
      <c r="D2356" s="387">
        <v>45108</v>
      </c>
      <c r="E2356" s="386">
        <v>7</v>
      </c>
      <c r="F2356" s="386">
        <v>2023</v>
      </c>
      <c r="G2356" s="388">
        <v>0</v>
      </c>
      <c r="H2356" s="388">
        <v>25</v>
      </c>
      <c r="I2356" s="388">
        <v>0</v>
      </c>
      <c r="J2356" s="388">
        <v>0</v>
      </c>
      <c r="K2356" s="386" t="s">
        <v>114</v>
      </c>
      <c r="L2356" s="386" t="s">
        <v>41</v>
      </c>
      <c r="M2356" s="386" t="s">
        <v>383</v>
      </c>
      <c r="N2356" s="386" t="s">
        <v>83</v>
      </c>
      <c r="O2356" s="386" t="s">
        <v>251</v>
      </c>
      <c r="P2356" s="386" t="s">
        <v>46</v>
      </c>
      <c r="Q2356" s="386" t="s">
        <v>115</v>
      </c>
      <c r="R2356" s="386"/>
      <c r="S2356" s="386"/>
      <c r="T2356" s="386" t="s">
        <v>391</v>
      </c>
      <c r="U2356" s="386" t="s">
        <v>407</v>
      </c>
    </row>
    <row r="2357" spans="1:21">
      <c r="A2357" s="386" t="s">
        <v>114</v>
      </c>
      <c r="B2357" s="386" t="s">
        <v>13</v>
      </c>
      <c r="C2357" s="386"/>
      <c r="D2357" s="387">
        <v>45108</v>
      </c>
      <c r="E2357" s="386">
        <v>7</v>
      </c>
      <c r="F2357" s="386">
        <v>2023</v>
      </c>
      <c r="G2357" s="388">
        <v>0</v>
      </c>
      <c r="H2357" s="388">
        <v>25</v>
      </c>
      <c r="I2357" s="388">
        <v>0</v>
      </c>
      <c r="J2357" s="388">
        <v>0</v>
      </c>
      <c r="K2357" s="386" t="s">
        <v>114</v>
      </c>
      <c r="L2357" s="386" t="s">
        <v>41</v>
      </c>
      <c r="M2357" s="386" t="s">
        <v>383</v>
      </c>
      <c r="N2357" s="386" t="s">
        <v>83</v>
      </c>
      <c r="O2357" s="386" t="s">
        <v>251</v>
      </c>
      <c r="P2357" s="386" t="s">
        <v>46</v>
      </c>
      <c r="Q2357" s="386" t="s">
        <v>115</v>
      </c>
      <c r="R2357" s="386"/>
      <c r="S2357" s="386"/>
      <c r="T2357" s="386" t="s">
        <v>391</v>
      </c>
      <c r="U2357" s="386" t="s">
        <v>407</v>
      </c>
    </row>
    <row r="2358" spans="1:21">
      <c r="A2358" s="386" t="s">
        <v>114</v>
      </c>
      <c r="B2358" s="386" t="s">
        <v>14</v>
      </c>
      <c r="C2358" s="386"/>
      <c r="D2358" s="387">
        <v>45108</v>
      </c>
      <c r="E2358" s="386">
        <v>7</v>
      </c>
      <c r="F2358" s="386">
        <v>2023</v>
      </c>
      <c r="G2358" s="388">
        <v>0</v>
      </c>
      <c r="H2358" s="388">
        <v>25</v>
      </c>
      <c r="I2358" s="388">
        <v>0</v>
      </c>
      <c r="J2358" s="388">
        <v>0</v>
      </c>
      <c r="K2358" s="386" t="s">
        <v>114</v>
      </c>
      <c r="L2358" s="386" t="s">
        <v>41</v>
      </c>
      <c r="M2358" s="386" t="s">
        <v>383</v>
      </c>
      <c r="N2358" s="386" t="s">
        <v>83</v>
      </c>
      <c r="O2358" s="386" t="s">
        <v>251</v>
      </c>
      <c r="P2358" s="386" t="s">
        <v>46</v>
      </c>
      <c r="Q2358" s="386" t="s">
        <v>115</v>
      </c>
      <c r="R2358" s="386"/>
      <c r="S2358" s="386"/>
      <c r="T2358" s="386" t="s">
        <v>391</v>
      </c>
      <c r="U2358" s="386" t="s">
        <v>407</v>
      </c>
    </row>
    <row r="2359" spans="1:21">
      <c r="A2359" s="386" t="s">
        <v>116</v>
      </c>
      <c r="B2359" s="386" t="s">
        <v>7</v>
      </c>
      <c r="C2359" s="386"/>
      <c r="D2359" s="387">
        <v>45108</v>
      </c>
      <c r="E2359" s="386">
        <v>7</v>
      </c>
      <c r="F2359" s="386">
        <v>2023</v>
      </c>
      <c r="G2359" s="388">
        <v>53.1</v>
      </c>
      <c r="H2359" s="388">
        <v>25</v>
      </c>
      <c r="I2359" s="388">
        <v>4.4249999999999998</v>
      </c>
      <c r="J2359" s="388">
        <v>0.64888999999999997</v>
      </c>
      <c r="K2359" s="386" t="s">
        <v>86</v>
      </c>
      <c r="L2359" s="386" t="s">
        <v>86</v>
      </c>
      <c r="M2359" s="386" t="s">
        <v>386</v>
      </c>
      <c r="N2359" s="386" t="s">
        <v>387</v>
      </c>
      <c r="O2359" s="386" t="s">
        <v>117</v>
      </c>
      <c r="P2359" s="386" t="s">
        <v>90</v>
      </c>
      <c r="Q2359" s="386" t="s">
        <v>221</v>
      </c>
      <c r="R2359" s="386"/>
      <c r="S2359" s="386"/>
      <c r="T2359" s="386" t="s">
        <v>391</v>
      </c>
      <c r="U2359" s="386" t="s">
        <v>407</v>
      </c>
    </row>
    <row r="2360" spans="1:21">
      <c r="A2360" s="386" t="s">
        <v>116</v>
      </c>
      <c r="B2360" s="386" t="s">
        <v>130</v>
      </c>
      <c r="C2360" s="386"/>
      <c r="D2360" s="387">
        <v>45108</v>
      </c>
      <c r="E2360" s="386">
        <v>7</v>
      </c>
      <c r="F2360" s="386">
        <v>2023</v>
      </c>
      <c r="G2360" s="388">
        <v>53.1</v>
      </c>
      <c r="H2360" s="388">
        <v>25</v>
      </c>
      <c r="I2360" s="388">
        <v>4.4249999999999998</v>
      </c>
      <c r="J2360" s="388">
        <v>2.9000000000000004</v>
      </c>
      <c r="K2360" s="386" t="s">
        <v>86</v>
      </c>
      <c r="L2360" s="386" t="s">
        <v>86</v>
      </c>
      <c r="M2360" s="386" t="s">
        <v>386</v>
      </c>
      <c r="N2360" s="386" t="s">
        <v>387</v>
      </c>
      <c r="O2360" s="386" t="s">
        <v>117</v>
      </c>
      <c r="P2360" s="386" t="s">
        <v>90</v>
      </c>
      <c r="Q2360" s="386" t="s">
        <v>221</v>
      </c>
      <c r="R2360" s="386"/>
      <c r="S2360" s="386"/>
      <c r="T2360" s="386" t="s">
        <v>391</v>
      </c>
      <c r="U2360" s="386" t="s">
        <v>407</v>
      </c>
    </row>
    <row r="2361" spans="1:21">
      <c r="A2361" s="386" t="s">
        <v>116</v>
      </c>
      <c r="B2361" s="386" t="s">
        <v>131</v>
      </c>
      <c r="C2361" s="386"/>
      <c r="D2361" s="387">
        <v>45108</v>
      </c>
      <c r="E2361" s="386">
        <v>7</v>
      </c>
      <c r="F2361" s="386">
        <v>2023</v>
      </c>
      <c r="G2361" s="388">
        <v>53.1</v>
      </c>
      <c r="H2361" s="388">
        <v>25</v>
      </c>
      <c r="I2361" s="388">
        <v>4.4249999999999998</v>
      </c>
      <c r="J2361" s="388">
        <v>1.4798556201058202</v>
      </c>
      <c r="K2361" s="386" t="s">
        <v>86</v>
      </c>
      <c r="L2361" s="386" t="s">
        <v>86</v>
      </c>
      <c r="M2361" s="386" t="s">
        <v>386</v>
      </c>
      <c r="N2361" s="386" t="s">
        <v>387</v>
      </c>
      <c r="O2361" s="386" t="s">
        <v>117</v>
      </c>
      <c r="P2361" s="386" t="s">
        <v>90</v>
      </c>
      <c r="Q2361" s="386" t="s">
        <v>221</v>
      </c>
      <c r="R2361" s="386"/>
      <c r="S2361" s="386"/>
      <c r="T2361" s="386" t="s">
        <v>391</v>
      </c>
      <c r="U2361" s="386" t="s">
        <v>407</v>
      </c>
    </row>
    <row r="2362" spans="1:21">
      <c r="A2362" s="386" t="s">
        <v>116</v>
      </c>
      <c r="B2362" s="386" t="s">
        <v>9</v>
      </c>
      <c r="C2362" s="386"/>
      <c r="D2362" s="387">
        <v>45108</v>
      </c>
      <c r="E2362" s="386">
        <v>7</v>
      </c>
      <c r="F2362" s="386">
        <v>2023</v>
      </c>
      <c r="G2362" s="388">
        <v>0</v>
      </c>
      <c r="H2362" s="388">
        <v>25</v>
      </c>
      <c r="I2362" s="388">
        <v>0</v>
      </c>
      <c r="J2362" s="388">
        <v>0</v>
      </c>
      <c r="K2362" s="386" t="s">
        <v>86</v>
      </c>
      <c r="L2362" s="386" t="s">
        <v>86</v>
      </c>
      <c r="M2362" s="386" t="s">
        <v>386</v>
      </c>
      <c r="N2362" s="386" t="s">
        <v>387</v>
      </c>
      <c r="O2362" s="386" t="s">
        <v>117</v>
      </c>
      <c r="P2362" s="386" t="s">
        <v>90</v>
      </c>
      <c r="Q2362" s="386" t="s">
        <v>221</v>
      </c>
      <c r="R2362" s="386"/>
      <c r="S2362" s="386"/>
      <c r="T2362" s="386" t="s">
        <v>391</v>
      </c>
      <c r="U2362" s="386" t="s">
        <v>407</v>
      </c>
    </row>
    <row r="2363" spans="1:21">
      <c r="A2363" s="386" t="s">
        <v>116</v>
      </c>
      <c r="B2363" s="386" t="s">
        <v>10</v>
      </c>
      <c r="C2363" s="386"/>
      <c r="D2363" s="387">
        <v>45108</v>
      </c>
      <c r="E2363" s="386">
        <v>7</v>
      </c>
      <c r="F2363" s="386">
        <v>2023</v>
      </c>
      <c r="G2363" s="388">
        <v>17.7</v>
      </c>
      <c r="H2363" s="388">
        <v>25</v>
      </c>
      <c r="I2363" s="388">
        <v>1.4750000000000001</v>
      </c>
      <c r="J2363" s="388">
        <v>0</v>
      </c>
      <c r="K2363" s="386" t="s">
        <v>86</v>
      </c>
      <c r="L2363" s="386" t="s">
        <v>86</v>
      </c>
      <c r="M2363" s="386" t="s">
        <v>386</v>
      </c>
      <c r="N2363" s="386" t="s">
        <v>387</v>
      </c>
      <c r="O2363" s="386" t="s">
        <v>117</v>
      </c>
      <c r="P2363" s="386" t="s">
        <v>90</v>
      </c>
      <c r="Q2363" s="386" t="s">
        <v>221</v>
      </c>
      <c r="R2363" s="386"/>
      <c r="S2363" s="386"/>
      <c r="T2363" s="386" t="s">
        <v>391</v>
      </c>
      <c r="U2363" s="386" t="s">
        <v>407</v>
      </c>
    </row>
    <row r="2364" spans="1:21">
      <c r="A2364" s="386" t="s">
        <v>116</v>
      </c>
      <c r="B2364" s="386" t="s">
        <v>5</v>
      </c>
      <c r="C2364" s="386"/>
      <c r="D2364" s="387">
        <v>45108</v>
      </c>
      <c r="E2364" s="386">
        <v>7</v>
      </c>
      <c r="F2364" s="386">
        <v>2023</v>
      </c>
      <c r="G2364" s="388">
        <v>53.1</v>
      </c>
      <c r="H2364" s="388">
        <v>25</v>
      </c>
      <c r="I2364" s="388">
        <v>4.4249999999999998</v>
      </c>
      <c r="J2364" s="388">
        <v>2.8298447837500005</v>
      </c>
      <c r="K2364" s="386" t="s">
        <v>86</v>
      </c>
      <c r="L2364" s="386" t="s">
        <v>86</v>
      </c>
      <c r="M2364" s="386" t="s">
        <v>386</v>
      </c>
      <c r="N2364" s="386" t="s">
        <v>387</v>
      </c>
      <c r="O2364" s="386" t="s">
        <v>117</v>
      </c>
      <c r="P2364" s="386" t="s">
        <v>90</v>
      </c>
      <c r="Q2364" s="386" t="s">
        <v>221</v>
      </c>
      <c r="R2364" s="386"/>
      <c r="S2364" s="386"/>
      <c r="T2364" s="386" t="s">
        <v>391</v>
      </c>
      <c r="U2364" s="386" t="s">
        <v>407</v>
      </c>
    </row>
    <row r="2365" spans="1:21">
      <c r="A2365" s="386" t="s">
        <v>116</v>
      </c>
      <c r="B2365" s="386" t="s">
        <v>11</v>
      </c>
      <c r="C2365" s="386"/>
      <c r="D2365" s="387">
        <v>45108</v>
      </c>
      <c r="E2365" s="386">
        <v>7</v>
      </c>
      <c r="F2365" s="386">
        <v>2023</v>
      </c>
      <c r="G2365" s="388">
        <v>53.1</v>
      </c>
      <c r="H2365" s="388">
        <v>25</v>
      </c>
      <c r="I2365" s="388">
        <v>4.4249999999999998</v>
      </c>
      <c r="J2365" s="388">
        <v>8.43</v>
      </c>
      <c r="K2365" s="386" t="s">
        <v>86</v>
      </c>
      <c r="L2365" s="386" t="s">
        <v>86</v>
      </c>
      <c r="M2365" s="386" t="s">
        <v>386</v>
      </c>
      <c r="N2365" s="386" t="s">
        <v>387</v>
      </c>
      <c r="O2365" s="386" t="s">
        <v>117</v>
      </c>
      <c r="P2365" s="386" t="s">
        <v>90</v>
      </c>
      <c r="Q2365" s="386" t="s">
        <v>221</v>
      </c>
      <c r="R2365" s="386"/>
      <c r="S2365" s="386"/>
      <c r="T2365" s="386" t="s">
        <v>391</v>
      </c>
      <c r="U2365" s="386" t="s">
        <v>407</v>
      </c>
    </row>
    <row r="2366" spans="1:21">
      <c r="A2366" s="386" t="s">
        <v>116</v>
      </c>
      <c r="B2366" s="386" t="s">
        <v>12</v>
      </c>
      <c r="C2366" s="386"/>
      <c r="D2366" s="387">
        <v>45108</v>
      </c>
      <c r="E2366" s="386">
        <v>7</v>
      </c>
      <c r="F2366" s="386">
        <v>2023</v>
      </c>
      <c r="G2366" s="388">
        <v>46.02</v>
      </c>
      <c r="H2366" s="388">
        <v>25</v>
      </c>
      <c r="I2366" s="388">
        <v>3.835</v>
      </c>
      <c r="J2366" s="388">
        <v>0.64489859606899325</v>
      </c>
      <c r="K2366" s="386" t="s">
        <v>86</v>
      </c>
      <c r="L2366" s="386" t="s">
        <v>86</v>
      </c>
      <c r="M2366" s="386" t="s">
        <v>386</v>
      </c>
      <c r="N2366" s="386" t="s">
        <v>387</v>
      </c>
      <c r="O2366" s="386" t="s">
        <v>117</v>
      </c>
      <c r="P2366" s="386" t="s">
        <v>90</v>
      </c>
      <c r="Q2366" s="386" t="s">
        <v>221</v>
      </c>
      <c r="R2366" s="386"/>
      <c r="S2366" s="386"/>
      <c r="T2366" s="386" t="s">
        <v>391</v>
      </c>
      <c r="U2366" s="386" t="s">
        <v>407</v>
      </c>
    </row>
    <row r="2367" spans="1:21">
      <c r="A2367" s="386" t="s">
        <v>116</v>
      </c>
      <c r="B2367" s="386" t="s">
        <v>15</v>
      </c>
      <c r="C2367" s="386"/>
      <c r="D2367" s="387">
        <v>45108</v>
      </c>
      <c r="E2367" s="386">
        <v>7</v>
      </c>
      <c r="F2367" s="386">
        <v>2023</v>
      </c>
      <c r="G2367" s="388">
        <v>3.54</v>
      </c>
      <c r="H2367" s="388">
        <v>25</v>
      </c>
      <c r="I2367" s="388">
        <v>0.29499999999999998</v>
      </c>
      <c r="J2367" s="388">
        <v>0.14000000000000001</v>
      </c>
      <c r="K2367" s="386" t="s">
        <v>86</v>
      </c>
      <c r="L2367" s="386" t="s">
        <v>86</v>
      </c>
      <c r="M2367" s="386" t="s">
        <v>386</v>
      </c>
      <c r="N2367" s="386" t="s">
        <v>387</v>
      </c>
      <c r="O2367" s="386" t="s">
        <v>117</v>
      </c>
      <c r="P2367" s="386" t="s">
        <v>90</v>
      </c>
      <c r="Q2367" s="386" t="s">
        <v>221</v>
      </c>
      <c r="R2367" s="386"/>
      <c r="S2367" s="386"/>
      <c r="T2367" s="386" t="s">
        <v>391</v>
      </c>
      <c r="U2367" s="386" t="s">
        <v>407</v>
      </c>
    </row>
    <row r="2368" spans="1:21">
      <c r="A2368" s="386" t="s">
        <v>116</v>
      </c>
      <c r="B2368" s="386" t="s">
        <v>16</v>
      </c>
      <c r="C2368" s="386"/>
      <c r="D2368" s="387">
        <v>45108</v>
      </c>
      <c r="E2368" s="386">
        <v>7</v>
      </c>
      <c r="F2368" s="386">
        <v>2023</v>
      </c>
      <c r="G2368" s="388">
        <v>21.24</v>
      </c>
      <c r="H2368" s="388">
        <v>25</v>
      </c>
      <c r="I2368" s="388">
        <v>1.77</v>
      </c>
      <c r="J2368" s="388">
        <v>1.94</v>
      </c>
      <c r="K2368" s="386" t="s">
        <v>86</v>
      </c>
      <c r="L2368" s="386" t="s">
        <v>86</v>
      </c>
      <c r="M2368" s="386" t="s">
        <v>386</v>
      </c>
      <c r="N2368" s="386" t="s">
        <v>387</v>
      </c>
      <c r="O2368" s="386" t="s">
        <v>117</v>
      </c>
      <c r="P2368" s="386" t="s">
        <v>90</v>
      </c>
      <c r="Q2368" s="386" t="s">
        <v>221</v>
      </c>
      <c r="R2368" s="386"/>
      <c r="S2368" s="386"/>
      <c r="T2368" s="386" t="s">
        <v>391</v>
      </c>
      <c r="U2368" s="386" t="s">
        <v>407</v>
      </c>
    </row>
    <row r="2369" spans="1:21">
      <c r="A2369" s="386" t="s">
        <v>116</v>
      </c>
      <c r="B2369" s="386" t="s">
        <v>17</v>
      </c>
      <c r="C2369" s="386"/>
      <c r="D2369" s="387">
        <v>45108</v>
      </c>
      <c r="E2369" s="386">
        <v>7</v>
      </c>
      <c r="F2369" s="386">
        <v>2023</v>
      </c>
      <c r="G2369" s="388">
        <v>0</v>
      </c>
      <c r="H2369" s="388">
        <v>25</v>
      </c>
      <c r="I2369" s="388">
        <v>0</v>
      </c>
      <c r="J2369" s="388">
        <v>0</v>
      </c>
      <c r="K2369" s="386" t="s">
        <v>86</v>
      </c>
      <c r="L2369" s="386" t="s">
        <v>86</v>
      </c>
      <c r="M2369" s="386" t="s">
        <v>386</v>
      </c>
      <c r="N2369" s="386" t="s">
        <v>387</v>
      </c>
      <c r="O2369" s="386" t="s">
        <v>117</v>
      </c>
      <c r="P2369" s="386" t="s">
        <v>90</v>
      </c>
      <c r="Q2369" s="386" t="s">
        <v>221</v>
      </c>
      <c r="R2369" s="386"/>
      <c r="S2369" s="386"/>
      <c r="T2369" s="386" t="s">
        <v>391</v>
      </c>
      <c r="U2369" s="386" t="s">
        <v>407</v>
      </c>
    </row>
    <row r="2370" spans="1:21">
      <c r="A2370" s="386" t="s">
        <v>116</v>
      </c>
      <c r="B2370" s="386" t="s">
        <v>132</v>
      </c>
      <c r="C2370" s="386"/>
      <c r="D2370" s="387">
        <v>45108</v>
      </c>
      <c r="E2370" s="386">
        <v>7</v>
      </c>
      <c r="F2370" s="386">
        <v>2023</v>
      </c>
      <c r="G2370" s="388">
        <v>0</v>
      </c>
      <c r="H2370" s="388">
        <v>25</v>
      </c>
      <c r="I2370" s="388">
        <v>0</v>
      </c>
      <c r="J2370" s="388">
        <v>0</v>
      </c>
      <c r="K2370" s="386" t="s">
        <v>86</v>
      </c>
      <c r="L2370" s="386" t="s">
        <v>86</v>
      </c>
      <c r="M2370" s="386" t="s">
        <v>386</v>
      </c>
      <c r="N2370" s="386" t="s">
        <v>387</v>
      </c>
      <c r="O2370" s="386" t="s">
        <v>117</v>
      </c>
      <c r="P2370" s="386" t="s">
        <v>90</v>
      </c>
      <c r="Q2370" s="386" t="s">
        <v>221</v>
      </c>
      <c r="R2370" s="386"/>
      <c r="S2370" s="386"/>
      <c r="T2370" s="386" t="s">
        <v>391</v>
      </c>
      <c r="U2370" s="386" t="s">
        <v>407</v>
      </c>
    </row>
    <row r="2371" spans="1:21">
      <c r="A2371" s="386" t="s">
        <v>116</v>
      </c>
      <c r="B2371" s="386" t="s">
        <v>13</v>
      </c>
      <c r="C2371" s="386"/>
      <c r="D2371" s="387">
        <v>45108</v>
      </c>
      <c r="E2371" s="386">
        <v>7</v>
      </c>
      <c r="F2371" s="386">
        <v>2023</v>
      </c>
      <c r="G2371" s="388">
        <v>0</v>
      </c>
      <c r="H2371" s="388">
        <v>25</v>
      </c>
      <c r="I2371" s="388">
        <v>0</v>
      </c>
      <c r="J2371" s="388">
        <v>0</v>
      </c>
      <c r="K2371" s="386" t="s">
        <v>86</v>
      </c>
      <c r="L2371" s="386" t="s">
        <v>86</v>
      </c>
      <c r="M2371" s="386" t="s">
        <v>386</v>
      </c>
      <c r="N2371" s="386" t="s">
        <v>387</v>
      </c>
      <c r="O2371" s="386" t="s">
        <v>117</v>
      </c>
      <c r="P2371" s="386" t="s">
        <v>90</v>
      </c>
      <c r="Q2371" s="386" t="s">
        <v>221</v>
      </c>
      <c r="R2371" s="386"/>
      <c r="S2371" s="386"/>
      <c r="T2371" s="386" t="s">
        <v>391</v>
      </c>
      <c r="U2371" s="386" t="s">
        <v>407</v>
      </c>
    </row>
    <row r="2372" spans="1:21">
      <c r="A2372" s="386" t="s">
        <v>116</v>
      </c>
      <c r="B2372" s="386" t="s">
        <v>14</v>
      </c>
      <c r="C2372" s="386"/>
      <c r="D2372" s="387">
        <v>45108</v>
      </c>
      <c r="E2372" s="386">
        <v>7</v>
      </c>
      <c r="F2372" s="386">
        <v>2023</v>
      </c>
      <c r="G2372" s="388">
        <v>0</v>
      </c>
      <c r="H2372" s="388">
        <v>25</v>
      </c>
      <c r="I2372" s="388">
        <v>0</v>
      </c>
      <c r="J2372" s="388">
        <v>0</v>
      </c>
      <c r="K2372" s="386" t="s">
        <v>86</v>
      </c>
      <c r="L2372" s="386" t="s">
        <v>86</v>
      </c>
      <c r="M2372" s="386" t="s">
        <v>386</v>
      </c>
      <c r="N2372" s="386" t="s">
        <v>387</v>
      </c>
      <c r="O2372" s="386" t="s">
        <v>117</v>
      </c>
      <c r="P2372" s="386" t="s">
        <v>90</v>
      </c>
      <c r="Q2372" s="386" t="s">
        <v>221</v>
      </c>
      <c r="R2372" s="386"/>
      <c r="S2372" s="386"/>
      <c r="T2372" s="386" t="s">
        <v>391</v>
      </c>
      <c r="U2372" s="386" t="s">
        <v>407</v>
      </c>
    </row>
    <row r="2373" spans="1:21">
      <c r="A2373" s="386" t="s">
        <v>118</v>
      </c>
      <c r="B2373" s="386" t="s">
        <v>7</v>
      </c>
      <c r="C2373" s="386"/>
      <c r="D2373" s="387">
        <v>45108</v>
      </c>
      <c r="E2373" s="386">
        <v>7</v>
      </c>
      <c r="F2373" s="386">
        <v>2023</v>
      </c>
      <c r="G2373" s="388">
        <v>20</v>
      </c>
      <c r="H2373" s="388">
        <v>25</v>
      </c>
      <c r="I2373" s="388">
        <v>1.6666666666666667</v>
      </c>
      <c r="J2373" s="388">
        <v>0.02</v>
      </c>
      <c r="K2373" s="386" t="s">
        <v>41</v>
      </c>
      <c r="L2373" s="386" t="s">
        <v>41</v>
      </c>
      <c r="M2373" s="386" t="s">
        <v>386</v>
      </c>
      <c r="N2373" s="386" t="s">
        <v>387</v>
      </c>
      <c r="O2373" s="386" t="s">
        <v>119</v>
      </c>
      <c r="P2373" s="386" t="s">
        <v>90</v>
      </c>
      <c r="Q2373" s="386" t="s">
        <v>120</v>
      </c>
      <c r="R2373" s="386"/>
      <c r="S2373" s="386"/>
      <c r="T2373" s="386" t="s">
        <v>391</v>
      </c>
      <c r="U2373" s="386" t="s">
        <v>407</v>
      </c>
    </row>
    <row r="2374" spans="1:21">
      <c r="A2374" s="386" t="s">
        <v>118</v>
      </c>
      <c r="B2374" s="386" t="s">
        <v>8</v>
      </c>
      <c r="C2374" s="386"/>
      <c r="D2374" s="387">
        <v>45108</v>
      </c>
      <c r="E2374" s="386">
        <v>7</v>
      </c>
      <c r="F2374" s="386">
        <v>2023</v>
      </c>
      <c r="G2374" s="388">
        <v>30</v>
      </c>
      <c r="H2374" s="388">
        <v>25</v>
      </c>
      <c r="I2374" s="388">
        <v>2.5</v>
      </c>
      <c r="J2374" s="388">
        <v>0</v>
      </c>
      <c r="K2374" s="386" t="s">
        <v>41</v>
      </c>
      <c r="L2374" s="386" t="s">
        <v>41</v>
      </c>
      <c r="M2374" s="386" t="s">
        <v>386</v>
      </c>
      <c r="N2374" s="386" t="s">
        <v>387</v>
      </c>
      <c r="O2374" s="386" t="s">
        <v>119</v>
      </c>
      <c r="P2374" s="386" t="s">
        <v>90</v>
      </c>
      <c r="Q2374" s="386" t="s">
        <v>120</v>
      </c>
      <c r="R2374" s="386"/>
      <c r="S2374" s="386"/>
      <c r="T2374" s="386" t="s">
        <v>391</v>
      </c>
      <c r="U2374" s="386" t="s">
        <v>407</v>
      </c>
    </row>
    <row r="2375" spans="1:21">
      <c r="A2375" s="386" t="s">
        <v>118</v>
      </c>
      <c r="B2375" s="386" t="s">
        <v>9</v>
      </c>
      <c r="C2375" s="386"/>
      <c r="D2375" s="387">
        <v>45108</v>
      </c>
      <c r="E2375" s="386">
        <v>7</v>
      </c>
      <c r="F2375" s="386">
        <v>2023</v>
      </c>
      <c r="G2375" s="388">
        <v>0</v>
      </c>
      <c r="H2375" s="388">
        <v>25</v>
      </c>
      <c r="I2375" s="388">
        <v>0</v>
      </c>
      <c r="J2375" s="388">
        <v>0</v>
      </c>
      <c r="K2375" s="386" t="s">
        <v>41</v>
      </c>
      <c r="L2375" s="386" t="s">
        <v>41</v>
      </c>
      <c r="M2375" s="386" t="s">
        <v>386</v>
      </c>
      <c r="N2375" s="386" t="s">
        <v>387</v>
      </c>
      <c r="O2375" s="386" t="s">
        <v>119</v>
      </c>
      <c r="P2375" s="386" t="s">
        <v>90</v>
      </c>
      <c r="Q2375" s="386" t="s">
        <v>120</v>
      </c>
      <c r="R2375" s="386"/>
      <c r="S2375" s="386"/>
      <c r="T2375" s="386" t="s">
        <v>391</v>
      </c>
      <c r="U2375" s="386" t="s">
        <v>407</v>
      </c>
    </row>
    <row r="2376" spans="1:21">
      <c r="A2376" s="386" t="s">
        <v>118</v>
      </c>
      <c r="B2376" s="386" t="s">
        <v>10</v>
      </c>
      <c r="C2376" s="386"/>
      <c r="D2376" s="387">
        <v>45108</v>
      </c>
      <c r="E2376" s="386">
        <v>7</v>
      </c>
      <c r="F2376" s="386">
        <v>2023</v>
      </c>
      <c r="G2376" s="388">
        <v>30</v>
      </c>
      <c r="H2376" s="388">
        <v>25</v>
      </c>
      <c r="I2376" s="388">
        <v>2.5</v>
      </c>
      <c r="J2376" s="388">
        <v>0</v>
      </c>
      <c r="K2376" s="386" t="s">
        <v>41</v>
      </c>
      <c r="L2376" s="386" t="s">
        <v>41</v>
      </c>
      <c r="M2376" s="386" t="s">
        <v>386</v>
      </c>
      <c r="N2376" s="386" t="s">
        <v>387</v>
      </c>
      <c r="O2376" s="386" t="s">
        <v>119</v>
      </c>
      <c r="P2376" s="386" t="s">
        <v>90</v>
      </c>
      <c r="Q2376" s="386" t="s">
        <v>120</v>
      </c>
      <c r="R2376" s="386"/>
      <c r="S2376" s="386"/>
      <c r="T2376" s="386" t="s">
        <v>391</v>
      </c>
      <c r="U2376" s="386" t="s">
        <v>407</v>
      </c>
    </row>
    <row r="2377" spans="1:21">
      <c r="A2377" s="386" t="s">
        <v>118</v>
      </c>
      <c r="B2377" s="386" t="s">
        <v>5</v>
      </c>
      <c r="C2377" s="386"/>
      <c r="D2377" s="387">
        <v>45108</v>
      </c>
      <c r="E2377" s="386">
        <v>7</v>
      </c>
      <c r="F2377" s="386">
        <v>2023</v>
      </c>
      <c r="G2377" s="388">
        <v>16</v>
      </c>
      <c r="H2377" s="388">
        <v>25</v>
      </c>
      <c r="I2377" s="388">
        <v>1.3333333333333333</v>
      </c>
      <c r="J2377" s="388">
        <v>0</v>
      </c>
      <c r="K2377" s="386" t="s">
        <v>41</v>
      </c>
      <c r="L2377" s="386" t="s">
        <v>41</v>
      </c>
      <c r="M2377" s="386" t="s">
        <v>386</v>
      </c>
      <c r="N2377" s="386" t="s">
        <v>387</v>
      </c>
      <c r="O2377" s="386" t="s">
        <v>119</v>
      </c>
      <c r="P2377" s="386" t="s">
        <v>90</v>
      </c>
      <c r="Q2377" s="386" t="s">
        <v>120</v>
      </c>
      <c r="R2377" s="386"/>
      <c r="S2377" s="386"/>
      <c r="T2377" s="386" t="s">
        <v>391</v>
      </c>
      <c r="U2377" s="386" t="s">
        <v>407</v>
      </c>
    </row>
    <row r="2378" spans="1:21">
      <c r="A2378" s="386" t="s">
        <v>118</v>
      </c>
      <c r="B2378" s="386" t="s">
        <v>11</v>
      </c>
      <c r="C2378" s="386"/>
      <c r="D2378" s="387">
        <v>45108</v>
      </c>
      <c r="E2378" s="386">
        <v>7</v>
      </c>
      <c r="F2378" s="386">
        <v>2023</v>
      </c>
      <c r="G2378" s="388">
        <v>60</v>
      </c>
      <c r="H2378" s="388">
        <v>25</v>
      </c>
      <c r="I2378" s="388">
        <v>5</v>
      </c>
      <c r="J2378" s="388">
        <v>0.74</v>
      </c>
      <c r="K2378" s="386" t="s">
        <v>41</v>
      </c>
      <c r="L2378" s="386" t="s">
        <v>41</v>
      </c>
      <c r="M2378" s="386" t="s">
        <v>386</v>
      </c>
      <c r="N2378" s="386" t="s">
        <v>387</v>
      </c>
      <c r="O2378" s="386" t="s">
        <v>119</v>
      </c>
      <c r="P2378" s="386" t="s">
        <v>90</v>
      </c>
      <c r="Q2378" s="386" t="s">
        <v>120</v>
      </c>
      <c r="R2378" s="386"/>
      <c r="S2378" s="386"/>
      <c r="T2378" s="386" t="s">
        <v>391</v>
      </c>
      <c r="U2378" s="386" t="s">
        <v>407</v>
      </c>
    </row>
    <row r="2379" spans="1:21">
      <c r="A2379" s="386" t="s">
        <v>118</v>
      </c>
      <c r="B2379" s="386" t="s">
        <v>12</v>
      </c>
      <c r="C2379" s="386"/>
      <c r="D2379" s="387">
        <v>45108</v>
      </c>
      <c r="E2379" s="386">
        <v>7</v>
      </c>
      <c r="F2379" s="386">
        <v>2023</v>
      </c>
      <c r="G2379" s="388">
        <v>20</v>
      </c>
      <c r="H2379" s="388">
        <v>25</v>
      </c>
      <c r="I2379" s="388">
        <v>1.6666666666666667</v>
      </c>
      <c r="J2379" s="388">
        <v>0</v>
      </c>
      <c r="K2379" s="386" t="s">
        <v>41</v>
      </c>
      <c r="L2379" s="386" t="s">
        <v>41</v>
      </c>
      <c r="M2379" s="386" t="s">
        <v>386</v>
      </c>
      <c r="N2379" s="386" t="s">
        <v>387</v>
      </c>
      <c r="O2379" s="386" t="s">
        <v>119</v>
      </c>
      <c r="P2379" s="386" t="s">
        <v>90</v>
      </c>
      <c r="Q2379" s="386" t="s">
        <v>120</v>
      </c>
      <c r="R2379" s="386"/>
      <c r="S2379" s="386"/>
      <c r="T2379" s="386" t="s">
        <v>391</v>
      </c>
      <c r="U2379" s="386" t="s">
        <v>407</v>
      </c>
    </row>
    <row r="2380" spans="1:21">
      <c r="A2380" s="386" t="s">
        <v>118</v>
      </c>
      <c r="B2380" s="386" t="s">
        <v>15</v>
      </c>
      <c r="C2380" s="386"/>
      <c r="D2380" s="387">
        <v>45108</v>
      </c>
      <c r="E2380" s="386">
        <v>7</v>
      </c>
      <c r="F2380" s="386">
        <v>2023</v>
      </c>
      <c r="G2380" s="388">
        <v>4</v>
      </c>
      <c r="H2380" s="388">
        <v>25</v>
      </c>
      <c r="I2380" s="388">
        <v>0.33333333333333331</v>
      </c>
      <c r="J2380" s="388">
        <v>0</v>
      </c>
      <c r="K2380" s="386" t="s">
        <v>41</v>
      </c>
      <c r="L2380" s="386" t="s">
        <v>41</v>
      </c>
      <c r="M2380" s="386" t="s">
        <v>386</v>
      </c>
      <c r="N2380" s="386" t="s">
        <v>387</v>
      </c>
      <c r="O2380" s="386" t="s">
        <v>119</v>
      </c>
      <c r="P2380" s="386" t="s">
        <v>90</v>
      </c>
      <c r="Q2380" s="386" t="s">
        <v>120</v>
      </c>
      <c r="R2380" s="386"/>
      <c r="S2380" s="386"/>
      <c r="T2380" s="386" t="s">
        <v>391</v>
      </c>
      <c r="U2380" s="386" t="s">
        <v>407</v>
      </c>
    </row>
    <row r="2381" spans="1:21">
      <c r="A2381" s="386" t="s">
        <v>118</v>
      </c>
      <c r="B2381" s="386" t="s">
        <v>16</v>
      </c>
      <c r="C2381" s="386"/>
      <c r="D2381" s="387">
        <v>45108</v>
      </c>
      <c r="E2381" s="386">
        <v>7</v>
      </c>
      <c r="F2381" s="386">
        <v>2023</v>
      </c>
      <c r="G2381" s="388">
        <v>20</v>
      </c>
      <c r="H2381" s="388">
        <v>25</v>
      </c>
      <c r="I2381" s="388">
        <v>1.6666666666666667</v>
      </c>
      <c r="J2381" s="388">
        <v>0</v>
      </c>
      <c r="K2381" s="386" t="s">
        <v>41</v>
      </c>
      <c r="L2381" s="386" t="s">
        <v>41</v>
      </c>
      <c r="M2381" s="386" t="s">
        <v>386</v>
      </c>
      <c r="N2381" s="386" t="s">
        <v>387</v>
      </c>
      <c r="O2381" s="386" t="s">
        <v>119</v>
      </c>
      <c r="P2381" s="386" t="s">
        <v>90</v>
      </c>
      <c r="Q2381" s="386" t="s">
        <v>120</v>
      </c>
      <c r="R2381" s="386"/>
      <c r="S2381" s="386"/>
      <c r="T2381" s="386" t="s">
        <v>391</v>
      </c>
      <c r="U2381" s="386" t="s">
        <v>407</v>
      </c>
    </row>
    <row r="2382" spans="1:21">
      <c r="A2382" s="386" t="s">
        <v>118</v>
      </c>
      <c r="B2382" s="386" t="s">
        <v>17</v>
      </c>
      <c r="C2382" s="386"/>
      <c r="D2382" s="387">
        <v>45108</v>
      </c>
      <c r="E2382" s="386">
        <v>7</v>
      </c>
      <c r="F2382" s="386">
        <v>2023</v>
      </c>
      <c r="G2382" s="388">
        <v>0</v>
      </c>
      <c r="H2382" s="388">
        <v>25</v>
      </c>
      <c r="I2382" s="388">
        <v>0</v>
      </c>
      <c r="J2382" s="388">
        <v>0</v>
      </c>
      <c r="K2382" s="386" t="s">
        <v>41</v>
      </c>
      <c r="L2382" s="386" t="s">
        <v>41</v>
      </c>
      <c r="M2382" s="386" t="s">
        <v>386</v>
      </c>
      <c r="N2382" s="386" t="s">
        <v>387</v>
      </c>
      <c r="O2382" s="386" t="s">
        <v>119</v>
      </c>
      <c r="P2382" s="386" t="s">
        <v>90</v>
      </c>
      <c r="Q2382" s="386" t="s">
        <v>120</v>
      </c>
      <c r="R2382" s="386"/>
      <c r="S2382" s="386"/>
      <c r="T2382" s="386" t="s">
        <v>391</v>
      </c>
      <c r="U2382" s="386" t="s">
        <v>407</v>
      </c>
    </row>
    <row r="2383" spans="1:21">
      <c r="A2383" s="386" t="s">
        <v>118</v>
      </c>
      <c r="B2383" s="386" t="s">
        <v>132</v>
      </c>
      <c r="C2383" s="386"/>
      <c r="D2383" s="387">
        <v>45108</v>
      </c>
      <c r="E2383" s="386">
        <v>7</v>
      </c>
      <c r="F2383" s="386">
        <v>2023</v>
      </c>
      <c r="G2383" s="388">
        <v>0</v>
      </c>
      <c r="H2383" s="388">
        <v>25</v>
      </c>
      <c r="I2383" s="388">
        <v>0</v>
      </c>
      <c r="J2383" s="388">
        <v>0</v>
      </c>
      <c r="K2383" s="386" t="s">
        <v>41</v>
      </c>
      <c r="L2383" s="386" t="s">
        <v>41</v>
      </c>
      <c r="M2383" s="386" t="s">
        <v>386</v>
      </c>
      <c r="N2383" s="386" t="s">
        <v>387</v>
      </c>
      <c r="O2383" s="386" t="s">
        <v>119</v>
      </c>
      <c r="P2383" s="386" t="s">
        <v>90</v>
      </c>
      <c r="Q2383" s="386" t="s">
        <v>120</v>
      </c>
      <c r="R2383" s="386"/>
      <c r="S2383" s="386"/>
      <c r="T2383" s="386" t="s">
        <v>391</v>
      </c>
      <c r="U2383" s="386" t="s">
        <v>407</v>
      </c>
    </row>
    <row r="2384" spans="1:21">
      <c r="A2384" s="386" t="s">
        <v>118</v>
      </c>
      <c r="B2384" s="386" t="s">
        <v>13</v>
      </c>
      <c r="C2384" s="386"/>
      <c r="D2384" s="387">
        <v>45108</v>
      </c>
      <c r="E2384" s="386">
        <v>7</v>
      </c>
      <c r="F2384" s="386">
        <v>2023</v>
      </c>
      <c r="G2384" s="388">
        <v>0</v>
      </c>
      <c r="H2384" s="388">
        <v>25</v>
      </c>
      <c r="I2384" s="388">
        <v>0</v>
      </c>
      <c r="J2384" s="388">
        <v>0</v>
      </c>
      <c r="K2384" s="386" t="s">
        <v>41</v>
      </c>
      <c r="L2384" s="386" t="s">
        <v>41</v>
      </c>
      <c r="M2384" s="386" t="s">
        <v>386</v>
      </c>
      <c r="N2384" s="386" t="s">
        <v>387</v>
      </c>
      <c r="O2384" s="386" t="s">
        <v>119</v>
      </c>
      <c r="P2384" s="386" t="s">
        <v>90</v>
      </c>
      <c r="Q2384" s="386" t="s">
        <v>120</v>
      </c>
      <c r="R2384" s="386"/>
      <c r="S2384" s="386"/>
      <c r="T2384" s="386" t="s">
        <v>391</v>
      </c>
      <c r="U2384" s="386" t="s">
        <v>407</v>
      </c>
    </row>
    <row r="2385" spans="1:21">
      <c r="A2385" s="386" t="s">
        <v>118</v>
      </c>
      <c r="B2385" s="386" t="s">
        <v>14</v>
      </c>
      <c r="C2385" s="386"/>
      <c r="D2385" s="387">
        <v>45108</v>
      </c>
      <c r="E2385" s="386">
        <v>7</v>
      </c>
      <c r="F2385" s="386">
        <v>2023</v>
      </c>
      <c r="G2385" s="388">
        <v>0</v>
      </c>
      <c r="H2385" s="388">
        <v>25</v>
      </c>
      <c r="I2385" s="388">
        <v>0</v>
      </c>
      <c r="J2385" s="388">
        <v>0</v>
      </c>
      <c r="K2385" s="386" t="s">
        <v>41</v>
      </c>
      <c r="L2385" s="386" t="s">
        <v>41</v>
      </c>
      <c r="M2385" s="386" t="s">
        <v>386</v>
      </c>
      <c r="N2385" s="386" t="s">
        <v>387</v>
      </c>
      <c r="O2385" s="386" t="s">
        <v>119</v>
      </c>
      <c r="P2385" s="386" t="s">
        <v>90</v>
      </c>
      <c r="Q2385" s="386" t="s">
        <v>120</v>
      </c>
      <c r="R2385" s="386"/>
      <c r="S2385" s="386"/>
      <c r="T2385" s="386" t="s">
        <v>391</v>
      </c>
      <c r="U2385" s="386" t="s">
        <v>407</v>
      </c>
    </row>
    <row r="2386" spans="1:21">
      <c r="A2386" s="386" t="s">
        <v>124</v>
      </c>
      <c r="B2386" s="386" t="s">
        <v>124</v>
      </c>
      <c r="C2386" s="386"/>
      <c r="D2386" s="387">
        <v>45108</v>
      </c>
      <c r="E2386" s="386">
        <v>7</v>
      </c>
      <c r="F2386" s="386">
        <v>2023</v>
      </c>
      <c r="G2386" s="388">
        <v>100</v>
      </c>
      <c r="H2386" s="388">
        <v>25</v>
      </c>
      <c r="I2386" s="388">
        <v>8.3333333333333339</v>
      </c>
      <c r="J2386" s="388">
        <v>14.98</v>
      </c>
      <c r="K2386" s="386" t="s">
        <v>124</v>
      </c>
      <c r="L2386" s="386" t="s">
        <v>41</v>
      </c>
      <c r="M2386" s="386" t="s">
        <v>382</v>
      </c>
      <c r="N2386" s="386" t="s">
        <v>380</v>
      </c>
      <c r="O2386" s="386" t="s">
        <v>125</v>
      </c>
      <c r="P2386" s="386" t="s">
        <v>60</v>
      </c>
      <c r="Q2386" s="386" t="s">
        <v>237</v>
      </c>
      <c r="R2386" s="386"/>
      <c r="S2386" s="386"/>
      <c r="T2386" s="386" t="s">
        <v>391</v>
      </c>
      <c r="U2386" s="386" t="s">
        <v>407</v>
      </c>
    </row>
    <row r="2387" spans="1:21">
      <c r="A2387" s="386" t="s">
        <v>158</v>
      </c>
      <c r="B2387" s="386" t="s">
        <v>158</v>
      </c>
      <c r="C2387" s="386"/>
      <c r="D2387" s="387">
        <v>45108</v>
      </c>
      <c r="E2387" s="386">
        <v>7</v>
      </c>
      <c r="F2387" s="386">
        <v>2023</v>
      </c>
      <c r="G2387" s="388">
        <v>20</v>
      </c>
      <c r="H2387" s="388">
        <v>25</v>
      </c>
      <c r="I2387" s="388">
        <v>1.6666666666666667</v>
      </c>
      <c r="J2387" s="388">
        <v>0</v>
      </c>
      <c r="K2387" s="386" t="s">
        <v>388</v>
      </c>
      <c r="L2387" s="386" t="s">
        <v>41</v>
      </c>
      <c r="M2387" s="386" t="s">
        <v>241</v>
      </c>
      <c r="N2387" s="386" t="s">
        <v>62</v>
      </c>
      <c r="O2387" s="386" t="s">
        <v>55</v>
      </c>
      <c r="P2387" s="386" t="s">
        <v>60</v>
      </c>
      <c r="Q2387" s="386" t="s">
        <v>262</v>
      </c>
      <c r="R2387" s="386"/>
      <c r="S2387" s="386"/>
      <c r="T2387" s="386" t="s">
        <v>430</v>
      </c>
      <c r="U2387" s="386" t="s">
        <v>431</v>
      </c>
    </row>
    <row r="2388" spans="1:21">
      <c r="A2388" s="386" t="s">
        <v>122</v>
      </c>
      <c r="B2388" s="386" t="s">
        <v>7</v>
      </c>
      <c r="C2388" s="386" t="s">
        <v>7</v>
      </c>
      <c r="D2388" s="387">
        <v>45108</v>
      </c>
      <c r="E2388" s="386">
        <v>7</v>
      </c>
      <c r="F2388" s="386">
        <v>2023</v>
      </c>
      <c r="G2388" s="388">
        <v>125.5</v>
      </c>
      <c r="H2388" s="388">
        <v>25</v>
      </c>
      <c r="I2388" s="388">
        <v>10.458333333333334</v>
      </c>
      <c r="J2388" s="388">
        <v>0</v>
      </c>
      <c r="K2388" s="386" t="s">
        <v>121</v>
      </c>
      <c r="L2388" s="386" t="s">
        <v>121</v>
      </c>
      <c r="M2388" s="386" t="s">
        <v>386</v>
      </c>
      <c r="N2388" s="386" t="s">
        <v>387</v>
      </c>
      <c r="O2388" s="386" t="s">
        <v>123</v>
      </c>
      <c r="P2388" s="386" t="s">
        <v>60</v>
      </c>
      <c r="Q2388" s="386" t="s">
        <v>238</v>
      </c>
      <c r="R2388" s="386"/>
      <c r="S2388" s="386"/>
      <c r="T2388" s="386" t="s">
        <v>391</v>
      </c>
      <c r="U2388" s="386" t="s">
        <v>407</v>
      </c>
    </row>
    <row r="2389" spans="1:21">
      <c r="A2389" s="386" t="s">
        <v>122</v>
      </c>
      <c r="B2389" s="386" t="s">
        <v>8</v>
      </c>
      <c r="C2389" s="386" t="s">
        <v>8</v>
      </c>
      <c r="D2389" s="387">
        <v>45108</v>
      </c>
      <c r="E2389" s="386">
        <v>7</v>
      </c>
      <c r="F2389" s="386">
        <v>2023</v>
      </c>
      <c r="G2389" s="388">
        <v>0</v>
      </c>
      <c r="H2389" s="388">
        <v>25</v>
      </c>
      <c r="I2389" s="388">
        <v>0</v>
      </c>
      <c r="J2389" s="388">
        <v>0</v>
      </c>
      <c r="K2389" s="386" t="s">
        <v>121</v>
      </c>
      <c r="L2389" s="386" t="s">
        <v>121</v>
      </c>
      <c r="M2389" s="386" t="s">
        <v>386</v>
      </c>
      <c r="N2389" s="386" t="s">
        <v>387</v>
      </c>
      <c r="O2389" s="386" t="s">
        <v>123</v>
      </c>
      <c r="P2389" s="386" t="s">
        <v>60</v>
      </c>
      <c r="Q2389" s="386" t="s">
        <v>238</v>
      </c>
      <c r="R2389" s="386"/>
      <c r="S2389" s="386"/>
      <c r="T2389" s="386" t="s">
        <v>391</v>
      </c>
      <c r="U2389" s="386" t="s">
        <v>407</v>
      </c>
    </row>
    <row r="2390" spans="1:21">
      <c r="A2390" s="386" t="s">
        <v>122</v>
      </c>
      <c r="B2390" s="386" t="s">
        <v>9</v>
      </c>
      <c r="C2390" s="386" t="s">
        <v>9</v>
      </c>
      <c r="D2390" s="387">
        <v>45108</v>
      </c>
      <c r="E2390" s="386">
        <v>7</v>
      </c>
      <c r="F2390" s="386">
        <v>2023</v>
      </c>
      <c r="G2390" s="388">
        <v>0</v>
      </c>
      <c r="H2390" s="388">
        <v>25</v>
      </c>
      <c r="I2390" s="388">
        <v>0</v>
      </c>
      <c r="J2390" s="388">
        <v>0</v>
      </c>
      <c r="K2390" s="386" t="s">
        <v>121</v>
      </c>
      <c r="L2390" s="386" t="s">
        <v>121</v>
      </c>
      <c r="M2390" s="386" t="s">
        <v>386</v>
      </c>
      <c r="N2390" s="386" t="s">
        <v>387</v>
      </c>
      <c r="O2390" s="386" t="s">
        <v>123</v>
      </c>
      <c r="P2390" s="386" t="s">
        <v>60</v>
      </c>
      <c r="Q2390" s="386" t="s">
        <v>238</v>
      </c>
      <c r="R2390" s="386"/>
      <c r="S2390" s="386"/>
      <c r="T2390" s="386" t="s">
        <v>391</v>
      </c>
      <c r="U2390" s="386" t="s">
        <v>407</v>
      </c>
    </row>
    <row r="2391" spans="1:21">
      <c r="A2391" s="386" t="s">
        <v>122</v>
      </c>
      <c r="B2391" s="386" t="s">
        <v>10</v>
      </c>
      <c r="C2391" s="386" t="s">
        <v>10</v>
      </c>
      <c r="D2391" s="387">
        <v>45108</v>
      </c>
      <c r="E2391" s="386">
        <v>7</v>
      </c>
      <c r="F2391" s="386">
        <v>2023</v>
      </c>
      <c r="G2391" s="388">
        <v>125.5</v>
      </c>
      <c r="H2391" s="388">
        <v>25</v>
      </c>
      <c r="I2391" s="388">
        <v>10.458333333333334</v>
      </c>
      <c r="J2391" s="388">
        <v>0</v>
      </c>
      <c r="K2391" s="386" t="s">
        <v>121</v>
      </c>
      <c r="L2391" s="386" t="s">
        <v>121</v>
      </c>
      <c r="M2391" s="386" t="s">
        <v>386</v>
      </c>
      <c r="N2391" s="386" t="s">
        <v>387</v>
      </c>
      <c r="O2391" s="386" t="s">
        <v>123</v>
      </c>
      <c r="P2391" s="386" t="s">
        <v>60</v>
      </c>
      <c r="Q2391" s="386" t="s">
        <v>238</v>
      </c>
      <c r="R2391" s="386"/>
      <c r="S2391" s="386"/>
      <c r="T2391" s="386" t="s">
        <v>391</v>
      </c>
      <c r="U2391" s="386" t="s">
        <v>407</v>
      </c>
    </row>
    <row r="2392" spans="1:21">
      <c r="A2392" s="386" t="s">
        <v>122</v>
      </c>
      <c r="B2392" s="386" t="s">
        <v>5</v>
      </c>
      <c r="C2392" s="386" t="s">
        <v>5</v>
      </c>
      <c r="D2392" s="387">
        <v>45108</v>
      </c>
      <c r="E2392" s="386">
        <v>7</v>
      </c>
      <c r="F2392" s="386">
        <v>2023</v>
      </c>
      <c r="G2392" s="388">
        <v>125.5</v>
      </c>
      <c r="H2392" s="388">
        <v>25</v>
      </c>
      <c r="I2392" s="388">
        <v>10.458333333333334</v>
      </c>
      <c r="J2392" s="388">
        <v>0</v>
      </c>
      <c r="K2392" s="386" t="s">
        <v>121</v>
      </c>
      <c r="L2392" s="386" t="s">
        <v>121</v>
      </c>
      <c r="M2392" s="386" t="s">
        <v>386</v>
      </c>
      <c r="N2392" s="386" t="s">
        <v>387</v>
      </c>
      <c r="O2392" s="386" t="s">
        <v>123</v>
      </c>
      <c r="P2392" s="386" t="s">
        <v>60</v>
      </c>
      <c r="Q2392" s="386" t="s">
        <v>238</v>
      </c>
      <c r="R2392" s="386"/>
      <c r="S2392" s="386"/>
      <c r="T2392" s="386" t="s">
        <v>391</v>
      </c>
      <c r="U2392" s="386" t="s">
        <v>407</v>
      </c>
    </row>
    <row r="2393" spans="1:21">
      <c r="A2393" s="386" t="s">
        <v>122</v>
      </c>
      <c r="B2393" s="386" t="s">
        <v>11</v>
      </c>
      <c r="C2393" s="386" t="s">
        <v>11</v>
      </c>
      <c r="D2393" s="387">
        <v>45108</v>
      </c>
      <c r="E2393" s="386">
        <v>7</v>
      </c>
      <c r="F2393" s="386">
        <v>2023</v>
      </c>
      <c r="G2393" s="388">
        <v>125.5</v>
      </c>
      <c r="H2393" s="388">
        <v>25</v>
      </c>
      <c r="I2393" s="388">
        <v>10.458333333333334</v>
      </c>
      <c r="J2393" s="388">
        <v>0</v>
      </c>
      <c r="K2393" s="386" t="s">
        <v>121</v>
      </c>
      <c r="L2393" s="386" t="s">
        <v>121</v>
      </c>
      <c r="M2393" s="386" t="s">
        <v>386</v>
      </c>
      <c r="N2393" s="386" t="s">
        <v>387</v>
      </c>
      <c r="O2393" s="386" t="s">
        <v>123</v>
      </c>
      <c r="P2393" s="386" t="s">
        <v>60</v>
      </c>
      <c r="Q2393" s="386" t="s">
        <v>238</v>
      </c>
      <c r="R2393" s="386"/>
      <c r="S2393" s="386"/>
      <c r="T2393" s="386" t="s">
        <v>391</v>
      </c>
      <c r="U2393" s="386" t="s">
        <v>407</v>
      </c>
    </row>
    <row r="2394" spans="1:21">
      <c r="A2394" s="386" t="s">
        <v>122</v>
      </c>
      <c r="B2394" s="386" t="s">
        <v>12</v>
      </c>
      <c r="C2394" s="386" t="s">
        <v>12</v>
      </c>
      <c r="D2394" s="387">
        <v>45108</v>
      </c>
      <c r="E2394" s="386">
        <v>7</v>
      </c>
      <c r="F2394" s="386">
        <v>2023</v>
      </c>
      <c r="G2394" s="388">
        <v>0</v>
      </c>
      <c r="H2394" s="388">
        <v>25</v>
      </c>
      <c r="I2394" s="388">
        <v>0</v>
      </c>
      <c r="J2394" s="388">
        <v>0</v>
      </c>
      <c r="K2394" s="386" t="s">
        <v>121</v>
      </c>
      <c r="L2394" s="386" t="s">
        <v>121</v>
      </c>
      <c r="M2394" s="386" t="s">
        <v>386</v>
      </c>
      <c r="N2394" s="386" t="s">
        <v>387</v>
      </c>
      <c r="O2394" s="386" t="s">
        <v>123</v>
      </c>
      <c r="P2394" s="386" t="s">
        <v>60</v>
      </c>
      <c r="Q2394" s="386" t="s">
        <v>238</v>
      </c>
      <c r="R2394" s="386"/>
      <c r="S2394" s="386"/>
      <c r="T2394" s="386" t="s">
        <v>391</v>
      </c>
      <c r="U2394" s="386" t="s">
        <v>407</v>
      </c>
    </row>
    <row r="2395" spans="1:21">
      <c r="A2395" s="386" t="s">
        <v>122</v>
      </c>
      <c r="B2395" s="386" t="s">
        <v>15</v>
      </c>
      <c r="C2395" s="386" t="s">
        <v>15</v>
      </c>
      <c r="D2395" s="387">
        <v>45108</v>
      </c>
      <c r="E2395" s="386">
        <v>7</v>
      </c>
      <c r="F2395" s="386">
        <v>2023</v>
      </c>
      <c r="G2395" s="388">
        <v>0</v>
      </c>
      <c r="H2395" s="388">
        <v>25</v>
      </c>
      <c r="I2395" s="388">
        <v>0</v>
      </c>
      <c r="J2395" s="388">
        <v>0</v>
      </c>
      <c r="K2395" s="386" t="s">
        <v>121</v>
      </c>
      <c r="L2395" s="386" t="s">
        <v>121</v>
      </c>
      <c r="M2395" s="386" t="s">
        <v>386</v>
      </c>
      <c r="N2395" s="386" t="s">
        <v>387</v>
      </c>
      <c r="O2395" s="386" t="s">
        <v>123</v>
      </c>
      <c r="P2395" s="386" t="s">
        <v>60</v>
      </c>
      <c r="Q2395" s="386" t="s">
        <v>238</v>
      </c>
      <c r="R2395" s="386"/>
      <c r="S2395" s="386"/>
      <c r="T2395" s="386" t="s">
        <v>391</v>
      </c>
      <c r="U2395" s="386" t="s">
        <v>407</v>
      </c>
    </row>
    <row r="2396" spans="1:21">
      <c r="A2396" s="386" t="s">
        <v>122</v>
      </c>
      <c r="B2396" s="386" t="s">
        <v>16</v>
      </c>
      <c r="C2396" s="386" t="s">
        <v>16</v>
      </c>
      <c r="D2396" s="387">
        <v>45108</v>
      </c>
      <c r="E2396" s="386">
        <v>7</v>
      </c>
      <c r="F2396" s="386">
        <v>2023</v>
      </c>
      <c r="G2396" s="388">
        <v>125.5</v>
      </c>
      <c r="H2396" s="388">
        <v>25</v>
      </c>
      <c r="I2396" s="388">
        <v>10.458333333333334</v>
      </c>
      <c r="J2396" s="388">
        <v>0</v>
      </c>
      <c r="K2396" s="386" t="s">
        <v>121</v>
      </c>
      <c r="L2396" s="386" t="s">
        <v>121</v>
      </c>
      <c r="M2396" s="386" t="s">
        <v>386</v>
      </c>
      <c r="N2396" s="386" t="s">
        <v>387</v>
      </c>
      <c r="O2396" s="386" t="s">
        <v>123</v>
      </c>
      <c r="P2396" s="386" t="s">
        <v>60</v>
      </c>
      <c r="Q2396" s="386" t="s">
        <v>238</v>
      </c>
      <c r="R2396" s="386"/>
      <c r="S2396" s="386"/>
      <c r="T2396" s="386" t="s">
        <v>391</v>
      </c>
      <c r="U2396" s="386" t="s">
        <v>407</v>
      </c>
    </row>
    <row r="2397" spans="1:21">
      <c r="A2397" s="386" t="s">
        <v>122</v>
      </c>
      <c r="B2397" s="386" t="s">
        <v>17</v>
      </c>
      <c r="C2397" s="386" t="s">
        <v>17</v>
      </c>
      <c r="D2397" s="387">
        <v>45108</v>
      </c>
      <c r="E2397" s="386">
        <v>7</v>
      </c>
      <c r="F2397" s="386">
        <v>2023</v>
      </c>
      <c r="G2397" s="388">
        <v>125.5</v>
      </c>
      <c r="H2397" s="388">
        <v>25</v>
      </c>
      <c r="I2397" s="388">
        <v>10.458333333333334</v>
      </c>
      <c r="J2397" s="388">
        <v>0</v>
      </c>
      <c r="K2397" s="386" t="s">
        <v>121</v>
      </c>
      <c r="L2397" s="386" t="s">
        <v>121</v>
      </c>
      <c r="M2397" s="386" t="s">
        <v>386</v>
      </c>
      <c r="N2397" s="386" t="s">
        <v>387</v>
      </c>
      <c r="O2397" s="386" t="s">
        <v>123</v>
      </c>
      <c r="P2397" s="386" t="s">
        <v>60</v>
      </c>
      <c r="Q2397" s="386" t="s">
        <v>238</v>
      </c>
      <c r="R2397" s="386"/>
      <c r="S2397" s="386"/>
      <c r="T2397" s="386" t="s">
        <v>391</v>
      </c>
      <c r="U2397" s="386" t="s">
        <v>407</v>
      </c>
    </row>
    <row r="2398" spans="1:21">
      <c r="A2398" s="386" t="s">
        <v>122</v>
      </c>
      <c r="B2398" s="386" t="s">
        <v>132</v>
      </c>
      <c r="C2398" s="386" t="s">
        <v>155</v>
      </c>
      <c r="D2398" s="387">
        <v>45108</v>
      </c>
      <c r="E2398" s="386">
        <v>7</v>
      </c>
      <c r="F2398" s="386">
        <v>2023</v>
      </c>
      <c r="G2398" s="388">
        <v>125.5</v>
      </c>
      <c r="H2398" s="388">
        <v>25</v>
      </c>
      <c r="I2398" s="388">
        <v>10.458333333333334</v>
      </c>
      <c r="J2398" s="388">
        <v>1.1100000000000001</v>
      </c>
      <c r="K2398" s="386" t="s">
        <v>121</v>
      </c>
      <c r="L2398" s="386" t="s">
        <v>121</v>
      </c>
      <c r="M2398" s="386" t="s">
        <v>386</v>
      </c>
      <c r="N2398" s="386" t="s">
        <v>387</v>
      </c>
      <c r="O2398" s="386" t="s">
        <v>123</v>
      </c>
      <c r="P2398" s="386" t="s">
        <v>60</v>
      </c>
      <c r="Q2398" s="386" t="s">
        <v>238</v>
      </c>
      <c r="R2398" s="386"/>
      <c r="S2398" s="386"/>
      <c r="T2398" s="386" t="s">
        <v>391</v>
      </c>
      <c r="U2398" s="386" t="s">
        <v>407</v>
      </c>
    </row>
    <row r="2399" spans="1:21">
      <c r="A2399" s="386" t="s">
        <v>122</v>
      </c>
      <c r="B2399" s="386" t="s">
        <v>132</v>
      </c>
      <c r="C2399" s="386" t="s">
        <v>156</v>
      </c>
      <c r="D2399" s="387">
        <v>45108</v>
      </c>
      <c r="E2399" s="386">
        <v>7</v>
      </c>
      <c r="F2399" s="386">
        <v>2023</v>
      </c>
      <c r="G2399" s="388">
        <v>125.5</v>
      </c>
      <c r="H2399" s="388">
        <v>25</v>
      </c>
      <c r="I2399" s="388">
        <v>10.458333333333334</v>
      </c>
      <c r="J2399" s="388">
        <v>22.53</v>
      </c>
      <c r="K2399" s="386" t="s">
        <v>121</v>
      </c>
      <c r="L2399" s="386" t="s">
        <v>121</v>
      </c>
      <c r="M2399" s="386" t="s">
        <v>386</v>
      </c>
      <c r="N2399" s="386" t="s">
        <v>387</v>
      </c>
      <c r="O2399" s="386" t="s">
        <v>123</v>
      </c>
      <c r="P2399" s="386" t="s">
        <v>60</v>
      </c>
      <c r="Q2399" s="386" t="s">
        <v>238</v>
      </c>
      <c r="R2399" s="386"/>
      <c r="S2399" s="386"/>
      <c r="T2399" s="386" t="s">
        <v>391</v>
      </c>
      <c r="U2399" s="386" t="s">
        <v>407</v>
      </c>
    </row>
    <row r="2400" spans="1:21">
      <c r="A2400" s="386" t="s">
        <v>122</v>
      </c>
      <c r="B2400" s="386" t="s">
        <v>13</v>
      </c>
      <c r="C2400" s="386" t="s">
        <v>13</v>
      </c>
      <c r="D2400" s="387">
        <v>45108</v>
      </c>
      <c r="E2400" s="386">
        <v>7</v>
      </c>
      <c r="F2400" s="386">
        <v>2023</v>
      </c>
      <c r="G2400" s="388">
        <v>0</v>
      </c>
      <c r="H2400" s="388">
        <v>25</v>
      </c>
      <c r="I2400" s="388">
        <v>0</v>
      </c>
      <c r="J2400" s="388">
        <v>0</v>
      </c>
      <c r="K2400" s="386" t="s">
        <v>121</v>
      </c>
      <c r="L2400" s="386" t="s">
        <v>121</v>
      </c>
      <c r="M2400" s="386" t="s">
        <v>386</v>
      </c>
      <c r="N2400" s="386" t="s">
        <v>387</v>
      </c>
      <c r="O2400" s="386" t="s">
        <v>123</v>
      </c>
      <c r="P2400" s="386" t="s">
        <v>60</v>
      </c>
      <c r="Q2400" s="386" t="s">
        <v>238</v>
      </c>
      <c r="R2400" s="386"/>
      <c r="S2400" s="386"/>
      <c r="T2400" s="386" t="s">
        <v>391</v>
      </c>
      <c r="U2400" s="386" t="s">
        <v>407</v>
      </c>
    </row>
    <row r="2401" spans="1:21">
      <c r="A2401" s="386" t="s">
        <v>122</v>
      </c>
      <c r="B2401" s="386" t="s">
        <v>14</v>
      </c>
      <c r="C2401" s="386" t="s">
        <v>14</v>
      </c>
      <c r="D2401" s="387">
        <v>45108</v>
      </c>
      <c r="E2401" s="386">
        <v>7</v>
      </c>
      <c r="F2401" s="386">
        <v>2023</v>
      </c>
      <c r="G2401" s="388">
        <v>0</v>
      </c>
      <c r="H2401" s="388">
        <v>25</v>
      </c>
      <c r="I2401" s="388">
        <v>0</v>
      </c>
      <c r="J2401" s="388">
        <v>0</v>
      </c>
      <c r="K2401" s="386" t="s">
        <v>121</v>
      </c>
      <c r="L2401" s="386" t="s">
        <v>121</v>
      </c>
      <c r="M2401" s="386" t="s">
        <v>386</v>
      </c>
      <c r="N2401" s="386" t="s">
        <v>387</v>
      </c>
      <c r="O2401" s="386" t="s">
        <v>123</v>
      </c>
      <c r="P2401" s="386" t="s">
        <v>60</v>
      </c>
      <c r="Q2401" s="386" t="s">
        <v>238</v>
      </c>
      <c r="R2401" s="386"/>
      <c r="S2401" s="386"/>
      <c r="T2401" s="386" t="s">
        <v>391</v>
      </c>
      <c r="U2401" s="386" t="s">
        <v>407</v>
      </c>
    </row>
    <row r="2402" spans="1:21">
      <c r="A2402" s="386" t="s">
        <v>57</v>
      </c>
      <c r="B2402" s="386" t="s">
        <v>7</v>
      </c>
      <c r="C2402" s="386" t="s">
        <v>150</v>
      </c>
      <c r="D2402" s="387">
        <v>45139</v>
      </c>
      <c r="E2402" s="386">
        <v>8</v>
      </c>
      <c r="F2402" s="386">
        <v>2023</v>
      </c>
      <c r="G2402" s="388">
        <v>65.625</v>
      </c>
      <c r="H2402" s="388">
        <v>25</v>
      </c>
      <c r="I2402" s="388">
        <v>5.46875</v>
      </c>
      <c r="J2402" s="388">
        <v>2.7250000000000001</v>
      </c>
      <c r="K2402" s="386" t="s">
        <v>57</v>
      </c>
      <c r="L2402" s="386" t="s">
        <v>41</v>
      </c>
      <c r="M2402" s="386" t="s">
        <v>241</v>
      </c>
      <c r="N2402" s="386" t="s">
        <v>58</v>
      </c>
      <c r="O2402" s="386" t="s">
        <v>59</v>
      </c>
      <c r="P2402" s="386" t="s">
        <v>60</v>
      </c>
      <c r="Q2402" s="386" t="s">
        <v>60</v>
      </c>
      <c r="R2402" s="386"/>
      <c r="S2402" s="386"/>
      <c r="T2402" s="386" t="s">
        <v>391</v>
      </c>
      <c r="U2402" s="386" t="s">
        <v>407</v>
      </c>
    </row>
    <row r="2403" spans="1:21">
      <c r="A2403" s="386" t="s">
        <v>57</v>
      </c>
      <c r="B2403" s="386" t="s">
        <v>7</v>
      </c>
      <c r="C2403" s="386" t="s">
        <v>20</v>
      </c>
      <c r="D2403" s="387">
        <v>45139</v>
      </c>
      <c r="E2403" s="386">
        <v>8</v>
      </c>
      <c r="F2403" s="386">
        <v>2023</v>
      </c>
      <c r="G2403" s="388">
        <v>145.3125</v>
      </c>
      <c r="H2403" s="388">
        <v>25</v>
      </c>
      <c r="I2403" s="388">
        <v>12.109375</v>
      </c>
      <c r="J2403" s="388">
        <v>23.83</v>
      </c>
      <c r="K2403" s="386" t="s">
        <v>57</v>
      </c>
      <c r="L2403" s="386" t="s">
        <v>41</v>
      </c>
      <c r="M2403" s="386" t="s">
        <v>241</v>
      </c>
      <c r="N2403" s="386" t="s">
        <v>58</v>
      </c>
      <c r="O2403" s="386" t="s">
        <v>59</v>
      </c>
      <c r="P2403" s="386" t="s">
        <v>60</v>
      </c>
      <c r="Q2403" s="386" t="s">
        <v>60</v>
      </c>
      <c r="R2403" s="386"/>
      <c r="S2403" s="386"/>
      <c r="T2403" s="386" t="s">
        <v>391</v>
      </c>
      <c r="U2403" s="386" t="s">
        <v>407</v>
      </c>
    </row>
    <row r="2404" spans="1:21">
      <c r="A2404" s="386" t="s">
        <v>57</v>
      </c>
      <c r="B2404" s="386" t="s">
        <v>7</v>
      </c>
      <c r="C2404" s="386" t="s">
        <v>21</v>
      </c>
      <c r="D2404" s="387">
        <v>45139</v>
      </c>
      <c r="E2404" s="386">
        <v>8</v>
      </c>
      <c r="F2404" s="386">
        <v>2023</v>
      </c>
      <c r="G2404" s="388">
        <v>140.625</v>
      </c>
      <c r="H2404" s="388">
        <v>25</v>
      </c>
      <c r="I2404" s="388">
        <v>11.71875</v>
      </c>
      <c r="J2404" s="388">
        <v>9.593</v>
      </c>
      <c r="K2404" s="386" t="s">
        <v>57</v>
      </c>
      <c r="L2404" s="386" t="s">
        <v>41</v>
      </c>
      <c r="M2404" s="386" t="s">
        <v>241</v>
      </c>
      <c r="N2404" s="386" t="s">
        <v>58</v>
      </c>
      <c r="O2404" s="386" t="s">
        <v>59</v>
      </c>
      <c r="P2404" s="386" t="s">
        <v>60</v>
      </c>
      <c r="Q2404" s="386" t="s">
        <v>60</v>
      </c>
      <c r="R2404" s="386"/>
      <c r="S2404" s="386"/>
      <c r="T2404" s="386" t="s">
        <v>391</v>
      </c>
      <c r="U2404" s="386" t="s">
        <v>407</v>
      </c>
    </row>
    <row r="2405" spans="1:21">
      <c r="A2405" s="386" t="s">
        <v>57</v>
      </c>
      <c r="B2405" s="386" t="s">
        <v>7</v>
      </c>
      <c r="C2405" s="386" t="s">
        <v>22</v>
      </c>
      <c r="D2405" s="387">
        <v>45139</v>
      </c>
      <c r="E2405" s="386">
        <v>8</v>
      </c>
      <c r="F2405" s="386">
        <v>2023</v>
      </c>
      <c r="G2405" s="388">
        <v>140.625</v>
      </c>
      <c r="H2405" s="388">
        <v>25</v>
      </c>
      <c r="I2405" s="388">
        <v>11.71875</v>
      </c>
      <c r="J2405" s="388">
        <v>1.03</v>
      </c>
      <c r="K2405" s="386" t="s">
        <v>57</v>
      </c>
      <c r="L2405" s="386" t="s">
        <v>41</v>
      </c>
      <c r="M2405" s="386" t="s">
        <v>241</v>
      </c>
      <c r="N2405" s="386" t="s">
        <v>58</v>
      </c>
      <c r="O2405" s="386" t="s">
        <v>59</v>
      </c>
      <c r="P2405" s="386" t="s">
        <v>60</v>
      </c>
      <c r="Q2405" s="386" t="s">
        <v>60</v>
      </c>
      <c r="R2405" s="386"/>
      <c r="S2405" s="386"/>
      <c r="T2405" s="386" t="s">
        <v>391</v>
      </c>
      <c r="U2405" s="386" t="s">
        <v>407</v>
      </c>
    </row>
    <row r="2406" spans="1:21">
      <c r="A2406" s="386" t="s">
        <v>57</v>
      </c>
      <c r="B2406" s="386" t="s">
        <v>7</v>
      </c>
      <c r="C2406" s="386" t="s">
        <v>23</v>
      </c>
      <c r="D2406" s="387">
        <v>45139</v>
      </c>
      <c r="E2406" s="386">
        <v>8</v>
      </c>
      <c r="F2406" s="386">
        <v>2023</v>
      </c>
      <c r="G2406" s="388">
        <v>140.625</v>
      </c>
      <c r="H2406" s="388">
        <v>25</v>
      </c>
      <c r="I2406" s="388">
        <v>11.71875</v>
      </c>
      <c r="J2406" s="388">
        <v>18.3</v>
      </c>
      <c r="K2406" s="386" t="s">
        <v>57</v>
      </c>
      <c r="L2406" s="386" t="s">
        <v>41</v>
      </c>
      <c r="M2406" s="386" t="s">
        <v>241</v>
      </c>
      <c r="N2406" s="386" t="s">
        <v>58</v>
      </c>
      <c r="O2406" s="386" t="s">
        <v>59</v>
      </c>
      <c r="P2406" s="386" t="s">
        <v>60</v>
      </c>
      <c r="Q2406" s="386" t="s">
        <v>60</v>
      </c>
      <c r="R2406" s="386"/>
      <c r="S2406" s="386"/>
      <c r="T2406" s="386" t="s">
        <v>391</v>
      </c>
      <c r="U2406" s="386" t="s">
        <v>407</v>
      </c>
    </row>
    <row r="2407" spans="1:21">
      <c r="A2407" s="386" t="s">
        <v>57</v>
      </c>
      <c r="B2407" s="386" t="s">
        <v>8</v>
      </c>
      <c r="C2407" s="386" t="s">
        <v>8</v>
      </c>
      <c r="D2407" s="387">
        <v>45139</v>
      </c>
      <c r="E2407" s="386">
        <v>8</v>
      </c>
      <c r="F2407" s="386">
        <v>2023</v>
      </c>
      <c r="G2407" s="388">
        <v>187.5</v>
      </c>
      <c r="H2407" s="388">
        <v>25</v>
      </c>
      <c r="I2407" s="388">
        <v>15.625</v>
      </c>
      <c r="J2407" s="388">
        <v>21.475999999999999</v>
      </c>
      <c r="K2407" s="386" t="s">
        <v>57</v>
      </c>
      <c r="L2407" s="386" t="s">
        <v>41</v>
      </c>
      <c r="M2407" s="386" t="s">
        <v>241</v>
      </c>
      <c r="N2407" s="386" t="s">
        <v>58</v>
      </c>
      <c r="O2407" s="386" t="s">
        <v>59</v>
      </c>
      <c r="P2407" s="386" t="s">
        <v>60</v>
      </c>
      <c r="Q2407" s="386" t="s">
        <v>60</v>
      </c>
      <c r="R2407" s="386"/>
      <c r="S2407" s="386"/>
      <c r="T2407" s="386" t="s">
        <v>391</v>
      </c>
      <c r="U2407" s="386" t="s">
        <v>407</v>
      </c>
    </row>
    <row r="2408" spans="1:21">
      <c r="A2408" s="386" t="s">
        <v>57</v>
      </c>
      <c r="B2408" s="386" t="s">
        <v>9</v>
      </c>
      <c r="C2408" s="386" t="s">
        <v>9</v>
      </c>
      <c r="D2408" s="387">
        <v>45139</v>
      </c>
      <c r="E2408" s="386">
        <v>8</v>
      </c>
      <c r="F2408" s="386">
        <v>2023</v>
      </c>
      <c r="G2408" s="388">
        <v>46.875</v>
      </c>
      <c r="H2408" s="388">
        <v>25</v>
      </c>
      <c r="I2408" s="388">
        <v>3.90625</v>
      </c>
      <c r="J2408" s="388">
        <v>3.69</v>
      </c>
      <c r="K2408" s="386" t="s">
        <v>57</v>
      </c>
      <c r="L2408" s="386" t="s">
        <v>41</v>
      </c>
      <c r="M2408" s="386" t="s">
        <v>241</v>
      </c>
      <c r="N2408" s="386" t="s">
        <v>58</v>
      </c>
      <c r="O2408" s="386" t="s">
        <v>59</v>
      </c>
      <c r="P2408" s="386" t="s">
        <v>60</v>
      </c>
      <c r="Q2408" s="386" t="s">
        <v>60</v>
      </c>
      <c r="R2408" s="386"/>
      <c r="S2408" s="386"/>
      <c r="T2408" s="386" t="s">
        <v>391</v>
      </c>
      <c r="U2408" s="386" t="s">
        <v>407</v>
      </c>
    </row>
    <row r="2409" spans="1:21">
      <c r="A2409" s="386" t="s">
        <v>57</v>
      </c>
      <c r="B2409" s="386" t="s">
        <v>10</v>
      </c>
      <c r="C2409" s="386" t="s">
        <v>10</v>
      </c>
      <c r="D2409" s="387">
        <v>45139</v>
      </c>
      <c r="E2409" s="386">
        <v>8</v>
      </c>
      <c r="F2409" s="386">
        <v>2023</v>
      </c>
      <c r="G2409" s="388">
        <v>46.875</v>
      </c>
      <c r="H2409" s="388">
        <v>25</v>
      </c>
      <c r="I2409" s="388">
        <v>3.90625</v>
      </c>
      <c r="J2409" s="388">
        <v>-6.2389999999999999</v>
      </c>
      <c r="K2409" s="386" t="s">
        <v>57</v>
      </c>
      <c r="L2409" s="386" t="s">
        <v>41</v>
      </c>
      <c r="M2409" s="386" t="s">
        <v>241</v>
      </c>
      <c r="N2409" s="386" t="s">
        <v>58</v>
      </c>
      <c r="O2409" s="386" t="s">
        <v>59</v>
      </c>
      <c r="P2409" s="386" t="s">
        <v>60</v>
      </c>
      <c r="Q2409" s="386" t="s">
        <v>60</v>
      </c>
      <c r="R2409" s="386"/>
      <c r="S2409" s="386"/>
      <c r="T2409" s="386" t="s">
        <v>391</v>
      </c>
      <c r="U2409" s="386" t="s">
        <v>407</v>
      </c>
    </row>
    <row r="2410" spans="1:21">
      <c r="A2410" s="386" t="s">
        <v>57</v>
      </c>
      <c r="B2410" s="386" t="s">
        <v>26</v>
      </c>
      <c r="C2410" s="386" t="s">
        <v>26</v>
      </c>
      <c r="D2410" s="387">
        <v>45139</v>
      </c>
      <c r="E2410" s="386">
        <v>8</v>
      </c>
      <c r="F2410" s="386">
        <v>2023</v>
      </c>
      <c r="G2410" s="388">
        <v>46.875</v>
      </c>
      <c r="H2410" s="388">
        <v>25</v>
      </c>
      <c r="I2410" s="388">
        <v>3.90625</v>
      </c>
      <c r="J2410" s="388">
        <v>0</v>
      </c>
      <c r="K2410" s="386" t="s">
        <v>57</v>
      </c>
      <c r="L2410" s="386" t="s">
        <v>41</v>
      </c>
      <c r="M2410" s="386" t="s">
        <v>241</v>
      </c>
      <c r="N2410" s="386" t="s">
        <v>58</v>
      </c>
      <c r="O2410" s="386" t="s">
        <v>59</v>
      </c>
      <c r="P2410" s="386" t="s">
        <v>60</v>
      </c>
      <c r="Q2410" s="386" t="s">
        <v>60</v>
      </c>
      <c r="R2410" s="386"/>
      <c r="S2410" s="386"/>
      <c r="T2410" s="386" t="s">
        <v>391</v>
      </c>
      <c r="U2410" s="386" t="s">
        <v>407</v>
      </c>
    </row>
    <row r="2411" spans="1:21">
      <c r="A2411" s="386" t="s">
        <v>57</v>
      </c>
      <c r="B2411" s="386" t="s">
        <v>27</v>
      </c>
      <c r="C2411" s="386" t="s">
        <v>27</v>
      </c>
      <c r="D2411" s="387">
        <v>45139</v>
      </c>
      <c r="E2411" s="386">
        <v>8</v>
      </c>
      <c r="F2411" s="386">
        <v>2023</v>
      </c>
      <c r="G2411" s="388">
        <v>32.8125</v>
      </c>
      <c r="H2411" s="388">
        <v>25</v>
      </c>
      <c r="I2411" s="388">
        <v>2.734375</v>
      </c>
      <c r="J2411" s="388">
        <v>0</v>
      </c>
      <c r="K2411" s="386" t="s">
        <v>57</v>
      </c>
      <c r="L2411" s="386" t="s">
        <v>41</v>
      </c>
      <c r="M2411" s="386" t="s">
        <v>241</v>
      </c>
      <c r="N2411" s="386" t="s">
        <v>58</v>
      </c>
      <c r="O2411" s="386" t="s">
        <v>59</v>
      </c>
      <c r="P2411" s="386" t="s">
        <v>60</v>
      </c>
      <c r="Q2411" s="386" t="s">
        <v>60</v>
      </c>
      <c r="R2411" s="386"/>
      <c r="S2411" s="386"/>
      <c r="T2411" s="386" t="s">
        <v>391</v>
      </c>
      <c r="U2411" s="386" t="s">
        <v>407</v>
      </c>
    </row>
    <row r="2412" spans="1:21">
      <c r="A2412" s="386" t="s">
        <v>57</v>
      </c>
      <c r="B2412" s="386" t="s">
        <v>11</v>
      </c>
      <c r="C2412" s="386" t="s">
        <v>24</v>
      </c>
      <c r="D2412" s="387">
        <v>45139</v>
      </c>
      <c r="E2412" s="386">
        <v>8</v>
      </c>
      <c r="F2412" s="386">
        <v>2023</v>
      </c>
      <c r="G2412" s="388">
        <v>328.125</v>
      </c>
      <c r="H2412" s="388">
        <v>25</v>
      </c>
      <c r="I2412" s="388">
        <v>27.34375</v>
      </c>
      <c r="J2412" s="388">
        <v>0</v>
      </c>
      <c r="K2412" s="386" t="s">
        <v>57</v>
      </c>
      <c r="L2412" s="386" t="s">
        <v>41</v>
      </c>
      <c r="M2412" s="386" t="s">
        <v>241</v>
      </c>
      <c r="N2412" s="386" t="s">
        <v>58</v>
      </c>
      <c r="O2412" s="386" t="s">
        <v>59</v>
      </c>
      <c r="P2412" s="386" t="s">
        <v>60</v>
      </c>
      <c r="Q2412" s="386" t="s">
        <v>60</v>
      </c>
      <c r="R2412" s="386"/>
      <c r="S2412" s="386"/>
      <c r="T2412" s="386" t="s">
        <v>391</v>
      </c>
      <c r="U2412" s="386" t="s">
        <v>407</v>
      </c>
    </row>
    <row r="2413" spans="1:21">
      <c r="A2413" s="386" t="s">
        <v>57</v>
      </c>
      <c r="B2413" s="386" t="s">
        <v>12</v>
      </c>
      <c r="C2413" s="386" t="s">
        <v>25</v>
      </c>
      <c r="D2413" s="387">
        <v>45139</v>
      </c>
      <c r="E2413" s="386">
        <v>8</v>
      </c>
      <c r="F2413" s="386">
        <v>2023</v>
      </c>
      <c r="G2413" s="388">
        <v>140.625</v>
      </c>
      <c r="H2413" s="388">
        <v>25</v>
      </c>
      <c r="I2413" s="388">
        <v>11.71875</v>
      </c>
      <c r="J2413" s="388">
        <v>5.92</v>
      </c>
      <c r="K2413" s="386" t="s">
        <v>57</v>
      </c>
      <c r="L2413" s="386" t="s">
        <v>41</v>
      </c>
      <c r="M2413" s="386" t="s">
        <v>241</v>
      </c>
      <c r="N2413" s="386" t="s">
        <v>58</v>
      </c>
      <c r="O2413" s="386" t="s">
        <v>59</v>
      </c>
      <c r="P2413" s="386" t="s">
        <v>60</v>
      </c>
      <c r="Q2413" s="386" t="s">
        <v>60</v>
      </c>
      <c r="R2413" s="386"/>
      <c r="S2413" s="386"/>
      <c r="T2413" s="386" t="s">
        <v>391</v>
      </c>
      <c r="U2413" s="386" t="s">
        <v>407</v>
      </c>
    </row>
    <row r="2414" spans="1:21">
      <c r="A2414" s="386" t="s">
        <v>57</v>
      </c>
      <c r="B2414" s="386" t="s">
        <v>15</v>
      </c>
      <c r="C2414" s="386" t="s">
        <v>28</v>
      </c>
      <c r="D2414" s="387">
        <v>45139</v>
      </c>
      <c r="E2414" s="386">
        <v>8</v>
      </c>
      <c r="F2414" s="386">
        <v>2023</v>
      </c>
      <c r="G2414" s="388">
        <v>18.75</v>
      </c>
      <c r="H2414" s="388">
        <v>25</v>
      </c>
      <c r="I2414" s="388">
        <v>1.5625</v>
      </c>
      <c r="J2414" s="388">
        <v>2.16</v>
      </c>
      <c r="K2414" s="386" t="s">
        <v>57</v>
      </c>
      <c r="L2414" s="386" t="s">
        <v>41</v>
      </c>
      <c r="M2414" s="386" t="s">
        <v>241</v>
      </c>
      <c r="N2414" s="386" t="s">
        <v>58</v>
      </c>
      <c r="O2414" s="386" t="s">
        <v>59</v>
      </c>
      <c r="P2414" s="386" t="s">
        <v>60</v>
      </c>
      <c r="Q2414" s="386" t="s">
        <v>60</v>
      </c>
      <c r="R2414" s="386"/>
      <c r="S2414" s="386"/>
      <c r="T2414" s="386" t="s">
        <v>391</v>
      </c>
      <c r="U2414" s="386" t="s">
        <v>407</v>
      </c>
    </row>
    <row r="2415" spans="1:21">
      <c r="A2415" s="386" t="s">
        <v>57</v>
      </c>
      <c r="B2415" s="386" t="s">
        <v>16</v>
      </c>
      <c r="C2415" s="386" t="s">
        <v>16</v>
      </c>
      <c r="D2415" s="387">
        <v>45139</v>
      </c>
      <c r="E2415" s="386">
        <v>8</v>
      </c>
      <c r="F2415" s="386">
        <v>2023</v>
      </c>
      <c r="G2415" s="388">
        <v>0</v>
      </c>
      <c r="H2415" s="388">
        <v>25</v>
      </c>
      <c r="I2415" s="388">
        <v>0</v>
      </c>
      <c r="J2415" s="388">
        <v>0</v>
      </c>
      <c r="K2415" s="386" t="s">
        <v>57</v>
      </c>
      <c r="L2415" s="386" t="s">
        <v>41</v>
      </c>
      <c r="M2415" s="386" t="s">
        <v>241</v>
      </c>
      <c r="N2415" s="386" t="s">
        <v>58</v>
      </c>
      <c r="O2415" s="386" t="s">
        <v>59</v>
      </c>
      <c r="P2415" s="386" t="s">
        <v>60</v>
      </c>
      <c r="Q2415" s="386" t="s">
        <v>60</v>
      </c>
      <c r="R2415" s="386"/>
      <c r="S2415" s="386"/>
      <c r="T2415" s="386" t="s">
        <v>391</v>
      </c>
      <c r="U2415" s="386" t="s">
        <v>407</v>
      </c>
    </row>
    <row r="2416" spans="1:21">
      <c r="A2416" s="386" t="s">
        <v>57</v>
      </c>
      <c r="B2416" s="386" t="s">
        <v>17</v>
      </c>
      <c r="C2416" s="386" t="s">
        <v>17</v>
      </c>
      <c r="D2416" s="387">
        <v>45139</v>
      </c>
      <c r="E2416" s="386">
        <v>8</v>
      </c>
      <c r="F2416" s="386">
        <v>2023</v>
      </c>
      <c r="G2416" s="388">
        <v>0</v>
      </c>
      <c r="H2416" s="388">
        <v>25</v>
      </c>
      <c r="I2416" s="388">
        <v>0</v>
      </c>
      <c r="J2416" s="388">
        <v>0</v>
      </c>
      <c r="K2416" s="386" t="s">
        <v>57</v>
      </c>
      <c r="L2416" s="386" t="s">
        <v>41</v>
      </c>
      <c r="M2416" s="386" t="s">
        <v>241</v>
      </c>
      <c r="N2416" s="386" t="s">
        <v>58</v>
      </c>
      <c r="O2416" s="386" t="s">
        <v>59</v>
      </c>
      <c r="P2416" s="386" t="s">
        <v>60</v>
      </c>
      <c r="Q2416" s="386" t="s">
        <v>60</v>
      </c>
      <c r="R2416" s="386"/>
      <c r="S2416" s="386"/>
      <c r="T2416" s="386" t="s">
        <v>391</v>
      </c>
      <c r="U2416" s="386" t="s">
        <v>407</v>
      </c>
    </row>
    <row r="2417" spans="1:21">
      <c r="A2417" s="386" t="s">
        <v>57</v>
      </c>
      <c r="B2417" s="386" t="s">
        <v>129</v>
      </c>
      <c r="C2417" s="386" t="s">
        <v>129</v>
      </c>
      <c r="D2417" s="387">
        <v>45139</v>
      </c>
      <c r="E2417" s="386">
        <v>8</v>
      </c>
      <c r="F2417" s="386">
        <v>2023</v>
      </c>
      <c r="G2417" s="388">
        <v>18.75</v>
      </c>
      <c r="H2417" s="388">
        <v>25</v>
      </c>
      <c r="I2417" s="388">
        <v>1.5625</v>
      </c>
      <c r="J2417" s="388">
        <v>0</v>
      </c>
      <c r="K2417" s="386" t="s">
        <v>57</v>
      </c>
      <c r="L2417" s="386" t="s">
        <v>41</v>
      </c>
      <c r="M2417" s="386" t="s">
        <v>241</v>
      </c>
      <c r="N2417" s="386" t="s">
        <v>58</v>
      </c>
      <c r="O2417" s="386" t="s">
        <v>59</v>
      </c>
      <c r="P2417" s="386" t="s">
        <v>60</v>
      </c>
      <c r="Q2417" s="386" t="s">
        <v>60</v>
      </c>
      <c r="R2417" s="386"/>
      <c r="S2417" s="386"/>
      <c r="T2417" s="386" t="s">
        <v>391</v>
      </c>
      <c r="U2417" s="386" t="s">
        <v>407</v>
      </c>
    </row>
    <row r="2418" spans="1:21">
      <c r="A2418" s="386" t="s">
        <v>57</v>
      </c>
      <c r="B2418" s="386" t="s">
        <v>13</v>
      </c>
      <c r="C2418" s="386" t="s">
        <v>13</v>
      </c>
      <c r="D2418" s="387">
        <v>45139</v>
      </c>
      <c r="E2418" s="386">
        <v>8</v>
      </c>
      <c r="F2418" s="386">
        <v>2023</v>
      </c>
      <c r="G2418" s="388">
        <v>0</v>
      </c>
      <c r="H2418" s="388">
        <v>25</v>
      </c>
      <c r="I2418" s="388">
        <v>0</v>
      </c>
      <c r="J2418" s="388">
        <v>0</v>
      </c>
      <c r="K2418" s="386" t="s">
        <v>57</v>
      </c>
      <c r="L2418" s="386" t="s">
        <v>41</v>
      </c>
      <c r="M2418" s="386" t="s">
        <v>241</v>
      </c>
      <c r="N2418" s="386" t="s">
        <v>58</v>
      </c>
      <c r="O2418" s="386" t="s">
        <v>59</v>
      </c>
      <c r="P2418" s="386" t="s">
        <v>60</v>
      </c>
      <c r="Q2418" s="386" t="s">
        <v>60</v>
      </c>
      <c r="R2418" s="386"/>
      <c r="S2418" s="386"/>
      <c r="T2418" s="386" t="s">
        <v>391</v>
      </c>
      <c r="U2418" s="386" t="s">
        <v>407</v>
      </c>
    </row>
    <row r="2419" spans="1:21">
      <c r="A2419" s="386" t="s">
        <v>57</v>
      </c>
      <c r="B2419" s="386" t="s">
        <v>14</v>
      </c>
      <c r="C2419" s="386" t="s">
        <v>14</v>
      </c>
      <c r="D2419" s="387">
        <v>45139</v>
      </c>
      <c r="E2419" s="386">
        <v>8</v>
      </c>
      <c r="F2419" s="386">
        <v>2023</v>
      </c>
      <c r="G2419" s="388">
        <v>0</v>
      </c>
      <c r="H2419" s="388">
        <v>25</v>
      </c>
      <c r="I2419" s="388">
        <v>0</v>
      </c>
      <c r="J2419" s="388">
        <v>0</v>
      </c>
      <c r="K2419" s="386" t="s">
        <v>57</v>
      </c>
      <c r="L2419" s="386" t="s">
        <v>41</v>
      </c>
      <c r="M2419" s="386" t="s">
        <v>241</v>
      </c>
      <c r="N2419" s="386" t="s">
        <v>58</v>
      </c>
      <c r="O2419" s="386" t="s">
        <v>59</v>
      </c>
      <c r="P2419" s="386" t="s">
        <v>60</v>
      </c>
      <c r="Q2419" s="386" t="s">
        <v>60</v>
      </c>
      <c r="R2419" s="386"/>
      <c r="S2419" s="386"/>
      <c r="T2419" s="386" t="s">
        <v>391</v>
      </c>
      <c r="U2419" s="386" t="s">
        <v>407</v>
      </c>
    </row>
    <row r="2420" spans="1:21">
      <c r="A2420" s="386" t="s">
        <v>43</v>
      </c>
      <c r="B2420" s="386" t="s">
        <v>18</v>
      </c>
      <c r="C2420" s="386"/>
      <c r="D2420" s="387">
        <v>45139</v>
      </c>
      <c r="E2420" s="386">
        <v>8</v>
      </c>
      <c r="F2420" s="386">
        <v>2023</v>
      </c>
      <c r="G2420" s="388">
        <v>540</v>
      </c>
      <c r="H2420" s="388">
        <v>25</v>
      </c>
      <c r="I2420" s="388">
        <v>45</v>
      </c>
      <c r="J2420" s="388">
        <v>129</v>
      </c>
      <c r="K2420" s="386" t="s">
        <v>43</v>
      </c>
      <c r="L2420" s="386" t="s">
        <v>41</v>
      </c>
      <c r="M2420" s="386" t="s">
        <v>370</v>
      </c>
      <c r="N2420" s="386" t="s">
        <v>44</v>
      </c>
      <c r="O2420" s="386" t="s">
        <v>240</v>
      </c>
      <c r="P2420" s="386" t="s">
        <v>46</v>
      </c>
      <c r="Q2420" s="386" t="s">
        <v>45</v>
      </c>
      <c r="R2420" s="386"/>
      <c r="S2420" s="386"/>
      <c r="T2420" s="386" t="s">
        <v>391</v>
      </c>
      <c r="U2420" s="386" t="s">
        <v>407</v>
      </c>
    </row>
    <row r="2421" spans="1:21">
      <c r="A2421" s="386" t="s">
        <v>47</v>
      </c>
      <c r="B2421" s="386" t="s">
        <v>47</v>
      </c>
      <c r="C2421" s="386"/>
      <c r="D2421" s="387">
        <v>45139</v>
      </c>
      <c r="E2421" s="386">
        <v>8</v>
      </c>
      <c r="F2421" s="386">
        <v>2023</v>
      </c>
      <c r="G2421" s="388">
        <v>55</v>
      </c>
      <c r="H2421" s="388">
        <v>25</v>
      </c>
      <c r="I2421" s="388">
        <v>4.583333333333333</v>
      </c>
      <c r="J2421" s="388">
        <v>1.8003</v>
      </c>
      <c r="K2421" s="386" t="s">
        <v>47</v>
      </c>
      <c r="L2421" s="386" t="s">
        <v>41</v>
      </c>
      <c r="M2421" s="386" t="s">
        <v>370</v>
      </c>
      <c r="N2421" s="386" t="s">
        <v>44</v>
      </c>
      <c r="O2421" s="386" t="s">
        <v>48</v>
      </c>
      <c r="P2421" s="386" t="s">
        <v>60</v>
      </c>
      <c r="Q2421" s="386" t="s">
        <v>49</v>
      </c>
      <c r="R2421" s="386"/>
      <c r="S2421" s="386"/>
      <c r="T2421" s="386" t="s">
        <v>391</v>
      </c>
      <c r="U2421" s="386" t="s">
        <v>407</v>
      </c>
    </row>
    <row r="2422" spans="1:21">
      <c r="A2422" s="386" t="s">
        <v>50</v>
      </c>
      <c r="B2422" s="386" t="s">
        <v>50</v>
      </c>
      <c r="C2422" s="386"/>
      <c r="D2422" s="387">
        <v>45139</v>
      </c>
      <c r="E2422" s="386">
        <v>8</v>
      </c>
      <c r="F2422" s="386">
        <v>2023</v>
      </c>
      <c r="G2422" s="388">
        <v>250</v>
      </c>
      <c r="H2422" s="388">
        <v>25</v>
      </c>
      <c r="I2422" s="388">
        <v>20.833333333333332</v>
      </c>
      <c r="J2422" s="388">
        <v>52.878718791600008</v>
      </c>
      <c r="K2422" s="386" t="s">
        <v>50</v>
      </c>
      <c r="L2422" s="386" t="s">
        <v>41</v>
      </c>
      <c r="M2422" s="386" t="s">
        <v>370</v>
      </c>
      <c r="N2422" s="386" t="s">
        <v>44</v>
      </c>
      <c r="O2422" s="386" t="s">
        <v>51</v>
      </c>
      <c r="P2422" s="386" t="s">
        <v>90</v>
      </c>
      <c r="Q2422" s="386" t="s">
        <v>52</v>
      </c>
      <c r="R2422" s="386"/>
      <c r="S2422" s="386"/>
      <c r="T2422" s="386" t="s">
        <v>391</v>
      </c>
      <c r="U2422" s="386" t="s">
        <v>407</v>
      </c>
    </row>
    <row r="2423" spans="1:21">
      <c r="A2423" s="386" t="s">
        <v>304</v>
      </c>
      <c r="B2423" s="386" t="s">
        <v>7</v>
      </c>
      <c r="C2423" s="386"/>
      <c r="D2423" s="387">
        <v>45139</v>
      </c>
      <c r="E2423" s="386">
        <v>8</v>
      </c>
      <c r="F2423" s="386">
        <v>2023</v>
      </c>
      <c r="G2423" s="388">
        <v>46.153846153846153</v>
      </c>
      <c r="H2423" s="388">
        <v>25</v>
      </c>
      <c r="I2423" s="388">
        <v>3.8461538461538463</v>
      </c>
      <c r="J2423" s="388">
        <v>0.08</v>
      </c>
      <c r="K2423" s="386" t="s">
        <v>304</v>
      </c>
      <c r="L2423" s="386" t="s">
        <v>41</v>
      </c>
      <c r="M2423" s="386" t="s">
        <v>241</v>
      </c>
      <c r="N2423" s="386" t="s">
        <v>371</v>
      </c>
      <c r="O2423" s="386" t="s">
        <v>55</v>
      </c>
      <c r="P2423" s="386" t="s">
        <v>46</v>
      </c>
      <c r="Q2423" s="386" t="s">
        <v>56</v>
      </c>
      <c r="R2423" s="386"/>
      <c r="S2423" s="386"/>
      <c r="T2423" s="386" t="s">
        <v>391</v>
      </c>
      <c r="U2423" s="386" t="s">
        <v>407</v>
      </c>
    </row>
    <row r="2424" spans="1:21">
      <c r="A2424" s="386" t="s">
        <v>304</v>
      </c>
      <c r="B2424" s="386" t="s">
        <v>8</v>
      </c>
      <c r="C2424" s="386"/>
      <c r="D2424" s="387">
        <v>45139</v>
      </c>
      <c r="E2424" s="386">
        <v>8</v>
      </c>
      <c r="F2424" s="386">
        <v>2023</v>
      </c>
      <c r="G2424" s="388">
        <v>0</v>
      </c>
      <c r="H2424" s="388">
        <v>25</v>
      </c>
      <c r="I2424" s="388">
        <v>0</v>
      </c>
      <c r="J2424" s="388">
        <v>0</v>
      </c>
      <c r="K2424" s="386" t="s">
        <v>304</v>
      </c>
      <c r="L2424" s="386" t="s">
        <v>41</v>
      </c>
      <c r="M2424" s="386" t="s">
        <v>241</v>
      </c>
      <c r="N2424" s="386" t="s">
        <v>371</v>
      </c>
      <c r="O2424" s="386" t="s">
        <v>55</v>
      </c>
      <c r="P2424" s="386" t="s">
        <v>46</v>
      </c>
      <c r="Q2424" s="386" t="s">
        <v>56</v>
      </c>
      <c r="R2424" s="386"/>
      <c r="S2424" s="386"/>
      <c r="T2424" s="386" t="s">
        <v>391</v>
      </c>
      <c r="U2424" s="386" t="s">
        <v>407</v>
      </c>
    </row>
    <row r="2425" spans="1:21">
      <c r="A2425" s="386" t="s">
        <v>304</v>
      </c>
      <c r="B2425" s="386" t="s">
        <v>9</v>
      </c>
      <c r="C2425" s="386"/>
      <c r="D2425" s="387">
        <v>45139</v>
      </c>
      <c r="E2425" s="386">
        <v>8</v>
      </c>
      <c r="F2425" s="386">
        <v>2023</v>
      </c>
      <c r="G2425" s="388">
        <v>15.384615384615385</v>
      </c>
      <c r="H2425" s="388">
        <v>25</v>
      </c>
      <c r="I2425" s="388">
        <v>1.2820512820512822</v>
      </c>
      <c r="J2425" s="388">
        <v>0</v>
      </c>
      <c r="K2425" s="386" t="s">
        <v>304</v>
      </c>
      <c r="L2425" s="386" t="s">
        <v>41</v>
      </c>
      <c r="M2425" s="386" t="s">
        <v>241</v>
      </c>
      <c r="N2425" s="386" t="s">
        <v>371</v>
      </c>
      <c r="O2425" s="386" t="s">
        <v>55</v>
      </c>
      <c r="P2425" s="386" t="s">
        <v>46</v>
      </c>
      <c r="Q2425" s="386" t="s">
        <v>56</v>
      </c>
      <c r="R2425" s="386"/>
      <c r="S2425" s="386"/>
      <c r="T2425" s="386" t="s">
        <v>391</v>
      </c>
      <c r="U2425" s="386" t="s">
        <v>407</v>
      </c>
    </row>
    <row r="2426" spans="1:21">
      <c r="A2426" s="386" t="s">
        <v>304</v>
      </c>
      <c r="B2426" s="386" t="s">
        <v>10</v>
      </c>
      <c r="C2426" s="386"/>
      <c r="D2426" s="387">
        <v>45139</v>
      </c>
      <c r="E2426" s="386">
        <v>8</v>
      </c>
      <c r="F2426" s="386">
        <v>2023</v>
      </c>
      <c r="G2426" s="388">
        <v>15.384615384615385</v>
      </c>
      <c r="H2426" s="388">
        <v>25</v>
      </c>
      <c r="I2426" s="388">
        <v>1.2820512820512822</v>
      </c>
      <c r="J2426" s="388">
        <v>0</v>
      </c>
      <c r="K2426" s="386" t="s">
        <v>304</v>
      </c>
      <c r="L2426" s="386" t="s">
        <v>41</v>
      </c>
      <c r="M2426" s="386" t="s">
        <v>241</v>
      </c>
      <c r="N2426" s="386" t="s">
        <v>371</v>
      </c>
      <c r="O2426" s="386" t="s">
        <v>55</v>
      </c>
      <c r="P2426" s="386" t="s">
        <v>46</v>
      </c>
      <c r="Q2426" s="386" t="s">
        <v>56</v>
      </c>
      <c r="R2426" s="386"/>
      <c r="S2426" s="386"/>
      <c r="T2426" s="386" t="s">
        <v>391</v>
      </c>
      <c r="U2426" s="386" t="s">
        <v>407</v>
      </c>
    </row>
    <row r="2427" spans="1:21">
      <c r="A2427" s="386" t="s">
        <v>304</v>
      </c>
      <c r="B2427" s="386" t="s">
        <v>5</v>
      </c>
      <c r="C2427" s="386"/>
      <c r="D2427" s="387">
        <v>45139</v>
      </c>
      <c r="E2427" s="386">
        <v>8</v>
      </c>
      <c r="F2427" s="386">
        <v>2023</v>
      </c>
      <c r="G2427" s="388">
        <v>15.384615384615385</v>
      </c>
      <c r="H2427" s="388">
        <v>25</v>
      </c>
      <c r="I2427" s="388">
        <v>1.2820512820512822</v>
      </c>
      <c r="J2427" s="388">
        <v>0</v>
      </c>
      <c r="K2427" s="386" t="s">
        <v>304</v>
      </c>
      <c r="L2427" s="386" t="s">
        <v>41</v>
      </c>
      <c r="M2427" s="386" t="s">
        <v>241</v>
      </c>
      <c r="N2427" s="386" t="s">
        <v>371</v>
      </c>
      <c r="O2427" s="386" t="s">
        <v>55</v>
      </c>
      <c r="P2427" s="386" t="s">
        <v>46</v>
      </c>
      <c r="Q2427" s="386" t="s">
        <v>56</v>
      </c>
      <c r="R2427" s="386"/>
      <c r="S2427" s="386"/>
      <c r="T2427" s="386" t="s">
        <v>391</v>
      </c>
      <c r="U2427" s="386" t="s">
        <v>407</v>
      </c>
    </row>
    <row r="2428" spans="1:21">
      <c r="A2428" s="386" t="s">
        <v>304</v>
      </c>
      <c r="B2428" s="386" t="s">
        <v>11</v>
      </c>
      <c r="C2428" s="386"/>
      <c r="D2428" s="387">
        <v>45139</v>
      </c>
      <c r="E2428" s="386">
        <v>8</v>
      </c>
      <c r="F2428" s="386">
        <v>2023</v>
      </c>
      <c r="G2428" s="388">
        <v>46.153846153846153</v>
      </c>
      <c r="H2428" s="388">
        <v>25</v>
      </c>
      <c r="I2428" s="388">
        <v>3.8461538461538463</v>
      </c>
      <c r="J2428" s="388">
        <v>0</v>
      </c>
      <c r="K2428" s="386" t="s">
        <v>304</v>
      </c>
      <c r="L2428" s="386" t="s">
        <v>41</v>
      </c>
      <c r="M2428" s="386" t="s">
        <v>241</v>
      </c>
      <c r="N2428" s="386" t="s">
        <v>371</v>
      </c>
      <c r="O2428" s="386" t="s">
        <v>55</v>
      </c>
      <c r="P2428" s="386" t="s">
        <v>46</v>
      </c>
      <c r="Q2428" s="386" t="s">
        <v>56</v>
      </c>
      <c r="R2428" s="386"/>
      <c r="S2428" s="386"/>
      <c r="T2428" s="386" t="s">
        <v>391</v>
      </c>
      <c r="U2428" s="386" t="s">
        <v>407</v>
      </c>
    </row>
    <row r="2429" spans="1:21">
      <c r="A2429" s="386" t="s">
        <v>304</v>
      </c>
      <c r="B2429" s="386" t="s">
        <v>12</v>
      </c>
      <c r="C2429" s="386"/>
      <c r="D2429" s="387">
        <v>45139</v>
      </c>
      <c r="E2429" s="386">
        <v>8</v>
      </c>
      <c r="F2429" s="386">
        <v>2023</v>
      </c>
      <c r="G2429" s="388">
        <v>15.384615384615385</v>
      </c>
      <c r="H2429" s="388">
        <v>25</v>
      </c>
      <c r="I2429" s="388">
        <v>1.2820512820512822</v>
      </c>
      <c r="J2429" s="388">
        <v>1.1399999999999999</v>
      </c>
      <c r="K2429" s="386" t="s">
        <v>304</v>
      </c>
      <c r="L2429" s="386" t="s">
        <v>41</v>
      </c>
      <c r="M2429" s="386" t="s">
        <v>241</v>
      </c>
      <c r="N2429" s="386" t="s">
        <v>371</v>
      </c>
      <c r="O2429" s="386" t="s">
        <v>55</v>
      </c>
      <c r="P2429" s="386" t="s">
        <v>46</v>
      </c>
      <c r="Q2429" s="386" t="s">
        <v>56</v>
      </c>
      <c r="R2429" s="386"/>
      <c r="S2429" s="386"/>
      <c r="T2429" s="386" t="s">
        <v>391</v>
      </c>
      <c r="U2429" s="386" t="s">
        <v>407</v>
      </c>
    </row>
    <row r="2430" spans="1:21">
      <c r="A2430" s="386" t="s">
        <v>304</v>
      </c>
      <c r="B2430" s="386" t="s">
        <v>15</v>
      </c>
      <c r="C2430" s="386"/>
      <c r="D2430" s="387">
        <v>45139</v>
      </c>
      <c r="E2430" s="386">
        <v>8</v>
      </c>
      <c r="F2430" s="386">
        <v>2023</v>
      </c>
      <c r="G2430" s="388">
        <v>0</v>
      </c>
      <c r="H2430" s="388">
        <v>25</v>
      </c>
      <c r="I2430" s="388">
        <v>0</v>
      </c>
      <c r="J2430" s="388">
        <v>0</v>
      </c>
      <c r="K2430" s="386" t="s">
        <v>304</v>
      </c>
      <c r="L2430" s="386" t="s">
        <v>41</v>
      </c>
      <c r="M2430" s="386" t="s">
        <v>241</v>
      </c>
      <c r="N2430" s="386" t="s">
        <v>371</v>
      </c>
      <c r="O2430" s="386" t="s">
        <v>55</v>
      </c>
      <c r="P2430" s="386" t="s">
        <v>46</v>
      </c>
      <c r="Q2430" s="386" t="s">
        <v>56</v>
      </c>
      <c r="R2430" s="386"/>
      <c r="S2430" s="386"/>
      <c r="T2430" s="386" t="s">
        <v>391</v>
      </c>
      <c r="U2430" s="386" t="s">
        <v>407</v>
      </c>
    </row>
    <row r="2431" spans="1:21">
      <c r="A2431" s="386" t="s">
        <v>304</v>
      </c>
      <c r="B2431" s="386" t="s">
        <v>16</v>
      </c>
      <c r="C2431" s="386"/>
      <c r="D2431" s="387">
        <v>45139</v>
      </c>
      <c r="E2431" s="386">
        <v>8</v>
      </c>
      <c r="F2431" s="386">
        <v>2023</v>
      </c>
      <c r="G2431" s="388">
        <v>0</v>
      </c>
      <c r="H2431" s="388">
        <v>25</v>
      </c>
      <c r="I2431" s="388">
        <v>0</v>
      </c>
      <c r="J2431" s="388">
        <v>0</v>
      </c>
      <c r="K2431" s="386" t="s">
        <v>304</v>
      </c>
      <c r="L2431" s="386" t="s">
        <v>41</v>
      </c>
      <c r="M2431" s="386" t="s">
        <v>241</v>
      </c>
      <c r="N2431" s="386" t="s">
        <v>371</v>
      </c>
      <c r="O2431" s="386" t="s">
        <v>55</v>
      </c>
      <c r="P2431" s="386" t="s">
        <v>46</v>
      </c>
      <c r="Q2431" s="386" t="s">
        <v>56</v>
      </c>
      <c r="R2431" s="386"/>
      <c r="S2431" s="386"/>
      <c r="T2431" s="386" t="s">
        <v>391</v>
      </c>
      <c r="U2431" s="386" t="s">
        <v>407</v>
      </c>
    </row>
    <row r="2432" spans="1:21">
      <c r="A2432" s="386" t="s">
        <v>304</v>
      </c>
      <c r="B2432" s="386" t="s">
        <v>17</v>
      </c>
      <c r="C2432" s="386"/>
      <c r="D2432" s="387">
        <v>45139</v>
      </c>
      <c r="E2432" s="386">
        <v>8</v>
      </c>
      <c r="F2432" s="386">
        <v>2023</v>
      </c>
      <c r="G2432" s="388">
        <v>0</v>
      </c>
      <c r="H2432" s="388">
        <v>25</v>
      </c>
      <c r="I2432" s="388">
        <v>0</v>
      </c>
      <c r="J2432" s="388">
        <v>0</v>
      </c>
      <c r="K2432" s="386" t="s">
        <v>304</v>
      </c>
      <c r="L2432" s="386" t="s">
        <v>41</v>
      </c>
      <c r="M2432" s="386" t="s">
        <v>241</v>
      </c>
      <c r="N2432" s="386" t="s">
        <v>371</v>
      </c>
      <c r="O2432" s="386" t="s">
        <v>55</v>
      </c>
      <c r="P2432" s="386" t="s">
        <v>46</v>
      </c>
      <c r="Q2432" s="386" t="s">
        <v>56</v>
      </c>
      <c r="R2432" s="386"/>
      <c r="S2432" s="386"/>
      <c r="T2432" s="386" t="s">
        <v>391</v>
      </c>
      <c r="U2432" s="386" t="s">
        <v>407</v>
      </c>
    </row>
    <row r="2433" spans="1:21">
      <c r="A2433" s="386" t="s">
        <v>304</v>
      </c>
      <c r="B2433" s="386" t="s">
        <v>132</v>
      </c>
      <c r="C2433" s="386"/>
      <c r="D2433" s="387">
        <v>45139</v>
      </c>
      <c r="E2433" s="386">
        <v>8</v>
      </c>
      <c r="F2433" s="386">
        <v>2023</v>
      </c>
      <c r="G2433" s="388">
        <v>0</v>
      </c>
      <c r="H2433" s="388">
        <v>25</v>
      </c>
      <c r="I2433" s="388">
        <v>0</v>
      </c>
      <c r="J2433" s="388">
        <v>0</v>
      </c>
      <c r="K2433" s="386" t="s">
        <v>304</v>
      </c>
      <c r="L2433" s="386" t="s">
        <v>41</v>
      </c>
      <c r="M2433" s="386" t="s">
        <v>241</v>
      </c>
      <c r="N2433" s="386" t="s">
        <v>371</v>
      </c>
      <c r="O2433" s="386" t="s">
        <v>55</v>
      </c>
      <c r="P2433" s="386" t="s">
        <v>46</v>
      </c>
      <c r="Q2433" s="386" t="s">
        <v>56</v>
      </c>
      <c r="R2433" s="386"/>
      <c r="S2433" s="386"/>
      <c r="T2433" s="386" t="s">
        <v>391</v>
      </c>
      <c r="U2433" s="386" t="s">
        <v>407</v>
      </c>
    </row>
    <row r="2434" spans="1:21">
      <c r="A2434" s="386" t="s">
        <v>304</v>
      </c>
      <c r="B2434" s="386" t="s">
        <v>13</v>
      </c>
      <c r="C2434" s="386"/>
      <c r="D2434" s="387">
        <v>45139</v>
      </c>
      <c r="E2434" s="386">
        <v>8</v>
      </c>
      <c r="F2434" s="386">
        <v>2023</v>
      </c>
      <c r="G2434" s="388">
        <v>23.076923076923077</v>
      </c>
      <c r="H2434" s="388">
        <v>25</v>
      </c>
      <c r="I2434" s="388">
        <v>1.9230769230769231</v>
      </c>
      <c r="J2434" s="388">
        <v>0</v>
      </c>
      <c r="K2434" s="386" t="s">
        <v>304</v>
      </c>
      <c r="L2434" s="386" t="s">
        <v>41</v>
      </c>
      <c r="M2434" s="386" t="s">
        <v>241</v>
      </c>
      <c r="N2434" s="386" t="s">
        <v>371</v>
      </c>
      <c r="O2434" s="386" t="s">
        <v>55</v>
      </c>
      <c r="P2434" s="386" t="s">
        <v>46</v>
      </c>
      <c r="Q2434" s="386" t="s">
        <v>56</v>
      </c>
      <c r="R2434" s="386"/>
      <c r="S2434" s="386"/>
      <c r="T2434" s="386" t="s">
        <v>391</v>
      </c>
      <c r="U2434" s="386" t="s">
        <v>407</v>
      </c>
    </row>
    <row r="2435" spans="1:21">
      <c r="A2435" s="386" t="s">
        <v>304</v>
      </c>
      <c r="B2435" s="386" t="s">
        <v>14</v>
      </c>
      <c r="C2435" s="386"/>
      <c r="D2435" s="387">
        <v>45139</v>
      </c>
      <c r="E2435" s="386">
        <v>8</v>
      </c>
      <c r="F2435" s="386">
        <v>2023</v>
      </c>
      <c r="G2435" s="388">
        <v>23.076923076923077</v>
      </c>
      <c r="H2435" s="388">
        <v>25</v>
      </c>
      <c r="I2435" s="388">
        <v>1.9230769230769231</v>
      </c>
      <c r="J2435" s="388">
        <v>0</v>
      </c>
      <c r="K2435" s="386" t="s">
        <v>304</v>
      </c>
      <c r="L2435" s="386" t="s">
        <v>41</v>
      </c>
      <c r="M2435" s="386" t="s">
        <v>241</v>
      </c>
      <c r="N2435" s="386" t="s">
        <v>371</v>
      </c>
      <c r="O2435" s="386" t="s">
        <v>55</v>
      </c>
      <c r="P2435" s="386" t="s">
        <v>46</v>
      </c>
      <c r="Q2435" s="386" t="s">
        <v>56</v>
      </c>
      <c r="R2435" s="386"/>
      <c r="S2435" s="386"/>
      <c r="T2435" s="386" t="s">
        <v>391</v>
      </c>
      <c r="U2435" s="386" t="s">
        <v>407</v>
      </c>
    </row>
    <row r="2436" spans="1:21">
      <c r="A2436" s="386" t="s">
        <v>61</v>
      </c>
      <c r="B2436" s="386" t="s">
        <v>7</v>
      </c>
      <c r="C2436" s="386"/>
      <c r="D2436" s="387">
        <v>45139</v>
      </c>
      <c r="E2436" s="386">
        <v>8</v>
      </c>
      <c r="F2436" s="386">
        <v>2023</v>
      </c>
      <c r="G2436" s="388">
        <v>200</v>
      </c>
      <c r="H2436" s="388">
        <v>25</v>
      </c>
      <c r="I2436" s="388">
        <v>16.666666666666668</v>
      </c>
      <c r="J2436" s="388">
        <v>22.211590455253827</v>
      </c>
      <c r="K2436" s="386" t="s">
        <v>372</v>
      </c>
      <c r="L2436" s="386" t="s">
        <v>41</v>
      </c>
      <c r="M2436" s="386" t="s">
        <v>242</v>
      </c>
      <c r="N2436" s="386" t="s">
        <v>62</v>
      </c>
      <c r="O2436" s="386" t="s">
        <v>63</v>
      </c>
      <c r="P2436" s="386" t="s">
        <v>46</v>
      </c>
      <c r="Q2436" s="386" t="s">
        <v>250</v>
      </c>
      <c r="R2436" s="386"/>
      <c r="S2436" s="386"/>
      <c r="T2436" s="386" t="s">
        <v>391</v>
      </c>
      <c r="U2436" s="386" t="s">
        <v>407</v>
      </c>
    </row>
    <row r="2437" spans="1:21">
      <c r="A2437" s="386" t="s">
        <v>61</v>
      </c>
      <c r="B2437" s="386" t="s">
        <v>8</v>
      </c>
      <c r="C2437" s="386"/>
      <c r="D2437" s="387">
        <v>45139</v>
      </c>
      <c r="E2437" s="386">
        <v>8</v>
      </c>
      <c r="F2437" s="386">
        <v>2023</v>
      </c>
      <c r="G2437" s="388">
        <v>80</v>
      </c>
      <c r="H2437" s="388">
        <v>25</v>
      </c>
      <c r="I2437" s="388">
        <v>6.666666666666667</v>
      </c>
      <c r="J2437" s="388">
        <v>3.338862785199864</v>
      </c>
      <c r="K2437" s="386" t="s">
        <v>372</v>
      </c>
      <c r="L2437" s="386" t="s">
        <v>41</v>
      </c>
      <c r="M2437" s="386" t="s">
        <v>242</v>
      </c>
      <c r="N2437" s="386" t="s">
        <v>62</v>
      </c>
      <c r="O2437" s="386" t="s">
        <v>63</v>
      </c>
      <c r="P2437" s="386" t="s">
        <v>46</v>
      </c>
      <c r="Q2437" s="386" t="s">
        <v>250</v>
      </c>
      <c r="R2437" s="386"/>
      <c r="S2437" s="386"/>
      <c r="T2437" s="386" t="s">
        <v>391</v>
      </c>
      <c r="U2437" s="386" t="s">
        <v>407</v>
      </c>
    </row>
    <row r="2438" spans="1:21">
      <c r="A2438" s="386" t="s">
        <v>61</v>
      </c>
      <c r="B2438" s="386" t="s">
        <v>9</v>
      </c>
      <c r="C2438" s="386"/>
      <c r="D2438" s="387">
        <v>45139</v>
      </c>
      <c r="E2438" s="386">
        <v>8</v>
      </c>
      <c r="F2438" s="386">
        <v>2023</v>
      </c>
      <c r="G2438" s="388">
        <v>160</v>
      </c>
      <c r="H2438" s="388">
        <v>25</v>
      </c>
      <c r="I2438" s="388">
        <v>13.333333333333334</v>
      </c>
      <c r="J2438" s="388">
        <v>32.208474414572621</v>
      </c>
      <c r="K2438" s="386" t="s">
        <v>372</v>
      </c>
      <c r="L2438" s="386" t="s">
        <v>41</v>
      </c>
      <c r="M2438" s="386" t="s">
        <v>242</v>
      </c>
      <c r="N2438" s="386" t="s">
        <v>62</v>
      </c>
      <c r="O2438" s="386" t="s">
        <v>63</v>
      </c>
      <c r="P2438" s="386" t="s">
        <v>46</v>
      </c>
      <c r="Q2438" s="386" t="s">
        <v>250</v>
      </c>
      <c r="R2438" s="386"/>
      <c r="S2438" s="386"/>
      <c r="T2438" s="386" t="s">
        <v>391</v>
      </c>
      <c r="U2438" s="386" t="s">
        <v>407</v>
      </c>
    </row>
    <row r="2439" spans="1:21">
      <c r="A2439" s="386" t="s">
        <v>61</v>
      </c>
      <c r="B2439" s="386" t="s">
        <v>10</v>
      </c>
      <c r="C2439" s="386"/>
      <c r="D2439" s="387">
        <v>45139</v>
      </c>
      <c r="E2439" s="386">
        <v>8</v>
      </c>
      <c r="F2439" s="386">
        <v>2023</v>
      </c>
      <c r="G2439" s="388">
        <v>10</v>
      </c>
      <c r="H2439" s="388">
        <v>25</v>
      </c>
      <c r="I2439" s="388">
        <v>0.83333333333333337</v>
      </c>
      <c r="J2439" s="388">
        <v>0.54999999999999993</v>
      </c>
      <c r="K2439" s="386" t="s">
        <v>372</v>
      </c>
      <c r="L2439" s="386" t="s">
        <v>41</v>
      </c>
      <c r="M2439" s="386" t="s">
        <v>242</v>
      </c>
      <c r="N2439" s="386" t="s">
        <v>62</v>
      </c>
      <c r="O2439" s="386" t="s">
        <v>63</v>
      </c>
      <c r="P2439" s="386" t="s">
        <v>46</v>
      </c>
      <c r="Q2439" s="386" t="s">
        <v>250</v>
      </c>
      <c r="R2439" s="386"/>
      <c r="S2439" s="386"/>
      <c r="T2439" s="386" t="s">
        <v>391</v>
      </c>
      <c r="U2439" s="386" t="s">
        <v>407</v>
      </c>
    </row>
    <row r="2440" spans="1:21">
      <c r="A2440" s="386" t="s">
        <v>61</v>
      </c>
      <c r="B2440" s="386" t="s">
        <v>5</v>
      </c>
      <c r="C2440" s="386"/>
      <c r="D2440" s="387">
        <v>45139</v>
      </c>
      <c r="E2440" s="386">
        <v>8</v>
      </c>
      <c r="F2440" s="386">
        <v>2023</v>
      </c>
      <c r="G2440" s="388">
        <v>50</v>
      </c>
      <c r="H2440" s="388">
        <v>25</v>
      </c>
      <c r="I2440" s="388">
        <v>4.166666666666667</v>
      </c>
      <c r="J2440" s="388">
        <v>1.7467630875502005</v>
      </c>
      <c r="K2440" s="386" t="s">
        <v>372</v>
      </c>
      <c r="L2440" s="386" t="s">
        <v>41</v>
      </c>
      <c r="M2440" s="386" t="s">
        <v>242</v>
      </c>
      <c r="N2440" s="386" t="s">
        <v>62</v>
      </c>
      <c r="O2440" s="386" t="s">
        <v>63</v>
      </c>
      <c r="P2440" s="386" t="s">
        <v>46</v>
      </c>
      <c r="Q2440" s="386" t="s">
        <v>250</v>
      </c>
      <c r="R2440" s="386"/>
      <c r="S2440" s="386"/>
      <c r="T2440" s="386" t="s">
        <v>391</v>
      </c>
      <c r="U2440" s="386" t="s">
        <v>407</v>
      </c>
    </row>
    <row r="2441" spans="1:21">
      <c r="A2441" s="386" t="s">
        <v>61</v>
      </c>
      <c r="B2441" s="386" t="s">
        <v>11</v>
      </c>
      <c r="C2441" s="386"/>
      <c r="D2441" s="387">
        <v>45139</v>
      </c>
      <c r="E2441" s="386">
        <v>8</v>
      </c>
      <c r="F2441" s="386">
        <v>2023</v>
      </c>
      <c r="G2441" s="388">
        <v>220</v>
      </c>
      <c r="H2441" s="388">
        <v>25</v>
      </c>
      <c r="I2441" s="388">
        <v>18.333333333333332</v>
      </c>
      <c r="J2441" s="388">
        <v>63.642833812365623</v>
      </c>
      <c r="K2441" s="386" t="s">
        <v>372</v>
      </c>
      <c r="L2441" s="386" t="s">
        <v>41</v>
      </c>
      <c r="M2441" s="386" t="s">
        <v>242</v>
      </c>
      <c r="N2441" s="386" t="s">
        <v>62</v>
      </c>
      <c r="O2441" s="386" t="s">
        <v>63</v>
      </c>
      <c r="P2441" s="386" t="s">
        <v>46</v>
      </c>
      <c r="Q2441" s="386" t="s">
        <v>250</v>
      </c>
      <c r="R2441" s="386"/>
      <c r="S2441" s="386"/>
      <c r="T2441" s="386" t="s">
        <v>391</v>
      </c>
      <c r="U2441" s="386" t="s">
        <v>407</v>
      </c>
    </row>
    <row r="2442" spans="1:21">
      <c r="A2442" s="386" t="s">
        <v>61</v>
      </c>
      <c r="B2442" s="386" t="s">
        <v>12</v>
      </c>
      <c r="C2442" s="386"/>
      <c r="D2442" s="387">
        <v>45139</v>
      </c>
      <c r="E2442" s="386">
        <v>8</v>
      </c>
      <c r="F2442" s="386">
        <v>2023</v>
      </c>
      <c r="G2442" s="388">
        <v>90</v>
      </c>
      <c r="H2442" s="388">
        <v>25</v>
      </c>
      <c r="I2442" s="388">
        <v>7.5</v>
      </c>
      <c r="J2442" s="388">
        <v>0</v>
      </c>
      <c r="K2442" s="386" t="s">
        <v>372</v>
      </c>
      <c r="L2442" s="386" t="s">
        <v>41</v>
      </c>
      <c r="M2442" s="386" t="s">
        <v>242</v>
      </c>
      <c r="N2442" s="386" t="s">
        <v>62</v>
      </c>
      <c r="O2442" s="386" t="s">
        <v>63</v>
      </c>
      <c r="P2442" s="386" t="s">
        <v>46</v>
      </c>
      <c r="Q2442" s="386" t="s">
        <v>250</v>
      </c>
      <c r="R2442" s="386"/>
      <c r="S2442" s="386"/>
      <c r="T2442" s="386" t="s">
        <v>391</v>
      </c>
      <c r="U2442" s="386" t="s">
        <v>407</v>
      </c>
    </row>
    <row r="2443" spans="1:21">
      <c r="A2443" s="386" t="s">
        <v>61</v>
      </c>
      <c r="B2443" s="386" t="s">
        <v>15</v>
      </c>
      <c r="C2443" s="386"/>
      <c r="D2443" s="387">
        <v>45139</v>
      </c>
      <c r="E2443" s="386">
        <v>8</v>
      </c>
      <c r="F2443" s="386">
        <v>2023</v>
      </c>
      <c r="G2443" s="388">
        <v>20</v>
      </c>
      <c r="H2443" s="388">
        <v>25</v>
      </c>
      <c r="I2443" s="388">
        <v>1.6666666666666667</v>
      </c>
      <c r="J2443" s="388">
        <v>2.0099999999999998</v>
      </c>
      <c r="K2443" s="386" t="s">
        <v>372</v>
      </c>
      <c r="L2443" s="386" t="s">
        <v>41</v>
      </c>
      <c r="M2443" s="386" t="s">
        <v>242</v>
      </c>
      <c r="N2443" s="386" t="s">
        <v>62</v>
      </c>
      <c r="O2443" s="386" t="s">
        <v>63</v>
      </c>
      <c r="P2443" s="386" t="s">
        <v>46</v>
      </c>
      <c r="Q2443" s="386" t="s">
        <v>250</v>
      </c>
      <c r="R2443" s="386"/>
      <c r="S2443" s="386"/>
      <c r="T2443" s="386" t="s">
        <v>391</v>
      </c>
      <c r="U2443" s="386" t="s">
        <v>407</v>
      </c>
    </row>
    <row r="2444" spans="1:21">
      <c r="A2444" s="386" t="s">
        <v>61</v>
      </c>
      <c r="B2444" s="386" t="s">
        <v>16</v>
      </c>
      <c r="C2444" s="386"/>
      <c r="D2444" s="387">
        <v>45139</v>
      </c>
      <c r="E2444" s="386">
        <v>8</v>
      </c>
      <c r="F2444" s="386">
        <v>2023</v>
      </c>
      <c r="G2444" s="388">
        <v>0</v>
      </c>
      <c r="H2444" s="388">
        <v>25</v>
      </c>
      <c r="I2444" s="388">
        <v>0</v>
      </c>
      <c r="J2444" s="388">
        <v>0</v>
      </c>
      <c r="K2444" s="386" t="s">
        <v>372</v>
      </c>
      <c r="L2444" s="386" t="s">
        <v>41</v>
      </c>
      <c r="M2444" s="386" t="s">
        <v>242</v>
      </c>
      <c r="N2444" s="386" t="s">
        <v>62</v>
      </c>
      <c r="O2444" s="386" t="s">
        <v>63</v>
      </c>
      <c r="P2444" s="386" t="s">
        <v>46</v>
      </c>
      <c r="Q2444" s="386" t="s">
        <v>250</v>
      </c>
      <c r="R2444" s="386"/>
      <c r="S2444" s="386"/>
      <c r="T2444" s="386" t="s">
        <v>391</v>
      </c>
      <c r="U2444" s="386" t="s">
        <v>407</v>
      </c>
    </row>
    <row r="2445" spans="1:21">
      <c r="A2445" s="386" t="s">
        <v>61</v>
      </c>
      <c r="B2445" s="386" t="s">
        <v>17</v>
      </c>
      <c r="C2445" s="386"/>
      <c r="D2445" s="387">
        <v>45139</v>
      </c>
      <c r="E2445" s="386">
        <v>8</v>
      </c>
      <c r="F2445" s="386">
        <v>2023</v>
      </c>
      <c r="G2445" s="388">
        <v>0</v>
      </c>
      <c r="H2445" s="388">
        <v>25</v>
      </c>
      <c r="I2445" s="388">
        <v>0</v>
      </c>
      <c r="J2445" s="388">
        <v>0</v>
      </c>
      <c r="K2445" s="386" t="s">
        <v>372</v>
      </c>
      <c r="L2445" s="386" t="s">
        <v>41</v>
      </c>
      <c r="M2445" s="386" t="s">
        <v>242</v>
      </c>
      <c r="N2445" s="386" t="s">
        <v>62</v>
      </c>
      <c r="O2445" s="386" t="s">
        <v>63</v>
      </c>
      <c r="P2445" s="386" t="s">
        <v>46</v>
      </c>
      <c r="Q2445" s="386" t="s">
        <v>250</v>
      </c>
      <c r="R2445" s="386"/>
      <c r="S2445" s="386"/>
      <c r="T2445" s="386" t="s">
        <v>391</v>
      </c>
      <c r="U2445" s="386" t="s">
        <v>407</v>
      </c>
    </row>
    <row r="2446" spans="1:21">
      <c r="A2446" s="386" t="s">
        <v>61</v>
      </c>
      <c r="B2446" s="386" t="s">
        <v>132</v>
      </c>
      <c r="C2446" s="386"/>
      <c r="D2446" s="387">
        <v>45139</v>
      </c>
      <c r="E2446" s="386">
        <v>8</v>
      </c>
      <c r="F2446" s="386">
        <v>2023</v>
      </c>
      <c r="G2446" s="388">
        <v>0</v>
      </c>
      <c r="H2446" s="388">
        <v>25</v>
      </c>
      <c r="I2446" s="388">
        <v>0</v>
      </c>
      <c r="J2446" s="388">
        <v>0</v>
      </c>
      <c r="K2446" s="386" t="s">
        <v>372</v>
      </c>
      <c r="L2446" s="386" t="s">
        <v>41</v>
      </c>
      <c r="M2446" s="386" t="s">
        <v>242</v>
      </c>
      <c r="N2446" s="386" t="s">
        <v>62</v>
      </c>
      <c r="O2446" s="386" t="s">
        <v>63</v>
      </c>
      <c r="P2446" s="386" t="s">
        <v>46</v>
      </c>
      <c r="Q2446" s="386" t="s">
        <v>250</v>
      </c>
      <c r="R2446" s="386"/>
      <c r="S2446" s="386"/>
      <c r="T2446" s="386" t="s">
        <v>391</v>
      </c>
      <c r="U2446" s="386" t="s">
        <v>407</v>
      </c>
    </row>
    <row r="2447" spans="1:21">
      <c r="A2447" s="386" t="s">
        <v>61</v>
      </c>
      <c r="B2447" s="386" t="s">
        <v>13</v>
      </c>
      <c r="C2447" s="386"/>
      <c r="D2447" s="387">
        <v>45139</v>
      </c>
      <c r="E2447" s="386">
        <v>8</v>
      </c>
      <c r="F2447" s="386">
        <v>2023</v>
      </c>
      <c r="G2447" s="388">
        <v>0</v>
      </c>
      <c r="H2447" s="388">
        <v>25</v>
      </c>
      <c r="I2447" s="388">
        <v>0</v>
      </c>
      <c r="J2447" s="388">
        <v>0</v>
      </c>
      <c r="K2447" s="386" t="s">
        <v>372</v>
      </c>
      <c r="L2447" s="386" t="s">
        <v>41</v>
      </c>
      <c r="M2447" s="386" t="s">
        <v>242</v>
      </c>
      <c r="N2447" s="386" t="s">
        <v>62</v>
      </c>
      <c r="O2447" s="386" t="s">
        <v>63</v>
      </c>
      <c r="P2447" s="386" t="s">
        <v>46</v>
      </c>
      <c r="Q2447" s="386" t="s">
        <v>250</v>
      </c>
      <c r="R2447" s="386"/>
      <c r="S2447" s="386"/>
      <c r="T2447" s="386" t="s">
        <v>391</v>
      </c>
      <c r="U2447" s="386" t="s">
        <v>407</v>
      </c>
    </row>
    <row r="2448" spans="1:21">
      <c r="A2448" s="386" t="s">
        <v>61</v>
      </c>
      <c r="B2448" s="386" t="s">
        <v>14</v>
      </c>
      <c r="C2448" s="386"/>
      <c r="D2448" s="387">
        <v>45139</v>
      </c>
      <c r="E2448" s="386">
        <v>8</v>
      </c>
      <c r="F2448" s="386">
        <v>2023</v>
      </c>
      <c r="G2448" s="388">
        <v>0</v>
      </c>
      <c r="H2448" s="388">
        <v>25</v>
      </c>
      <c r="I2448" s="388">
        <v>0</v>
      </c>
      <c r="J2448" s="388">
        <v>0</v>
      </c>
      <c r="K2448" s="386" t="s">
        <v>372</v>
      </c>
      <c r="L2448" s="386" t="s">
        <v>41</v>
      </c>
      <c r="M2448" s="386" t="s">
        <v>242</v>
      </c>
      <c r="N2448" s="386" t="s">
        <v>62</v>
      </c>
      <c r="O2448" s="386" t="s">
        <v>63</v>
      </c>
      <c r="P2448" s="386" t="s">
        <v>46</v>
      </c>
      <c r="Q2448" s="386" t="s">
        <v>250</v>
      </c>
      <c r="R2448" s="386"/>
      <c r="S2448" s="386"/>
      <c r="T2448" s="386" t="s">
        <v>391</v>
      </c>
      <c r="U2448" s="386" t="s">
        <v>407</v>
      </c>
    </row>
    <row r="2449" spans="1:21">
      <c r="A2449" s="386" t="s">
        <v>64</v>
      </c>
      <c r="B2449" s="386" t="s">
        <v>7</v>
      </c>
      <c r="C2449" s="386"/>
      <c r="D2449" s="387">
        <v>45139</v>
      </c>
      <c r="E2449" s="386">
        <v>8</v>
      </c>
      <c r="F2449" s="386">
        <v>2023</v>
      </c>
      <c r="G2449" s="388">
        <v>2</v>
      </c>
      <c r="H2449" s="388">
        <v>25</v>
      </c>
      <c r="I2449" s="388">
        <v>0.16666666666666666</v>
      </c>
      <c r="J2449" s="388">
        <v>0</v>
      </c>
      <c r="K2449" s="386" t="s">
        <v>64</v>
      </c>
      <c r="L2449" s="386" t="s">
        <v>41</v>
      </c>
      <c r="M2449" s="386" t="s">
        <v>242</v>
      </c>
      <c r="N2449" s="386" t="s">
        <v>64</v>
      </c>
      <c r="O2449" s="386" t="s">
        <v>373</v>
      </c>
      <c r="P2449" s="386" t="s">
        <v>46</v>
      </c>
      <c r="Q2449" s="386" t="s">
        <v>185</v>
      </c>
      <c r="R2449" s="386"/>
      <c r="S2449" s="386"/>
      <c r="T2449" s="386" t="s">
        <v>430</v>
      </c>
      <c r="U2449" s="386" t="s">
        <v>431</v>
      </c>
    </row>
    <row r="2450" spans="1:21">
      <c r="A2450" s="386" t="s">
        <v>64</v>
      </c>
      <c r="B2450" s="386" t="s">
        <v>8</v>
      </c>
      <c r="C2450" s="386"/>
      <c r="D2450" s="387">
        <v>45139</v>
      </c>
      <c r="E2450" s="386">
        <v>8</v>
      </c>
      <c r="F2450" s="386">
        <v>2023</v>
      </c>
      <c r="G2450" s="388">
        <v>0</v>
      </c>
      <c r="H2450" s="388">
        <v>25</v>
      </c>
      <c r="I2450" s="388">
        <v>0</v>
      </c>
      <c r="J2450" s="388">
        <v>0</v>
      </c>
      <c r="K2450" s="386" t="s">
        <v>64</v>
      </c>
      <c r="L2450" s="386" t="s">
        <v>41</v>
      </c>
      <c r="M2450" s="386" t="s">
        <v>242</v>
      </c>
      <c r="N2450" s="386" t="s">
        <v>64</v>
      </c>
      <c r="O2450" s="386" t="s">
        <v>373</v>
      </c>
      <c r="P2450" s="386" t="s">
        <v>46</v>
      </c>
      <c r="Q2450" s="386" t="s">
        <v>185</v>
      </c>
      <c r="R2450" s="386"/>
      <c r="S2450" s="386"/>
      <c r="T2450" s="386" t="s">
        <v>430</v>
      </c>
      <c r="U2450" s="386" t="s">
        <v>431</v>
      </c>
    </row>
    <row r="2451" spans="1:21">
      <c r="A2451" s="386" t="s">
        <v>64</v>
      </c>
      <c r="B2451" s="386" t="s">
        <v>9</v>
      </c>
      <c r="C2451" s="386"/>
      <c r="D2451" s="387">
        <v>45139</v>
      </c>
      <c r="E2451" s="386">
        <v>8</v>
      </c>
      <c r="F2451" s="386">
        <v>2023</v>
      </c>
      <c r="G2451" s="388">
        <v>6</v>
      </c>
      <c r="H2451" s="388">
        <v>25</v>
      </c>
      <c r="I2451" s="388">
        <v>0.5</v>
      </c>
      <c r="J2451" s="388">
        <v>0</v>
      </c>
      <c r="K2451" s="386" t="s">
        <v>64</v>
      </c>
      <c r="L2451" s="386" t="s">
        <v>41</v>
      </c>
      <c r="M2451" s="386" t="s">
        <v>242</v>
      </c>
      <c r="N2451" s="386" t="s">
        <v>64</v>
      </c>
      <c r="O2451" s="386" t="s">
        <v>373</v>
      </c>
      <c r="P2451" s="386" t="s">
        <v>46</v>
      </c>
      <c r="Q2451" s="386" t="s">
        <v>185</v>
      </c>
      <c r="R2451" s="386"/>
      <c r="S2451" s="386"/>
      <c r="T2451" s="386" t="s">
        <v>430</v>
      </c>
      <c r="U2451" s="386" t="s">
        <v>431</v>
      </c>
    </row>
    <row r="2452" spans="1:21">
      <c r="A2452" s="386" t="s">
        <v>64</v>
      </c>
      <c r="B2452" s="386" t="s">
        <v>10</v>
      </c>
      <c r="C2452" s="386"/>
      <c r="D2452" s="387">
        <v>45139</v>
      </c>
      <c r="E2452" s="386">
        <v>8</v>
      </c>
      <c r="F2452" s="386">
        <v>2023</v>
      </c>
      <c r="G2452" s="388">
        <v>1</v>
      </c>
      <c r="H2452" s="388">
        <v>25</v>
      </c>
      <c r="I2452" s="388">
        <v>8.3333333333333329E-2</v>
      </c>
      <c r="J2452" s="388">
        <v>0</v>
      </c>
      <c r="K2452" s="386" t="s">
        <v>64</v>
      </c>
      <c r="L2452" s="386" t="s">
        <v>41</v>
      </c>
      <c r="M2452" s="386" t="s">
        <v>242</v>
      </c>
      <c r="N2452" s="386" t="s">
        <v>64</v>
      </c>
      <c r="O2452" s="386" t="s">
        <v>373</v>
      </c>
      <c r="P2452" s="386" t="s">
        <v>46</v>
      </c>
      <c r="Q2452" s="386" t="s">
        <v>185</v>
      </c>
      <c r="R2452" s="386"/>
      <c r="S2452" s="386"/>
      <c r="T2452" s="386" t="s">
        <v>430</v>
      </c>
      <c r="U2452" s="386" t="s">
        <v>431</v>
      </c>
    </row>
    <row r="2453" spans="1:21">
      <c r="A2453" s="386" t="s">
        <v>64</v>
      </c>
      <c r="B2453" s="386" t="s">
        <v>5</v>
      </c>
      <c r="C2453" s="386"/>
      <c r="D2453" s="387">
        <v>45139</v>
      </c>
      <c r="E2453" s="386">
        <v>8</v>
      </c>
      <c r="F2453" s="386">
        <v>2023</v>
      </c>
      <c r="G2453" s="388">
        <v>9</v>
      </c>
      <c r="H2453" s="388">
        <v>25</v>
      </c>
      <c r="I2453" s="388">
        <v>0.75</v>
      </c>
      <c r="J2453" s="388">
        <v>0.89527000000000001</v>
      </c>
      <c r="K2453" s="386" t="s">
        <v>64</v>
      </c>
      <c r="L2453" s="386" t="s">
        <v>41</v>
      </c>
      <c r="M2453" s="386" t="s">
        <v>242</v>
      </c>
      <c r="N2453" s="386" t="s">
        <v>64</v>
      </c>
      <c r="O2453" s="386" t="s">
        <v>373</v>
      </c>
      <c r="P2453" s="386" t="s">
        <v>46</v>
      </c>
      <c r="Q2453" s="386" t="s">
        <v>185</v>
      </c>
      <c r="R2453" s="386"/>
      <c r="S2453" s="386"/>
      <c r="T2453" s="386" t="s">
        <v>430</v>
      </c>
      <c r="U2453" s="386" t="s">
        <v>431</v>
      </c>
    </row>
    <row r="2454" spans="1:21">
      <c r="A2454" s="386" t="s">
        <v>64</v>
      </c>
      <c r="B2454" s="386" t="s">
        <v>11</v>
      </c>
      <c r="C2454" s="386"/>
      <c r="D2454" s="387">
        <v>45139</v>
      </c>
      <c r="E2454" s="386">
        <v>8</v>
      </c>
      <c r="F2454" s="386">
        <v>2023</v>
      </c>
      <c r="G2454" s="388">
        <v>6</v>
      </c>
      <c r="H2454" s="388">
        <v>25</v>
      </c>
      <c r="I2454" s="388">
        <v>0.5</v>
      </c>
      <c r="J2454" s="388">
        <v>2.4790000000000001</v>
      </c>
      <c r="K2454" s="386" t="s">
        <v>64</v>
      </c>
      <c r="L2454" s="386" t="s">
        <v>41</v>
      </c>
      <c r="M2454" s="386" t="s">
        <v>242</v>
      </c>
      <c r="N2454" s="386" t="s">
        <v>64</v>
      </c>
      <c r="O2454" s="386" t="s">
        <v>373</v>
      </c>
      <c r="P2454" s="386" t="s">
        <v>46</v>
      </c>
      <c r="Q2454" s="386" t="s">
        <v>185</v>
      </c>
      <c r="R2454" s="386"/>
      <c r="S2454" s="386"/>
      <c r="T2454" s="386" t="s">
        <v>430</v>
      </c>
      <c r="U2454" s="386" t="s">
        <v>431</v>
      </c>
    </row>
    <row r="2455" spans="1:21">
      <c r="A2455" s="386" t="s">
        <v>64</v>
      </c>
      <c r="B2455" s="386" t="s">
        <v>12</v>
      </c>
      <c r="C2455" s="386"/>
      <c r="D2455" s="387">
        <v>45139</v>
      </c>
      <c r="E2455" s="386">
        <v>8</v>
      </c>
      <c r="F2455" s="386">
        <v>2023</v>
      </c>
      <c r="G2455" s="388">
        <v>6</v>
      </c>
      <c r="H2455" s="388">
        <v>25</v>
      </c>
      <c r="I2455" s="388">
        <v>0.5</v>
      </c>
      <c r="J2455" s="388">
        <v>0</v>
      </c>
      <c r="K2455" s="386" t="s">
        <v>64</v>
      </c>
      <c r="L2455" s="386" t="s">
        <v>41</v>
      </c>
      <c r="M2455" s="386" t="s">
        <v>242</v>
      </c>
      <c r="N2455" s="386" t="s">
        <v>64</v>
      </c>
      <c r="O2455" s="386" t="s">
        <v>373</v>
      </c>
      <c r="P2455" s="386" t="s">
        <v>46</v>
      </c>
      <c r="Q2455" s="386" t="s">
        <v>185</v>
      </c>
      <c r="R2455" s="386"/>
      <c r="S2455" s="386"/>
      <c r="T2455" s="386" t="s">
        <v>430</v>
      </c>
      <c r="U2455" s="386" t="s">
        <v>431</v>
      </c>
    </row>
    <row r="2456" spans="1:21">
      <c r="A2456" s="386" t="s">
        <v>64</v>
      </c>
      <c r="B2456" s="386" t="s">
        <v>15</v>
      </c>
      <c r="C2456" s="386"/>
      <c r="D2456" s="387">
        <v>45139</v>
      </c>
      <c r="E2456" s="386">
        <v>8</v>
      </c>
      <c r="F2456" s="386">
        <v>2023</v>
      </c>
      <c r="G2456" s="388">
        <v>0</v>
      </c>
      <c r="H2456" s="388">
        <v>25</v>
      </c>
      <c r="I2456" s="388">
        <v>0</v>
      </c>
      <c r="J2456" s="388">
        <v>0</v>
      </c>
      <c r="K2456" s="386" t="s">
        <v>64</v>
      </c>
      <c r="L2456" s="386" t="s">
        <v>41</v>
      </c>
      <c r="M2456" s="386" t="s">
        <v>242</v>
      </c>
      <c r="N2456" s="386" t="s">
        <v>64</v>
      </c>
      <c r="O2456" s="386" t="s">
        <v>373</v>
      </c>
      <c r="P2456" s="386" t="s">
        <v>46</v>
      </c>
      <c r="Q2456" s="386" t="s">
        <v>185</v>
      </c>
      <c r="R2456" s="386"/>
      <c r="S2456" s="386"/>
      <c r="T2456" s="386" t="s">
        <v>430</v>
      </c>
      <c r="U2456" s="386" t="s">
        <v>431</v>
      </c>
    </row>
    <row r="2457" spans="1:21">
      <c r="A2457" s="386" t="s">
        <v>64</v>
      </c>
      <c r="B2457" s="386" t="s">
        <v>16</v>
      </c>
      <c r="C2457" s="386"/>
      <c r="D2457" s="387">
        <v>45139</v>
      </c>
      <c r="E2457" s="386">
        <v>8</v>
      </c>
      <c r="F2457" s="386">
        <v>2023</v>
      </c>
      <c r="G2457" s="388">
        <v>0</v>
      </c>
      <c r="H2457" s="388">
        <v>25</v>
      </c>
      <c r="I2457" s="388">
        <v>0</v>
      </c>
      <c r="J2457" s="388">
        <v>0</v>
      </c>
      <c r="K2457" s="386" t="s">
        <v>64</v>
      </c>
      <c r="L2457" s="386" t="s">
        <v>41</v>
      </c>
      <c r="M2457" s="386" t="s">
        <v>242</v>
      </c>
      <c r="N2457" s="386" t="s">
        <v>64</v>
      </c>
      <c r="O2457" s="386" t="s">
        <v>373</v>
      </c>
      <c r="P2457" s="386" t="s">
        <v>46</v>
      </c>
      <c r="Q2457" s="386" t="s">
        <v>185</v>
      </c>
      <c r="R2457" s="386"/>
      <c r="S2457" s="386"/>
      <c r="T2457" s="386" t="s">
        <v>430</v>
      </c>
      <c r="U2457" s="386" t="s">
        <v>431</v>
      </c>
    </row>
    <row r="2458" spans="1:21">
      <c r="A2458" s="386" t="s">
        <v>64</v>
      </c>
      <c r="B2458" s="386" t="s">
        <v>17</v>
      </c>
      <c r="C2458" s="386"/>
      <c r="D2458" s="387">
        <v>45139</v>
      </c>
      <c r="E2458" s="386">
        <v>8</v>
      </c>
      <c r="F2458" s="386">
        <v>2023</v>
      </c>
      <c r="G2458" s="388">
        <v>0</v>
      </c>
      <c r="H2458" s="388">
        <v>25</v>
      </c>
      <c r="I2458" s="388">
        <v>0</v>
      </c>
      <c r="J2458" s="388">
        <v>0</v>
      </c>
      <c r="K2458" s="386" t="s">
        <v>64</v>
      </c>
      <c r="L2458" s="386" t="s">
        <v>41</v>
      </c>
      <c r="M2458" s="386" t="s">
        <v>242</v>
      </c>
      <c r="N2458" s="386" t="s">
        <v>64</v>
      </c>
      <c r="O2458" s="386" t="s">
        <v>373</v>
      </c>
      <c r="P2458" s="386" t="s">
        <v>46</v>
      </c>
      <c r="Q2458" s="386" t="s">
        <v>185</v>
      </c>
      <c r="R2458" s="386"/>
      <c r="S2458" s="386"/>
      <c r="T2458" s="386" t="s">
        <v>430</v>
      </c>
      <c r="U2458" s="386" t="s">
        <v>431</v>
      </c>
    </row>
    <row r="2459" spans="1:21">
      <c r="A2459" s="386" t="s">
        <v>64</v>
      </c>
      <c r="B2459" s="386" t="s">
        <v>132</v>
      </c>
      <c r="C2459" s="386"/>
      <c r="D2459" s="387">
        <v>45139</v>
      </c>
      <c r="E2459" s="386">
        <v>8</v>
      </c>
      <c r="F2459" s="386">
        <v>2023</v>
      </c>
      <c r="G2459" s="388">
        <v>0</v>
      </c>
      <c r="H2459" s="388">
        <v>25</v>
      </c>
      <c r="I2459" s="388">
        <v>0</v>
      </c>
      <c r="J2459" s="388">
        <v>0</v>
      </c>
      <c r="K2459" s="386" t="s">
        <v>64</v>
      </c>
      <c r="L2459" s="386" t="s">
        <v>41</v>
      </c>
      <c r="M2459" s="386" t="s">
        <v>242</v>
      </c>
      <c r="N2459" s="386" t="s">
        <v>64</v>
      </c>
      <c r="O2459" s="386" t="s">
        <v>373</v>
      </c>
      <c r="P2459" s="386" t="s">
        <v>46</v>
      </c>
      <c r="Q2459" s="386" t="s">
        <v>185</v>
      </c>
      <c r="R2459" s="386"/>
      <c r="S2459" s="386"/>
      <c r="T2459" s="386" t="s">
        <v>430</v>
      </c>
      <c r="U2459" s="386" t="s">
        <v>431</v>
      </c>
    </row>
    <row r="2460" spans="1:21">
      <c r="A2460" s="386" t="s">
        <v>64</v>
      </c>
      <c r="B2460" s="386" t="s">
        <v>13</v>
      </c>
      <c r="C2460" s="386"/>
      <c r="D2460" s="387">
        <v>45139</v>
      </c>
      <c r="E2460" s="386">
        <v>8</v>
      </c>
      <c r="F2460" s="386">
        <v>2023</v>
      </c>
      <c r="G2460" s="388">
        <v>0</v>
      </c>
      <c r="H2460" s="388">
        <v>25</v>
      </c>
      <c r="I2460" s="388">
        <v>0</v>
      </c>
      <c r="J2460" s="388">
        <v>0</v>
      </c>
      <c r="K2460" s="386" t="s">
        <v>64</v>
      </c>
      <c r="L2460" s="386" t="s">
        <v>41</v>
      </c>
      <c r="M2460" s="386" t="s">
        <v>242</v>
      </c>
      <c r="N2460" s="386" t="s">
        <v>64</v>
      </c>
      <c r="O2460" s="386" t="s">
        <v>373</v>
      </c>
      <c r="P2460" s="386" t="s">
        <v>46</v>
      </c>
      <c r="Q2460" s="386" t="s">
        <v>185</v>
      </c>
      <c r="R2460" s="386"/>
      <c r="S2460" s="386"/>
      <c r="T2460" s="386" t="s">
        <v>430</v>
      </c>
      <c r="U2460" s="386" t="s">
        <v>431</v>
      </c>
    </row>
    <row r="2461" spans="1:21">
      <c r="A2461" s="386" t="s">
        <v>64</v>
      </c>
      <c r="B2461" s="386" t="s">
        <v>14</v>
      </c>
      <c r="C2461" s="386"/>
      <c r="D2461" s="387">
        <v>45139</v>
      </c>
      <c r="E2461" s="386">
        <v>8</v>
      </c>
      <c r="F2461" s="386">
        <v>2023</v>
      </c>
      <c r="G2461" s="388">
        <v>0</v>
      </c>
      <c r="H2461" s="388">
        <v>25</v>
      </c>
      <c r="I2461" s="388">
        <v>0</v>
      </c>
      <c r="J2461" s="388">
        <v>0</v>
      </c>
      <c r="K2461" s="386" t="s">
        <v>64</v>
      </c>
      <c r="L2461" s="386" t="s">
        <v>41</v>
      </c>
      <c r="M2461" s="386" t="s">
        <v>242</v>
      </c>
      <c r="N2461" s="386" t="s">
        <v>64</v>
      </c>
      <c r="O2461" s="386" t="s">
        <v>373</v>
      </c>
      <c r="P2461" s="386" t="s">
        <v>46</v>
      </c>
      <c r="Q2461" s="386" t="s">
        <v>185</v>
      </c>
      <c r="R2461" s="386"/>
      <c r="S2461" s="386"/>
      <c r="T2461" s="386" t="s">
        <v>430</v>
      </c>
      <c r="U2461" s="386" t="s">
        <v>431</v>
      </c>
    </row>
    <row r="2462" spans="1:21">
      <c r="A2462" s="386" t="s">
        <v>303</v>
      </c>
      <c r="B2462" s="386" t="s">
        <v>7</v>
      </c>
      <c r="C2462" s="386"/>
      <c r="D2462" s="387">
        <v>45139</v>
      </c>
      <c r="E2462" s="386">
        <v>8</v>
      </c>
      <c r="F2462" s="386">
        <v>2023</v>
      </c>
      <c r="G2462" s="388">
        <v>45</v>
      </c>
      <c r="H2462" s="388">
        <v>25</v>
      </c>
      <c r="I2462" s="388">
        <v>3.75</v>
      </c>
      <c r="J2462" s="388">
        <v>3.37</v>
      </c>
      <c r="K2462" s="386" t="s">
        <v>303</v>
      </c>
      <c r="L2462" s="386" t="s">
        <v>41</v>
      </c>
      <c r="M2462" s="386" t="s">
        <v>242</v>
      </c>
      <c r="N2462" s="386" t="s">
        <v>374</v>
      </c>
      <c r="O2462" s="386" t="s">
        <v>67</v>
      </c>
      <c r="P2462" s="386" t="s">
        <v>46</v>
      </c>
      <c r="Q2462" s="386" t="s">
        <v>68</v>
      </c>
      <c r="R2462" s="386"/>
      <c r="S2462" s="386"/>
      <c r="T2462" s="386" t="s">
        <v>391</v>
      </c>
      <c r="U2462" s="386" t="s">
        <v>407</v>
      </c>
    </row>
    <row r="2463" spans="1:21">
      <c r="A2463" s="386" t="s">
        <v>303</v>
      </c>
      <c r="B2463" s="386" t="s">
        <v>8</v>
      </c>
      <c r="C2463" s="386"/>
      <c r="D2463" s="387">
        <v>45139</v>
      </c>
      <c r="E2463" s="386">
        <v>8</v>
      </c>
      <c r="F2463" s="386">
        <v>2023</v>
      </c>
      <c r="G2463" s="388">
        <v>23</v>
      </c>
      <c r="H2463" s="388">
        <v>25</v>
      </c>
      <c r="I2463" s="388">
        <v>1.9166666666666667</v>
      </c>
      <c r="J2463" s="388">
        <v>0.34</v>
      </c>
      <c r="K2463" s="386" t="s">
        <v>303</v>
      </c>
      <c r="L2463" s="386" t="s">
        <v>41</v>
      </c>
      <c r="M2463" s="386" t="s">
        <v>242</v>
      </c>
      <c r="N2463" s="386" t="s">
        <v>374</v>
      </c>
      <c r="O2463" s="386" t="s">
        <v>67</v>
      </c>
      <c r="P2463" s="386" t="s">
        <v>46</v>
      </c>
      <c r="Q2463" s="386" t="s">
        <v>68</v>
      </c>
      <c r="R2463" s="386"/>
      <c r="S2463" s="386"/>
      <c r="T2463" s="386" t="s">
        <v>391</v>
      </c>
      <c r="U2463" s="386" t="s">
        <v>407</v>
      </c>
    </row>
    <row r="2464" spans="1:21">
      <c r="A2464" s="386" t="s">
        <v>303</v>
      </c>
      <c r="B2464" s="386" t="s">
        <v>9</v>
      </c>
      <c r="C2464" s="386"/>
      <c r="D2464" s="387">
        <v>45139</v>
      </c>
      <c r="E2464" s="386">
        <v>8</v>
      </c>
      <c r="F2464" s="386">
        <v>2023</v>
      </c>
      <c r="G2464" s="388">
        <v>32</v>
      </c>
      <c r="H2464" s="388">
        <v>25</v>
      </c>
      <c r="I2464" s="388">
        <v>2.6666666666666665</v>
      </c>
      <c r="J2464" s="388">
        <v>2.5499999999999998</v>
      </c>
      <c r="K2464" s="386" t="s">
        <v>303</v>
      </c>
      <c r="L2464" s="386" t="s">
        <v>41</v>
      </c>
      <c r="M2464" s="386" t="s">
        <v>242</v>
      </c>
      <c r="N2464" s="386" t="s">
        <v>374</v>
      </c>
      <c r="O2464" s="386" t="s">
        <v>67</v>
      </c>
      <c r="P2464" s="386" t="s">
        <v>46</v>
      </c>
      <c r="Q2464" s="386" t="s">
        <v>68</v>
      </c>
      <c r="R2464" s="386"/>
      <c r="S2464" s="386"/>
      <c r="T2464" s="386" t="s">
        <v>391</v>
      </c>
      <c r="U2464" s="386" t="s">
        <v>407</v>
      </c>
    </row>
    <row r="2465" spans="1:21">
      <c r="A2465" s="386" t="s">
        <v>303</v>
      </c>
      <c r="B2465" s="386" t="s">
        <v>10</v>
      </c>
      <c r="C2465" s="386"/>
      <c r="D2465" s="387">
        <v>45139</v>
      </c>
      <c r="E2465" s="386">
        <v>8</v>
      </c>
      <c r="F2465" s="386">
        <v>2023</v>
      </c>
      <c r="G2465" s="388">
        <v>16</v>
      </c>
      <c r="H2465" s="388">
        <v>25</v>
      </c>
      <c r="I2465" s="388">
        <v>1.3333333333333333</v>
      </c>
      <c r="J2465" s="388">
        <v>0</v>
      </c>
      <c r="K2465" s="386" t="s">
        <v>303</v>
      </c>
      <c r="L2465" s="386" t="s">
        <v>41</v>
      </c>
      <c r="M2465" s="386" t="s">
        <v>242</v>
      </c>
      <c r="N2465" s="386" t="s">
        <v>374</v>
      </c>
      <c r="O2465" s="386" t="s">
        <v>67</v>
      </c>
      <c r="P2465" s="386" t="s">
        <v>46</v>
      </c>
      <c r="Q2465" s="386" t="s">
        <v>68</v>
      </c>
      <c r="R2465" s="386"/>
      <c r="S2465" s="386"/>
      <c r="T2465" s="386" t="s">
        <v>391</v>
      </c>
      <c r="U2465" s="386" t="s">
        <v>407</v>
      </c>
    </row>
    <row r="2466" spans="1:21">
      <c r="A2466" s="386" t="s">
        <v>303</v>
      </c>
      <c r="B2466" s="386" t="s">
        <v>5</v>
      </c>
      <c r="C2466" s="386"/>
      <c r="D2466" s="387">
        <v>45139</v>
      </c>
      <c r="E2466" s="386">
        <v>8</v>
      </c>
      <c r="F2466" s="386">
        <v>2023</v>
      </c>
      <c r="G2466" s="388">
        <v>50</v>
      </c>
      <c r="H2466" s="388">
        <v>25</v>
      </c>
      <c r="I2466" s="388">
        <v>4.166666666666667</v>
      </c>
      <c r="J2466" s="388">
        <v>0</v>
      </c>
      <c r="K2466" s="386" t="s">
        <v>303</v>
      </c>
      <c r="L2466" s="386" t="s">
        <v>41</v>
      </c>
      <c r="M2466" s="386" t="s">
        <v>242</v>
      </c>
      <c r="N2466" s="386" t="s">
        <v>374</v>
      </c>
      <c r="O2466" s="386" t="s">
        <v>67</v>
      </c>
      <c r="P2466" s="386" t="s">
        <v>46</v>
      </c>
      <c r="Q2466" s="386" t="s">
        <v>68</v>
      </c>
      <c r="R2466" s="386"/>
      <c r="S2466" s="386"/>
      <c r="T2466" s="386" t="s">
        <v>391</v>
      </c>
      <c r="U2466" s="386" t="s">
        <v>407</v>
      </c>
    </row>
    <row r="2467" spans="1:21">
      <c r="A2467" s="386" t="s">
        <v>303</v>
      </c>
      <c r="B2467" s="386" t="s">
        <v>11</v>
      </c>
      <c r="C2467" s="386"/>
      <c r="D2467" s="387">
        <v>45139</v>
      </c>
      <c r="E2467" s="386">
        <v>8</v>
      </c>
      <c r="F2467" s="386">
        <v>2023</v>
      </c>
      <c r="G2467" s="388">
        <v>35</v>
      </c>
      <c r="H2467" s="388">
        <v>25</v>
      </c>
      <c r="I2467" s="388">
        <v>2.9166666666666665</v>
      </c>
      <c r="J2467" s="388">
        <v>1.1499999999999999</v>
      </c>
      <c r="K2467" s="386" t="s">
        <v>303</v>
      </c>
      <c r="L2467" s="386" t="s">
        <v>41</v>
      </c>
      <c r="M2467" s="386" t="s">
        <v>242</v>
      </c>
      <c r="N2467" s="386" t="s">
        <v>374</v>
      </c>
      <c r="O2467" s="386" t="s">
        <v>67</v>
      </c>
      <c r="P2467" s="386" t="s">
        <v>46</v>
      </c>
      <c r="Q2467" s="386" t="s">
        <v>68</v>
      </c>
      <c r="R2467" s="386"/>
      <c r="S2467" s="386"/>
      <c r="T2467" s="386" t="s">
        <v>391</v>
      </c>
      <c r="U2467" s="386" t="s">
        <v>407</v>
      </c>
    </row>
    <row r="2468" spans="1:21">
      <c r="A2468" s="386" t="s">
        <v>303</v>
      </c>
      <c r="B2468" s="386" t="s">
        <v>12</v>
      </c>
      <c r="C2468" s="386"/>
      <c r="D2468" s="387">
        <v>45139</v>
      </c>
      <c r="E2468" s="386">
        <v>8</v>
      </c>
      <c r="F2468" s="386">
        <v>2023</v>
      </c>
      <c r="G2468" s="388">
        <v>7</v>
      </c>
      <c r="H2468" s="388">
        <v>25</v>
      </c>
      <c r="I2468" s="388">
        <v>0.58333333333333337</v>
      </c>
      <c r="J2468" s="388">
        <v>5.46</v>
      </c>
      <c r="K2468" s="386" t="s">
        <v>303</v>
      </c>
      <c r="L2468" s="386" t="s">
        <v>41</v>
      </c>
      <c r="M2468" s="386" t="s">
        <v>242</v>
      </c>
      <c r="N2468" s="386" t="s">
        <v>374</v>
      </c>
      <c r="O2468" s="386" t="s">
        <v>67</v>
      </c>
      <c r="P2468" s="386" t="s">
        <v>46</v>
      </c>
      <c r="Q2468" s="386" t="s">
        <v>68</v>
      </c>
      <c r="R2468" s="386"/>
      <c r="S2468" s="386"/>
      <c r="T2468" s="386" t="s">
        <v>391</v>
      </c>
      <c r="U2468" s="386" t="s">
        <v>407</v>
      </c>
    </row>
    <row r="2469" spans="1:21">
      <c r="A2469" s="386" t="s">
        <v>303</v>
      </c>
      <c r="B2469" s="386" t="s">
        <v>15</v>
      </c>
      <c r="C2469" s="386"/>
      <c r="D2469" s="387">
        <v>45139</v>
      </c>
      <c r="E2469" s="386">
        <v>8</v>
      </c>
      <c r="F2469" s="386">
        <v>2023</v>
      </c>
      <c r="G2469" s="388">
        <v>0</v>
      </c>
      <c r="H2469" s="388">
        <v>25</v>
      </c>
      <c r="I2469" s="388">
        <v>0</v>
      </c>
      <c r="J2469" s="388">
        <v>0</v>
      </c>
      <c r="K2469" s="386" t="s">
        <v>303</v>
      </c>
      <c r="L2469" s="386" t="s">
        <v>41</v>
      </c>
      <c r="M2469" s="386" t="s">
        <v>242</v>
      </c>
      <c r="N2469" s="386" t="s">
        <v>374</v>
      </c>
      <c r="O2469" s="386" t="s">
        <v>67</v>
      </c>
      <c r="P2469" s="386" t="s">
        <v>46</v>
      </c>
      <c r="Q2469" s="386" t="s">
        <v>68</v>
      </c>
      <c r="R2469" s="386"/>
      <c r="S2469" s="386"/>
      <c r="T2469" s="386" t="s">
        <v>391</v>
      </c>
      <c r="U2469" s="386" t="s">
        <v>407</v>
      </c>
    </row>
    <row r="2470" spans="1:21">
      <c r="A2470" s="386" t="s">
        <v>303</v>
      </c>
      <c r="B2470" s="386" t="s">
        <v>16</v>
      </c>
      <c r="C2470" s="386"/>
      <c r="D2470" s="387">
        <v>45139</v>
      </c>
      <c r="E2470" s="386">
        <v>8</v>
      </c>
      <c r="F2470" s="386">
        <v>2023</v>
      </c>
      <c r="G2470" s="388">
        <v>0</v>
      </c>
      <c r="H2470" s="388">
        <v>25</v>
      </c>
      <c r="I2470" s="388">
        <v>0</v>
      </c>
      <c r="J2470" s="388">
        <v>0</v>
      </c>
      <c r="K2470" s="386" t="s">
        <v>303</v>
      </c>
      <c r="L2470" s="386" t="s">
        <v>41</v>
      </c>
      <c r="M2470" s="386" t="s">
        <v>242</v>
      </c>
      <c r="N2470" s="386" t="s">
        <v>374</v>
      </c>
      <c r="O2470" s="386" t="s">
        <v>67</v>
      </c>
      <c r="P2470" s="386" t="s">
        <v>46</v>
      </c>
      <c r="Q2470" s="386" t="s">
        <v>68</v>
      </c>
      <c r="R2470" s="386"/>
      <c r="S2470" s="386"/>
      <c r="T2470" s="386" t="s">
        <v>391</v>
      </c>
      <c r="U2470" s="386" t="s">
        <v>407</v>
      </c>
    </row>
    <row r="2471" spans="1:21">
      <c r="A2471" s="386" t="s">
        <v>303</v>
      </c>
      <c r="B2471" s="386" t="s">
        <v>17</v>
      </c>
      <c r="C2471" s="386"/>
      <c r="D2471" s="387">
        <v>45139</v>
      </c>
      <c r="E2471" s="386">
        <v>8</v>
      </c>
      <c r="F2471" s="386">
        <v>2023</v>
      </c>
      <c r="G2471" s="388">
        <v>0</v>
      </c>
      <c r="H2471" s="388">
        <v>25</v>
      </c>
      <c r="I2471" s="388">
        <v>0</v>
      </c>
      <c r="J2471" s="388">
        <v>0</v>
      </c>
      <c r="K2471" s="386" t="s">
        <v>303</v>
      </c>
      <c r="L2471" s="386" t="s">
        <v>41</v>
      </c>
      <c r="M2471" s="386" t="s">
        <v>242</v>
      </c>
      <c r="N2471" s="386" t="s">
        <v>374</v>
      </c>
      <c r="O2471" s="386" t="s">
        <v>67</v>
      </c>
      <c r="P2471" s="386" t="s">
        <v>46</v>
      </c>
      <c r="Q2471" s="386" t="s">
        <v>68</v>
      </c>
      <c r="R2471" s="386"/>
      <c r="S2471" s="386"/>
      <c r="T2471" s="386" t="s">
        <v>391</v>
      </c>
      <c r="U2471" s="386" t="s">
        <v>407</v>
      </c>
    </row>
    <row r="2472" spans="1:21">
      <c r="A2472" s="386" t="s">
        <v>303</v>
      </c>
      <c r="B2472" s="386" t="s">
        <v>132</v>
      </c>
      <c r="C2472" s="386"/>
      <c r="D2472" s="387">
        <v>45139</v>
      </c>
      <c r="E2472" s="386">
        <v>8</v>
      </c>
      <c r="F2472" s="386">
        <v>2023</v>
      </c>
      <c r="G2472" s="388">
        <v>0</v>
      </c>
      <c r="H2472" s="388">
        <v>25</v>
      </c>
      <c r="I2472" s="388">
        <v>0</v>
      </c>
      <c r="J2472" s="388">
        <v>0</v>
      </c>
      <c r="K2472" s="386" t="s">
        <v>303</v>
      </c>
      <c r="L2472" s="386" t="s">
        <v>41</v>
      </c>
      <c r="M2472" s="386" t="s">
        <v>242</v>
      </c>
      <c r="N2472" s="386" t="s">
        <v>374</v>
      </c>
      <c r="O2472" s="386" t="s">
        <v>67</v>
      </c>
      <c r="P2472" s="386" t="s">
        <v>46</v>
      </c>
      <c r="Q2472" s="386" t="s">
        <v>68</v>
      </c>
      <c r="R2472" s="386"/>
      <c r="S2472" s="386"/>
      <c r="T2472" s="386" t="s">
        <v>391</v>
      </c>
      <c r="U2472" s="386" t="s">
        <v>407</v>
      </c>
    </row>
    <row r="2473" spans="1:21">
      <c r="A2473" s="386" t="s">
        <v>303</v>
      </c>
      <c r="B2473" s="386" t="s">
        <v>13</v>
      </c>
      <c r="C2473" s="386"/>
      <c r="D2473" s="387">
        <v>45139</v>
      </c>
      <c r="E2473" s="386">
        <v>8</v>
      </c>
      <c r="F2473" s="386">
        <v>2023</v>
      </c>
      <c r="G2473" s="388">
        <v>0</v>
      </c>
      <c r="H2473" s="388">
        <v>25</v>
      </c>
      <c r="I2473" s="388">
        <v>0</v>
      </c>
      <c r="J2473" s="388">
        <v>0</v>
      </c>
      <c r="K2473" s="386" t="s">
        <v>303</v>
      </c>
      <c r="L2473" s="386" t="s">
        <v>41</v>
      </c>
      <c r="M2473" s="386" t="s">
        <v>242</v>
      </c>
      <c r="N2473" s="386" t="s">
        <v>374</v>
      </c>
      <c r="O2473" s="386" t="s">
        <v>67</v>
      </c>
      <c r="P2473" s="386" t="s">
        <v>46</v>
      </c>
      <c r="Q2473" s="386" t="s">
        <v>68</v>
      </c>
      <c r="R2473" s="386"/>
      <c r="S2473" s="386"/>
      <c r="T2473" s="386" t="s">
        <v>391</v>
      </c>
      <c r="U2473" s="386" t="s">
        <v>407</v>
      </c>
    </row>
    <row r="2474" spans="1:21">
      <c r="A2474" s="386" t="s">
        <v>303</v>
      </c>
      <c r="B2474" s="386" t="s">
        <v>14</v>
      </c>
      <c r="C2474" s="386"/>
      <c r="D2474" s="387">
        <v>45139</v>
      </c>
      <c r="E2474" s="386">
        <v>8</v>
      </c>
      <c r="F2474" s="386">
        <v>2023</v>
      </c>
      <c r="G2474" s="388">
        <v>0</v>
      </c>
      <c r="H2474" s="388">
        <v>25</v>
      </c>
      <c r="I2474" s="388">
        <v>0</v>
      </c>
      <c r="J2474" s="388">
        <v>0</v>
      </c>
      <c r="K2474" s="386" t="s">
        <v>303</v>
      </c>
      <c r="L2474" s="386" t="s">
        <v>41</v>
      </c>
      <c r="M2474" s="386" t="s">
        <v>242</v>
      </c>
      <c r="N2474" s="386" t="s">
        <v>374</v>
      </c>
      <c r="O2474" s="386" t="s">
        <v>67</v>
      </c>
      <c r="P2474" s="386" t="s">
        <v>46</v>
      </c>
      <c r="Q2474" s="386" t="s">
        <v>68</v>
      </c>
      <c r="R2474" s="386"/>
      <c r="S2474" s="386"/>
      <c r="T2474" s="386" t="s">
        <v>391</v>
      </c>
      <c r="U2474" s="386" t="s">
        <v>407</v>
      </c>
    </row>
    <row r="2475" spans="1:21">
      <c r="A2475" s="386" t="s">
        <v>69</v>
      </c>
      <c r="B2475" s="386" t="s">
        <v>30</v>
      </c>
      <c r="C2475" s="386" t="s">
        <v>7</v>
      </c>
      <c r="D2475" s="387">
        <v>45139</v>
      </c>
      <c r="E2475" s="386">
        <v>8</v>
      </c>
      <c r="F2475" s="386">
        <v>2023</v>
      </c>
      <c r="G2475" s="388">
        <v>112.28571428571429</v>
      </c>
      <c r="H2475" s="388">
        <v>25</v>
      </c>
      <c r="I2475" s="388">
        <v>9.3571428571428577</v>
      </c>
      <c r="J2475" s="388">
        <v>7.01930250351867</v>
      </c>
      <c r="K2475" s="386" t="s">
        <v>69</v>
      </c>
      <c r="L2475" s="386" t="s">
        <v>69</v>
      </c>
      <c r="M2475" s="386" t="s">
        <v>242</v>
      </c>
      <c r="N2475" s="386" t="s">
        <v>62</v>
      </c>
      <c r="O2475" s="386" t="s">
        <v>70</v>
      </c>
      <c r="P2475" s="386" t="s">
        <v>90</v>
      </c>
      <c r="Q2475" s="386" t="s">
        <v>71</v>
      </c>
      <c r="R2475" s="386"/>
      <c r="S2475" s="386"/>
      <c r="T2475" s="386" t="s">
        <v>391</v>
      </c>
      <c r="U2475" s="386" t="s">
        <v>407</v>
      </c>
    </row>
    <row r="2476" spans="1:21">
      <c r="A2476" s="386" t="s">
        <v>69</v>
      </c>
      <c r="B2476" s="386" t="s">
        <v>31</v>
      </c>
      <c r="C2476" s="386" t="s">
        <v>7</v>
      </c>
      <c r="D2476" s="387">
        <v>45139</v>
      </c>
      <c r="E2476" s="386">
        <v>8</v>
      </c>
      <c r="F2476" s="386">
        <v>2023</v>
      </c>
      <c r="G2476" s="388">
        <v>117.9</v>
      </c>
      <c r="H2476" s="388">
        <v>25</v>
      </c>
      <c r="I2476" s="388">
        <v>9.8249999999999993</v>
      </c>
      <c r="J2476" s="388">
        <v>6.51</v>
      </c>
      <c r="K2476" s="386" t="s">
        <v>69</v>
      </c>
      <c r="L2476" s="386" t="s">
        <v>69</v>
      </c>
      <c r="M2476" s="386" t="s">
        <v>242</v>
      </c>
      <c r="N2476" s="386" t="s">
        <v>62</v>
      </c>
      <c r="O2476" s="386" t="s">
        <v>70</v>
      </c>
      <c r="P2476" s="386" t="s">
        <v>90</v>
      </c>
      <c r="Q2476" s="386" t="s">
        <v>71</v>
      </c>
      <c r="R2476" s="386"/>
      <c r="S2476" s="386"/>
      <c r="T2476" s="386" t="s">
        <v>391</v>
      </c>
      <c r="U2476" s="386" t="s">
        <v>407</v>
      </c>
    </row>
    <row r="2477" spans="1:21">
      <c r="A2477" s="386" t="s">
        <v>69</v>
      </c>
      <c r="B2477" s="386" t="s">
        <v>130</v>
      </c>
      <c r="C2477" s="386" t="s">
        <v>8</v>
      </c>
      <c r="D2477" s="387">
        <v>45139</v>
      </c>
      <c r="E2477" s="386">
        <v>8</v>
      </c>
      <c r="F2477" s="386">
        <v>2023</v>
      </c>
      <c r="G2477" s="388">
        <v>72.985714285714295</v>
      </c>
      <c r="H2477" s="388">
        <v>25</v>
      </c>
      <c r="I2477" s="388">
        <v>6.0821428571428582</v>
      </c>
      <c r="J2477" s="388">
        <v>10.951551541785719</v>
      </c>
      <c r="K2477" s="386" t="s">
        <v>69</v>
      </c>
      <c r="L2477" s="386" t="s">
        <v>69</v>
      </c>
      <c r="M2477" s="386" t="s">
        <v>242</v>
      </c>
      <c r="N2477" s="386" t="s">
        <v>62</v>
      </c>
      <c r="O2477" s="386" t="s">
        <v>70</v>
      </c>
      <c r="P2477" s="386" t="s">
        <v>90</v>
      </c>
      <c r="Q2477" s="386" t="s">
        <v>71</v>
      </c>
      <c r="R2477" s="386"/>
      <c r="S2477" s="386"/>
      <c r="T2477" s="386" t="s">
        <v>391</v>
      </c>
      <c r="U2477" s="386" t="s">
        <v>407</v>
      </c>
    </row>
    <row r="2478" spans="1:21">
      <c r="A2478" s="386" t="s">
        <v>69</v>
      </c>
      <c r="B2478" s="386" t="s">
        <v>131</v>
      </c>
      <c r="C2478" s="386" t="s">
        <v>8</v>
      </c>
      <c r="D2478" s="387">
        <v>45139</v>
      </c>
      <c r="E2478" s="386">
        <v>8</v>
      </c>
      <c r="F2478" s="386">
        <v>2023</v>
      </c>
      <c r="G2478" s="388">
        <v>72.985714285714295</v>
      </c>
      <c r="H2478" s="388">
        <v>25</v>
      </c>
      <c r="I2478" s="388">
        <v>6.0821428571428582</v>
      </c>
      <c r="J2478" s="388">
        <v>8.0812767370549476</v>
      </c>
      <c r="K2478" s="386" t="s">
        <v>69</v>
      </c>
      <c r="L2478" s="386" t="s">
        <v>69</v>
      </c>
      <c r="M2478" s="386" t="s">
        <v>242</v>
      </c>
      <c r="N2478" s="386" t="s">
        <v>62</v>
      </c>
      <c r="O2478" s="386" t="s">
        <v>70</v>
      </c>
      <c r="P2478" s="386" t="s">
        <v>90</v>
      </c>
      <c r="Q2478" s="386" t="s">
        <v>71</v>
      </c>
      <c r="R2478" s="386"/>
      <c r="S2478" s="386"/>
      <c r="T2478" s="386" t="s">
        <v>391</v>
      </c>
      <c r="U2478" s="386" t="s">
        <v>407</v>
      </c>
    </row>
    <row r="2479" spans="1:21">
      <c r="A2479" s="386" t="s">
        <v>69</v>
      </c>
      <c r="B2479" s="386" t="s">
        <v>5</v>
      </c>
      <c r="C2479" s="386" t="s">
        <v>5</v>
      </c>
      <c r="D2479" s="387">
        <v>45139</v>
      </c>
      <c r="E2479" s="386">
        <v>8</v>
      </c>
      <c r="F2479" s="386">
        <v>2023</v>
      </c>
      <c r="G2479" s="388">
        <v>65.125714285714295</v>
      </c>
      <c r="H2479" s="388">
        <v>25</v>
      </c>
      <c r="I2479" s="388">
        <v>5.4271428571428579</v>
      </c>
      <c r="J2479" s="388">
        <v>1.9911724</v>
      </c>
      <c r="K2479" s="386" t="s">
        <v>69</v>
      </c>
      <c r="L2479" s="386" t="s">
        <v>69</v>
      </c>
      <c r="M2479" s="386" t="s">
        <v>242</v>
      </c>
      <c r="N2479" s="386" t="s">
        <v>62</v>
      </c>
      <c r="O2479" s="386" t="s">
        <v>70</v>
      </c>
      <c r="P2479" s="386" t="s">
        <v>90</v>
      </c>
      <c r="Q2479" s="386" t="s">
        <v>71</v>
      </c>
      <c r="R2479" s="386"/>
      <c r="S2479" s="386"/>
      <c r="T2479" s="386" t="s">
        <v>391</v>
      </c>
      <c r="U2479" s="386" t="s">
        <v>407</v>
      </c>
    </row>
    <row r="2480" spans="1:21">
      <c r="A2480" s="386" t="s">
        <v>69</v>
      </c>
      <c r="B2480" s="386" t="s">
        <v>9</v>
      </c>
      <c r="C2480" s="386" t="s">
        <v>9</v>
      </c>
      <c r="D2480" s="387">
        <v>45139</v>
      </c>
      <c r="E2480" s="386">
        <v>8</v>
      </c>
      <c r="F2480" s="386">
        <v>2023</v>
      </c>
      <c r="G2480" s="388">
        <v>33.685714285714283</v>
      </c>
      <c r="H2480" s="388">
        <v>25</v>
      </c>
      <c r="I2480" s="388">
        <v>2.8071428571428569</v>
      </c>
      <c r="J2480" s="388">
        <v>0.82779523278388278</v>
      </c>
      <c r="K2480" s="386" t="s">
        <v>69</v>
      </c>
      <c r="L2480" s="386" t="s">
        <v>69</v>
      </c>
      <c r="M2480" s="386" t="s">
        <v>242</v>
      </c>
      <c r="N2480" s="386" t="s">
        <v>62</v>
      </c>
      <c r="O2480" s="386" t="s">
        <v>70</v>
      </c>
      <c r="P2480" s="386" t="s">
        <v>90</v>
      </c>
      <c r="Q2480" s="386" t="s">
        <v>71</v>
      </c>
      <c r="R2480" s="386"/>
      <c r="S2480" s="386"/>
      <c r="T2480" s="386" t="s">
        <v>391</v>
      </c>
      <c r="U2480" s="386" t="s">
        <v>407</v>
      </c>
    </row>
    <row r="2481" spans="1:21">
      <c r="A2481" s="386" t="s">
        <v>69</v>
      </c>
      <c r="B2481" s="386" t="s">
        <v>10</v>
      </c>
      <c r="C2481" s="386" t="s">
        <v>10</v>
      </c>
      <c r="D2481" s="387">
        <v>45139</v>
      </c>
      <c r="E2481" s="386">
        <v>8</v>
      </c>
      <c r="F2481" s="386">
        <v>2023</v>
      </c>
      <c r="G2481" s="388">
        <v>56.142857142857146</v>
      </c>
      <c r="H2481" s="388">
        <v>25</v>
      </c>
      <c r="I2481" s="388">
        <v>4.6785714285714288</v>
      </c>
      <c r="J2481" s="388">
        <v>0</v>
      </c>
      <c r="K2481" s="386" t="s">
        <v>69</v>
      </c>
      <c r="L2481" s="386" t="s">
        <v>69</v>
      </c>
      <c r="M2481" s="386" t="s">
        <v>242</v>
      </c>
      <c r="N2481" s="386" t="s">
        <v>62</v>
      </c>
      <c r="O2481" s="386" t="s">
        <v>70</v>
      </c>
      <c r="P2481" s="386" t="s">
        <v>90</v>
      </c>
      <c r="Q2481" s="386" t="s">
        <v>71</v>
      </c>
      <c r="R2481" s="386"/>
      <c r="S2481" s="386"/>
      <c r="T2481" s="386" t="s">
        <v>391</v>
      </c>
      <c r="U2481" s="386" t="s">
        <v>407</v>
      </c>
    </row>
    <row r="2482" spans="1:21">
      <c r="A2482" s="386" t="s">
        <v>69</v>
      </c>
      <c r="B2482" s="386" t="s">
        <v>11</v>
      </c>
      <c r="C2482" s="386" t="s">
        <v>11</v>
      </c>
      <c r="D2482" s="387">
        <v>45139</v>
      </c>
      <c r="E2482" s="386">
        <v>8</v>
      </c>
      <c r="F2482" s="386">
        <v>2023</v>
      </c>
      <c r="G2482" s="388">
        <v>157.19999999999999</v>
      </c>
      <c r="H2482" s="388">
        <v>25</v>
      </c>
      <c r="I2482" s="388">
        <v>13.099999999999998</v>
      </c>
      <c r="J2482" s="388">
        <v>0.09</v>
      </c>
      <c r="K2482" s="386" t="s">
        <v>69</v>
      </c>
      <c r="L2482" s="386" t="s">
        <v>69</v>
      </c>
      <c r="M2482" s="386" t="s">
        <v>242</v>
      </c>
      <c r="N2482" s="386" t="s">
        <v>62</v>
      </c>
      <c r="O2482" s="386" t="s">
        <v>70</v>
      </c>
      <c r="P2482" s="386" t="s">
        <v>90</v>
      </c>
      <c r="Q2482" s="386" t="s">
        <v>71</v>
      </c>
      <c r="R2482" s="386"/>
      <c r="S2482" s="386"/>
      <c r="T2482" s="386" t="s">
        <v>391</v>
      </c>
      <c r="U2482" s="386" t="s">
        <v>407</v>
      </c>
    </row>
    <row r="2483" spans="1:21">
      <c r="A2483" s="386" t="s">
        <v>69</v>
      </c>
      <c r="B2483" s="386" t="s">
        <v>12</v>
      </c>
      <c r="C2483" s="386" t="s">
        <v>12</v>
      </c>
      <c r="D2483" s="387">
        <v>45139</v>
      </c>
      <c r="E2483" s="386">
        <v>8</v>
      </c>
      <c r="F2483" s="386">
        <v>2023</v>
      </c>
      <c r="G2483" s="388">
        <v>39.299999999999997</v>
      </c>
      <c r="H2483" s="388">
        <v>25</v>
      </c>
      <c r="I2483" s="388">
        <v>3.2749999999999995</v>
      </c>
      <c r="J2483" s="388">
        <v>2.14208</v>
      </c>
      <c r="K2483" s="386" t="s">
        <v>69</v>
      </c>
      <c r="L2483" s="386" t="s">
        <v>69</v>
      </c>
      <c r="M2483" s="386" t="s">
        <v>242</v>
      </c>
      <c r="N2483" s="386" t="s">
        <v>62</v>
      </c>
      <c r="O2483" s="386" t="s">
        <v>70</v>
      </c>
      <c r="P2483" s="386" t="s">
        <v>90</v>
      </c>
      <c r="Q2483" s="386" t="s">
        <v>71</v>
      </c>
      <c r="R2483" s="386"/>
      <c r="S2483" s="386"/>
      <c r="T2483" s="386" t="s">
        <v>391</v>
      </c>
      <c r="U2483" s="386" t="s">
        <v>407</v>
      </c>
    </row>
    <row r="2484" spans="1:21">
      <c r="A2484" s="386" t="s">
        <v>69</v>
      </c>
      <c r="B2484" s="386" t="s">
        <v>15</v>
      </c>
      <c r="C2484" s="386" t="s">
        <v>15</v>
      </c>
      <c r="D2484" s="387">
        <v>45139</v>
      </c>
      <c r="E2484" s="386">
        <v>8</v>
      </c>
      <c r="F2484" s="386">
        <v>2023</v>
      </c>
      <c r="G2484" s="388">
        <v>5.6142857142857148</v>
      </c>
      <c r="H2484" s="388">
        <v>25</v>
      </c>
      <c r="I2484" s="388">
        <v>0.46785714285714286</v>
      </c>
      <c r="J2484" s="388">
        <v>0</v>
      </c>
      <c r="K2484" s="386" t="s">
        <v>69</v>
      </c>
      <c r="L2484" s="386" t="s">
        <v>69</v>
      </c>
      <c r="M2484" s="386" t="s">
        <v>242</v>
      </c>
      <c r="N2484" s="386" t="s">
        <v>62</v>
      </c>
      <c r="O2484" s="386" t="s">
        <v>70</v>
      </c>
      <c r="P2484" s="386" t="s">
        <v>90</v>
      </c>
      <c r="Q2484" s="386" t="s">
        <v>71</v>
      </c>
      <c r="R2484" s="386"/>
      <c r="S2484" s="386"/>
      <c r="T2484" s="386" t="s">
        <v>391</v>
      </c>
      <c r="U2484" s="386" t="s">
        <v>407</v>
      </c>
    </row>
    <row r="2485" spans="1:21">
      <c r="A2485" s="386" t="s">
        <v>69</v>
      </c>
      <c r="B2485" s="386" t="s">
        <v>16</v>
      </c>
      <c r="C2485" s="386" t="s">
        <v>16</v>
      </c>
      <c r="D2485" s="387">
        <v>45139</v>
      </c>
      <c r="E2485" s="386">
        <v>8</v>
      </c>
      <c r="F2485" s="386">
        <v>2023</v>
      </c>
      <c r="G2485" s="388">
        <v>7.86</v>
      </c>
      <c r="H2485" s="388">
        <v>25</v>
      </c>
      <c r="I2485" s="388">
        <v>0.65500000000000003</v>
      </c>
      <c r="J2485" s="388">
        <v>0</v>
      </c>
      <c r="K2485" s="386" t="s">
        <v>69</v>
      </c>
      <c r="L2485" s="386" t="s">
        <v>69</v>
      </c>
      <c r="M2485" s="386" t="s">
        <v>242</v>
      </c>
      <c r="N2485" s="386" t="s">
        <v>62</v>
      </c>
      <c r="O2485" s="386" t="s">
        <v>70</v>
      </c>
      <c r="P2485" s="386" t="s">
        <v>90</v>
      </c>
      <c r="Q2485" s="386" t="s">
        <v>71</v>
      </c>
      <c r="R2485" s="386"/>
      <c r="S2485" s="386"/>
      <c r="T2485" s="386" t="s">
        <v>391</v>
      </c>
      <c r="U2485" s="386" t="s">
        <v>407</v>
      </c>
    </row>
    <row r="2486" spans="1:21">
      <c r="A2486" s="386" t="s">
        <v>69</v>
      </c>
      <c r="B2486" s="386" t="s">
        <v>132</v>
      </c>
      <c r="C2486" s="386" t="s">
        <v>132</v>
      </c>
      <c r="D2486" s="387">
        <v>45139</v>
      </c>
      <c r="E2486" s="386">
        <v>8</v>
      </c>
      <c r="F2486" s="386">
        <v>2023</v>
      </c>
      <c r="G2486" s="388">
        <v>44.914285714285718</v>
      </c>
      <c r="H2486" s="388">
        <v>25</v>
      </c>
      <c r="I2486" s="388">
        <v>3.7428571428571429</v>
      </c>
      <c r="J2486" s="388">
        <v>1.1200000000000001</v>
      </c>
      <c r="K2486" s="386" t="s">
        <v>69</v>
      </c>
      <c r="L2486" s="386" t="s">
        <v>69</v>
      </c>
      <c r="M2486" s="386" t="s">
        <v>242</v>
      </c>
      <c r="N2486" s="386" t="s">
        <v>62</v>
      </c>
      <c r="O2486" s="386" t="s">
        <v>70</v>
      </c>
      <c r="P2486" s="386" t="s">
        <v>90</v>
      </c>
      <c r="Q2486" s="386" t="s">
        <v>71</v>
      </c>
      <c r="R2486" s="386"/>
      <c r="S2486" s="386"/>
      <c r="T2486" s="386" t="s">
        <v>391</v>
      </c>
      <c r="U2486" s="386" t="s">
        <v>407</v>
      </c>
    </row>
    <row r="2487" spans="1:21">
      <c r="A2487" s="386" t="s">
        <v>69</v>
      </c>
      <c r="B2487" s="386" t="s">
        <v>13</v>
      </c>
      <c r="C2487" s="386" t="s">
        <v>13</v>
      </c>
      <c r="D2487" s="387">
        <v>45139</v>
      </c>
      <c r="E2487" s="386">
        <v>8</v>
      </c>
      <c r="F2487" s="386">
        <v>2023</v>
      </c>
      <c r="G2487" s="388">
        <v>0</v>
      </c>
      <c r="H2487" s="388">
        <v>25</v>
      </c>
      <c r="I2487" s="388">
        <v>0</v>
      </c>
      <c r="J2487" s="388">
        <v>0</v>
      </c>
      <c r="K2487" s="386" t="s">
        <v>69</v>
      </c>
      <c r="L2487" s="386" t="s">
        <v>69</v>
      </c>
      <c r="M2487" s="386" t="s">
        <v>242</v>
      </c>
      <c r="N2487" s="386" t="s">
        <v>62</v>
      </c>
      <c r="O2487" s="386" t="s">
        <v>70</v>
      </c>
      <c r="P2487" s="386" t="s">
        <v>90</v>
      </c>
      <c r="Q2487" s="386" t="s">
        <v>71</v>
      </c>
      <c r="R2487" s="386"/>
      <c r="S2487" s="386"/>
      <c r="T2487" s="386" t="s">
        <v>391</v>
      </c>
      <c r="U2487" s="386" t="s">
        <v>407</v>
      </c>
    </row>
    <row r="2488" spans="1:21">
      <c r="A2488" s="386" t="s">
        <v>69</v>
      </c>
      <c r="B2488" s="386" t="s">
        <v>14</v>
      </c>
      <c r="C2488" s="386" t="s">
        <v>14</v>
      </c>
      <c r="D2488" s="387">
        <v>45139</v>
      </c>
      <c r="E2488" s="386">
        <v>8</v>
      </c>
      <c r="F2488" s="386">
        <v>2023</v>
      </c>
      <c r="G2488" s="388">
        <v>0</v>
      </c>
      <c r="H2488" s="388">
        <v>25</v>
      </c>
      <c r="I2488" s="388">
        <v>0</v>
      </c>
      <c r="J2488" s="388">
        <v>0</v>
      </c>
      <c r="K2488" s="386" t="s">
        <v>69</v>
      </c>
      <c r="L2488" s="386" t="s">
        <v>69</v>
      </c>
      <c r="M2488" s="386" t="s">
        <v>242</v>
      </c>
      <c r="N2488" s="386" t="s">
        <v>62</v>
      </c>
      <c r="O2488" s="386" t="s">
        <v>70</v>
      </c>
      <c r="P2488" s="386" t="s">
        <v>90</v>
      </c>
      <c r="Q2488" s="386" t="s">
        <v>71</v>
      </c>
      <c r="R2488" s="386"/>
      <c r="S2488" s="386"/>
      <c r="T2488" s="386" t="s">
        <v>391</v>
      </c>
      <c r="U2488" s="386" t="s">
        <v>407</v>
      </c>
    </row>
    <row r="2489" spans="1:21">
      <c r="A2489" s="386" t="s">
        <v>72</v>
      </c>
      <c r="B2489" s="386" t="s">
        <v>7</v>
      </c>
      <c r="C2489" s="386"/>
      <c r="D2489" s="387">
        <v>45139</v>
      </c>
      <c r="E2489" s="386">
        <v>8</v>
      </c>
      <c r="F2489" s="386">
        <v>2023</v>
      </c>
      <c r="G2489" s="388">
        <v>122.53571428571429</v>
      </c>
      <c r="H2489" s="388">
        <v>25</v>
      </c>
      <c r="I2489" s="388">
        <v>10.211309523809524</v>
      </c>
      <c r="J2489" s="388">
        <v>29.39</v>
      </c>
      <c r="K2489" s="386" t="s">
        <v>72</v>
      </c>
      <c r="L2489" s="386" t="s">
        <v>72</v>
      </c>
      <c r="M2489" s="386" t="s">
        <v>244</v>
      </c>
      <c r="N2489" s="386" t="s">
        <v>62</v>
      </c>
      <c r="O2489" s="386" t="s">
        <v>73</v>
      </c>
      <c r="P2489" s="386" t="s">
        <v>60</v>
      </c>
      <c r="Q2489" s="386" t="s">
        <v>74</v>
      </c>
      <c r="R2489" s="386"/>
      <c r="S2489" s="386"/>
      <c r="T2489" s="386" t="s">
        <v>391</v>
      </c>
      <c r="U2489" s="386" t="s">
        <v>407</v>
      </c>
    </row>
    <row r="2490" spans="1:21">
      <c r="A2490" s="386" t="s">
        <v>72</v>
      </c>
      <c r="B2490" s="386" t="s">
        <v>8</v>
      </c>
      <c r="C2490" s="386"/>
      <c r="D2490" s="387">
        <v>45139</v>
      </c>
      <c r="E2490" s="386">
        <v>8</v>
      </c>
      <c r="F2490" s="386">
        <v>2023</v>
      </c>
      <c r="G2490" s="388">
        <v>122.53571428571429</v>
      </c>
      <c r="H2490" s="388">
        <v>25</v>
      </c>
      <c r="I2490" s="388">
        <v>10.211309523809524</v>
      </c>
      <c r="J2490" s="388">
        <v>16.57</v>
      </c>
      <c r="K2490" s="386" t="s">
        <v>72</v>
      </c>
      <c r="L2490" s="386" t="s">
        <v>72</v>
      </c>
      <c r="M2490" s="386" t="s">
        <v>244</v>
      </c>
      <c r="N2490" s="386" t="s">
        <v>62</v>
      </c>
      <c r="O2490" s="386" t="s">
        <v>73</v>
      </c>
      <c r="P2490" s="386" t="s">
        <v>60</v>
      </c>
      <c r="Q2490" s="386" t="s">
        <v>74</v>
      </c>
      <c r="R2490" s="386"/>
      <c r="S2490" s="386"/>
      <c r="T2490" s="386" t="s">
        <v>391</v>
      </c>
      <c r="U2490" s="386" t="s">
        <v>407</v>
      </c>
    </row>
    <row r="2491" spans="1:21">
      <c r="A2491" s="386" t="s">
        <v>72</v>
      </c>
      <c r="B2491" s="386" t="s">
        <v>9</v>
      </c>
      <c r="C2491" s="386"/>
      <c r="D2491" s="387">
        <v>45139</v>
      </c>
      <c r="E2491" s="386">
        <v>8</v>
      </c>
      <c r="F2491" s="386">
        <v>2023</v>
      </c>
      <c r="G2491" s="388">
        <v>73</v>
      </c>
      <c r="H2491" s="388">
        <v>25</v>
      </c>
      <c r="I2491" s="388">
        <v>6.083333333333333</v>
      </c>
      <c r="J2491" s="388">
        <v>6.84</v>
      </c>
      <c r="K2491" s="386" t="s">
        <v>72</v>
      </c>
      <c r="L2491" s="386" t="s">
        <v>72</v>
      </c>
      <c r="M2491" s="386" t="s">
        <v>244</v>
      </c>
      <c r="N2491" s="386" t="s">
        <v>62</v>
      </c>
      <c r="O2491" s="386" t="s">
        <v>73</v>
      </c>
      <c r="P2491" s="386" t="s">
        <v>60</v>
      </c>
      <c r="Q2491" s="386" t="s">
        <v>74</v>
      </c>
      <c r="R2491" s="386"/>
      <c r="S2491" s="386"/>
      <c r="T2491" s="386" t="s">
        <v>391</v>
      </c>
      <c r="U2491" s="386" t="s">
        <v>407</v>
      </c>
    </row>
    <row r="2492" spans="1:21">
      <c r="A2492" s="386" t="s">
        <v>72</v>
      </c>
      <c r="B2492" s="386" t="s">
        <v>10</v>
      </c>
      <c r="C2492" s="386"/>
      <c r="D2492" s="387">
        <v>45139</v>
      </c>
      <c r="E2492" s="386">
        <v>8</v>
      </c>
      <c r="F2492" s="386">
        <v>2023</v>
      </c>
      <c r="G2492" s="388">
        <v>20.857142857142858</v>
      </c>
      <c r="H2492" s="388">
        <v>25</v>
      </c>
      <c r="I2492" s="388">
        <v>1.7380952380952381</v>
      </c>
      <c r="J2492" s="388">
        <v>12.45</v>
      </c>
      <c r="K2492" s="386" t="s">
        <v>72</v>
      </c>
      <c r="L2492" s="386" t="s">
        <v>72</v>
      </c>
      <c r="M2492" s="386" t="s">
        <v>244</v>
      </c>
      <c r="N2492" s="386" t="s">
        <v>62</v>
      </c>
      <c r="O2492" s="386" t="s">
        <v>73</v>
      </c>
      <c r="P2492" s="386" t="s">
        <v>60</v>
      </c>
      <c r="Q2492" s="386" t="s">
        <v>74</v>
      </c>
      <c r="R2492" s="386"/>
      <c r="S2492" s="386"/>
      <c r="T2492" s="386" t="s">
        <v>391</v>
      </c>
      <c r="U2492" s="386" t="s">
        <v>407</v>
      </c>
    </row>
    <row r="2493" spans="1:21">
      <c r="A2493" s="386" t="s">
        <v>72</v>
      </c>
      <c r="B2493" s="386" t="s">
        <v>5</v>
      </c>
      <c r="C2493" s="386"/>
      <c r="D2493" s="387">
        <v>45139</v>
      </c>
      <c r="E2493" s="386">
        <v>8</v>
      </c>
      <c r="F2493" s="386">
        <v>2023</v>
      </c>
      <c r="G2493" s="388">
        <v>93.857142857142861</v>
      </c>
      <c r="H2493" s="388">
        <v>25</v>
      </c>
      <c r="I2493" s="388">
        <v>7.8214285714285721</v>
      </c>
      <c r="J2493" s="388">
        <v>38.549999999999997</v>
      </c>
      <c r="K2493" s="386" t="s">
        <v>72</v>
      </c>
      <c r="L2493" s="386" t="s">
        <v>72</v>
      </c>
      <c r="M2493" s="386" t="s">
        <v>244</v>
      </c>
      <c r="N2493" s="386" t="s">
        <v>62</v>
      </c>
      <c r="O2493" s="386" t="s">
        <v>73</v>
      </c>
      <c r="P2493" s="386" t="s">
        <v>60</v>
      </c>
      <c r="Q2493" s="386" t="s">
        <v>74</v>
      </c>
      <c r="R2493" s="386"/>
      <c r="S2493" s="386"/>
      <c r="T2493" s="386" t="s">
        <v>391</v>
      </c>
      <c r="U2493" s="386" t="s">
        <v>407</v>
      </c>
    </row>
    <row r="2494" spans="1:21">
      <c r="A2494" s="386" t="s">
        <v>72</v>
      </c>
      <c r="B2494" s="386" t="s">
        <v>127</v>
      </c>
      <c r="C2494" s="386"/>
      <c r="D2494" s="387">
        <v>45139</v>
      </c>
      <c r="E2494" s="386">
        <v>8</v>
      </c>
      <c r="F2494" s="386">
        <v>2023</v>
      </c>
      <c r="G2494" s="388">
        <v>122.53571428571429</v>
      </c>
      <c r="H2494" s="388">
        <v>25</v>
      </c>
      <c r="I2494" s="388">
        <v>10.211309523809524</v>
      </c>
      <c r="J2494" s="388">
        <v>24.3</v>
      </c>
      <c r="K2494" s="386" t="s">
        <v>72</v>
      </c>
      <c r="L2494" s="386" t="s">
        <v>72</v>
      </c>
      <c r="M2494" s="386" t="s">
        <v>244</v>
      </c>
      <c r="N2494" s="386" t="s">
        <v>62</v>
      </c>
      <c r="O2494" s="386" t="s">
        <v>73</v>
      </c>
      <c r="P2494" s="386" t="s">
        <v>60</v>
      </c>
      <c r="Q2494" s="386" t="s">
        <v>74</v>
      </c>
      <c r="R2494" s="386"/>
      <c r="S2494" s="386"/>
      <c r="T2494" s="386" t="s">
        <v>391</v>
      </c>
      <c r="U2494" s="386" t="s">
        <v>407</v>
      </c>
    </row>
    <row r="2495" spans="1:21">
      <c r="A2495" s="386" t="s">
        <v>72</v>
      </c>
      <c r="B2495" s="386" t="s">
        <v>128</v>
      </c>
      <c r="C2495" s="386"/>
      <c r="D2495" s="387">
        <v>45139</v>
      </c>
      <c r="E2495" s="386">
        <v>8</v>
      </c>
      <c r="F2495" s="386">
        <v>2023</v>
      </c>
      <c r="G2495" s="388">
        <v>122.53571428571429</v>
      </c>
      <c r="H2495" s="388">
        <v>25</v>
      </c>
      <c r="I2495" s="388">
        <v>10.211309523809524</v>
      </c>
      <c r="J2495" s="388">
        <v>0</v>
      </c>
      <c r="K2495" s="386" t="s">
        <v>72</v>
      </c>
      <c r="L2495" s="386" t="s">
        <v>72</v>
      </c>
      <c r="M2495" s="386" t="s">
        <v>244</v>
      </c>
      <c r="N2495" s="386" t="s">
        <v>62</v>
      </c>
      <c r="O2495" s="386" t="s">
        <v>73</v>
      </c>
      <c r="P2495" s="386" t="s">
        <v>60</v>
      </c>
      <c r="Q2495" s="386" t="s">
        <v>74</v>
      </c>
      <c r="R2495" s="386"/>
      <c r="S2495" s="386"/>
      <c r="T2495" s="386" t="s">
        <v>391</v>
      </c>
      <c r="U2495" s="386" t="s">
        <v>407</v>
      </c>
    </row>
    <row r="2496" spans="1:21">
      <c r="A2496" s="386" t="s">
        <v>72</v>
      </c>
      <c r="B2496" s="386" t="s">
        <v>12</v>
      </c>
      <c r="C2496" s="386"/>
      <c r="D2496" s="387">
        <v>45139</v>
      </c>
      <c r="E2496" s="386">
        <v>8</v>
      </c>
      <c r="F2496" s="386">
        <v>2023</v>
      </c>
      <c r="G2496" s="388">
        <v>52.142857142857146</v>
      </c>
      <c r="H2496" s="388">
        <v>25</v>
      </c>
      <c r="I2496" s="388">
        <v>4.3452380952380958</v>
      </c>
      <c r="J2496" s="388">
        <v>20.71</v>
      </c>
      <c r="K2496" s="386" t="s">
        <v>72</v>
      </c>
      <c r="L2496" s="386" t="s">
        <v>72</v>
      </c>
      <c r="M2496" s="386" t="s">
        <v>244</v>
      </c>
      <c r="N2496" s="386" t="s">
        <v>62</v>
      </c>
      <c r="O2496" s="386" t="s">
        <v>73</v>
      </c>
      <c r="P2496" s="386" t="s">
        <v>60</v>
      </c>
      <c r="Q2496" s="386" t="s">
        <v>74</v>
      </c>
      <c r="R2496" s="386"/>
      <c r="S2496" s="386"/>
      <c r="T2496" s="386" t="s">
        <v>391</v>
      </c>
      <c r="U2496" s="386" t="s">
        <v>407</v>
      </c>
    </row>
    <row r="2497" spans="1:21">
      <c r="A2497" s="386" t="s">
        <v>72</v>
      </c>
      <c r="B2497" s="386" t="s">
        <v>15</v>
      </c>
      <c r="C2497" s="386"/>
      <c r="D2497" s="387">
        <v>45139</v>
      </c>
      <c r="E2497" s="386">
        <v>8</v>
      </c>
      <c r="F2497" s="386">
        <v>2023</v>
      </c>
      <c r="G2497" s="388">
        <v>0</v>
      </c>
      <c r="H2497" s="388">
        <v>25</v>
      </c>
      <c r="I2497" s="388">
        <v>0</v>
      </c>
      <c r="J2497" s="388">
        <v>0</v>
      </c>
      <c r="K2497" s="386" t="s">
        <v>72</v>
      </c>
      <c r="L2497" s="386" t="s">
        <v>72</v>
      </c>
      <c r="M2497" s="386" t="s">
        <v>244</v>
      </c>
      <c r="N2497" s="386" t="s">
        <v>62</v>
      </c>
      <c r="O2497" s="386" t="s">
        <v>73</v>
      </c>
      <c r="P2497" s="386" t="s">
        <v>60</v>
      </c>
      <c r="Q2497" s="386" t="s">
        <v>74</v>
      </c>
      <c r="R2497" s="386"/>
      <c r="S2497" s="386"/>
      <c r="T2497" s="386" t="s">
        <v>391</v>
      </c>
      <c r="U2497" s="386" t="s">
        <v>407</v>
      </c>
    </row>
    <row r="2498" spans="1:21">
      <c r="A2498" s="386" t="s">
        <v>72</v>
      </c>
      <c r="B2498" s="386" t="s">
        <v>16</v>
      </c>
      <c r="C2498" s="386"/>
      <c r="D2498" s="387">
        <v>45139</v>
      </c>
      <c r="E2498" s="386">
        <v>8</v>
      </c>
      <c r="F2498" s="386">
        <v>2023</v>
      </c>
      <c r="G2498" s="388">
        <v>0</v>
      </c>
      <c r="H2498" s="388">
        <v>25</v>
      </c>
      <c r="I2498" s="388">
        <v>0</v>
      </c>
      <c r="J2498" s="388">
        <v>0</v>
      </c>
      <c r="K2498" s="386" t="s">
        <v>72</v>
      </c>
      <c r="L2498" s="386" t="s">
        <v>72</v>
      </c>
      <c r="M2498" s="386" t="s">
        <v>244</v>
      </c>
      <c r="N2498" s="386" t="s">
        <v>62</v>
      </c>
      <c r="O2498" s="386" t="s">
        <v>73</v>
      </c>
      <c r="P2498" s="386" t="s">
        <v>60</v>
      </c>
      <c r="Q2498" s="386" t="s">
        <v>74</v>
      </c>
      <c r="R2498" s="386"/>
      <c r="S2498" s="386"/>
      <c r="T2498" s="386" t="s">
        <v>391</v>
      </c>
      <c r="U2498" s="386" t="s">
        <v>407</v>
      </c>
    </row>
    <row r="2499" spans="1:21">
      <c r="A2499" s="386" t="s">
        <v>72</v>
      </c>
      <c r="B2499" s="386" t="s">
        <v>17</v>
      </c>
      <c r="C2499" s="386"/>
      <c r="D2499" s="387">
        <v>45139</v>
      </c>
      <c r="E2499" s="386">
        <v>8</v>
      </c>
      <c r="F2499" s="386">
        <v>2023</v>
      </c>
      <c r="G2499" s="388">
        <v>0</v>
      </c>
      <c r="H2499" s="388">
        <v>25</v>
      </c>
      <c r="I2499" s="388">
        <v>0</v>
      </c>
      <c r="J2499" s="388">
        <v>0</v>
      </c>
      <c r="K2499" s="386" t="s">
        <v>72</v>
      </c>
      <c r="L2499" s="386" t="s">
        <v>72</v>
      </c>
      <c r="M2499" s="386" t="s">
        <v>244</v>
      </c>
      <c r="N2499" s="386" t="s">
        <v>62</v>
      </c>
      <c r="O2499" s="386" t="s">
        <v>73</v>
      </c>
      <c r="P2499" s="386" t="s">
        <v>60</v>
      </c>
      <c r="Q2499" s="386" t="s">
        <v>74</v>
      </c>
      <c r="R2499" s="386"/>
      <c r="S2499" s="386"/>
      <c r="T2499" s="386" t="s">
        <v>391</v>
      </c>
      <c r="U2499" s="386" t="s">
        <v>407</v>
      </c>
    </row>
    <row r="2500" spans="1:21">
      <c r="A2500" s="386" t="s">
        <v>72</v>
      </c>
      <c r="B2500" s="386" t="s">
        <v>132</v>
      </c>
      <c r="C2500" s="386"/>
      <c r="D2500" s="387">
        <v>45139</v>
      </c>
      <c r="E2500" s="386">
        <v>8</v>
      </c>
      <c r="F2500" s="386">
        <v>2023</v>
      </c>
      <c r="G2500" s="388">
        <v>0</v>
      </c>
      <c r="H2500" s="388">
        <v>25</v>
      </c>
      <c r="I2500" s="388">
        <v>0</v>
      </c>
      <c r="J2500" s="388">
        <v>0</v>
      </c>
      <c r="K2500" s="386" t="s">
        <v>72</v>
      </c>
      <c r="L2500" s="386" t="s">
        <v>72</v>
      </c>
      <c r="M2500" s="386" t="s">
        <v>244</v>
      </c>
      <c r="N2500" s="386" t="s">
        <v>62</v>
      </c>
      <c r="O2500" s="386" t="s">
        <v>73</v>
      </c>
      <c r="P2500" s="386" t="s">
        <v>60</v>
      </c>
      <c r="Q2500" s="386" t="s">
        <v>74</v>
      </c>
      <c r="R2500" s="386"/>
      <c r="S2500" s="386"/>
      <c r="T2500" s="386" t="s">
        <v>391</v>
      </c>
      <c r="U2500" s="386" t="s">
        <v>407</v>
      </c>
    </row>
    <row r="2501" spans="1:21">
      <c r="A2501" s="386" t="s">
        <v>72</v>
      </c>
      <c r="B2501" s="386" t="s">
        <v>13</v>
      </c>
      <c r="C2501" s="386"/>
      <c r="D2501" s="387">
        <v>45139</v>
      </c>
      <c r="E2501" s="386">
        <v>8</v>
      </c>
      <c r="F2501" s="386">
        <v>2023</v>
      </c>
      <c r="G2501" s="388">
        <v>0</v>
      </c>
      <c r="H2501" s="388">
        <v>25</v>
      </c>
      <c r="I2501" s="388">
        <v>0</v>
      </c>
      <c r="J2501" s="388">
        <v>0</v>
      </c>
      <c r="K2501" s="386" t="s">
        <v>72</v>
      </c>
      <c r="L2501" s="386" t="s">
        <v>72</v>
      </c>
      <c r="M2501" s="386" t="s">
        <v>244</v>
      </c>
      <c r="N2501" s="386" t="s">
        <v>62</v>
      </c>
      <c r="O2501" s="386" t="s">
        <v>73</v>
      </c>
      <c r="P2501" s="386" t="s">
        <v>60</v>
      </c>
      <c r="Q2501" s="386" t="s">
        <v>74</v>
      </c>
      <c r="R2501" s="386"/>
      <c r="S2501" s="386"/>
      <c r="T2501" s="386" t="s">
        <v>391</v>
      </c>
      <c r="U2501" s="386" t="s">
        <v>407</v>
      </c>
    </row>
    <row r="2502" spans="1:21">
      <c r="A2502" s="386" t="s">
        <v>72</v>
      </c>
      <c r="B2502" s="386" t="s">
        <v>14</v>
      </c>
      <c r="C2502" s="386"/>
      <c r="D2502" s="387">
        <v>45139</v>
      </c>
      <c r="E2502" s="386">
        <v>8</v>
      </c>
      <c r="F2502" s="386">
        <v>2023</v>
      </c>
      <c r="G2502" s="388">
        <v>0</v>
      </c>
      <c r="H2502" s="388">
        <v>25</v>
      </c>
      <c r="I2502" s="388">
        <v>0</v>
      </c>
      <c r="J2502" s="388">
        <v>0</v>
      </c>
      <c r="K2502" s="386" t="s">
        <v>72</v>
      </c>
      <c r="L2502" s="386" t="s">
        <v>72</v>
      </c>
      <c r="M2502" s="386" t="s">
        <v>244</v>
      </c>
      <c r="N2502" s="386" t="s">
        <v>62</v>
      </c>
      <c r="O2502" s="386" t="s">
        <v>73</v>
      </c>
      <c r="P2502" s="386" t="s">
        <v>60</v>
      </c>
      <c r="Q2502" s="386" t="s">
        <v>74</v>
      </c>
      <c r="R2502" s="386"/>
      <c r="S2502" s="386"/>
      <c r="T2502" s="386" t="s">
        <v>391</v>
      </c>
      <c r="U2502" s="386" t="s">
        <v>407</v>
      </c>
    </row>
    <row r="2503" spans="1:21">
      <c r="A2503" s="386" t="s">
        <v>75</v>
      </c>
      <c r="B2503" s="386" t="s">
        <v>7</v>
      </c>
      <c r="C2503" s="386"/>
      <c r="D2503" s="387">
        <v>45139</v>
      </c>
      <c r="E2503" s="386">
        <v>8</v>
      </c>
      <c r="F2503" s="386">
        <v>2023</v>
      </c>
      <c r="G2503" s="388">
        <v>50</v>
      </c>
      <c r="H2503" s="388">
        <v>25</v>
      </c>
      <c r="I2503" s="388">
        <v>4.166666666666667</v>
      </c>
      <c r="J2503" s="388">
        <v>7.96</v>
      </c>
      <c r="K2503" s="386" t="s">
        <v>75</v>
      </c>
      <c r="L2503" s="386" t="s">
        <v>75</v>
      </c>
      <c r="M2503" s="386" t="s">
        <v>244</v>
      </c>
      <c r="N2503" s="386" t="s">
        <v>62</v>
      </c>
      <c r="O2503" s="386" t="s">
        <v>76</v>
      </c>
      <c r="P2503" s="386" t="s">
        <v>46</v>
      </c>
      <c r="Q2503" s="386" t="s">
        <v>77</v>
      </c>
      <c r="R2503" s="386"/>
      <c r="S2503" s="386"/>
      <c r="T2503" s="386" t="s">
        <v>391</v>
      </c>
      <c r="U2503" s="386" t="s">
        <v>407</v>
      </c>
    </row>
    <row r="2504" spans="1:21">
      <c r="A2504" s="386" t="s">
        <v>75</v>
      </c>
      <c r="B2504" s="386" t="s">
        <v>8</v>
      </c>
      <c r="C2504" s="386"/>
      <c r="D2504" s="387">
        <v>45139</v>
      </c>
      <c r="E2504" s="386">
        <v>8</v>
      </c>
      <c r="F2504" s="386">
        <v>2023</v>
      </c>
      <c r="G2504" s="388">
        <v>25</v>
      </c>
      <c r="H2504" s="388">
        <v>25</v>
      </c>
      <c r="I2504" s="388">
        <v>2.0833333333333335</v>
      </c>
      <c r="J2504" s="388">
        <v>0</v>
      </c>
      <c r="K2504" s="386" t="s">
        <v>75</v>
      </c>
      <c r="L2504" s="386" t="s">
        <v>75</v>
      </c>
      <c r="M2504" s="386" t="s">
        <v>244</v>
      </c>
      <c r="N2504" s="386" t="s">
        <v>62</v>
      </c>
      <c r="O2504" s="386" t="s">
        <v>76</v>
      </c>
      <c r="P2504" s="386" t="s">
        <v>46</v>
      </c>
      <c r="Q2504" s="386" t="s">
        <v>77</v>
      </c>
      <c r="R2504" s="386"/>
      <c r="S2504" s="386"/>
      <c r="T2504" s="386" t="s">
        <v>391</v>
      </c>
      <c r="U2504" s="386" t="s">
        <v>407</v>
      </c>
    </row>
    <row r="2505" spans="1:21">
      <c r="A2505" s="386" t="s">
        <v>75</v>
      </c>
      <c r="B2505" s="386" t="s">
        <v>9</v>
      </c>
      <c r="C2505" s="386"/>
      <c r="D2505" s="387">
        <v>45139</v>
      </c>
      <c r="E2505" s="386">
        <v>8</v>
      </c>
      <c r="F2505" s="386">
        <v>2023</v>
      </c>
      <c r="G2505" s="388">
        <v>20</v>
      </c>
      <c r="H2505" s="388">
        <v>25</v>
      </c>
      <c r="I2505" s="388">
        <v>1.6666666666666667</v>
      </c>
      <c r="J2505" s="388">
        <v>0.49</v>
      </c>
      <c r="K2505" s="386" t="s">
        <v>75</v>
      </c>
      <c r="L2505" s="386" t="s">
        <v>75</v>
      </c>
      <c r="M2505" s="386" t="s">
        <v>244</v>
      </c>
      <c r="N2505" s="386" t="s">
        <v>62</v>
      </c>
      <c r="O2505" s="386" t="s">
        <v>76</v>
      </c>
      <c r="P2505" s="386" t="s">
        <v>46</v>
      </c>
      <c r="Q2505" s="386" t="s">
        <v>77</v>
      </c>
      <c r="R2505" s="386"/>
      <c r="S2505" s="386"/>
      <c r="T2505" s="386" t="s">
        <v>391</v>
      </c>
      <c r="U2505" s="386" t="s">
        <v>407</v>
      </c>
    </row>
    <row r="2506" spans="1:21">
      <c r="A2506" s="386" t="s">
        <v>75</v>
      </c>
      <c r="B2506" s="386" t="s">
        <v>10</v>
      </c>
      <c r="C2506" s="386"/>
      <c r="D2506" s="387">
        <v>45139</v>
      </c>
      <c r="E2506" s="386">
        <v>8</v>
      </c>
      <c r="F2506" s="386">
        <v>2023</v>
      </c>
      <c r="G2506" s="388">
        <v>5</v>
      </c>
      <c r="H2506" s="388">
        <v>25</v>
      </c>
      <c r="I2506" s="388">
        <v>0.41666666666666669</v>
      </c>
      <c r="J2506" s="388">
        <v>0</v>
      </c>
      <c r="K2506" s="386" t="s">
        <v>75</v>
      </c>
      <c r="L2506" s="386" t="s">
        <v>75</v>
      </c>
      <c r="M2506" s="386" t="s">
        <v>244</v>
      </c>
      <c r="N2506" s="386" t="s">
        <v>62</v>
      </c>
      <c r="O2506" s="386" t="s">
        <v>76</v>
      </c>
      <c r="P2506" s="386" t="s">
        <v>46</v>
      </c>
      <c r="Q2506" s="386" t="s">
        <v>77</v>
      </c>
      <c r="R2506" s="386"/>
      <c r="S2506" s="386"/>
      <c r="T2506" s="386" t="s">
        <v>391</v>
      </c>
      <c r="U2506" s="386" t="s">
        <v>407</v>
      </c>
    </row>
    <row r="2507" spans="1:21">
      <c r="A2507" s="386" t="s">
        <v>75</v>
      </c>
      <c r="B2507" s="386" t="s">
        <v>5</v>
      </c>
      <c r="C2507" s="386"/>
      <c r="D2507" s="387">
        <v>45139</v>
      </c>
      <c r="E2507" s="386">
        <v>8</v>
      </c>
      <c r="F2507" s="386">
        <v>2023</v>
      </c>
      <c r="G2507" s="388">
        <v>15</v>
      </c>
      <c r="H2507" s="388">
        <v>25</v>
      </c>
      <c r="I2507" s="388">
        <v>1.25</v>
      </c>
      <c r="J2507" s="388">
        <v>0</v>
      </c>
      <c r="K2507" s="386" t="s">
        <v>75</v>
      </c>
      <c r="L2507" s="386" t="s">
        <v>75</v>
      </c>
      <c r="M2507" s="386" t="s">
        <v>244</v>
      </c>
      <c r="N2507" s="386" t="s">
        <v>62</v>
      </c>
      <c r="O2507" s="386" t="s">
        <v>76</v>
      </c>
      <c r="P2507" s="386" t="s">
        <v>46</v>
      </c>
      <c r="Q2507" s="386" t="s">
        <v>77</v>
      </c>
      <c r="R2507" s="386"/>
      <c r="S2507" s="386"/>
      <c r="T2507" s="386" t="s">
        <v>391</v>
      </c>
      <c r="U2507" s="386" t="s">
        <v>407</v>
      </c>
    </row>
    <row r="2508" spans="1:21">
      <c r="A2508" s="386" t="s">
        <v>75</v>
      </c>
      <c r="B2508" s="386" t="s">
        <v>11</v>
      </c>
      <c r="C2508" s="386"/>
      <c r="D2508" s="387">
        <v>45139</v>
      </c>
      <c r="E2508" s="386">
        <v>8</v>
      </c>
      <c r="F2508" s="386">
        <v>2023</v>
      </c>
      <c r="G2508" s="388">
        <v>50</v>
      </c>
      <c r="H2508" s="388">
        <v>25</v>
      </c>
      <c r="I2508" s="388">
        <v>4.166666666666667</v>
      </c>
      <c r="J2508" s="388">
        <v>8.49</v>
      </c>
      <c r="K2508" s="386" t="s">
        <v>75</v>
      </c>
      <c r="L2508" s="386" t="s">
        <v>75</v>
      </c>
      <c r="M2508" s="386" t="s">
        <v>244</v>
      </c>
      <c r="N2508" s="386" t="s">
        <v>62</v>
      </c>
      <c r="O2508" s="386" t="s">
        <v>76</v>
      </c>
      <c r="P2508" s="386" t="s">
        <v>46</v>
      </c>
      <c r="Q2508" s="386" t="s">
        <v>77</v>
      </c>
      <c r="R2508" s="386"/>
      <c r="S2508" s="386"/>
      <c r="T2508" s="386" t="s">
        <v>391</v>
      </c>
      <c r="U2508" s="386" t="s">
        <v>407</v>
      </c>
    </row>
    <row r="2509" spans="1:21">
      <c r="A2509" s="386" t="s">
        <v>75</v>
      </c>
      <c r="B2509" s="386" t="s">
        <v>12</v>
      </c>
      <c r="C2509" s="386"/>
      <c r="D2509" s="387">
        <v>45139</v>
      </c>
      <c r="E2509" s="386">
        <v>8</v>
      </c>
      <c r="F2509" s="386">
        <v>2023</v>
      </c>
      <c r="G2509" s="388">
        <v>10</v>
      </c>
      <c r="H2509" s="388">
        <v>25</v>
      </c>
      <c r="I2509" s="388">
        <v>0.83333333333333337</v>
      </c>
      <c r="J2509" s="388">
        <v>0</v>
      </c>
      <c r="K2509" s="386" t="s">
        <v>75</v>
      </c>
      <c r="L2509" s="386" t="s">
        <v>75</v>
      </c>
      <c r="M2509" s="386" t="s">
        <v>244</v>
      </c>
      <c r="N2509" s="386" t="s">
        <v>62</v>
      </c>
      <c r="O2509" s="386" t="s">
        <v>76</v>
      </c>
      <c r="P2509" s="386" t="s">
        <v>46</v>
      </c>
      <c r="Q2509" s="386" t="s">
        <v>77</v>
      </c>
      <c r="R2509" s="386"/>
      <c r="S2509" s="386"/>
      <c r="T2509" s="386" t="s">
        <v>391</v>
      </c>
      <c r="U2509" s="386" t="s">
        <v>407</v>
      </c>
    </row>
    <row r="2510" spans="1:21">
      <c r="A2510" s="386" t="s">
        <v>75</v>
      </c>
      <c r="B2510" s="386" t="s">
        <v>15</v>
      </c>
      <c r="C2510" s="386"/>
      <c r="D2510" s="387">
        <v>45139</v>
      </c>
      <c r="E2510" s="386">
        <v>8</v>
      </c>
      <c r="F2510" s="386">
        <v>2023</v>
      </c>
      <c r="G2510" s="388">
        <v>5</v>
      </c>
      <c r="H2510" s="388">
        <v>25</v>
      </c>
      <c r="I2510" s="388">
        <v>0.41666666666666669</v>
      </c>
      <c r="J2510" s="388">
        <v>0</v>
      </c>
      <c r="K2510" s="386" t="s">
        <v>75</v>
      </c>
      <c r="L2510" s="386" t="s">
        <v>75</v>
      </c>
      <c r="M2510" s="386" t="s">
        <v>244</v>
      </c>
      <c r="N2510" s="386" t="s">
        <v>62</v>
      </c>
      <c r="O2510" s="386" t="s">
        <v>76</v>
      </c>
      <c r="P2510" s="386" t="s">
        <v>46</v>
      </c>
      <c r="Q2510" s="386" t="s">
        <v>77</v>
      </c>
      <c r="R2510" s="386"/>
      <c r="S2510" s="386"/>
      <c r="T2510" s="386" t="s">
        <v>391</v>
      </c>
      <c r="U2510" s="386" t="s">
        <v>407</v>
      </c>
    </row>
    <row r="2511" spans="1:21">
      <c r="A2511" s="386" t="s">
        <v>75</v>
      </c>
      <c r="B2511" s="386" t="s">
        <v>16</v>
      </c>
      <c r="C2511" s="386"/>
      <c r="D2511" s="387">
        <v>45139</v>
      </c>
      <c r="E2511" s="386">
        <v>8</v>
      </c>
      <c r="F2511" s="386">
        <v>2023</v>
      </c>
      <c r="G2511" s="388">
        <v>5</v>
      </c>
      <c r="H2511" s="388">
        <v>25</v>
      </c>
      <c r="I2511" s="388">
        <v>0.41666666666666669</v>
      </c>
      <c r="J2511" s="388">
        <v>0</v>
      </c>
      <c r="K2511" s="386" t="s">
        <v>75</v>
      </c>
      <c r="L2511" s="386" t="s">
        <v>75</v>
      </c>
      <c r="M2511" s="386" t="s">
        <v>244</v>
      </c>
      <c r="N2511" s="386" t="s">
        <v>62</v>
      </c>
      <c r="O2511" s="386" t="s">
        <v>76</v>
      </c>
      <c r="P2511" s="386" t="s">
        <v>46</v>
      </c>
      <c r="Q2511" s="386" t="s">
        <v>77</v>
      </c>
      <c r="R2511" s="386"/>
      <c r="S2511" s="386"/>
      <c r="T2511" s="386" t="s">
        <v>391</v>
      </c>
      <c r="U2511" s="386" t="s">
        <v>407</v>
      </c>
    </row>
    <row r="2512" spans="1:21">
      <c r="A2512" s="386" t="s">
        <v>75</v>
      </c>
      <c r="B2512" s="386" t="s">
        <v>17</v>
      </c>
      <c r="C2512" s="386"/>
      <c r="D2512" s="387">
        <v>45139</v>
      </c>
      <c r="E2512" s="386">
        <v>8</v>
      </c>
      <c r="F2512" s="386">
        <v>2023</v>
      </c>
      <c r="G2512" s="388">
        <v>5</v>
      </c>
      <c r="H2512" s="388">
        <v>25</v>
      </c>
      <c r="I2512" s="388">
        <v>0.41666666666666669</v>
      </c>
      <c r="J2512" s="388">
        <v>0</v>
      </c>
      <c r="K2512" s="386" t="s">
        <v>75</v>
      </c>
      <c r="L2512" s="386" t="s">
        <v>75</v>
      </c>
      <c r="M2512" s="386" t="s">
        <v>244</v>
      </c>
      <c r="N2512" s="386" t="s">
        <v>62</v>
      </c>
      <c r="O2512" s="386" t="s">
        <v>76</v>
      </c>
      <c r="P2512" s="386" t="s">
        <v>46</v>
      </c>
      <c r="Q2512" s="386" t="s">
        <v>77</v>
      </c>
      <c r="R2512" s="386"/>
      <c r="S2512" s="386"/>
      <c r="T2512" s="386" t="s">
        <v>391</v>
      </c>
      <c r="U2512" s="386" t="s">
        <v>407</v>
      </c>
    </row>
    <row r="2513" spans="1:21">
      <c r="A2513" s="386" t="s">
        <v>75</v>
      </c>
      <c r="B2513" s="386" t="s">
        <v>132</v>
      </c>
      <c r="C2513" s="386"/>
      <c r="D2513" s="387">
        <v>45139</v>
      </c>
      <c r="E2513" s="386">
        <v>8</v>
      </c>
      <c r="F2513" s="386">
        <v>2023</v>
      </c>
      <c r="G2513" s="388">
        <v>0</v>
      </c>
      <c r="H2513" s="388">
        <v>25</v>
      </c>
      <c r="I2513" s="388">
        <v>0</v>
      </c>
      <c r="J2513" s="388">
        <v>0</v>
      </c>
      <c r="K2513" s="386" t="s">
        <v>75</v>
      </c>
      <c r="L2513" s="386" t="s">
        <v>75</v>
      </c>
      <c r="M2513" s="386" t="s">
        <v>244</v>
      </c>
      <c r="N2513" s="386" t="s">
        <v>62</v>
      </c>
      <c r="O2513" s="386" t="s">
        <v>76</v>
      </c>
      <c r="P2513" s="386" t="s">
        <v>46</v>
      </c>
      <c r="Q2513" s="386" t="s">
        <v>77</v>
      </c>
      <c r="R2513" s="386"/>
      <c r="S2513" s="386"/>
      <c r="T2513" s="386" t="s">
        <v>391</v>
      </c>
      <c r="U2513" s="386" t="s">
        <v>407</v>
      </c>
    </row>
    <row r="2514" spans="1:21">
      <c r="A2514" s="386" t="s">
        <v>75</v>
      </c>
      <c r="B2514" s="386" t="s">
        <v>13</v>
      </c>
      <c r="C2514" s="386"/>
      <c r="D2514" s="387">
        <v>45139</v>
      </c>
      <c r="E2514" s="386">
        <v>8</v>
      </c>
      <c r="F2514" s="386">
        <v>2023</v>
      </c>
      <c r="G2514" s="388">
        <v>0</v>
      </c>
      <c r="H2514" s="388">
        <v>25</v>
      </c>
      <c r="I2514" s="388">
        <v>0</v>
      </c>
      <c r="J2514" s="388">
        <v>0</v>
      </c>
      <c r="K2514" s="386" t="s">
        <v>75</v>
      </c>
      <c r="L2514" s="386" t="s">
        <v>75</v>
      </c>
      <c r="M2514" s="386" t="s">
        <v>244</v>
      </c>
      <c r="N2514" s="386" t="s">
        <v>62</v>
      </c>
      <c r="O2514" s="386" t="s">
        <v>76</v>
      </c>
      <c r="P2514" s="386" t="s">
        <v>46</v>
      </c>
      <c r="Q2514" s="386" t="s">
        <v>77</v>
      </c>
      <c r="R2514" s="386"/>
      <c r="S2514" s="386"/>
      <c r="T2514" s="386" t="s">
        <v>391</v>
      </c>
      <c r="U2514" s="386" t="s">
        <v>407</v>
      </c>
    </row>
    <row r="2515" spans="1:21">
      <c r="A2515" s="386" t="s">
        <v>75</v>
      </c>
      <c r="B2515" s="386" t="s">
        <v>14</v>
      </c>
      <c r="C2515" s="386"/>
      <c r="D2515" s="387">
        <v>45139</v>
      </c>
      <c r="E2515" s="386">
        <v>8</v>
      </c>
      <c r="F2515" s="386">
        <v>2023</v>
      </c>
      <c r="G2515" s="388">
        <v>0</v>
      </c>
      <c r="H2515" s="388">
        <v>25</v>
      </c>
      <c r="I2515" s="388">
        <v>0</v>
      </c>
      <c r="J2515" s="388">
        <v>0</v>
      </c>
      <c r="K2515" s="386" t="s">
        <v>75</v>
      </c>
      <c r="L2515" s="386" t="s">
        <v>75</v>
      </c>
      <c r="M2515" s="386" t="s">
        <v>244</v>
      </c>
      <c r="N2515" s="386" t="s">
        <v>62</v>
      </c>
      <c r="O2515" s="386" t="s">
        <v>76</v>
      </c>
      <c r="P2515" s="386" t="s">
        <v>46</v>
      </c>
      <c r="Q2515" s="386" t="s">
        <v>77</v>
      </c>
      <c r="R2515" s="386"/>
      <c r="S2515" s="386"/>
      <c r="T2515" s="386" t="s">
        <v>391</v>
      </c>
      <c r="U2515" s="386" t="s">
        <v>407</v>
      </c>
    </row>
    <row r="2516" spans="1:21">
      <c r="A2516" s="386" t="s">
        <v>78</v>
      </c>
      <c r="B2516" s="386" t="s">
        <v>7</v>
      </c>
      <c r="C2516" s="386"/>
      <c r="D2516" s="387">
        <v>45139</v>
      </c>
      <c r="E2516" s="386">
        <v>8</v>
      </c>
      <c r="F2516" s="386">
        <v>2023</v>
      </c>
      <c r="G2516" s="388">
        <v>15.416666666666666</v>
      </c>
      <c r="H2516" s="388">
        <v>25</v>
      </c>
      <c r="I2516" s="388">
        <v>1.2847222222222221</v>
      </c>
      <c r="J2516" s="388">
        <v>0.19</v>
      </c>
      <c r="K2516" s="386" t="s">
        <v>78</v>
      </c>
      <c r="L2516" s="386" t="s">
        <v>78</v>
      </c>
      <c r="M2516" s="386" t="s">
        <v>244</v>
      </c>
      <c r="N2516" s="386" t="s">
        <v>79</v>
      </c>
      <c r="O2516" s="386" t="s">
        <v>80</v>
      </c>
      <c r="P2516" s="386" t="s">
        <v>60</v>
      </c>
      <c r="Q2516" s="386" t="s">
        <v>81</v>
      </c>
      <c r="R2516" s="386"/>
      <c r="S2516" s="386"/>
      <c r="T2516" s="386" t="s">
        <v>391</v>
      </c>
      <c r="U2516" s="386" t="s">
        <v>407</v>
      </c>
    </row>
    <row r="2517" spans="1:21">
      <c r="A2517" s="386" t="s">
        <v>78</v>
      </c>
      <c r="B2517" s="386" t="s">
        <v>8</v>
      </c>
      <c r="C2517" s="386"/>
      <c r="D2517" s="387">
        <v>45139</v>
      </c>
      <c r="E2517" s="386">
        <v>8</v>
      </c>
      <c r="F2517" s="386">
        <v>2023</v>
      </c>
      <c r="G2517" s="388">
        <v>12.333333333333334</v>
      </c>
      <c r="H2517" s="388">
        <v>25</v>
      </c>
      <c r="I2517" s="388">
        <v>1.0277777777777779</v>
      </c>
      <c r="J2517" s="388">
        <v>0</v>
      </c>
      <c r="K2517" s="386" t="s">
        <v>78</v>
      </c>
      <c r="L2517" s="386" t="s">
        <v>78</v>
      </c>
      <c r="M2517" s="386" t="s">
        <v>244</v>
      </c>
      <c r="N2517" s="386" t="s">
        <v>79</v>
      </c>
      <c r="O2517" s="386" t="s">
        <v>80</v>
      </c>
      <c r="P2517" s="386" t="s">
        <v>60</v>
      </c>
      <c r="Q2517" s="386" t="s">
        <v>81</v>
      </c>
      <c r="R2517" s="386"/>
      <c r="S2517" s="386"/>
      <c r="T2517" s="386" t="s">
        <v>391</v>
      </c>
      <c r="U2517" s="386" t="s">
        <v>407</v>
      </c>
    </row>
    <row r="2518" spans="1:21">
      <c r="A2518" s="386" t="s">
        <v>78</v>
      </c>
      <c r="B2518" s="386" t="s">
        <v>9</v>
      </c>
      <c r="C2518" s="386"/>
      <c r="D2518" s="387">
        <v>45139</v>
      </c>
      <c r="E2518" s="386">
        <v>8</v>
      </c>
      <c r="F2518" s="386">
        <v>2023</v>
      </c>
      <c r="G2518" s="388">
        <v>31.861111111111111</v>
      </c>
      <c r="H2518" s="388">
        <v>25</v>
      </c>
      <c r="I2518" s="388">
        <v>2.6550925925925926</v>
      </c>
      <c r="J2518" s="388">
        <v>3.84</v>
      </c>
      <c r="K2518" s="386" t="s">
        <v>78</v>
      </c>
      <c r="L2518" s="386" t="s">
        <v>78</v>
      </c>
      <c r="M2518" s="386" t="s">
        <v>244</v>
      </c>
      <c r="N2518" s="386" t="s">
        <v>79</v>
      </c>
      <c r="O2518" s="386" t="s">
        <v>80</v>
      </c>
      <c r="P2518" s="386" t="s">
        <v>60</v>
      </c>
      <c r="Q2518" s="386" t="s">
        <v>81</v>
      </c>
      <c r="R2518" s="386"/>
      <c r="S2518" s="386"/>
      <c r="T2518" s="386" t="s">
        <v>391</v>
      </c>
      <c r="U2518" s="386" t="s">
        <v>407</v>
      </c>
    </row>
    <row r="2519" spans="1:21">
      <c r="A2519" s="386" t="s">
        <v>78</v>
      </c>
      <c r="B2519" s="386" t="s">
        <v>10</v>
      </c>
      <c r="C2519" s="386"/>
      <c r="D2519" s="387">
        <v>45139</v>
      </c>
      <c r="E2519" s="386">
        <v>8</v>
      </c>
      <c r="F2519" s="386">
        <v>2023</v>
      </c>
      <c r="G2519" s="388">
        <v>3.0833333333333335</v>
      </c>
      <c r="H2519" s="388">
        <v>25</v>
      </c>
      <c r="I2519" s="388">
        <v>0.25694444444444448</v>
      </c>
      <c r="J2519" s="388">
        <v>5.0240972000000008</v>
      </c>
      <c r="K2519" s="386" t="s">
        <v>78</v>
      </c>
      <c r="L2519" s="386" t="s">
        <v>78</v>
      </c>
      <c r="M2519" s="386" t="s">
        <v>244</v>
      </c>
      <c r="N2519" s="386" t="s">
        <v>79</v>
      </c>
      <c r="O2519" s="386" t="s">
        <v>80</v>
      </c>
      <c r="P2519" s="386" t="s">
        <v>60</v>
      </c>
      <c r="Q2519" s="386" t="s">
        <v>81</v>
      </c>
      <c r="R2519" s="386"/>
      <c r="S2519" s="386"/>
      <c r="T2519" s="386" t="s">
        <v>391</v>
      </c>
      <c r="U2519" s="386" t="s">
        <v>407</v>
      </c>
    </row>
    <row r="2520" spans="1:21">
      <c r="A2520" s="386" t="s">
        <v>78</v>
      </c>
      <c r="B2520" s="386" t="s">
        <v>5</v>
      </c>
      <c r="C2520" s="386"/>
      <c r="D2520" s="387">
        <v>45139</v>
      </c>
      <c r="E2520" s="386">
        <v>8</v>
      </c>
      <c r="F2520" s="386">
        <v>2023</v>
      </c>
      <c r="G2520" s="388">
        <v>16.444444444444443</v>
      </c>
      <c r="H2520" s="388">
        <v>25</v>
      </c>
      <c r="I2520" s="388">
        <v>1.3703703703703702</v>
      </c>
      <c r="J2520" s="388">
        <v>4.8099999999999996</v>
      </c>
      <c r="K2520" s="386" t="s">
        <v>78</v>
      </c>
      <c r="L2520" s="386" t="s">
        <v>78</v>
      </c>
      <c r="M2520" s="386" t="s">
        <v>244</v>
      </c>
      <c r="N2520" s="386" t="s">
        <v>79</v>
      </c>
      <c r="O2520" s="386" t="s">
        <v>80</v>
      </c>
      <c r="P2520" s="386" t="s">
        <v>60</v>
      </c>
      <c r="Q2520" s="386" t="s">
        <v>81</v>
      </c>
      <c r="R2520" s="386"/>
      <c r="S2520" s="386"/>
      <c r="T2520" s="386" t="s">
        <v>391</v>
      </c>
      <c r="U2520" s="386" t="s">
        <v>407</v>
      </c>
    </row>
    <row r="2521" spans="1:21">
      <c r="A2521" s="386" t="s">
        <v>78</v>
      </c>
      <c r="B2521" s="386" t="s">
        <v>11</v>
      </c>
      <c r="C2521" s="386"/>
      <c r="D2521" s="387">
        <v>45139</v>
      </c>
      <c r="E2521" s="386">
        <v>8</v>
      </c>
      <c r="F2521" s="386">
        <v>2023</v>
      </c>
      <c r="G2521" s="388">
        <v>94.555555555555557</v>
      </c>
      <c r="H2521" s="388">
        <v>25</v>
      </c>
      <c r="I2521" s="388">
        <v>7.8796296296296306</v>
      </c>
      <c r="J2521" s="388">
        <v>0.01</v>
      </c>
      <c r="K2521" s="386" t="s">
        <v>78</v>
      </c>
      <c r="L2521" s="386" t="s">
        <v>78</v>
      </c>
      <c r="M2521" s="386" t="s">
        <v>244</v>
      </c>
      <c r="N2521" s="386" t="s">
        <v>79</v>
      </c>
      <c r="O2521" s="386" t="s">
        <v>80</v>
      </c>
      <c r="P2521" s="386" t="s">
        <v>60</v>
      </c>
      <c r="Q2521" s="386" t="s">
        <v>81</v>
      </c>
      <c r="R2521" s="386"/>
      <c r="S2521" s="386"/>
      <c r="T2521" s="386" t="s">
        <v>391</v>
      </c>
      <c r="U2521" s="386" t="s">
        <v>407</v>
      </c>
    </row>
    <row r="2522" spans="1:21">
      <c r="A2522" s="386" t="s">
        <v>78</v>
      </c>
      <c r="B2522" s="386" t="s">
        <v>12</v>
      </c>
      <c r="C2522" s="386"/>
      <c r="D2522" s="387">
        <v>45139</v>
      </c>
      <c r="E2522" s="386">
        <v>8</v>
      </c>
      <c r="F2522" s="386">
        <v>2023</v>
      </c>
      <c r="G2522" s="388">
        <v>10.277777777777779</v>
      </c>
      <c r="H2522" s="388">
        <v>25</v>
      </c>
      <c r="I2522" s="388">
        <v>0.85648148148148151</v>
      </c>
      <c r="J2522" s="388">
        <v>0</v>
      </c>
      <c r="K2522" s="386" t="s">
        <v>78</v>
      </c>
      <c r="L2522" s="386" t="s">
        <v>78</v>
      </c>
      <c r="M2522" s="386" t="s">
        <v>244</v>
      </c>
      <c r="N2522" s="386" t="s">
        <v>79</v>
      </c>
      <c r="O2522" s="386" t="s">
        <v>80</v>
      </c>
      <c r="P2522" s="386" t="s">
        <v>60</v>
      </c>
      <c r="Q2522" s="386" t="s">
        <v>81</v>
      </c>
      <c r="R2522" s="386"/>
      <c r="S2522" s="386"/>
      <c r="T2522" s="386" t="s">
        <v>391</v>
      </c>
      <c r="U2522" s="386" t="s">
        <v>407</v>
      </c>
    </row>
    <row r="2523" spans="1:21">
      <c r="A2523" s="386" t="s">
        <v>78</v>
      </c>
      <c r="B2523" s="386" t="s">
        <v>15</v>
      </c>
      <c r="C2523" s="386"/>
      <c r="D2523" s="387">
        <v>45139</v>
      </c>
      <c r="E2523" s="386">
        <v>8</v>
      </c>
      <c r="F2523" s="386">
        <v>2023</v>
      </c>
      <c r="G2523" s="388">
        <v>0</v>
      </c>
      <c r="H2523" s="388">
        <v>25</v>
      </c>
      <c r="I2523" s="388">
        <v>0</v>
      </c>
      <c r="J2523" s="388">
        <v>0</v>
      </c>
      <c r="K2523" s="386" t="s">
        <v>78</v>
      </c>
      <c r="L2523" s="386" t="s">
        <v>78</v>
      </c>
      <c r="M2523" s="386" t="s">
        <v>244</v>
      </c>
      <c r="N2523" s="386" t="s">
        <v>79</v>
      </c>
      <c r="O2523" s="386" t="s">
        <v>80</v>
      </c>
      <c r="P2523" s="386" t="s">
        <v>60</v>
      </c>
      <c r="Q2523" s="386" t="s">
        <v>81</v>
      </c>
      <c r="R2523" s="386"/>
      <c r="S2523" s="386"/>
      <c r="T2523" s="386" t="s">
        <v>391</v>
      </c>
      <c r="U2523" s="386" t="s">
        <v>407</v>
      </c>
    </row>
    <row r="2524" spans="1:21">
      <c r="A2524" s="386" t="s">
        <v>78</v>
      </c>
      <c r="B2524" s="386" t="s">
        <v>16</v>
      </c>
      <c r="C2524" s="386"/>
      <c r="D2524" s="387">
        <v>45139</v>
      </c>
      <c r="E2524" s="386">
        <v>8</v>
      </c>
      <c r="F2524" s="386">
        <v>2023</v>
      </c>
      <c r="G2524" s="388">
        <v>1.0277777777777777</v>
      </c>
      <c r="H2524" s="388">
        <v>25</v>
      </c>
      <c r="I2524" s="388">
        <v>8.564814814814814E-2</v>
      </c>
      <c r="J2524" s="388">
        <v>1.21</v>
      </c>
      <c r="K2524" s="386" t="s">
        <v>78</v>
      </c>
      <c r="L2524" s="386" t="s">
        <v>78</v>
      </c>
      <c r="M2524" s="386" t="s">
        <v>244</v>
      </c>
      <c r="N2524" s="386" t="s">
        <v>79</v>
      </c>
      <c r="O2524" s="386" t="s">
        <v>80</v>
      </c>
      <c r="P2524" s="386" t="s">
        <v>60</v>
      </c>
      <c r="Q2524" s="386" t="s">
        <v>81</v>
      </c>
      <c r="R2524" s="386"/>
      <c r="S2524" s="386"/>
      <c r="T2524" s="386" t="s">
        <v>391</v>
      </c>
      <c r="U2524" s="386" t="s">
        <v>407</v>
      </c>
    </row>
    <row r="2525" spans="1:21">
      <c r="A2525" s="386" t="s">
        <v>78</v>
      </c>
      <c r="B2525" s="386" t="s">
        <v>17</v>
      </c>
      <c r="C2525" s="386"/>
      <c r="D2525" s="387">
        <v>45139</v>
      </c>
      <c r="E2525" s="386">
        <v>8</v>
      </c>
      <c r="F2525" s="386">
        <v>2023</v>
      </c>
      <c r="G2525" s="388">
        <v>0</v>
      </c>
      <c r="H2525" s="388">
        <v>25</v>
      </c>
      <c r="I2525" s="388">
        <v>0</v>
      </c>
      <c r="J2525" s="388">
        <v>0</v>
      </c>
      <c r="K2525" s="386" t="s">
        <v>78</v>
      </c>
      <c r="L2525" s="386" t="s">
        <v>78</v>
      </c>
      <c r="M2525" s="386" t="s">
        <v>244</v>
      </c>
      <c r="N2525" s="386" t="s">
        <v>79</v>
      </c>
      <c r="O2525" s="386" t="s">
        <v>80</v>
      </c>
      <c r="P2525" s="386" t="s">
        <v>60</v>
      </c>
      <c r="Q2525" s="386" t="s">
        <v>81</v>
      </c>
      <c r="R2525" s="386"/>
      <c r="S2525" s="386"/>
      <c r="T2525" s="386" t="s">
        <v>391</v>
      </c>
      <c r="U2525" s="386" t="s">
        <v>407</v>
      </c>
    </row>
    <row r="2526" spans="1:21">
      <c r="A2526" s="386" t="s">
        <v>78</v>
      </c>
      <c r="B2526" s="386" t="s">
        <v>132</v>
      </c>
      <c r="C2526" s="386"/>
      <c r="D2526" s="387">
        <v>45139</v>
      </c>
      <c r="E2526" s="386">
        <v>8</v>
      </c>
      <c r="F2526" s="386">
        <v>2023</v>
      </c>
      <c r="G2526" s="388">
        <v>0</v>
      </c>
      <c r="H2526" s="388">
        <v>25</v>
      </c>
      <c r="I2526" s="388">
        <v>0</v>
      </c>
      <c r="J2526" s="388">
        <v>0</v>
      </c>
      <c r="K2526" s="386" t="s">
        <v>78</v>
      </c>
      <c r="L2526" s="386" t="s">
        <v>78</v>
      </c>
      <c r="M2526" s="386" t="s">
        <v>244</v>
      </c>
      <c r="N2526" s="386" t="s">
        <v>79</v>
      </c>
      <c r="O2526" s="386" t="s">
        <v>80</v>
      </c>
      <c r="P2526" s="386" t="s">
        <v>60</v>
      </c>
      <c r="Q2526" s="386" t="s">
        <v>81</v>
      </c>
      <c r="R2526" s="386"/>
      <c r="S2526" s="386"/>
      <c r="T2526" s="386" t="s">
        <v>391</v>
      </c>
      <c r="U2526" s="386" t="s">
        <v>407</v>
      </c>
    </row>
    <row r="2527" spans="1:21">
      <c r="A2527" s="386" t="s">
        <v>78</v>
      </c>
      <c r="B2527" s="386" t="s">
        <v>13</v>
      </c>
      <c r="C2527" s="386"/>
      <c r="D2527" s="387">
        <v>45139</v>
      </c>
      <c r="E2527" s="386">
        <v>8</v>
      </c>
      <c r="F2527" s="386">
        <v>2023</v>
      </c>
      <c r="G2527" s="388">
        <v>0</v>
      </c>
      <c r="H2527" s="388">
        <v>25</v>
      </c>
      <c r="I2527" s="388">
        <v>0</v>
      </c>
      <c r="J2527" s="388">
        <v>0</v>
      </c>
      <c r="K2527" s="386" t="s">
        <v>78</v>
      </c>
      <c r="L2527" s="386" t="s">
        <v>78</v>
      </c>
      <c r="M2527" s="386" t="s">
        <v>244</v>
      </c>
      <c r="N2527" s="386" t="s">
        <v>79</v>
      </c>
      <c r="O2527" s="386" t="s">
        <v>80</v>
      </c>
      <c r="P2527" s="386" t="s">
        <v>60</v>
      </c>
      <c r="Q2527" s="386" t="s">
        <v>81</v>
      </c>
      <c r="R2527" s="386"/>
      <c r="S2527" s="386"/>
      <c r="T2527" s="386" t="s">
        <v>391</v>
      </c>
      <c r="U2527" s="386" t="s">
        <v>407</v>
      </c>
    </row>
    <row r="2528" spans="1:21">
      <c r="A2528" s="386" t="s">
        <v>78</v>
      </c>
      <c r="B2528" s="386" t="s">
        <v>14</v>
      </c>
      <c r="C2528" s="386"/>
      <c r="D2528" s="387">
        <v>45139</v>
      </c>
      <c r="E2528" s="386">
        <v>8</v>
      </c>
      <c r="F2528" s="386">
        <v>2023</v>
      </c>
      <c r="G2528" s="388">
        <v>0</v>
      </c>
      <c r="H2528" s="388">
        <v>25</v>
      </c>
      <c r="I2528" s="388">
        <v>0</v>
      </c>
      <c r="J2528" s="388">
        <v>0</v>
      </c>
      <c r="K2528" s="386" t="s">
        <v>78</v>
      </c>
      <c r="L2528" s="386" t="s">
        <v>78</v>
      </c>
      <c r="M2528" s="386" t="s">
        <v>244</v>
      </c>
      <c r="N2528" s="386" t="s">
        <v>79</v>
      </c>
      <c r="O2528" s="386" t="s">
        <v>80</v>
      </c>
      <c r="P2528" s="386" t="s">
        <v>60</v>
      </c>
      <c r="Q2528" s="386" t="s">
        <v>81</v>
      </c>
      <c r="R2528" s="386"/>
      <c r="S2528" s="386"/>
      <c r="T2528" s="386" t="s">
        <v>391</v>
      </c>
      <c r="U2528" s="386" t="s">
        <v>407</v>
      </c>
    </row>
    <row r="2529" spans="1:21">
      <c r="A2529" s="386" t="s">
        <v>82</v>
      </c>
      <c r="B2529" s="386" t="s">
        <v>7</v>
      </c>
      <c r="C2529" s="386"/>
      <c r="D2529" s="387">
        <v>45139</v>
      </c>
      <c r="E2529" s="386">
        <v>8</v>
      </c>
      <c r="F2529" s="386">
        <v>2023</v>
      </c>
      <c r="G2529" s="388">
        <v>33.962264150943398</v>
      </c>
      <c r="H2529" s="388">
        <v>25</v>
      </c>
      <c r="I2529" s="388">
        <v>2.8301886792452833</v>
      </c>
      <c r="J2529" s="388">
        <v>5.5289999999999999</v>
      </c>
      <c r="K2529" s="386" t="s">
        <v>82</v>
      </c>
      <c r="L2529" s="386" t="s">
        <v>41</v>
      </c>
      <c r="M2529" s="386" t="s">
        <v>244</v>
      </c>
      <c r="N2529" s="386" t="s">
        <v>83</v>
      </c>
      <c r="O2529" s="386" t="s">
        <v>84</v>
      </c>
      <c r="P2529" s="386" t="s">
        <v>46</v>
      </c>
      <c r="Q2529" s="386" t="s">
        <v>85</v>
      </c>
      <c r="R2529" s="386"/>
      <c r="S2529" s="386"/>
      <c r="T2529" s="386" t="s">
        <v>391</v>
      </c>
      <c r="U2529" s="386" t="s">
        <v>407</v>
      </c>
    </row>
    <row r="2530" spans="1:21">
      <c r="A2530" s="386" t="s">
        <v>82</v>
      </c>
      <c r="B2530" s="386" t="s">
        <v>8</v>
      </c>
      <c r="C2530" s="386"/>
      <c r="D2530" s="387">
        <v>45139</v>
      </c>
      <c r="E2530" s="386">
        <v>8</v>
      </c>
      <c r="F2530" s="386">
        <v>2023</v>
      </c>
      <c r="G2530" s="388">
        <v>22.641509433962266</v>
      </c>
      <c r="H2530" s="388">
        <v>25</v>
      </c>
      <c r="I2530" s="388">
        <v>1.8867924528301887</v>
      </c>
      <c r="J2530" s="388">
        <v>0</v>
      </c>
      <c r="K2530" s="386" t="s">
        <v>82</v>
      </c>
      <c r="L2530" s="386" t="s">
        <v>41</v>
      </c>
      <c r="M2530" s="386" t="s">
        <v>244</v>
      </c>
      <c r="N2530" s="386" t="s">
        <v>83</v>
      </c>
      <c r="O2530" s="386" t="s">
        <v>84</v>
      </c>
      <c r="P2530" s="386" t="s">
        <v>46</v>
      </c>
      <c r="Q2530" s="386" t="s">
        <v>85</v>
      </c>
      <c r="R2530" s="386"/>
      <c r="S2530" s="386"/>
      <c r="T2530" s="386" t="s">
        <v>391</v>
      </c>
      <c r="U2530" s="386" t="s">
        <v>407</v>
      </c>
    </row>
    <row r="2531" spans="1:21">
      <c r="A2531" s="386" t="s">
        <v>82</v>
      </c>
      <c r="B2531" s="386" t="s">
        <v>9</v>
      </c>
      <c r="C2531" s="386"/>
      <c r="D2531" s="387">
        <v>45139</v>
      </c>
      <c r="E2531" s="386">
        <v>8</v>
      </c>
      <c r="F2531" s="386">
        <v>2023</v>
      </c>
      <c r="G2531" s="388">
        <v>13.584905660377355</v>
      </c>
      <c r="H2531" s="388">
        <v>25</v>
      </c>
      <c r="I2531" s="388">
        <v>1.132075471698113</v>
      </c>
      <c r="J2531" s="388">
        <v>0</v>
      </c>
      <c r="K2531" s="386" t="s">
        <v>82</v>
      </c>
      <c r="L2531" s="386" t="s">
        <v>41</v>
      </c>
      <c r="M2531" s="386" t="s">
        <v>244</v>
      </c>
      <c r="N2531" s="386" t="s">
        <v>83</v>
      </c>
      <c r="O2531" s="386" t="s">
        <v>84</v>
      </c>
      <c r="P2531" s="386" t="s">
        <v>46</v>
      </c>
      <c r="Q2531" s="386" t="s">
        <v>85</v>
      </c>
      <c r="R2531" s="386"/>
      <c r="S2531" s="386"/>
      <c r="T2531" s="386" t="s">
        <v>391</v>
      </c>
      <c r="U2531" s="386" t="s">
        <v>407</v>
      </c>
    </row>
    <row r="2532" spans="1:21">
      <c r="A2532" s="386" t="s">
        <v>82</v>
      </c>
      <c r="B2532" s="386" t="s">
        <v>10</v>
      </c>
      <c r="C2532" s="386"/>
      <c r="D2532" s="387">
        <v>45139</v>
      </c>
      <c r="E2532" s="386">
        <v>8</v>
      </c>
      <c r="F2532" s="386">
        <v>2023</v>
      </c>
      <c r="G2532" s="388">
        <v>3.3962264150943389</v>
      </c>
      <c r="H2532" s="388">
        <v>25</v>
      </c>
      <c r="I2532" s="388">
        <v>0.28301886792452824</v>
      </c>
      <c r="J2532" s="388">
        <v>0</v>
      </c>
      <c r="K2532" s="386" t="s">
        <v>82</v>
      </c>
      <c r="L2532" s="386" t="s">
        <v>41</v>
      </c>
      <c r="M2532" s="386" t="s">
        <v>244</v>
      </c>
      <c r="N2532" s="386" t="s">
        <v>83</v>
      </c>
      <c r="O2532" s="386" t="s">
        <v>84</v>
      </c>
      <c r="P2532" s="386" t="s">
        <v>46</v>
      </c>
      <c r="Q2532" s="386" t="s">
        <v>85</v>
      </c>
      <c r="R2532" s="386"/>
      <c r="S2532" s="386"/>
      <c r="T2532" s="386" t="s">
        <v>391</v>
      </c>
      <c r="U2532" s="386" t="s">
        <v>407</v>
      </c>
    </row>
    <row r="2533" spans="1:21">
      <c r="A2533" s="386" t="s">
        <v>82</v>
      </c>
      <c r="B2533" s="386" t="s">
        <v>5</v>
      </c>
      <c r="C2533" s="386"/>
      <c r="D2533" s="387">
        <v>45139</v>
      </c>
      <c r="E2533" s="386">
        <v>8</v>
      </c>
      <c r="F2533" s="386">
        <v>2023</v>
      </c>
      <c r="G2533" s="388">
        <v>19.811399999999999</v>
      </c>
      <c r="H2533" s="388">
        <v>25</v>
      </c>
      <c r="I2533" s="388">
        <v>1.6509499999999999</v>
      </c>
      <c r="J2533" s="388">
        <v>0</v>
      </c>
      <c r="K2533" s="386" t="s">
        <v>82</v>
      </c>
      <c r="L2533" s="386" t="s">
        <v>41</v>
      </c>
      <c r="M2533" s="386" t="s">
        <v>244</v>
      </c>
      <c r="N2533" s="386" t="s">
        <v>83</v>
      </c>
      <c r="O2533" s="386" t="s">
        <v>84</v>
      </c>
      <c r="P2533" s="386" t="s">
        <v>46</v>
      </c>
      <c r="Q2533" s="386" t="s">
        <v>85</v>
      </c>
      <c r="R2533" s="386"/>
      <c r="S2533" s="386"/>
      <c r="T2533" s="386" t="s">
        <v>391</v>
      </c>
      <c r="U2533" s="386" t="s">
        <v>407</v>
      </c>
    </row>
    <row r="2534" spans="1:21">
      <c r="A2534" s="386" t="s">
        <v>82</v>
      </c>
      <c r="B2534" s="386" t="s">
        <v>11</v>
      </c>
      <c r="C2534" s="386"/>
      <c r="D2534" s="387">
        <v>45139</v>
      </c>
      <c r="E2534" s="386">
        <v>8</v>
      </c>
      <c r="F2534" s="386">
        <v>2023</v>
      </c>
      <c r="G2534" s="388">
        <v>90.566037735849065</v>
      </c>
      <c r="H2534" s="388">
        <v>25</v>
      </c>
      <c r="I2534" s="388">
        <v>7.5471698113207548</v>
      </c>
      <c r="J2534" s="388">
        <v>0.4199</v>
      </c>
      <c r="K2534" s="386" t="s">
        <v>82</v>
      </c>
      <c r="L2534" s="386" t="s">
        <v>41</v>
      </c>
      <c r="M2534" s="386" t="s">
        <v>244</v>
      </c>
      <c r="N2534" s="386" t="s">
        <v>83</v>
      </c>
      <c r="O2534" s="386" t="s">
        <v>84</v>
      </c>
      <c r="P2534" s="386" t="s">
        <v>46</v>
      </c>
      <c r="Q2534" s="386" t="s">
        <v>85</v>
      </c>
      <c r="R2534" s="386"/>
      <c r="S2534" s="386"/>
      <c r="T2534" s="386" t="s">
        <v>391</v>
      </c>
      <c r="U2534" s="386" t="s">
        <v>407</v>
      </c>
    </row>
    <row r="2535" spans="1:21">
      <c r="A2535" s="386" t="s">
        <v>82</v>
      </c>
      <c r="B2535" s="386" t="s">
        <v>12</v>
      </c>
      <c r="C2535" s="386"/>
      <c r="D2535" s="387">
        <v>45139</v>
      </c>
      <c r="E2535" s="386">
        <v>8</v>
      </c>
      <c r="F2535" s="386">
        <v>2023</v>
      </c>
      <c r="G2535" s="388">
        <v>11.320754716981133</v>
      </c>
      <c r="H2535" s="388">
        <v>25</v>
      </c>
      <c r="I2535" s="388">
        <v>0.94339622641509435</v>
      </c>
      <c r="J2535" s="388">
        <v>0</v>
      </c>
      <c r="K2535" s="386" t="s">
        <v>82</v>
      </c>
      <c r="L2535" s="386" t="s">
        <v>41</v>
      </c>
      <c r="M2535" s="386" t="s">
        <v>244</v>
      </c>
      <c r="N2535" s="386" t="s">
        <v>83</v>
      </c>
      <c r="O2535" s="386" t="s">
        <v>84</v>
      </c>
      <c r="P2535" s="386" t="s">
        <v>46</v>
      </c>
      <c r="Q2535" s="386" t="s">
        <v>85</v>
      </c>
      <c r="R2535" s="386"/>
      <c r="S2535" s="386"/>
      <c r="T2535" s="386" t="s">
        <v>391</v>
      </c>
      <c r="U2535" s="386" t="s">
        <v>407</v>
      </c>
    </row>
    <row r="2536" spans="1:21">
      <c r="A2536" s="386" t="s">
        <v>82</v>
      </c>
      <c r="B2536" s="386" t="s">
        <v>15</v>
      </c>
      <c r="C2536" s="386"/>
      <c r="D2536" s="387">
        <v>45139</v>
      </c>
      <c r="E2536" s="386">
        <v>8</v>
      </c>
      <c r="F2536" s="386">
        <v>2023</v>
      </c>
      <c r="G2536" s="388">
        <v>3.3962264150943389</v>
      </c>
      <c r="H2536" s="388">
        <v>25</v>
      </c>
      <c r="I2536" s="388">
        <v>0.28301886792452824</v>
      </c>
      <c r="J2536" s="388">
        <v>0</v>
      </c>
      <c r="K2536" s="386" t="s">
        <v>82</v>
      </c>
      <c r="L2536" s="386" t="s">
        <v>41</v>
      </c>
      <c r="M2536" s="386" t="s">
        <v>244</v>
      </c>
      <c r="N2536" s="386" t="s">
        <v>83</v>
      </c>
      <c r="O2536" s="386" t="s">
        <v>84</v>
      </c>
      <c r="P2536" s="386" t="s">
        <v>46</v>
      </c>
      <c r="Q2536" s="386" t="s">
        <v>85</v>
      </c>
      <c r="R2536" s="386"/>
      <c r="S2536" s="386"/>
      <c r="T2536" s="386" t="s">
        <v>391</v>
      </c>
      <c r="U2536" s="386" t="s">
        <v>407</v>
      </c>
    </row>
    <row r="2537" spans="1:21">
      <c r="A2537" s="386" t="s">
        <v>82</v>
      </c>
      <c r="B2537" s="386" t="s">
        <v>16</v>
      </c>
      <c r="C2537" s="386"/>
      <c r="D2537" s="387">
        <v>45139</v>
      </c>
      <c r="E2537" s="386">
        <v>8</v>
      </c>
      <c r="F2537" s="386">
        <v>2023</v>
      </c>
      <c r="G2537" s="388">
        <v>11.320754716981133</v>
      </c>
      <c r="H2537" s="388">
        <v>25</v>
      </c>
      <c r="I2537" s="388">
        <v>0.94339622641509435</v>
      </c>
      <c r="J2537" s="388">
        <v>0</v>
      </c>
      <c r="K2537" s="386" t="s">
        <v>82</v>
      </c>
      <c r="L2537" s="386" t="s">
        <v>41</v>
      </c>
      <c r="M2537" s="386" t="s">
        <v>244</v>
      </c>
      <c r="N2537" s="386" t="s">
        <v>83</v>
      </c>
      <c r="O2537" s="386" t="s">
        <v>84</v>
      </c>
      <c r="P2537" s="386" t="s">
        <v>46</v>
      </c>
      <c r="Q2537" s="386" t="s">
        <v>85</v>
      </c>
      <c r="R2537" s="386"/>
      <c r="S2537" s="386"/>
      <c r="T2537" s="386" t="s">
        <v>391</v>
      </c>
      <c r="U2537" s="386" t="s">
        <v>407</v>
      </c>
    </row>
    <row r="2538" spans="1:21">
      <c r="A2538" s="386" t="s">
        <v>82</v>
      </c>
      <c r="B2538" s="386" t="s">
        <v>17</v>
      </c>
      <c r="C2538" s="386"/>
      <c r="D2538" s="387">
        <v>45139</v>
      </c>
      <c r="E2538" s="386">
        <v>8</v>
      </c>
      <c r="F2538" s="386">
        <v>2023</v>
      </c>
      <c r="G2538" s="388">
        <v>0</v>
      </c>
      <c r="H2538" s="388">
        <v>25</v>
      </c>
      <c r="I2538" s="388">
        <v>0</v>
      </c>
      <c r="J2538" s="388">
        <v>0</v>
      </c>
      <c r="K2538" s="386" t="s">
        <v>82</v>
      </c>
      <c r="L2538" s="386" t="s">
        <v>41</v>
      </c>
      <c r="M2538" s="386" t="s">
        <v>244</v>
      </c>
      <c r="N2538" s="386" t="s">
        <v>83</v>
      </c>
      <c r="O2538" s="386" t="s">
        <v>84</v>
      </c>
      <c r="P2538" s="386" t="s">
        <v>46</v>
      </c>
      <c r="Q2538" s="386" t="s">
        <v>85</v>
      </c>
      <c r="R2538" s="386"/>
      <c r="S2538" s="386"/>
      <c r="T2538" s="386" t="s">
        <v>391</v>
      </c>
      <c r="U2538" s="386" t="s">
        <v>407</v>
      </c>
    </row>
    <row r="2539" spans="1:21">
      <c r="A2539" s="386" t="s">
        <v>82</v>
      </c>
      <c r="B2539" s="386" t="s">
        <v>132</v>
      </c>
      <c r="C2539" s="386"/>
      <c r="D2539" s="387">
        <v>45139</v>
      </c>
      <c r="E2539" s="386">
        <v>8</v>
      </c>
      <c r="F2539" s="386">
        <v>2023</v>
      </c>
      <c r="G2539" s="388">
        <v>0</v>
      </c>
      <c r="H2539" s="388">
        <v>25</v>
      </c>
      <c r="I2539" s="388">
        <v>0</v>
      </c>
      <c r="J2539" s="388">
        <v>0.99</v>
      </c>
      <c r="K2539" s="386" t="s">
        <v>82</v>
      </c>
      <c r="L2539" s="386" t="s">
        <v>41</v>
      </c>
      <c r="M2539" s="386" t="s">
        <v>244</v>
      </c>
      <c r="N2539" s="386" t="s">
        <v>83</v>
      </c>
      <c r="O2539" s="386" t="s">
        <v>84</v>
      </c>
      <c r="P2539" s="386" t="s">
        <v>46</v>
      </c>
      <c r="Q2539" s="386" t="s">
        <v>85</v>
      </c>
      <c r="R2539" s="386"/>
      <c r="S2539" s="386"/>
      <c r="T2539" s="386" t="s">
        <v>391</v>
      </c>
      <c r="U2539" s="386" t="s">
        <v>407</v>
      </c>
    </row>
    <row r="2540" spans="1:21">
      <c r="A2540" s="386" t="s">
        <v>82</v>
      </c>
      <c r="B2540" s="386" t="s">
        <v>13</v>
      </c>
      <c r="C2540" s="386"/>
      <c r="D2540" s="387">
        <v>45139</v>
      </c>
      <c r="E2540" s="386">
        <v>8</v>
      </c>
      <c r="F2540" s="386">
        <v>2023</v>
      </c>
      <c r="G2540" s="388">
        <v>0</v>
      </c>
      <c r="H2540" s="388">
        <v>25</v>
      </c>
      <c r="I2540" s="388">
        <v>0</v>
      </c>
      <c r="J2540" s="388">
        <v>0</v>
      </c>
      <c r="K2540" s="386" t="s">
        <v>82</v>
      </c>
      <c r="L2540" s="386" t="s">
        <v>41</v>
      </c>
      <c r="M2540" s="386" t="s">
        <v>244</v>
      </c>
      <c r="N2540" s="386" t="s">
        <v>83</v>
      </c>
      <c r="O2540" s="386" t="s">
        <v>84</v>
      </c>
      <c r="P2540" s="386" t="s">
        <v>46</v>
      </c>
      <c r="Q2540" s="386" t="s">
        <v>85</v>
      </c>
      <c r="R2540" s="386"/>
      <c r="S2540" s="386"/>
      <c r="T2540" s="386" t="s">
        <v>391</v>
      </c>
      <c r="U2540" s="386" t="s">
        <v>407</v>
      </c>
    </row>
    <row r="2541" spans="1:21">
      <c r="A2541" s="386" t="s">
        <v>82</v>
      </c>
      <c r="B2541" s="386" t="s">
        <v>14</v>
      </c>
      <c r="C2541" s="386"/>
      <c r="D2541" s="387">
        <v>45139</v>
      </c>
      <c r="E2541" s="386">
        <v>8</v>
      </c>
      <c r="F2541" s="386">
        <v>2023</v>
      </c>
      <c r="G2541" s="388">
        <v>0</v>
      </c>
      <c r="H2541" s="388">
        <v>25</v>
      </c>
      <c r="I2541" s="388">
        <v>0</v>
      </c>
      <c r="J2541" s="388">
        <v>0</v>
      </c>
      <c r="K2541" s="386" t="s">
        <v>82</v>
      </c>
      <c r="L2541" s="386" t="s">
        <v>41</v>
      </c>
      <c r="M2541" s="386" t="s">
        <v>244</v>
      </c>
      <c r="N2541" s="386" t="s">
        <v>83</v>
      </c>
      <c r="O2541" s="386" t="s">
        <v>84</v>
      </c>
      <c r="P2541" s="386" t="s">
        <v>46</v>
      </c>
      <c r="Q2541" s="386" t="s">
        <v>85</v>
      </c>
      <c r="R2541" s="386"/>
      <c r="S2541" s="386"/>
      <c r="T2541" s="386" t="s">
        <v>391</v>
      </c>
      <c r="U2541" s="386" t="s">
        <v>407</v>
      </c>
    </row>
    <row r="2542" spans="1:21">
      <c r="A2542" s="386" t="s">
        <v>87</v>
      </c>
      <c r="B2542" s="386" t="s">
        <v>142</v>
      </c>
      <c r="C2542" s="386" t="s">
        <v>7</v>
      </c>
      <c r="D2542" s="387">
        <v>45139</v>
      </c>
      <c r="E2542" s="386">
        <v>8</v>
      </c>
      <c r="F2542" s="386">
        <v>2023</v>
      </c>
      <c r="G2542" s="388">
        <v>29.807692307692307</v>
      </c>
      <c r="H2542" s="388">
        <v>25</v>
      </c>
      <c r="I2542" s="388">
        <v>2.4839743589743586</v>
      </c>
      <c r="J2542" s="388">
        <v>0.67</v>
      </c>
      <c r="K2542" s="386" t="s">
        <v>351</v>
      </c>
      <c r="L2542" s="386" t="s">
        <v>86</v>
      </c>
      <c r="M2542" s="386" t="s">
        <v>244</v>
      </c>
      <c r="N2542" s="386" t="s">
        <v>62</v>
      </c>
      <c r="O2542" s="386" t="s">
        <v>88</v>
      </c>
      <c r="P2542" s="386" t="s">
        <v>90</v>
      </c>
      <c r="Q2542" s="386" t="s">
        <v>89</v>
      </c>
      <c r="R2542" s="386"/>
      <c r="S2542" s="386"/>
      <c r="T2542" s="386" t="s">
        <v>391</v>
      </c>
      <c r="U2542" s="386" t="s">
        <v>407</v>
      </c>
    </row>
    <row r="2543" spans="1:21">
      <c r="A2543" s="386" t="s">
        <v>87</v>
      </c>
      <c r="B2543" s="386" t="s">
        <v>143</v>
      </c>
      <c r="C2543" s="386" t="s">
        <v>7</v>
      </c>
      <c r="D2543" s="387">
        <v>45139</v>
      </c>
      <c r="E2543" s="386">
        <v>8</v>
      </c>
      <c r="F2543" s="386">
        <v>2023</v>
      </c>
      <c r="G2543" s="388">
        <v>29.807692307692307</v>
      </c>
      <c r="H2543" s="388">
        <v>25</v>
      </c>
      <c r="I2543" s="388">
        <v>2.4839743589743586</v>
      </c>
      <c r="J2543" s="388">
        <v>0</v>
      </c>
      <c r="K2543" s="386" t="s">
        <v>351</v>
      </c>
      <c r="L2543" s="386" t="s">
        <v>86</v>
      </c>
      <c r="M2543" s="386" t="s">
        <v>244</v>
      </c>
      <c r="N2543" s="386" t="s">
        <v>62</v>
      </c>
      <c r="O2543" s="386" t="s">
        <v>88</v>
      </c>
      <c r="P2543" s="386" t="s">
        <v>90</v>
      </c>
      <c r="Q2543" s="386" t="s">
        <v>89</v>
      </c>
      <c r="R2543" s="386"/>
      <c r="S2543" s="386"/>
      <c r="T2543" s="386" t="s">
        <v>391</v>
      </c>
      <c r="U2543" s="386" t="s">
        <v>407</v>
      </c>
    </row>
    <row r="2544" spans="1:21">
      <c r="A2544" s="386" t="s">
        <v>87</v>
      </c>
      <c r="B2544" s="386" t="s">
        <v>144</v>
      </c>
      <c r="C2544" s="386" t="s">
        <v>7</v>
      </c>
      <c r="D2544" s="387">
        <v>45139</v>
      </c>
      <c r="E2544" s="386">
        <v>8</v>
      </c>
      <c r="F2544" s="386">
        <v>2023</v>
      </c>
      <c r="G2544" s="388">
        <v>17.884615384615383</v>
      </c>
      <c r="H2544" s="388">
        <v>25</v>
      </c>
      <c r="I2544" s="388">
        <v>1.4903846153846152</v>
      </c>
      <c r="J2544" s="388">
        <v>0.24</v>
      </c>
      <c r="K2544" s="386" t="s">
        <v>351</v>
      </c>
      <c r="L2544" s="386" t="s">
        <v>86</v>
      </c>
      <c r="M2544" s="386" t="s">
        <v>244</v>
      </c>
      <c r="N2544" s="386" t="s">
        <v>62</v>
      </c>
      <c r="O2544" s="386" t="s">
        <v>88</v>
      </c>
      <c r="P2544" s="386" t="s">
        <v>90</v>
      </c>
      <c r="Q2544" s="386" t="s">
        <v>89</v>
      </c>
      <c r="R2544" s="386"/>
      <c r="S2544" s="386"/>
      <c r="T2544" s="386" t="s">
        <v>391</v>
      </c>
      <c r="U2544" s="386" t="s">
        <v>407</v>
      </c>
    </row>
    <row r="2545" spans="1:21">
      <c r="A2545" s="386" t="s">
        <v>87</v>
      </c>
      <c r="B2545" s="386" t="s">
        <v>145</v>
      </c>
      <c r="C2545" s="386" t="s">
        <v>8</v>
      </c>
      <c r="D2545" s="387">
        <v>45139</v>
      </c>
      <c r="E2545" s="386">
        <v>8</v>
      </c>
      <c r="F2545" s="386">
        <v>2023</v>
      </c>
      <c r="G2545" s="388">
        <v>29.807692307692307</v>
      </c>
      <c r="H2545" s="388">
        <v>25</v>
      </c>
      <c r="I2545" s="388">
        <v>2.4839743589743586</v>
      </c>
      <c r="J2545" s="388">
        <v>0</v>
      </c>
      <c r="K2545" s="386" t="s">
        <v>351</v>
      </c>
      <c r="L2545" s="386" t="s">
        <v>86</v>
      </c>
      <c r="M2545" s="386" t="s">
        <v>244</v>
      </c>
      <c r="N2545" s="386" t="s">
        <v>62</v>
      </c>
      <c r="O2545" s="386" t="s">
        <v>88</v>
      </c>
      <c r="P2545" s="386" t="s">
        <v>90</v>
      </c>
      <c r="Q2545" s="386" t="s">
        <v>89</v>
      </c>
      <c r="R2545" s="386"/>
      <c r="S2545" s="386"/>
      <c r="T2545" s="386" t="s">
        <v>391</v>
      </c>
      <c r="U2545" s="386" t="s">
        <v>407</v>
      </c>
    </row>
    <row r="2546" spans="1:21">
      <c r="A2546" s="386" t="s">
        <v>87</v>
      </c>
      <c r="B2546" s="386" t="s">
        <v>146</v>
      </c>
      <c r="C2546" s="386" t="s">
        <v>8</v>
      </c>
      <c r="D2546" s="387">
        <v>45139</v>
      </c>
      <c r="E2546" s="386">
        <v>8</v>
      </c>
      <c r="F2546" s="386">
        <v>2023</v>
      </c>
      <c r="G2546" s="388">
        <v>29.807692307692307</v>
      </c>
      <c r="H2546" s="388">
        <v>25</v>
      </c>
      <c r="I2546" s="388">
        <v>2.4839743589743586</v>
      </c>
      <c r="J2546" s="388">
        <v>0</v>
      </c>
      <c r="K2546" s="386" t="s">
        <v>351</v>
      </c>
      <c r="L2546" s="386" t="s">
        <v>86</v>
      </c>
      <c r="M2546" s="386" t="s">
        <v>244</v>
      </c>
      <c r="N2546" s="386" t="s">
        <v>62</v>
      </c>
      <c r="O2546" s="386" t="s">
        <v>88</v>
      </c>
      <c r="P2546" s="386" t="s">
        <v>90</v>
      </c>
      <c r="Q2546" s="386" t="s">
        <v>89</v>
      </c>
      <c r="R2546" s="386"/>
      <c r="S2546" s="386"/>
      <c r="T2546" s="386" t="s">
        <v>391</v>
      </c>
      <c r="U2546" s="386" t="s">
        <v>407</v>
      </c>
    </row>
    <row r="2547" spans="1:21">
      <c r="A2547" s="386" t="s">
        <v>87</v>
      </c>
      <c r="B2547" s="386" t="s">
        <v>141</v>
      </c>
      <c r="C2547" s="386" t="s">
        <v>8</v>
      </c>
      <c r="D2547" s="387">
        <v>45139</v>
      </c>
      <c r="E2547" s="386">
        <v>8</v>
      </c>
      <c r="F2547" s="386">
        <v>2023</v>
      </c>
      <c r="G2547" s="388">
        <v>0</v>
      </c>
      <c r="H2547" s="388">
        <v>25</v>
      </c>
      <c r="I2547" s="388">
        <v>0</v>
      </c>
      <c r="J2547" s="388">
        <v>0</v>
      </c>
      <c r="K2547" s="386" t="s">
        <v>351</v>
      </c>
      <c r="L2547" s="386" t="s">
        <v>86</v>
      </c>
      <c r="M2547" s="386" t="s">
        <v>244</v>
      </c>
      <c r="N2547" s="386" t="s">
        <v>62</v>
      </c>
      <c r="O2547" s="386" t="s">
        <v>88</v>
      </c>
      <c r="P2547" s="386" t="s">
        <v>90</v>
      </c>
      <c r="Q2547" s="386" t="s">
        <v>89</v>
      </c>
      <c r="R2547" s="386"/>
      <c r="S2547" s="386"/>
      <c r="T2547" s="386" t="s">
        <v>391</v>
      </c>
      <c r="U2547" s="386" t="s">
        <v>407</v>
      </c>
    </row>
    <row r="2548" spans="1:21">
      <c r="A2548" s="386" t="s">
        <v>87</v>
      </c>
      <c r="B2548" s="386" t="s">
        <v>9</v>
      </c>
      <c r="C2548" s="386" t="s">
        <v>9</v>
      </c>
      <c r="D2548" s="387">
        <v>45139</v>
      </c>
      <c r="E2548" s="386">
        <v>8</v>
      </c>
      <c r="F2548" s="386">
        <v>2023</v>
      </c>
      <c r="G2548" s="388">
        <v>23.846153846153847</v>
      </c>
      <c r="H2548" s="388">
        <v>25</v>
      </c>
      <c r="I2548" s="388">
        <v>1.9871794871794872</v>
      </c>
      <c r="J2548" s="388">
        <v>1.03</v>
      </c>
      <c r="K2548" s="386" t="s">
        <v>351</v>
      </c>
      <c r="L2548" s="386" t="s">
        <v>86</v>
      </c>
      <c r="M2548" s="386" t="s">
        <v>244</v>
      </c>
      <c r="N2548" s="386" t="s">
        <v>62</v>
      </c>
      <c r="O2548" s="386" t="s">
        <v>88</v>
      </c>
      <c r="P2548" s="386" t="s">
        <v>90</v>
      </c>
      <c r="Q2548" s="386" t="s">
        <v>89</v>
      </c>
      <c r="R2548" s="386"/>
      <c r="S2548" s="386"/>
      <c r="T2548" s="386" t="s">
        <v>391</v>
      </c>
      <c r="U2548" s="386" t="s">
        <v>407</v>
      </c>
    </row>
    <row r="2549" spans="1:21">
      <c r="A2549" s="386" t="s">
        <v>87</v>
      </c>
      <c r="B2549" s="386" t="s">
        <v>10</v>
      </c>
      <c r="C2549" s="386" t="s">
        <v>10</v>
      </c>
      <c r="D2549" s="387">
        <v>45139</v>
      </c>
      <c r="E2549" s="386">
        <v>8</v>
      </c>
      <c r="F2549" s="386">
        <v>2023</v>
      </c>
      <c r="G2549" s="388">
        <v>23.846153846153847</v>
      </c>
      <c r="H2549" s="388">
        <v>25</v>
      </c>
      <c r="I2549" s="388">
        <v>1.9871794871794872</v>
      </c>
      <c r="J2549" s="388">
        <v>0</v>
      </c>
      <c r="K2549" s="386" t="s">
        <v>351</v>
      </c>
      <c r="L2549" s="386" t="s">
        <v>86</v>
      </c>
      <c r="M2549" s="386" t="s">
        <v>244</v>
      </c>
      <c r="N2549" s="386" t="s">
        <v>62</v>
      </c>
      <c r="O2549" s="386" t="s">
        <v>88</v>
      </c>
      <c r="P2549" s="386" t="s">
        <v>90</v>
      </c>
      <c r="Q2549" s="386" t="s">
        <v>89</v>
      </c>
      <c r="R2549" s="386"/>
      <c r="S2549" s="386"/>
      <c r="T2549" s="386" t="s">
        <v>391</v>
      </c>
      <c r="U2549" s="386" t="s">
        <v>407</v>
      </c>
    </row>
    <row r="2550" spans="1:21">
      <c r="A2550" s="386" t="s">
        <v>87</v>
      </c>
      <c r="B2550" s="386" t="s">
        <v>5</v>
      </c>
      <c r="C2550" s="386" t="s">
        <v>5</v>
      </c>
      <c r="D2550" s="387">
        <v>45139</v>
      </c>
      <c r="E2550" s="386">
        <v>8</v>
      </c>
      <c r="F2550" s="386">
        <v>2023</v>
      </c>
      <c r="G2550" s="388">
        <v>35.769230769230766</v>
      </c>
      <c r="H2550" s="388">
        <v>25</v>
      </c>
      <c r="I2550" s="388">
        <v>2.9807692307692304</v>
      </c>
      <c r="J2550" s="388">
        <v>0</v>
      </c>
      <c r="K2550" s="386" t="s">
        <v>351</v>
      </c>
      <c r="L2550" s="386" t="s">
        <v>86</v>
      </c>
      <c r="M2550" s="386" t="s">
        <v>244</v>
      </c>
      <c r="N2550" s="386" t="s">
        <v>62</v>
      </c>
      <c r="O2550" s="386" t="s">
        <v>88</v>
      </c>
      <c r="P2550" s="386" t="s">
        <v>90</v>
      </c>
      <c r="Q2550" s="386" t="s">
        <v>89</v>
      </c>
      <c r="R2550" s="386"/>
      <c r="S2550" s="386"/>
      <c r="T2550" s="386" t="s">
        <v>391</v>
      </c>
      <c r="U2550" s="386" t="s">
        <v>407</v>
      </c>
    </row>
    <row r="2551" spans="1:21">
      <c r="A2551" s="386" t="s">
        <v>87</v>
      </c>
      <c r="B2551" s="386" t="s">
        <v>148</v>
      </c>
      <c r="C2551" s="386" t="s">
        <v>11</v>
      </c>
      <c r="D2551" s="387">
        <v>45139</v>
      </c>
      <c r="E2551" s="386">
        <v>8</v>
      </c>
      <c r="F2551" s="386">
        <v>2023</v>
      </c>
      <c r="G2551" s="388">
        <v>29.807692307692307</v>
      </c>
      <c r="H2551" s="388">
        <v>25</v>
      </c>
      <c r="I2551" s="388">
        <v>2.4839743589743586</v>
      </c>
      <c r="J2551" s="388">
        <v>0</v>
      </c>
      <c r="K2551" s="386" t="s">
        <v>351</v>
      </c>
      <c r="L2551" s="386" t="s">
        <v>86</v>
      </c>
      <c r="M2551" s="386" t="s">
        <v>244</v>
      </c>
      <c r="N2551" s="386" t="s">
        <v>62</v>
      </c>
      <c r="O2551" s="386" t="s">
        <v>88</v>
      </c>
      <c r="P2551" s="386" t="s">
        <v>90</v>
      </c>
      <c r="Q2551" s="386" t="s">
        <v>89</v>
      </c>
      <c r="R2551" s="386"/>
      <c r="S2551" s="386"/>
      <c r="T2551" s="386" t="s">
        <v>391</v>
      </c>
      <c r="U2551" s="386" t="s">
        <v>407</v>
      </c>
    </row>
    <row r="2552" spans="1:21">
      <c r="A2552" s="386" t="s">
        <v>87</v>
      </c>
      <c r="B2552" s="386" t="s">
        <v>149</v>
      </c>
      <c r="C2552" s="386" t="s">
        <v>11</v>
      </c>
      <c r="D2552" s="387">
        <v>45139</v>
      </c>
      <c r="E2552" s="386">
        <v>8</v>
      </c>
      <c r="F2552" s="386">
        <v>2023</v>
      </c>
      <c r="G2552" s="388">
        <v>29.807692307692307</v>
      </c>
      <c r="H2552" s="388">
        <v>25</v>
      </c>
      <c r="I2552" s="388">
        <v>2.4839743589743586</v>
      </c>
      <c r="J2552" s="388">
        <v>0</v>
      </c>
      <c r="K2552" s="386" t="s">
        <v>351</v>
      </c>
      <c r="L2552" s="386" t="s">
        <v>86</v>
      </c>
      <c r="M2552" s="386" t="s">
        <v>244</v>
      </c>
      <c r="N2552" s="386" t="s">
        <v>62</v>
      </c>
      <c r="O2552" s="386" t="s">
        <v>88</v>
      </c>
      <c r="P2552" s="386" t="s">
        <v>90</v>
      </c>
      <c r="Q2552" s="386" t="s">
        <v>89</v>
      </c>
      <c r="R2552" s="386"/>
      <c r="S2552" s="386"/>
      <c r="T2552" s="386" t="s">
        <v>391</v>
      </c>
      <c r="U2552" s="386" t="s">
        <v>407</v>
      </c>
    </row>
    <row r="2553" spans="1:21">
      <c r="A2553" s="386" t="s">
        <v>87</v>
      </c>
      <c r="B2553" s="386" t="s">
        <v>12</v>
      </c>
      <c r="C2553" s="386" t="s">
        <v>12</v>
      </c>
      <c r="D2553" s="387">
        <v>45139</v>
      </c>
      <c r="E2553" s="386">
        <v>8</v>
      </c>
      <c r="F2553" s="386">
        <v>2023</v>
      </c>
      <c r="G2553" s="388">
        <v>0</v>
      </c>
      <c r="H2553" s="388">
        <v>25</v>
      </c>
      <c r="I2553" s="388">
        <v>0</v>
      </c>
      <c r="J2553" s="388">
        <v>0</v>
      </c>
      <c r="K2553" s="386" t="s">
        <v>351</v>
      </c>
      <c r="L2553" s="386" t="s">
        <v>86</v>
      </c>
      <c r="M2553" s="386" t="s">
        <v>244</v>
      </c>
      <c r="N2553" s="386" t="s">
        <v>62</v>
      </c>
      <c r="O2553" s="386" t="s">
        <v>88</v>
      </c>
      <c r="P2553" s="386" t="s">
        <v>90</v>
      </c>
      <c r="Q2553" s="386" t="s">
        <v>89</v>
      </c>
      <c r="R2553" s="386"/>
      <c r="S2553" s="386"/>
      <c r="T2553" s="386" t="s">
        <v>391</v>
      </c>
      <c r="U2553" s="386" t="s">
        <v>407</v>
      </c>
    </row>
    <row r="2554" spans="1:21">
      <c r="A2554" s="386" t="s">
        <v>87</v>
      </c>
      <c r="B2554" s="386" t="s">
        <v>15</v>
      </c>
      <c r="C2554" s="386" t="s">
        <v>15</v>
      </c>
      <c r="D2554" s="387">
        <v>45139</v>
      </c>
      <c r="E2554" s="386">
        <v>8</v>
      </c>
      <c r="F2554" s="386">
        <v>2023</v>
      </c>
      <c r="G2554" s="388">
        <v>5.9615384615384617</v>
      </c>
      <c r="H2554" s="388">
        <v>25</v>
      </c>
      <c r="I2554" s="388">
        <v>0.49679487179487181</v>
      </c>
      <c r="J2554" s="388">
        <v>0</v>
      </c>
      <c r="K2554" s="386" t="s">
        <v>351</v>
      </c>
      <c r="L2554" s="386" t="s">
        <v>86</v>
      </c>
      <c r="M2554" s="386" t="s">
        <v>244</v>
      </c>
      <c r="N2554" s="386" t="s">
        <v>62</v>
      </c>
      <c r="O2554" s="386" t="s">
        <v>88</v>
      </c>
      <c r="P2554" s="386" t="s">
        <v>90</v>
      </c>
      <c r="Q2554" s="386" t="s">
        <v>89</v>
      </c>
      <c r="R2554" s="386"/>
      <c r="S2554" s="386"/>
      <c r="T2554" s="386" t="s">
        <v>391</v>
      </c>
      <c r="U2554" s="386" t="s">
        <v>407</v>
      </c>
    </row>
    <row r="2555" spans="1:21">
      <c r="A2555" s="386" t="s">
        <v>87</v>
      </c>
      <c r="B2555" s="386" t="s">
        <v>16</v>
      </c>
      <c r="C2555" s="386" t="s">
        <v>16</v>
      </c>
      <c r="D2555" s="387">
        <v>45139</v>
      </c>
      <c r="E2555" s="386">
        <v>8</v>
      </c>
      <c r="F2555" s="386">
        <v>2023</v>
      </c>
      <c r="G2555" s="388">
        <v>0</v>
      </c>
      <c r="H2555" s="388">
        <v>25</v>
      </c>
      <c r="I2555" s="388">
        <v>0</v>
      </c>
      <c r="J2555" s="388">
        <v>0</v>
      </c>
      <c r="K2555" s="386" t="s">
        <v>351</v>
      </c>
      <c r="L2555" s="386" t="s">
        <v>86</v>
      </c>
      <c r="M2555" s="386" t="s">
        <v>244</v>
      </c>
      <c r="N2555" s="386" t="s">
        <v>62</v>
      </c>
      <c r="O2555" s="386" t="s">
        <v>88</v>
      </c>
      <c r="P2555" s="386" t="s">
        <v>90</v>
      </c>
      <c r="Q2555" s="386" t="s">
        <v>89</v>
      </c>
      <c r="R2555" s="386"/>
      <c r="S2555" s="386"/>
      <c r="T2555" s="386" t="s">
        <v>391</v>
      </c>
      <c r="U2555" s="386" t="s">
        <v>407</v>
      </c>
    </row>
    <row r="2556" spans="1:21">
      <c r="A2556" s="386" t="s">
        <v>87</v>
      </c>
      <c r="B2556" s="386" t="s">
        <v>17</v>
      </c>
      <c r="C2556" s="386" t="s">
        <v>17</v>
      </c>
      <c r="D2556" s="387">
        <v>45139</v>
      </c>
      <c r="E2556" s="386">
        <v>8</v>
      </c>
      <c r="F2556" s="386">
        <v>2023</v>
      </c>
      <c r="G2556" s="388">
        <v>0</v>
      </c>
      <c r="H2556" s="388">
        <v>25</v>
      </c>
      <c r="I2556" s="388">
        <v>0</v>
      </c>
      <c r="J2556" s="388">
        <v>0</v>
      </c>
      <c r="K2556" s="386" t="s">
        <v>351</v>
      </c>
      <c r="L2556" s="386" t="s">
        <v>86</v>
      </c>
      <c r="M2556" s="386" t="s">
        <v>244</v>
      </c>
      <c r="N2556" s="386" t="s">
        <v>62</v>
      </c>
      <c r="O2556" s="386" t="s">
        <v>88</v>
      </c>
      <c r="P2556" s="386" t="s">
        <v>90</v>
      </c>
      <c r="Q2556" s="386" t="s">
        <v>89</v>
      </c>
      <c r="R2556" s="386"/>
      <c r="S2556" s="386"/>
      <c r="T2556" s="386" t="s">
        <v>391</v>
      </c>
      <c r="U2556" s="386" t="s">
        <v>407</v>
      </c>
    </row>
    <row r="2557" spans="1:21">
      <c r="A2557" s="386" t="s">
        <v>87</v>
      </c>
      <c r="B2557" s="386" t="s">
        <v>157</v>
      </c>
      <c r="C2557" s="386" t="s">
        <v>132</v>
      </c>
      <c r="D2557" s="387">
        <v>45139</v>
      </c>
      <c r="E2557" s="386">
        <v>8</v>
      </c>
      <c r="F2557" s="386">
        <v>2023</v>
      </c>
      <c r="G2557" s="388">
        <v>23.846153846153847</v>
      </c>
      <c r="H2557" s="388">
        <v>25</v>
      </c>
      <c r="I2557" s="388">
        <v>1.9871794871794872</v>
      </c>
      <c r="J2557" s="388">
        <v>0</v>
      </c>
      <c r="K2557" s="386" t="s">
        <v>351</v>
      </c>
      <c r="L2557" s="386" t="s">
        <v>86</v>
      </c>
      <c r="M2557" s="386" t="s">
        <v>244</v>
      </c>
      <c r="N2557" s="386" t="s">
        <v>62</v>
      </c>
      <c r="O2557" s="386" t="s">
        <v>88</v>
      </c>
      <c r="P2557" s="386" t="s">
        <v>90</v>
      </c>
      <c r="Q2557" s="386" t="s">
        <v>89</v>
      </c>
      <c r="R2557" s="386"/>
      <c r="S2557" s="386"/>
      <c r="T2557" s="386" t="s">
        <v>391</v>
      </c>
      <c r="U2557" s="386" t="s">
        <v>407</v>
      </c>
    </row>
    <row r="2558" spans="1:21">
      <c r="A2558" s="386" t="s">
        <v>87</v>
      </c>
      <c r="B2558" s="386" t="s">
        <v>13</v>
      </c>
      <c r="C2558" s="386" t="s">
        <v>13</v>
      </c>
      <c r="D2558" s="387">
        <v>45139</v>
      </c>
      <c r="E2558" s="386">
        <v>8</v>
      </c>
      <c r="F2558" s="386">
        <v>2023</v>
      </c>
      <c r="G2558" s="388">
        <v>0</v>
      </c>
      <c r="H2558" s="388">
        <v>25</v>
      </c>
      <c r="I2558" s="388">
        <v>0</v>
      </c>
      <c r="J2558" s="388">
        <v>0</v>
      </c>
      <c r="K2558" s="386" t="s">
        <v>351</v>
      </c>
      <c r="L2558" s="386" t="s">
        <v>86</v>
      </c>
      <c r="M2558" s="386" t="s">
        <v>244</v>
      </c>
      <c r="N2558" s="386" t="s">
        <v>62</v>
      </c>
      <c r="O2558" s="386" t="s">
        <v>88</v>
      </c>
      <c r="P2558" s="386" t="s">
        <v>90</v>
      </c>
      <c r="Q2558" s="386" t="s">
        <v>89</v>
      </c>
      <c r="R2558" s="386"/>
      <c r="S2558" s="386"/>
      <c r="T2558" s="386" t="s">
        <v>391</v>
      </c>
      <c r="U2558" s="386" t="s">
        <v>407</v>
      </c>
    </row>
    <row r="2559" spans="1:21">
      <c r="A2559" s="386" t="s">
        <v>87</v>
      </c>
      <c r="B2559" s="386" t="s">
        <v>14</v>
      </c>
      <c r="C2559" s="386" t="s">
        <v>14</v>
      </c>
      <c r="D2559" s="387">
        <v>45139</v>
      </c>
      <c r="E2559" s="386">
        <v>8</v>
      </c>
      <c r="F2559" s="386">
        <v>2023</v>
      </c>
      <c r="G2559" s="388">
        <v>0</v>
      </c>
      <c r="H2559" s="388">
        <v>25</v>
      </c>
      <c r="I2559" s="388">
        <v>0</v>
      </c>
      <c r="J2559" s="388">
        <v>0</v>
      </c>
      <c r="K2559" s="386" t="s">
        <v>351</v>
      </c>
      <c r="L2559" s="386" t="s">
        <v>86</v>
      </c>
      <c r="M2559" s="386" t="s">
        <v>244</v>
      </c>
      <c r="N2559" s="386" t="s">
        <v>62</v>
      </c>
      <c r="O2559" s="386" t="s">
        <v>88</v>
      </c>
      <c r="P2559" s="386" t="s">
        <v>90</v>
      </c>
      <c r="Q2559" s="386" t="s">
        <v>89</v>
      </c>
      <c r="R2559" s="386"/>
      <c r="S2559" s="386"/>
      <c r="T2559" s="386" t="s">
        <v>391</v>
      </c>
      <c r="U2559" s="386" t="s">
        <v>407</v>
      </c>
    </row>
    <row r="2560" spans="1:21">
      <c r="A2560" s="386" t="s">
        <v>91</v>
      </c>
      <c r="B2560" s="386" t="s">
        <v>153</v>
      </c>
      <c r="C2560" s="386"/>
      <c r="D2560" s="387">
        <v>45139</v>
      </c>
      <c r="E2560" s="386">
        <v>8</v>
      </c>
      <c r="F2560" s="386">
        <v>2023</v>
      </c>
      <c r="G2560" s="388">
        <v>168.67469879518072</v>
      </c>
      <c r="H2560" s="388">
        <v>25</v>
      </c>
      <c r="I2560" s="388">
        <v>14.056224899598392</v>
      </c>
      <c r="J2560" s="388">
        <v>4.3099999999999996</v>
      </c>
      <c r="K2560" s="386" t="s">
        <v>352</v>
      </c>
      <c r="L2560" s="386" t="s">
        <v>86</v>
      </c>
      <c r="M2560" s="386" t="s">
        <v>244</v>
      </c>
      <c r="N2560" s="386" t="s">
        <v>62</v>
      </c>
      <c r="O2560" s="386" t="s">
        <v>88</v>
      </c>
      <c r="P2560" s="386" t="s">
        <v>90</v>
      </c>
      <c r="Q2560" s="386" t="s">
        <v>92</v>
      </c>
      <c r="R2560" s="386"/>
      <c r="S2560" s="386"/>
      <c r="T2560" s="386" t="s">
        <v>391</v>
      </c>
      <c r="U2560" s="386" t="s">
        <v>407</v>
      </c>
    </row>
    <row r="2561" spans="1:21">
      <c r="A2561" s="386" t="s">
        <v>91</v>
      </c>
      <c r="B2561" s="386" t="s">
        <v>375</v>
      </c>
      <c r="C2561" s="386"/>
      <c r="D2561" s="387">
        <v>45139</v>
      </c>
      <c r="E2561" s="386">
        <v>8</v>
      </c>
      <c r="F2561" s="386">
        <v>2023</v>
      </c>
      <c r="G2561" s="388">
        <v>144.57831325301206</v>
      </c>
      <c r="H2561" s="388">
        <v>25</v>
      </c>
      <c r="I2561" s="388">
        <v>12.048192771084338</v>
      </c>
      <c r="J2561" s="388">
        <v>80.900000000000006</v>
      </c>
      <c r="K2561" s="386" t="s">
        <v>352</v>
      </c>
      <c r="L2561" s="386" t="s">
        <v>86</v>
      </c>
      <c r="M2561" s="386" t="s">
        <v>244</v>
      </c>
      <c r="N2561" s="386" t="s">
        <v>62</v>
      </c>
      <c r="O2561" s="386" t="s">
        <v>88</v>
      </c>
      <c r="P2561" s="386" t="s">
        <v>90</v>
      </c>
      <c r="Q2561" s="386" t="s">
        <v>92</v>
      </c>
      <c r="R2561" s="386"/>
      <c r="S2561" s="386"/>
      <c r="T2561" s="386" t="s">
        <v>391</v>
      </c>
      <c r="U2561" s="386" t="s">
        <v>407</v>
      </c>
    </row>
    <row r="2562" spans="1:21">
      <c r="A2562" s="386" t="s">
        <v>91</v>
      </c>
      <c r="B2562" s="386" t="s">
        <v>152</v>
      </c>
      <c r="C2562" s="386"/>
      <c r="D2562" s="387">
        <v>45139</v>
      </c>
      <c r="E2562" s="386">
        <v>8</v>
      </c>
      <c r="F2562" s="386">
        <v>2023</v>
      </c>
      <c r="G2562" s="388">
        <v>144.57831325301206</v>
      </c>
      <c r="H2562" s="388">
        <v>25</v>
      </c>
      <c r="I2562" s="388">
        <v>12.048192771084338</v>
      </c>
      <c r="J2562" s="388">
        <v>1.6358333333333333</v>
      </c>
      <c r="K2562" s="386" t="s">
        <v>352</v>
      </c>
      <c r="L2562" s="386" t="s">
        <v>86</v>
      </c>
      <c r="M2562" s="386" t="s">
        <v>244</v>
      </c>
      <c r="N2562" s="386" t="s">
        <v>62</v>
      </c>
      <c r="O2562" s="386" t="s">
        <v>88</v>
      </c>
      <c r="P2562" s="386" t="s">
        <v>90</v>
      </c>
      <c r="Q2562" s="386" t="s">
        <v>92</v>
      </c>
      <c r="R2562" s="386"/>
      <c r="S2562" s="386"/>
      <c r="T2562" s="386" t="s">
        <v>391</v>
      </c>
      <c r="U2562" s="386" t="s">
        <v>407</v>
      </c>
    </row>
    <row r="2563" spans="1:21">
      <c r="A2563" s="386" t="s">
        <v>91</v>
      </c>
      <c r="B2563" s="386" t="s">
        <v>376</v>
      </c>
      <c r="C2563" s="386"/>
      <c r="D2563" s="387">
        <v>45139</v>
      </c>
      <c r="E2563" s="386">
        <v>8</v>
      </c>
      <c r="F2563" s="386">
        <v>2023</v>
      </c>
      <c r="G2563" s="388">
        <v>48.192771084337352</v>
      </c>
      <c r="H2563" s="388">
        <v>25</v>
      </c>
      <c r="I2563" s="388">
        <v>4.0160642570281126</v>
      </c>
      <c r="J2563" s="388">
        <v>0</v>
      </c>
      <c r="K2563" s="386" t="s">
        <v>352</v>
      </c>
      <c r="L2563" s="386" t="s">
        <v>86</v>
      </c>
      <c r="M2563" s="386" t="s">
        <v>244</v>
      </c>
      <c r="N2563" s="386" t="s">
        <v>62</v>
      </c>
      <c r="O2563" s="386" t="s">
        <v>88</v>
      </c>
      <c r="P2563" s="386" t="s">
        <v>90</v>
      </c>
      <c r="Q2563" s="386" t="s">
        <v>92</v>
      </c>
      <c r="R2563" s="386"/>
      <c r="S2563" s="386"/>
      <c r="T2563" s="386" t="s">
        <v>391</v>
      </c>
      <c r="U2563" s="386" t="s">
        <v>407</v>
      </c>
    </row>
    <row r="2564" spans="1:21">
      <c r="A2564" s="386" t="s">
        <v>91</v>
      </c>
      <c r="B2564" s="386" t="s">
        <v>9</v>
      </c>
      <c r="C2564" s="386"/>
      <c r="D2564" s="387">
        <v>45139</v>
      </c>
      <c r="E2564" s="386">
        <v>8</v>
      </c>
      <c r="F2564" s="386">
        <v>2023</v>
      </c>
      <c r="G2564" s="388">
        <v>72.289156626506028</v>
      </c>
      <c r="H2564" s="388">
        <v>25</v>
      </c>
      <c r="I2564" s="388">
        <v>6.024096385542169</v>
      </c>
      <c r="J2564" s="388">
        <v>0</v>
      </c>
      <c r="K2564" s="386" t="s">
        <v>352</v>
      </c>
      <c r="L2564" s="386" t="s">
        <v>86</v>
      </c>
      <c r="M2564" s="386" t="s">
        <v>244</v>
      </c>
      <c r="N2564" s="386" t="s">
        <v>62</v>
      </c>
      <c r="O2564" s="386" t="s">
        <v>88</v>
      </c>
      <c r="P2564" s="386" t="s">
        <v>90</v>
      </c>
      <c r="Q2564" s="386" t="s">
        <v>92</v>
      </c>
      <c r="R2564" s="386"/>
      <c r="S2564" s="386"/>
      <c r="T2564" s="386" t="s">
        <v>391</v>
      </c>
      <c r="U2564" s="386" t="s">
        <v>407</v>
      </c>
    </row>
    <row r="2565" spans="1:21">
      <c r="A2565" s="386" t="s">
        <v>91</v>
      </c>
      <c r="B2565" s="386" t="s">
        <v>10</v>
      </c>
      <c r="C2565" s="386"/>
      <c r="D2565" s="387">
        <v>45139</v>
      </c>
      <c r="E2565" s="386">
        <v>8</v>
      </c>
      <c r="F2565" s="386">
        <v>2023</v>
      </c>
      <c r="G2565" s="388">
        <v>84.337349397590359</v>
      </c>
      <c r="H2565" s="388">
        <v>25</v>
      </c>
      <c r="I2565" s="388">
        <v>7.0281124497991962</v>
      </c>
      <c r="J2565" s="388">
        <v>0</v>
      </c>
      <c r="K2565" s="386" t="s">
        <v>352</v>
      </c>
      <c r="L2565" s="386" t="s">
        <v>86</v>
      </c>
      <c r="M2565" s="386" t="s">
        <v>244</v>
      </c>
      <c r="N2565" s="386" t="s">
        <v>62</v>
      </c>
      <c r="O2565" s="386" t="s">
        <v>88</v>
      </c>
      <c r="P2565" s="386" t="s">
        <v>90</v>
      </c>
      <c r="Q2565" s="386" t="s">
        <v>92</v>
      </c>
      <c r="R2565" s="386"/>
      <c r="S2565" s="386"/>
      <c r="T2565" s="386" t="s">
        <v>391</v>
      </c>
      <c r="U2565" s="386" t="s">
        <v>407</v>
      </c>
    </row>
    <row r="2566" spans="1:21">
      <c r="A2566" s="386" t="s">
        <v>91</v>
      </c>
      <c r="B2566" s="386" t="s">
        <v>5</v>
      </c>
      <c r="C2566" s="386"/>
      <c r="D2566" s="387">
        <v>45139</v>
      </c>
      <c r="E2566" s="386">
        <v>8</v>
      </c>
      <c r="F2566" s="386">
        <v>2023</v>
      </c>
      <c r="G2566" s="388">
        <v>48.192771084337352</v>
      </c>
      <c r="H2566" s="388">
        <v>25</v>
      </c>
      <c r="I2566" s="388">
        <v>4.0160642570281126</v>
      </c>
      <c r="J2566" s="388">
        <v>0</v>
      </c>
      <c r="K2566" s="386" t="s">
        <v>352</v>
      </c>
      <c r="L2566" s="386" t="s">
        <v>86</v>
      </c>
      <c r="M2566" s="386" t="s">
        <v>244</v>
      </c>
      <c r="N2566" s="386" t="s">
        <v>62</v>
      </c>
      <c r="O2566" s="386" t="s">
        <v>88</v>
      </c>
      <c r="P2566" s="386" t="s">
        <v>90</v>
      </c>
      <c r="Q2566" s="386" t="s">
        <v>92</v>
      </c>
      <c r="R2566" s="386"/>
      <c r="S2566" s="386"/>
      <c r="T2566" s="386" t="s">
        <v>391</v>
      </c>
      <c r="U2566" s="386" t="s">
        <v>407</v>
      </c>
    </row>
    <row r="2567" spans="1:21">
      <c r="A2567" s="386" t="s">
        <v>91</v>
      </c>
      <c r="B2567" s="386" t="s">
        <v>11</v>
      </c>
      <c r="C2567" s="386"/>
      <c r="D2567" s="387">
        <v>45139</v>
      </c>
      <c r="E2567" s="386">
        <v>8</v>
      </c>
      <c r="F2567" s="386">
        <v>2023</v>
      </c>
      <c r="G2567" s="388">
        <v>168.67469879518072</v>
      </c>
      <c r="H2567" s="388">
        <v>25</v>
      </c>
      <c r="I2567" s="388">
        <v>14.056224899598392</v>
      </c>
      <c r="J2567" s="388">
        <v>0</v>
      </c>
      <c r="K2567" s="386" t="s">
        <v>352</v>
      </c>
      <c r="L2567" s="386" t="s">
        <v>86</v>
      </c>
      <c r="M2567" s="386" t="s">
        <v>244</v>
      </c>
      <c r="N2567" s="386" t="s">
        <v>62</v>
      </c>
      <c r="O2567" s="386" t="s">
        <v>88</v>
      </c>
      <c r="P2567" s="386" t="s">
        <v>90</v>
      </c>
      <c r="Q2567" s="386" t="s">
        <v>92</v>
      </c>
      <c r="R2567" s="386"/>
      <c r="S2567" s="386"/>
      <c r="T2567" s="386" t="s">
        <v>391</v>
      </c>
      <c r="U2567" s="386" t="s">
        <v>407</v>
      </c>
    </row>
    <row r="2568" spans="1:21">
      <c r="A2568" s="386" t="s">
        <v>91</v>
      </c>
      <c r="B2568" s="386" t="s">
        <v>12</v>
      </c>
      <c r="C2568" s="386"/>
      <c r="D2568" s="387">
        <v>45139</v>
      </c>
      <c r="E2568" s="386">
        <v>8</v>
      </c>
      <c r="F2568" s="386">
        <v>2023</v>
      </c>
      <c r="G2568" s="388">
        <v>60.24096385542169</v>
      </c>
      <c r="H2568" s="388">
        <v>25</v>
      </c>
      <c r="I2568" s="388">
        <v>5.0200803212851408</v>
      </c>
      <c r="J2568" s="388">
        <v>0</v>
      </c>
      <c r="K2568" s="386" t="s">
        <v>352</v>
      </c>
      <c r="L2568" s="386" t="s">
        <v>86</v>
      </c>
      <c r="M2568" s="386" t="s">
        <v>244</v>
      </c>
      <c r="N2568" s="386" t="s">
        <v>62</v>
      </c>
      <c r="O2568" s="386" t="s">
        <v>88</v>
      </c>
      <c r="P2568" s="386" t="s">
        <v>90</v>
      </c>
      <c r="Q2568" s="386" t="s">
        <v>92</v>
      </c>
      <c r="R2568" s="386"/>
      <c r="S2568" s="386"/>
      <c r="T2568" s="386" t="s">
        <v>391</v>
      </c>
      <c r="U2568" s="386" t="s">
        <v>407</v>
      </c>
    </row>
    <row r="2569" spans="1:21">
      <c r="A2569" s="386" t="s">
        <v>91</v>
      </c>
      <c r="B2569" s="386" t="s">
        <v>15</v>
      </c>
      <c r="C2569" s="386"/>
      <c r="D2569" s="387">
        <v>45139</v>
      </c>
      <c r="E2569" s="386">
        <v>8</v>
      </c>
      <c r="F2569" s="386">
        <v>2023</v>
      </c>
      <c r="G2569" s="388">
        <v>24.096385542168676</v>
      </c>
      <c r="H2569" s="388">
        <v>25</v>
      </c>
      <c r="I2569" s="388">
        <v>2.0080321285140563</v>
      </c>
      <c r="J2569" s="388">
        <v>0</v>
      </c>
      <c r="K2569" s="386" t="s">
        <v>352</v>
      </c>
      <c r="L2569" s="386" t="s">
        <v>86</v>
      </c>
      <c r="M2569" s="386" t="s">
        <v>244</v>
      </c>
      <c r="N2569" s="386" t="s">
        <v>62</v>
      </c>
      <c r="O2569" s="386" t="s">
        <v>88</v>
      </c>
      <c r="P2569" s="386" t="s">
        <v>90</v>
      </c>
      <c r="Q2569" s="386" t="s">
        <v>92</v>
      </c>
      <c r="R2569" s="386"/>
      <c r="S2569" s="386"/>
      <c r="T2569" s="386" t="s">
        <v>391</v>
      </c>
      <c r="U2569" s="386" t="s">
        <v>407</v>
      </c>
    </row>
    <row r="2570" spans="1:21">
      <c r="A2570" s="386" t="s">
        <v>91</v>
      </c>
      <c r="B2570" s="386" t="s">
        <v>16</v>
      </c>
      <c r="C2570" s="386"/>
      <c r="D2570" s="387">
        <v>45139</v>
      </c>
      <c r="E2570" s="386">
        <v>8</v>
      </c>
      <c r="F2570" s="386">
        <v>2023</v>
      </c>
      <c r="G2570" s="388">
        <v>36.144578313253014</v>
      </c>
      <c r="H2570" s="388">
        <v>25</v>
      </c>
      <c r="I2570" s="388">
        <v>3.0120481927710845</v>
      </c>
      <c r="J2570" s="388">
        <v>0</v>
      </c>
      <c r="K2570" s="386" t="s">
        <v>352</v>
      </c>
      <c r="L2570" s="386" t="s">
        <v>86</v>
      </c>
      <c r="M2570" s="386" t="s">
        <v>244</v>
      </c>
      <c r="N2570" s="386" t="s">
        <v>62</v>
      </c>
      <c r="O2570" s="386" t="s">
        <v>88</v>
      </c>
      <c r="P2570" s="386" t="s">
        <v>90</v>
      </c>
      <c r="Q2570" s="386" t="s">
        <v>92</v>
      </c>
      <c r="R2570" s="386"/>
      <c r="S2570" s="386"/>
      <c r="T2570" s="386" t="s">
        <v>391</v>
      </c>
      <c r="U2570" s="386" t="s">
        <v>407</v>
      </c>
    </row>
    <row r="2571" spans="1:21">
      <c r="A2571" s="386" t="s">
        <v>91</v>
      </c>
      <c r="B2571" s="386" t="s">
        <v>17</v>
      </c>
      <c r="C2571" s="386"/>
      <c r="D2571" s="387">
        <v>45139</v>
      </c>
      <c r="E2571" s="386">
        <v>8</v>
      </c>
      <c r="F2571" s="386">
        <v>2023</v>
      </c>
      <c r="G2571" s="388">
        <v>0</v>
      </c>
      <c r="H2571" s="388">
        <v>25</v>
      </c>
      <c r="I2571" s="388">
        <v>0</v>
      </c>
      <c r="J2571" s="388">
        <v>0</v>
      </c>
      <c r="K2571" s="386" t="s">
        <v>352</v>
      </c>
      <c r="L2571" s="386" t="s">
        <v>86</v>
      </c>
      <c r="M2571" s="386" t="s">
        <v>244</v>
      </c>
      <c r="N2571" s="386" t="s">
        <v>62</v>
      </c>
      <c r="O2571" s="386" t="s">
        <v>88</v>
      </c>
      <c r="P2571" s="386" t="s">
        <v>90</v>
      </c>
      <c r="Q2571" s="386" t="s">
        <v>92</v>
      </c>
      <c r="R2571" s="386"/>
      <c r="S2571" s="386"/>
      <c r="T2571" s="386" t="s">
        <v>391</v>
      </c>
      <c r="U2571" s="386" t="s">
        <v>407</v>
      </c>
    </row>
    <row r="2572" spans="1:21">
      <c r="A2572" s="386" t="s">
        <v>91</v>
      </c>
      <c r="B2572" s="386" t="s">
        <v>132</v>
      </c>
      <c r="C2572" s="386"/>
      <c r="D2572" s="387">
        <v>45139</v>
      </c>
      <c r="E2572" s="386">
        <v>8</v>
      </c>
      <c r="F2572" s="386">
        <v>2023</v>
      </c>
      <c r="G2572" s="388">
        <v>0</v>
      </c>
      <c r="H2572" s="388">
        <v>25</v>
      </c>
      <c r="I2572" s="388">
        <v>0</v>
      </c>
      <c r="J2572" s="388">
        <v>0</v>
      </c>
      <c r="K2572" s="386" t="s">
        <v>352</v>
      </c>
      <c r="L2572" s="386" t="s">
        <v>86</v>
      </c>
      <c r="M2572" s="386" t="s">
        <v>244</v>
      </c>
      <c r="N2572" s="386" t="s">
        <v>62</v>
      </c>
      <c r="O2572" s="386" t="s">
        <v>88</v>
      </c>
      <c r="P2572" s="386" t="s">
        <v>90</v>
      </c>
      <c r="Q2572" s="386" t="s">
        <v>92</v>
      </c>
      <c r="R2572" s="386"/>
      <c r="S2572" s="386"/>
      <c r="T2572" s="386" t="s">
        <v>391</v>
      </c>
      <c r="U2572" s="386" t="s">
        <v>407</v>
      </c>
    </row>
    <row r="2573" spans="1:21">
      <c r="A2573" s="386" t="s">
        <v>91</v>
      </c>
      <c r="B2573" s="386" t="s">
        <v>13</v>
      </c>
      <c r="C2573" s="386"/>
      <c r="D2573" s="387">
        <v>45139</v>
      </c>
      <c r="E2573" s="386">
        <v>8</v>
      </c>
      <c r="F2573" s="386">
        <v>2023</v>
      </c>
      <c r="G2573" s="388">
        <v>0</v>
      </c>
      <c r="H2573" s="388">
        <v>25</v>
      </c>
      <c r="I2573" s="388">
        <v>0</v>
      </c>
      <c r="J2573" s="388">
        <v>0</v>
      </c>
      <c r="K2573" s="386" t="s">
        <v>352</v>
      </c>
      <c r="L2573" s="386" t="s">
        <v>86</v>
      </c>
      <c r="M2573" s="386" t="s">
        <v>244</v>
      </c>
      <c r="N2573" s="386" t="s">
        <v>62</v>
      </c>
      <c r="O2573" s="386" t="s">
        <v>88</v>
      </c>
      <c r="P2573" s="386" t="s">
        <v>90</v>
      </c>
      <c r="Q2573" s="386" t="s">
        <v>92</v>
      </c>
      <c r="R2573" s="386"/>
      <c r="S2573" s="386"/>
      <c r="T2573" s="386" t="s">
        <v>391</v>
      </c>
      <c r="U2573" s="386" t="s">
        <v>407</v>
      </c>
    </row>
    <row r="2574" spans="1:21">
      <c r="A2574" s="386" t="s">
        <v>91</v>
      </c>
      <c r="B2574" s="386" t="s">
        <v>14</v>
      </c>
      <c r="C2574" s="386"/>
      <c r="D2574" s="387">
        <v>45139</v>
      </c>
      <c r="E2574" s="386">
        <v>8</v>
      </c>
      <c r="F2574" s="386">
        <v>2023</v>
      </c>
      <c r="G2574" s="388">
        <v>0</v>
      </c>
      <c r="H2574" s="388">
        <v>25</v>
      </c>
      <c r="I2574" s="388">
        <v>0</v>
      </c>
      <c r="J2574" s="388">
        <v>0</v>
      </c>
      <c r="K2574" s="386" t="s">
        <v>352</v>
      </c>
      <c r="L2574" s="386" t="s">
        <v>86</v>
      </c>
      <c r="M2574" s="386" t="s">
        <v>244</v>
      </c>
      <c r="N2574" s="386" t="s">
        <v>62</v>
      </c>
      <c r="O2574" s="386" t="s">
        <v>88</v>
      </c>
      <c r="P2574" s="386" t="s">
        <v>90</v>
      </c>
      <c r="Q2574" s="386" t="s">
        <v>92</v>
      </c>
      <c r="R2574" s="386"/>
      <c r="S2574" s="386"/>
      <c r="T2574" s="386" t="s">
        <v>391</v>
      </c>
      <c r="U2574" s="386" t="s">
        <v>407</v>
      </c>
    </row>
    <row r="2575" spans="1:21">
      <c r="A2575" s="386" t="s">
        <v>93</v>
      </c>
      <c r="B2575" s="386" t="s">
        <v>93</v>
      </c>
      <c r="C2575" s="386"/>
      <c r="D2575" s="387">
        <v>45139</v>
      </c>
      <c r="E2575" s="386">
        <v>8</v>
      </c>
      <c r="F2575" s="386">
        <v>2023</v>
      </c>
      <c r="G2575" s="388">
        <v>210</v>
      </c>
      <c r="H2575" s="388">
        <v>25</v>
      </c>
      <c r="I2575" s="388">
        <v>17.5</v>
      </c>
      <c r="J2575" s="388">
        <v>3.6877499999999999</v>
      </c>
      <c r="K2575" s="386" t="s">
        <v>93</v>
      </c>
      <c r="L2575" s="386" t="s">
        <v>41</v>
      </c>
      <c r="M2575" s="386" t="s">
        <v>244</v>
      </c>
      <c r="N2575" s="386" t="s">
        <v>44</v>
      </c>
      <c r="O2575" s="386" t="s">
        <v>94</v>
      </c>
      <c r="P2575" s="386" t="s">
        <v>46</v>
      </c>
      <c r="Q2575" s="386" t="s">
        <v>95</v>
      </c>
      <c r="R2575" s="386"/>
      <c r="S2575" s="386"/>
      <c r="T2575" s="386" t="s">
        <v>391</v>
      </c>
      <c r="U2575" s="386" t="s">
        <v>407</v>
      </c>
    </row>
    <row r="2576" spans="1:21">
      <c r="A2576" s="386" t="s">
        <v>96</v>
      </c>
      <c r="B2576" s="386" t="s">
        <v>7</v>
      </c>
      <c r="C2576" s="386"/>
      <c r="D2576" s="387">
        <v>45139</v>
      </c>
      <c r="E2576" s="386">
        <v>8</v>
      </c>
      <c r="F2576" s="386">
        <v>2023</v>
      </c>
      <c r="G2576" s="388">
        <v>145</v>
      </c>
      <c r="H2576" s="388">
        <v>25</v>
      </c>
      <c r="I2576" s="388">
        <v>12.083333333333334</v>
      </c>
      <c r="J2576" s="388">
        <v>6.04</v>
      </c>
      <c r="K2576" s="386" t="s">
        <v>96</v>
      </c>
      <c r="L2576" s="386" t="s">
        <v>377</v>
      </c>
      <c r="M2576" s="386" t="s">
        <v>243</v>
      </c>
      <c r="N2576" s="386" t="s">
        <v>83</v>
      </c>
      <c r="O2576" s="386" t="s">
        <v>378</v>
      </c>
      <c r="P2576" s="386" t="s">
        <v>46</v>
      </c>
      <c r="Q2576" s="386" t="s">
        <v>236</v>
      </c>
      <c r="R2576" s="386"/>
      <c r="S2576" s="386"/>
      <c r="T2576" s="386" t="s">
        <v>391</v>
      </c>
      <c r="U2576" s="386" t="s">
        <v>407</v>
      </c>
    </row>
    <row r="2577" spans="1:21">
      <c r="A2577" s="386" t="s">
        <v>96</v>
      </c>
      <c r="B2577" s="386" t="s">
        <v>8</v>
      </c>
      <c r="C2577" s="386"/>
      <c r="D2577" s="387">
        <v>45139</v>
      </c>
      <c r="E2577" s="386">
        <v>8</v>
      </c>
      <c r="F2577" s="386">
        <v>2023</v>
      </c>
      <c r="G2577" s="388">
        <v>80</v>
      </c>
      <c r="H2577" s="388">
        <v>25</v>
      </c>
      <c r="I2577" s="388">
        <v>6.666666666666667</v>
      </c>
      <c r="J2577" s="388">
        <v>0</v>
      </c>
      <c r="K2577" s="386" t="s">
        <v>96</v>
      </c>
      <c r="L2577" s="386" t="s">
        <v>377</v>
      </c>
      <c r="M2577" s="386" t="s">
        <v>243</v>
      </c>
      <c r="N2577" s="386" t="s">
        <v>83</v>
      </c>
      <c r="O2577" s="386" t="s">
        <v>378</v>
      </c>
      <c r="P2577" s="386" t="s">
        <v>46</v>
      </c>
      <c r="Q2577" s="386" t="s">
        <v>236</v>
      </c>
      <c r="R2577" s="386"/>
      <c r="S2577" s="386"/>
      <c r="T2577" s="386" t="s">
        <v>391</v>
      </c>
      <c r="U2577" s="386" t="s">
        <v>407</v>
      </c>
    </row>
    <row r="2578" spans="1:21">
      <c r="A2578" s="386" t="s">
        <v>96</v>
      </c>
      <c r="B2578" s="386" t="s">
        <v>9</v>
      </c>
      <c r="C2578" s="386"/>
      <c r="D2578" s="387">
        <v>45139</v>
      </c>
      <c r="E2578" s="386">
        <v>8</v>
      </c>
      <c r="F2578" s="386">
        <v>2023</v>
      </c>
      <c r="G2578" s="388">
        <v>80</v>
      </c>
      <c r="H2578" s="388">
        <v>25</v>
      </c>
      <c r="I2578" s="388">
        <v>6.666666666666667</v>
      </c>
      <c r="J2578" s="388">
        <v>0</v>
      </c>
      <c r="K2578" s="386" t="s">
        <v>96</v>
      </c>
      <c r="L2578" s="386" t="s">
        <v>377</v>
      </c>
      <c r="M2578" s="386" t="s">
        <v>243</v>
      </c>
      <c r="N2578" s="386" t="s">
        <v>83</v>
      </c>
      <c r="O2578" s="386" t="s">
        <v>378</v>
      </c>
      <c r="P2578" s="386" t="s">
        <v>46</v>
      </c>
      <c r="Q2578" s="386" t="s">
        <v>236</v>
      </c>
      <c r="R2578" s="386"/>
      <c r="S2578" s="386"/>
      <c r="T2578" s="386" t="s">
        <v>391</v>
      </c>
      <c r="U2578" s="386" t="s">
        <v>407</v>
      </c>
    </row>
    <row r="2579" spans="1:21">
      <c r="A2579" s="386" t="s">
        <v>96</v>
      </c>
      <c r="B2579" s="386" t="s">
        <v>10</v>
      </c>
      <c r="C2579" s="386"/>
      <c r="D2579" s="387">
        <v>45139</v>
      </c>
      <c r="E2579" s="386">
        <v>8</v>
      </c>
      <c r="F2579" s="386">
        <v>2023</v>
      </c>
      <c r="G2579" s="388">
        <v>10</v>
      </c>
      <c r="H2579" s="388">
        <v>25</v>
      </c>
      <c r="I2579" s="388">
        <v>0.83333333333333337</v>
      </c>
      <c r="J2579" s="388">
        <v>9.14</v>
      </c>
      <c r="K2579" s="386" t="s">
        <v>96</v>
      </c>
      <c r="L2579" s="386" t="s">
        <v>377</v>
      </c>
      <c r="M2579" s="386" t="s">
        <v>243</v>
      </c>
      <c r="N2579" s="386" t="s">
        <v>83</v>
      </c>
      <c r="O2579" s="386" t="s">
        <v>378</v>
      </c>
      <c r="P2579" s="386" t="s">
        <v>46</v>
      </c>
      <c r="Q2579" s="386" t="s">
        <v>236</v>
      </c>
      <c r="R2579" s="386"/>
      <c r="S2579" s="386"/>
      <c r="T2579" s="386" t="s">
        <v>391</v>
      </c>
      <c r="U2579" s="386" t="s">
        <v>407</v>
      </c>
    </row>
    <row r="2580" spans="1:21">
      <c r="A2580" s="386" t="s">
        <v>96</v>
      </c>
      <c r="B2580" s="386" t="s">
        <v>5</v>
      </c>
      <c r="C2580" s="386"/>
      <c r="D2580" s="387">
        <v>45139</v>
      </c>
      <c r="E2580" s="386">
        <v>8</v>
      </c>
      <c r="F2580" s="386">
        <v>2023</v>
      </c>
      <c r="G2580" s="388">
        <v>30</v>
      </c>
      <c r="H2580" s="388">
        <v>25</v>
      </c>
      <c r="I2580" s="388">
        <v>2.5</v>
      </c>
      <c r="J2580" s="388">
        <v>0.57199999999999995</v>
      </c>
      <c r="K2580" s="386" t="s">
        <v>96</v>
      </c>
      <c r="L2580" s="386" t="s">
        <v>377</v>
      </c>
      <c r="M2580" s="386" t="s">
        <v>243</v>
      </c>
      <c r="N2580" s="386" t="s">
        <v>83</v>
      </c>
      <c r="O2580" s="386" t="s">
        <v>378</v>
      </c>
      <c r="P2580" s="386" t="s">
        <v>46</v>
      </c>
      <c r="Q2580" s="386" t="s">
        <v>236</v>
      </c>
      <c r="R2580" s="386"/>
      <c r="S2580" s="386"/>
      <c r="T2580" s="386" t="s">
        <v>391</v>
      </c>
      <c r="U2580" s="386" t="s">
        <v>407</v>
      </c>
    </row>
    <row r="2581" spans="1:21">
      <c r="A2581" s="386" t="s">
        <v>96</v>
      </c>
      <c r="B2581" s="386" t="s">
        <v>11</v>
      </c>
      <c r="C2581" s="386"/>
      <c r="D2581" s="387">
        <v>45139</v>
      </c>
      <c r="E2581" s="386">
        <v>8</v>
      </c>
      <c r="F2581" s="386">
        <v>2023</v>
      </c>
      <c r="G2581" s="388">
        <v>60</v>
      </c>
      <c r="H2581" s="388">
        <v>25</v>
      </c>
      <c r="I2581" s="388">
        <v>5</v>
      </c>
      <c r="J2581" s="388">
        <v>0</v>
      </c>
      <c r="K2581" s="386" t="s">
        <v>96</v>
      </c>
      <c r="L2581" s="386" t="s">
        <v>377</v>
      </c>
      <c r="M2581" s="386" t="s">
        <v>243</v>
      </c>
      <c r="N2581" s="386" t="s">
        <v>83</v>
      </c>
      <c r="O2581" s="386" t="s">
        <v>378</v>
      </c>
      <c r="P2581" s="386" t="s">
        <v>46</v>
      </c>
      <c r="Q2581" s="386" t="s">
        <v>236</v>
      </c>
      <c r="R2581" s="386"/>
      <c r="S2581" s="386"/>
      <c r="T2581" s="386" t="s">
        <v>391</v>
      </c>
      <c r="U2581" s="386" t="s">
        <v>407</v>
      </c>
    </row>
    <row r="2582" spans="1:21">
      <c r="A2582" s="386" t="s">
        <v>96</v>
      </c>
      <c r="B2582" s="386" t="s">
        <v>12</v>
      </c>
      <c r="C2582" s="386"/>
      <c r="D2582" s="387">
        <v>45139</v>
      </c>
      <c r="E2582" s="386">
        <v>8</v>
      </c>
      <c r="F2582" s="386">
        <v>2023</v>
      </c>
      <c r="G2582" s="388">
        <v>30</v>
      </c>
      <c r="H2582" s="388">
        <v>25</v>
      </c>
      <c r="I2582" s="388">
        <v>2.5</v>
      </c>
      <c r="J2582" s="388">
        <v>17.893999999999998</v>
      </c>
      <c r="K2582" s="386" t="s">
        <v>96</v>
      </c>
      <c r="L2582" s="386" t="s">
        <v>377</v>
      </c>
      <c r="M2582" s="386" t="s">
        <v>243</v>
      </c>
      <c r="N2582" s="386" t="s">
        <v>83</v>
      </c>
      <c r="O2582" s="386" t="s">
        <v>378</v>
      </c>
      <c r="P2582" s="386" t="s">
        <v>46</v>
      </c>
      <c r="Q2582" s="386" t="s">
        <v>236</v>
      </c>
      <c r="R2582" s="386"/>
      <c r="S2582" s="386"/>
      <c r="T2582" s="386" t="s">
        <v>391</v>
      </c>
      <c r="U2582" s="386" t="s">
        <v>407</v>
      </c>
    </row>
    <row r="2583" spans="1:21">
      <c r="A2583" s="386" t="s">
        <v>96</v>
      </c>
      <c r="B2583" s="386" t="s">
        <v>15</v>
      </c>
      <c r="C2583" s="386"/>
      <c r="D2583" s="387">
        <v>45139</v>
      </c>
      <c r="E2583" s="386">
        <v>8</v>
      </c>
      <c r="F2583" s="386">
        <v>2023</v>
      </c>
      <c r="G2583" s="388">
        <v>0</v>
      </c>
      <c r="H2583" s="388">
        <v>25</v>
      </c>
      <c r="I2583" s="388">
        <v>0</v>
      </c>
      <c r="J2583" s="388">
        <v>0</v>
      </c>
      <c r="K2583" s="386" t="s">
        <v>96</v>
      </c>
      <c r="L2583" s="386" t="s">
        <v>377</v>
      </c>
      <c r="M2583" s="386" t="s">
        <v>243</v>
      </c>
      <c r="N2583" s="386" t="s">
        <v>83</v>
      </c>
      <c r="O2583" s="386" t="s">
        <v>378</v>
      </c>
      <c r="P2583" s="386" t="s">
        <v>46</v>
      </c>
      <c r="Q2583" s="386" t="s">
        <v>236</v>
      </c>
      <c r="R2583" s="386"/>
      <c r="S2583" s="386"/>
      <c r="T2583" s="386" t="s">
        <v>391</v>
      </c>
      <c r="U2583" s="386" t="s">
        <v>407</v>
      </c>
    </row>
    <row r="2584" spans="1:21">
      <c r="A2584" s="386" t="s">
        <v>96</v>
      </c>
      <c r="B2584" s="386" t="s">
        <v>16</v>
      </c>
      <c r="C2584" s="386"/>
      <c r="D2584" s="387">
        <v>45139</v>
      </c>
      <c r="E2584" s="386">
        <v>8</v>
      </c>
      <c r="F2584" s="386">
        <v>2023</v>
      </c>
      <c r="G2584" s="388">
        <v>15</v>
      </c>
      <c r="H2584" s="388">
        <v>25</v>
      </c>
      <c r="I2584" s="388">
        <v>1.25</v>
      </c>
      <c r="J2584" s="388">
        <v>0</v>
      </c>
      <c r="K2584" s="386" t="s">
        <v>96</v>
      </c>
      <c r="L2584" s="386" t="s">
        <v>377</v>
      </c>
      <c r="M2584" s="386" t="s">
        <v>243</v>
      </c>
      <c r="N2584" s="386" t="s">
        <v>83</v>
      </c>
      <c r="O2584" s="386" t="s">
        <v>378</v>
      </c>
      <c r="P2584" s="386" t="s">
        <v>46</v>
      </c>
      <c r="Q2584" s="386" t="s">
        <v>236</v>
      </c>
      <c r="R2584" s="386"/>
      <c r="S2584" s="386"/>
      <c r="T2584" s="386" t="s">
        <v>391</v>
      </c>
      <c r="U2584" s="386" t="s">
        <v>407</v>
      </c>
    </row>
    <row r="2585" spans="1:21">
      <c r="A2585" s="386" t="s">
        <v>96</v>
      </c>
      <c r="B2585" s="386" t="s">
        <v>17</v>
      </c>
      <c r="C2585" s="386"/>
      <c r="D2585" s="387">
        <v>45139</v>
      </c>
      <c r="E2585" s="386">
        <v>8</v>
      </c>
      <c r="F2585" s="386">
        <v>2023</v>
      </c>
      <c r="G2585" s="388">
        <v>0</v>
      </c>
      <c r="H2585" s="388">
        <v>25</v>
      </c>
      <c r="I2585" s="388">
        <v>0</v>
      </c>
      <c r="J2585" s="388">
        <v>0</v>
      </c>
      <c r="K2585" s="386" t="s">
        <v>96</v>
      </c>
      <c r="L2585" s="386" t="s">
        <v>377</v>
      </c>
      <c r="M2585" s="386" t="s">
        <v>243</v>
      </c>
      <c r="N2585" s="386" t="s">
        <v>83</v>
      </c>
      <c r="O2585" s="386" t="s">
        <v>378</v>
      </c>
      <c r="P2585" s="386" t="s">
        <v>46</v>
      </c>
      <c r="Q2585" s="386" t="s">
        <v>236</v>
      </c>
      <c r="R2585" s="386"/>
      <c r="S2585" s="386"/>
      <c r="T2585" s="386" t="s">
        <v>391</v>
      </c>
      <c r="U2585" s="386" t="s">
        <v>407</v>
      </c>
    </row>
    <row r="2586" spans="1:21">
      <c r="A2586" s="386" t="s">
        <v>96</v>
      </c>
      <c r="B2586" s="386" t="s">
        <v>132</v>
      </c>
      <c r="C2586" s="386"/>
      <c r="D2586" s="387">
        <v>45139</v>
      </c>
      <c r="E2586" s="386">
        <v>8</v>
      </c>
      <c r="F2586" s="386">
        <v>2023</v>
      </c>
      <c r="G2586" s="388">
        <v>0</v>
      </c>
      <c r="H2586" s="388">
        <v>25</v>
      </c>
      <c r="I2586" s="388">
        <v>0</v>
      </c>
      <c r="J2586" s="388">
        <v>0</v>
      </c>
      <c r="K2586" s="386" t="s">
        <v>96</v>
      </c>
      <c r="L2586" s="386" t="s">
        <v>377</v>
      </c>
      <c r="M2586" s="386" t="s">
        <v>243</v>
      </c>
      <c r="N2586" s="386" t="s">
        <v>83</v>
      </c>
      <c r="O2586" s="386" t="s">
        <v>378</v>
      </c>
      <c r="P2586" s="386" t="s">
        <v>46</v>
      </c>
      <c r="Q2586" s="386" t="s">
        <v>236</v>
      </c>
      <c r="R2586" s="386"/>
      <c r="S2586" s="386"/>
      <c r="T2586" s="386" t="s">
        <v>391</v>
      </c>
      <c r="U2586" s="386" t="s">
        <v>407</v>
      </c>
    </row>
    <row r="2587" spans="1:21">
      <c r="A2587" s="386" t="s">
        <v>96</v>
      </c>
      <c r="B2587" s="386" t="s">
        <v>13</v>
      </c>
      <c r="C2587" s="386"/>
      <c r="D2587" s="387">
        <v>45139</v>
      </c>
      <c r="E2587" s="386">
        <v>8</v>
      </c>
      <c r="F2587" s="386">
        <v>2023</v>
      </c>
      <c r="G2587" s="388">
        <v>0</v>
      </c>
      <c r="H2587" s="388">
        <v>25</v>
      </c>
      <c r="I2587" s="388">
        <v>0</v>
      </c>
      <c r="J2587" s="388">
        <v>0</v>
      </c>
      <c r="K2587" s="386" t="s">
        <v>96</v>
      </c>
      <c r="L2587" s="386" t="s">
        <v>377</v>
      </c>
      <c r="M2587" s="386" t="s">
        <v>243</v>
      </c>
      <c r="N2587" s="386" t="s">
        <v>83</v>
      </c>
      <c r="O2587" s="386" t="s">
        <v>378</v>
      </c>
      <c r="P2587" s="386" t="s">
        <v>46</v>
      </c>
      <c r="Q2587" s="386" t="s">
        <v>236</v>
      </c>
      <c r="R2587" s="386"/>
      <c r="S2587" s="386"/>
      <c r="T2587" s="386" t="s">
        <v>391</v>
      </c>
      <c r="U2587" s="386" t="s">
        <v>407</v>
      </c>
    </row>
    <row r="2588" spans="1:21">
      <c r="A2588" s="386" t="s">
        <v>96</v>
      </c>
      <c r="B2588" s="386" t="s">
        <v>14</v>
      </c>
      <c r="C2588" s="386"/>
      <c r="D2588" s="387">
        <v>45139</v>
      </c>
      <c r="E2588" s="386">
        <v>8</v>
      </c>
      <c r="F2588" s="386">
        <v>2023</v>
      </c>
      <c r="G2588" s="388">
        <v>0</v>
      </c>
      <c r="H2588" s="388">
        <v>25</v>
      </c>
      <c r="I2588" s="388">
        <v>0</v>
      </c>
      <c r="J2588" s="388">
        <v>0</v>
      </c>
      <c r="K2588" s="386" t="s">
        <v>96</v>
      </c>
      <c r="L2588" s="386" t="s">
        <v>377</v>
      </c>
      <c r="M2588" s="386" t="s">
        <v>243</v>
      </c>
      <c r="N2588" s="386" t="s">
        <v>83</v>
      </c>
      <c r="O2588" s="386" t="s">
        <v>378</v>
      </c>
      <c r="P2588" s="386" t="s">
        <v>46</v>
      </c>
      <c r="Q2588" s="386" t="s">
        <v>236</v>
      </c>
      <c r="R2588" s="386"/>
      <c r="S2588" s="386"/>
      <c r="T2588" s="386" t="s">
        <v>391</v>
      </c>
      <c r="U2588" s="386" t="s">
        <v>407</v>
      </c>
    </row>
    <row r="2589" spans="1:21">
      <c r="A2589" s="386" t="s">
        <v>98</v>
      </c>
      <c r="B2589" s="386" t="s">
        <v>7</v>
      </c>
      <c r="C2589" s="386"/>
      <c r="D2589" s="387">
        <v>45139</v>
      </c>
      <c r="E2589" s="386">
        <v>8</v>
      </c>
      <c r="F2589" s="386">
        <v>2023</v>
      </c>
      <c r="G2589" s="388">
        <v>32.5</v>
      </c>
      <c r="H2589" s="388">
        <v>25</v>
      </c>
      <c r="I2589" s="388">
        <v>2.7083333333333335</v>
      </c>
      <c r="J2589" s="388">
        <v>0</v>
      </c>
      <c r="K2589" s="386" t="s">
        <v>98</v>
      </c>
      <c r="L2589" s="386" t="s">
        <v>41</v>
      </c>
      <c r="M2589" s="386" t="s">
        <v>243</v>
      </c>
      <c r="N2589" s="386" t="s">
        <v>83</v>
      </c>
      <c r="O2589" s="386" t="s">
        <v>99</v>
      </c>
      <c r="P2589" s="386" t="s">
        <v>46</v>
      </c>
      <c r="Q2589" s="386" t="s">
        <v>100</v>
      </c>
      <c r="R2589" s="386"/>
      <c r="S2589" s="386"/>
      <c r="T2589" s="386" t="s">
        <v>391</v>
      </c>
      <c r="U2589" s="386" t="s">
        <v>407</v>
      </c>
    </row>
    <row r="2590" spans="1:21">
      <c r="A2590" s="386" t="s">
        <v>98</v>
      </c>
      <c r="B2590" s="386" t="s">
        <v>8</v>
      </c>
      <c r="C2590" s="386"/>
      <c r="D2590" s="387">
        <v>45139</v>
      </c>
      <c r="E2590" s="386">
        <v>8</v>
      </c>
      <c r="F2590" s="386">
        <v>2023</v>
      </c>
      <c r="G2590" s="388">
        <v>3.25</v>
      </c>
      <c r="H2590" s="388">
        <v>25</v>
      </c>
      <c r="I2590" s="388">
        <v>0.27083333333333331</v>
      </c>
      <c r="J2590" s="388">
        <v>0</v>
      </c>
      <c r="K2590" s="386" t="s">
        <v>98</v>
      </c>
      <c r="L2590" s="386" t="s">
        <v>41</v>
      </c>
      <c r="M2590" s="386" t="s">
        <v>243</v>
      </c>
      <c r="N2590" s="386" t="s">
        <v>83</v>
      </c>
      <c r="O2590" s="386" t="s">
        <v>99</v>
      </c>
      <c r="P2590" s="386" t="s">
        <v>46</v>
      </c>
      <c r="Q2590" s="386" t="s">
        <v>100</v>
      </c>
      <c r="R2590" s="386"/>
      <c r="S2590" s="386"/>
      <c r="T2590" s="386" t="s">
        <v>391</v>
      </c>
      <c r="U2590" s="386" t="s">
        <v>407</v>
      </c>
    </row>
    <row r="2591" spans="1:21">
      <c r="A2591" s="386" t="s">
        <v>98</v>
      </c>
      <c r="B2591" s="386" t="s">
        <v>9</v>
      </c>
      <c r="C2591" s="386"/>
      <c r="D2591" s="387">
        <v>45139</v>
      </c>
      <c r="E2591" s="386">
        <v>8</v>
      </c>
      <c r="F2591" s="386">
        <v>2023</v>
      </c>
      <c r="G2591" s="388">
        <v>8.125</v>
      </c>
      <c r="H2591" s="388">
        <v>25</v>
      </c>
      <c r="I2591" s="388">
        <v>0.67708333333333337</v>
      </c>
      <c r="J2591" s="388">
        <v>0</v>
      </c>
      <c r="K2591" s="386" t="s">
        <v>98</v>
      </c>
      <c r="L2591" s="386" t="s">
        <v>41</v>
      </c>
      <c r="M2591" s="386" t="s">
        <v>243</v>
      </c>
      <c r="N2591" s="386" t="s">
        <v>83</v>
      </c>
      <c r="O2591" s="386" t="s">
        <v>99</v>
      </c>
      <c r="P2591" s="386" t="s">
        <v>46</v>
      </c>
      <c r="Q2591" s="386" t="s">
        <v>100</v>
      </c>
      <c r="R2591" s="386"/>
      <c r="S2591" s="386"/>
      <c r="T2591" s="386" t="s">
        <v>391</v>
      </c>
      <c r="U2591" s="386" t="s">
        <v>407</v>
      </c>
    </row>
    <row r="2592" spans="1:21">
      <c r="A2592" s="386" t="s">
        <v>98</v>
      </c>
      <c r="B2592" s="386" t="s">
        <v>10</v>
      </c>
      <c r="C2592" s="386"/>
      <c r="D2592" s="387">
        <v>45139</v>
      </c>
      <c r="E2592" s="386">
        <v>8</v>
      </c>
      <c r="F2592" s="386">
        <v>2023</v>
      </c>
      <c r="G2592" s="388">
        <v>1.625</v>
      </c>
      <c r="H2592" s="388">
        <v>25</v>
      </c>
      <c r="I2592" s="388">
        <v>0.13541666666666666</v>
      </c>
      <c r="J2592" s="388">
        <v>0</v>
      </c>
      <c r="K2592" s="386" t="s">
        <v>98</v>
      </c>
      <c r="L2592" s="386" t="s">
        <v>41</v>
      </c>
      <c r="M2592" s="386" t="s">
        <v>243</v>
      </c>
      <c r="N2592" s="386" t="s">
        <v>83</v>
      </c>
      <c r="O2592" s="386" t="s">
        <v>99</v>
      </c>
      <c r="P2592" s="386" t="s">
        <v>46</v>
      </c>
      <c r="Q2592" s="386" t="s">
        <v>100</v>
      </c>
      <c r="R2592" s="386"/>
      <c r="S2592" s="386"/>
      <c r="T2592" s="386" t="s">
        <v>391</v>
      </c>
      <c r="U2592" s="386" t="s">
        <v>407</v>
      </c>
    </row>
    <row r="2593" spans="1:21">
      <c r="A2593" s="386" t="s">
        <v>98</v>
      </c>
      <c r="B2593" s="386" t="s">
        <v>5</v>
      </c>
      <c r="C2593" s="386"/>
      <c r="D2593" s="387">
        <v>45139</v>
      </c>
      <c r="E2593" s="386">
        <v>8</v>
      </c>
      <c r="F2593" s="386">
        <v>2023</v>
      </c>
      <c r="G2593" s="388">
        <v>29.25</v>
      </c>
      <c r="H2593" s="388">
        <v>25</v>
      </c>
      <c r="I2593" s="388">
        <v>2.4375</v>
      </c>
      <c r="J2593" s="388">
        <v>3.15</v>
      </c>
      <c r="K2593" s="386" t="s">
        <v>98</v>
      </c>
      <c r="L2593" s="386" t="s">
        <v>41</v>
      </c>
      <c r="M2593" s="386" t="s">
        <v>243</v>
      </c>
      <c r="N2593" s="386" t="s">
        <v>83</v>
      </c>
      <c r="O2593" s="386" t="s">
        <v>99</v>
      </c>
      <c r="P2593" s="386" t="s">
        <v>46</v>
      </c>
      <c r="Q2593" s="386" t="s">
        <v>100</v>
      </c>
      <c r="R2593" s="386"/>
      <c r="S2593" s="386"/>
      <c r="T2593" s="386" t="s">
        <v>391</v>
      </c>
      <c r="U2593" s="386" t="s">
        <v>407</v>
      </c>
    </row>
    <row r="2594" spans="1:21">
      <c r="A2594" s="386" t="s">
        <v>98</v>
      </c>
      <c r="B2594" s="386" t="s">
        <v>11</v>
      </c>
      <c r="C2594" s="386"/>
      <c r="D2594" s="387">
        <v>45139</v>
      </c>
      <c r="E2594" s="386">
        <v>8</v>
      </c>
      <c r="F2594" s="386">
        <v>2023</v>
      </c>
      <c r="G2594" s="388">
        <v>48.75</v>
      </c>
      <c r="H2594" s="388">
        <v>25</v>
      </c>
      <c r="I2594" s="388">
        <v>4.0625</v>
      </c>
      <c r="J2594" s="388">
        <v>0</v>
      </c>
      <c r="K2594" s="386" t="s">
        <v>98</v>
      </c>
      <c r="L2594" s="386" t="s">
        <v>41</v>
      </c>
      <c r="M2594" s="386" t="s">
        <v>243</v>
      </c>
      <c r="N2594" s="386" t="s">
        <v>83</v>
      </c>
      <c r="O2594" s="386" t="s">
        <v>99</v>
      </c>
      <c r="P2594" s="386" t="s">
        <v>46</v>
      </c>
      <c r="Q2594" s="386" t="s">
        <v>100</v>
      </c>
      <c r="R2594" s="386"/>
      <c r="S2594" s="386"/>
      <c r="T2594" s="386" t="s">
        <v>391</v>
      </c>
      <c r="U2594" s="386" t="s">
        <v>407</v>
      </c>
    </row>
    <row r="2595" spans="1:21">
      <c r="A2595" s="386" t="s">
        <v>98</v>
      </c>
      <c r="B2595" s="386" t="s">
        <v>12</v>
      </c>
      <c r="C2595" s="386"/>
      <c r="D2595" s="387">
        <v>45139</v>
      </c>
      <c r="E2595" s="386">
        <v>8</v>
      </c>
      <c r="F2595" s="386">
        <v>2023</v>
      </c>
      <c r="G2595" s="388">
        <v>3.25</v>
      </c>
      <c r="H2595" s="388">
        <v>25</v>
      </c>
      <c r="I2595" s="388">
        <v>0.27083333333333331</v>
      </c>
      <c r="J2595" s="388">
        <v>0</v>
      </c>
      <c r="K2595" s="386" t="s">
        <v>98</v>
      </c>
      <c r="L2595" s="386" t="s">
        <v>41</v>
      </c>
      <c r="M2595" s="386" t="s">
        <v>243</v>
      </c>
      <c r="N2595" s="386" t="s">
        <v>83</v>
      </c>
      <c r="O2595" s="386" t="s">
        <v>99</v>
      </c>
      <c r="P2595" s="386" t="s">
        <v>46</v>
      </c>
      <c r="Q2595" s="386" t="s">
        <v>100</v>
      </c>
      <c r="R2595" s="386"/>
      <c r="S2595" s="386"/>
      <c r="T2595" s="386" t="s">
        <v>391</v>
      </c>
      <c r="U2595" s="386" t="s">
        <v>407</v>
      </c>
    </row>
    <row r="2596" spans="1:21">
      <c r="A2596" s="386" t="s">
        <v>98</v>
      </c>
      <c r="B2596" s="386" t="s">
        <v>15</v>
      </c>
      <c r="C2596" s="386"/>
      <c r="D2596" s="387">
        <v>45139</v>
      </c>
      <c r="E2596" s="386">
        <v>8</v>
      </c>
      <c r="F2596" s="386">
        <v>2023</v>
      </c>
      <c r="G2596" s="388">
        <v>3.25</v>
      </c>
      <c r="H2596" s="388">
        <v>25</v>
      </c>
      <c r="I2596" s="388">
        <v>0.27083333333333331</v>
      </c>
      <c r="J2596" s="388">
        <v>0</v>
      </c>
      <c r="K2596" s="386" t="s">
        <v>98</v>
      </c>
      <c r="L2596" s="386" t="s">
        <v>41</v>
      </c>
      <c r="M2596" s="386" t="s">
        <v>243</v>
      </c>
      <c r="N2596" s="386" t="s">
        <v>83</v>
      </c>
      <c r="O2596" s="386" t="s">
        <v>99</v>
      </c>
      <c r="P2596" s="386" t="s">
        <v>46</v>
      </c>
      <c r="Q2596" s="386" t="s">
        <v>100</v>
      </c>
      <c r="R2596" s="386"/>
      <c r="S2596" s="386"/>
      <c r="T2596" s="386" t="s">
        <v>391</v>
      </c>
      <c r="U2596" s="386" t="s">
        <v>407</v>
      </c>
    </row>
    <row r="2597" spans="1:21">
      <c r="A2597" s="386" t="s">
        <v>98</v>
      </c>
      <c r="B2597" s="386" t="s">
        <v>16</v>
      </c>
      <c r="C2597" s="386"/>
      <c r="D2597" s="387">
        <v>45139</v>
      </c>
      <c r="E2597" s="386">
        <v>8</v>
      </c>
      <c r="F2597" s="386">
        <v>2023</v>
      </c>
      <c r="G2597" s="388">
        <v>0</v>
      </c>
      <c r="H2597" s="388">
        <v>25</v>
      </c>
      <c r="I2597" s="388">
        <v>0</v>
      </c>
      <c r="J2597" s="388">
        <v>0</v>
      </c>
      <c r="K2597" s="386" t="s">
        <v>98</v>
      </c>
      <c r="L2597" s="386" t="s">
        <v>41</v>
      </c>
      <c r="M2597" s="386" t="s">
        <v>243</v>
      </c>
      <c r="N2597" s="386" t="s">
        <v>83</v>
      </c>
      <c r="O2597" s="386" t="s">
        <v>99</v>
      </c>
      <c r="P2597" s="386" t="s">
        <v>46</v>
      </c>
      <c r="Q2597" s="386" t="s">
        <v>100</v>
      </c>
      <c r="R2597" s="386"/>
      <c r="S2597" s="386"/>
      <c r="T2597" s="386" t="s">
        <v>391</v>
      </c>
      <c r="U2597" s="386" t="s">
        <v>407</v>
      </c>
    </row>
    <row r="2598" spans="1:21">
      <c r="A2598" s="386" t="s">
        <v>98</v>
      </c>
      <c r="B2598" s="386" t="s">
        <v>17</v>
      </c>
      <c r="C2598" s="386"/>
      <c r="D2598" s="387">
        <v>45139</v>
      </c>
      <c r="E2598" s="386">
        <v>8</v>
      </c>
      <c r="F2598" s="386">
        <v>2023</v>
      </c>
      <c r="G2598" s="388">
        <v>0</v>
      </c>
      <c r="H2598" s="388">
        <v>25</v>
      </c>
      <c r="I2598" s="388">
        <v>0</v>
      </c>
      <c r="J2598" s="388">
        <v>0</v>
      </c>
      <c r="K2598" s="386" t="s">
        <v>98</v>
      </c>
      <c r="L2598" s="386" t="s">
        <v>41</v>
      </c>
      <c r="M2598" s="386" t="s">
        <v>243</v>
      </c>
      <c r="N2598" s="386" t="s">
        <v>83</v>
      </c>
      <c r="O2598" s="386" t="s">
        <v>99</v>
      </c>
      <c r="P2598" s="386" t="s">
        <v>46</v>
      </c>
      <c r="Q2598" s="386" t="s">
        <v>100</v>
      </c>
      <c r="R2598" s="386"/>
      <c r="S2598" s="386"/>
      <c r="T2598" s="386" t="s">
        <v>391</v>
      </c>
      <c r="U2598" s="386" t="s">
        <v>407</v>
      </c>
    </row>
    <row r="2599" spans="1:21">
      <c r="A2599" s="386" t="s">
        <v>98</v>
      </c>
      <c r="B2599" s="386" t="s">
        <v>132</v>
      </c>
      <c r="C2599" s="386"/>
      <c r="D2599" s="387">
        <v>45139</v>
      </c>
      <c r="E2599" s="386">
        <v>8</v>
      </c>
      <c r="F2599" s="386">
        <v>2023</v>
      </c>
      <c r="G2599" s="388">
        <v>0</v>
      </c>
      <c r="H2599" s="388">
        <v>25</v>
      </c>
      <c r="I2599" s="388">
        <v>0</v>
      </c>
      <c r="J2599" s="388">
        <v>0</v>
      </c>
      <c r="K2599" s="386" t="s">
        <v>98</v>
      </c>
      <c r="L2599" s="386" t="s">
        <v>41</v>
      </c>
      <c r="M2599" s="386" t="s">
        <v>243</v>
      </c>
      <c r="N2599" s="386" t="s">
        <v>83</v>
      </c>
      <c r="O2599" s="386" t="s">
        <v>99</v>
      </c>
      <c r="P2599" s="386" t="s">
        <v>46</v>
      </c>
      <c r="Q2599" s="386" t="s">
        <v>100</v>
      </c>
      <c r="R2599" s="386"/>
      <c r="S2599" s="386"/>
      <c r="T2599" s="386" t="s">
        <v>391</v>
      </c>
      <c r="U2599" s="386" t="s">
        <v>407</v>
      </c>
    </row>
    <row r="2600" spans="1:21">
      <c r="A2600" s="386" t="s">
        <v>98</v>
      </c>
      <c r="B2600" s="386" t="s">
        <v>13</v>
      </c>
      <c r="C2600" s="386"/>
      <c r="D2600" s="387">
        <v>45139</v>
      </c>
      <c r="E2600" s="386">
        <v>8</v>
      </c>
      <c r="F2600" s="386">
        <v>2023</v>
      </c>
      <c r="G2600" s="388">
        <v>0</v>
      </c>
      <c r="H2600" s="388">
        <v>25</v>
      </c>
      <c r="I2600" s="388">
        <v>0</v>
      </c>
      <c r="J2600" s="388">
        <v>0</v>
      </c>
      <c r="K2600" s="386" t="s">
        <v>98</v>
      </c>
      <c r="L2600" s="386" t="s">
        <v>41</v>
      </c>
      <c r="M2600" s="386" t="s">
        <v>243</v>
      </c>
      <c r="N2600" s="386" t="s">
        <v>83</v>
      </c>
      <c r="O2600" s="386" t="s">
        <v>99</v>
      </c>
      <c r="P2600" s="386" t="s">
        <v>46</v>
      </c>
      <c r="Q2600" s="386" t="s">
        <v>100</v>
      </c>
      <c r="R2600" s="386"/>
      <c r="S2600" s="386"/>
      <c r="T2600" s="386" t="s">
        <v>391</v>
      </c>
      <c r="U2600" s="386" t="s">
        <v>407</v>
      </c>
    </row>
    <row r="2601" spans="1:21">
      <c r="A2601" s="386" t="s">
        <v>98</v>
      </c>
      <c r="B2601" s="386" t="s">
        <v>14</v>
      </c>
      <c r="C2601" s="386"/>
      <c r="D2601" s="387">
        <v>45139</v>
      </c>
      <c r="E2601" s="386">
        <v>8</v>
      </c>
      <c r="F2601" s="386">
        <v>2023</v>
      </c>
      <c r="G2601" s="388">
        <v>0</v>
      </c>
      <c r="H2601" s="388">
        <v>25</v>
      </c>
      <c r="I2601" s="388">
        <v>0</v>
      </c>
      <c r="J2601" s="388">
        <v>0</v>
      </c>
      <c r="K2601" s="386" t="s">
        <v>98</v>
      </c>
      <c r="L2601" s="386" t="s">
        <v>41</v>
      </c>
      <c r="M2601" s="386" t="s">
        <v>243</v>
      </c>
      <c r="N2601" s="386" t="s">
        <v>83</v>
      </c>
      <c r="O2601" s="386" t="s">
        <v>99</v>
      </c>
      <c r="P2601" s="386" t="s">
        <v>46</v>
      </c>
      <c r="Q2601" s="386" t="s">
        <v>100</v>
      </c>
      <c r="R2601" s="386"/>
      <c r="S2601" s="386"/>
      <c r="T2601" s="386" t="s">
        <v>391</v>
      </c>
      <c r="U2601" s="386" t="s">
        <v>407</v>
      </c>
    </row>
    <row r="2602" spans="1:21">
      <c r="A2602" s="386" t="s">
        <v>379</v>
      </c>
      <c r="B2602" s="386" t="s">
        <v>7</v>
      </c>
      <c r="C2602" s="386"/>
      <c r="D2602" s="387">
        <v>45139</v>
      </c>
      <c r="E2602" s="386">
        <v>8</v>
      </c>
      <c r="F2602" s="386">
        <v>2023</v>
      </c>
      <c r="G2602" s="388">
        <v>22.536000000000005</v>
      </c>
      <c r="H2602" s="388">
        <v>25</v>
      </c>
      <c r="I2602" s="388">
        <v>1.8780000000000003</v>
      </c>
      <c r="J2602" s="388">
        <v>13.281790000000001</v>
      </c>
      <c r="K2602" s="386" t="s">
        <v>379</v>
      </c>
      <c r="L2602" s="386" t="s">
        <v>41</v>
      </c>
      <c r="M2602" s="386" t="s">
        <v>243</v>
      </c>
      <c r="N2602" s="386" t="s">
        <v>380</v>
      </c>
      <c r="O2602" s="386" t="s">
        <v>102</v>
      </c>
      <c r="P2602" s="386" t="s">
        <v>46</v>
      </c>
      <c r="Q2602" s="386" t="s">
        <v>103</v>
      </c>
      <c r="R2602" s="386"/>
      <c r="S2602" s="386"/>
      <c r="T2602" s="386" t="s">
        <v>391</v>
      </c>
      <c r="U2602" s="386" t="s">
        <v>407</v>
      </c>
    </row>
    <row r="2603" spans="1:21">
      <c r="A2603" s="386" t="s">
        <v>379</v>
      </c>
      <c r="B2603" s="386" t="s">
        <v>8</v>
      </c>
      <c r="C2603" s="386"/>
      <c r="D2603" s="387">
        <v>45139</v>
      </c>
      <c r="E2603" s="386">
        <v>8</v>
      </c>
      <c r="F2603" s="386">
        <v>2023</v>
      </c>
      <c r="G2603" s="388">
        <v>21.8</v>
      </c>
      <c r="H2603" s="388">
        <v>25</v>
      </c>
      <c r="I2603" s="388">
        <v>1.8166666666666667</v>
      </c>
      <c r="J2603" s="388">
        <v>0</v>
      </c>
      <c r="K2603" s="386" t="s">
        <v>379</v>
      </c>
      <c r="L2603" s="386" t="s">
        <v>41</v>
      </c>
      <c r="M2603" s="386" t="s">
        <v>243</v>
      </c>
      <c r="N2603" s="386" t="s">
        <v>380</v>
      </c>
      <c r="O2603" s="386" t="s">
        <v>102</v>
      </c>
      <c r="P2603" s="386" t="s">
        <v>46</v>
      </c>
      <c r="Q2603" s="386" t="s">
        <v>103</v>
      </c>
      <c r="R2603" s="386"/>
      <c r="S2603" s="386"/>
      <c r="T2603" s="386" t="s">
        <v>391</v>
      </c>
      <c r="U2603" s="386" t="s">
        <v>407</v>
      </c>
    </row>
    <row r="2604" spans="1:21">
      <c r="A2604" s="386" t="s">
        <v>379</v>
      </c>
      <c r="B2604" s="386" t="s">
        <v>9</v>
      </c>
      <c r="C2604" s="386"/>
      <c r="D2604" s="387">
        <v>45139</v>
      </c>
      <c r="E2604" s="386">
        <v>8</v>
      </c>
      <c r="F2604" s="386">
        <v>2023</v>
      </c>
      <c r="G2604" s="388">
        <v>22.896000000000001</v>
      </c>
      <c r="H2604" s="388">
        <v>25</v>
      </c>
      <c r="I2604" s="388">
        <v>1.9079999999999999</v>
      </c>
      <c r="J2604" s="388">
        <v>0</v>
      </c>
      <c r="K2604" s="386" t="s">
        <v>379</v>
      </c>
      <c r="L2604" s="386" t="s">
        <v>41</v>
      </c>
      <c r="M2604" s="386" t="s">
        <v>243</v>
      </c>
      <c r="N2604" s="386" t="s">
        <v>380</v>
      </c>
      <c r="O2604" s="386" t="s">
        <v>102</v>
      </c>
      <c r="P2604" s="386" t="s">
        <v>46</v>
      </c>
      <c r="Q2604" s="386" t="s">
        <v>103</v>
      </c>
      <c r="R2604" s="386"/>
      <c r="S2604" s="386"/>
      <c r="T2604" s="386" t="s">
        <v>391</v>
      </c>
      <c r="U2604" s="386" t="s">
        <v>407</v>
      </c>
    </row>
    <row r="2605" spans="1:21">
      <c r="A2605" s="386" t="s">
        <v>379</v>
      </c>
      <c r="B2605" s="386" t="s">
        <v>10</v>
      </c>
      <c r="C2605" s="386"/>
      <c r="D2605" s="387">
        <v>45139</v>
      </c>
      <c r="E2605" s="386">
        <v>8</v>
      </c>
      <c r="F2605" s="386">
        <v>2023</v>
      </c>
      <c r="G2605" s="388">
        <v>1.56</v>
      </c>
      <c r="H2605" s="388">
        <v>25</v>
      </c>
      <c r="I2605" s="388">
        <v>0.13</v>
      </c>
      <c r="J2605" s="388">
        <v>0</v>
      </c>
      <c r="K2605" s="386" t="s">
        <v>379</v>
      </c>
      <c r="L2605" s="386" t="s">
        <v>41</v>
      </c>
      <c r="M2605" s="386" t="s">
        <v>243</v>
      </c>
      <c r="N2605" s="386" t="s">
        <v>380</v>
      </c>
      <c r="O2605" s="386" t="s">
        <v>102</v>
      </c>
      <c r="P2605" s="386" t="s">
        <v>46</v>
      </c>
      <c r="Q2605" s="386" t="s">
        <v>103</v>
      </c>
      <c r="R2605" s="386"/>
      <c r="S2605" s="386"/>
      <c r="T2605" s="386" t="s">
        <v>391</v>
      </c>
      <c r="U2605" s="386" t="s">
        <v>407</v>
      </c>
    </row>
    <row r="2606" spans="1:21">
      <c r="A2606" s="386" t="s">
        <v>379</v>
      </c>
      <c r="B2606" s="386" t="s">
        <v>5</v>
      </c>
      <c r="C2606" s="386"/>
      <c r="D2606" s="387">
        <v>45139</v>
      </c>
      <c r="E2606" s="386">
        <v>8</v>
      </c>
      <c r="F2606" s="386">
        <v>2023</v>
      </c>
      <c r="G2606" s="388">
        <v>8.0959999999999983</v>
      </c>
      <c r="H2606" s="388">
        <v>25</v>
      </c>
      <c r="I2606" s="388">
        <v>0.67466666666666653</v>
      </c>
      <c r="J2606" s="388">
        <v>0</v>
      </c>
      <c r="K2606" s="386" t="s">
        <v>379</v>
      </c>
      <c r="L2606" s="386" t="s">
        <v>41</v>
      </c>
      <c r="M2606" s="386" t="s">
        <v>243</v>
      </c>
      <c r="N2606" s="386" t="s">
        <v>380</v>
      </c>
      <c r="O2606" s="386" t="s">
        <v>102</v>
      </c>
      <c r="P2606" s="386" t="s">
        <v>46</v>
      </c>
      <c r="Q2606" s="386" t="s">
        <v>103</v>
      </c>
      <c r="R2606" s="386"/>
      <c r="S2606" s="386"/>
      <c r="T2606" s="386" t="s">
        <v>391</v>
      </c>
      <c r="U2606" s="386" t="s">
        <v>407</v>
      </c>
    </row>
    <row r="2607" spans="1:21">
      <c r="A2607" s="386" t="s">
        <v>379</v>
      </c>
      <c r="B2607" s="386" t="s">
        <v>11</v>
      </c>
      <c r="C2607" s="386"/>
      <c r="D2607" s="387">
        <v>45139</v>
      </c>
      <c r="E2607" s="386">
        <v>8</v>
      </c>
      <c r="F2607" s="386">
        <v>2023</v>
      </c>
      <c r="G2607" s="388">
        <v>3.1120000000000001</v>
      </c>
      <c r="H2607" s="388">
        <v>25</v>
      </c>
      <c r="I2607" s="388">
        <v>0.2593333333333333</v>
      </c>
      <c r="J2607" s="388">
        <v>0</v>
      </c>
      <c r="K2607" s="386" t="s">
        <v>379</v>
      </c>
      <c r="L2607" s="386" t="s">
        <v>41</v>
      </c>
      <c r="M2607" s="386" t="s">
        <v>243</v>
      </c>
      <c r="N2607" s="386" t="s">
        <v>380</v>
      </c>
      <c r="O2607" s="386" t="s">
        <v>102</v>
      </c>
      <c r="P2607" s="386" t="s">
        <v>46</v>
      </c>
      <c r="Q2607" s="386" t="s">
        <v>103</v>
      </c>
      <c r="R2607" s="386"/>
      <c r="S2607" s="386"/>
      <c r="T2607" s="386" t="s">
        <v>391</v>
      </c>
      <c r="U2607" s="386" t="s">
        <v>407</v>
      </c>
    </row>
    <row r="2608" spans="1:21">
      <c r="A2608" s="386" t="s">
        <v>379</v>
      </c>
      <c r="B2608" s="386" t="s">
        <v>12</v>
      </c>
      <c r="C2608" s="386"/>
      <c r="D2608" s="387">
        <v>45139</v>
      </c>
      <c r="E2608" s="386">
        <v>8</v>
      </c>
      <c r="F2608" s="386">
        <v>2023</v>
      </c>
      <c r="G2608" s="388">
        <v>0</v>
      </c>
      <c r="H2608" s="388">
        <v>25</v>
      </c>
      <c r="I2608" s="388">
        <v>0</v>
      </c>
      <c r="J2608" s="388">
        <v>0</v>
      </c>
      <c r="K2608" s="386" t="s">
        <v>379</v>
      </c>
      <c r="L2608" s="386" t="s">
        <v>41</v>
      </c>
      <c r="M2608" s="386" t="s">
        <v>243</v>
      </c>
      <c r="N2608" s="386" t="s">
        <v>380</v>
      </c>
      <c r="O2608" s="386" t="s">
        <v>102</v>
      </c>
      <c r="P2608" s="386" t="s">
        <v>46</v>
      </c>
      <c r="Q2608" s="386" t="s">
        <v>103</v>
      </c>
      <c r="R2608" s="386"/>
      <c r="S2608" s="386"/>
      <c r="T2608" s="386" t="s">
        <v>391</v>
      </c>
      <c r="U2608" s="386" t="s">
        <v>407</v>
      </c>
    </row>
    <row r="2609" spans="1:21">
      <c r="A2609" s="386" t="s">
        <v>379</v>
      </c>
      <c r="B2609" s="386" t="s">
        <v>15</v>
      </c>
      <c r="C2609" s="386"/>
      <c r="D2609" s="387">
        <v>45139</v>
      </c>
      <c r="E2609" s="386">
        <v>8</v>
      </c>
      <c r="F2609" s="386">
        <v>2023</v>
      </c>
      <c r="G2609" s="388">
        <v>0</v>
      </c>
      <c r="H2609" s="388">
        <v>25</v>
      </c>
      <c r="I2609" s="388">
        <v>0</v>
      </c>
      <c r="J2609" s="388">
        <v>0</v>
      </c>
      <c r="K2609" s="386" t="s">
        <v>379</v>
      </c>
      <c r="L2609" s="386" t="s">
        <v>41</v>
      </c>
      <c r="M2609" s="386" t="s">
        <v>243</v>
      </c>
      <c r="N2609" s="386" t="s">
        <v>380</v>
      </c>
      <c r="O2609" s="386" t="s">
        <v>102</v>
      </c>
      <c r="P2609" s="386" t="s">
        <v>46</v>
      </c>
      <c r="Q2609" s="386" t="s">
        <v>103</v>
      </c>
      <c r="R2609" s="386"/>
      <c r="S2609" s="386"/>
      <c r="T2609" s="386" t="s">
        <v>391</v>
      </c>
      <c r="U2609" s="386" t="s">
        <v>407</v>
      </c>
    </row>
    <row r="2610" spans="1:21">
      <c r="A2610" s="386" t="s">
        <v>379</v>
      </c>
      <c r="B2610" s="386" t="s">
        <v>16</v>
      </c>
      <c r="C2610" s="386"/>
      <c r="D2610" s="387">
        <v>45139</v>
      </c>
      <c r="E2610" s="386">
        <v>8</v>
      </c>
      <c r="F2610" s="386">
        <v>2023</v>
      </c>
      <c r="G2610" s="388">
        <v>0</v>
      </c>
      <c r="H2610" s="388">
        <v>25</v>
      </c>
      <c r="I2610" s="388">
        <v>0</v>
      </c>
      <c r="J2610" s="388">
        <v>0</v>
      </c>
      <c r="K2610" s="386" t="s">
        <v>379</v>
      </c>
      <c r="L2610" s="386" t="s">
        <v>41</v>
      </c>
      <c r="M2610" s="386" t="s">
        <v>243</v>
      </c>
      <c r="N2610" s="386" t="s">
        <v>380</v>
      </c>
      <c r="O2610" s="386" t="s">
        <v>102</v>
      </c>
      <c r="P2610" s="386" t="s">
        <v>46</v>
      </c>
      <c r="Q2610" s="386" t="s">
        <v>103</v>
      </c>
      <c r="R2610" s="386"/>
      <c r="S2610" s="386"/>
      <c r="T2610" s="386" t="s">
        <v>391</v>
      </c>
      <c r="U2610" s="386" t="s">
        <v>407</v>
      </c>
    </row>
    <row r="2611" spans="1:21">
      <c r="A2611" s="386" t="s">
        <v>379</v>
      </c>
      <c r="B2611" s="386" t="s">
        <v>17</v>
      </c>
      <c r="C2611" s="386"/>
      <c r="D2611" s="387">
        <v>45139</v>
      </c>
      <c r="E2611" s="386">
        <v>8</v>
      </c>
      <c r="F2611" s="386">
        <v>2023</v>
      </c>
      <c r="G2611" s="388">
        <v>0</v>
      </c>
      <c r="H2611" s="388">
        <v>25</v>
      </c>
      <c r="I2611" s="388">
        <v>0</v>
      </c>
      <c r="J2611" s="388">
        <v>0</v>
      </c>
      <c r="K2611" s="386" t="s">
        <v>379</v>
      </c>
      <c r="L2611" s="386" t="s">
        <v>41</v>
      </c>
      <c r="M2611" s="386" t="s">
        <v>243</v>
      </c>
      <c r="N2611" s="386" t="s">
        <v>380</v>
      </c>
      <c r="O2611" s="386" t="s">
        <v>102</v>
      </c>
      <c r="P2611" s="386" t="s">
        <v>46</v>
      </c>
      <c r="Q2611" s="386" t="s">
        <v>103</v>
      </c>
      <c r="R2611" s="386"/>
      <c r="S2611" s="386"/>
      <c r="T2611" s="386" t="s">
        <v>391</v>
      </c>
      <c r="U2611" s="386" t="s">
        <v>407</v>
      </c>
    </row>
    <row r="2612" spans="1:21">
      <c r="A2612" s="386" t="s">
        <v>379</v>
      </c>
      <c r="B2612" s="386" t="s">
        <v>132</v>
      </c>
      <c r="C2612" s="386"/>
      <c r="D2612" s="387">
        <v>45139</v>
      </c>
      <c r="E2612" s="386">
        <v>8</v>
      </c>
      <c r="F2612" s="386">
        <v>2023</v>
      </c>
      <c r="G2612" s="388">
        <v>0</v>
      </c>
      <c r="H2612" s="388">
        <v>25</v>
      </c>
      <c r="I2612" s="388">
        <v>0</v>
      </c>
      <c r="J2612" s="388">
        <v>0</v>
      </c>
      <c r="K2612" s="386" t="s">
        <v>379</v>
      </c>
      <c r="L2612" s="386" t="s">
        <v>41</v>
      </c>
      <c r="M2612" s="386" t="s">
        <v>243</v>
      </c>
      <c r="N2612" s="386" t="s">
        <v>380</v>
      </c>
      <c r="O2612" s="386" t="s">
        <v>102</v>
      </c>
      <c r="P2612" s="386" t="s">
        <v>46</v>
      </c>
      <c r="Q2612" s="386" t="s">
        <v>103</v>
      </c>
      <c r="R2612" s="386"/>
      <c r="S2612" s="386"/>
      <c r="T2612" s="386" t="s">
        <v>391</v>
      </c>
      <c r="U2612" s="386" t="s">
        <v>407</v>
      </c>
    </row>
    <row r="2613" spans="1:21">
      <c r="A2613" s="386" t="s">
        <v>379</v>
      </c>
      <c r="B2613" s="386" t="s">
        <v>13</v>
      </c>
      <c r="C2613" s="386"/>
      <c r="D2613" s="387">
        <v>45139</v>
      </c>
      <c r="E2613" s="386">
        <v>8</v>
      </c>
      <c r="F2613" s="386">
        <v>2023</v>
      </c>
      <c r="G2613" s="388">
        <v>0</v>
      </c>
      <c r="H2613" s="388">
        <v>25</v>
      </c>
      <c r="I2613" s="388">
        <v>0</v>
      </c>
      <c r="J2613" s="388">
        <v>0</v>
      </c>
      <c r="K2613" s="386" t="s">
        <v>379</v>
      </c>
      <c r="L2613" s="386" t="s">
        <v>41</v>
      </c>
      <c r="M2613" s="386" t="s">
        <v>243</v>
      </c>
      <c r="N2613" s="386" t="s">
        <v>380</v>
      </c>
      <c r="O2613" s="386" t="s">
        <v>102</v>
      </c>
      <c r="P2613" s="386" t="s">
        <v>46</v>
      </c>
      <c r="Q2613" s="386" t="s">
        <v>103</v>
      </c>
      <c r="R2613" s="386"/>
      <c r="S2613" s="386"/>
      <c r="T2613" s="386" t="s">
        <v>391</v>
      </c>
      <c r="U2613" s="386" t="s">
        <v>407</v>
      </c>
    </row>
    <row r="2614" spans="1:21">
      <c r="A2614" s="386" t="s">
        <v>379</v>
      </c>
      <c r="B2614" s="386" t="s">
        <v>14</v>
      </c>
      <c r="C2614" s="386"/>
      <c r="D2614" s="387">
        <v>45139</v>
      </c>
      <c r="E2614" s="386">
        <v>8</v>
      </c>
      <c r="F2614" s="386">
        <v>2023</v>
      </c>
      <c r="G2614" s="388">
        <v>0</v>
      </c>
      <c r="H2614" s="388">
        <v>25</v>
      </c>
      <c r="I2614" s="388">
        <v>0</v>
      </c>
      <c r="J2614" s="388">
        <v>0</v>
      </c>
      <c r="K2614" s="386" t="s">
        <v>379</v>
      </c>
      <c r="L2614" s="386" t="s">
        <v>41</v>
      </c>
      <c r="M2614" s="386" t="s">
        <v>243</v>
      </c>
      <c r="N2614" s="386" t="s">
        <v>380</v>
      </c>
      <c r="O2614" s="386" t="s">
        <v>102</v>
      </c>
      <c r="P2614" s="386" t="s">
        <v>46</v>
      </c>
      <c r="Q2614" s="386" t="s">
        <v>103</v>
      </c>
      <c r="R2614" s="386"/>
      <c r="S2614" s="386"/>
      <c r="T2614" s="386" t="s">
        <v>391</v>
      </c>
      <c r="U2614" s="386" t="s">
        <v>407</v>
      </c>
    </row>
    <row r="2615" spans="1:21">
      <c r="A2615" s="386" t="s">
        <v>104</v>
      </c>
      <c r="B2615" s="386" t="s">
        <v>7</v>
      </c>
      <c r="C2615" s="386"/>
      <c r="D2615" s="387">
        <v>45139</v>
      </c>
      <c r="E2615" s="386">
        <v>8</v>
      </c>
      <c r="F2615" s="386">
        <v>2023</v>
      </c>
      <c r="G2615" s="388">
        <v>50</v>
      </c>
      <c r="H2615" s="388">
        <v>25</v>
      </c>
      <c r="I2615" s="388">
        <v>4.166666666666667</v>
      </c>
      <c r="J2615" s="388">
        <v>15.872640455942975</v>
      </c>
      <c r="K2615" s="386" t="s">
        <v>104</v>
      </c>
      <c r="L2615" s="386" t="s">
        <v>41</v>
      </c>
      <c r="M2615" s="386" t="s">
        <v>243</v>
      </c>
      <c r="N2615" s="386" t="s">
        <v>83</v>
      </c>
      <c r="O2615" s="386" t="s">
        <v>105</v>
      </c>
      <c r="P2615" s="386" t="s">
        <v>46</v>
      </c>
      <c r="Q2615" s="386" t="s">
        <v>106</v>
      </c>
      <c r="R2615" s="386"/>
      <c r="S2615" s="386"/>
      <c r="T2615" s="386" t="s">
        <v>391</v>
      </c>
      <c r="U2615" s="386" t="s">
        <v>407</v>
      </c>
    </row>
    <row r="2616" spans="1:21">
      <c r="A2616" s="386" t="s">
        <v>104</v>
      </c>
      <c r="B2616" s="386" t="s">
        <v>8</v>
      </c>
      <c r="C2616" s="386"/>
      <c r="D2616" s="387">
        <v>45139</v>
      </c>
      <c r="E2616" s="386">
        <v>8</v>
      </c>
      <c r="F2616" s="386">
        <v>2023</v>
      </c>
      <c r="G2616" s="388">
        <v>20</v>
      </c>
      <c r="H2616" s="388">
        <v>25</v>
      </c>
      <c r="I2616" s="388">
        <v>1.6666666666666667</v>
      </c>
      <c r="J2616" s="388">
        <v>0</v>
      </c>
      <c r="K2616" s="386" t="s">
        <v>104</v>
      </c>
      <c r="L2616" s="386" t="s">
        <v>41</v>
      </c>
      <c r="M2616" s="386" t="s">
        <v>243</v>
      </c>
      <c r="N2616" s="386" t="s">
        <v>83</v>
      </c>
      <c r="O2616" s="386" t="s">
        <v>105</v>
      </c>
      <c r="P2616" s="386" t="s">
        <v>46</v>
      </c>
      <c r="Q2616" s="386" t="s">
        <v>106</v>
      </c>
      <c r="R2616" s="386"/>
      <c r="S2616" s="386"/>
      <c r="T2616" s="386" t="s">
        <v>391</v>
      </c>
      <c r="U2616" s="386" t="s">
        <v>407</v>
      </c>
    </row>
    <row r="2617" spans="1:21">
      <c r="A2617" s="386" t="s">
        <v>104</v>
      </c>
      <c r="B2617" s="386" t="s">
        <v>9</v>
      </c>
      <c r="C2617" s="386"/>
      <c r="D2617" s="387">
        <v>45139</v>
      </c>
      <c r="E2617" s="386">
        <v>8</v>
      </c>
      <c r="F2617" s="386">
        <v>2023</v>
      </c>
      <c r="G2617" s="388">
        <v>25</v>
      </c>
      <c r="H2617" s="388">
        <v>25</v>
      </c>
      <c r="I2617" s="388">
        <v>2.0833333333333335</v>
      </c>
      <c r="J2617" s="388">
        <v>18.100884000000001</v>
      </c>
      <c r="K2617" s="386" t="s">
        <v>104</v>
      </c>
      <c r="L2617" s="386" t="s">
        <v>41</v>
      </c>
      <c r="M2617" s="386" t="s">
        <v>243</v>
      </c>
      <c r="N2617" s="386" t="s">
        <v>83</v>
      </c>
      <c r="O2617" s="386" t="s">
        <v>105</v>
      </c>
      <c r="P2617" s="386" t="s">
        <v>46</v>
      </c>
      <c r="Q2617" s="386" t="s">
        <v>106</v>
      </c>
      <c r="R2617" s="386"/>
      <c r="S2617" s="386"/>
      <c r="T2617" s="386" t="s">
        <v>391</v>
      </c>
      <c r="U2617" s="386" t="s">
        <v>407</v>
      </c>
    </row>
    <row r="2618" spans="1:21">
      <c r="A2618" s="386" t="s">
        <v>104</v>
      </c>
      <c r="B2618" s="386" t="s">
        <v>10</v>
      </c>
      <c r="C2618" s="386"/>
      <c r="D2618" s="387">
        <v>45139</v>
      </c>
      <c r="E2618" s="386">
        <v>8</v>
      </c>
      <c r="F2618" s="386">
        <v>2023</v>
      </c>
      <c r="G2618" s="388">
        <v>65</v>
      </c>
      <c r="H2618" s="388">
        <v>25</v>
      </c>
      <c r="I2618" s="388">
        <v>5.416666666666667</v>
      </c>
      <c r="J2618" s="388">
        <v>0</v>
      </c>
      <c r="K2618" s="386" t="s">
        <v>104</v>
      </c>
      <c r="L2618" s="386" t="s">
        <v>41</v>
      </c>
      <c r="M2618" s="386" t="s">
        <v>243</v>
      </c>
      <c r="N2618" s="386" t="s">
        <v>83</v>
      </c>
      <c r="O2618" s="386" t="s">
        <v>105</v>
      </c>
      <c r="P2618" s="386" t="s">
        <v>46</v>
      </c>
      <c r="Q2618" s="386" t="s">
        <v>106</v>
      </c>
      <c r="R2618" s="386"/>
      <c r="S2618" s="386"/>
      <c r="T2618" s="386" t="s">
        <v>391</v>
      </c>
      <c r="U2618" s="386" t="s">
        <v>407</v>
      </c>
    </row>
    <row r="2619" spans="1:21">
      <c r="A2619" s="386" t="s">
        <v>104</v>
      </c>
      <c r="B2619" s="386" t="s">
        <v>5</v>
      </c>
      <c r="C2619" s="386"/>
      <c r="D2619" s="387">
        <v>45139</v>
      </c>
      <c r="E2619" s="386">
        <v>8</v>
      </c>
      <c r="F2619" s="386">
        <v>2023</v>
      </c>
      <c r="G2619" s="388">
        <v>24</v>
      </c>
      <c r="H2619" s="388">
        <v>25</v>
      </c>
      <c r="I2619" s="388">
        <v>2</v>
      </c>
      <c r="J2619" s="388">
        <v>0</v>
      </c>
      <c r="K2619" s="386" t="s">
        <v>104</v>
      </c>
      <c r="L2619" s="386" t="s">
        <v>41</v>
      </c>
      <c r="M2619" s="386" t="s">
        <v>243</v>
      </c>
      <c r="N2619" s="386" t="s">
        <v>83</v>
      </c>
      <c r="O2619" s="386" t="s">
        <v>105</v>
      </c>
      <c r="P2619" s="386" t="s">
        <v>46</v>
      </c>
      <c r="Q2619" s="386" t="s">
        <v>106</v>
      </c>
      <c r="R2619" s="386"/>
      <c r="S2619" s="386"/>
      <c r="T2619" s="386" t="s">
        <v>391</v>
      </c>
      <c r="U2619" s="386" t="s">
        <v>407</v>
      </c>
    </row>
    <row r="2620" spans="1:21">
      <c r="A2620" s="386" t="s">
        <v>104</v>
      </c>
      <c r="B2620" s="386" t="s">
        <v>11</v>
      </c>
      <c r="C2620" s="386"/>
      <c r="D2620" s="387">
        <v>45139</v>
      </c>
      <c r="E2620" s="386">
        <v>8</v>
      </c>
      <c r="F2620" s="386">
        <v>2023</v>
      </c>
      <c r="G2620" s="388">
        <v>60</v>
      </c>
      <c r="H2620" s="388">
        <v>25</v>
      </c>
      <c r="I2620" s="388">
        <v>5</v>
      </c>
      <c r="J2620" s="388">
        <v>0</v>
      </c>
      <c r="K2620" s="386" t="s">
        <v>104</v>
      </c>
      <c r="L2620" s="386" t="s">
        <v>41</v>
      </c>
      <c r="M2620" s="386" t="s">
        <v>243</v>
      </c>
      <c r="N2620" s="386" t="s">
        <v>83</v>
      </c>
      <c r="O2620" s="386" t="s">
        <v>105</v>
      </c>
      <c r="P2620" s="386" t="s">
        <v>46</v>
      </c>
      <c r="Q2620" s="386" t="s">
        <v>106</v>
      </c>
      <c r="R2620" s="386"/>
      <c r="S2620" s="386"/>
      <c r="T2620" s="386" t="s">
        <v>391</v>
      </c>
      <c r="U2620" s="386" t="s">
        <v>407</v>
      </c>
    </row>
    <row r="2621" spans="1:21">
      <c r="A2621" s="386" t="s">
        <v>104</v>
      </c>
      <c r="B2621" s="386" t="s">
        <v>12</v>
      </c>
      <c r="C2621" s="386"/>
      <c r="D2621" s="387">
        <v>45139</v>
      </c>
      <c r="E2621" s="386">
        <v>8</v>
      </c>
      <c r="F2621" s="386">
        <v>2023</v>
      </c>
      <c r="G2621" s="388">
        <v>0</v>
      </c>
      <c r="H2621" s="388">
        <v>25</v>
      </c>
      <c r="I2621" s="388">
        <v>0</v>
      </c>
      <c r="J2621" s="388">
        <v>0</v>
      </c>
      <c r="K2621" s="386" t="s">
        <v>104</v>
      </c>
      <c r="L2621" s="386" t="s">
        <v>41</v>
      </c>
      <c r="M2621" s="386" t="s">
        <v>243</v>
      </c>
      <c r="N2621" s="386" t="s">
        <v>83</v>
      </c>
      <c r="O2621" s="386" t="s">
        <v>105</v>
      </c>
      <c r="P2621" s="386" t="s">
        <v>46</v>
      </c>
      <c r="Q2621" s="386" t="s">
        <v>106</v>
      </c>
      <c r="R2621" s="386"/>
      <c r="S2621" s="386"/>
      <c r="T2621" s="386" t="s">
        <v>391</v>
      </c>
      <c r="U2621" s="386" t="s">
        <v>407</v>
      </c>
    </row>
    <row r="2622" spans="1:21">
      <c r="A2622" s="386" t="s">
        <v>104</v>
      </c>
      <c r="B2622" s="386" t="s">
        <v>15</v>
      </c>
      <c r="C2622" s="386"/>
      <c r="D2622" s="387">
        <v>45139</v>
      </c>
      <c r="E2622" s="386">
        <v>8</v>
      </c>
      <c r="F2622" s="386">
        <v>2023</v>
      </c>
      <c r="G2622" s="388">
        <v>0</v>
      </c>
      <c r="H2622" s="388">
        <v>25</v>
      </c>
      <c r="I2622" s="388">
        <v>0</v>
      </c>
      <c r="J2622" s="388">
        <v>0</v>
      </c>
      <c r="K2622" s="386" t="s">
        <v>104</v>
      </c>
      <c r="L2622" s="386" t="s">
        <v>41</v>
      </c>
      <c r="M2622" s="386" t="s">
        <v>243</v>
      </c>
      <c r="N2622" s="386" t="s">
        <v>83</v>
      </c>
      <c r="O2622" s="386" t="s">
        <v>105</v>
      </c>
      <c r="P2622" s="386" t="s">
        <v>46</v>
      </c>
      <c r="Q2622" s="386" t="s">
        <v>106</v>
      </c>
      <c r="R2622" s="386"/>
      <c r="S2622" s="386"/>
      <c r="T2622" s="386" t="s">
        <v>391</v>
      </c>
      <c r="U2622" s="386" t="s">
        <v>407</v>
      </c>
    </row>
    <row r="2623" spans="1:21">
      <c r="A2623" s="386" t="s">
        <v>104</v>
      </c>
      <c r="B2623" s="386" t="s">
        <v>16</v>
      </c>
      <c r="C2623" s="386"/>
      <c r="D2623" s="387">
        <v>45139</v>
      </c>
      <c r="E2623" s="386">
        <v>8</v>
      </c>
      <c r="F2623" s="386">
        <v>2023</v>
      </c>
      <c r="G2623" s="388">
        <v>0</v>
      </c>
      <c r="H2623" s="388">
        <v>25</v>
      </c>
      <c r="I2623" s="388">
        <v>0</v>
      </c>
      <c r="J2623" s="388">
        <v>0</v>
      </c>
      <c r="K2623" s="386" t="s">
        <v>104</v>
      </c>
      <c r="L2623" s="386" t="s">
        <v>41</v>
      </c>
      <c r="M2623" s="386" t="s">
        <v>243</v>
      </c>
      <c r="N2623" s="386" t="s">
        <v>83</v>
      </c>
      <c r="O2623" s="386" t="s">
        <v>105</v>
      </c>
      <c r="P2623" s="386" t="s">
        <v>46</v>
      </c>
      <c r="Q2623" s="386" t="s">
        <v>106</v>
      </c>
      <c r="R2623" s="386"/>
      <c r="S2623" s="386"/>
      <c r="T2623" s="386" t="s">
        <v>391</v>
      </c>
      <c r="U2623" s="386" t="s">
        <v>407</v>
      </c>
    </row>
    <row r="2624" spans="1:21">
      <c r="A2624" s="386" t="s">
        <v>104</v>
      </c>
      <c r="B2624" s="386" t="s">
        <v>17</v>
      </c>
      <c r="C2624" s="386"/>
      <c r="D2624" s="387">
        <v>45139</v>
      </c>
      <c r="E2624" s="386">
        <v>8</v>
      </c>
      <c r="F2624" s="386">
        <v>2023</v>
      </c>
      <c r="G2624" s="388">
        <v>0</v>
      </c>
      <c r="H2624" s="388">
        <v>25</v>
      </c>
      <c r="I2624" s="388">
        <v>0</v>
      </c>
      <c r="J2624" s="388">
        <v>0</v>
      </c>
      <c r="K2624" s="386" t="s">
        <v>104</v>
      </c>
      <c r="L2624" s="386" t="s">
        <v>41</v>
      </c>
      <c r="M2624" s="386" t="s">
        <v>243</v>
      </c>
      <c r="N2624" s="386" t="s">
        <v>83</v>
      </c>
      <c r="O2624" s="386" t="s">
        <v>105</v>
      </c>
      <c r="P2624" s="386" t="s">
        <v>46</v>
      </c>
      <c r="Q2624" s="386" t="s">
        <v>106</v>
      </c>
      <c r="R2624" s="386"/>
      <c r="S2624" s="386"/>
      <c r="T2624" s="386" t="s">
        <v>391</v>
      </c>
      <c r="U2624" s="386" t="s">
        <v>407</v>
      </c>
    </row>
    <row r="2625" spans="1:21">
      <c r="A2625" s="386" t="s">
        <v>104</v>
      </c>
      <c r="B2625" s="386" t="s">
        <v>132</v>
      </c>
      <c r="C2625" s="386"/>
      <c r="D2625" s="387">
        <v>45139</v>
      </c>
      <c r="E2625" s="386">
        <v>8</v>
      </c>
      <c r="F2625" s="386">
        <v>2023</v>
      </c>
      <c r="G2625" s="388">
        <v>0</v>
      </c>
      <c r="H2625" s="388">
        <v>25</v>
      </c>
      <c r="I2625" s="388">
        <v>0</v>
      </c>
      <c r="J2625" s="388">
        <v>0</v>
      </c>
      <c r="K2625" s="386" t="s">
        <v>104</v>
      </c>
      <c r="L2625" s="386" t="s">
        <v>41</v>
      </c>
      <c r="M2625" s="386" t="s">
        <v>243</v>
      </c>
      <c r="N2625" s="386" t="s">
        <v>83</v>
      </c>
      <c r="O2625" s="386" t="s">
        <v>105</v>
      </c>
      <c r="P2625" s="386" t="s">
        <v>46</v>
      </c>
      <c r="Q2625" s="386" t="s">
        <v>106</v>
      </c>
      <c r="R2625" s="386"/>
      <c r="S2625" s="386"/>
      <c r="T2625" s="386" t="s">
        <v>391</v>
      </c>
      <c r="U2625" s="386" t="s">
        <v>407</v>
      </c>
    </row>
    <row r="2626" spans="1:21">
      <c r="A2626" s="386" t="s">
        <v>104</v>
      </c>
      <c r="B2626" s="386" t="s">
        <v>13</v>
      </c>
      <c r="C2626" s="386"/>
      <c r="D2626" s="387">
        <v>45139</v>
      </c>
      <c r="E2626" s="386">
        <v>8</v>
      </c>
      <c r="F2626" s="386">
        <v>2023</v>
      </c>
      <c r="G2626" s="388">
        <v>0</v>
      </c>
      <c r="H2626" s="388">
        <v>25</v>
      </c>
      <c r="I2626" s="388">
        <v>0</v>
      </c>
      <c r="J2626" s="388">
        <v>0</v>
      </c>
      <c r="K2626" s="386" t="s">
        <v>104</v>
      </c>
      <c r="L2626" s="386" t="s">
        <v>41</v>
      </c>
      <c r="M2626" s="386" t="s">
        <v>243</v>
      </c>
      <c r="N2626" s="386" t="s">
        <v>83</v>
      </c>
      <c r="O2626" s="386" t="s">
        <v>105</v>
      </c>
      <c r="P2626" s="386" t="s">
        <v>46</v>
      </c>
      <c r="Q2626" s="386" t="s">
        <v>106</v>
      </c>
      <c r="R2626" s="386"/>
      <c r="S2626" s="386"/>
      <c r="T2626" s="386" t="s">
        <v>391</v>
      </c>
      <c r="U2626" s="386" t="s">
        <v>407</v>
      </c>
    </row>
    <row r="2627" spans="1:21">
      <c r="A2627" s="386" t="s">
        <v>104</v>
      </c>
      <c r="B2627" s="386" t="s">
        <v>14</v>
      </c>
      <c r="C2627" s="386"/>
      <c r="D2627" s="387">
        <v>45139</v>
      </c>
      <c r="E2627" s="386">
        <v>8</v>
      </c>
      <c r="F2627" s="386">
        <v>2023</v>
      </c>
      <c r="G2627" s="388">
        <v>0</v>
      </c>
      <c r="H2627" s="388">
        <v>25</v>
      </c>
      <c r="I2627" s="388">
        <v>0</v>
      </c>
      <c r="J2627" s="388">
        <v>0</v>
      </c>
      <c r="K2627" s="386" t="s">
        <v>104</v>
      </c>
      <c r="L2627" s="386" t="s">
        <v>41</v>
      </c>
      <c r="M2627" s="386" t="s">
        <v>243</v>
      </c>
      <c r="N2627" s="386" t="s">
        <v>83</v>
      </c>
      <c r="O2627" s="386" t="s">
        <v>105</v>
      </c>
      <c r="P2627" s="386" t="s">
        <v>46</v>
      </c>
      <c r="Q2627" s="386" t="s">
        <v>106</v>
      </c>
      <c r="R2627" s="386"/>
      <c r="S2627" s="386"/>
      <c r="T2627" s="386" t="s">
        <v>391</v>
      </c>
      <c r="U2627" s="386" t="s">
        <v>407</v>
      </c>
    </row>
    <row r="2628" spans="1:21">
      <c r="A2628" s="386" t="s">
        <v>108</v>
      </c>
      <c r="B2628" s="386" t="s">
        <v>138</v>
      </c>
      <c r="C2628" s="386"/>
      <c r="D2628" s="387">
        <v>45139</v>
      </c>
      <c r="E2628" s="386">
        <v>8</v>
      </c>
      <c r="F2628" s="386">
        <v>2023</v>
      </c>
      <c r="G2628" s="388">
        <v>30</v>
      </c>
      <c r="H2628" s="388">
        <v>25</v>
      </c>
      <c r="I2628" s="388">
        <v>2.5</v>
      </c>
      <c r="J2628" s="388">
        <v>0</v>
      </c>
      <c r="K2628" s="386" t="s">
        <v>108</v>
      </c>
      <c r="L2628" s="386" t="s">
        <v>41</v>
      </c>
      <c r="M2628" s="386" t="s">
        <v>382</v>
      </c>
      <c r="N2628" s="386" t="s">
        <v>109</v>
      </c>
      <c r="O2628" s="386" t="s">
        <v>110</v>
      </c>
      <c r="P2628" s="386" t="s">
        <v>60</v>
      </c>
      <c r="Q2628" s="386" t="s">
        <v>237</v>
      </c>
      <c r="R2628" s="386"/>
      <c r="S2628" s="386"/>
      <c r="T2628" s="386" t="s">
        <v>391</v>
      </c>
      <c r="U2628" s="386" t="s">
        <v>407</v>
      </c>
    </row>
    <row r="2629" spans="1:21">
      <c r="A2629" s="386" t="s">
        <v>108</v>
      </c>
      <c r="B2629" s="386" t="s">
        <v>139</v>
      </c>
      <c r="C2629" s="386"/>
      <c r="D2629" s="387">
        <v>45139</v>
      </c>
      <c r="E2629" s="386">
        <v>8</v>
      </c>
      <c r="F2629" s="386">
        <v>2023</v>
      </c>
      <c r="G2629" s="388">
        <v>50</v>
      </c>
      <c r="H2629" s="388">
        <v>25</v>
      </c>
      <c r="I2629" s="388">
        <v>4.166666666666667</v>
      </c>
      <c r="J2629" s="388">
        <v>194.51</v>
      </c>
      <c r="K2629" s="386" t="s">
        <v>108</v>
      </c>
      <c r="L2629" s="386" t="s">
        <v>41</v>
      </c>
      <c r="M2629" s="386" t="s">
        <v>382</v>
      </c>
      <c r="N2629" s="386" t="s">
        <v>109</v>
      </c>
      <c r="O2629" s="386" t="s">
        <v>110</v>
      </c>
      <c r="P2629" s="386" t="s">
        <v>60</v>
      </c>
      <c r="Q2629" s="386" t="s">
        <v>237</v>
      </c>
      <c r="R2629" s="386"/>
      <c r="S2629" s="386"/>
      <c r="T2629" s="386" t="s">
        <v>391</v>
      </c>
      <c r="U2629" s="386" t="s">
        <v>407</v>
      </c>
    </row>
    <row r="2630" spans="1:21">
      <c r="A2630" s="386" t="s">
        <v>108</v>
      </c>
      <c r="B2630" s="386" t="s">
        <v>140</v>
      </c>
      <c r="C2630" s="386"/>
      <c r="D2630" s="387">
        <v>45139</v>
      </c>
      <c r="E2630" s="386">
        <v>8</v>
      </c>
      <c r="F2630" s="386">
        <v>2023</v>
      </c>
      <c r="G2630" s="388">
        <v>15</v>
      </c>
      <c r="H2630" s="388">
        <v>25</v>
      </c>
      <c r="I2630" s="388">
        <v>1.25</v>
      </c>
      <c r="J2630" s="388">
        <v>0</v>
      </c>
      <c r="K2630" s="386" t="s">
        <v>108</v>
      </c>
      <c r="L2630" s="386" t="s">
        <v>41</v>
      </c>
      <c r="M2630" s="386" t="s">
        <v>382</v>
      </c>
      <c r="N2630" s="386" t="s">
        <v>109</v>
      </c>
      <c r="O2630" s="386" t="s">
        <v>110</v>
      </c>
      <c r="P2630" s="386" t="s">
        <v>60</v>
      </c>
      <c r="Q2630" s="386" t="s">
        <v>237</v>
      </c>
      <c r="R2630" s="386"/>
      <c r="S2630" s="386"/>
      <c r="T2630" s="386" t="s">
        <v>391</v>
      </c>
      <c r="U2630" s="386" t="s">
        <v>407</v>
      </c>
    </row>
    <row r="2631" spans="1:21">
      <c r="A2631" s="386" t="s">
        <v>108</v>
      </c>
      <c r="B2631" s="386" t="s">
        <v>8</v>
      </c>
      <c r="C2631" s="386"/>
      <c r="D2631" s="387">
        <v>45139</v>
      </c>
      <c r="E2631" s="386">
        <v>8</v>
      </c>
      <c r="F2631" s="386">
        <v>2023</v>
      </c>
      <c r="G2631" s="388">
        <v>0</v>
      </c>
      <c r="H2631" s="388">
        <v>25</v>
      </c>
      <c r="I2631" s="388">
        <v>0</v>
      </c>
      <c r="J2631" s="388">
        <v>0</v>
      </c>
      <c r="K2631" s="386" t="s">
        <v>108</v>
      </c>
      <c r="L2631" s="386" t="s">
        <v>41</v>
      </c>
      <c r="M2631" s="386" t="s">
        <v>382</v>
      </c>
      <c r="N2631" s="386" t="s">
        <v>109</v>
      </c>
      <c r="O2631" s="386" t="s">
        <v>110</v>
      </c>
      <c r="P2631" s="386" t="s">
        <v>60</v>
      </c>
      <c r="Q2631" s="386" t="s">
        <v>237</v>
      </c>
      <c r="R2631" s="386"/>
      <c r="S2631" s="386"/>
      <c r="T2631" s="386" t="s">
        <v>391</v>
      </c>
      <c r="U2631" s="386" t="s">
        <v>407</v>
      </c>
    </row>
    <row r="2632" spans="1:21">
      <c r="A2632" s="386" t="s">
        <v>108</v>
      </c>
      <c r="B2632" s="386" t="s">
        <v>9</v>
      </c>
      <c r="C2632" s="386"/>
      <c r="D2632" s="387">
        <v>45139</v>
      </c>
      <c r="E2632" s="386">
        <v>8</v>
      </c>
      <c r="F2632" s="386">
        <v>2023</v>
      </c>
      <c r="G2632" s="388">
        <v>26</v>
      </c>
      <c r="H2632" s="388">
        <v>25</v>
      </c>
      <c r="I2632" s="388">
        <v>2.1666666666666665</v>
      </c>
      <c r="J2632" s="388">
        <v>0</v>
      </c>
      <c r="K2632" s="386" t="s">
        <v>108</v>
      </c>
      <c r="L2632" s="386" t="s">
        <v>41</v>
      </c>
      <c r="M2632" s="386" t="s">
        <v>382</v>
      </c>
      <c r="N2632" s="386" t="s">
        <v>109</v>
      </c>
      <c r="O2632" s="386" t="s">
        <v>110</v>
      </c>
      <c r="P2632" s="386" t="s">
        <v>60</v>
      </c>
      <c r="Q2632" s="386" t="s">
        <v>237</v>
      </c>
      <c r="R2632" s="386"/>
      <c r="S2632" s="386"/>
      <c r="T2632" s="386" t="s">
        <v>391</v>
      </c>
      <c r="U2632" s="386" t="s">
        <v>407</v>
      </c>
    </row>
    <row r="2633" spans="1:21">
      <c r="A2633" s="386" t="s">
        <v>108</v>
      </c>
      <c r="B2633" s="386" t="s">
        <v>10</v>
      </c>
      <c r="C2633" s="386"/>
      <c r="D2633" s="387">
        <v>45139</v>
      </c>
      <c r="E2633" s="386">
        <v>8</v>
      </c>
      <c r="F2633" s="386">
        <v>2023</v>
      </c>
      <c r="G2633" s="388">
        <v>0</v>
      </c>
      <c r="H2633" s="388">
        <v>25</v>
      </c>
      <c r="I2633" s="388">
        <v>0</v>
      </c>
      <c r="J2633" s="388">
        <v>0</v>
      </c>
      <c r="K2633" s="386" t="s">
        <v>108</v>
      </c>
      <c r="L2633" s="386" t="s">
        <v>41</v>
      </c>
      <c r="M2633" s="386" t="s">
        <v>382</v>
      </c>
      <c r="N2633" s="386" t="s">
        <v>109</v>
      </c>
      <c r="O2633" s="386" t="s">
        <v>110</v>
      </c>
      <c r="P2633" s="386" t="s">
        <v>60</v>
      </c>
      <c r="Q2633" s="386" t="s">
        <v>237</v>
      </c>
      <c r="R2633" s="386"/>
      <c r="S2633" s="386"/>
      <c r="T2633" s="386" t="s">
        <v>391</v>
      </c>
      <c r="U2633" s="386" t="s">
        <v>407</v>
      </c>
    </row>
    <row r="2634" spans="1:21">
      <c r="A2634" s="386" t="s">
        <v>108</v>
      </c>
      <c r="B2634" s="386" t="s">
        <v>5</v>
      </c>
      <c r="C2634" s="386"/>
      <c r="D2634" s="387">
        <v>45139</v>
      </c>
      <c r="E2634" s="386">
        <v>8</v>
      </c>
      <c r="F2634" s="386">
        <v>2023</v>
      </c>
      <c r="G2634" s="388">
        <v>10</v>
      </c>
      <c r="H2634" s="388">
        <v>25</v>
      </c>
      <c r="I2634" s="388">
        <v>0.83333333333333337</v>
      </c>
      <c r="J2634" s="388">
        <v>0</v>
      </c>
      <c r="K2634" s="386" t="s">
        <v>108</v>
      </c>
      <c r="L2634" s="386" t="s">
        <v>41</v>
      </c>
      <c r="M2634" s="386" t="s">
        <v>382</v>
      </c>
      <c r="N2634" s="386" t="s">
        <v>109</v>
      </c>
      <c r="O2634" s="386" t="s">
        <v>110</v>
      </c>
      <c r="P2634" s="386" t="s">
        <v>60</v>
      </c>
      <c r="Q2634" s="386" t="s">
        <v>237</v>
      </c>
      <c r="R2634" s="386"/>
      <c r="S2634" s="386"/>
      <c r="T2634" s="386" t="s">
        <v>391</v>
      </c>
      <c r="U2634" s="386" t="s">
        <v>407</v>
      </c>
    </row>
    <row r="2635" spans="1:21">
      <c r="A2635" s="386" t="s">
        <v>108</v>
      </c>
      <c r="B2635" s="386" t="s">
        <v>11</v>
      </c>
      <c r="C2635" s="386"/>
      <c r="D2635" s="387">
        <v>45139</v>
      </c>
      <c r="E2635" s="386">
        <v>8</v>
      </c>
      <c r="F2635" s="386">
        <v>2023</v>
      </c>
      <c r="G2635" s="388">
        <v>110</v>
      </c>
      <c r="H2635" s="388">
        <v>25</v>
      </c>
      <c r="I2635" s="388">
        <v>9.1666666666666661</v>
      </c>
      <c r="J2635" s="388">
        <v>4.03</v>
      </c>
      <c r="K2635" s="386" t="s">
        <v>108</v>
      </c>
      <c r="L2635" s="386" t="s">
        <v>41</v>
      </c>
      <c r="M2635" s="386" t="s">
        <v>382</v>
      </c>
      <c r="N2635" s="386" t="s">
        <v>109</v>
      </c>
      <c r="O2635" s="386" t="s">
        <v>110</v>
      </c>
      <c r="P2635" s="386" t="s">
        <v>60</v>
      </c>
      <c r="Q2635" s="386" t="s">
        <v>237</v>
      </c>
      <c r="R2635" s="386"/>
      <c r="S2635" s="386"/>
      <c r="T2635" s="386" t="s">
        <v>391</v>
      </c>
      <c r="U2635" s="386" t="s">
        <v>407</v>
      </c>
    </row>
    <row r="2636" spans="1:21">
      <c r="A2636" s="386" t="s">
        <v>108</v>
      </c>
      <c r="B2636" s="386" t="s">
        <v>12</v>
      </c>
      <c r="C2636" s="386"/>
      <c r="D2636" s="387">
        <v>45139</v>
      </c>
      <c r="E2636" s="386">
        <v>8</v>
      </c>
      <c r="F2636" s="386">
        <v>2023</v>
      </c>
      <c r="G2636" s="388">
        <v>15</v>
      </c>
      <c r="H2636" s="388">
        <v>25</v>
      </c>
      <c r="I2636" s="388">
        <v>1.25</v>
      </c>
      <c r="J2636" s="388">
        <v>0</v>
      </c>
      <c r="K2636" s="386" t="s">
        <v>108</v>
      </c>
      <c r="L2636" s="386" t="s">
        <v>41</v>
      </c>
      <c r="M2636" s="386" t="s">
        <v>382</v>
      </c>
      <c r="N2636" s="386" t="s">
        <v>109</v>
      </c>
      <c r="O2636" s="386" t="s">
        <v>110</v>
      </c>
      <c r="P2636" s="386" t="s">
        <v>60</v>
      </c>
      <c r="Q2636" s="386" t="s">
        <v>237</v>
      </c>
      <c r="R2636" s="386"/>
      <c r="S2636" s="386"/>
      <c r="T2636" s="386" t="s">
        <v>391</v>
      </c>
      <c r="U2636" s="386" t="s">
        <v>407</v>
      </c>
    </row>
    <row r="2637" spans="1:21">
      <c r="A2637" s="386" t="s">
        <v>108</v>
      </c>
      <c r="B2637" s="386" t="s">
        <v>15</v>
      </c>
      <c r="C2637" s="386"/>
      <c r="D2637" s="387">
        <v>45139</v>
      </c>
      <c r="E2637" s="386">
        <v>8</v>
      </c>
      <c r="F2637" s="386">
        <v>2023</v>
      </c>
      <c r="G2637" s="388">
        <v>0</v>
      </c>
      <c r="H2637" s="388">
        <v>25</v>
      </c>
      <c r="I2637" s="388">
        <v>0</v>
      </c>
      <c r="J2637" s="388">
        <v>0</v>
      </c>
      <c r="K2637" s="386" t="s">
        <v>108</v>
      </c>
      <c r="L2637" s="386" t="s">
        <v>41</v>
      </c>
      <c r="M2637" s="386" t="s">
        <v>382</v>
      </c>
      <c r="N2637" s="386" t="s">
        <v>109</v>
      </c>
      <c r="O2637" s="386" t="s">
        <v>110</v>
      </c>
      <c r="P2637" s="386" t="s">
        <v>60</v>
      </c>
      <c r="Q2637" s="386" t="s">
        <v>237</v>
      </c>
      <c r="R2637" s="386"/>
      <c r="S2637" s="386"/>
      <c r="T2637" s="386" t="s">
        <v>391</v>
      </c>
      <c r="U2637" s="386" t="s">
        <v>407</v>
      </c>
    </row>
    <row r="2638" spans="1:21">
      <c r="A2638" s="386" t="s">
        <v>108</v>
      </c>
      <c r="B2638" s="386" t="s">
        <v>16</v>
      </c>
      <c r="C2638" s="386"/>
      <c r="D2638" s="387">
        <v>45139</v>
      </c>
      <c r="E2638" s="386">
        <v>8</v>
      </c>
      <c r="F2638" s="386">
        <v>2023</v>
      </c>
      <c r="G2638" s="388">
        <v>0</v>
      </c>
      <c r="H2638" s="388">
        <v>25</v>
      </c>
      <c r="I2638" s="388">
        <v>0</v>
      </c>
      <c r="J2638" s="388">
        <v>0</v>
      </c>
      <c r="K2638" s="386" t="s">
        <v>108</v>
      </c>
      <c r="L2638" s="386" t="s">
        <v>41</v>
      </c>
      <c r="M2638" s="386" t="s">
        <v>382</v>
      </c>
      <c r="N2638" s="386" t="s">
        <v>109</v>
      </c>
      <c r="O2638" s="386" t="s">
        <v>110</v>
      </c>
      <c r="P2638" s="386" t="s">
        <v>60</v>
      </c>
      <c r="Q2638" s="386" t="s">
        <v>237</v>
      </c>
      <c r="R2638" s="386"/>
      <c r="S2638" s="386"/>
      <c r="T2638" s="386" t="s">
        <v>391</v>
      </c>
      <c r="U2638" s="386" t="s">
        <v>407</v>
      </c>
    </row>
    <row r="2639" spans="1:21">
      <c r="A2639" s="386" t="s">
        <v>108</v>
      </c>
      <c r="B2639" s="386" t="s">
        <v>17</v>
      </c>
      <c r="C2639" s="386"/>
      <c r="D2639" s="387">
        <v>45139</v>
      </c>
      <c r="E2639" s="386">
        <v>8</v>
      </c>
      <c r="F2639" s="386">
        <v>2023</v>
      </c>
      <c r="G2639" s="388">
        <v>0</v>
      </c>
      <c r="H2639" s="388">
        <v>25</v>
      </c>
      <c r="I2639" s="388">
        <v>0</v>
      </c>
      <c r="J2639" s="388">
        <v>0</v>
      </c>
      <c r="K2639" s="386" t="s">
        <v>108</v>
      </c>
      <c r="L2639" s="386" t="s">
        <v>41</v>
      </c>
      <c r="M2639" s="386" t="s">
        <v>382</v>
      </c>
      <c r="N2639" s="386" t="s">
        <v>109</v>
      </c>
      <c r="O2639" s="386" t="s">
        <v>110</v>
      </c>
      <c r="P2639" s="386" t="s">
        <v>60</v>
      </c>
      <c r="Q2639" s="386" t="s">
        <v>237</v>
      </c>
      <c r="R2639" s="386"/>
      <c r="S2639" s="386"/>
      <c r="T2639" s="386" t="s">
        <v>391</v>
      </c>
      <c r="U2639" s="386" t="s">
        <v>407</v>
      </c>
    </row>
    <row r="2640" spans="1:21">
      <c r="A2640" s="386" t="s">
        <v>108</v>
      </c>
      <c r="B2640" s="386" t="s">
        <v>132</v>
      </c>
      <c r="C2640" s="386"/>
      <c r="D2640" s="387">
        <v>45139</v>
      </c>
      <c r="E2640" s="386">
        <v>8</v>
      </c>
      <c r="F2640" s="386">
        <v>2023</v>
      </c>
      <c r="G2640" s="388">
        <v>0</v>
      </c>
      <c r="H2640" s="388">
        <v>25</v>
      </c>
      <c r="I2640" s="388">
        <v>0</v>
      </c>
      <c r="J2640" s="388">
        <v>0</v>
      </c>
      <c r="K2640" s="386" t="s">
        <v>108</v>
      </c>
      <c r="L2640" s="386" t="s">
        <v>41</v>
      </c>
      <c r="M2640" s="386" t="s">
        <v>382</v>
      </c>
      <c r="N2640" s="386" t="s">
        <v>109</v>
      </c>
      <c r="O2640" s="386" t="s">
        <v>110</v>
      </c>
      <c r="P2640" s="386" t="s">
        <v>60</v>
      </c>
      <c r="Q2640" s="386" t="s">
        <v>237</v>
      </c>
      <c r="R2640" s="386"/>
      <c r="S2640" s="386"/>
      <c r="T2640" s="386" t="s">
        <v>391</v>
      </c>
      <c r="U2640" s="386" t="s">
        <v>407</v>
      </c>
    </row>
    <row r="2641" spans="1:21">
      <c r="A2641" s="386" t="s">
        <v>108</v>
      </c>
      <c r="B2641" s="386" t="s">
        <v>13</v>
      </c>
      <c r="C2641" s="386"/>
      <c r="D2641" s="387">
        <v>45139</v>
      </c>
      <c r="E2641" s="386">
        <v>8</v>
      </c>
      <c r="F2641" s="386">
        <v>2023</v>
      </c>
      <c r="G2641" s="388">
        <v>0</v>
      </c>
      <c r="H2641" s="388">
        <v>25</v>
      </c>
      <c r="I2641" s="388">
        <v>0</v>
      </c>
      <c r="J2641" s="388">
        <v>0</v>
      </c>
      <c r="K2641" s="386" t="s">
        <v>108</v>
      </c>
      <c r="L2641" s="386" t="s">
        <v>41</v>
      </c>
      <c r="M2641" s="386" t="s">
        <v>382</v>
      </c>
      <c r="N2641" s="386" t="s">
        <v>109</v>
      </c>
      <c r="O2641" s="386" t="s">
        <v>110</v>
      </c>
      <c r="P2641" s="386" t="s">
        <v>60</v>
      </c>
      <c r="Q2641" s="386" t="s">
        <v>237</v>
      </c>
      <c r="R2641" s="386"/>
      <c r="S2641" s="386"/>
      <c r="T2641" s="386" t="s">
        <v>391</v>
      </c>
      <c r="U2641" s="386" t="s">
        <v>407</v>
      </c>
    </row>
    <row r="2642" spans="1:21">
      <c r="A2642" s="386" t="s">
        <v>108</v>
      </c>
      <c r="B2642" s="386" t="s">
        <v>14</v>
      </c>
      <c r="C2642" s="386"/>
      <c r="D2642" s="387">
        <v>45139</v>
      </c>
      <c r="E2642" s="386">
        <v>8</v>
      </c>
      <c r="F2642" s="386">
        <v>2023</v>
      </c>
      <c r="G2642" s="388">
        <v>0</v>
      </c>
      <c r="H2642" s="388">
        <v>25</v>
      </c>
      <c r="I2642" s="388">
        <v>0</v>
      </c>
      <c r="J2642" s="388">
        <v>0</v>
      </c>
      <c r="K2642" s="386" t="s">
        <v>108</v>
      </c>
      <c r="L2642" s="386" t="s">
        <v>41</v>
      </c>
      <c r="M2642" s="386" t="s">
        <v>382</v>
      </c>
      <c r="N2642" s="386" t="s">
        <v>109</v>
      </c>
      <c r="O2642" s="386" t="s">
        <v>110</v>
      </c>
      <c r="P2642" s="386" t="s">
        <v>60</v>
      </c>
      <c r="Q2642" s="386" t="s">
        <v>237</v>
      </c>
      <c r="R2642" s="386"/>
      <c r="S2642" s="386"/>
      <c r="T2642" s="386" t="s">
        <v>391</v>
      </c>
      <c r="U2642" s="386" t="s">
        <v>407</v>
      </c>
    </row>
    <row r="2643" spans="1:21">
      <c r="A2643" s="386" t="s">
        <v>354</v>
      </c>
      <c r="B2643" s="386" t="s">
        <v>3</v>
      </c>
      <c r="C2643" s="386"/>
      <c r="D2643" s="387">
        <v>45139</v>
      </c>
      <c r="E2643" s="386">
        <v>8</v>
      </c>
      <c r="F2643" s="386">
        <v>2023</v>
      </c>
      <c r="G2643" s="388">
        <v>251.46964575000001</v>
      </c>
      <c r="H2643" s="388">
        <v>25</v>
      </c>
      <c r="I2643" s="388">
        <v>20.955803812500001</v>
      </c>
      <c r="J2643" s="388">
        <v>12.740155519999997</v>
      </c>
      <c r="K2643" s="386" t="s">
        <v>354</v>
      </c>
      <c r="L2643" s="386" t="s">
        <v>41</v>
      </c>
      <c r="M2643" s="386" t="s">
        <v>383</v>
      </c>
      <c r="N2643" s="386" t="s">
        <v>380</v>
      </c>
      <c r="O2643" s="386" t="s">
        <v>384</v>
      </c>
      <c r="P2643" s="386" t="s">
        <v>46</v>
      </c>
      <c r="Q2643" s="386" t="s">
        <v>385</v>
      </c>
      <c r="R2643" s="386"/>
      <c r="S2643" s="386"/>
      <c r="T2643" s="386" t="s">
        <v>391</v>
      </c>
      <c r="U2643" s="386" t="s">
        <v>407</v>
      </c>
    </row>
    <row r="2644" spans="1:21">
      <c r="A2644" s="386" t="s">
        <v>354</v>
      </c>
      <c r="B2644" s="386" t="s">
        <v>4</v>
      </c>
      <c r="C2644" s="386"/>
      <c r="D2644" s="387">
        <v>45139</v>
      </c>
      <c r="E2644" s="386">
        <v>8</v>
      </c>
      <c r="F2644" s="386">
        <v>2023</v>
      </c>
      <c r="G2644" s="388">
        <v>107.295</v>
      </c>
      <c r="H2644" s="388">
        <v>25</v>
      </c>
      <c r="I2644" s="388">
        <v>8.9412500000000001</v>
      </c>
      <c r="J2644" s="388">
        <v>0</v>
      </c>
      <c r="K2644" s="386" t="s">
        <v>354</v>
      </c>
      <c r="L2644" s="386" t="s">
        <v>41</v>
      </c>
      <c r="M2644" s="386" t="s">
        <v>383</v>
      </c>
      <c r="N2644" s="386" t="s">
        <v>380</v>
      </c>
      <c r="O2644" s="386" t="s">
        <v>384</v>
      </c>
      <c r="P2644" s="386" t="s">
        <v>46</v>
      </c>
      <c r="Q2644" s="386" t="s">
        <v>385</v>
      </c>
      <c r="R2644" s="386"/>
      <c r="S2644" s="386"/>
      <c r="T2644" s="386" t="s">
        <v>391</v>
      </c>
      <c r="U2644" s="386" t="s">
        <v>407</v>
      </c>
    </row>
    <row r="2645" spans="1:21">
      <c r="A2645" s="386" t="s">
        <v>354</v>
      </c>
      <c r="B2645" s="386" t="s">
        <v>8</v>
      </c>
      <c r="C2645" s="386"/>
      <c r="D2645" s="387">
        <v>45139</v>
      </c>
      <c r="E2645" s="386">
        <v>8</v>
      </c>
      <c r="F2645" s="386">
        <v>2023</v>
      </c>
      <c r="G2645" s="388">
        <v>0</v>
      </c>
      <c r="H2645" s="388">
        <v>25</v>
      </c>
      <c r="I2645" s="388">
        <v>0</v>
      </c>
      <c r="J2645" s="388">
        <v>0</v>
      </c>
      <c r="K2645" s="386" t="s">
        <v>354</v>
      </c>
      <c r="L2645" s="386" t="s">
        <v>41</v>
      </c>
      <c r="M2645" s="386" t="s">
        <v>383</v>
      </c>
      <c r="N2645" s="386" t="s">
        <v>380</v>
      </c>
      <c r="O2645" s="386" t="s">
        <v>384</v>
      </c>
      <c r="P2645" s="386" t="s">
        <v>46</v>
      </c>
      <c r="Q2645" s="386" t="s">
        <v>385</v>
      </c>
      <c r="R2645" s="386"/>
      <c r="S2645" s="386"/>
      <c r="T2645" s="386" t="s">
        <v>391</v>
      </c>
      <c r="U2645" s="386" t="s">
        <v>407</v>
      </c>
    </row>
    <row r="2646" spans="1:21">
      <c r="A2646" s="386" t="s">
        <v>354</v>
      </c>
      <c r="B2646" s="386" t="s">
        <v>9</v>
      </c>
      <c r="C2646" s="386"/>
      <c r="D2646" s="387">
        <v>45139</v>
      </c>
      <c r="E2646" s="386">
        <v>8</v>
      </c>
      <c r="F2646" s="386">
        <v>2023</v>
      </c>
      <c r="G2646" s="388">
        <v>0</v>
      </c>
      <c r="H2646" s="388">
        <v>25</v>
      </c>
      <c r="I2646" s="388">
        <v>0</v>
      </c>
      <c r="J2646" s="388">
        <v>0</v>
      </c>
      <c r="K2646" s="386" t="s">
        <v>354</v>
      </c>
      <c r="L2646" s="386" t="s">
        <v>41</v>
      </c>
      <c r="M2646" s="386" t="s">
        <v>383</v>
      </c>
      <c r="N2646" s="386" t="s">
        <v>380</v>
      </c>
      <c r="O2646" s="386" t="s">
        <v>384</v>
      </c>
      <c r="P2646" s="386" t="s">
        <v>46</v>
      </c>
      <c r="Q2646" s="386" t="s">
        <v>385</v>
      </c>
      <c r="R2646" s="386"/>
      <c r="S2646" s="386"/>
      <c r="T2646" s="386" t="s">
        <v>391</v>
      </c>
      <c r="U2646" s="386" t="s">
        <v>407</v>
      </c>
    </row>
    <row r="2647" spans="1:21">
      <c r="A2647" s="386" t="s">
        <v>354</v>
      </c>
      <c r="B2647" s="386" t="s">
        <v>10</v>
      </c>
      <c r="C2647" s="386"/>
      <c r="D2647" s="387">
        <v>45139</v>
      </c>
      <c r="E2647" s="386">
        <v>8</v>
      </c>
      <c r="F2647" s="386">
        <v>2023</v>
      </c>
      <c r="G2647" s="388">
        <v>0</v>
      </c>
      <c r="H2647" s="388">
        <v>25</v>
      </c>
      <c r="I2647" s="388">
        <v>0</v>
      </c>
      <c r="J2647" s="388">
        <v>0</v>
      </c>
      <c r="K2647" s="386" t="s">
        <v>354</v>
      </c>
      <c r="L2647" s="386" t="s">
        <v>41</v>
      </c>
      <c r="M2647" s="386" t="s">
        <v>383</v>
      </c>
      <c r="N2647" s="386" t="s">
        <v>380</v>
      </c>
      <c r="O2647" s="386" t="s">
        <v>384</v>
      </c>
      <c r="P2647" s="386" t="s">
        <v>46</v>
      </c>
      <c r="Q2647" s="386" t="s">
        <v>385</v>
      </c>
      <c r="R2647" s="386"/>
      <c r="S2647" s="386"/>
      <c r="T2647" s="386" t="s">
        <v>391</v>
      </c>
      <c r="U2647" s="386" t="s">
        <v>407</v>
      </c>
    </row>
    <row r="2648" spans="1:21">
      <c r="A2648" s="386" t="s">
        <v>354</v>
      </c>
      <c r="B2648" s="386" t="s">
        <v>5</v>
      </c>
      <c r="C2648" s="386"/>
      <c r="D2648" s="387">
        <v>45139</v>
      </c>
      <c r="E2648" s="386">
        <v>8</v>
      </c>
      <c r="F2648" s="386">
        <v>2023</v>
      </c>
      <c r="G2648" s="388">
        <v>19.600000000000001</v>
      </c>
      <c r="H2648" s="388">
        <v>25</v>
      </c>
      <c r="I2648" s="388">
        <v>1.6333333333333335</v>
      </c>
      <c r="J2648" s="388">
        <v>0</v>
      </c>
      <c r="K2648" s="386" t="s">
        <v>354</v>
      </c>
      <c r="L2648" s="386" t="s">
        <v>41</v>
      </c>
      <c r="M2648" s="386" t="s">
        <v>383</v>
      </c>
      <c r="N2648" s="386" t="s">
        <v>380</v>
      </c>
      <c r="O2648" s="386" t="s">
        <v>384</v>
      </c>
      <c r="P2648" s="386" t="s">
        <v>46</v>
      </c>
      <c r="Q2648" s="386" t="s">
        <v>385</v>
      </c>
      <c r="R2648" s="386"/>
      <c r="S2648" s="386"/>
      <c r="T2648" s="386" t="s">
        <v>391</v>
      </c>
      <c r="U2648" s="386" t="s">
        <v>407</v>
      </c>
    </row>
    <row r="2649" spans="1:21">
      <c r="A2649" s="386" t="s">
        <v>354</v>
      </c>
      <c r="B2649" s="386" t="s">
        <v>11</v>
      </c>
      <c r="C2649" s="386"/>
      <c r="D2649" s="387">
        <v>45139</v>
      </c>
      <c r="E2649" s="386">
        <v>8</v>
      </c>
      <c r="F2649" s="386">
        <v>2023</v>
      </c>
      <c r="G2649" s="388">
        <v>171.51</v>
      </c>
      <c r="H2649" s="388">
        <v>25</v>
      </c>
      <c r="I2649" s="388">
        <v>14.2925</v>
      </c>
      <c r="J2649" s="388">
        <v>49.27811333333333</v>
      </c>
      <c r="K2649" s="386" t="s">
        <v>354</v>
      </c>
      <c r="L2649" s="386" t="s">
        <v>41</v>
      </c>
      <c r="M2649" s="386" t="s">
        <v>383</v>
      </c>
      <c r="N2649" s="386" t="s">
        <v>380</v>
      </c>
      <c r="O2649" s="386" t="s">
        <v>384</v>
      </c>
      <c r="P2649" s="386" t="s">
        <v>46</v>
      </c>
      <c r="Q2649" s="386" t="s">
        <v>385</v>
      </c>
      <c r="R2649" s="386"/>
      <c r="S2649" s="386"/>
      <c r="T2649" s="386" t="s">
        <v>391</v>
      </c>
      <c r="U2649" s="386" t="s">
        <v>407</v>
      </c>
    </row>
    <row r="2650" spans="1:21">
      <c r="A2650" s="386" t="s">
        <v>354</v>
      </c>
      <c r="B2650" s="386" t="s">
        <v>12</v>
      </c>
      <c r="C2650" s="386"/>
      <c r="D2650" s="387">
        <v>45139</v>
      </c>
      <c r="E2650" s="386">
        <v>8</v>
      </c>
      <c r="F2650" s="386">
        <v>2023</v>
      </c>
      <c r="G2650" s="388">
        <v>72</v>
      </c>
      <c r="H2650" s="388">
        <v>25</v>
      </c>
      <c r="I2650" s="388">
        <v>6</v>
      </c>
      <c r="J2650" s="388">
        <v>0</v>
      </c>
      <c r="K2650" s="386" t="s">
        <v>354</v>
      </c>
      <c r="L2650" s="386" t="s">
        <v>41</v>
      </c>
      <c r="M2650" s="386" t="s">
        <v>383</v>
      </c>
      <c r="N2650" s="386" t="s">
        <v>380</v>
      </c>
      <c r="O2650" s="386" t="s">
        <v>384</v>
      </c>
      <c r="P2650" s="386" t="s">
        <v>46</v>
      </c>
      <c r="Q2650" s="386" t="s">
        <v>385</v>
      </c>
      <c r="R2650" s="386"/>
      <c r="S2650" s="386"/>
      <c r="T2650" s="386" t="s">
        <v>391</v>
      </c>
      <c r="U2650" s="386" t="s">
        <v>407</v>
      </c>
    </row>
    <row r="2651" spans="1:21">
      <c r="A2651" s="386" t="s">
        <v>354</v>
      </c>
      <c r="B2651" s="386" t="s">
        <v>15</v>
      </c>
      <c r="C2651" s="386"/>
      <c r="D2651" s="387">
        <v>45139</v>
      </c>
      <c r="E2651" s="386">
        <v>8</v>
      </c>
      <c r="F2651" s="386">
        <v>2023</v>
      </c>
      <c r="G2651" s="388">
        <v>0</v>
      </c>
      <c r="H2651" s="388">
        <v>25</v>
      </c>
      <c r="I2651" s="388">
        <v>0</v>
      </c>
      <c r="J2651" s="388">
        <v>0</v>
      </c>
      <c r="K2651" s="386" t="s">
        <v>354</v>
      </c>
      <c r="L2651" s="386" t="s">
        <v>41</v>
      </c>
      <c r="M2651" s="386" t="s">
        <v>383</v>
      </c>
      <c r="N2651" s="386" t="s">
        <v>380</v>
      </c>
      <c r="O2651" s="386" t="s">
        <v>384</v>
      </c>
      <c r="P2651" s="386" t="s">
        <v>46</v>
      </c>
      <c r="Q2651" s="386" t="s">
        <v>385</v>
      </c>
      <c r="R2651" s="386"/>
      <c r="S2651" s="386"/>
      <c r="T2651" s="386" t="s">
        <v>391</v>
      </c>
      <c r="U2651" s="386" t="s">
        <v>407</v>
      </c>
    </row>
    <row r="2652" spans="1:21">
      <c r="A2652" s="386" t="s">
        <v>354</v>
      </c>
      <c r="B2652" s="386" t="s">
        <v>16</v>
      </c>
      <c r="C2652" s="386"/>
      <c r="D2652" s="387">
        <v>45139</v>
      </c>
      <c r="E2652" s="386">
        <v>8</v>
      </c>
      <c r="F2652" s="386">
        <v>2023</v>
      </c>
      <c r="G2652" s="388">
        <v>0</v>
      </c>
      <c r="H2652" s="388">
        <v>25</v>
      </c>
      <c r="I2652" s="388">
        <v>0</v>
      </c>
      <c r="J2652" s="388">
        <v>0</v>
      </c>
      <c r="K2652" s="386" t="s">
        <v>354</v>
      </c>
      <c r="L2652" s="386" t="s">
        <v>41</v>
      </c>
      <c r="M2652" s="386" t="s">
        <v>383</v>
      </c>
      <c r="N2652" s="386" t="s">
        <v>380</v>
      </c>
      <c r="O2652" s="386" t="s">
        <v>384</v>
      </c>
      <c r="P2652" s="386" t="s">
        <v>46</v>
      </c>
      <c r="Q2652" s="386" t="s">
        <v>385</v>
      </c>
      <c r="R2652" s="386"/>
      <c r="S2652" s="386"/>
      <c r="T2652" s="386" t="s">
        <v>391</v>
      </c>
      <c r="U2652" s="386" t="s">
        <v>407</v>
      </c>
    </row>
    <row r="2653" spans="1:21">
      <c r="A2653" s="386" t="s">
        <v>354</v>
      </c>
      <c r="B2653" s="386" t="s">
        <v>17</v>
      </c>
      <c r="C2653" s="386"/>
      <c r="D2653" s="387">
        <v>45139</v>
      </c>
      <c r="E2653" s="386">
        <v>8</v>
      </c>
      <c r="F2653" s="386">
        <v>2023</v>
      </c>
      <c r="G2653" s="388">
        <v>0</v>
      </c>
      <c r="H2653" s="388">
        <v>25</v>
      </c>
      <c r="I2653" s="388">
        <v>0</v>
      </c>
      <c r="J2653" s="388">
        <v>0</v>
      </c>
      <c r="K2653" s="386" t="s">
        <v>354</v>
      </c>
      <c r="L2653" s="386" t="s">
        <v>41</v>
      </c>
      <c r="M2653" s="386" t="s">
        <v>383</v>
      </c>
      <c r="N2653" s="386" t="s">
        <v>380</v>
      </c>
      <c r="O2653" s="386" t="s">
        <v>384</v>
      </c>
      <c r="P2653" s="386" t="s">
        <v>46</v>
      </c>
      <c r="Q2653" s="386" t="s">
        <v>385</v>
      </c>
      <c r="R2653" s="386"/>
      <c r="S2653" s="386"/>
      <c r="T2653" s="386" t="s">
        <v>391</v>
      </c>
      <c r="U2653" s="386" t="s">
        <v>407</v>
      </c>
    </row>
    <row r="2654" spans="1:21">
      <c r="A2654" s="386" t="s">
        <v>354</v>
      </c>
      <c r="B2654" s="386" t="s">
        <v>132</v>
      </c>
      <c r="C2654" s="386"/>
      <c r="D2654" s="387">
        <v>45139</v>
      </c>
      <c r="E2654" s="386">
        <v>8</v>
      </c>
      <c r="F2654" s="386">
        <v>2023</v>
      </c>
      <c r="G2654" s="388">
        <v>0</v>
      </c>
      <c r="H2654" s="388">
        <v>25</v>
      </c>
      <c r="I2654" s="388">
        <v>0</v>
      </c>
      <c r="J2654" s="388">
        <v>0</v>
      </c>
      <c r="K2654" s="386" t="s">
        <v>354</v>
      </c>
      <c r="L2654" s="386" t="s">
        <v>41</v>
      </c>
      <c r="M2654" s="386" t="s">
        <v>383</v>
      </c>
      <c r="N2654" s="386" t="s">
        <v>380</v>
      </c>
      <c r="O2654" s="386" t="s">
        <v>384</v>
      </c>
      <c r="P2654" s="386" t="s">
        <v>46</v>
      </c>
      <c r="Q2654" s="386" t="s">
        <v>385</v>
      </c>
      <c r="R2654" s="386"/>
      <c r="S2654" s="386"/>
      <c r="T2654" s="386" t="s">
        <v>391</v>
      </c>
      <c r="U2654" s="386" t="s">
        <v>407</v>
      </c>
    </row>
    <row r="2655" spans="1:21">
      <c r="A2655" s="386" t="s">
        <v>354</v>
      </c>
      <c r="B2655" s="386" t="s">
        <v>13</v>
      </c>
      <c r="C2655" s="386"/>
      <c r="D2655" s="387">
        <v>45139</v>
      </c>
      <c r="E2655" s="386">
        <v>8</v>
      </c>
      <c r="F2655" s="386">
        <v>2023</v>
      </c>
      <c r="G2655" s="388">
        <v>0</v>
      </c>
      <c r="H2655" s="388">
        <v>25</v>
      </c>
      <c r="I2655" s="388">
        <v>0</v>
      </c>
      <c r="J2655" s="388">
        <v>0</v>
      </c>
      <c r="K2655" s="386" t="s">
        <v>354</v>
      </c>
      <c r="L2655" s="386" t="s">
        <v>41</v>
      </c>
      <c r="M2655" s="386" t="s">
        <v>383</v>
      </c>
      <c r="N2655" s="386" t="s">
        <v>380</v>
      </c>
      <c r="O2655" s="386" t="s">
        <v>384</v>
      </c>
      <c r="P2655" s="386" t="s">
        <v>46</v>
      </c>
      <c r="Q2655" s="386" t="s">
        <v>385</v>
      </c>
      <c r="R2655" s="386"/>
      <c r="S2655" s="386"/>
      <c r="T2655" s="386" t="s">
        <v>391</v>
      </c>
      <c r="U2655" s="386" t="s">
        <v>407</v>
      </c>
    </row>
    <row r="2656" spans="1:21">
      <c r="A2656" s="386" t="s">
        <v>354</v>
      </c>
      <c r="B2656" s="386" t="s">
        <v>14</v>
      </c>
      <c r="C2656" s="386"/>
      <c r="D2656" s="387">
        <v>45139</v>
      </c>
      <c r="E2656" s="386">
        <v>8</v>
      </c>
      <c r="F2656" s="386">
        <v>2023</v>
      </c>
      <c r="G2656" s="388">
        <v>0</v>
      </c>
      <c r="H2656" s="388">
        <v>25</v>
      </c>
      <c r="I2656" s="388">
        <v>0</v>
      </c>
      <c r="J2656" s="388">
        <v>0</v>
      </c>
      <c r="K2656" s="386" t="s">
        <v>354</v>
      </c>
      <c r="L2656" s="386" t="s">
        <v>41</v>
      </c>
      <c r="M2656" s="386" t="s">
        <v>383</v>
      </c>
      <c r="N2656" s="386" t="s">
        <v>380</v>
      </c>
      <c r="O2656" s="386" t="s">
        <v>384</v>
      </c>
      <c r="P2656" s="386" t="s">
        <v>46</v>
      </c>
      <c r="Q2656" s="386" t="s">
        <v>385</v>
      </c>
      <c r="R2656" s="386"/>
      <c r="S2656" s="386"/>
      <c r="T2656" s="386" t="s">
        <v>391</v>
      </c>
      <c r="U2656" s="386" t="s">
        <v>407</v>
      </c>
    </row>
    <row r="2657" spans="1:21">
      <c r="A2657" s="386" t="s">
        <v>112</v>
      </c>
      <c r="B2657" s="386" t="s">
        <v>7</v>
      </c>
      <c r="C2657" s="386"/>
      <c r="D2657" s="387">
        <v>45139</v>
      </c>
      <c r="E2657" s="386">
        <v>8</v>
      </c>
      <c r="F2657" s="386">
        <v>2023</v>
      </c>
      <c r="G2657" s="388">
        <v>3</v>
      </c>
      <c r="H2657" s="388">
        <v>25</v>
      </c>
      <c r="I2657" s="388">
        <v>0.25</v>
      </c>
      <c r="J2657" s="388">
        <v>0.17</v>
      </c>
      <c r="K2657" s="386" t="s">
        <v>112</v>
      </c>
      <c r="L2657" s="386" t="s">
        <v>72</v>
      </c>
      <c r="M2657" s="386" t="s">
        <v>244</v>
      </c>
      <c r="N2657" s="386" t="s">
        <v>62</v>
      </c>
      <c r="O2657" s="386" t="s">
        <v>113</v>
      </c>
      <c r="P2657" s="386" t="s">
        <v>60</v>
      </c>
      <c r="Q2657" s="386" t="s">
        <v>193</v>
      </c>
      <c r="R2657" s="386"/>
      <c r="S2657" s="386"/>
      <c r="T2657" s="386" t="s">
        <v>391</v>
      </c>
      <c r="U2657" s="386" t="s">
        <v>407</v>
      </c>
    </row>
    <row r="2658" spans="1:21">
      <c r="A2658" s="386" t="s">
        <v>112</v>
      </c>
      <c r="B2658" s="386" t="s">
        <v>8</v>
      </c>
      <c r="C2658" s="386"/>
      <c r="D2658" s="387">
        <v>45139</v>
      </c>
      <c r="E2658" s="386">
        <v>8</v>
      </c>
      <c r="F2658" s="386">
        <v>2023</v>
      </c>
      <c r="G2658" s="388">
        <v>0</v>
      </c>
      <c r="H2658" s="388">
        <v>25</v>
      </c>
      <c r="I2658" s="388">
        <v>0</v>
      </c>
      <c r="J2658" s="388">
        <v>0</v>
      </c>
      <c r="K2658" s="386" t="s">
        <v>112</v>
      </c>
      <c r="L2658" s="386" t="s">
        <v>72</v>
      </c>
      <c r="M2658" s="386" t="s">
        <v>244</v>
      </c>
      <c r="N2658" s="386" t="s">
        <v>62</v>
      </c>
      <c r="O2658" s="386" t="s">
        <v>113</v>
      </c>
      <c r="P2658" s="386" t="s">
        <v>60</v>
      </c>
      <c r="Q2658" s="386" t="s">
        <v>193</v>
      </c>
      <c r="R2658" s="386"/>
      <c r="S2658" s="386"/>
      <c r="T2658" s="386" t="s">
        <v>391</v>
      </c>
      <c r="U2658" s="386" t="s">
        <v>407</v>
      </c>
    </row>
    <row r="2659" spans="1:21">
      <c r="A2659" s="386" t="s">
        <v>112</v>
      </c>
      <c r="B2659" s="386" t="s">
        <v>9</v>
      </c>
      <c r="C2659" s="386"/>
      <c r="D2659" s="387">
        <v>45139</v>
      </c>
      <c r="E2659" s="386">
        <v>8</v>
      </c>
      <c r="F2659" s="386">
        <v>2023</v>
      </c>
      <c r="G2659" s="388">
        <v>3.5</v>
      </c>
      <c r="H2659" s="388">
        <v>25</v>
      </c>
      <c r="I2659" s="388">
        <v>0.29166666666666669</v>
      </c>
      <c r="J2659" s="388">
        <v>2.96</v>
      </c>
      <c r="K2659" s="386" t="s">
        <v>112</v>
      </c>
      <c r="L2659" s="386" t="s">
        <v>72</v>
      </c>
      <c r="M2659" s="386" t="s">
        <v>244</v>
      </c>
      <c r="N2659" s="386" t="s">
        <v>62</v>
      </c>
      <c r="O2659" s="386" t="s">
        <v>113</v>
      </c>
      <c r="P2659" s="386" t="s">
        <v>60</v>
      </c>
      <c r="Q2659" s="386" t="s">
        <v>193</v>
      </c>
      <c r="R2659" s="386"/>
      <c r="S2659" s="386"/>
      <c r="T2659" s="386" t="s">
        <v>391</v>
      </c>
      <c r="U2659" s="386" t="s">
        <v>407</v>
      </c>
    </row>
    <row r="2660" spans="1:21">
      <c r="A2660" s="386" t="s">
        <v>112</v>
      </c>
      <c r="B2660" s="386" t="s">
        <v>10</v>
      </c>
      <c r="C2660" s="386"/>
      <c r="D2660" s="387">
        <v>45139</v>
      </c>
      <c r="E2660" s="386">
        <v>8</v>
      </c>
      <c r="F2660" s="386">
        <v>2023</v>
      </c>
      <c r="G2660" s="388">
        <v>0.85</v>
      </c>
      <c r="H2660" s="388">
        <v>25</v>
      </c>
      <c r="I2660" s="388">
        <v>7.0833333333333331E-2</v>
      </c>
      <c r="J2660" s="388">
        <v>8.0000000000000002E-3</v>
      </c>
      <c r="K2660" s="386" t="s">
        <v>112</v>
      </c>
      <c r="L2660" s="386" t="s">
        <v>72</v>
      </c>
      <c r="M2660" s="386" t="s">
        <v>244</v>
      </c>
      <c r="N2660" s="386" t="s">
        <v>62</v>
      </c>
      <c r="O2660" s="386" t="s">
        <v>113</v>
      </c>
      <c r="P2660" s="386" t="s">
        <v>60</v>
      </c>
      <c r="Q2660" s="386" t="s">
        <v>193</v>
      </c>
      <c r="R2660" s="386"/>
      <c r="S2660" s="386"/>
      <c r="T2660" s="386" t="s">
        <v>391</v>
      </c>
      <c r="U2660" s="386" t="s">
        <v>407</v>
      </c>
    </row>
    <row r="2661" spans="1:21">
      <c r="A2661" s="386" t="s">
        <v>112</v>
      </c>
      <c r="B2661" s="386" t="s">
        <v>5</v>
      </c>
      <c r="C2661" s="386"/>
      <c r="D2661" s="387">
        <v>45139</v>
      </c>
      <c r="E2661" s="386">
        <v>8</v>
      </c>
      <c r="F2661" s="386">
        <v>2023</v>
      </c>
      <c r="G2661" s="388">
        <v>0.75</v>
      </c>
      <c r="H2661" s="388">
        <v>25</v>
      </c>
      <c r="I2661" s="388">
        <v>6.25E-2</v>
      </c>
      <c r="J2661" s="388">
        <v>0.85</v>
      </c>
      <c r="K2661" s="386" t="s">
        <v>112</v>
      </c>
      <c r="L2661" s="386" t="s">
        <v>72</v>
      </c>
      <c r="M2661" s="386" t="s">
        <v>244</v>
      </c>
      <c r="N2661" s="386" t="s">
        <v>62</v>
      </c>
      <c r="O2661" s="386" t="s">
        <v>113</v>
      </c>
      <c r="P2661" s="386" t="s">
        <v>60</v>
      </c>
      <c r="Q2661" s="386" t="s">
        <v>193</v>
      </c>
      <c r="R2661" s="386"/>
      <c r="S2661" s="386"/>
      <c r="T2661" s="386" t="s">
        <v>391</v>
      </c>
      <c r="U2661" s="386" t="s">
        <v>407</v>
      </c>
    </row>
    <row r="2662" spans="1:21">
      <c r="A2662" s="386" t="s">
        <v>112</v>
      </c>
      <c r="B2662" s="386" t="s">
        <v>11</v>
      </c>
      <c r="C2662" s="386"/>
      <c r="D2662" s="387">
        <v>45139</v>
      </c>
      <c r="E2662" s="386">
        <v>8</v>
      </c>
      <c r="F2662" s="386">
        <v>2023</v>
      </c>
      <c r="G2662" s="388">
        <v>14.6</v>
      </c>
      <c r="H2662" s="388">
        <v>25</v>
      </c>
      <c r="I2662" s="388">
        <v>1.2166666666666666</v>
      </c>
      <c r="J2662" s="388">
        <v>0</v>
      </c>
      <c r="K2662" s="386" t="s">
        <v>112</v>
      </c>
      <c r="L2662" s="386" t="s">
        <v>72</v>
      </c>
      <c r="M2662" s="386" t="s">
        <v>244</v>
      </c>
      <c r="N2662" s="386" t="s">
        <v>62</v>
      </c>
      <c r="O2662" s="386" t="s">
        <v>113</v>
      </c>
      <c r="P2662" s="386" t="s">
        <v>60</v>
      </c>
      <c r="Q2662" s="386" t="s">
        <v>193</v>
      </c>
      <c r="R2662" s="386"/>
      <c r="S2662" s="386"/>
      <c r="T2662" s="386" t="s">
        <v>391</v>
      </c>
      <c r="U2662" s="386" t="s">
        <v>407</v>
      </c>
    </row>
    <row r="2663" spans="1:21">
      <c r="A2663" s="386" t="s">
        <v>112</v>
      </c>
      <c r="B2663" s="386" t="s">
        <v>12</v>
      </c>
      <c r="C2663" s="386"/>
      <c r="D2663" s="387">
        <v>45139</v>
      </c>
      <c r="E2663" s="386">
        <v>8</v>
      </c>
      <c r="F2663" s="386">
        <v>2023</v>
      </c>
      <c r="G2663" s="388">
        <v>5.5</v>
      </c>
      <c r="H2663" s="388">
        <v>25</v>
      </c>
      <c r="I2663" s="388">
        <v>0.45833333333333331</v>
      </c>
      <c r="J2663" s="388">
        <v>0</v>
      </c>
      <c r="K2663" s="386" t="s">
        <v>112</v>
      </c>
      <c r="L2663" s="386" t="s">
        <v>72</v>
      </c>
      <c r="M2663" s="386" t="s">
        <v>244</v>
      </c>
      <c r="N2663" s="386" t="s">
        <v>62</v>
      </c>
      <c r="O2663" s="386" t="s">
        <v>113</v>
      </c>
      <c r="P2663" s="386" t="s">
        <v>60</v>
      </c>
      <c r="Q2663" s="386" t="s">
        <v>193</v>
      </c>
      <c r="R2663" s="386"/>
      <c r="S2663" s="386"/>
      <c r="T2663" s="386" t="s">
        <v>391</v>
      </c>
      <c r="U2663" s="386" t="s">
        <v>407</v>
      </c>
    </row>
    <row r="2664" spans="1:21">
      <c r="A2664" s="386" t="s">
        <v>112</v>
      </c>
      <c r="B2664" s="386" t="s">
        <v>15</v>
      </c>
      <c r="C2664" s="386"/>
      <c r="D2664" s="387">
        <v>45139</v>
      </c>
      <c r="E2664" s="386">
        <v>8</v>
      </c>
      <c r="F2664" s="386">
        <v>2023</v>
      </c>
      <c r="G2664" s="388">
        <v>0.75</v>
      </c>
      <c r="H2664" s="388">
        <v>25</v>
      </c>
      <c r="I2664" s="388">
        <v>6.25E-2</v>
      </c>
      <c r="J2664" s="388">
        <v>0</v>
      </c>
      <c r="K2664" s="386" t="s">
        <v>112</v>
      </c>
      <c r="L2664" s="386" t="s">
        <v>72</v>
      </c>
      <c r="M2664" s="386" t="s">
        <v>244</v>
      </c>
      <c r="N2664" s="386" t="s">
        <v>62</v>
      </c>
      <c r="O2664" s="386" t="s">
        <v>113</v>
      </c>
      <c r="P2664" s="386" t="s">
        <v>60</v>
      </c>
      <c r="Q2664" s="386" t="s">
        <v>193</v>
      </c>
      <c r="R2664" s="386"/>
      <c r="S2664" s="386"/>
      <c r="T2664" s="386" t="s">
        <v>391</v>
      </c>
      <c r="U2664" s="386" t="s">
        <v>407</v>
      </c>
    </row>
    <row r="2665" spans="1:21">
      <c r="A2665" s="386" t="s">
        <v>112</v>
      </c>
      <c r="B2665" s="386" t="s">
        <v>16</v>
      </c>
      <c r="C2665" s="386"/>
      <c r="D2665" s="387">
        <v>45139</v>
      </c>
      <c r="E2665" s="386">
        <v>8</v>
      </c>
      <c r="F2665" s="386">
        <v>2023</v>
      </c>
      <c r="G2665" s="388">
        <v>0.05</v>
      </c>
      <c r="H2665" s="388">
        <v>25</v>
      </c>
      <c r="I2665" s="388">
        <v>4.1666666666666666E-3</v>
      </c>
      <c r="J2665" s="388">
        <v>0</v>
      </c>
      <c r="K2665" s="386" t="s">
        <v>112</v>
      </c>
      <c r="L2665" s="386" t="s">
        <v>72</v>
      </c>
      <c r="M2665" s="386" t="s">
        <v>244</v>
      </c>
      <c r="N2665" s="386" t="s">
        <v>62</v>
      </c>
      <c r="O2665" s="386" t="s">
        <v>113</v>
      </c>
      <c r="P2665" s="386" t="s">
        <v>60</v>
      </c>
      <c r="Q2665" s="386" t="s">
        <v>193</v>
      </c>
      <c r="R2665" s="386"/>
      <c r="S2665" s="386"/>
      <c r="T2665" s="386" t="s">
        <v>391</v>
      </c>
      <c r="U2665" s="386" t="s">
        <v>407</v>
      </c>
    </row>
    <row r="2666" spans="1:21">
      <c r="A2666" s="386" t="s">
        <v>112</v>
      </c>
      <c r="B2666" s="386" t="s">
        <v>17</v>
      </c>
      <c r="C2666" s="386"/>
      <c r="D2666" s="387">
        <v>45139</v>
      </c>
      <c r="E2666" s="386">
        <v>8</v>
      </c>
      <c r="F2666" s="386">
        <v>2023</v>
      </c>
      <c r="G2666" s="388">
        <v>1</v>
      </c>
      <c r="H2666" s="388">
        <v>25</v>
      </c>
      <c r="I2666" s="388">
        <v>8.3333333333333329E-2</v>
      </c>
      <c r="J2666" s="388">
        <v>0</v>
      </c>
      <c r="K2666" s="386" t="s">
        <v>112</v>
      </c>
      <c r="L2666" s="386" t="s">
        <v>72</v>
      </c>
      <c r="M2666" s="386" t="s">
        <v>244</v>
      </c>
      <c r="N2666" s="386" t="s">
        <v>62</v>
      </c>
      <c r="O2666" s="386" t="s">
        <v>113</v>
      </c>
      <c r="P2666" s="386" t="s">
        <v>60</v>
      </c>
      <c r="Q2666" s="386" t="s">
        <v>193</v>
      </c>
      <c r="R2666" s="386"/>
      <c r="S2666" s="386"/>
      <c r="T2666" s="386" t="s">
        <v>391</v>
      </c>
      <c r="U2666" s="386" t="s">
        <v>407</v>
      </c>
    </row>
    <row r="2667" spans="1:21">
      <c r="A2667" s="386" t="s">
        <v>112</v>
      </c>
      <c r="B2667" s="386" t="s">
        <v>132</v>
      </c>
      <c r="C2667" s="386"/>
      <c r="D2667" s="387">
        <v>45139</v>
      </c>
      <c r="E2667" s="386">
        <v>8</v>
      </c>
      <c r="F2667" s="386">
        <v>2023</v>
      </c>
      <c r="G2667" s="388">
        <v>0</v>
      </c>
      <c r="H2667" s="388">
        <v>25</v>
      </c>
      <c r="I2667" s="388">
        <v>0</v>
      </c>
      <c r="J2667" s="388">
        <v>0</v>
      </c>
      <c r="K2667" s="386" t="s">
        <v>112</v>
      </c>
      <c r="L2667" s="386" t="s">
        <v>72</v>
      </c>
      <c r="M2667" s="386" t="s">
        <v>244</v>
      </c>
      <c r="N2667" s="386" t="s">
        <v>62</v>
      </c>
      <c r="O2667" s="386" t="s">
        <v>113</v>
      </c>
      <c r="P2667" s="386" t="s">
        <v>60</v>
      </c>
      <c r="Q2667" s="386" t="s">
        <v>193</v>
      </c>
      <c r="R2667" s="386"/>
      <c r="S2667" s="386"/>
      <c r="T2667" s="386" t="s">
        <v>391</v>
      </c>
      <c r="U2667" s="386" t="s">
        <v>407</v>
      </c>
    </row>
    <row r="2668" spans="1:21">
      <c r="A2668" s="386" t="s">
        <v>112</v>
      </c>
      <c r="B2668" s="386" t="s">
        <v>13</v>
      </c>
      <c r="C2668" s="386"/>
      <c r="D2668" s="387">
        <v>45139</v>
      </c>
      <c r="E2668" s="386">
        <v>8</v>
      </c>
      <c r="F2668" s="386">
        <v>2023</v>
      </c>
      <c r="G2668" s="388">
        <v>0</v>
      </c>
      <c r="H2668" s="388">
        <v>25</v>
      </c>
      <c r="I2668" s="388">
        <v>0</v>
      </c>
      <c r="J2668" s="388">
        <v>0</v>
      </c>
      <c r="K2668" s="386" t="s">
        <v>112</v>
      </c>
      <c r="L2668" s="386" t="s">
        <v>72</v>
      </c>
      <c r="M2668" s="386" t="s">
        <v>244</v>
      </c>
      <c r="N2668" s="386" t="s">
        <v>62</v>
      </c>
      <c r="O2668" s="386" t="s">
        <v>113</v>
      </c>
      <c r="P2668" s="386" t="s">
        <v>60</v>
      </c>
      <c r="Q2668" s="386" t="s">
        <v>193</v>
      </c>
      <c r="R2668" s="386"/>
      <c r="S2668" s="386"/>
      <c r="T2668" s="386" t="s">
        <v>391</v>
      </c>
      <c r="U2668" s="386" t="s">
        <v>407</v>
      </c>
    </row>
    <row r="2669" spans="1:21">
      <c r="A2669" s="386" t="s">
        <v>112</v>
      </c>
      <c r="B2669" s="386" t="s">
        <v>14</v>
      </c>
      <c r="C2669" s="386"/>
      <c r="D2669" s="387">
        <v>45139</v>
      </c>
      <c r="E2669" s="386">
        <v>8</v>
      </c>
      <c r="F2669" s="386">
        <v>2023</v>
      </c>
      <c r="G2669" s="388">
        <v>0</v>
      </c>
      <c r="H2669" s="388">
        <v>25</v>
      </c>
      <c r="I2669" s="388">
        <v>0</v>
      </c>
      <c r="J2669" s="388">
        <v>0</v>
      </c>
      <c r="K2669" s="386" t="s">
        <v>112</v>
      </c>
      <c r="L2669" s="386" t="s">
        <v>72</v>
      </c>
      <c r="M2669" s="386" t="s">
        <v>244</v>
      </c>
      <c r="N2669" s="386" t="s">
        <v>62</v>
      </c>
      <c r="O2669" s="386" t="s">
        <v>113</v>
      </c>
      <c r="P2669" s="386" t="s">
        <v>60</v>
      </c>
      <c r="Q2669" s="386" t="s">
        <v>193</v>
      </c>
      <c r="R2669" s="386"/>
      <c r="S2669" s="386"/>
      <c r="T2669" s="386" t="s">
        <v>391</v>
      </c>
      <c r="U2669" s="386" t="s">
        <v>407</v>
      </c>
    </row>
    <row r="2670" spans="1:21">
      <c r="A2670" s="386" t="s">
        <v>114</v>
      </c>
      <c r="B2670" s="386" t="s">
        <v>7</v>
      </c>
      <c r="C2670" s="386"/>
      <c r="D2670" s="387">
        <v>45139</v>
      </c>
      <c r="E2670" s="386">
        <v>8</v>
      </c>
      <c r="F2670" s="386">
        <v>2023</v>
      </c>
      <c r="G2670" s="388">
        <v>50</v>
      </c>
      <c r="H2670" s="388">
        <v>25</v>
      </c>
      <c r="I2670" s="388">
        <v>4.166666666666667</v>
      </c>
      <c r="J2670" s="388">
        <v>0</v>
      </c>
      <c r="K2670" s="386" t="s">
        <v>114</v>
      </c>
      <c r="L2670" s="386" t="s">
        <v>41</v>
      </c>
      <c r="M2670" s="386" t="s">
        <v>383</v>
      </c>
      <c r="N2670" s="386" t="s">
        <v>83</v>
      </c>
      <c r="O2670" s="386" t="s">
        <v>251</v>
      </c>
      <c r="P2670" s="386" t="s">
        <v>46</v>
      </c>
      <c r="Q2670" s="386" t="s">
        <v>115</v>
      </c>
      <c r="R2670" s="386"/>
      <c r="S2670" s="386"/>
      <c r="T2670" s="386" t="s">
        <v>391</v>
      </c>
      <c r="U2670" s="386" t="s">
        <v>407</v>
      </c>
    </row>
    <row r="2671" spans="1:21">
      <c r="A2671" s="386" t="s">
        <v>114</v>
      </c>
      <c r="B2671" s="386" t="s">
        <v>8</v>
      </c>
      <c r="C2671" s="386"/>
      <c r="D2671" s="387">
        <v>45139</v>
      </c>
      <c r="E2671" s="386">
        <v>8</v>
      </c>
      <c r="F2671" s="386">
        <v>2023</v>
      </c>
      <c r="G2671" s="388">
        <v>30</v>
      </c>
      <c r="H2671" s="388">
        <v>25</v>
      </c>
      <c r="I2671" s="388">
        <v>2.5</v>
      </c>
      <c r="J2671" s="388">
        <v>0</v>
      </c>
      <c r="K2671" s="386" t="s">
        <v>114</v>
      </c>
      <c r="L2671" s="386" t="s">
        <v>41</v>
      </c>
      <c r="M2671" s="386" t="s">
        <v>383</v>
      </c>
      <c r="N2671" s="386" t="s">
        <v>83</v>
      </c>
      <c r="O2671" s="386" t="s">
        <v>251</v>
      </c>
      <c r="P2671" s="386" t="s">
        <v>46</v>
      </c>
      <c r="Q2671" s="386" t="s">
        <v>115</v>
      </c>
      <c r="R2671" s="386"/>
      <c r="S2671" s="386"/>
      <c r="T2671" s="386" t="s">
        <v>391</v>
      </c>
      <c r="U2671" s="386" t="s">
        <v>407</v>
      </c>
    </row>
    <row r="2672" spans="1:21">
      <c r="A2672" s="386" t="s">
        <v>114</v>
      </c>
      <c r="B2672" s="386" t="s">
        <v>9</v>
      </c>
      <c r="C2672" s="386"/>
      <c r="D2672" s="387">
        <v>45139</v>
      </c>
      <c r="E2672" s="386">
        <v>8</v>
      </c>
      <c r="F2672" s="386">
        <v>2023</v>
      </c>
      <c r="G2672" s="388">
        <v>100</v>
      </c>
      <c r="H2672" s="388">
        <v>25</v>
      </c>
      <c r="I2672" s="388">
        <v>8.3333333333333339</v>
      </c>
      <c r="J2672" s="388">
        <v>2.11</v>
      </c>
      <c r="K2672" s="386" t="s">
        <v>114</v>
      </c>
      <c r="L2672" s="386" t="s">
        <v>41</v>
      </c>
      <c r="M2672" s="386" t="s">
        <v>383</v>
      </c>
      <c r="N2672" s="386" t="s">
        <v>83</v>
      </c>
      <c r="O2672" s="386" t="s">
        <v>251</v>
      </c>
      <c r="P2672" s="386" t="s">
        <v>46</v>
      </c>
      <c r="Q2672" s="386" t="s">
        <v>115</v>
      </c>
      <c r="R2672" s="386"/>
      <c r="S2672" s="386"/>
      <c r="T2672" s="386" t="s">
        <v>391</v>
      </c>
      <c r="U2672" s="386" t="s">
        <v>407</v>
      </c>
    </row>
    <row r="2673" spans="1:21">
      <c r="A2673" s="386" t="s">
        <v>114</v>
      </c>
      <c r="B2673" s="386" t="s">
        <v>10</v>
      </c>
      <c r="C2673" s="386"/>
      <c r="D2673" s="387">
        <v>45139</v>
      </c>
      <c r="E2673" s="386">
        <v>8</v>
      </c>
      <c r="F2673" s="386">
        <v>2023</v>
      </c>
      <c r="G2673" s="388">
        <v>58</v>
      </c>
      <c r="H2673" s="388">
        <v>25</v>
      </c>
      <c r="I2673" s="388">
        <v>4.833333333333333</v>
      </c>
      <c r="J2673" s="388">
        <v>0</v>
      </c>
      <c r="K2673" s="386" t="s">
        <v>114</v>
      </c>
      <c r="L2673" s="386" t="s">
        <v>41</v>
      </c>
      <c r="M2673" s="386" t="s">
        <v>383</v>
      </c>
      <c r="N2673" s="386" t="s">
        <v>83</v>
      </c>
      <c r="O2673" s="386" t="s">
        <v>251</v>
      </c>
      <c r="P2673" s="386" t="s">
        <v>46</v>
      </c>
      <c r="Q2673" s="386" t="s">
        <v>115</v>
      </c>
      <c r="R2673" s="386"/>
      <c r="S2673" s="386"/>
      <c r="T2673" s="386" t="s">
        <v>391</v>
      </c>
      <c r="U2673" s="386" t="s">
        <v>407</v>
      </c>
    </row>
    <row r="2674" spans="1:21">
      <c r="A2674" s="386" t="s">
        <v>114</v>
      </c>
      <c r="B2674" s="386" t="s">
        <v>5</v>
      </c>
      <c r="C2674" s="386"/>
      <c r="D2674" s="387">
        <v>45139</v>
      </c>
      <c r="E2674" s="386">
        <v>8</v>
      </c>
      <c r="F2674" s="386">
        <v>2023</v>
      </c>
      <c r="G2674" s="388">
        <v>56</v>
      </c>
      <c r="H2674" s="388">
        <v>25</v>
      </c>
      <c r="I2674" s="388">
        <v>4.666666666666667</v>
      </c>
      <c r="J2674" s="388">
        <v>3.22</v>
      </c>
      <c r="K2674" s="386" t="s">
        <v>114</v>
      </c>
      <c r="L2674" s="386" t="s">
        <v>41</v>
      </c>
      <c r="M2674" s="386" t="s">
        <v>383</v>
      </c>
      <c r="N2674" s="386" t="s">
        <v>83</v>
      </c>
      <c r="O2674" s="386" t="s">
        <v>251</v>
      </c>
      <c r="P2674" s="386" t="s">
        <v>46</v>
      </c>
      <c r="Q2674" s="386" t="s">
        <v>115</v>
      </c>
      <c r="R2674" s="386"/>
      <c r="S2674" s="386"/>
      <c r="T2674" s="386" t="s">
        <v>391</v>
      </c>
      <c r="U2674" s="386" t="s">
        <v>407</v>
      </c>
    </row>
    <row r="2675" spans="1:21">
      <c r="A2675" s="386" t="s">
        <v>114</v>
      </c>
      <c r="B2675" s="386" t="s">
        <v>11</v>
      </c>
      <c r="C2675" s="386"/>
      <c r="D2675" s="387">
        <v>45139</v>
      </c>
      <c r="E2675" s="386">
        <v>8</v>
      </c>
      <c r="F2675" s="386">
        <v>2023</v>
      </c>
      <c r="G2675" s="388">
        <v>150</v>
      </c>
      <c r="H2675" s="388">
        <v>25</v>
      </c>
      <c r="I2675" s="388">
        <v>12.5</v>
      </c>
      <c r="J2675" s="388">
        <v>0</v>
      </c>
      <c r="K2675" s="386" t="s">
        <v>114</v>
      </c>
      <c r="L2675" s="386" t="s">
        <v>41</v>
      </c>
      <c r="M2675" s="386" t="s">
        <v>383</v>
      </c>
      <c r="N2675" s="386" t="s">
        <v>83</v>
      </c>
      <c r="O2675" s="386" t="s">
        <v>251</v>
      </c>
      <c r="P2675" s="386" t="s">
        <v>46</v>
      </c>
      <c r="Q2675" s="386" t="s">
        <v>115</v>
      </c>
      <c r="R2675" s="386"/>
      <c r="S2675" s="386"/>
      <c r="T2675" s="386" t="s">
        <v>391</v>
      </c>
      <c r="U2675" s="386" t="s">
        <v>407</v>
      </c>
    </row>
    <row r="2676" spans="1:21">
      <c r="A2676" s="386" t="s">
        <v>114</v>
      </c>
      <c r="B2676" s="386" t="s">
        <v>12</v>
      </c>
      <c r="C2676" s="386"/>
      <c r="D2676" s="387">
        <v>45139</v>
      </c>
      <c r="E2676" s="386">
        <v>8</v>
      </c>
      <c r="F2676" s="386">
        <v>2023</v>
      </c>
      <c r="G2676" s="388">
        <v>30</v>
      </c>
      <c r="H2676" s="388">
        <v>25</v>
      </c>
      <c r="I2676" s="388">
        <v>2.5</v>
      </c>
      <c r="J2676" s="388">
        <v>0</v>
      </c>
      <c r="K2676" s="386" t="s">
        <v>114</v>
      </c>
      <c r="L2676" s="386" t="s">
        <v>41</v>
      </c>
      <c r="M2676" s="386" t="s">
        <v>383</v>
      </c>
      <c r="N2676" s="386" t="s">
        <v>83</v>
      </c>
      <c r="O2676" s="386" t="s">
        <v>251</v>
      </c>
      <c r="P2676" s="386" t="s">
        <v>46</v>
      </c>
      <c r="Q2676" s="386" t="s">
        <v>115</v>
      </c>
      <c r="R2676" s="386"/>
      <c r="S2676" s="386"/>
      <c r="T2676" s="386" t="s">
        <v>391</v>
      </c>
      <c r="U2676" s="386" t="s">
        <v>407</v>
      </c>
    </row>
    <row r="2677" spans="1:21">
      <c r="A2677" s="386" t="s">
        <v>114</v>
      </c>
      <c r="B2677" s="386" t="s">
        <v>15</v>
      </c>
      <c r="C2677" s="386"/>
      <c r="D2677" s="387">
        <v>45139</v>
      </c>
      <c r="E2677" s="386">
        <v>8</v>
      </c>
      <c r="F2677" s="386">
        <v>2023</v>
      </c>
      <c r="G2677" s="388">
        <v>0</v>
      </c>
      <c r="H2677" s="388">
        <v>25</v>
      </c>
      <c r="I2677" s="388">
        <v>0</v>
      </c>
      <c r="J2677" s="388">
        <v>0</v>
      </c>
      <c r="K2677" s="386" t="s">
        <v>114</v>
      </c>
      <c r="L2677" s="386" t="s">
        <v>41</v>
      </c>
      <c r="M2677" s="386" t="s">
        <v>383</v>
      </c>
      <c r="N2677" s="386" t="s">
        <v>83</v>
      </c>
      <c r="O2677" s="386" t="s">
        <v>251</v>
      </c>
      <c r="P2677" s="386" t="s">
        <v>46</v>
      </c>
      <c r="Q2677" s="386" t="s">
        <v>115</v>
      </c>
      <c r="R2677" s="386"/>
      <c r="S2677" s="386"/>
      <c r="T2677" s="386" t="s">
        <v>391</v>
      </c>
      <c r="U2677" s="386" t="s">
        <v>407</v>
      </c>
    </row>
    <row r="2678" spans="1:21">
      <c r="A2678" s="386" t="s">
        <v>114</v>
      </c>
      <c r="B2678" s="386" t="s">
        <v>16</v>
      </c>
      <c r="C2678" s="386"/>
      <c r="D2678" s="387">
        <v>45139</v>
      </c>
      <c r="E2678" s="386">
        <v>8</v>
      </c>
      <c r="F2678" s="386">
        <v>2023</v>
      </c>
      <c r="G2678" s="388">
        <v>38</v>
      </c>
      <c r="H2678" s="388">
        <v>25</v>
      </c>
      <c r="I2678" s="388">
        <v>3.1666666666666665</v>
      </c>
      <c r="J2678" s="388">
        <v>0</v>
      </c>
      <c r="K2678" s="386" t="s">
        <v>114</v>
      </c>
      <c r="L2678" s="386" t="s">
        <v>41</v>
      </c>
      <c r="M2678" s="386" t="s">
        <v>383</v>
      </c>
      <c r="N2678" s="386" t="s">
        <v>83</v>
      </c>
      <c r="O2678" s="386" t="s">
        <v>251</v>
      </c>
      <c r="P2678" s="386" t="s">
        <v>46</v>
      </c>
      <c r="Q2678" s="386" t="s">
        <v>115</v>
      </c>
      <c r="R2678" s="386"/>
      <c r="S2678" s="386"/>
      <c r="T2678" s="386" t="s">
        <v>391</v>
      </c>
      <c r="U2678" s="386" t="s">
        <v>407</v>
      </c>
    </row>
    <row r="2679" spans="1:21">
      <c r="A2679" s="386" t="s">
        <v>114</v>
      </c>
      <c r="B2679" s="386" t="s">
        <v>17</v>
      </c>
      <c r="C2679" s="386"/>
      <c r="D2679" s="387">
        <v>45139</v>
      </c>
      <c r="E2679" s="386">
        <v>8</v>
      </c>
      <c r="F2679" s="386">
        <v>2023</v>
      </c>
      <c r="G2679" s="388">
        <v>38</v>
      </c>
      <c r="H2679" s="388">
        <v>25</v>
      </c>
      <c r="I2679" s="388">
        <v>3.1666666666666665</v>
      </c>
      <c r="J2679" s="388">
        <v>0</v>
      </c>
      <c r="K2679" s="386" t="s">
        <v>114</v>
      </c>
      <c r="L2679" s="386" t="s">
        <v>41</v>
      </c>
      <c r="M2679" s="386" t="s">
        <v>383</v>
      </c>
      <c r="N2679" s="386" t="s">
        <v>83</v>
      </c>
      <c r="O2679" s="386" t="s">
        <v>251</v>
      </c>
      <c r="P2679" s="386" t="s">
        <v>46</v>
      </c>
      <c r="Q2679" s="386" t="s">
        <v>115</v>
      </c>
      <c r="R2679" s="386"/>
      <c r="S2679" s="386"/>
      <c r="T2679" s="386" t="s">
        <v>391</v>
      </c>
      <c r="U2679" s="386" t="s">
        <v>407</v>
      </c>
    </row>
    <row r="2680" spans="1:21">
      <c r="A2680" s="386" t="s">
        <v>114</v>
      </c>
      <c r="B2680" s="386" t="s">
        <v>132</v>
      </c>
      <c r="C2680" s="386"/>
      <c r="D2680" s="387">
        <v>45139</v>
      </c>
      <c r="E2680" s="386">
        <v>8</v>
      </c>
      <c r="F2680" s="386">
        <v>2023</v>
      </c>
      <c r="G2680" s="388">
        <v>0</v>
      </c>
      <c r="H2680" s="388">
        <v>25</v>
      </c>
      <c r="I2680" s="388">
        <v>0</v>
      </c>
      <c r="J2680" s="388">
        <v>0</v>
      </c>
      <c r="K2680" s="386" t="s">
        <v>114</v>
      </c>
      <c r="L2680" s="386" t="s">
        <v>41</v>
      </c>
      <c r="M2680" s="386" t="s">
        <v>383</v>
      </c>
      <c r="N2680" s="386" t="s">
        <v>83</v>
      </c>
      <c r="O2680" s="386" t="s">
        <v>251</v>
      </c>
      <c r="P2680" s="386" t="s">
        <v>46</v>
      </c>
      <c r="Q2680" s="386" t="s">
        <v>115</v>
      </c>
      <c r="R2680" s="386"/>
      <c r="S2680" s="386"/>
      <c r="T2680" s="386" t="s">
        <v>391</v>
      </c>
      <c r="U2680" s="386" t="s">
        <v>407</v>
      </c>
    </row>
    <row r="2681" spans="1:21">
      <c r="A2681" s="386" t="s">
        <v>114</v>
      </c>
      <c r="B2681" s="386" t="s">
        <v>13</v>
      </c>
      <c r="C2681" s="386"/>
      <c r="D2681" s="387">
        <v>45139</v>
      </c>
      <c r="E2681" s="386">
        <v>8</v>
      </c>
      <c r="F2681" s="386">
        <v>2023</v>
      </c>
      <c r="G2681" s="388">
        <v>0</v>
      </c>
      <c r="H2681" s="388">
        <v>25</v>
      </c>
      <c r="I2681" s="388">
        <v>0</v>
      </c>
      <c r="J2681" s="388">
        <v>0</v>
      </c>
      <c r="K2681" s="386" t="s">
        <v>114</v>
      </c>
      <c r="L2681" s="386" t="s">
        <v>41</v>
      </c>
      <c r="M2681" s="386" t="s">
        <v>383</v>
      </c>
      <c r="N2681" s="386" t="s">
        <v>83</v>
      </c>
      <c r="O2681" s="386" t="s">
        <v>251</v>
      </c>
      <c r="P2681" s="386" t="s">
        <v>46</v>
      </c>
      <c r="Q2681" s="386" t="s">
        <v>115</v>
      </c>
      <c r="R2681" s="386"/>
      <c r="S2681" s="386"/>
      <c r="T2681" s="386" t="s">
        <v>391</v>
      </c>
      <c r="U2681" s="386" t="s">
        <v>407</v>
      </c>
    </row>
    <row r="2682" spans="1:21">
      <c r="A2682" s="386" t="s">
        <v>114</v>
      </c>
      <c r="B2682" s="386" t="s">
        <v>14</v>
      </c>
      <c r="C2682" s="386"/>
      <c r="D2682" s="387">
        <v>45139</v>
      </c>
      <c r="E2682" s="386">
        <v>8</v>
      </c>
      <c r="F2682" s="386">
        <v>2023</v>
      </c>
      <c r="G2682" s="388">
        <v>0</v>
      </c>
      <c r="H2682" s="388">
        <v>25</v>
      </c>
      <c r="I2682" s="388">
        <v>0</v>
      </c>
      <c r="J2682" s="388">
        <v>0</v>
      </c>
      <c r="K2682" s="386" t="s">
        <v>114</v>
      </c>
      <c r="L2682" s="386" t="s">
        <v>41</v>
      </c>
      <c r="M2682" s="386" t="s">
        <v>383</v>
      </c>
      <c r="N2682" s="386" t="s">
        <v>83</v>
      </c>
      <c r="O2682" s="386" t="s">
        <v>251</v>
      </c>
      <c r="P2682" s="386" t="s">
        <v>46</v>
      </c>
      <c r="Q2682" s="386" t="s">
        <v>115</v>
      </c>
      <c r="R2682" s="386"/>
      <c r="S2682" s="386"/>
      <c r="T2682" s="386" t="s">
        <v>391</v>
      </c>
      <c r="U2682" s="386" t="s">
        <v>407</v>
      </c>
    </row>
    <row r="2683" spans="1:21">
      <c r="A2683" s="386" t="s">
        <v>116</v>
      </c>
      <c r="B2683" s="386" t="s">
        <v>7</v>
      </c>
      <c r="C2683" s="386"/>
      <c r="D2683" s="387">
        <v>45139</v>
      </c>
      <c r="E2683" s="386">
        <v>8</v>
      </c>
      <c r="F2683" s="386">
        <v>2023</v>
      </c>
      <c r="G2683" s="388">
        <v>53.1</v>
      </c>
      <c r="H2683" s="388">
        <v>25</v>
      </c>
      <c r="I2683" s="388">
        <v>4.4249999999999998</v>
      </c>
      <c r="J2683" s="388">
        <v>30.24</v>
      </c>
      <c r="K2683" s="386" t="s">
        <v>86</v>
      </c>
      <c r="L2683" s="386" t="s">
        <v>86</v>
      </c>
      <c r="M2683" s="386" t="s">
        <v>386</v>
      </c>
      <c r="N2683" s="386" t="s">
        <v>387</v>
      </c>
      <c r="O2683" s="386" t="s">
        <v>117</v>
      </c>
      <c r="P2683" s="386" t="s">
        <v>90</v>
      </c>
      <c r="Q2683" s="386" t="s">
        <v>221</v>
      </c>
      <c r="R2683" s="386"/>
      <c r="S2683" s="386"/>
      <c r="T2683" s="386" t="s">
        <v>391</v>
      </c>
      <c r="U2683" s="386" t="s">
        <v>407</v>
      </c>
    </row>
    <row r="2684" spans="1:21">
      <c r="A2684" s="386" t="s">
        <v>116</v>
      </c>
      <c r="B2684" s="386" t="s">
        <v>130</v>
      </c>
      <c r="C2684" s="386"/>
      <c r="D2684" s="387">
        <v>45139</v>
      </c>
      <c r="E2684" s="386">
        <v>8</v>
      </c>
      <c r="F2684" s="386">
        <v>2023</v>
      </c>
      <c r="G2684" s="388">
        <v>53.1</v>
      </c>
      <c r="H2684" s="388">
        <v>25</v>
      </c>
      <c r="I2684" s="388">
        <v>4.4249999999999998</v>
      </c>
      <c r="J2684" s="388">
        <v>1.34</v>
      </c>
      <c r="K2684" s="386" t="s">
        <v>86</v>
      </c>
      <c r="L2684" s="386" t="s">
        <v>86</v>
      </c>
      <c r="M2684" s="386" t="s">
        <v>386</v>
      </c>
      <c r="N2684" s="386" t="s">
        <v>387</v>
      </c>
      <c r="O2684" s="386" t="s">
        <v>117</v>
      </c>
      <c r="P2684" s="386" t="s">
        <v>90</v>
      </c>
      <c r="Q2684" s="386" t="s">
        <v>221</v>
      </c>
      <c r="R2684" s="386"/>
      <c r="S2684" s="386"/>
      <c r="T2684" s="386" t="s">
        <v>391</v>
      </c>
      <c r="U2684" s="386" t="s">
        <v>407</v>
      </c>
    </row>
    <row r="2685" spans="1:21">
      <c r="A2685" s="386" t="s">
        <v>116</v>
      </c>
      <c r="B2685" s="386" t="s">
        <v>131</v>
      </c>
      <c r="C2685" s="386"/>
      <c r="D2685" s="387">
        <v>45139</v>
      </c>
      <c r="E2685" s="386">
        <v>8</v>
      </c>
      <c r="F2685" s="386">
        <v>2023</v>
      </c>
      <c r="G2685" s="388">
        <v>53.1</v>
      </c>
      <c r="H2685" s="388">
        <v>25</v>
      </c>
      <c r="I2685" s="388">
        <v>4.4249999999999998</v>
      </c>
      <c r="J2685" s="388">
        <v>0.88200027999999986</v>
      </c>
      <c r="K2685" s="386" t="s">
        <v>86</v>
      </c>
      <c r="L2685" s="386" t="s">
        <v>86</v>
      </c>
      <c r="M2685" s="386" t="s">
        <v>386</v>
      </c>
      <c r="N2685" s="386" t="s">
        <v>387</v>
      </c>
      <c r="O2685" s="386" t="s">
        <v>117</v>
      </c>
      <c r="P2685" s="386" t="s">
        <v>90</v>
      </c>
      <c r="Q2685" s="386" t="s">
        <v>221</v>
      </c>
      <c r="R2685" s="386"/>
      <c r="S2685" s="386"/>
      <c r="T2685" s="386" t="s">
        <v>391</v>
      </c>
      <c r="U2685" s="386" t="s">
        <v>407</v>
      </c>
    </row>
    <row r="2686" spans="1:21">
      <c r="A2686" s="386" t="s">
        <v>116</v>
      </c>
      <c r="B2686" s="386" t="s">
        <v>9</v>
      </c>
      <c r="C2686" s="386"/>
      <c r="D2686" s="387">
        <v>45139</v>
      </c>
      <c r="E2686" s="386">
        <v>8</v>
      </c>
      <c r="F2686" s="386">
        <v>2023</v>
      </c>
      <c r="G2686" s="388">
        <v>0</v>
      </c>
      <c r="H2686" s="388">
        <v>25</v>
      </c>
      <c r="I2686" s="388">
        <v>0</v>
      </c>
      <c r="J2686" s="388">
        <v>0</v>
      </c>
      <c r="K2686" s="386" t="s">
        <v>86</v>
      </c>
      <c r="L2686" s="386" t="s">
        <v>86</v>
      </c>
      <c r="M2686" s="386" t="s">
        <v>386</v>
      </c>
      <c r="N2686" s="386" t="s">
        <v>387</v>
      </c>
      <c r="O2686" s="386" t="s">
        <v>117</v>
      </c>
      <c r="P2686" s="386" t="s">
        <v>90</v>
      </c>
      <c r="Q2686" s="386" t="s">
        <v>221</v>
      </c>
      <c r="R2686" s="386"/>
      <c r="S2686" s="386"/>
      <c r="T2686" s="386" t="s">
        <v>391</v>
      </c>
      <c r="U2686" s="386" t="s">
        <v>407</v>
      </c>
    </row>
    <row r="2687" spans="1:21">
      <c r="A2687" s="386" t="s">
        <v>116</v>
      </c>
      <c r="B2687" s="386" t="s">
        <v>10</v>
      </c>
      <c r="C2687" s="386"/>
      <c r="D2687" s="387">
        <v>45139</v>
      </c>
      <c r="E2687" s="386">
        <v>8</v>
      </c>
      <c r="F2687" s="386">
        <v>2023</v>
      </c>
      <c r="G2687" s="388">
        <v>17.7</v>
      </c>
      <c r="H2687" s="388">
        <v>25</v>
      </c>
      <c r="I2687" s="388">
        <v>1.4750000000000001</v>
      </c>
      <c r="J2687" s="388">
        <v>0.93</v>
      </c>
      <c r="K2687" s="386" t="s">
        <v>86</v>
      </c>
      <c r="L2687" s="386" t="s">
        <v>86</v>
      </c>
      <c r="M2687" s="386" t="s">
        <v>386</v>
      </c>
      <c r="N2687" s="386" t="s">
        <v>387</v>
      </c>
      <c r="O2687" s="386" t="s">
        <v>117</v>
      </c>
      <c r="P2687" s="386" t="s">
        <v>90</v>
      </c>
      <c r="Q2687" s="386" t="s">
        <v>221</v>
      </c>
      <c r="R2687" s="386"/>
      <c r="S2687" s="386"/>
      <c r="T2687" s="386" t="s">
        <v>391</v>
      </c>
      <c r="U2687" s="386" t="s">
        <v>407</v>
      </c>
    </row>
    <row r="2688" spans="1:21">
      <c r="A2688" s="386" t="s">
        <v>116</v>
      </c>
      <c r="B2688" s="386" t="s">
        <v>5</v>
      </c>
      <c r="C2688" s="386"/>
      <c r="D2688" s="387">
        <v>45139</v>
      </c>
      <c r="E2688" s="386">
        <v>8</v>
      </c>
      <c r="F2688" s="386">
        <v>2023</v>
      </c>
      <c r="G2688" s="388">
        <v>53.1</v>
      </c>
      <c r="H2688" s="388">
        <v>25</v>
      </c>
      <c r="I2688" s="388">
        <v>4.4249999999999998</v>
      </c>
      <c r="J2688" s="388">
        <v>4.16</v>
      </c>
      <c r="K2688" s="386" t="s">
        <v>86</v>
      </c>
      <c r="L2688" s="386" t="s">
        <v>86</v>
      </c>
      <c r="M2688" s="386" t="s">
        <v>386</v>
      </c>
      <c r="N2688" s="386" t="s">
        <v>387</v>
      </c>
      <c r="O2688" s="386" t="s">
        <v>117</v>
      </c>
      <c r="P2688" s="386" t="s">
        <v>90</v>
      </c>
      <c r="Q2688" s="386" t="s">
        <v>221</v>
      </c>
      <c r="R2688" s="386"/>
      <c r="S2688" s="386"/>
      <c r="T2688" s="386" t="s">
        <v>391</v>
      </c>
      <c r="U2688" s="386" t="s">
        <v>407</v>
      </c>
    </row>
    <row r="2689" spans="1:21">
      <c r="A2689" s="386" t="s">
        <v>116</v>
      </c>
      <c r="B2689" s="386" t="s">
        <v>11</v>
      </c>
      <c r="C2689" s="386"/>
      <c r="D2689" s="387">
        <v>45139</v>
      </c>
      <c r="E2689" s="386">
        <v>8</v>
      </c>
      <c r="F2689" s="386">
        <v>2023</v>
      </c>
      <c r="G2689" s="388">
        <v>53.1</v>
      </c>
      <c r="H2689" s="388">
        <v>25</v>
      </c>
      <c r="I2689" s="388">
        <v>4.4249999999999998</v>
      </c>
      <c r="J2689" s="388">
        <v>24.840000000000003</v>
      </c>
      <c r="K2689" s="386" t="s">
        <v>86</v>
      </c>
      <c r="L2689" s="386" t="s">
        <v>86</v>
      </c>
      <c r="M2689" s="386" t="s">
        <v>386</v>
      </c>
      <c r="N2689" s="386" t="s">
        <v>387</v>
      </c>
      <c r="O2689" s="386" t="s">
        <v>117</v>
      </c>
      <c r="P2689" s="386" t="s">
        <v>90</v>
      </c>
      <c r="Q2689" s="386" t="s">
        <v>221</v>
      </c>
      <c r="R2689" s="386"/>
      <c r="S2689" s="386"/>
      <c r="T2689" s="386" t="s">
        <v>391</v>
      </c>
      <c r="U2689" s="386" t="s">
        <v>407</v>
      </c>
    </row>
    <row r="2690" spans="1:21">
      <c r="A2690" s="386" t="s">
        <v>116</v>
      </c>
      <c r="B2690" s="386" t="s">
        <v>12</v>
      </c>
      <c r="C2690" s="386"/>
      <c r="D2690" s="387">
        <v>45139</v>
      </c>
      <c r="E2690" s="386">
        <v>8</v>
      </c>
      <c r="F2690" s="386">
        <v>2023</v>
      </c>
      <c r="G2690" s="388">
        <v>46.02</v>
      </c>
      <c r="H2690" s="388">
        <v>25</v>
      </c>
      <c r="I2690" s="388">
        <v>3.835</v>
      </c>
      <c r="J2690" s="388">
        <v>0.66785815483353383</v>
      </c>
      <c r="K2690" s="386" t="s">
        <v>86</v>
      </c>
      <c r="L2690" s="386" t="s">
        <v>86</v>
      </c>
      <c r="M2690" s="386" t="s">
        <v>386</v>
      </c>
      <c r="N2690" s="386" t="s">
        <v>387</v>
      </c>
      <c r="O2690" s="386" t="s">
        <v>117</v>
      </c>
      <c r="P2690" s="386" t="s">
        <v>90</v>
      </c>
      <c r="Q2690" s="386" t="s">
        <v>221</v>
      </c>
      <c r="R2690" s="386"/>
      <c r="S2690" s="386"/>
      <c r="T2690" s="386" t="s">
        <v>391</v>
      </c>
      <c r="U2690" s="386" t="s">
        <v>407</v>
      </c>
    </row>
    <row r="2691" spans="1:21">
      <c r="A2691" s="386" t="s">
        <v>116</v>
      </c>
      <c r="B2691" s="386" t="s">
        <v>15</v>
      </c>
      <c r="C2691" s="386"/>
      <c r="D2691" s="387">
        <v>45139</v>
      </c>
      <c r="E2691" s="386">
        <v>8</v>
      </c>
      <c r="F2691" s="386">
        <v>2023</v>
      </c>
      <c r="G2691" s="388">
        <v>3.54</v>
      </c>
      <c r="H2691" s="388">
        <v>25</v>
      </c>
      <c r="I2691" s="388">
        <v>0.29499999999999998</v>
      </c>
      <c r="J2691" s="388">
        <v>3.4871175000000001</v>
      </c>
      <c r="K2691" s="386" t="s">
        <v>86</v>
      </c>
      <c r="L2691" s="386" t="s">
        <v>86</v>
      </c>
      <c r="M2691" s="386" t="s">
        <v>386</v>
      </c>
      <c r="N2691" s="386" t="s">
        <v>387</v>
      </c>
      <c r="O2691" s="386" t="s">
        <v>117</v>
      </c>
      <c r="P2691" s="386" t="s">
        <v>90</v>
      </c>
      <c r="Q2691" s="386" t="s">
        <v>221</v>
      </c>
      <c r="R2691" s="386"/>
      <c r="S2691" s="386"/>
      <c r="T2691" s="386" t="s">
        <v>391</v>
      </c>
      <c r="U2691" s="386" t="s">
        <v>407</v>
      </c>
    </row>
    <row r="2692" spans="1:21">
      <c r="A2692" s="386" t="s">
        <v>116</v>
      </c>
      <c r="B2692" s="386" t="s">
        <v>16</v>
      </c>
      <c r="C2692" s="386"/>
      <c r="D2692" s="387">
        <v>45139</v>
      </c>
      <c r="E2692" s="386">
        <v>8</v>
      </c>
      <c r="F2692" s="386">
        <v>2023</v>
      </c>
      <c r="G2692" s="388">
        <v>21.24</v>
      </c>
      <c r="H2692" s="388">
        <v>25</v>
      </c>
      <c r="I2692" s="388">
        <v>1.77</v>
      </c>
      <c r="J2692" s="388">
        <v>32.258000000000003</v>
      </c>
      <c r="K2692" s="386" t="s">
        <v>86</v>
      </c>
      <c r="L2692" s="386" t="s">
        <v>86</v>
      </c>
      <c r="M2692" s="386" t="s">
        <v>386</v>
      </c>
      <c r="N2692" s="386" t="s">
        <v>387</v>
      </c>
      <c r="O2692" s="386" t="s">
        <v>117</v>
      </c>
      <c r="P2692" s="386" t="s">
        <v>90</v>
      </c>
      <c r="Q2692" s="386" t="s">
        <v>221</v>
      </c>
      <c r="R2692" s="386"/>
      <c r="S2692" s="386"/>
      <c r="T2692" s="386" t="s">
        <v>391</v>
      </c>
      <c r="U2692" s="386" t="s">
        <v>407</v>
      </c>
    </row>
    <row r="2693" spans="1:21">
      <c r="A2693" s="386" t="s">
        <v>116</v>
      </c>
      <c r="B2693" s="386" t="s">
        <v>17</v>
      </c>
      <c r="C2693" s="386"/>
      <c r="D2693" s="387">
        <v>45139</v>
      </c>
      <c r="E2693" s="386">
        <v>8</v>
      </c>
      <c r="F2693" s="386">
        <v>2023</v>
      </c>
      <c r="G2693" s="388">
        <v>0</v>
      </c>
      <c r="H2693" s="388">
        <v>25</v>
      </c>
      <c r="I2693" s="388">
        <v>0</v>
      </c>
      <c r="J2693" s="388">
        <v>0</v>
      </c>
      <c r="K2693" s="386" t="s">
        <v>86</v>
      </c>
      <c r="L2693" s="386" t="s">
        <v>86</v>
      </c>
      <c r="M2693" s="386" t="s">
        <v>386</v>
      </c>
      <c r="N2693" s="386" t="s">
        <v>387</v>
      </c>
      <c r="O2693" s="386" t="s">
        <v>117</v>
      </c>
      <c r="P2693" s="386" t="s">
        <v>90</v>
      </c>
      <c r="Q2693" s="386" t="s">
        <v>221</v>
      </c>
      <c r="R2693" s="386"/>
      <c r="S2693" s="386"/>
      <c r="T2693" s="386" t="s">
        <v>391</v>
      </c>
      <c r="U2693" s="386" t="s">
        <v>407</v>
      </c>
    </row>
    <row r="2694" spans="1:21">
      <c r="A2694" s="386" t="s">
        <v>116</v>
      </c>
      <c r="B2694" s="386" t="s">
        <v>132</v>
      </c>
      <c r="C2694" s="386"/>
      <c r="D2694" s="387">
        <v>45139</v>
      </c>
      <c r="E2694" s="386">
        <v>8</v>
      </c>
      <c r="F2694" s="386">
        <v>2023</v>
      </c>
      <c r="G2694" s="388">
        <v>0</v>
      </c>
      <c r="H2694" s="388">
        <v>25</v>
      </c>
      <c r="I2694" s="388">
        <v>0</v>
      </c>
      <c r="J2694" s="388">
        <v>0</v>
      </c>
      <c r="K2694" s="386" t="s">
        <v>86</v>
      </c>
      <c r="L2694" s="386" t="s">
        <v>86</v>
      </c>
      <c r="M2694" s="386" t="s">
        <v>386</v>
      </c>
      <c r="N2694" s="386" t="s">
        <v>387</v>
      </c>
      <c r="O2694" s="386" t="s">
        <v>117</v>
      </c>
      <c r="P2694" s="386" t="s">
        <v>90</v>
      </c>
      <c r="Q2694" s="386" t="s">
        <v>221</v>
      </c>
      <c r="R2694" s="386"/>
      <c r="S2694" s="386"/>
      <c r="T2694" s="386" t="s">
        <v>391</v>
      </c>
      <c r="U2694" s="386" t="s">
        <v>407</v>
      </c>
    </row>
    <row r="2695" spans="1:21">
      <c r="A2695" s="386" t="s">
        <v>116</v>
      </c>
      <c r="B2695" s="386" t="s">
        <v>13</v>
      </c>
      <c r="C2695" s="386"/>
      <c r="D2695" s="387">
        <v>45139</v>
      </c>
      <c r="E2695" s="386">
        <v>8</v>
      </c>
      <c r="F2695" s="386">
        <v>2023</v>
      </c>
      <c r="G2695" s="388">
        <v>0</v>
      </c>
      <c r="H2695" s="388">
        <v>25</v>
      </c>
      <c r="I2695" s="388">
        <v>0</v>
      </c>
      <c r="J2695" s="388">
        <v>0</v>
      </c>
      <c r="K2695" s="386" t="s">
        <v>86</v>
      </c>
      <c r="L2695" s="386" t="s">
        <v>86</v>
      </c>
      <c r="M2695" s="386" t="s">
        <v>386</v>
      </c>
      <c r="N2695" s="386" t="s">
        <v>387</v>
      </c>
      <c r="O2695" s="386" t="s">
        <v>117</v>
      </c>
      <c r="P2695" s="386" t="s">
        <v>90</v>
      </c>
      <c r="Q2695" s="386" t="s">
        <v>221</v>
      </c>
      <c r="R2695" s="386"/>
      <c r="S2695" s="386"/>
      <c r="T2695" s="386" t="s">
        <v>391</v>
      </c>
      <c r="U2695" s="386" t="s">
        <v>407</v>
      </c>
    </row>
    <row r="2696" spans="1:21">
      <c r="A2696" s="386" t="s">
        <v>116</v>
      </c>
      <c r="B2696" s="386" t="s">
        <v>14</v>
      </c>
      <c r="C2696" s="386"/>
      <c r="D2696" s="387">
        <v>45139</v>
      </c>
      <c r="E2696" s="386">
        <v>8</v>
      </c>
      <c r="F2696" s="386">
        <v>2023</v>
      </c>
      <c r="G2696" s="388">
        <v>0</v>
      </c>
      <c r="H2696" s="388">
        <v>25</v>
      </c>
      <c r="I2696" s="388">
        <v>0</v>
      </c>
      <c r="J2696" s="388">
        <v>0</v>
      </c>
      <c r="K2696" s="386" t="s">
        <v>86</v>
      </c>
      <c r="L2696" s="386" t="s">
        <v>86</v>
      </c>
      <c r="M2696" s="386" t="s">
        <v>386</v>
      </c>
      <c r="N2696" s="386" t="s">
        <v>387</v>
      </c>
      <c r="O2696" s="386" t="s">
        <v>117</v>
      </c>
      <c r="P2696" s="386" t="s">
        <v>90</v>
      </c>
      <c r="Q2696" s="386" t="s">
        <v>221</v>
      </c>
      <c r="R2696" s="386"/>
      <c r="S2696" s="386"/>
      <c r="T2696" s="386" t="s">
        <v>391</v>
      </c>
      <c r="U2696" s="386" t="s">
        <v>407</v>
      </c>
    </row>
    <row r="2697" spans="1:21">
      <c r="A2697" s="386" t="s">
        <v>118</v>
      </c>
      <c r="B2697" s="386" t="s">
        <v>7</v>
      </c>
      <c r="C2697" s="386"/>
      <c r="D2697" s="387">
        <v>45139</v>
      </c>
      <c r="E2697" s="386">
        <v>8</v>
      </c>
      <c r="F2697" s="386">
        <v>2023</v>
      </c>
      <c r="G2697" s="388">
        <v>20</v>
      </c>
      <c r="H2697" s="388">
        <v>25</v>
      </c>
      <c r="I2697" s="388">
        <v>1.6666666666666667</v>
      </c>
      <c r="J2697" s="388">
        <v>0</v>
      </c>
      <c r="K2697" s="386" t="s">
        <v>41</v>
      </c>
      <c r="L2697" s="386" t="s">
        <v>41</v>
      </c>
      <c r="M2697" s="386" t="s">
        <v>386</v>
      </c>
      <c r="N2697" s="386" t="s">
        <v>387</v>
      </c>
      <c r="O2697" s="386" t="s">
        <v>119</v>
      </c>
      <c r="P2697" s="386" t="s">
        <v>90</v>
      </c>
      <c r="Q2697" s="386" t="s">
        <v>120</v>
      </c>
      <c r="R2697" s="386"/>
      <c r="S2697" s="386"/>
      <c r="T2697" s="386" t="s">
        <v>391</v>
      </c>
      <c r="U2697" s="386" t="s">
        <v>407</v>
      </c>
    </row>
    <row r="2698" spans="1:21">
      <c r="A2698" s="386" t="s">
        <v>118</v>
      </c>
      <c r="B2698" s="386" t="s">
        <v>8</v>
      </c>
      <c r="C2698" s="386"/>
      <c r="D2698" s="387">
        <v>45139</v>
      </c>
      <c r="E2698" s="386">
        <v>8</v>
      </c>
      <c r="F2698" s="386">
        <v>2023</v>
      </c>
      <c r="G2698" s="388">
        <v>30</v>
      </c>
      <c r="H2698" s="388">
        <v>25</v>
      </c>
      <c r="I2698" s="388">
        <v>2.5</v>
      </c>
      <c r="J2698" s="388">
        <v>0</v>
      </c>
      <c r="K2698" s="386" t="s">
        <v>41</v>
      </c>
      <c r="L2698" s="386" t="s">
        <v>41</v>
      </c>
      <c r="M2698" s="386" t="s">
        <v>386</v>
      </c>
      <c r="N2698" s="386" t="s">
        <v>387</v>
      </c>
      <c r="O2698" s="386" t="s">
        <v>119</v>
      </c>
      <c r="P2698" s="386" t="s">
        <v>90</v>
      </c>
      <c r="Q2698" s="386" t="s">
        <v>120</v>
      </c>
      <c r="R2698" s="386"/>
      <c r="S2698" s="386"/>
      <c r="T2698" s="386" t="s">
        <v>391</v>
      </c>
      <c r="U2698" s="386" t="s">
        <v>407</v>
      </c>
    </row>
    <row r="2699" spans="1:21">
      <c r="A2699" s="386" t="s">
        <v>118</v>
      </c>
      <c r="B2699" s="386" t="s">
        <v>9</v>
      </c>
      <c r="C2699" s="386"/>
      <c r="D2699" s="387">
        <v>45139</v>
      </c>
      <c r="E2699" s="386">
        <v>8</v>
      </c>
      <c r="F2699" s="386">
        <v>2023</v>
      </c>
      <c r="G2699" s="388">
        <v>0</v>
      </c>
      <c r="H2699" s="388">
        <v>25</v>
      </c>
      <c r="I2699" s="388">
        <v>0</v>
      </c>
      <c r="J2699" s="388">
        <v>0</v>
      </c>
      <c r="K2699" s="386" t="s">
        <v>41</v>
      </c>
      <c r="L2699" s="386" t="s">
        <v>41</v>
      </c>
      <c r="M2699" s="386" t="s">
        <v>386</v>
      </c>
      <c r="N2699" s="386" t="s">
        <v>387</v>
      </c>
      <c r="O2699" s="386" t="s">
        <v>119</v>
      </c>
      <c r="P2699" s="386" t="s">
        <v>90</v>
      </c>
      <c r="Q2699" s="386" t="s">
        <v>120</v>
      </c>
      <c r="R2699" s="386"/>
      <c r="S2699" s="386"/>
      <c r="T2699" s="386" t="s">
        <v>391</v>
      </c>
      <c r="U2699" s="386" t="s">
        <v>407</v>
      </c>
    </row>
    <row r="2700" spans="1:21">
      <c r="A2700" s="386" t="s">
        <v>118</v>
      </c>
      <c r="B2700" s="386" t="s">
        <v>10</v>
      </c>
      <c r="C2700" s="386"/>
      <c r="D2700" s="387">
        <v>45139</v>
      </c>
      <c r="E2700" s="386">
        <v>8</v>
      </c>
      <c r="F2700" s="386">
        <v>2023</v>
      </c>
      <c r="G2700" s="388">
        <v>30</v>
      </c>
      <c r="H2700" s="388">
        <v>25</v>
      </c>
      <c r="I2700" s="388">
        <v>2.5</v>
      </c>
      <c r="J2700" s="388">
        <v>0</v>
      </c>
      <c r="K2700" s="386" t="s">
        <v>41</v>
      </c>
      <c r="L2700" s="386" t="s">
        <v>41</v>
      </c>
      <c r="M2700" s="386" t="s">
        <v>386</v>
      </c>
      <c r="N2700" s="386" t="s">
        <v>387</v>
      </c>
      <c r="O2700" s="386" t="s">
        <v>119</v>
      </c>
      <c r="P2700" s="386" t="s">
        <v>90</v>
      </c>
      <c r="Q2700" s="386" t="s">
        <v>120</v>
      </c>
      <c r="R2700" s="386"/>
      <c r="S2700" s="386"/>
      <c r="T2700" s="386" t="s">
        <v>391</v>
      </c>
      <c r="U2700" s="386" t="s">
        <v>407</v>
      </c>
    </row>
    <row r="2701" spans="1:21">
      <c r="A2701" s="386" t="s">
        <v>118</v>
      </c>
      <c r="B2701" s="386" t="s">
        <v>5</v>
      </c>
      <c r="C2701" s="386"/>
      <c r="D2701" s="387">
        <v>45139</v>
      </c>
      <c r="E2701" s="386">
        <v>8</v>
      </c>
      <c r="F2701" s="386">
        <v>2023</v>
      </c>
      <c r="G2701" s="388">
        <v>16</v>
      </c>
      <c r="H2701" s="388">
        <v>25</v>
      </c>
      <c r="I2701" s="388">
        <v>1.3333333333333333</v>
      </c>
      <c r="J2701" s="388">
        <v>0</v>
      </c>
      <c r="K2701" s="386" t="s">
        <v>41</v>
      </c>
      <c r="L2701" s="386" t="s">
        <v>41</v>
      </c>
      <c r="M2701" s="386" t="s">
        <v>386</v>
      </c>
      <c r="N2701" s="386" t="s">
        <v>387</v>
      </c>
      <c r="O2701" s="386" t="s">
        <v>119</v>
      </c>
      <c r="P2701" s="386" t="s">
        <v>90</v>
      </c>
      <c r="Q2701" s="386" t="s">
        <v>120</v>
      </c>
      <c r="R2701" s="386"/>
      <c r="S2701" s="386"/>
      <c r="T2701" s="386" t="s">
        <v>391</v>
      </c>
      <c r="U2701" s="386" t="s">
        <v>407</v>
      </c>
    </row>
    <row r="2702" spans="1:21">
      <c r="A2702" s="386" t="s">
        <v>118</v>
      </c>
      <c r="B2702" s="386" t="s">
        <v>11</v>
      </c>
      <c r="C2702" s="386"/>
      <c r="D2702" s="387">
        <v>45139</v>
      </c>
      <c r="E2702" s="386">
        <v>8</v>
      </c>
      <c r="F2702" s="386">
        <v>2023</v>
      </c>
      <c r="G2702" s="388">
        <v>60</v>
      </c>
      <c r="H2702" s="388">
        <v>25</v>
      </c>
      <c r="I2702" s="388">
        <v>5</v>
      </c>
      <c r="J2702" s="388">
        <v>0</v>
      </c>
      <c r="K2702" s="386" t="s">
        <v>41</v>
      </c>
      <c r="L2702" s="386" t="s">
        <v>41</v>
      </c>
      <c r="M2702" s="386" t="s">
        <v>386</v>
      </c>
      <c r="N2702" s="386" t="s">
        <v>387</v>
      </c>
      <c r="O2702" s="386" t="s">
        <v>119</v>
      </c>
      <c r="P2702" s="386" t="s">
        <v>90</v>
      </c>
      <c r="Q2702" s="386" t="s">
        <v>120</v>
      </c>
      <c r="R2702" s="386"/>
      <c r="S2702" s="386"/>
      <c r="T2702" s="386" t="s">
        <v>391</v>
      </c>
      <c r="U2702" s="386" t="s">
        <v>407</v>
      </c>
    </row>
    <row r="2703" spans="1:21">
      <c r="A2703" s="386" t="s">
        <v>118</v>
      </c>
      <c r="B2703" s="386" t="s">
        <v>12</v>
      </c>
      <c r="C2703" s="386"/>
      <c r="D2703" s="387">
        <v>45139</v>
      </c>
      <c r="E2703" s="386">
        <v>8</v>
      </c>
      <c r="F2703" s="386">
        <v>2023</v>
      </c>
      <c r="G2703" s="388">
        <v>20</v>
      </c>
      <c r="H2703" s="388">
        <v>25</v>
      </c>
      <c r="I2703" s="388">
        <v>1.6666666666666667</v>
      </c>
      <c r="J2703" s="388">
        <v>0</v>
      </c>
      <c r="K2703" s="386" t="s">
        <v>41</v>
      </c>
      <c r="L2703" s="386" t="s">
        <v>41</v>
      </c>
      <c r="M2703" s="386" t="s">
        <v>386</v>
      </c>
      <c r="N2703" s="386" t="s">
        <v>387</v>
      </c>
      <c r="O2703" s="386" t="s">
        <v>119</v>
      </c>
      <c r="P2703" s="386" t="s">
        <v>90</v>
      </c>
      <c r="Q2703" s="386" t="s">
        <v>120</v>
      </c>
      <c r="R2703" s="386"/>
      <c r="S2703" s="386"/>
      <c r="T2703" s="386" t="s">
        <v>391</v>
      </c>
      <c r="U2703" s="386" t="s">
        <v>407</v>
      </c>
    </row>
    <row r="2704" spans="1:21">
      <c r="A2704" s="386" t="s">
        <v>118</v>
      </c>
      <c r="B2704" s="386" t="s">
        <v>15</v>
      </c>
      <c r="C2704" s="386"/>
      <c r="D2704" s="387">
        <v>45139</v>
      </c>
      <c r="E2704" s="386">
        <v>8</v>
      </c>
      <c r="F2704" s="386">
        <v>2023</v>
      </c>
      <c r="G2704" s="388">
        <v>4</v>
      </c>
      <c r="H2704" s="388">
        <v>25</v>
      </c>
      <c r="I2704" s="388">
        <v>0.33333333333333331</v>
      </c>
      <c r="J2704" s="388">
        <v>0</v>
      </c>
      <c r="K2704" s="386" t="s">
        <v>41</v>
      </c>
      <c r="L2704" s="386" t="s">
        <v>41</v>
      </c>
      <c r="M2704" s="386" t="s">
        <v>386</v>
      </c>
      <c r="N2704" s="386" t="s">
        <v>387</v>
      </c>
      <c r="O2704" s="386" t="s">
        <v>119</v>
      </c>
      <c r="P2704" s="386" t="s">
        <v>90</v>
      </c>
      <c r="Q2704" s="386" t="s">
        <v>120</v>
      </c>
      <c r="R2704" s="386"/>
      <c r="S2704" s="386"/>
      <c r="T2704" s="386" t="s">
        <v>391</v>
      </c>
      <c r="U2704" s="386" t="s">
        <v>407</v>
      </c>
    </row>
    <row r="2705" spans="1:21">
      <c r="A2705" s="386" t="s">
        <v>118</v>
      </c>
      <c r="B2705" s="386" t="s">
        <v>16</v>
      </c>
      <c r="C2705" s="386"/>
      <c r="D2705" s="387">
        <v>45139</v>
      </c>
      <c r="E2705" s="386">
        <v>8</v>
      </c>
      <c r="F2705" s="386">
        <v>2023</v>
      </c>
      <c r="G2705" s="388">
        <v>20</v>
      </c>
      <c r="H2705" s="388">
        <v>25</v>
      </c>
      <c r="I2705" s="388">
        <v>1.6666666666666667</v>
      </c>
      <c r="J2705" s="388">
        <v>0</v>
      </c>
      <c r="K2705" s="386" t="s">
        <v>41</v>
      </c>
      <c r="L2705" s="386" t="s">
        <v>41</v>
      </c>
      <c r="M2705" s="386" t="s">
        <v>386</v>
      </c>
      <c r="N2705" s="386" t="s">
        <v>387</v>
      </c>
      <c r="O2705" s="386" t="s">
        <v>119</v>
      </c>
      <c r="P2705" s="386" t="s">
        <v>90</v>
      </c>
      <c r="Q2705" s="386" t="s">
        <v>120</v>
      </c>
      <c r="R2705" s="386"/>
      <c r="S2705" s="386"/>
      <c r="T2705" s="386" t="s">
        <v>391</v>
      </c>
      <c r="U2705" s="386" t="s">
        <v>407</v>
      </c>
    </row>
    <row r="2706" spans="1:21">
      <c r="A2706" s="386" t="s">
        <v>118</v>
      </c>
      <c r="B2706" s="386" t="s">
        <v>17</v>
      </c>
      <c r="C2706" s="386"/>
      <c r="D2706" s="387">
        <v>45139</v>
      </c>
      <c r="E2706" s="386">
        <v>8</v>
      </c>
      <c r="F2706" s="386">
        <v>2023</v>
      </c>
      <c r="G2706" s="388">
        <v>0</v>
      </c>
      <c r="H2706" s="388">
        <v>25</v>
      </c>
      <c r="I2706" s="388">
        <v>0</v>
      </c>
      <c r="J2706" s="388">
        <v>0</v>
      </c>
      <c r="K2706" s="386" t="s">
        <v>41</v>
      </c>
      <c r="L2706" s="386" t="s">
        <v>41</v>
      </c>
      <c r="M2706" s="386" t="s">
        <v>386</v>
      </c>
      <c r="N2706" s="386" t="s">
        <v>387</v>
      </c>
      <c r="O2706" s="386" t="s">
        <v>119</v>
      </c>
      <c r="P2706" s="386" t="s">
        <v>90</v>
      </c>
      <c r="Q2706" s="386" t="s">
        <v>120</v>
      </c>
      <c r="R2706" s="386"/>
      <c r="S2706" s="386"/>
      <c r="T2706" s="386" t="s">
        <v>391</v>
      </c>
      <c r="U2706" s="386" t="s">
        <v>407</v>
      </c>
    </row>
    <row r="2707" spans="1:21">
      <c r="A2707" s="386" t="s">
        <v>118</v>
      </c>
      <c r="B2707" s="386" t="s">
        <v>132</v>
      </c>
      <c r="C2707" s="386"/>
      <c r="D2707" s="387">
        <v>45139</v>
      </c>
      <c r="E2707" s="386">
        <v>8</v>
      </c>
      <c r="F2707" s="386">
        <v>2023</v>
      </c>
      <c r="G2707" s="388">
        <v>0</v>
      </c>
      <c r="H2707" s="388">
        <v>25</v>
      </c>
      <c r="I2707" s="388">
        <v>0</v>
      </c>
      <c r="J2707" s="388">
        <v>0</v>
      </c>
      <c r="K2707" s="386" t="s">
        <v>41</v>
      </c>
      <c r="L2707" s="386" t="s">
        <v>41</v>
      </c>
      <c r="M2707" s="386" t="s">
        <v>386</v>
      </c>
      <c r="N2707" s="386" t="s">
        <v>387</v>
      </c>
      <c r="O2707" s="386" t="s">
        <v>119</v>
      </c>
      <c r="P2707" s="386" t="s">
        <v>90</v>
      </c>
      <c r="Q2707" s="386" t="s">
        <v>120</v>
      </c>
      <c r="R2707" s="386"/>
      <c r="S2707" s="386"/>
      <c r="T2707" s="386" t="s">
        <v>391</v>
      </c>
      <c r="U2707" s="386" t="s">
        <v>407</v>
      </c>
    </row>
    <row r="2708" spans="1:21">
      <c r="A2708" s="386" t="s">
        <v>118</v>
      </c>
      <c r="B2708" s="386" t="s">
        <v>13</v>
      </c>
      <c r="C2708" s="386"/>
      <c r="D2708" s="387">
        <v>45139</v>
      </c>
      <c r="E2708" s="386">
        <v>8</v>
      </c>
      <c r="F2708" s="386">
        <v>2023</v>
      </c>
      <c r="G2708" s="388">
        <v>0</v>
      </c>
      <c r="H2708" s="388">
        <v>25</v>
      </c>
      <c r="I2708" s="388">
        <v>0</v>
      </c>
      <c r="J2708" s="388">
        <v>0</v>
      </c>
      <c r="K2708" s="386" t="s">
        <v>41</v>
      </c>
      <c r="L2708" s="386" t="s">
        <v>41</v>
      </c>
      <c r="M2708" s="386" t="s">
        <v>386</v>
      </c>
      <c r="N2708" s="386" t="s">
        <v>387</v>
      </c>
      <c r="O2708" s="386" t="s">
        <v>119</v>
      </c>
      <c r="P2708" s="386" t="s">
        <v>90</v>
      </c>
      <c r="Q2708" s="386" t="s">
        <v>120</v>
      </c>
      <c r="R2708" s="386"/>
      <c r="S2708" s="386"/>
      <c r="T2708" s="386" t="s">
        <v>391</v>
      </c>
      <c r="U2708" s="386" t="s">
        <v>407</v>
      </c>
    </row>
    <row r="2709" spans="1:21">
      <c r="A2709" s="386" t="s">
        <v>118</v>
      </c>
      <c r="B2709" s="386" t="s">
        <v>14</v>
      </c>
      <c r="C2709" s="386"/>
      <c r="D2709" s="387">
        <v>45139</v>
      </c>
      <c r="E2709" s="386">
        <v>8</v>
      </c>
      <c r="F2709" s="386">
        <v>2023</v>
      </c>
      <c r="G2709" s="388">
        <v>0</v>
      </c>
      <c r="H2709" s="388">
        <v>25</v>
      </c>
      <c r="I2709" s="388">
        <v>0</v>
      </c>
      <c r="J2709" s="388">
        <v>0</v>
      </c>
      <c r="K2709" s="386" t="s">
        <v>41</v>
      </c>
      <c r="L2709" s="386" t="s">
        <v>41</v>
      </c>
      <c r="M2709" s="386" t="s">
        <v>386</v>
      </c>
      <c r="N2709" s="386" t="s">
        <v>387</v>
      </c>
      <c r="O2709" s="386" t="s">
        <v>119</v>
      </c>
      <c r="P2709" s="386" t="s">
        <v>90</v>
      </c>
      <c r="Q2709" s="386" t="s">
        <v>120</v>
      </c>
      <c r="R2709" s="386"/>
      <c r="S2709" s="386"/>
      <c r="T2709" s="386" t="s">
        <v>391</v>
      </c>
      <c r="U2709" s="386" t="s">
        <v>407</v>
      </c>
    </row>
    <row r="2710" spans="1:21">
      <c r="A2710" s="386" t="s">
        <v>124</v>
      </c>
      <c r="B2710" s="386" t="s">
        <v>124</v>
      </c>
      <c r="C2710" s="386"/>
      <c r="D2710" s="387">
        <v>45139</v>
      </c>
      <c r="E2710" s="386">
        <v>8</v>
      </c>
      <c r="F2710" s="386">
        <v>2023</v>
      </c>
      <c r="G2710" s="388">
        <v>100</v>
      </c>
      <c r="H2710" s="388">
        <v>25</v>
      </c>
      <c r="I2710" s="388">
        <v>8.3333333333333339</v>
      </c>
      <c r="J2710" s="388">
        <v>27.678990190835474</v>
      </c>
      <c r="K2710" s="386" t="s">
        <v>124</v>
      </c>
      <c r="L2710" s="386" t="s">
        <v>41</v>
      </c>
      <c r="M2710" s="386" t="s">
        <v>382</v>
      </c>
      <c r="N2710" s="386" t="s">
        <v>380</v>
      </c>
      <c r="O2710" s="386" t="s">
        <v>125</v>
      </c>
      <c r="P2710" s="386" t="s">
        <v>60</v>
      </c>
      <c r="Q2710" s="386" t="s">
        <v>237</v>
      </c>
      <c r="R2710" s="386"/>
      <c r="S2710" s="386"/>
      <c r="T2710" s="386" t="s">
        <v>391</v>
      </c>
      <c r="U2710" s="386" t="s">
        <v>407</v>
      </c>
    </row>
    <row r="2711" spans="1:21">
      <c r="A2711" s="386" t="s">
        <v>158</v>
      </c>
      <c r="B2711" s="386" t="s">
        <v>158</v>
      </c>
      <c r="C2711" s="386"/>
      <c r="D2711" s="387">
        <v>45139</v>
      </c>
      <c r="E2711" s="386">
        <v>8</v>
      </c>
      <c r="F2711" s="386">
        <v>2023</v>
      </c>
      <c r="G2711" s="388">
        <v>20</v>
      </c>
      <c r="H2711" s="388">
        <v>25</v>
      </c>
      <c r="I2711" s="388">
        <v>1.6666666666666667</v>
      </c>
      <c r="J2711" s="388">
        <v>0</v>
      </c>
      <c r="K2711" s="386" t="s">
        <v>388</v>
      </c>
      <c r="L2711" s="386" t="s">
        <v>41</v>
      </c>
      <c r="M2711" s="386" t="s">
        <v>241</v>
      </c>
      <c r="N2711" s="386" t="s">
        <v>62</v>
      </c>
      <c r="O2711" s="386" t="s">
        <v>55</v>
      </c>
      <c r="P2711" s="386" t="s">
        <v>60</v>
      </c>
      <c r="Q2711" s="386" t="s">
        <v>262</v>
      </c>
      <c r="R2711" s="386"/>
      <c r="S2711" s="386"/>
      <c r="T2711" s="386" t="s">
        <v>430</v>
      </c>
      <c r="U2711" s="386" t="s">
        <v>431</v>
      </c>
    </row>
    <row r="2712" spans="1:21">
      <c r="A2712" s="386" t="s">
        <v>122</v>
      </c>
      <c r="B2712" s="386" t="s">
        <v>7</v>
      </c>
      <c r="C2712" s="386" t="s">
        <v>7</v>
      </c>
      <c r="D2712" s="387">
        <v>45139</v>
      </c>
      <c r="E2712" s="386">
        <v>8</v>
      </c>
      <c r="F2712" s="386">
        <v>2023</v>
      </c>
      <c r="G2712" s="388">
        <v>125.5</v>
      </c>
      <c r="H2712" s="388">
        <v>25</v>
      </c>
      <c r="I2712" s="388">
        <v>10.458333333333334</v>
      </c>
      <c r="J2712" s="388">
        <v>0</v>
      </c>
      <c r="K2712" s="386" t="s">
        <v>121</v>
      </c>
      <c r="L2712" s="386" t="s">
        <v>121</v>
      </c>
      <c r="M2712" s="386" t="s">
        <v>386</v>
      </c>
      <c r="N2712" s="386" t="s">
        <v>387</v>
      </c>
      <c r="O2712" s="386" t="s">
        <v>123</v>
      </c>
      <c r="P2712" s="386" t="s">
        <v>60</v>
      </c>
      <c r="Q2712" s="386" t="s">
        <v>238</v>
      </c>
      <c r="R2712" s="386"/>
      <c r="S2712" s="386"/>
      <c r="T2712" s="386" t="s">
        <v>391</v>
      </c>
      <c r="U2712" s="386" t="s">
        <v>407</v>
      </c>
    </row>
    <row r="2713" spans="1:21">
      <c r="A2713" s="386" t="s">
        <v>122</v>
      </c>
      <c r="B2713" s="386" t="s">
        <v>8</v>
      </c>
      <c r="C2713" s="386" t="s">
        <v>8</v>
      </c>
      <c r="D2713" s="387">
        <v>45139</v>
      </c>
      <c r="E2713" s="386">
        <v>8</v>
      </c>
      <c r="F2713" s="386">
        <v>2023</v>
      </c>
      <c r="G2713" s="388">
        <v>0</v>
      </c>
      <c r="H2713" s="388">
        <v>25</v>
      </c>
      <c r="I2713" s="388">
        <v>0</v>
      </c>
      <c r="J2713" s="388">
        <v>0</v>
      </c>
      <c r="K2713" s="386" t="s">
        <v>121</v>
      </c>
      <c r="L2713" s="386" t="s">
        <v>121</v>
      </c>
      <c r="M2713" s="386" t="s">
        <v>386</v>
      </c>
      <c r="N2713" s="386" t="s">
        <v>387</v>
      </c>
      <c r="O2713" s="386" t="s">
        <v>123</v>
      </c>
      <c r="P2713" s="386" t="s">
        <v>60</v>
      </c>
      <c r="Q2713" s="386" t="s">
        <v>238</v>
      </c>
      <c r="R2713" s="386"/>
      <c r="S2713" s="386"/>
      <c r="T2713" s="386" t="s">
        <v>391</v>
      </c>
      <c r="U2713" s="386" t="s">
        <v>407</v>
      </c>
    </row>
    <row r="2714" spans="1:21">
      <c r="A2714" s="386" t="s">
        <v>122</v>
      </c>
      <c r="B2714" s="386" t="s">
        <v>9</v>
      </c>
      <c r="C2714" s="386" t="s">
        <v>9</v>
      </c>
      <c r="D2714" s="387">
        <v>45139</v>
      </c>
      <c r="E2714" s="386">
        <v>8</v>
      </c>
      <c r="F2714" s="386">
        <v>2023</v>
      </c>
      <c r="G2714" s="388">
        <v>0</v>
      </c>
      <c r="H2714" s="388">
        <v>25</v>
      </c>
      <c r="I2714" s="388">
        <v>0</v>
      </c>
      <c r="J2714" s="388">
        <v>0</v>
      </c>
      <c r="K2714" s="386" t="s">
        <v>121</v>
      </c>
      <c r="L2714" s="386" t="s">
        <v>121</v>
      </c>
      <c r="M2714" s="386" t="s">
        <v>386</v>
      </c>
      <c r="N2714" s="386" t="s">
        <v>387</v>
      </c>
      <c r="O2714" s="386" t="s">
        <v>123</v>
      </c>
      <c r="P2714" s="386" t="s">
        <v>60</v>
      </c>
      <c r="Q2714" s="386" t="s">
        <v>238</v>
      </c>
      <c r="R2714" s="386"/>
      <c r="S2714" s="386"/>
      <c r="T2714" s="386" t="s">
        <v>391</v>
      </c>
      <c r="U2714" s="386" t="s">
        <v>407</v>
      </c>
    </row>
    <row r="2715" spans="1:21">
      <c r="A2715" s="386" t="s">
        <v>122</v>
      </c>
      <c r="B2715" s="386" t="s">
        <v>10</v>
      </c>
      <c r="C2715" s="386" t="s">
        <v>10</v>
      </c>
      <c r="D2715" s="387">
        <v>45139</v>
      </c>
      <c r="E2715" s="386">
        <v>8</v>
      </c>
      <c r="F2715" s="386">
        <v>2023</v>
      </c>
      <c r="G2715" s="388">
        <v>125.5</v>
      </c>
      <c r="H2715" s="388">
        <v>25</v>
      </c>
      <c r="I2715" s="388">
        <v>10.458333333333334</v>
      </c>
      <c r="J2715" s="388">
        <v>0</v>
      </c>
      <c r="K2715" s="386" t="s">
        <v>121</v>
      </c>
      <c r="L2715" s="386" t="s">
        <v>121</v>
      </c>
      <c r="M2715" s="386" t="s">
        <v>386</v>
      </c>
      <c r="N2715" s="386" t="s">
        <v>387</v>
      </c>
      <c r="O2715" s="386" t="s">
        <v>123</v>
      </c>
      <c r="P2715" s="386" t="s">
        <v>60</v>
      </c>
      <c r="Q2715" s="386" t="s">
        <v>238</v>
      </c>
      <c r="R2715" s="386"/>
      <c r="S2715" s="386"/>
      <c r="T2715" s="386" t="s">
        <v>391</v>
      </c>
      <c r="U2715" s="386" t="s">
        <v>407</v>
      </c>
    </row>
    <row r="2716" spans="1:21">
      <c r="A2716" s="386" t="s">
        <v>122</v>
      </c>
      <c r="B2716" s="386" t="s">
        <v>5</v>
      </c>
      <c r="C2716" s="386" t="s">
        <v>5</v>
      </c>
      <c r="D2716" s="387">
        <v>45139</v>
      </c>
      <c r="E2716" s="386">
        <v>8</v>
      </c>
      <c r="F2716" s="386">
        <v>2023</v>
      </c>
      <c r="G2716" s="388">
        <v>125.5</v>
      </c>
      <c r="H2716" s="388">
        <v>25</v>
      </c>
      <c r="I2716" s="388">
        <v>10.458333333333334</v>
      </c>
      <c r="J2716" s="388">
        <v>0</v>
      </c>
      <c r="K2716" s="386" t="s">
        <v>121</v>
      </c>
      <c r="L2716" s="386" t="s">
        <v>121</v>
      </c>
      <c r="M2716" s="386" t="s">
        <v>386</v>
      </c>
      <c r="N2716" s="386" t="s">
        <v>387</v>
      </c>
      <c r="O2716" s="386" t="s">
        <v>123</v>
      </c>
      <c r="P2716" s="386" t="s">
        <v>60</v>
      </c>
      <c r="Q2716" s="386" t="s">
        <v>238</v>
      </c>
      <c r="R2716" s="386"/>
      <c r="S2716" s="386"/>
      <c r="T2716" s="386" t="s">
        <v>391</v>
      </c>
      <c r="U2716" s="386" t="s">
        <v>407</v>
      </c>
    </row>
    <row r="2717" spans="1:21">
      <c r="A2717" s="386" t="s">
        <v>122</v>
      </c>
      <c r="B2717" s="386" t="s">
        <v>11</v>
      </c>
      <c r="C2717" s="386" t="s">
        <v>11</v>
      </c>
      <c r="D2717" s="387">
        <v>45139</v>
      </c>
      <c r="E2717" s="386">
        <v>8</v>
      </c>
      <c r="F2717" s="386">
        <v>2023</v>
      </c>
      <c r="G2717" s="388">
        <v>125.5</v>
      </c>
      <c r="H2717" s="388">
        <v>25</v>
      </c>
      <c r="I2717" s="388">
        <v>10.458333333333334</v>
      </c>
      <c r="J2717" s="388">
        <v>0</v>
      </c>
      <c r="K2717" s="386" t="s">
        <v>121</v>
      </c>
      <c r="L2717" s="386" t="s">
        <v>121</v>
      </c>
      <c r="M2717" s="386" t="s">
        <v>386</v>
      </c>
      <c r="N2717" s="386" t="s">
        <v>387</v>
      </c>
      <c r="O2717" s="386" t="s">
        <v>123</v>
      </c>
      <c r="P2717" s="386" t="s">
        <v>60</v>
      </c>
      <c r="Q2717" s="386" t="s">
        <v>238</v>
      </c>
      <c r="R2717" s="386"/>
      <c r="S2717" s="386"/>
      <c r="T2717" s="386" t="s">
        <v>391</v>
      </c>
      <c r="U2717" s="386" t="s">
        <v>407</v>
      </c>
    </row>
    <row r="2718" spans="1:21">
      <c r="A2718" s="386" t="s">
        <v>122</v>
      </c>
      <c r="B2718" s="386" t="s">
        <v>12</v>
      </c>
      <c r="C2718" s="386" t="s">
        <v>12</v>
      </c>
      <c r="D2718" s="387">
        <v>45139</v>
      </c>
      <c r="E2718" s="386">
        <v>8</v>
      </c>
      <c r="F2718" s="386">
        <v>2023</v>
      </c>
      <c r="G2718" s="388">
        <v>0</v>
      </c>
      <c r="H2718" s="388">
        <v>25</v>
      </c>
      <c r="I2718" s="388">
        <v>0</v>
      </c>
      <c r="J2718" s="388">
        <v>0</v>
      </c>
      <c r="K2718" s="386" t="s">
        <v>121</v>
      </c>
      <c r="L2718" s="386" t="s">
        <v>121</v>
      </c>
      <c r="M2718" s="386" t="s">
        <v>386</v>
      </c>
      <c r="N2718" s="386" t="s">
        <v>387</v>
      </c>
      <c r="O2718" s="386" t="s">
        <v>123</v>
      </c>
      <c r="P2718" s="386" t="s">
        <v>60</v>
      </c>
      <c r="Q2718" s="386" t="s">
        <v>238</v>
      </c>
      <c r="R2718" s="386"/>
      <c r="S2718" s="386"/>
      <c r="T2718" s="386" t="s">
        <v>391</v>
      </c>
      <c r="U2718" s="386" t="s">
        <v>407</v>
      </c>
    </row>
    <row r="2719" spans="1:21">
      <c r="A2719" s="386" t="s">
        <v>122</v>
      </c>
      <c r="B2719" s="386" t="s">
        <v>15</v>
      </c>
      <c r="C2719" s="386" t="s">
        <v>15</v>
      </c>
      <c r="D2719" s="387">
        <v>45139</v>
      </c>
      <c r="E2719" s="386">
        <v>8</v>
      </c>
      <c r="F2719" s="386">
        <v>2023</v>
      </c>
      <c r="G2719" s="388">
        <v>0</v>
      </c>
      <c r="H2719" s="388">
        <v>25</v>
      </c>
      <c r="I2719" s="388">
        <v>0</v>
      </c>
      <c r="J2719" s="388">
        <v>0</v>
      </c>
      <c r="K2719" s="386" t="s">
        <v>121</v>
      </c>
      <c r="L2719" s="386" t="s">
        <v>121</v>
      </c>
      <c r="M2719" s="386" t="s">
        <v>386</v>
      </c>
      <c r="N2719" s="386" t="s">
        <v>387</v>
      </c>
      <c r="O2719" s="386" t="s">
        <v>123</v>
      </c>
      <c r="P2719" s="386" t="s">
        <v>60</v>
      </c>
      <c r="Q2719" s="386" t="s">
        <v>238</v>
      </c>
      <c r="R2719" s="386"/>
      <c r="S2719" s="386"/>
      <c r="T2719" s="386" t="s">
        <v>391</v>
      </c>
      <c r="U2719" s="386" t="s">
        <v>407</v>
      </c>
    </row>
    <row r="2720" spans="1:21">
      <c r="A2720" s="386" t="s">
        <v>122</v>
      </c>
      <c r="B2720" s="386" t="s">
        <v>16</v>
      </c>
      <c r="C2720" s="386" t="s">
        <v>16</v>
      </c>
      <c r="D2720" s="387">
        <v>45139</v>
      </c>
      <c r="E2720" s="386">
        <v>8</v>
      </c>
      <c r="F2720" s="386">
        <v>2023</v>
      </c>
      <c r="G2720" s="388">
        <v>125.5</v>
      </c>
      <c r="H2720" s="388">
        <v>25</v>
      </c>
      <c r="I2720" s="388">
        <v>10.458333333333334</v>
      </c>
      <c r="J2720" s="388">
        <v>0</v>
      </c>
      <c r="K2720" s="386" t="s">
        <v>121</v>
      </c>
      <c r="L2720" s="386" t="s">
        <v>121</v>
      </c>
      <c r="M2720" s="386" t="s">
        <v>386</v>
      </c>
      <c r="N2720" s="386" t="s">
        <v>387</v>
      </c>
      <c r="O2720" s="386" t="s">
        <v>123</v>
      </c>
      <c r="P2720" s="386" t="s">
        <v>60</v>
      </c>
      <c r="Q2720" s="386" t="s">
        <v>238</v>
      </c>
      <c r="R2720" s="386"/>
      <c r="S2720" s="386"/>
      <c r="T2720" s="386" t="s">
        <v>391</v>
      </c>
      <c r="U2720" s="386" t="s">
        <v>407</v>
      </c>
    </row>
    <row r="2721" spans="1:21">
      <c r="A2721" s="386" t="s">
        <v>122</v>
      </c>
      <c r="B2721" s="386" t="s">
        <v>17</v>
      </c>
      <c r="C2721" s="386" t="s">
        <v>17</v>
      </c>
      <c r="D2721" s="387">
        <v>45139</v>
      </c>
      <c r="E2721" s="386">
        <v>8</v>
      </c>
      <c r="F2721" s="386">
        <v>2023</v>
      </c>
      <c r="G2721" s="388">
        <v>125.5</v>
      </c>
      <c r="H2721" s="388">
        <v>25</v>
      </c>
      <c r="I2721" s="388">
        <v>10.458333333333334</v>
      </c>
      <c r="J2721" s="388">
        <v>0</v>
      </c>
      <c r="K2721" s="386" t="s">
        <v>121</v>
      </c>
      <c r="L2721" s="386" t="s">
        <v>121</v>
      </c>
      <c r="M2721" s="386" t="s">
        <v>386</v>
      </c>
      <c r="N2721" s="386" t="s">
        <v>387</v>
      </c>
      <c r="O2721" s="386" t="s">
        <v>123</v>
      </c>
      <c r="P2721" s="386" t="s">
        <v>60</v>
      </c>
      <c r="Q2721" s="386" t="s">
        <v>238</v>
      </c>
      <c r="R2721" s="386"/>
      <c r="S2721" s="386"/>
      <c r="T2721" s="386" t="s">
        <v>391</v>
      </c>
      <c r="U2721" s="386" t="s">
        <v>407</v>
      </c>
    </row>
    <row r="2722" spans="1:21">
      <c r="A2722" s="386" t="s">
        <v>122</v>
      </c>
      <c r="B2722" s="386" t="s">
        <v>132</v>
      </c>
      <c r="C2722" s="386" t="s">
        <v>155</v>
      </c>
      <c r="D2722" s="387">
        <v>45139</v>
      </c>
      <c r="E2722" s="386">
        <v>8</v>
      </c>
      <c r="F2722" s="386">
        <v>2023</v>
      </c>
      <c r="G2722" s="388">
        <v>125.5</v>
      </c>
      <c r="H2722" s="388">
        <v>25</v>
      </c>
      <c r="I2722" s="388">
        <v>10.458333333333334</v>
      </c>
      <c r="J2722" s="388">
        <v>0</v>
      </c>
      <c r="K2722" s="386" t="s">
        <v>121</v>
      </c>
      <c r="L2722" s="386" t="s">
        <v>121</v>
      </c>
      <c r="M2722" s="386" t="s">
        <v>386</v>
      </c>
      <c r="N2722" s="386" t="s">
        <v>387</v>
      </c>
      <c r="O2722" s="386" t="s">
        <v>123</v>
      </c>
      <c r="P2722" s="386" t="s">
        <v>60</v>
      </c>
      <c r="Q2722" s="386" t="s">
        <v>238</v>
      </c>
      <c r="R2722" s="386"/>
      <c r="S2722" s="386"/>
      <c r="T2722" s="386" t="s">
        <v>391</v>
      </c>
      <c r="U2722" s="386" t="s">
        <v>407</v>
      </c>
    </row>
    <row r="2723" spans="1:21">
      <c r="A2723" s="386" t="s">
        <v>122</v>
      </c>
      <c r="B2723" s="386" t="s">
        <v>132</v>
      </c>
      <c r="C2723" s="386" t="s">
        <v>156</v>
      </c>
      <c r="D2723" s="387">
        <v>45139</v>
      </c>
      <c r="E2723" s="386">
        <v>8</v>
      </c>
      <c r="F2723" s="386">
        <v>2023</v>
      </c>
      <c r="G2723" s="388">
        <v>125.5</v>
      </c>
      <c r="H2723" s="388">
        <v>25</v>
      </c>
      <c r="I2723" s="388">
        <v>10.458333333333334</v>
      </c>
      <c r="J2723" s="388">
        <v>9.91</v>
      </c>
      <c r="K2723" s="386" t="s">
        <v>121</v>
      </c>
      <c r="L2723" s="386" t="s">
        <v>121</v>
      </c>
      <c r="M2723" s="386" t="s">
        <v>386</v>
      </c>
      <c r="N2723" s="386" t="s">
        <v>387</v>
      </c>
      <c r="O2723" s="386" t="s">
        <v>123</v>
      </c>
      <c r="P2723" s="386" t="s">
        <v>60</v>
      </c>
      <c r="Q2723" s="386" t="s">
        <v>238</v>
      </c>
      <c r="R2723" s="386"/>
      <c r="S2723" s="386"/>
      <c r="T2723" s="386" t="s">
        <v>391</v>
      </c>
      <c r="U2723" s="386" t="s">
        <v>407</v>
      </c>
    </row>
    <row r="2724" spans="1:21">
      <c r="A2724" s="386" t="s">
        <v>122</v>
      </c>
      <c r="B2724" s="386" t="s">
        <v>13</v>
      </c>
      <c r="C2724" s="386" t="s">
        <v>13</v>
      </c>
      <c r="D2724" s="387">
        <v>45139</v>
      </c>
      <c r="E2724" s="386">
        <v>8</v>
      </c>
      <c r="F2724" s="386">
        <v>2023</v>
      </c>
      <c r="G2724" s="388">
        <v>0</v>
      </c>
      <c r="H2724" s="388">
        <v>25</v>
      </c>
      <c r="I2724" s="388">
        <v>0</v>
      </c>
      <c r="J2724" s="388">
        <v>0</v>
      </c>
      <c r="K2724" s="386" t="s">
        <v>121</v>
      </c>
      <c r="L2724" s="386" t="s">
        <v>121</v>
      </c>
      <c r="M2724" s="386" t="s">
        <v>386</v>
      </c>
      <c r="N2724" s="386" t="s">
        <v>387</v>
      </c>
      <c r="O2724" s="386" t="s">
        <v>123</v>
      </c>
      <c r="P2724" s="386" t="s">
        <v>60</v>
      </c>
      <c r="Q2724" s="386" t="s">
        <v>238</v>
      </c>
      <c r="R2724" s="386"/>
      <c r="S2724" s="386"/>
      <c r="T2724" s="386" t="s">
        <v>391</v>
      </c>
      <c r="U2724" s="386" t="s">
        <v>407</v>
      </c>
    </row>
    <row r="2725" spans="1:21">
      <c r="A2725" s="386" t="s">
        <v>122</v>
      </c>
      <c r="B2725" s="386" t="s">
        <v>14</v>
      </c>
      <c r="C2725" s="386" t="s">
        <v>14</v>
      </c>
      <c r="D2725" s="387">
        <v>45139</v>
      </c>
      <c r="E2725" s="386">
        <v>8</v>
      </c>
      <c r="F2725" s="386">
        <v>2023</v>
      </c>
      <c r="G2725" s="388">
        <v>0</v>
      </c>
      <c r="H2725" s="388">
        <v>25</v>
      </c>
      <c r="I2725" s="388">
        <v>0</v>
      </c>
      <c r="J2725" s="388">
        <v>0</v>
      </c>
      <c r="K2725" s="386" t="s">
        <v>121</v>
      </c>
      <c r="L2725" s="386" t="s">
        <v>121</v>
      </c>
      <c r="M2725" s="386" t="s">
        <v>386</v>
      </c>
      <c r="N2725" s="386" t="s">
        <v>387</v>
      </c>
      <c r="O2725" s="386" t="s">
        <v>123</v>
      </c>
      <c r="P2725" s="386" t="s">
        <v>60</v>
      </c>
      <c r="Q2725" s="386" t="s">
        <v>238</v>
      </c>
      <c r="R2725" s="386"/>
      <c r="S2725" s="386"/>
      <c r="T2725" s="386" t="s">
        <v>391</v>
      </c>
      <c r="U2725" s="386" t="s">
        <v>407</v>
      </c>
    </row>
    <row r="2726" spans="1:21">
      <c r="A2726" s="386" t="s">
        <v>57</v>
      </c>
      <c r="B2726" s="386" t="s">
        <v>7</v>
      </c>
      <c r="C2726" s="386" t="s">
        <v>150</v>
      </c>
      <c r="D2726" s="387">
        <v>45170</v>
      </c>
      <c r="E2726" s="386">
        <v>9</v>
      </c>
      <c r="F2726" s="386">
        <v>2023</v>
      </c>
      <c r="G2726" s="388">
        <v>65.625</v>
      </c>
      <c r="H2726" s="388">
        <v>25</v>
      </c>
      <c r="I2726" s="388">
        <v>5.46875</v>
      </c>
      <c r="J2726" s="388">
        <v>1.4490000000000001</v>
      </c>
      <c r="K2726" s="386" t="s">
        <v>57</v>
      </c>
      <c r="L2726" s="386" t="s">
        <v>41</v>
      </c>
      <c r="M2726" s="386" t="s">
        <v>241</v>
      </c>
      <c r="N2726" s="386" t="s">
        <v>58</v>
      </c>
      <c r="O2726" s="386" t="s">
        <v>59</v>
      </c>
      <c r="P2726" s="386" t="s">
        <v>60</v>
      </c>
      <c r="Q2726" s="386" t="s">
        <v>60</v>
      </c>
      <c r="R2726" s="386"/>
      <c r="S2726" s="386"/>
      <c r="T2726" s="386" t="s">
        <v>391</v>
      </c>
      <c r="U2726" s="386" t="s">
        <v>407</v>
      </c>
    </row>
    <row r="2727" spans="1:21">
      <c r="A2727" s="386" t="s">
        <v>57</v>
      </c>
      <c r="B2727" s="386" t="s">
        <v>7</v>
      </c>
      <c r="C2727" s="386" t="s">
        <v>20</v>
      </c>
      <c r="D2727" s="387">
        <v>45170</v>
      </c>
      <c r="E2727" s="386">
        <v>9</v>
      </c>
      <c r="F2727" s="386">
        <v>2023</v>
      </c>
      <c r="G2727" s="388">
        <v>145.3125</v>
      </c>
      <c r="H2727" s="388">
        <v>25</v>
      </c>
      <c r="I2727" s="388">
        <v>12.109375</v>
      </c>
      <c r="J2727" s="388">
        <v>5.8860000000000001</v>
      </c>
      <c r="K2727" s="386" t="s">
        <v>57</v>
      </c>
      <c r="L2727" s="386" t="s">
        <v>41</v>
      </c>
      <c r="M2727" s="386" t="s">
        <v>241</v>
      </c>
      <c r="N2727" s="386" t="s">
        <v>58</v>
      </c>
      <c r="O2727" s="386" t="s">
        <v>59</v>
      </c>
      <c r="P2727" s="386" t="s">
        <v>60</v>
      </c>
      <c r="Q2727" s="386" t="s">
        <v>60</v>
      </c>
      <c r="R2727" s="386"/>
      <c r="S2727" s="386"/>
      <c r="T2727" s="386" t="s">
        <v>391</v>
      </c>
      <c r="U2727" s="386" t="s">
        <v>407</v>
      </c>
    </row>
    <row r="2728" spans="1:21">
      <c r="A2728" s="386" t="s">
        <v>57</v>
      </c>
      <c r="B2728" s="386" t="s">
        <v>7</v>
      </c>
      <c r="C2728" s="386" t="s">
        <v>21</v>
      </c>
      <c r="D2728" s="387">
        <v>45170</v>
      </c>
      <c r="E2728" s="386">
        <v>9</v>
      </c>
      <c r="F2728" s="386">
        <v>2023</v>
      </c>
      <c r="G2728" s="388">
        <v>140.625</v>
      </c>
      <c r="H2728" s="388">
        <v>25</v>
      </c>
      <c r="I2728" s="388">
        <v>11.71875</v>
      </c>
      <c r="J2728" s="388">
        <v>25.388999999999999</v>
      </c>
      <c r="K2728" s="386" t="s">
        <v>57</v>
      </c>
      <c r="L2728" s="386" t="s">
        <v>41</v>
      </c>
      <c r="M2728" s="386" t="s">
        <v>241</v>
      </c>
      <c r="N2728" s="386" t="s">
        <v>58</v>
      </c>
      <c r="O2728" s="386" t="s">
        <v>59</v>
      </c>
      <c r="P2728" s="386" t="s">
        <v>60</v>
      </c>
      <c r="Q2728" s="386" t="s">
        <v>60</v>
      </c>
      <c r="R2728" s="386"/>
      <c r="S2728" s="386"/>
      <c r="T2728" s="386" t="s">
        <v>391</v>
      </c>
      <c r="U2728" s="386" t="s">
        <v>407</v>
      </c>
    </row>
    <row r="2729" spans="1:21">
      <c r="A2729" s="386" t="s">
        <v>57</v>
      </c>
      <c r="B2729" s="386" t="s">
        <v>7</v>
      </c>
      <c r="C2729" s="386" t="s">
        <v>22</v>
      </c>
      <c r="D2729" s="387">
        <v>45170</v>
      </c>
      <c r="E2729" s="386">
        <v>9</v>
      </c>
      <c r="F2729" s="386">
        <v>2023</v>
      </c>
      <c r="G2729" s="388">
        <v>140.625</v>
      </c>
      <c r="H2729" s="388">
        <v>25</v>
      </c>
      <c r="I2729" s="388">
        <v>11.71875</v>
      </c>
      <c r="J2729" s="388">
        <v>0</v>
      </c>
      <c r="K2729" s="386" t="s">
        <v>57</v>
      </c>
      <c r="L2729" s="386" t="s">
        <v>41</v>
      </c>
      <c r="M2729" s="386" t="s">
        <v>241</v>
      </c>
      <c r="N2729" s="386" t="s">
        <v>58</v>
      </c>
      <c r="O2729" s="386" t="s">
        <v>59</v>
      </c>
      <c r="P2729" s="386" t="s">
        <v>60</v>
      </c>
      <c r="Q2729" s="386" t="s">
        <v>60</v>
      </c>
      <c r="R2729" s="386"/>
      <c r="S2729" s="386"/>
      <c r="T2729" s="386" t="s">
        <v>391</v>
      </c>
      <c r="U2729" s="386" t="s">
        <v>407</v>
      </c>
    </row>
    <row r="2730" spans="1:21">
      <c r="A2730" s="386" t="s">
        <v>57</v>
      </c>
      <c r="B2730" s="386" t="s">
        <v>7</v>
      </c>
      <c r="C2730" s="386" t="s">
        <v>23</v>
      </c>
      <c r="D2730" s="387">
        <v>45170</v>
      </c>
      <c r="E2730" s="386">
        <v>9</v>
      </c>
      <c r="F2730" s="386">
        <v>2023</v>
      </c>
      <c r="G2730" s="388">
        <v>140.625</v>
      </c>
      <c r="H2730" s="388">
        <v>25</v>
      </c>
      <c r="I2730" s="388">
        <v>11.71875</v>
      </c>
      <c r="J2730" s="388">
        <v>8.7859999999999996</v>
      </c>
      <c r="K2730" s="386" t="s">
        <v>57</v>
      </c>
      <c r="L2730" s="386" t="s">
        <v>41</v>
      </c>
      <c r="M2730" s="386" t="s">
        <v>241</v>
      </c>
      <c r="N2730" s="386" t="s">
        <v>58</v>
      </c>
      <c r="O2730" s="386" t="s">
        <v>59</v>
      </c>
      <c r="P2730" s="386" t="s">
        <v>60</v>
      </c>
      <c r="Q2730" s="386" t="s">
        <v>60</v>
      </c>
      <c r="R2730" s="386"/>
      <c r="S2730" s="386"/>
      <c r="T2730" s="386" t="s">
        <v>391</v>
      </c>
      <c r="U2730" s="386" t="s">
        <v>407</v>
      </c>
    </row>
    <row r="2731" spans="1:21">
      <c r="A2731" s="386" t="s">
        <v>57</v>
      </c>
      <c r="B2731" s="386" t="s">
        <v>8</v>
      </c>
      <c r="C2731" s="386" t="s">
        <v>8</v>
      </c>
      <c r="D2731" s="387">
        <v>45170</v>
      </c>
      <c r="E2731" s="386">
        <v>9</v>
      </c>
      <c r="F2731" s="386">
        <v>2023</v>
      </c>
      <c r="G2731" s="388">
        <v>187.5</v>
      </c>
      <c r="H2731" s="388">
        <v>25</v>
      </c>
      <c r="I2731" s="388">
        <v>15.625</v>
      </c>
      <c r="J2731" s="388">
        <v>4.298</v>
      </c>
      <c r="K2731" s="386" t="s">
        <v>57</v>
      </c>
      <c r="L2731" s="386" t="s">
        <v>41</v>
      </c>
      <c r="M2731" s="386" t="s">
        <v>241</v>
      </c>
      <c r="N2731" s="386" t="s">
        <v>58</v>
      </c>
      <c r="O2731" s="386" t="s">
        <v>59</v>
      </c>
      <c r="P2731" s="386" t="s">
        <v>60</v>
      </c>
      <c r="Q2731" s="386" t="s">
        <v>60</v>
      </c>
      <c r="R2731" s="386"/>
      <c r="S2731" s="386"/>
      <c r="T2731" s="386" t="s">
        <v>391</v>
      </c>
      <c r="U2731" s="386" t="s">
        <v>407</v>
      </c>
    </row>
    <row r="2732" spans="1:21">
      <c r="A2732" s="386" t="s">
        <v>57</v>
      </c>
      <c r="B2732" s="386" t="s">
        <v>9</v>
      </c>
      <c r="C2732" s="386" t="s">
        <v>9</v>
      </c>
      <c r="D2732" s="387">
        <v>45170</v>
      </c>
      <c r="E2732" s="386">
        <v>9</v>
      </c>
      <c r="F2732" s="386">
        <v>2023</v>
      </c>
      <c r="G2732" s="388">
        <v>46.875</v>
      </c>
      <c r="H2732" s="388">
        <v>25</v>
      </c>
      <c r="I2732" s="388">
        <v>3.90625</v>
      </c>
      <c r="J2732" s="388">
        <v>8.99</v>
      </c>
      <c r="K2732" s="386" t="s">
        <v>57</v>
      </c>
      <c r="L2732" s="386" t="s">
        <v>41</v>
      </c>
      <c r="M2732" s="386" t="s">
        <v>241</v>
      </c>
      <c r="N2732" s="386" t="s">
        <v>58</v>
      </c>
      <c r="O2732" s="386" t="s">
        <v>59</v>
      </c>
      <c r="P2732" s="386" t="s">
        <v>60</v>
      </c>
      <c r="Q2732" s="386" t="s">
        <v>60</v>
      </c>
      <c r="R2732" s="386"/>
      <c r="S2732" s="386"/>
      <c r="T2732" s="386" t="s">
        <v>391</v>
      </c>
      <c r="U2732" s="386" t="s">
        <v>407</v>
      </c>
    </row>
    <row r="2733" spans="1:21">
      <c r="A2733" s="386" t="s">
        <v>57</v>
      </c>
      <c r="B2733" s="386" t="s">
        <v>10</v>
      </c>
      <c r="C2733" s="386" t="s">
        <v>10</v>
      </c>
      <c r="D2733" s="387">
        <v>45170</v>
      </c>
      <c r="E2733" s="386">
        <v>9</v>
      </c>
      <c r="F2733" s="386">
        <v>2023</v>
      </c>
      <c r="G2733" s="388">
        <v>46.875</v>
      </c>
      <c r="H2733" s="388">
        <v>25</v>
      </c>
      <c r="I2733" s="388">
        <v>3.90625</v>
      </c>
      <c r="J2733" s="388">
        <v>4.4400000000000004</v>
      </c>
      <c r="K2733" s="386" t="s">
        <v>57</v>
      </c>
      <c r="L2733" s="386" t="s">
        <v>41</v>
      </c>
      <c r="M2733" s="386" t="s">
        <v>241</v>
      </c>
      <c r="N2733" s="386" t="s">
        <v>58</v>
      </c>
      <c r="O2733" s="386" t="s">
        <v>59</v>
      </c>
      <c r="P2733" s="386" t="s">
        <v>60</v>
      </c>
      <c r="Q2733" s="386" t="s">
        <v>60</v>
      </c>
      <c r="R2733" s="386"/>
      <c r="S2733" s="386"/>
      <c r="T2733" s="386" t="s">
        <v>391</v>
      </c>
      <c r="U2733" s="386" t="s">
        <v>407</v>
      </c>
    </row>
    <row r="2734" spans="1:21">
      <c r="A2734" s="386" t="s">
        <v>57</v>
      </c>
      <c r="B2734" s="386" t="s">
        <v>26</v>
      </c>
      <c r="C2734" s="386" t="s">
        <v>26</v>
      </c>
      <c r="D2734" s="387">
        <v>45170</v>
      </c>
      <c r="E2734" s="386">
        <v>9</v>
      </c>
      <c r="F2734" s="386">
        <v>2023</v>
      </c>
      <c r="G2734" s="388">
        <v>46.875</v>
      </c>
      <c r="H2734" s="388">
        <v>25</v>
      </c>
      <c r="I2734" s="388">
        <v>3.90625</v>
      </c>
      <c r="J2734" s="388">
        <v>0</v>
      </c>
      <c r="K2734" s="386" t="s">
        <v>57</v>
      </c>
      <c r="L2734" s="386" t="s">
        <v>41</v>
      </c>
      <c r="M2734" s="386" t="s">
        <v>241</v>
      </c>
      <c r="N2734" s="386" t="s">
        <v>58</v>
      </c>
      <c r="O2734" s="386" t="s">
        <v>59</v>
      </c>
      <c r="P2734" s="386" t="s">
        <v>60</v>
      </c>
      <c r="Q2734" s="386" t="s">
        <v>60</v>
      </c>
      <c r="R2734" s="386"/>
      <c r="S2734" s="386"/>
      <c r="T2734" s="386" t="s">
        <v>391</v>
      </c>
      <c r="U2734" s="386" t="s">
        <v>407</v>
      </c>
    </row>
    <row r="2735" spans="1:21">
      <c r="A2735" s="386" t="s">
        <v>57</v>
      </c>
      <c r="B2735" s="386" t="s">
        <v>27</v>
      </c>
      <c r="C2735" s="386" t="s">
        <v>27</v>
      </c>
      <c r="D2735" s="387">
        <v>45170</v>
      </c>
      <c r="E2735" s="386">
        <v>9</v>
      </c>
      <c r="F2735" s="386">
        <v>2023</v>
      </c>
      <c r="G2735" s="388">
        <v>32.8125</v>
      </c>
      <c r="H2735" s="388">
        <v>25</v>
      </c>
      <c r="I2735" s="388">
        <v>2.734375</v>
      </c>
      <c r="J2735" s="388">
        <v>0</v>
      </c>
      <c r="K2735" s="386" t="s">
        <v>57</v>
      </c>
      <c r="L2735" s="386" t="s">
        <v>41</v>
      </c>
      <c r="M2735" s="386" t="s">
        <v>241</v>
      </c>
      <c r="N2735" s="386" t="s">
        <v>58</v>
      </c>
      <c r="O2735" s="386" t="s">
        <v>59</v>
      </c>
      <c r="P2735" s="386" t="s">
        <v>60</v>
      </c>
      <c r="Q2735" s="386" t="s">
        <v>60</v>
      </c>
      <c r="R2735" s="386"/>
      <c r="S2735" s="386"/>
      <c r="T2735" s="386" t="s">
        <v>391</v>
      </c>
      <c r="U2735" s="386" t="s">
        <v>407</v>
      </c>
    </row>
    <row r="2736" spans="1:21">
      <c r="A2736" s="386" t="s">
        <v>57</v>
      </c>
      <c r="B2736" s="386" t="s">
        <v>11</v>
      </c>
      <c r="C2736" s="386" t="s">
        <v>24</v>
      </c>
      <c r="D2736" s="387">
        <v>45170</v>
      </c>
      <c r="E2736" s="386">
        <v>9</v>
      </c>
      <c r="F2736" s="386">
        <v>2023</v>
      </c>
      <c r="G2736" s="388">
        <v>328.125</v>
      </c>
      <c r="H2736" s="388">
        <v>25</v>
      </c>
      <c r="I2736" s="388">
        <v>27.34375</v>
      </c>
      <c r="J2736" s="388">
        <v>15.992000000000001</v>
      </c>
      <c r="K2736" s="386" t="s">
        <v>57</v>
      </c>
      <c r="L2736" s="386" t="s">
        <v>41</v>
      </c>
      <c r="M2736" s="386" t="s">
        <v>241</v>
      </c>
      <c r="N2736" s="386" t="s">
        <v>58</v>
      </c>
      <c r="O2736" s="386" t="s">
        <v>59</v>
      </c>
      <c r="P2736" s="386" t="s">
        <v>60</v>
      </c>
      <c r="Q2736" s="386" t="s">
        <v>60</v>
      </c>
      <c r="R2736" s="386"/>
      <c r="S2736" s="386"/>
      <c r="T2736" s="386" t="s">
        <v>391</v>
      </c>
      <c r="U2736" s="386" t="s">
        <v>407</v>
      </c>
    </row>
    <row r="2737" spans="1:21">
      <c r="A2737" s="386" t="s">
        <v>57</v>
      </c>
      <c r="B2737" s="386" t="s">
        <v>12</v>
      </c>
      <c r="C2737" s="386" t="s">
        <v>25</v>
      </c>
      <c r="D2737" s="387">
        <v>45170</v>
      </c>
      <c r="E2737" s="386">
        <v>9</v>
      </c>
      <c r="F2737" s="386">
        <v>2023</v>
      </c>
      <c r="G2737" s="388">
        <v>140.625</v>
      </c>
      <c r="H2737" s="388">
        <v>25</v>
      </c>
      <c r="I2737" s="388">
        <v>11.71875</v>
      </c>
      <c r="J2737" s="388">
        <v>1.3680000000000001</v>
      </c>
      <c r="K2737" s="386" t="s">
        <v>57</v>
      </c>
      <c r="L2737" s="386" t="s">
        <v>41</v>
      </c>
      <c r="M2737" s="386" t="s">
        <v>241</v>
      </c>
      <c r="N2737" s="386" t="s">
        <v>58</v>
      </c>
      <c r="O2737" s="386" t="s">
        <v>59</v>
      </c>
      <c r="P2737" s="386" t="s">
        <v>60</v>
      </c>
      <c r="Q2737" s="386" t="s">
        <v>60</v>
      </c>
      <c r="R2737" s="386"/>
      <c r="S2737" s="386"/>
      <c r="T2737" s="386" t="s">
        <v>391</v>
      </c>
      <c r="U2737" s="386" t="s">
        <v>407</v>
      </c>
    </row>
    <row r="2738" spans="1:21">
      <c r="A2738" s="386" t="s">
        <v>57</v>
      </c>
      <c r="B2738" s="386" t="s">
        <v>15</v>
      </c>
      <c r="C2738" s="386" t="s">
        <v>28</v>
      </c>
      <c r="D2738" s="387">
        <v>45170</v>
      </c>
      <c r="E2738" s="386">
        <v>9</v>
      </c>
      <c r="F2738" s="386">
        <v>2023</v>
      </c>
      <c r="G2738" s="388">
        <v>18.75</v>
      </c>
      <c r="H2738" s="388">
        <v>25</v>
      </c>
      <c r="I2738" s="388">
        <v>1.5625</v>
      </c>
      <c r="J2738" s="388">
        <v>1.018</v>
      </c>
      <c r="K2738" s="386" t="s">
        <v>57</v>
      </c>
      <c r="L2738" s="386" t="s">
        <v>41</v>
      </c>
      <c r="M2738" s="386" t="s">
        <v>241</v>
      </c>
      <c r="N2738" s="386" t="s">
        <v>58</v>
      </c>
      <c r="O2738" s="386" t="s">
        <v>59</v>
      </c>
      <c r="P2738" s="386" t="s">
        <v>60</v>
      </c>
      <c r="Q2738" s="386" t="s">
        <v>60</v>
      </c>
      <c r="R2738" s="386"/>
      <c r="S2738" s="386"/>
      <c r="T2738" s="386" t="s">
        <v>391</v>
      </c>
      <c r="U2738" s="386" t="s">
        <v>407</v>
      </c>
    </row>
    <row r="2739" spans="1:21">
      <c r="A2739" s="386" t="s">
        <v>57</v>
      </c>
      <c r="B2739" s="386" t="s">
        <v>16</v>
      </c>
      <c r="C2739" s="386" t="s">
        <v>16</v>
      </c>
      <c r="D2739" s="387">
        <v>45170</v>
      </c>
      <c r="E2739" s="386">
        <v>9</v>
      </c>
      <c r="F2739" s="386">
        <v>2023</v>
      </c>
      <c r="G2739" s="388">
        <v>0</v>
      </c>
      <c r="H2739" s="388">
        <v>25</v>
      </c>
      <c r="I2739" s="388">
        <v>0</v>
      </c>
      <c r="J2739" s="388">
        <v>0</v>
      </c>
      <c r="K2739" s="386" t="s">
        <v>57</v>
      </c>
      <c r="L2739" s="386" t="s">
        <v>41</v>
      </c>
      <c r="M2739" s="386" t="s">
        <v>241</v>
      </c>
      <c r="N2739" s="386" t="s">
        <v>58</v>
      </c>
      <c r="O2739" s="386" t="s">
        <v>59</v>
      </c>
      <c r="P2739" s="386" t="s">
        <v>60</v>
      </c>
      <c r="Q2739" s="386" t="s">
        <v>60</v>
      </c>
      <c r="R2739" s="386"/>
      <c r="S2739" s="386"/>
      <c r="T2739" s="386" t="s">
        <v>391</v>
      </c>
      <c r="U2739" s="386" t="s">
        <v>407</v>
      </c>
    </row>
    <row r="2740" spans="1:21">
      <c r="A2740" s="386" t="s">
        <v>57</v>
      </c>
      <c r="B2740" s="386" t="s">
        <v>17</v>
      </c>
      <c r="C2740" s="386" t="s">
        <v>17</v>
      </c>
      <c r="D2740" s="387">
        <v>45170</v>
      </c>
      <c r="E2740" s="386">
        <v>9</v>
      </c>
      <c r="F2740" s="386">
        <v>2023</v>
      </c>
      <c r="G2740" s="388">
        <v>0</v>
      </c>
      <c r="H2740" s="388">
        <v>25</v>
      </c>
      <c r="I2740" s="388">
        <v>0</v>
      </c>
      <c r="J2740" s="388">
        <v>0</v>
      </c>
      <c r="K2740" s="386" t="s">
        <v>57</v>
      </c>
      <c r="L2740" s="386" t="s">
        <v>41</v>
      </c>
      <c r="M2740" s="386" t="s">
        <v>241</v>
      </c>
      <c r="N2740" s="386" t="s">
        <v>58</v>
      </c>
      <c r="O2740" s="386" t="s">
        <v>59</v>
      </c>
      <c r="P2740" s="386" t="s">
        <v>60</v>
      </c>
      <c r="Q2740" s="386" t="s">
        <v>60</v>
      </c>
      <c r="R2740" s="386"/>
      <c r="S2740" s="386"/>
      <c r="T2740" s="386" t="s">
        <v>391</v>
      </c>
      <c r="U2740" s="386" t="s">
        <v>407</v>
      </c>
    </row>
    <row r="2741" spans="1:21">
      <c r="A2741" s="386" t="s">
        <v>57</v>
      </c>
      <c r="B2741" s="386" t="s">
        <v>129</v>
      </c>
      <c r="C2741" s="386" t="s">
        <v>129</v>
      </c>
      <c r="D2741" s="387">
        <v>45170</v>
      </c>
      <c r="E2741" s="386">
        <v>9</v>
      </c>
      <c r="F2741" s="386">
        <v>2023</v>
      </c>
      <c r="G2741" s="388">
        <v>18.75</v>
      </c>
      <c r="H2741" s="388">
        <v>25</v>
      </c>
      <c r="I2741" s="388">
        <v>1.5625</v>
      </c>
      <c r="J2741" s="388">
        <v>0</v>
      </c>
      <c r="K2741" s="386" t="s">
        <v>57</v>
      </c>
      <c r="L2741" s="386" t="s">
        <v>41</v>
      </c>
      <c r="M2741" s="386" t="s">
        <v>241</v>
      </c>
      <c r="N2741" s="386" t="s">
        <v>58</v>
      </c>
      <c r="O2741" s="386" t="s">
        <v>59</v>
      </c>
      <c r="P2741" s="386" t="s">
        <v>60</v>
      </c>
      <c r="Q2741" s="386" t="s">
        <v>60</v>
      </c>
      <c r="R2741" s="386"/>
      <c r="S2741" s="386"/>
      <c r="T2741" s="386" t="s">
        <v>391</v>
      </c>
      <c r="U2741" s="386" t="s">
        <v>407</v>
      </c>
    </row>
    <row r="2742" spans="1:21">
      <c r="A2742" s="386" t="s">
        <v>57</v>
      </c>
      <c r="B2742" s="386" t="s">
        <v>13</v>
      </c>
      <c r="C2742" s="386" t="s">
        <v>13</v>
      </c>
      <c r="D2742" s="387">
        <v>45170</v>
      </c>
      <c r="E2742" s="386">
        <v>9</v>
      </c>
      <c r="F2742" s="386">
        <v>2023</v>
      </c>
      <c r="G2742" s="388">
        <v>0</v>
      </c>
      <c r="H2742" s="388">
        <v>25</v>
      </c>
      <c r="I2742" s="388">
        <v>0</v>
      </c>
      <c r="J2742" s="388">
        <v>0</v>
      </c>
      <c r="K2742" s="386" t="s">
        <v>57</v>
      </c>
      <c r="L2742" s="386" t="s">
        <v>41</v>
      </c>
      <c r="M2742" s="386" t="s">
        <v>241</v>
      </c>
      <c r="N2742" s="386" t="s">
        <v>58</v>
      </c>
      <c r="O2742" s="386" t="s">
        <v>59</v>
      </c>
      <c r="P2742" s="386" t="s">
        <v>60</v>
      </c>
      <c r="Q2742" s="386" t="s">
        <v>60</v>
      </c>
      <c r="R2742" s="386"/>
      <c r="S2742" s="386"/>
      <c r="T2742" s="386" t="s">
        <v>391</v>
      </c>
      <c r="U2742" s="386" t="s">
        <v>407</v>
      </c>
    </row>
    <row r="2743" spans="1:21">
      <c r="A2743" s="386" t="s">
        <v>57</v>
      </c>
      <c r="B2743" s="386" t="s">
        <v>14</v>
      </c>
      <c r="C2743" s="386" t="s">
        <v>14</v>
      </c>
      <c r="D2743" s="387">
        <v>45170</v>
      </c>
      <c r="E2743" s="386">
        <v>9</v>
      </c>
      <c r="F2743" s="386">
        <v>2023</v>
      </c>
      <c r="G2743" s="388">
        <v>0</v>
      </c>
      <c r="H2743" s="388">
        <v>25</v>
      </c>
      <c r="I2743" s="388">
        <v>0</v>
      </c>
      <c r="J2743" s="388">
        <v>0</v>
      </c>
      <c r="K2743" s="386" t="s">
        <v>57</v>
      </c>
      <c r="L2743" s="386" t="s">
        <v>41</v>
      </c>
      <c r="M2743" s="386" t="s">
        <v>241</v>
      </c>
      <c r="N2743" s="386" t="s">
        <v>58</v>
      </c>
      <c r="O2743" s="386" t="s">
        <v>59</v>
      </c>
      <c r="P2743" s="386" t="s">
        <v>60</v>
      </c>
      <c r="Q2743" s="386" t="s">
        <v>60</v>
      </c>
      <c r="R2743" s="386"/>
      <c r="S2743" s="386"/>
      <c r="T2743" s="386" t="s">
        <v>391</v>
      </c>
      <c r="U2743" s="386" t="s">
        <v>407</v>
      </c>
    </row>
    <row r="2744" spans="1:21">
      <c r="A2744" s="386" t="s">
        <v>43</v>
      </c>
      <c r="B2744" s="386" t="s">
        <v>18</v>
      </c>
      <c r="C2744" s="386"/>
      <c r="D2744" s="387">
        <v>45170</v>
      </c>
      <c r="E2744" s="386">
        <v>9</v>
      </c>
      <c r="F2744" s="386">
        <v>2023</v>
      </c>
      <c r="G2744" s="388">
        <v>540</v>
      </c>
      <c r="H2744" s="388">
        <v>25</v>
      </c>
      <c r="I2744" s="388">
        <v>45</v>
      </c>
      <c r="J2744" s="388">
        <v>0</v>
      </c>
      <c r="K2744" s="386" t="s">
        <v>43</v>
      </c>
      <c r="L2744" s="386" t="s">
        <v>41</v>
      </c>
      <c r="M2744" s="386" t="s">
        <v>370</v>
      </c>
      <c r="N2744" s="386" t="s">
        <v>44</v>
      </c>
      <c r="O2744" s="386" t="s">
        <v>240</v>
      </c>
      <c r="P2744" s="386" t="s">
        <v>46</v>
      </c>
      <c r="Q2744" s="386" t="s">
        <v>45</v>
      </c>
      <c r="R2744" s="386"/>
      <c r="S2744" s="386"/>
      <c r="T2744" s="386" t="s">
        <v>391</v>
      </c>
      <c r="U2744" s="386" t="s">
        <v>407</v>
      </c>
    </row>
    <row r="2745" spans="1:21">
      <c r="A2745" s="386" t="s">
        <v>47</v>
      </c>
      <c r="B2745" s="386" t="s">
        <v>47</v>
      </c>
      <c r="C2745" s="386"/>
      <c r="D2745" s="387">
        <v>45170</v>
      </c>
      <c r="E2745" s="386">
        <v>9</v>
      </c>
      <c r="F2745" s="386">
        <v>2023</v>
      </c>
      <c r="G2745" s="388">
        <v>55</v>
      </c>
      <c r="H2745" s="388">
        <v>25</v>
      </c>
      <c r="I2745" s="388">
        <v>4.583333333333333</v>
      </c>
      <c r="J2745" s="388">
        <v>3.9883999999999999</v>
      </c>
      <c r="K2745" s="386" t="s">
        <v>47</v>
      </c>
      <c r="L2745" s="386" t="s">
        <v>41</v>
      </c>
      <c r="M2745" s="386" t="s">
        <v>370</v>
      </c>
      <c r="N2745" s="386" t="s">
        <v>44</v>
      </c>
      <c r="O2745" s="386" t="s">
        <v>48</v>
      </c>
      <c r="P2745" s="386" t="s">
        <v>60</v>
      </c>
      <c r="Q2745" s="386" t="s">
        <v>49</v>
      </c>
      <c r="R2745" s="386"/>
      <c r="S2745" s="386"/>
      <c r="T2745" s="386" t="s">
        <v>391</v>
      </c>
      <c r="U2745" s="386" t="s">
        <v>407</v>
      </c>
    </row>
    <row r="2746" spans="1:21">
      <c r="A2746" s="386" t="s">
        <v>50</v>
      </c>
      <c r="B2746" s="386" t="s">
        <v>50</v>
      </c>
      <c r="C2746" s="386"/>
      <c r="D2746" s="387">
        <v>45170</v>
      </c>
      <c r="E2746" s="386">
        <v>9</v>
      </c>
      <c r="F2746" s="386">
        <v>2023</v>
      </c>
      <c r="G2746" s="388">
        <v>250</v>
      </c>
      <c r="H2746" s="388">
        <v>25</v>
      </c>
      <c r="I2746" s="388">
        <v>20.833333333333332</v>
      </c>
      <c r="J2746" s="388">
        <v>5.254524065</v>
      </c>
      <c r="K2746" s="386" t="s">
        <v>50</v>
      </c>
      <c r="L2746" s="386" t="s">
        <v>41</v>
      </c>
      <c r="M2746" s="386" t="s">
        <v>370</v>
      </c>
      <c r="N2746" s="386" t="s">
        <v>44</v>
      </c>
      <c r="O2746" s="386" t="s">
        <v>51</v>
      </c>
      <c r="P2746" s="386" t="s">
        <v>90</v>
      </c>
      <c r="Q2746" s="386" t="s">
        <v>52</v>
      </c>
      <c r="R2746" s="386"/>
      <c r="S2746" s="386"/>
      <c r="T2746" s="386" t="s">
        <v>391</v>
      </c>
      <c r="U2746" s="386" t="s">
        <v>407</v>
      </c>
    </row>
    <row r="2747" spans="1:21">
      <c r="A2747" s="386" t="s">
        <v>304</v>
      </c>
      <c r="B2747" s="386" t="s">
        <v>7</v>
      </c>
      <c r="C2747" s="386"/>
      <c r="D2747" s="387">
        <v>45170</v>
      </c>
      <c r="E2747" s="386">
        <v>9</v>
      </c>
      <c r="F2747" s="386">
        <v>2023</v>
      </c>
      <c r="G2747" s="388">
        <v>46.153846153846153</v>
      </c>
      <c r="H2747" s="388">
        <v>25</v>
      </c>
      <c r="I2747" s="388">
        <v>3.8461538461538463</v>
      </c>
      <c r="J2747" s="388">
        <v>0</v>
      </c>
      <c r="K2747" s="386" t="s">
        <v>304</v>
      </c>
      <c r="L2747" s="386" t="s">
        <v>41</v>
      </c>
      <c r="M2747" s="386" t="s">
        <v>241</v>
      </c>
      <c r="N2747" s="386" t="s">
        <v>371</v>
      </c>
      <c r="O2747" s="386" t="s">
        <v>55</v>
      </c>
      <c r="P2747" s="386" t="s">
        <v>46</v>
      </c>
      <c r="Q2747" s="386" t="s">
        <v>56</v>
      </c>
      <c r="R2747" s="386"/>
      <c r="S2747" s="386"/>
      <c r="T2747" s="386" t="s">
        <v>391</v>
      </c>
      <c r="U2747" s="386" t="s">
        <v>407</v>
      </c>
    </row>
    <row r="2748" spans="1:21">
      <c r="A2748" s="386" t="s">
        <v>304</v>
      </c>
      <c r="B2748" s="386" t="s">
        <v>8</v>
      </c>
      <c r="C2748" s="386"/>
      <c r="D2748" s="387">
        <v>45170</v>
      </c>
      <c r="E2748" s="386">
        <v>9</v>
      </c>
      <c r="F2748" s="386">
        <v>2023</v>
      </c>
      <c r="G2748" s="388">
        <v>0</v>
      </c>
      <c r="H2748" s="388">
        <v>25</v>
      </c>
      <c r="I2748" s="388">
        <v>0</v>
      </c>
      <c r="J2748" s="388">
        <v>0</v>
      </c>
      <c r="K2748" s="386" t="s">
        <v>304</v>
      </c>
      <c r="L2748" s="386" t="s">
        <v>41</v>
      </c>
      <c r="M2748" s="386" t="s">
        <v>241</v>
      </c>
      <c r="N2748" s="386" t="s">
        <v>371</v>
      </c>
      <c r="O2748" s="386" t="s">
        <v>55</v>
      </c>
      <c r="P2748" s="386" t="s">
        <v>46</v>
      </c>
      <c r="Q2748" s="386" t="s">
        <v>56</v>
      </c>
      <c r="R2748" s="386"/>
      <c r="S2748" s="386"/>
      <c r="T2748" s="386" t="s">
        <v>391</v>
      </c>
      <c r="U2748" s="386" t="s">
        <v>407</v>
      </c>
    </row>
    <row r="2749" spans="1:21">
      <c r="A2749" s="386" t="s">
        <v>304</v>
      </c>
      <c r="B2749" s="386" t="s">
        <v>9</v>
      </c>
      <c r="C2749" s="386"/>
      <c r="D2749" s="387">
        <v>45170</v>
      </c>
      <c r="E2749" s="386">
        <v>9</v>
      </c>
      <c r="F2749" s="386">
        <v>2023</v>
      </c>
      <c r="G2749" s="388">
        <v>15.384615384615385</v>
      </c>
      <c r="H2749" s="388">
        <v>25</v>
      </c>
      <c r="I2749" s="388">
        <v>1.2820512820512822</v>
      </c>
      <c r="J2749" s="388">
        <v>0</v>
      </c>
      <c r="K2749" s="386" t="s">
        <v>304</v>
      </c>
      <c r="L2749" s="386" t="s">
        <v>41</v>
      </c>
      <c r="M2749" s="386" t="s">
        <v>241</v>
      </c>
      <c r="N2749" s="386" t="s">
        <v>371</v>
      </c>
      <c r="O2749" s="386" t="s">
        <v>55</v>
      </c>
      <c r="P2749" s="386" t="s">
        <v>46</v>
      </c>
      <c r="Q2749" s="386" t="s">
        <v>56</v>
      </c>
      <c r="R2749" s="386"/>
      <c r="S2749" s="386"/>
      <c r="T2749" s="386" t="s">
        <v>391</v>
      </c>
      <c r="U2749" s="386" t="s">
        <v>407</v>
      </c>
    </row>
    <row r="2750" spans="1:21">
      <c r="A2750" s="386" t="s">
        <v>304</v>
      </c>
      <c r="B2750" s="386" t="s">
        <v>10</v>
      </c>
      <c r="C2750" s="386"/>
      <c r="D2750" s="387">
        <v>45170</v>
      </c>
      <c r="E2750" s="386">
        <v>9</v>
      </c>
      <c r="F2750" s="386">
        <v>2023</v>
      </c>
      <c r="G2750" s="388">
        <v>15.384615384615385</v>
      </c>
      <c r="H2750" s="388">
        <v>25</v>
      </c>
      <c r="I2750" s="388">
        <v>1.2820512820512822</v>
      </c>
      <c r="J2750" s="388">
        <v>0</v>
      </c>
      <c r="K2750" s="386" t="s">
        <v>304</v>
      </c>
      <c r="L2750" s="386" t="s">
        <v>41</v>
      </c>
      <c r="M2750" s="386" t="s">
        <v>241</v>
      </c>
      <c r="N2750" s="386" t="s">
        <v>371</v>
      </c>
      <c r="O2750" s="386" t="s">
        <v>55</v>
      </c>
      <c r="P2750" s="386" t="s">
        <v>46</v>
      </c>
      <c r="Q2750" s="386" t="s">
        <v>56</v>
      </c>
      <c r="R2750" s="386"/>
      <c r="S2750" s="386"/>
      <c r="T2750" s="386" t="s">
        <v>391</v>
      </c>
      <c r="U2750" s="386" t="s">
        <v>407</v>
      </c>
    </row>
    <row r="2751" spans="1:21">
      <c r="A2751" s="386" t="s">
        <v>304</v>
      </c>
      <c r="B2751" s="386" t="s">
        <v>5</v>
      </c>
      <c r="C2751" s="386"/>
      <c r="D2751" s="387">
        <v>45170</v>
      </c>
      <c r="E2751" s="386">
        <v>9</v>
      </c>
      <c r="F2751" s="386">
        <v>2023</v>
      </c>
      <c r="G2751" s="388">
        <v>15.384615384615385</v>
      </c>
      <c r="H2751" s="388">
        <v>25</v>
      </c>
      <c r="I2751" s="388">
        <v>1.2820512820512822</v>
      </c>
      <c r="J2751" s="388">
        <v>0</v>
      </c>
      <c r="K2751" s="386" t="s">
        <v>304</v>
      </c>
      <c r="L2751" s="386" t="s">
        <v>41</v>
      </c>
      <c r="M2751" s="386" t="s">
        <v>241</v>
      </c>
      <c r="N2751" s="386" t="s">
        <v>371</v>
      </c>
      <c r="O2751" s="386" t="s">
        <v>55</v>
      </c>
      <c r="P2751" s="386" t="s">
        <v>46</v>
      </c>
      <c r="Q2751" s="386" t="s">
        <v>56</v>
      </c>
      <c r="R2751" s="386"/>
      <c r="S2751" s="386"/>
      <c r="T2751" s="386" t="s">
        <v>391</v>
      </c>
      <c r="U2751" s="386" t="s">
        <v>407</v>
      </c>
    </row>
    <row r="2752" spans="1:21">
      <c r="A2752" s="386" t="s">
        <v>304</v>
      </c>
      <c r="B2752" s="386" t="s">
        <v>11</v>
      </c>
      <c r="C2752" s="386"/>
      <c r="D2752" s="387">
        <v>45170</v>
      </c>
      <c r="E2752" s="386">
        <v>9</v>
      </c>
      <c r="F2752" s="386">
        <v>2023</v>
      </c>
      <c r="G2752" s="388">
        <v>46.153846153846153</v>
      </c>
      <c r="H2752" s="388">
        <v>25</v>
      </c>
      <c r="I2752" s="388">
        <v>3.8461538461538463</v>
      </c>
      <c r="J2752" s="388">
        <v>0</v>
      </c>
      <c r="K2752" s="386" t="s">
        <v>304</v>
      </c>
      <c r="L2752" s="386" t="s">
        <v>41</v>
      </c>
      <c r="M2752" s="386" t="s">
        <v>241</v>
      </c>
      <c r="N2752" s="386" t="s">
        <v>371</v>
      </c>
      <c r="O2752" s="386" t="s">
        <v>55</v>
      </c>
      <c r="P2752" s="386" t="s">
        <v>46</v>
      </c>
      <c r="Q2752" s="386" t="s">
        <v>56</v>
      </c>
      <c r="R2752" s="386"/>
      <c r="S2752" s="386"/>
      <c r="T2752" s="386" t="s">
        <v>391</v>
      </c>
      <c r="U2752" s="386" t="s">
        <v>407</v>
      </c>
    </row>
    <row r="2753" spans="1:21">
      <c r="A2753" s="386" t="s">
        <v>304</v>
      </c>
      <c r="B2753" s="386" t="s">
        <v>12</v>
      </c>
      <c r="C2753" s="386"/>
      <c r="D2753" s="387">
        <v>45170</v>
      </c>
      <c r="E2753" s="386">
        <v>9</v>
      </c>
      <c r="F2753" s="386">
        <v>2023</v>
      </c>
      <c r="G2753" s="388">
        <v>15.384615384615385</v>
      </c>
      <c r="H2753" s="388">
        <v>25</v>
      </c>
      <c r="I2753" s="388">
        <v>1.2820512820512822</v>
      </c>
      <c r="J2753" s="388">
        <v>0</v>
      </c>
      <c r="K2753" s="386" t="s">
        <v>304</v>
      </c>
      <c r="L2753" s="386" t="s">
        <v>41</v>
      </c>
      <c r="M2753" s="386" t="s">
        <v>241</v>
      </c>
      <c r="N2753" s="386" t="s">
        <v>371</v>
      </c>
      <c r="O2753" s="386" t="s">
        <v>55</v>
      </c>
      <c r="P2753" s="386" t="s">
        <v>46</v>
      </c>
      <c r="Q2753" s="386" t="s">
        <v>56</v>
      </c>
      <c r="R2753" s="386"/>
      <c r="S2753" s="386"/>
      <c r="T2753" s="386" t="s">
        <v>391</v>
      </c>
      <c r="U2753" s="386" t="s">
        <v>407</v>
      </c>
    </row>
    <row r="2754" spans="1:21">
      <c r="A2754" s="386" t="s">
        <v>304</v>
      </c>
      <c r="B2754" s="386" t="s">
        <v>15</v>
      </c>
      <c r="C2754" s="386"/>
      <c r="D2754" s="387">
        <v>45170</v>
      </c>
      <c r="E2754" s="386">
        <v>9</v>
      </c>
      <c r="F2754" s="386">
        <v>2023</v>
      </c>
      <c r="G2754" s="388">
        <v>0</v>
      </c>
      <c r="H2754" s="388">
        <v>25</v>
      </c>
      <c r="I2754" s="388">
        <v>0</v>
      </c>
      <c r="J2754" s="388">
        <v>0</v>
      </c>
      <c r="K2754" s="386" t="s">
        <v>304</v>
      </c>
      <c r="L2754" s="386" t="s">
        <v>41</v>
      </c>
      <c r="M2754" s="386" t="s">
        <v>241</v>
      </c>
      <c r="N2754" s="386" t="s">
        <v>371</v>
      </c>
      <c r="O2754" s="386" t="s">
        <v>55</v>
      </c>
      <c r="P2754" s="386" t="s">
        <v>46</v>
      </c>
      <c r="Q2754" s="386" t="s">
        <v>56</v>
      </c>
      <c r="R2754" s="386"/>
      <c r="S2754" s="386"/>
      <c r="T2754" s="386" t="s">
        <v>391</v>
      </c>
      <c r="U2754" s="386" t="s">
        <v>407</v>
      </c>
    </row>
    <row r="2755" spans="1:21">
      <c r="A2755" s="386" t="s">
        <v>304</v>
      </c>
      <c r="B2755" s="386" t="s">
        <v>16</v>
      </c>
      <c r="C2755" s="386"/>
      <c r="D2755" s="387">
        <v>45170</v>
      </c>
      <c r="E2755" s="386">
        <v>9</v>
      </c>
      <c r="F2755" s="386">
        <v>2023</v>
      </c>
      <c r="G2755" s="388">
        <v>0</v>
      </c>
      <c r="H2755" s="388">
        <v>25</v>
      </c>
      <c r="I2755" s="388">
        <v>0</v>
      </c>
      <c r="J2755" s="388">
        <v>0</v>
      </c>
      <c r="K2755" s="386" t="s">
        <v>304</v>
      </c>
      <c r="L2755" s="386" t="s">
        <v>41</v>
      </c>
      <c r="M2755" s="386" t="s">
        <v>241</v>
      </c>
      <c r="N2755" s="386" t="s">
        <v>371</v>
      </c>
      <c r="O2755" s="386" t="s">
        <v>55</v>
      </c>
      <c r="P2755" s="386" t="s">
        <v>46</v>
      </c>
      <c r="Q2755" s="386" t="s">
        <v>56</v>
      </c>
      <c r="R2755" s="386"/>
      <c r="S2755" s="386"/>
      <c r="T2755" s="386" t="s">
        <v>391</v>
      </c>
      <c r="U2755" s="386" t="s">
        <v>407</v>
      </c>
    </row>
    <row r="2756" spans="1:21">
      <c r="A2756" s="386" t="s">
        <v>304</v>
      </c>
      <c r="B2756" s="386" t="s">
        <v>17</v>
      </c>
      <c r="C2756" s="386"/>
      <c r="D2756" s="387">
        <v>45170</v>
      </c>
      <c r="E2756" s="386">
        <v>9</v>
      </c>
      <c r="F2756" s="386">
        <v>2023</v>
      </c>
      <c r="G2756" s="388">
        <v>0</v>
      </c>
      <c r="H2756" s="388">
        <v>25</v>
      </c>
      <c r="I2756" s="388">
        <v>0</v>
      </c>
      <c r="J2756" s="388">
        <v>0</v>
      </c>
      <c r="K2756" s="386" t="s">
        <v>304</v>
      </c>
      <c r="L2756" s="386" t="s">
        <v>41</v>
      </c>
      <c r="M2756" s="386" t="s">
        <v>241</v>
      </c>
      <c r="N2756" s="386" t="s">
        <v>371</v>
      </c>
      <c r="O2756" s="386" t="s">
        <v>55</v>
      </c>
      <c r="P2756" s="386" t="s">
        <v>46</v>
      </c>
      <c r="Q2756" s="386" t="s">
        <v>56</v>
      </c>
      <c r="R2756" s="386"/>
      <c r="S2756" s="386"/>
      <c r="T2756" s="386" t="s">
        <v>391</v>
      </c>
      <c r="U2756" s="386" t="s">
        <v>407</v>
      </c>
    </row>
    <row r="2757" spans="1:21">
      <c r="A2757" s="386" t="s">
        <v>304</v>
      </c>
      <c r="B2757" s="386" t="s">
        <v>132</v>
      </c>
      <c r="C2757" s="386"/>
      <c r="D2757" s="387">
        <v>45170</v>
      </c>
      <c r="E2757" s="386">
        <v>9</v>
      </c>
      <c r="F2757" s="386">
        <v>2023</v>
      </c>
      <c r="G2757" s="388">
        <v>0</v>
      </c>
      <c r="H2757" s="388">
        <v>25</v>
      </c>
      <c r="I2757" s="388">
        <v>0</v>
      </c>
      <c r="J2757" s="388">
        <v>0</v>
      </c>
      <c r="K2757" s="386" t="s">
        <v>304</v>
      </c>
      <c r="L2757" s="386" t="s">
        <v>41</v>
      </c>
      <c r="M2757" s="386" t="s">
        <v>241</v>
      </c>
      <c r="N2757" s="386" t="s">
        <v>371</v>
      </c>
      <c r="O2757" s="386" t="s">
        <v>55</v>
      </c>
      <c r="P2757" s="386" t="s">
        <v>46</v>
      </c>
      <c r="Q2757" s="386" t="s">
        <v>56</v>
      </c>
      <c r="R2757" s="386"/>
      <c r="S2757" s="386"/>
      <c r="T2757" s="386" t="s">
        <v>391</v>
      </c>
      <c r="U2757" s="386" t="s">
        <v>407</v>
      </c>
    </row>
    <row r="2758" spans="1:21">
      <c r="A2758" s="386" t="s">
        <v>304</v>
      </c>
      <c r="B2758" s="386" t="s">
        <v>13</v>
      </c>
      <c r="C2758" s="386"/>
      <c r="D2758" s="387">
        <v>45170</v>
      </c>
      <c r="E2758" s="386">
        <v>9</v>
      </c>
      <c r="F2758" s="386">
        <v>2023</v>
      </c>
      <c r="G2758" s="388">
        <v>23.076923076923077</v>
      </c>
      <c r="H2758" s="388">
        <v>25</v>
      </c>
      <c r="I2758" s="388">
        <v>1.9230769230769231</v>
      </c>
      <c r="J2758" s="388">
        <v>0</v>
      </c>
      <c r="K2758" s="386" t="s">
        <v>304</v>
      </c>
      <c r="L2758" s="386" t="s">
        <v>41</v>
      </c>
      <c r="M2758" s="386" t="s">
        <v>241</v>
      </c>
      <c r="N2758" s="386" t="s">
        <v>371</v>
      </c>
      <c r="O2758" s="386" t="s">
        <v>55</v>
      </c>
      <c r="P2758" s="386" t="s">
        <v>46</v>
      </c>
      <c r="Q2758" s="386" t="s">
        <v>56</v>
      </c>
      <c r="R2758" s="386"/>
      <c r="S2758" s="386"/>
      <c r="T2758" s="386" t="s">
        <v>391</v>
      </c>
      <c r="U2758" s="386" t="s">
        <v>407</v>
      </c>
    </row>
    <row r="2759" spans="1:21">
      <c r="A2759" s="386" t="s">
        <v>304</v>
      </c>
      <c r="B2759" s="386" t="s">
        <v>14</v>
      </c>
      <c r="C2759" s="386"/>
      <c r="D2759" s="387">
        <v>45170</v>
      </c>
      <c r="E2759" s="386">
        <v>9</v>
      </c>
      <c r="F2759" s="386">
        <v>2023</v>
      </c>
      <c r="G2759" s="388">
        <v>23.076923076923077</v>
      </c>
      <c r="H2759" s="388">
        <v>25</v>
      </c>
      <c r="I2759" s="388">
        <v>1.9230769230769231</v>
      </c>
      <c r="J2759" s="388">
        <v>0</v>
      </c>
      <c r="K2759" s="386" t="s">
        <v>304</v>
      </c>
      <c r="L2759" s="386" t="s">
        <v>41</v>
      </c>
      <c r="M2759" s="386" t="s">
        <v>241</v>
      </c>
      <c r="N2759" s="386" t="s">
        <v>371</v>
      </c>
      <c r="O2759" s="386" t="s">
        <v>55</v>
      </c>
      <c r="P2759" s="386" t="s">
        <v>46</v>
      </c>
      <c r="Q2759" s="386" t="s">
        <v>56</v>
      </c>
      <c r="R2759" s="386"/>
      <c r="S2759" s="386"/>
      <c r="T2759" s="386" t="s">
        <v>391</v>
      </c>
      <c r="U2759" s="386" t="s">
        <v>407</v>
      </c>
    </row>
    <row r="2760" spans="1:21">
      <c r="A2760" s="386" t="s">
        <v>61</v>
      </c>
      <c r="B2760" s="386" t="s">
        <v>7</v>
      </c>
      <c r="C2760" s="386"/>
      <c r="D2760" s="387">
        <v>45170</v>
      </c>
      <c r="E2760" s="386">
        <v>9</v>
      </c>
      <c r="F2760" s="386">
        <v>2023</v>
      </c>
      <c r="G2760" s="388">
        <v>200</v>
      </c>
      <c r="H2760" s="388">
        <v>25</v>
      </c>
      <c r="I2760" s="388">
        <v>16.666666666666668</v>
      </c>
      <c r="J2760" s="388">
        <v>16.160407316080974</v>
      </c>
      <c r="K2760" s="386" t="s">
        <v>372</v>
      </c>
      <c r="L2760" s="386" t="s">
        <v>41</v>
      </c>
      <c r="M2760" s="386" t="s">
        <v>242</v>
      </c>
      <c r="N2760" s="386" t="s">
        <v>62</v>
      </c>
      <c r="O2760" s="386" t="s">
        <v>63</v>
      </c>
      <c r="P2760" s="386" t="s">
        <v>46</v>
      </c>
      <c r="Q2760" s="386" t="s">
        <v>250</v>
      </c>
      <c r="R2760" s="386"/>
      <c r="S2760" s="386"/>
      <c r="T2760" s="386" t="s">
        <v>391</v>
      </c>
      <c r="U2760" s="386" t="s">
        <v>407</v>
      </c>
    </row>
    <row r="2761" spans="1:21">
      <c r="A2761" s="386" t="s">
        <v>61</v>
      </c>
      <c r="B2761" s="386" t="s">
        <v>8</v>
      </c>
      <c r="C2761" s="386"/>
      <c r="D2761" s="387">
        <v>45170</v>
      </c>
      <c r="E2761" s="386">
        <v>9</v>
      </c>
      <c r="F2761" s="386">
        <v>2023</v>
      </c>
      <c r="G2761" s="388">
        <v>80</v>
      </c>
      <c r="H2761" s="388">
        <v>25</v>
      </c>
      <c r="I2761" s="388">
        <v>6.666666666666667</v>
      </c>
      <c r="J2761" s="388">
        <v>15.672343438904322</v>
      </c>
      <c r="K2761" s="386" t="s">
        <v>372</v>
      </c>
      <c r="L2761" s="386" t="s">
        <v>41</v>
      </c>
      <c r="M2761" s="386" t="s">
        <v>242</v>
      </c>
      <c r="N2761" s="386" t="s">
        <v>62</v>
      </c>
      <c r="O2761" s="386" t="s">
        <v>63</v>
      </c>
      <c r="P2761" s="386" t="s">
        <v>46</v>
      </c>
      <c r="Q2761" s="386" t="s">
        <v>250</v>
      </c>
      <c r="R2761" s="386"/>
      <c r="S2761" s="386"/>
      <c r="T2761" s="386" t="s">
        <v>391</v>
      </c>
      <c r="U2761" s="386" t="s">
        <v>407</v>
      </c>
    </row>
    <row r="2762" spans="1:21">
      <c r="A2762" s="386" t="s">
        <v>61</v>
      </c>
      <c r="B2762" s="386" t="s">
        <v>9</v>
      </c>
      <c r="C2762" s="386"/>
      <c r="D2762" s="387">
        <v>45170</v>
      </c>
      <c r="E2762" s="386">
        <v>9</v>
      </c>
      <c r="F2762" s="386">
        <v>2023</v>
      </c>
      <c r="G2762" s="388">
        <v>160</v>
      </c>
      <c r="H2762" s="388">
        <v>25</v>
      </c>
      <c r="I2762" s="388">
        <v>13.333333333333334</v>
      </c>
      <c r="J2762" s="388">
        <v>35.997706698639988</v>
      </c>
      <c r="K2762" s="386" t="s">
        <v>372</v>
      </c>
      <c r="L2762" s="386" t="s">
        <v>41</v>
      </c>
      <c r="M2762" s="386" t="s">
        <v>242</v>
      </c>
      <c r="N2762" s="386" t="s">
        <v>62</v>
      </c>
      <c r="O2762" s="386" t="s">
        <v>63</v>
      </c>
      <c r="P2762" s="386" t="s">
        <v>46</v>
      </c>
      <c r="Q2762" s="386" t="s">
        <v>250</v>
      </c>
      <c r="R2762" s="386"/>
      <c r="S2762" s="386"/>
      <c r="T2762" s="386" t="s">
        <v>391</v>
      </c>
      <c r="U2762" s="386" t="s">
        <v>407</v>
      </c>
    </row>
    <row r="2763" spans="1:21">
      <c r="A2763" s="386" t="s">
        <v>61</v>
      </c>
      <c r="B2763" s="386" t="s">
        <v>10</v>
      </c>
      <c r="C2763" s="386"/>
      <c r="D2763" s="387">
        <v>45170</v>
      </c>
      <c r="E2763" s="386">
        <v>9</v>
      </c>
      <c r="F2763" s="386">
        <v>2023</v>
      </c>
      <c r="G2763" s="388">
        <v>10</v>
      </c>
      <c r="H2763" s="388">
        <v>25</v>
      </c>
      <c r="I2763" s="388">
        <v>0.83333333333333337</v>
      </c>
      <c r="J2763" s="388">
        <v>0.68199999999999983</v>
      </c>
      <c r="K2763" s="386" t="s">
        <v>372</v>
      </c>
      <c r="L2763" s="386" t="s">
        <v>41</v>
      </c>
      <c r="M2763" s="386" t="s">
        <v>242</v>
      </c>
      <c r="N2763" s="386" t="s">
        <v>62</v>
      </c>
      <c r="O2763" s="386" t="s">
        <v>63</v>
      </c>
      <c r="P2763" s="386" t="s">
        <v>46</v>
      </c>
      <c r="Q2763" s="386" t="s">
        <v>250</v>
      </c>
      <c r="R2763" s="386"/>
      <c r="S2763" s="386"/>
      <c r="T2763" s="386" t="s">
        <v>391</v>
      </c>
      <c r="U2763" s="386" t="s">
        <v>407</v>
      </c>
    </row>
    <row r="2764" spans="1:21">
      <c r="A2764" s="386" t="s">
        <v>61</v>
      </c>
      <c r="B2764" s="386" t="s">
        <v>5</v>
      </c>
      <c r="C2764" s="386"/>
      <c r="D2764" s="387">
        <v>45170</v>
      </c>
      <c r="E2764" s="386">
        <v>9</v>
      </c>
      <c r="F2764" s="386">
        <v>2023</v>
      </c>
      <c r="G2764" s="388">
        <v>50</v>
      </c>
      <c r="H2764" s="388">
        <v>25</v>
      </c>
      <c r="I2764" s="388">
        <v>4.166666666666667</v>
      </c>
      <c r="J2764" s="388">
        <v>1.7467630875502005</v>
      </c>
      <c r="K2764" s="386" t="s">
        <v>372</v>
      </c>
      <c r="L2764" s="386" t="s">
        <v>41</v>
      </c>
      <c r="M2764" s="386" t="s">
        <v>242</v>
      </c>
      <c r="N2764" s="386" t="s">
        <v>62</v>
      </c>
      <c r="O2764" s="386" t="s">
        <v>63</v>
      </c>
      <c r="P2764" s="386" t="s">
        <v>46</v>
      </c>
      <c r="Q2764" s="386" t="s">
        <v>250</v>
      </c>
      <c r="R2764" s="386"/>
      <c r="S2764" s="386"/>
      <c r="T2764" s="386" t="s">
        <v>391</v>
      </c>
      <c r="U2764" s="386" t="s">
        <v>407</v>
      </c>
    </row>
    <row r="2765" spans="1:21">
      <c r="A2765" s="386" t="s">
        <v>61</v>
      </c>
      <c r="B2765" s="386" t="s">
        <v>11</v>
      </c>
      <c r="C2765" s="386"/>
      <c r="D2765" s="387">
        <v>45170</v>
      </c>
      <c r="E2765" s="386">
        <v>9</v>
      </c>
      <c r="F2765" s="386">
        <v>2023</v>
      </c>
      <c r="G2765" s="388">
        <v>220</v>
      </c>
      <c r="H2765" s="388">
        <v>25</v>
      </c>
      <c r="I2765" s="388">
        <v>18.333333333333332</v>
      </c>
      <c r="J2765" s="388">
        <v>21.81396244219188</v>
      </c>
      <c r="K2765" s="386" t="s">
        <v>372</v>
      </c>
      <c r="L2765" s="386" t="s">
        <v>41</v>
      </c>
      <c r="M2765" s="386" t="s">
        <v>242</v>
      </c>
      <c r="N2765" s="386" t="s">
        <v>62</v>
      </c>
      <c r="O2765" s="386" t="s">
        <v>63</v>
      </c>
      <c r="P2765" s="386" t="s">
        <v>46</v>
      </c>
      <c r="Q2765" s="386" t="s">
        <v>250</v>
      </c>
      <c r="R2765" s="386"/>
      <c r="S2765" s="386"/>
      <c r="T2765" s="386" t="s">
        <v>391</v>
      </c>
      <c r="U2765" s="386" t="s">
        <v>407</v>
      </c>
    </row>
    <row r="2766" spans="1:21">
      <c r="A2766" s="386" t="s">
        <v>61</v>
      </c>
      <c r="B2766" s="386" t="s">
        <v>12</v>
      </c>
      <c r="C2766" s="386"/>
      <c r="D2766" s="387">
        <v>45170</v>
      </c>
      <c r="E2766" s="386">
        <v>9</v>
      </c>
      <c r="F2766" s="386">
        <v>2023</v>
      </c>
      <c r="G2766" s="388">
        <v>90</v>
      </c>
      <c r="H2766" s="388">
        <v>25</v>
      </c>
      <c r="I2766" s="388">
        <v>7.5</v>
      </c>
      <c r="J2766" s="388">
        <v>0</v>
      </c>
      <c r="K2766" s="386" t="s">
        <v>372</v>
      </c>
      <c r="L2766" s="386" t="s">
        <v>41</v>
      </c>
      <c r="M2766" s="386" t="s">
        <v>242</v>
      </c>
      <c r="N2766" s="386" t="s">
        <v>62</v>
      </c>
      <c r="O2766" s="386" t="s">
        <v>63</v>
      </c>
      <c r="P2766" s="386" t="s">
        <v>46</v>
      </c>
      <c r="Q2766" s="386" t="s">
        <v>250</v>
      </c>
      <c r="R2766" s="386"/>
      <c r="S2766" s="386"/>
      <c r="T2766" s="386" t="s">
        <v>391</v>
      </c>
      <c r="U2766" s="386" t="s">
        <v>407</v>
      </c>
    </row>
    <row r="2767" spans="1:21">
      <c r="A2767" s="386" t="s">
        <v>61</v>
      </c>
      <c r="B2767" s="386" t="s">
        <v>15</v>
      </c>
      <c r="C2767" s="386"/>
      <c r="D2767" s="387">
        <v>45170</v>
      </c>
      <c r="E2767" s="386">
        <v>9</v>
      </c>
      <c r="F2767" s="386">
        <v>2023</v>
      </c>
      <c r="G2767" s="388">
        <v>20</v>
      </c>
      <c r="H2767" s="388">
        <v>25</v>
      </c>
      <c r="I2767" s="388">
        <v>1.6666666666666667</v>
      </c>
      <c r="J2767" s="388">
        <v>0.55838956956139463</v>
      </c>
      <c r="K2767" s="386" t="s">
        <v>372</v>
      </c>
      <c r="L2767" s="386" t="s">
        <v>41</v>
      </c>
      <c r="M2767" s="386" t="s">
        <v>242</v>
      </c>
      <c r="N2767" s="386" t="s">
        <v>62</v>
      </c>
      <c r="O2767" s="386" t="s">
        <v>63</v>
      </c>
      <c r="P2767" s="386" t="s">
        <v>46</v>
      </c>
      <c r="Q2767" s="386" t="s">
        <v>250</v>
      </c>
      <c r="R2767" s="386"/>
      <c r="S2767" s="386"/>
      <c r="T2767" s="386" t="s">
        <v>391</v>
      </c>
      <c r="U2767" s="386" t="s">
        <v>407</v>
      </c>
    </row>
    <row r="2768" spans="1:21">
      <c r="A2768" s="386" t="s">
        <v>61</v>
      </c>
      <c r="B2768" s="386" t="s">
        <v>16</v>
      </c>
      <c r="C2768" s="386"/>
      <c r="D2768" s="387">
        <v>45170</v>
      </c>
      <c r="E2768" s="386">
        <v>9</v>
      </c>
      <c r="F2768" s="386">
        <v>2023</v>
      </c>
      <c r="G2768" s="388">
        <v>0</v>
      </c>
      <c r="H2768" s="388">
        <v>25</v>
      </c>
      <c r="I2768" s="388">
        <v>0</v>
      </c>
      <c r="J2768" s="388">
        <v>0</v>
      </c>
      <c r="K2768" s="386" t="s">
        <v>372</v>
      </c>
      <c r="L2768" s="386" t="s">
        <v>41</v>
      </c>
      <c r="M2768" s="386" t="s">
        <v>242</v>
      </c>
      <c r="N2768" s="386" t="s">
        <v>62</v>
      </c>
      <c r="O2768" s="386" t="s">
        <v>63</v>
      </c>
      <c r="P2768" s="386" t="s">
        <v>46</v>
      </c>
      <c r="Q2768" s="386" t="s">
        <v>250</v>
      </c>
      <c r="R2768" s="386"/>
      <c r="S2768" s="386"/>
      <c r="T2768" s="386" t="s">
        <v>391</v>
      </c>
      <c r="U2768" s="386" t="s">
        <v>407</v>
      </c>
    </row>
    <row r="2769" spans="1:21">
      <c r="A2769" s="386" t="s">
        <v>61</v>
      </c>
      <c r="B2769" s="386" t="s">
        <v>17</v>
      </c>
      <c r="C2769" s="386"/>
      <c r="D2769" s="387">
        <v>45170</v>
      </c>
      <c r="E2769" s="386">
        <v>9</v>
      </c>
      <c r="F2769" s="386">
        <v>2023</v>
      </c>
      <c r="G2769" s="388">
        <v>0</v>
      </c>
      <c r="H2769" s="388">
        <v>25</v>
      </c>
      <c r="I2769" s="388">
        <v>0</v>
      </c>
      <c r="J2769" s="388">
        <v>0</v>
      </c>
      <c r="K2769" s="386" t="s">
        <v>372</v>
      </c>
      <c r="L2769" s="386" t="s">
        <v>41</v>
      </c>
      <c r="M2769" s="386" t="s">
        <v>242</v>
      </c>
      <c r="N2769" s="386" t="s">
        <v>62</v>
      </c>
      <c r="O2769" s="386" t="s">
        <v>63</v>
      </c>
      <c r="P2769" s="386" t="s">
        <v>46</v>
      </c>
      <c r="Q2769" s="386" t="s">
        <v>250</v>
      </c>
      <c r="R2769" s="386"/>
      <c r="S2769" s="386"/>
      <c r="T2769" s="386" t="s">
        <v>391</v>
      </c>
      <c r="U2769" s="386" t="s">
        <v>407</v>
      </c>
    </row>
    <row r="2770" spans="1:21">
      <c r="A2770" s="386" t="s">
        <v>61</v>
      </c>
      <c r="B2770" s="386" t="s">
        <v>132</v>
      </c>
      <c r="C2770" s="386"/>
      <c r="D2770" s="387">
        <v>45170</v>
      </c>
      <c r="E2770" s="386">
        <v>9</v>
      </c>
      <c r="F2770" s="386">
        <v>2023</v>
      </c>
      <c r="G2770" s="388">
        <v>0</v>
      </c>
      <c r="H2770" s="388">
        <v>25</v>
      </c>
      <c r="I2770" s="388">
        <v>0</v>
      </c>
      <c r="J2770" s="388">
        <v>0</v>
      </c>
      <c r="K2770" s="386" t="s">
        <v>372</v>
      </c>
      <c r="L2770" s="386" t="s">
        <v>41</v>
      </c>
      <c r="M2770" s="386" t="s">
        <v>242</v>
      </c>
      <c r="N2770" s="386" t="s">
        <v>62</v>
      </c>
      <c r="O2770" s="386" t="s">
        <v>63</v>
      </c>
      <c r="P2770" s="386" t="s">
        <v>46</v>
      </c>
      <c r="Q2770" s="386" t="s">
        <v>250</v>
      </c>
      <c r="R2770" s="386"/>
      <c r="S2770" s="386"/>
      <c r="T2770" s="386" t="s">
        <v>391</v>
      </c>
      <c r="U2770" s="386" t="s">
        <v>407</v>
      </c>
    </row>
    <row r="2771" spans="1:21">
      <c r="A2771" s="386" t="s">
        <v>61</v>
      </c>
      <c r="B2771" s="386" t="s">
        <v>13</v>
      </c>
      <c r="C2771" s="386"/>
      <c r="D2771" s="387">
        <v>45170</v>
      </c>
      <c r="E2771" s="386">
        <v>9</v>
      </c>
      <c r="F2771" s="386">
        <v>2023</v>
      </c>
      <c r="G2771" s="388">
        <v>0</v>
      </c>
      <c r="H2771" s="388">
        <v>25</v>
      </c>
      <c r="I2771" s="388">
        <v>0</v>
      </c>
      <c r="J2771" s="388">
        <v>0</v>
      </c>
      <c r="K2771" s="386" t="s">
        <v>372</v>
      </c>
      <c r="L2771" s="386" t="s">
        <v>41</v>
      </c>
      <c r="M2771" s="386" t="s">
        <v>242</v>
      </c>
      <c r="N2771" s="386" t="s">
        <v>62</v>
      </c>
      <c r="O2771" s="386" t="s">
        <v>63</v>
      </c>
      <c r="P2771" s="386" t="s">
        <v>46</v>
      </c>
      <c r="Q2771" s="386" t="s">
        <v>250</v>
      </c>
      <c r="R2771" s="386"/>
      <c r="S2771" s="386"/>
      <c r="T2771" s="386" t="s">
        <v>391</v>
      </c>
      <c r="U2771" s="386" t="s">
        <v>407</v>
      </c>
    </row>
    <row r="2772" spans="1:21">
      <c r="A2772" s="386" t="s">
        <v>61</v>
      </c>
      <c r="B2772" s="386" t="s">
        <v>14</v>
      </c>
      <c r="C2772" s="386"/>
      <c r="D2772" s="387">
        <v>45170</v>
      </c>
      <c r="E2772" s="386">
        <v>9</v>
      </c>
      <c r="F2772" s="386">
        <v>2023</v>
      </c>
      <c r="G2772" s="388">
        <v>0</v>
      </c>
      <c r="H2772" s="388">
        <v>25</v>
      </c>
      <c r="I2772" s="388">
        <v>0</v>
      </c>
      <c r="J2772" s="388">
        <v>0</v>
      </c>
      <c r="K2772" s="386" t="s">
        <v>372</v>
      </c>
      <c r="L2772" s="386" t="s">
        <v>41</v>
      </c>
      <c r="M2772" s="386" t="s">
        <v>242</v>
      </c>
      <c r="N2772" s="386" t="s">
        <v>62</v>
      </c>
      <c r="O2772" s="386" t="s">
        <v>63</v>
      </c>
      <c r="P2772" s="386" t="s">
        <v>46</v>
      </c>
      <c r="Q2772" s="386" t="s">
        <v>250</v>
      </c>
      <c r="R2772" s="386"/>
      <c r="S2772" s="386"/>
      <c r="T2772" s="386" t="s">
        <v>391</v>
      </c>
      <c r="U2772" s="386" t="s">
        <v>407</v>
      </c>
    </row>
    <row r="2773" spans="1:21">
      <c r="A2773" s="386" t="s">
        <v>64</v>
      </c>
      <c r="B2773" s="386" t="s">
        <v>7</v>
      </c>
      <c r="C2773" s="386"/>
      <c r="D2773" s="387">
        <v>45170</v>
      </c>
      <c r="E2773" s="386">
        <v>9</v>
      </c>
      <c r="F2773" s="386">
        <v>2023</v>
      </c>
      <c r="G2773" s="388">
        <v>2</v>
      </c>
      <c r="H2773" s="388">
        <v>25</v>
      </c>
      <c r="I2773" s="388">
        <v>0.16666666666666666</v>
      </c>
      <c r="J2773" s="388">
        <v>0</v>
      </c>
      <c r="K2773" s="386" t="s">
        <v>64</v>
      </c>
      <c r="L2773" s="386" t="s">
        <v>41</v>
      </c>
      <c r="M2773" s="386" t="s">
        <v>242</v>
      </c>
      <c r="N2773" s="386" t="s">
        <v>64</v>
      </c>
      <c r="O2773" s="386" t="s">
        <v>373</v>
      </c>
      <c r="P2773" s="386" t="s">
        <v>46</v>
      </c>
      <c r="Q2773" s="386" t="s">
        <v>185</v>
      </c>
      <c r="R2773" s="386"/>
      <c r="S2773" s="386"/>
      <c r="T2773" s="386" t="s">
        <v>430</v>
      </c>
      <c r="U2773" s="386" t="s">
        <v>431</v>
      </c>
    </row>
    <row r="2774" spans="1:21">
      <c r="A2774" s="386" t="s">
        <v>64</v>
      </c>
      <c r="B2774" s="386" t="s">
        <v>8</v>
      </c>
      <c r="C2774" s="386"/>
      <c r="D2774" s="387">
        <v>45170</v>
      </c>
      <c r="E2774" s="386">
        <v>9</v>
      </c>
      <c r="F2774" s="386">
        <v>2023</v>
      </c>
      <c r="G2774" s="388">
        <v>0</v>
      </c>
      <c r="H2774" s="388">
        <v>25</v>
      </c>
      <c r="I2774" s="388">
        <v>0</v>
      </c>
      <c r="J2774" s="388">
        <v>0</v>
      </c>
      <c r="K2774" s="386" t="s">
        <v>64</v>
      </c>
      <c r="L2774" s="386" t="s">
        <v>41</v>
      </c>
      <c r="M2774" s="386" t="s">
        <v>242</v>
      </c>
      <c r="N2774" s="386" t="s">
        <v>64</v>
      </c>
      <c r="O2774" s="386" t="s">
        <v>373</v>
      </c>
      <c r="P2774" s="386" t="s">
        <v>46</v>
      </c>
      <c r="Q2774" s="386" t="s">
        <v>185</v>
      </c>
      <c r="R2774" s="386"/>
      <c r="S2774" s="386"/>
      <c r="T2774" s="386" t="s">
        <v>430</v>
      </c>
      <c r="U2774" s="386" t="s">
        <v>431</v>
      </c>
    </row>
    <row r="2775" spans="1:21">
      <c r="A2775" s="386" t="s">
        <v>64</v>
      </c>
      <c r="B2775" s="386" t="s">
        <v>9</v>
      </c>
      <c r="C2775" s="386"/>
      <c r="D2775" s="387">
        <v>45170</v>
      </c>
      <c r="E2775" s="386">
        <v>9</v>
      </c>
      <c r="F2775" s="386">
        <v>2023</v>
      </c>
      <c r="G2775" s="388">
        <v>6</v>
      </c>
      <c r="H2775" s="388">
        <v>25</v>
      </c>
      <c r="I2775" s="388">
        <v>0.5</v>
      </c>
      <c r="J2775" s="388">
        <v>0</v>
      </c>
      <c r="K2775" s="386" t="s">
        <v>64</v>
      </c>
      <c r="L2775" s="386" t="s">
        <v>41</v>
      </c>
      <c r="M2775" s="386" t="s">
        <v>242</v>
      </c>
      <c r="N2775" s="386" t="s">
        <v>64</v>
      </c>
      <c r="O2775" s="386" t="s">
        <v>373</v>
      </c>
      <c r="P2775" s="386" t="s">
        <v>46</v>
      </c>
      <c r="Q2775" s="386" t="s">
        <v>185</v>
      </c>
      <c r="R2775" s="386"/>
      <c r="S2775" s="386"/>
      <c r="T2775" s="386" t="s">
        <v>430</v>
      </c>
      <c r="U2775" s="386" t="s">
        <v>431</v>
      </c>
    </row>
    <row r="2776" spans="1:21">
      <c r="A2776" s="386" t="s">
        <v>64</v>
      </c>
      <c r="B2776" s="386" t="s">
        <v>10</v>
      </c>
      <c r="C2776" s="386"/>
      <c r="D2776" s="387">
        <v>45170</v>
      </c>
      <c r="E2776" s="386">
        <v>9</v>
      </c>
      <c r="F2776" s="386">
        <v>2023</v>
      </c>
      <c r="G2776" s="388">
        <v>1</v>
      </c>
      <c r="H2776" s="388">
        <v>25</v>
      </c>
      <c r="I2776" s="388">
        <v>8.3333333333333329E-2</v>
      </c>
      <c r="J2776" s="388">
        <v>0</v>
      </c>
      <c r="K2776" s="386" t="s">
        <v>64</v>
      </c>
      <c r="L2776" s="386" t="s">
        <v>41</v>
      </c>
      <c r="M2776" s="386" t="s">
        <v>242</v>
      </c>
      <c r="N2776" s="386" t="s">
        <v>64</v>
      </c>
      <c r="O2776" s="386" t="s">
        <v>373</v>
      </c>
      <c r="P2776" s="386" t="s">
        <v>46</v>
      </c>
      <c r="Q2776" s="386" t="s">
        <v>185</v>
      </c>
      <c r="R2776" s="386"/>
      <c r="S2776" s="386"/>
      <c r="T2776" s="386" t="s">
        <v>430</v>
      </c>
      <c r="U2776" s="386" t="s">
        <v>431</v>
      </c>
    </row>
    <row r="2777" spans="1:21">
      <c r="A2777" s="386" t="s">
        <v>64</v>
      </c>
      <c r="B2777" s="386" t="s">
        <v>5</v>
      </c>
      <c r="C2777" s="386"/>
      <c r="D2777" s="387">
        <v>45170</v>
      </c>
      <c r="E2777" s="386">
        <v>9</v>
      </c>
      <c r="F2777" s="386">
        <v>2023</v>
      </c>
      <c r="G2777" s="388">
        <v>9</v>
      </c>
      <c r="H2777" s="388">
        <v>25</v>
      </c>
      <c r="I2777" s="388">
        <v>0.75</v>
      </c>
      <c r="J2777" s="388">
        <v>0.89527000000000001</v>
      </c>
      <c r="K2777" s="386" t="s">
        <v>64</v>
      </c>
      <c r="L2777" s="386" t="s">
        <v>41</v>
      </c>
      <c r="M2777" s="386" t="s">
        <v>242</v>
      </c>
      <c r="N2777" s="386" t="s">
        <v>64</v>
      </c>
      <c r="O2777" s="386" t="s">
        <v>373</v>
      </c>
      <c r="P2777" s="386" t="s">
        <v>46</v>
      </c>
      <c r="Q2777" s="386" t="s">
        <v>185</v>
      </c>
      <c r="R2777" s="386"/>
      <c r="S2777" s="386"/>
      <c r="T2777" s="386" t="s">
        <v>430</v>
      </c>
      <c r="U2777" s="386" t="s">
        <v>431</v>
      </c>
    </row>
    <row r="2778" spans="1:21">
      <c r="A2778" s="386" t="s">
        <v>64</v>
      </c>
      <c r="B2778" s="386" t="s">
        <v>11</v>
      </c>
      <c r="C2778" s="386"/>
      <c r="D2778" s="387">
        <v>45170</v>
      </c>
      <c r="E2778" s="386">
        <v>9</v>
      </c>
      <c r="F2778" s="386">
        <v>2023</v>
      </c>
      <c r="G2778" s="388">
        <v>6</v>
      </c>
      <c r="H2778" s="388">
        <v>25</v>
      </c>
      <c r="I2778" s="388">
        <v>0.5</v>
      </c>
      <c r="J2778" s="388">
        <v>2.3416999999999999</v>
      </c>
      <c r="K2778" s="386" t="s">
        <v>64</v>
      </c>
      <c r="L2778" s="386" t="s">
        <v>41</v>
      </c>
      <c r="M2778" s="386" t="s">
        <v>242</v>
      </c>
      <c r="N2778" s="386" t="s">
        <v>64</v>
      </c>
      <c r="O2778" s="386" t="s">
        <v>373</v>
      </c>
      <c r="P2778" s="386" t="s">
        <v>46</v>
      </c>
      <c r="Q2778" s="386" t="s">
        <v>185</v>
      </c>
      <c r="R2778" s="386"/>
      <c r="S2778" s="386"/>
      <c r="T2778" s="386" t="s">
        <v>430</v>
      </c>
      <c r="U2778" s="386" t="s">
        <v>431</v>
      </c>
    </row>
    <row r="2779" spans="1:21">
      <c r="A2779" s="386" t="s">
        <v>64</v>
      </c>
      <c r="B2779" s="386" t="s">
        <v>12</v>
      </c>
      <c r="C2779" s="386"/>
      <c r="D2779" s="387">
        <v>45170</v>
      </c>
      <c r="E2779" s="386">
        <v>9</v>
      </c>
      <c r="F2779" s="386">
        <v>2023</v>
      </c>
      <c r="G2779" s="388">
        <v>6</v>
      </c>
      <c r="H2779" s="388">
        <v>25</v>
      </c>
      <c r="I2779" s="388">
        <v>0.5</v>
      </c>
      <c r="J2779" s="388">
        <v>0</v>
      </c>
      <c r="K2779" s="386" t="s">
        <v>64</v>
      </c>
      <c r="L2779" s="386" t="s">
        <v>41</v>
      </c>
      <c r="M2779" s="386" t="s">
        <v>242</v>
      </c>
      <c r="N2779" s="386" t="s">
        <v>64</v>
      </c>
      <c r="O2779" s="386" t="s">
        <v>373</v>
      </c>
      <c r="P2779" s="386" t="s">
        <v>46</v>
      </c>
      <c r="Q2779" s="386" t="s">
        <v>185</v>
      </c>
      <c r="R2779" s="386"/>
      <c r="S2779" s="386"/>
      <c r="T2779" s="386" t="s">
        <v>430</v>
      </c>
      <c r="U2779" s="386" t="s">
        <v>431</v>
      </c>
    </row>
    <row r="2780" spans="1:21">
      <c r="A2780" s="386" t="s">
        <v>64</v>
      </c>
      <c r="B2780" s="386" t="s">
        <v>15</v>
      </c>
      <c r="C2780" s="386"/>
      <c r="D2780" s="387">
        <v>45170</v>
      </c>
      <c r="E2780" s="386">
        <v>9</v>
      </c>
      <c r="F2780" s="386">
        <v>2023</v>
      </c>
      <c r="G2780" s="388">
        <v>0</v>
      </c>
      <c r="H2780" s="388">
        <v>25</v>
      </c>
      <c r="I2780" s="388">
        <v>0</v>
      </c>
      <c r="J2780" s="388">
        <v>0</v>
      </c>
      <c r="K2780" s="386" t="s">
        <v>64</v>
      </c>
      <c r="L2780" s="386" t="s">
        <v>41</v>
      </c>
      <c r="M2780" s="386" t="s">
        <v>242</v>
      </c>
      <c r="N2780" s="386" t="s">
        <v>64</v>
      </c>
      <c r="O2780" s="386" t="s">
        <v>373</v>
      </c>
      <c r="P2780" s="386" t="s">
        <v>46</v>
      </c>
      <c r="Q2780" s="386" t="s">
        <v>185</v>
      </c>
      <c r="R2780" s="386"/>
      <c r="S2780" s="386"/>
      <c r="T2780" s="386" t="s">
        <v>430</v>
      </c>
      <c r="U2780" s="386" t="s">
        <v>431</v>
      </c>
    </row>
    <row r="2781" spans="1:21">
      <c r="A2781" s="386" t="s">
        <v>64</v>
      </c>
      <c r="B2781" s="386" t="s">
        <v>16</v>
      </c>
      <c r="C2781" s="386"/>
      <c r="D2781" s="387">
        <v>45170</v>
      </c>
      <c r="E2781" s="386">
        <v>9</v>
      </c>
      <c r="F2781" s="386">
        <v>2023</v>
      </c>
      <c r="G2781" s="388">
        <v>0</v>
      </c>
      <c r="H2781" s="388">
        <v>25</v>
      </c>
      <c r="I2781" s="388">
        <v>0</v>
      </c>
      <c r="J2781" s="388">
        <v>0</v>
      </c>
      <c r="K2781" s="386" t="s">
        <v>64</v>
      </c>
      <c r="L2781" s="386" t="s">
        <v>41</v>
      </c>
      <c r="M2781" s="386" t="s">
        <v>242</v>
      </c>
      <c r="N2781" s="386" t="s">
        <v>64</v>
      </c>
      <c r="O2781" s="386" t="s">
        <v>373</v>
      </c>
      <c r="P2781" s="386" t="s">
        <v>46</v>
      </c>
      <c r="Q2781" s="386" t="s">
        <v>185</v>
      </c>
      <c r="R2781" s="386"/>
      <c r="S2781" s="386"/>
      <c r="T2781" s="386" t="s">
        <v>430</v>
      </c>
      <c r="U2781" s="386" t="s">
        <v>431</v>
      </c>
    </row>
    <row r="2782" spans="1:21">
      <c r="A2782" s="386" t="s">
        <v>64</v>
      </c>
      <c r="B2782" s="386" t="s">
        <v>17</v>
      </c>
      <c r="C2782" s="386"/>
      <c r="D2782" s="387">
        <v>45170</v>
      </c>
      <c r="E2782" s="386">
        <v>9</v>
      </c>
      <c r="F2782" s="386">
        <v>2023</v>
      </c>
      <c r="G2782" s="388">
        <v>0</v>
      </c>
      <c r="H2782" s="388">
        <v>25</v>
      </c>
      <c r="I2782" s="388">
        <v>0</v>
      </c>
      <c r="J2782" s="388">
        <v>0</v>
      </c>
      <c r="K2782" s="386" t="s">
        <v>64</v>
      </c>
      <c r="L2782" s="386" t="s">
        <v>41</v>
      </c>
      <c r="M2782" s="386" t="s">
        <v>242</v>
      </c>
      <c r="N2782" s="386" t="s">
        <v>64</v>
      </c>
      <c r="O2782" s="386" t="s">
        <v>373</v>
      </c>
      <c r="P2782" s="386" t="s">
        <v>46</v>
      </c>
      <c r="Q2782" s="386" t="s">
        <v>185</v>
      </c>
      <c r="R2782" s="386"/>
      <c r="S2782" s="386"/>
      <c r="T2782" s="386" t="s">
        <v>430</v>
      </c>
      <c r="U2782" s="386" t="s">
        <v>431</v>
      </c>
    </row>
    <row r="2783" spans="1:21">
      <c r="A2783" s="386" t="s">
        <v>64</v>
      </c>
      <c r="B2783" s="386" t="s">
        <v>132</v>
      </c>
      <c r="C2783" s="386"/>
      <c r="D2783" s="387">
        <v>45170</v>
      </c>
      <c r="E2783" s="386">
        <v>9</v>
      </c>
      <c r="F2783" s="386">
        <v>2023</v>
      </c>
      <c r="G2783" s="388">
        <v>0</v>
      </c>
      <c r="H2783" s="388">
        <v>25</v>
      </c>
      <c r="I2783" s="388">
        <v>0</v>
      </c>
      <c r="J2783" s="388">
        <v>0</v>
      </c>
      <c r="K2783" s="386" t="s">
        <v>64</v>
      </c>
      <c r="L2783" s="386" t="s">
        <v>41</v>
      </c>
      <c r="M2783" s="386" t="s">
        <v>242</v>
      </c>
      <c r="N2783" s="386" t="s">
        <v>64</v>
      </c>
      <c r="O2783" s="386" t="s">
        <v>373</v>
      </c>
      <c r="P2783" s="386" t="s">
        <v>46</v>
      </c>
      <c r="Q2783" s="386" t="s">
        <v>185</v>
      </c>
      <c r="R2783" s="386"/>
      <c r="S2783" s="386"/>
      <c r="T2783" s="386" t="s">
        <v>430</v>
      </c>
      <c r="U2783" s="386" t="s">
        <v>431</v>
      </c>
    </row>
    <row r="2784" spans="1:21">
      <c r="A2784" s="386" t="s">
        <v>64</v>
      </c>
      <c r="B2784" s="386" t="s">
        <v>13</v>
      </c>
      <c r="C2784" s="386"/>
      <c r="D2784" s="387">
        <v>45170</v>
      </c>
      <c r="E2784" s="386">
        <v>9</v>
      </c>
      <c r="F2784" s="386">
        <v>2023</v>
      </c>
      <c r="G2784" s="388">
        <v>0</v>
      </c>
      <c r="H2784" s="388">
        <v>25</v>
      </c>
      <c r="I2784" s="388">
        <v>0</v>
      </c>
      <c r="J2784" s="388">
        <v>0</v>
      </c>
      <c r="K2784" s="386" t="s">
        <v>64</v>
      </c>
      <c r="L2784" s="386" t="s">
        <v>41</v>
      </c>
      <c r="M2784" s="386" t="s">
        <v>242</v>
      </c>
      <c r="N2784" s="386" t="s">
        <v>64</v>
      </c>
      <c r="O2784" s="386" t="s">
        <v>373</v>
      </c>
      <c r="P2784" s="386" t="s">
        <v>46</v>
      </c>
      <c r="Q2784" s="386" t="s">
        <v>185</v>
      </c>
      <c r="R2784" s="386"/>
      <c r="S2784" s="386"/>
      <c r="T2784" s="386" t="s">
        <v>430</v>
      </c>
      <c r="U2784" s="386" t="s">
        <v>431</v>
      </c>
    </row>
    <row r="2785" spans="1:21">
      <c r="A2785" s="386" t="s">
        <v>64</v>
      </c>
      <c r="B2785" s="386" t="s">
        <v>14</v>
      </c>
      <c r="C2785" s="386"/>
      <c r="D2785" s="387">
        <v>45170</v>
      </c>
      <c r="E2785" s="386">
        <v>9</v>
      </c>
      <c r="F2785" s="386">
        <v>2023</v>
      </c>
      <c r="G2785" s="388">
        <v>0</v>
      </c>
      <c r="H2785" s="388">
        <v>25</v>
      </c>
      <c r="I2785" s="388">
        <v>0</v>
      </c>
      <c r="J2785" s="388">
        <v>0</v>
      </c>
      <c r="K2785" s="386" t="s">
        <v>64</v>
      </c>
      <c r="L2785" s="386" t="s">
        <v>41</v>
      </c>
      <c r="M2785" s="386" t="s">
        <v>242</v>
      </c>
      <c r="N2785" s="386" t="s">
        <v>64</v>
      </c>
      <c r="O2785" s="386" t="s">
        <v>373</v>
      </c>
      <c r="P2785" s="386" t="s">
        <v>46</v>
      </c>
      <c r="Q2785" s="386" t="s">
        <v>185</v>
      </c>
      <c r="R2785" s="386"/>
      <c r="S2785" s="386"/>
      <c r="T2785" s="386" t="s">
        <v>430</v>
      </c>
      <c r="U2785" s="386" t="s">
        <v>431</v>
      </c>
    </row>
    <row r="2786" spans="1:21">
      <c r="A2786" s="386" t="s">
        <v>303</v>
      </c>
      <c r="B2786" s="386" t="s">
        <v>7</v>
      </c>
      <c r="C2786" s="386"/>
      <c r="D2786" s="387">
        <v>45170</v>
      </c>
      <c r="E2786" s="386">
        <v>9</v>
      </c>
      <c r="F2786" s="386">
        <v>2023</v>
      </c>
      <c r="G2786" s="388">
        <v>45</v>
      </c>
      <c r="H2786" s="388">
        <v>25</v>
      </c>
      <c r="I2786" s="388">
        <v>3.75</v>
      </c>
      <c r="J2786" s="388">
        <v>3.32</v>
      </c>
      <c r="K2786" s="386" t="s">
        <v>303</v>
      </c>
      <c r="L2786" s="386" t="s">
        <v>41</v>
      </c>
      <c r="M2786" s="386" t="s">
        <v>242</v>
      </c>
      <c r="N2786" s="386" t="s">
        <v>374</v>
      </c>
      <c r="O2786" s="386" t="s">
        <v>67</v>
      </c>
      <c r="P2786" s="386" t="s">
        <v>46</v>
      </c>
      <c r="Q2786" s="386" t="s">
        <v>68</v>
      </c>
      <c r="R2786" s="386"/>
      <c r="S2786" s="386"/>
      <c r="T2786" s="386" t="s">
        <v>391</v>
      </c>
      <c r="U2786" s="386" t="s">
        <v>407</v>
      </c>
    </row>
    <row r="2787" spans="1:21">
      <c r="A2787" s="386" t="s">
        <v>303</v>
      </c>
      <c r="B2787" s="386" t="s">
        <v>8</v>
      </c>
      <c r="C2787" s="386"/>
      <c r="D2787" s="387">
        <v>45170</v>
      </c>
      <c r="E2787" s="386">
        <v>9</v>
      </c>
      <c r="F2787" s="386">
        <v>2023</v>
      </c>
      <c r="G2787" s="388">
        <v>23</v>
      </c>
      <c r="H2787" s="388">
        <v>25</v>
      </c>
      <c r="I2787" s="388">
        <v>1.9166666666666667</v>
      </c>
      <c r="J2787" s="388">
        <v>0</v>
      </c>
      <c r="K2787" s="386" t="s">
        <v>303</v>
      </c>
      <c r="L2787" s="386" t="s">
        <v>41</v>
      </c>
      <c r="M2787" s="386" t="s">
        <v>242</v>
      </c>
      <c r="N2787" s="386" t="s">
        <v>374</v>
      </c>
      <c r="O2787" s="386" t="s">
        <v>67</v>
      </c>
      <c r="P2787" s="386" t="s">
        <v>46</v>
      </c>
      <c r="Q2787" s="386" t="s">
        <v>68</v>
      </c>
      <c r="R2787" s="386"/>
      <c r="S2787" s="386"/>
      <c r="T2787" s="386" t="s">
        <v>391</v>
      </c>
      <c r="U2787" s="386" t="s">
        <v>407</v>
      </c>
    </row>
    <row r="2788" spans="1:21">
      <c r="A2788" s="386" t="s">
        <v>303</v>
      </c>
      <c r="B2788" s="386" t="s">
        <v>9</v>
      </c>
      <c r="C2788" s="386"/>
      <c r="D2788" s="387">
        <v>45170</v>
      </c>
      <c r="E2788" s="386">
        <v>9</v>
      </c>
      <c r="F2788" s="386">
        <v>2023</v>
      </c>
      <c r="G2788" s="388">
        <v>32</v>
      </c>
      <c r="H2788" s="388">
        <v>25</v>
      </c>
      <c r="I2788" s="388">
        <v>2.6666666666666665</v>
      </c>
      <c r="J2788" s="388">
        <v>8.5910000000000011</v>
      </c>
      <c r="K2788" s="386" t="s">
        <v>303</v>
      </c>
      <c r="L2788" s="386" t="s">
        <v>41</v>
      </c>
      <c r="M2788" s="386" t="s">
        <v>242</v>
      </c>
      <c r="N2788" s="386" t="s">
        <v>374</v>
      </c>
      <c r="O2788" s="386" t="s">
        <v>67</v>
      </c>
      <c r="P2788" s="386" t="s">
        <v>46</v>
      </c>
      <c r="Q2788" s="386" t="s">
        <v>68</v>
      </c>
      <c r="R2788" s="386"/>
      <c r="S2788" s="386"/>
      <c r="T2788" s="386" t="s">
        <v>391</v>
      </c>
      <c r="U2788" s="386" t="s">
        <v>407</v>
      </c>
    </row>
    <row r="2789" spans="1:21">
      <c r="A2789" s="386" t="s">
        <v>303</v>
      </c>
      <c r="B2789" s="386" t="s">
        <v>10</v>
      </c>
      <c r="C2789" s="386"/>
      <c r="D2789" s="387">
        <v>45170</v>
      </c>
      <c r="E2789" s="386">
        <v>9</v>
      </c>
      <c r="F2789" s="386">
        <v>2023</v>
      </c>
      <c r="G2789" s="388">
        <v>16</v>
      </c>
      <c r="H2789" s="388">
        <v>25</v>
      </c>
      <c r="I2789" s="388">
        <v>1.3333333333333333</v>
      </c>
      <c r="J2789" s="388">
        <v>0</v>
      </c>
      <c r="K2789" s="386" t="s">
        <v>303</v>
      </c>
      <c r="L2789" s="386" t="s">
        <v>41</v>
      </c>
      <c r="M2789" s="386" t="s">
        <v>242</v>
      </c>
      <c r="N2789" s="386" t="s">
        <v>374</v>
      </c>
      <c r="O2789" s="386" t="s">
        <v>67</v>
      </c>
      <c r="P2789" s="386" t="s">
        <v>46</v>
      </c>
      <c r="Q2789" s="386" t="s">
        <v>68</v>
      </c>
      <c r="R2789" s="386"/>
      <c r="S2789" s="386"/>
      <c r="T2789" s="386" t="s">
        <v>391</v>
      </c>
      <c r="U2789" s="386" t="s">
        <v>407</v>
      </c>
    </row>
    <row r="2790" spans="1:21">
      <c r="A2790" s="386" t="s">
        <v>303</v>
      </c>
      <c r="B2790" s="386" t="s">
        <v>5</v>
      </c>
      <c r="C2790" s="386"/>
      <c r="D2790" s="387">
        <v>45170</v>
      </c>
      <c r="E2790" s="386">
        <v>9</v>
      </c>
      <c r="F2790" s="386">
        <v>2023</v>
      </c>
      <c r="G2790" s="388">
        <v>50</v>
      </c>
      <c r="H2790" s="388">
        <v>25</v>
      </c>
      <c r="I2790" s="388">
        <v>4.166666666666667</v>
      </c>
      <c r="J2790" s="388">
        <v>0</v>
      </c>
      <c r="K2790" s="386" t="s">
        <v>303</v>
      </c>
      <c r="L2790" s="386" t="s">
        <v>41</v>
      </c>
      <c r="M2790" s="386" t="s">
        <v>242</v>
      </c>
      <c r="N2790" s="386" t="s">
        <v>374</v>
      </c>
      <c r="O2790" s="386" t="s">
        <v>67</v>
      </c>
      <c r="P2790" s="386" t="s">
        <v>46</v>
      </c>
      <c r="Q2790" s="386" t="s">
        <v>68</v>
      </c>
      <c r="R2790" s="386"/>
      <c r="S2790" s="386"/>
      <c r="T2790" s="386" t="s">
        <v>391</v>
      </c>
      <c r="U2790" s="386" t="s">
        <v>407</v>
      </c>
    </row>
    <row r="2791" spans="1:21">
      <c r="A2791" s="386" t="s">
        <v>303</v>
      </c>
      <c r="B2791" s="386" t="s">
        <v>11</v>
      </c>
      <c r="C2791" s="386"/>
      <c r="D2791" s="387">
        <v>45170</v>
      </c>
      <c r="E2791" s="386">
        <v>9</v>
      </c>
      <c r="F2791" s="386">
        <v>2023</v>
      </c>
      <c r="G2791" s="388">
        <v>35</v>
      </c>
      <c r="H2791" s="388">
        <v>25</v>
      </c>
      <c r="I2791" s="388">
        <v>2.9166666666666665</v>
      </c>
      <c r="J2791" s="388">
        <v>9.07</v>
      </c>
      <c r="K2791" s="386" t="s">
        <v>303</v>
      </c>
      <c r="L2791" s="386" t="s">
        <v>41</v>
      </c>
      <c r="M2791" s="386" t="s">
        <v>242</v>
      </c>
      <c r="N2791" s="386" t="s">
        <v>374</v>
      </c>
      <c r="O2791" s="386" t="s">
        <v>67</v>
      </c>
      <c r="P2791" s="386" t="s">
        <v>46</v>
      </c>
      <c r="Q2791" s="386" t="s">
        <v>68</v>
      </c>
      <c r="R2791" s="386"/>
      <c r="S2791" s="386"/>
      <c r="T2791" s="386" t="s">
        <v>391</v>
      </c>
      <c r="U2791" s="386" t="s">
        <v>407</v>
      </c>
    </row>
    <row r="2792" spans="1:21">
      <c r="A2792" s="386" t="s">
        <v>303</v>
      </c>
      <c r="B2792" s="386" t="s">
        <v>12</v>
      </c>
      <c r="C2792" s="386"/>
      <c r="D2792" s="387">
        <v>45170</v>
      </c>
      <c r="E2792" s="386">
        <v>9</v>
      </c>
      <c r="F2792" s="386">
        <v>2023</v>
      </c>
      <c r="G2792" s="388">
        <v>7</v>
      </c>
      <c r="H2792" s="388">
        <v>25</v>
      </c>
      <c r="I2792" s="388">
        <v>0.58333333333333337</v>
      </c>
      <c r="J2792" s="388">
        <v>0</v>
      </c>
      <c r="K2792" s="386" t="s">
        <v>303</v>
      </c>
      <c r="L2792" s="386" t="s">
        <v>41</v>
      </c>
      <c r="M2792" s="386" t="s">
        <v>242</v>
      </c>
      <c r="N2792" s="386" t="s">
        <v>374</v>
      </c>
      <c r="O2792" s="386" t="s">
        <v>67</v>
      </c>
      <c r="P2792" s="386" t="s">
        <v>46</v>
      </c>
      <c r="Q2792" s="386" t="s">
        <v>68</v>
      </c>
      <c r="R2792" s="386"/>
      <c r="S2792" s="386"/>
      <c r="T2792" s="386" t="s">
        <v>391</v>
      </c>
      <c r="U2792" s="386" t="s">
        <v>407</v>
      </c>
    </row>
    <row r="2793" spans="1:21">
      <c r="A2793" s="386" t="s">
        <v>303</v>
      </c>
      <c r="B2793" s="386" t="s">
        <v>15</v>
      </c>
      <c r="C2793" s="386"/>
      <c r="D2793" s="387">
        <v>45170</v>
      </c>
      <c r="E2793" s="386">
        <v>9</v>
      </c>
      <c r="F2793" s="386">
        <v>2023</v>
      </c>
      <c r="G2793" s="388">
        <v>0</v>
      </c>
      <c r="H2793" s="388">
        <v>25</v>
      </c>
      <c r="I2793" s="388">
        <v>0</v>
      </c>
      <c r="J2793" s="388">
        <v>0</v>
      </c>
      <c r="K2793" s="386" t="s">
        <v>303</v>
      </c>
      <c r="L2793" s="386" t="s">
        <v>41</v>
      </c>
      <c r="M2793" s="386" t="s">
        <v>242</v>
      </c>
      <c r="N2793" s="386" t="s">
        <v>374</v>
      </c>
      <c r="O2793" s="386" t="s">
        <v>67</v>
      </c>
      <c r="P2793" s="386" t="s">
        <v>46</v>
      </c>
      <c r="Q2793" s="386" t="s">
        <v>68</v>
      </c>
      <c r="R2793" s="386"/>
      <c r="S2793" s="386"/>
      <c r="T2793" s="386" t="s">
        <v>391</v>
      </c>
      <c r="U2793" s="386" t="s">
        <v>407</v>
      </c>
    </row>
    <row r="2794" spans="1:21">
      <c r="A2794" s="386" t="s">
        <v>303</v>
      </c>
      <c r="B2794" s="386" t="s">
        <v>16</v>
      </c>
      <c r="C2794" s="386"/>
      <c r="D2794" s="387">
        <v>45170</v>
      </c>
      <c r="E2794" s="386">
        <v>9</v>
      </c>
      <c r="F2794" s="386">
        <v>2023</v>
      </c>
      <c r="G2794" s="388">
        <v>0</v>
      </c>
      <c r="H2794" s="388">
        <v>25</v>
      </c>
      <c r="I2794" s="388">
        <v>0</v>
      </c>
      <c r="J2794" s="388">
        <v>0</v>
      </c>
      <c r="K2794" s="386" t="s">
        <v>303</v>
      </c>
      <c r="L2794" s="386" t="s">
        <v>41</v>
      </c>
      <c r="M2794" s="386" t="s">
        <v>242</v>
      </c>
      <c r="N2794" s="386" t="s">
        <v>374</v>
      </c>
      <c r="O2794" s="386" t="s">
        <v>67</v>
      </c>
      <c r="P2794" s="386" t="s">
        <v>46</v>
      </c>
      <c r="Q2794" s="386" t="s">
        <v>68</v>
      </c>
      <c r="R2794" s="386"/>
      <c r="S2794" s="386"/>
      <c r="T2794" s="386" t="s">
        <v>391</v>
      </c>
      <c r="U2794" s="386" t="s">
        <v>407</v>
      </c>
    </row>
    <row r="2795" spans="1:21">
      <c r="A2795" s="386" t="s">
        <v>303</v>
      </c>
      <c r="B2795" s="386" t="s">
        <v>17</v>
      </c>
      <c r="C2795" s="386"/>
      <c r="D2795" s="387">
        <v>45170</v>
      </c>
      <c r="E2795" s="386">
        <v>9</v>
      </c>
      <c r="F2795" s="386">
        <v>2023</v>
      </c>
      <c r="G2795" s="388">
        <v>0</v>
      </c>
      <c r="H2795" s="388">
        <v>25</v>
      </c>
      <c r="I2795" s="388">
        <v>0</v>
      </c>
      <c r="J2795" s="388">
        <v>0</v>
      </c>
      <c r="K2795" s="386" t="s">
        <v>303</v>
      </c>
      <c r="L2795" s="386" t="s">
        <v>41</v>
      </c>
      <c r="M2795" s="386" t="s">
        <v>242</v>
      </c>
      <c r="N2795" s="386" t="s">
        <v>374</v>
      </c>
      <c r="O2795" s="386" t="s">
        <v>67</v>
      </c>
      <c r="P2795" s="386" t="s">
        <v>46</v>
      </c>
      <c r="Q2795" s="386" t="s">
        <v>68</v>
      </c>
      <c r="R2795" s="386"/>
      <c r="S2795" s="386"/>
      <c r="T2795" s="386" t="s">
        <v>391</v>
      </c>
      <c r="U2795" s="386" t="s">
        <v>407</v>
      </c>
    </row>
    <row r="2796" spans="1:21">
      <c r="A2796" s="386" t="s">
        <v>303</v>
      </c>
      <c r="B2796" s="386" t="s">
        <v>132</v>
      </c>
      <c r="C2796" s="386"/>
      <c r="D2796" s="387">
        <v>45170</v>
      </c>
      <c r="E2796" s="386">
        <v>9</v>
      </c>
      <c r="F2796" s="386">
        <v>2023</v>
      </c>
      <c r="G2796" s="388">
        <v>0</v>
      </c>
      <c r="H2796" s="388">
        <v>25</v>
      </c>
      <c r="I2796" s="388">
        <v>0</v>
      </c>
      <c r="J2796" s="388">
        <v>0</v>
      </c>
      <c r="K2796" s="386" t="s">
        <v>303</v>
      </c>
      <c r="L2796" s="386" t="s">
        <v>41</v>
      </c>
      <c r="M2796" s="386" t="s">
        <v>242</v>
      </c>
      <c r="N2796" s="386" t="s">
        <v>374</v>
      </c>
      <c r="O2796" s="386" t="s">
        <v>67</v>
      </c>
      <c r="P2796" s="386" t="s">
        <v>46</v>
      </c>
      <c r="Q2796" s="386" t="s">
        <v>68</v>
      </c>
      <c r="R2796" s="386"/>
      <c r="S2796" s="386"/>
      <c r="T2796" s="386" t="s">
        <v>391</v>
      </c>
      <c r="U2796" s="386" t="s">
        <v>407</v>
      </c>
    </row>
    <row r="2797" spans="1:21">
      <c r="A2797" s="386" t="s">
        <v>303</v>
      </c>
      <c r="B2797" s="386" t="s">
        <v>13</v>
      </c>
      <c r="C2797" s="386"/>
      <c r="D2797" s="387">
        <v>45170</v>
      </c>
      <c r="E2797" s="386">
        <v>9</v>
      </c>
      <c r="F2797" s="386">
        <v>2023</v>
      </c>
      <c r="G2797" s="388">
        <v>0</v>
      </c>
      <c r="H2797" s="388">
        <v>25</v>
      </c>
      <c r="I2797" s="388">
        <v>0</v>
      </c>
      <c r="J2797" s="388">
        <v>0</v>
      </c>
      <c r="K2797" s="386" t="s">
        <v>303</v>
      </c>
      <c r="L2797" s="386" t="s">
        <v>41</v>
      </c>
      <c r="M2797" s="386" t="s">
        <v>242</v>
      </c>
      <c r="N2797" s="386" t="s">
        <v>374</v>
      </c>
      <c r="O2797" s="386" t="s">
        <v>67</v>
      </c>
      <c r="P2797" s="386" t="s">
        <v>46</v>
      </c>
      <c r="Q2797" s="386" t="s">
        <v>68</v>
      </c>
      <c r="R2797" s="386"/>
      <c r="S2797" s="386"/>
      <c r="T2797" s="386" t="s">
        <v>391</v>
      </c>
      <c r="U2797" s="386" t="s">
        <v>407</v>
      </c>
    </row>
    <row r="2798" spans="1:21">
      <c r="A2798" s="386" t="s">
        <v>303</v>
      </c>
      <c r="B2798" s="386" t="s">
        <v>14</v>
      </c>
      <c r="C2798" s="386"/>
      <c r="D2798" s="387">
        <v>45170</v>
      </c>
      <c r="E2798" s="386">
        <v>9</v>
      </c>
      <c r="F2798" s="386">
        <v>2023</v>
      </c>
      <c r="G2798" s="388">
        <v>0</v>
      </c>
      <c r="H2798" s="388">
        <v>25</v>
      </c>
      <c r="I2798" s="388">
        <v>0</v>
      </c>
      <c r="J2798" s="388">
        <v>0</v>
      </c>
      <c r="K2798" s="386" t="s">
        <v>303</v>
      </c>
      <c r="L2798" s="386" t="s">
        <v>41</v>
      </c>
      <c r="M2798" s="386" t="s">
        <v>242</v>
      </c>
      <c r="N2798" s="386" t="s">
        <v>374</v>
      </c>
      <c r="O2798" s="386" t="s">
        <v>67</v>
      </c>
      <c r="P2798" s="386" t="s">
        <v>46</v>
      </c>
      <c r="Q2798" s="386" t="s">
        <v>68</v>
      </c>
      <c r="R2798" s="386"/>
      <c r="S2798" s="386"/>
      <c r="T2798" s="386" t="s">
        <v>391</v>
      </c>
      <c r="U2798" s="386" t="s">
        <v>407</v>
      </c>
    </row>
    <row r="2799" spans="1:21">
      <c r="A2799" s="386" t="s">
        <v>69</v>
      </c>
      <c r="B2799" s="386" t="s">
        <v>30</v>
      </c>
      <c r="C2799" s="386" t="s">
        <v>7</v>
      </c>
      <c r="D2799" s="387">
        <v>45170</v>
      </c>
      <c r="E2799" s="386">
        <v>9</v>
      </c>
      <c r="F2799" s="386">
        <v>2023</v>
      </c>
      <c r="G2799" s="388">
        <v>112.28571428571429</v>
      </c>
      <c r="H2799" s="388">
        <v>25</v>
      </c>
      <c r="I2799" s="388">
        <v>9.3571428571428577</v>
      </c>
      <c r="J2799" s="388">
        <v>2.88</v>
      </c>
      <c r="K2799" s="386" t="s">
        <v>69</v>
      </c>
      <c r="L2799" s="386" t="s">
        <v>69</v>
      </c>
      <c r="M2799" s="386" t="s">
        <v>242</v>
      </c>
      <c r="N2799" s="386" t="s">
        <v>62</v>
      </c>
      <c r="O2799" s="386" t="s">
        <v>70</v>
      </c>
      <c r="P2799" s="386" t="s">
        <v>90</v>
      </c>
      <c r="Q2799" s="386" t="s">
        <v>71</v>
      </c>
      <c r="R2799" s="386"/>
      <c r="S2799" s="386"/>
      <c r="T2799" s="386" t="s">
        <v>391</v>
      </c>
      <c r="U2799" s="386" t="s">
        <v>407</v>
      </c>
    </row>
    <row r="2800" spans="1:21">
      <c r="A2800" s="386" t="s">
        <v>69</v>
      </c>
      <c r="B2800" s="386" t="s">
        <v>31</v>
      </c>
      <c r="C2800" s="386" t="s">
        <v>7</v>
      </c>
      <c r="D2800" s="387">
        <v>45170</v>
      </c>
      <c r="E2800" s="386">
        <v>9</v>
      </c>
      <c r="F2800" s="386">
        <v>2023</v>
      </c>
      <c r="G2800" s="388">
        <v>117.9</v>
      </c>
      <c r="H2800" s="388">
        <v>25</v>
      </c>
      <c r="I2800" s="388">
        <v>9.8249999999999993</v>
      </c>
      <c r="J2800" s="388">
        <v>9.43</v>
      </c>
      <c r="K2800" s="386" t="s">
        <v>69</v>
      </c>
      <c r="L2800" s="386" t="s">
        <v>69</v>
      </c>
      <c r="M2800" s="386" t="s">
        <v>242</v>
      </c>
      <c r="N2800" s="386" t="s">
        <v>62</v>
      </c>
      <c r="O2800" s="386" t="s">
        <v>70</v>
      </c>
      <c r="P2800" s="386" t="s">
        <v>90</v>
      </c>
      <c r="Q2800" s="386" t="s">
        <v>71</v>
      </c>
      <c r="R2800" s="386"/>
      <c r="S2800" s="386"/>
      <c r="T2800" s="386" t="s">
        <v>391</v>
      </c>
      <c r="U2800" s="386" t="s">
        <v>407</v>
      </c>
    </row>
    <row r="2801" spans="1:21">
      <c r="A2801" s="386" t="s">
        <v>69</v>
      </c>
      <c r="B2801" s="386" t="s">
        <v>130</v>
      </c>
      <c r="C2801" s="386" t="s">
        <v>8</v>
      </c>
      <c r="D2801" s="387">
        <v>45170</v>
      </c>
      <c r="E2801" s="386">
        <v>9</v>
      </c>
      <c r="F2801" s="386">
        <v>2023</v>
      </c>
      <c r="G2801" s="388">
        <v>72.985714285714295</v>
      </c>
      <c r="H2801" s="388">
        <v>25</v>
      </c>
      <c r="I2801" s="388">
        <v>6.0821428571428582</v>
      </c>
      <c r="J2801" s="388">
        <v>9.01</v>
      </c>
      <c r="K2801" s="386" t="s">
        <v>69</v>
      </c>
      <c r="L2801" s="386" t="s">
        <v>69</v>
      </c>
      <c r="M2801" s="386" t="s">
        <v>242</v>
      </c>
      <c r="N2801" s="386" t="s">
        <v>62</v>
      </c>
      <c r="O2801" s="386" t="s">
        <v>70</v>
      </c>
      <c r="P2801" s="386" t="s">
        <v>90</v>
      </c>
      <c r="Q2801" s="386" t="s">
        <v>71</v>
      </c>
      <c r="R2801" s="386"/>
      <c r="S2801" s="386"/>
      <c r="T2801" s="386" t="s">
        <v>391</v>
      </c>
      <c r="U2801" s="386" t="s">
        <v>407</v>
      </c>
    </row>
    <row r="2802" spans="1:21">
      <c r="A2802" s="386" t="s">
        <v>69</v>
      </c>
      <c r="B2802" s="386" t="s">
        <v>131</v>
      </c>
      <c r="C2802" s="386" t="s">
        <v>8</v>
      </c>
      <c r="D2802" s="387">
        <v>45170</v>
      </c>
      <c r="E2802" s="386">
        <v>9</v>
      </c>
      <c r="F2802" s="386">
        <v>2023</v>
      </c>
      <c r="G2802" s="388">
        <v>72.985714285714295</v>
      </c>
      <c r="H2802" s="388">
        <v>25</v>
      </c>
      <c r="I2802" s="388">
        <v>6.0821428571428582</v>
      </c>
      <c r="J2802" s="388">
        <v>9.19</v>
      </c>
      <c r="K2802" s="386" t="s">
        <v>69</v>
      </c>
      <c r="L2802" s="386" t="s">
        <v>69</v>
      </c>
      <c r="M2802" s="386" t="s">
        <v>242</v>
      </c>
      <c r="N2802" s="386" t="s">
        <v>62</v>
      </c>
      <c r="O2802" s="386" t="s">
        <v>70</v>
      </c>
      <c r="P2802" s="386" t="s">
        <v>90</v>
      </c>
      <c r="Q2802" s="386" t="s">
        <v>71</v>
      </c>
      <c r="R2802" s="386"/>
      <c r="S2802" s="386"/>
      <c r="T2802" s="386" t="s">
        <v>391</v>
      </c>
      <c r="U2802" s="386" t="s">
        <v>407</v>
      </c>
    </row>
    <row r="2803" spans="1:21">
      <c r="A2803" s="386" t="s">
        <v>69</v>
      </c>
      <c r="B2803" s="386" t="s">
        <v>5</v>
      </c>
      <c r="C2803" s="386" t="s">
        <v>5</v>
      </c>
      <c r="D2803" s="387">
        <v>45170</v>
      </c>
      <c r="E2803" s="386">
        <v>9</v>
      </c>
      <c r="F2803" s="386">
        <v>2023</v>
      </c>
      <c r="G2803" s="388">
        <v>65.125714285714295</v>
      </c>
      <c r="H2803" s="388">
        <v>25</v>
      </c>
      <c r="I2803" s="388">
        <v>5.4271428571428579</v>
      </c>
      <c r="J2803" s="388">
        <v>0.46</v>
      </c>
      <c r="K2803" s="386" t="s">
        <v>69</v>
      </c>
      <c r="L2803" s="386" t="s">
        <v>69</v>
      </c>
      <c r="M2803" s="386" t="s">
        <v>242</v>
      </c>
      <c r="N2803" s="386" t="s">
        <v>62</v>
      </c>
      <c r="O2803" s="386" t="s">
        <v>70</v>
      </c>
      <c r="P2803" s="386" t="s">
        <v>90</v>
      </c>
      <c r="Q2803" s="386" t="s">
        <v>71</v>
      </c>
      <c r="R2803" s="386"/>
      <c r="S2803" s="386"/>
      <c r="T2803" s="386" t="s">
        <v>391</v>
      </c>
      <c r="U2803" s="386" t="s">
        <v>407</v>
      </c>
    </row>
    <row r="2804" spans="1:21">
      <c r="A2804" s="386" t="s">
        <v>69</v>
      </c>
      <c r="B2804" s="386" t="s">
        <v>9</v>
      </c>
      <c r="C2804" s="386" t="s">
        <v>9</v>
      </c>
      <c r="D2804" s="387">
        <v>45170</v>
      </c>
      <c r="E2804" s="386">
        <v>9</v>
      </c>
      <c r="F2804" s="386">
        <v>2023</v>
      </c>
      <c r="G2804" s="388">
        <v>33.685714285714283</v>
      </c>
      <c r="H2804" s="388">
        <v>25</v>
      </c>
      <c r="I2804" s="388">
        <v>2.8071428571428569</v>
      </c>
      <c r="J2804" s="388">
        <v>2.11</v>
      </c>
      <c r="K2804" s="386" t="s">
        <v>69</v>
      </c>
      <c r="L2804" s="386" t="s">
        <v>69</v>
      </c>
      <c r="M2804" s="386" t="s">
        <v>242</v>
      </c>
      <c r="N2804" s="386" t="s">
        <v>62</v>
      </c>
      <c r="O2804" s="386" t="s">
        <v>70</v>
      </c>
      <c r="P2804" s="386" t="s">
        <v>90</v>
      </c>
      <c r="Q2804" s="386" t="s">
        <v>71</v>
      </c>
      <c r="R2804" s="386"/>
      <c r="S2804" s="386"/>
      <c r="T2804" s="386" t="s">
        <v>391</v>
      </c>
      <c r="U2804" s="386" t="s">
        <v>407</v>
      </c>
    </row>
    <row r="2805" spans="1:21">
      <c r="A2805" s="386" t="s">
        <v>69</v>
      </c>
      <c r="B2805" s="386" t="s">
        <v>10</v>
      </c>
      <c r="C2805" s="386" t="s">
        <v>10</v>
      </c>
      <c r="D2805" s="387">
        <v>45170</v>
      </c>
      <c r="E2805" s="386">
        <v>9</v>
      </c>
      <c r="F2805" s="386">
        <v>2023</v>
      </c>
      <c r="G2805" s="388">
        <v>56.142857142857146</v>
      </c>
      <c r="H2805" s="388">
        <v>25</v>
      </c>
      <c r="I2805" s="388">
        <v>4.6785714285714288</v>
      </c>
      <c r="J2805" s="388">
        <v>0</v>
      </c>
      <c r="K2805" s="386" t="s">
        <v>69</v>
      </c>
      <c r="L2805" s="386" t="s">
        <v>69</v>
      </c>
      <c r="M2805" s="386" t="s">
        <v>242</v>
      </c>
      <c r="N2805" s="386" t="s">
        <v>62</v>
      </c>
      <c r="O2805" s="386" t="s">
        <v>70</v>
      </c>
      <c r="P2805" s="386" t="s">
        <v>90</v>
      </c>
      <c r="Q2805" s="386" t="s">
        <v>71</v>
      </c>
      <c r="R2805" s="386"/>
      <c r="S2805" s="386"/>
      <c r="T2805" s="386" t="s">
        <v>391</v>
      </c>
      <c r="U2805" s="386" t="s">
        <v>407</v>
      </c>
    </row>
    <row r="2806" spans="1:21">
      <c r="A2806" s="386" t="s">
        <v>69</v>
      </c>
      <c r="B2806" s="386" t="s">
        <v>11</v>
      </c>
      <c r="C2806" s="386" t="s">
        <v>11</v>
      </c>
      <c r="D2806" s="387">
        <v>45170</v>
      </c>
      <c r="E2806" s="386">
        <v>9</v>
      </c>
      <c r="F2806" s="386">
        <v>2023</v>
      </c>
      <c r="G2806" s="388">
        <v>157.19999999999999</v>
      </c>
      <c r="H2806" s="388">
        <v>25</v>
      </c>
      <c r="I2806" s="388">
        <v>13.099999999999998</v>
      </c>
      <c r="J2806" s="388">
        <v>43.57</v>
      </c>
      <c r="K2806" s="386" t="s">
        <v>69</v>
      </c>
      <c r="L2806" s="386" t="s">
        <v>69</v>
      </c>
      <c r="M2806" s="386" t="s">
        <v>242</v>
      </c>
      <c r="N2806" s="386" t="s">
        <v>62</v>
      </c>
      <c r="O2806" s="386" t="s">
        <v>70</v>
      </c>
      <c r="P2806" s="386" t="s">
        <v>90</v>
      </c>
      <c r="Q2806" s="386" t="s">
        <v>71</v>
      </c>
      <c r="R2806" s="386"/>
      <c r="S2806" s="386"/>
      <c r="T2806" s="386" t="s">
        <v>391</v>
      </c>
      <c r="U2806" s="386" t="s">
        <v>407</v>
      </c>
    </row>
    <row r="2807" spans="1:21">
      <c r="A2807" s="386" t="s">
        <v>69</v>
      </c>
      <c r="B2807" s="386" t="s">
        <v>12</v>
      </c>
      <c r="C2807" s="386" t="s">
        <v>12</v>
      </c>
      <c r="D2807" s="387">
        <v>45170</v>
      </c>
      <c r="E2807" s="386">
        <v>9</v>
      </c>
      <c r="F2807" s="386">
        <v>2023</v>
      </c>
      <c r="G2807" s="388">
        <v>39.299999999999997</v>
      </c>
      <c r="H2807" s="388">
        <v>25</v>
      </c>
      <c r="I2807" s="388">
        <v>3.2749999999999995</v>
      </c>
      <c r="J2807" s="388">
        <v>1.81</v>
      </c>
      <c r="K2807" s="386" t="s">
        <v>69</v>
      </c>
      <c r="L2807" s="386" t="s">
        <v>69</v>
      </c>
      <c r="M2807" s="386" t="s">
        <v>242</v>
      </c>
      <c r="N2807" s="386" t="s">
        <v>62</v>
      </c>
      <c r="O2807" s="386" t="s">
        <v>70</v>
      </c>
      <c r="P2807" s="386" t="s">
        <v>90</v>
      </c>
      <c r="Q2807" s="386" t="s">
        <v>71</v>
      </c>
      <c r="R2807" s="386"/>
      <c r="S2807" s="386"/>
      <c r="T2807" s="386" t="s">
        <v>391</v>
      </c>
      <c r="U2807" s="386" t="s">
        <v>407</v>
      </c>
    </row>
    <row r="2808" spans="1:21">
      <c r="A2808" s="386" t="s">
        <v>69</v>
      </c>
      <c r="B2808" s="386" t="s">
        <v>15</v>
      </c>
      <c r="C2808" s="386" t="s">
        <v>15</v>
      </c>
      <c r="D2808" s="387">
        <v>45170</v>
      </c>
      <c r="E2808" s="386">
        <v>9</v>
      </c>
      <c r="F2808" s="386">
        <v>2023</v>
      </c>
      <c r="G2808" s="388">
        <v>5.6142857142857148</v>
      </c>
      <c r="H2808" s="388">
        <v>25</v>
      </c>
      <c r="I2808" s="388">
        <v>0.46785714285714286</v>
      </c>
      <c r="J2808" s="388">
        <v>0</v>
      </c>
      <c r="K2808" s="386" t="s">
        <v>69</v>
      </c>
      <c r="L2808" s="386" t="s">
        <v>69</v>
      </c>
      <c r="M2808" s="386" t="s">
        <v>242</v>
      </c>
      <c r="N2808" s="386" t="s">
        <v>62</v>
      </c>
      <c r="O2808" s="386" t="s">
        <v>70</v>
      </c>
      <c r="P2808" s="386" t="s">
        <v>90</v>
      </c>
      <c r="Q2808" s="386" t="s">
        <v>71</v>
      </c>
      <c r="R2808" s="386"/>
      <c r="S2808" s="386"/>
      <c r="T2808" s="386" t="s">
        <v>391</v>
      </c>
      <c r="U2808" s="386" t="s">
        <v>407</v>
      </c>
    </row>
    <row r="2809" spans="1:21">
      <c r="A2809" s="386" t="s">
        <v>69</v>
      </c>
      <c r="B2809" s="386" t="s">
        <v>16</v>
      </c>
      <c r="C2809" s="386" t="s">
        <v>16</v>
      </c>
      <c r="D2809" s="387">
        <v>45170</v>
      </c>
      <c r="E2809" s="386">
        <v>9</v>
      </c>
      <c r="F2809" s="386">
        <v>2023</v>
      </c>
      <c r="G2809" s="388">
        <v>7.86</v>
      </c>
      <c r="H2809" s="388">
        <v>25</v>
      </c>
      <c r="I2809" s="388">
        <v>0.65500000000000003</v>
      </c>
      <c r="J2809" s="388">
        <v>0</v>
      </c>
      <c r="K2809" s="386" t="s">
        <v>69</v>
      </c>
      <c r="L2809" s="386" t="s">
        <v>69</v>
      </c>
      <c r="M2809" s="386" t="s">
        <v>242</v>
      </c>
      <c r="N2809" s="386" t="s">
        <v>62</v>
      </c>
      <c r="O2809" s="386" t="s">
        <v>70</v>
      </c>
      <c r="P2809" s="386" t="s">
        <v>90</v>
      </c>
      <c r="Q2809" s="386" t="s">
        <v>71</v>
      </c>
      <c r="R2809" s="386"/>
      <c r="S2809" s="386"/>
      <c r="T2809" s="386" t="s">
        <v>391</v>
      </c>
      <c r="U2809" s="386" t="s">
        <v>407</v>
      </c>
    </row>
    <row r="2810" spans="1:21">
      <c r="A2810" s="386" t="s">
        <v>69</v>
      </c>
      <c r="B2810" s="386" t="s">
        <v>132</v>
      </c>
      <c r="C2810" s="386" t="s">
        <v>132</v>
      </c>
      <c r="D2810" s="387">
        <v>45170</v>
      </c>
      <c r="E2810" s="386">
        <v>9</v>
      </c>
      <c r="F2810" s="386">
        <v>2023</v>
      </c>
      <c r="G2810" s="388">
        <v>44.914285714285718</v>
      </c>
      <c r="H2810" s="388">
        <v>25</v>
      </c>
      <c r="I2810" s="388">
        <v>3.7428571428571429</v>
      </c>
      <c r="J2810" s="388">
        <v>7.26</v>
      </c>
      <c r="K2810" s="386" t="s">
        <v>69</v>
      </c>
      <c r="L2810" s="386" t="s">
        <v>69</v>
      </c>
      <c r="M2810" s="386" t="s">
        <v>242</v>
      </c>
      <c r="N2810" s="386" t="s">
        <v>62</v>
      </c>
      <c r="O2810" s="386" t="s">
        <v>70</v>
      </c>
      <c r="P2810" s="386" t="s">
        <v>90</v>
      </c>
      <c r="Q2810" s="386" t="s">
        <v>71</v>
      </c>
      <c r="R2810" s="386"/>
      <c r="S2810" s="386"/>
      <c r="T2810" s="386" t="s">
        <v>391</v>
      </c>
      <c r="U2810" s="386" t="s">
        <v>407</v>
      </c>
    </row>
    <row r="2811" spans="1:21">
      <c r="A2811" s="386" t="s">
        <v>69</v>
      </c>
      <c r="B2811" s="386" t="s">
        <v>13</v>
      </c>
      <c r="C2811" s="386" t="s">
        <v>13</v>
      </c>
      <c r="D2811" s="387">
        <v>45170</v>
      </c>
      <c r="E2811" s="386">
        <v>9</v>
      </c>
      <c r="F2811" s="386">
        <v>2023</v>
      </c>
      <c r="G2811" s="388">
        <v>0</v>
      </c>
      <c r="H2811" s="388">
        <v>25</v>
      </c>
      <c r="I2811" s="388">
        <v>0</v>
      </c>
      <c r="J2811" s="388">
        <v>0</v>
      </c>
      <c r="K2811" s="386" t="s">
        <v>69</v>
      </c>
      <c r="L2811" s="386" t="s">
        <v>69</v>
      </c>
      <c r="M2811" s="386" t="s">
        <v>242</v>
      </c>
      <c r="N2811" s="386" t="s">
        <v>62</v>
      </c>
      <c r="O2811" s="386" t="s">
        <v>70</v>
      </c>
      <c r="P2811" s="386" t="s">
        <v>90</v>
      </c>
      <c r="Q2811" s="386" t="s">
        <v>71</v>
      </c>
      <c r="R2811" s="386"/>
      <c r="S2811" s="386"/>
      <c r="T2811" s="386" t="s">
        <v>391</v>
      </c>
      <c r="U2811" s="386" t="s">
        <v>407</v>
      </c>
    </row>
    <row r="2812" spans="1:21">
      <c r="A2812" s="386" t="s">
        <v>69</v>
      </c>
      <c r="B2812" s="386" t="s">
        <v>14</v>
      </c>
      <c r="C2812" s="386" t="s">
        <v>14</v>
      </c>
      <c r="D2812" s="387">
        <v>45170</v>
      </c>
      <c r="E2812" s="386">
        <v>9</v>
      </c>
      <c r="F2812" s="386">
        <v>2023</v>
      </c>
      <c r="G2812" s="388">
        <v>0</v>
      </c>
      <c r="H2812" s="388">
        <v>25</v>
      </c>
      <c r="I2812" s="388">
        <v>0</v>
      </c>
      <c r="J2812" s="388">
        <v>0</v>
      </c>
      <c r="K2812" s="386" t="s">
        <v>69</v>
      </c>
      <c r="L2812" s="386" t="s">
        <v>69</v>
      </c>
      <c r="M2812" s="386" t="s">
        <v>242</v>
      </c>
      <c r="N2812" s="386" t="s">
        <v>62</v>
      </c>
      <c r="O2812" s="386" t="s">
        <v>70</v>
      </c>
      <c r="P2812" s="386" t="s">
        <v>90</v>
      </c>
      <c r="Q2812" s="386" t="s">
        <v>71</v>
      </c>
      <c r="R2812" s="386"/>
      <c r="S2812" s="386"/>
      <c r="T2812" s="386" t="s">
        <v>391</v>
      </c>
      <c r="U2812" s="386" t="s">
        <v>407</v>
      </c>
    </row>
    <row r="2813" spans="1:21">
      <c r="A2813" s="386" t="s">
        <v>72</v>
      </c>
      <c r="B2813" s="386" t="s">
        <v>7</v>
      </c>
      <c r="C2813" s="386"/>
      <c r="D2813" s="387">
        <v>45170</v>
      </c>
      <c r="E2813" s="386">
        <v>9</v>
      </c>
      <c r="F2813" s="386">
        <v>2023</v>
      </c>
      <c r="G2813" s="388">
        <v>122.53571428571429</v>
      </c>
      <c r="H2813" s="388">
        <v>25</v>
      </c>
      <c r="I2813" s="388">
        <v>10.211309523809524</v>
      </c>
      <c r="J2813" s="388">
        <v>3.963333333</v>
      </c>
      <c r="K2813" s="386" t="s">
        <v>72</v>
      </c>
      <c r="L2813" s="386" t="s">
        <v>72</v>
      </c>
      <c r="M2813" s="386" t="s">
        <v>244</v>
      </c>
      <c r="N2813" s="386" t="s">
        <v>62</v>
      </c>
      <c r="O2813" s="386" t="s">
        <v>73</v>
      </c>
      <c r="P2813" s="386" t="s">
        <v>60</v>
      </c>
      <c r="Q2813" s="386" t="s">
        <v>74</v>
      </c>
      <c r="R2813" s="386"/>
      <c r="S2813" s="386"/>
      <c r="T2813" s="386" t="s">
        <v>391</v>
      </c>
      <c r="U2813" s="386" t="s">
        <v>407</v>
      </c>
    </row>
    <row r="2814" spans="1:21">
      <c r="A2814" s="386" t="s">
        <v>72</v>
      </c>
      <c r="B2814" s="386" t="s">
        <v>8</v>
      </c>
      <c r="C2814" s="386"/>
      <c r="D2814" s="387">
        <v>45170</v>
      </c>
      <c r="E2814" s="386">
        <v>9</v>
      </c>
      <c r="F2814" s="386">
        <v>2023</v>
      </c>
      <c r="G2814" s="388">
        <v>122.53571428571429</v>
      </c>
      <c r="H2814" s="388">
        <v>25</v>
      </c>
      <c r="I2814" s="388">
        <v>10.211309523809524</v>
      </c>
      <c r="J2814" s="388">
        <v>8.08</v>
      </c>
      <c r="K2814" s="386" t="s">
        <v>72</v>
      </c>
      <c r="L2814" s="386" t="s">
        <v>72</v>
      </c>
      <c r="M2814" s="386" t="s">
        <v>244</v>
      </c>
      <c r="N2814" s="386" t="s">
        <v>62</v>
      </c>
      <c r="O2814" s="386" t="s">
        <v>73</v>
      </c>
      <c r="P2814" s="386" t="s">
        <v>60</v>
      </c>
      <c r="Q2814" s="386" t="s">
        <v>74</v>
      </c>
      <c r="R2814" s="386"/>
      <c r="S2814" s="386"/>
      <c r="T2814" s="386" t="s">
        <v>391</v>
      </c>
      <c r="U2814" s="386" t="s">
        <v>407</v>
      </c>
    </row>
    <row r="2815" spans="1:21">
      <c r="A2815" s="386" t="s">
        <v>72</v>
      </c>
      <c r="B2815" s="386" t="s">
        <v>9</v>
      </c>
      <c r="C2815" s="386"/>
      <c r="D2815" s="387">
        <v>45170</v>
      </c>
      <c r="E2815" s="386">
        <v>9</v>
      </c>
      <c r="F2815" s="386">
        <v>2023</v>
      </c>
      <c r="G2815" s="388">
        <v>73</v>
      </c>
      <c r="H2815" s="388">
        <v>25</v>
      </c>
      <c r="I2815" s="388">
        <v>6.083333333333333</v>
      </c>
      <c r="J2815" s="388">
        <v>0.38416666700000002</v>
      </c>
      <c r="K2815" s="386" t="s">
        <v>72</v>
      </c>
      <c r="L2815" s="386" t="s">
        <v>72</v>
      </c>
      <c r="M2815" s="386" t="s">
        <v>244</v>
      </c>
      <c r="N2815" s="386" t="s">
        <v>62</v>
      </c>
      <c r="O2815" s="386" t="s">
        <v>73</v>
      </c>
      <c r="P2815" s="386" t="s">
        <v>60</v>
      </c>
      <c r="Q2815" s="386" t="s">
        <v>74</v>
      </c>
      <c r="R2815" s="386"/>
      <c r="S2815" s="386"/>
      <c r="T2815" s="386" t="s">
        <v>391</v>
      </c>
      <c r="U2815" s="386" t="s">
        <v>407</v>
      </c>
    </row>
    <row r="2816" spans="1:21">
      <c r="A2816" s="386" t="s">
        <v>72</v>
      </c>
      <c r="B2816" s="386" t="s">
        <v>10</v>
      </c>
      <c r="C2816" s="386"/>
      <c r="D2816" s="387">
        <v>45170</v>
      </c>
      <c r="E2816" s="386">
        <v>9</v>
      </c>
      <c r="F2816" s="386">
        <v>2023</v>
      </c>
      <c r="G2816" s="388">
        <v>20.857142857142858</v>
      </c>
      <c r="H2816" s="388">
        <v>25</v>
      </c>
      <c r="I2816" s="388">
        <v>1.7380952380952381</v>
      </c>
      <c r="J2816" s="388">
        <v>0.258333333</v>
      </c>
      <c r="K2816" s="386" t="s">
        <v>72</v>
      </c>
      <c r="L2816" s="386" t="s">
        <v>72</v>
      </c>
      <c r="M2816" s="386" t="s">
        <v>244</v>
      </c>
      <c r="N2816" s="386" t="s">
        <v>62</v>
      </c>
      <c r="O2816" s="386" t="s">
        <v>73</v>
      </c>
      <c r="P2816" s="386" t="s">
        <v>60</v>
      </c>
      <c r="Q2816" s="386" t="s">
        <v>74</v>
      </c>
      <c r="R2816" s="386"/>
      <c r="S2816" s="386"/>
      <c r="T2816" s="386" t="s">
        <v>391</v>
      </c>
      <c r="U2816" s="386" t="s">
        <v>407</v>
      </c>
    </row>
    <row r="2817" spans="1:21">
      <c r="A2817" s="386" t="s">
        <v>72</v>
      </c>
      <c r="B2817" s="386" t="s">
        <v>5</v>
      </c>
      <c r="C2817" s="386"/>
      <c r="D2817" s="387">
        <v>45170</v>
      </c>
      <c r="E2817" s="386">
        <v>9</v>
      </c>
      <c r="F2817" s="386">
        <v>2023</v>
      </c>
      <c r="G2817" s="388">
        <v>93.857142857142861</v>
      </c>
      <c r="H2817" s="388">
        <v>25</v>
      </c>
      <c r="I2817" s="388">
        <v>7.8214285714285721</v>
      </c>
      <c r="J2817" s="388">
        <v>6.6666666599999997</v>
      </c>
      <c r="K2817" s="386" t="s">
        <v>72</v>
      </c>
      <c r="L2817" s="386" t="s">
        <v>72</v>
      </c>
      <c r="M2817" s="386" t="s">
        <v>244</v>
      </c>
      <c r="N2817" s="386" t="s">
        <v>62</v>
      </c>
      <c r="O2817" s="386" t="s">
        <v>73</v>
      </c>
      <c r="P2817" s="386" t="s">
        <v>60</v>
      </c>
      <c r="Q2817" s="386" t="s">
        <v>74</v>
      </c>
      <c r="R2817" s="386"/>
      <c r="S2817" s="386"/>
      <c r="T2817" s="386" t="s">
        <v>391</v>
      </c>
      <c r="U2817" s="386" t="s">
        <v>407</v>
      </c>
    </row>
    <row r="2818" spans="1:21">
      <c r="A2818" s="386" t="s">
        <v>72</v>
      </c>
      <c r="B2818" s="386" t="s">
        <v>127</v>
      </c>
      <c r="C2818" s="386"/>
      <c r="D2818" s="387">
        <v>45170</v>
      </c>
      <c r="E2818" s="386">
        <v>9</v>
      </c>
      <c r="F2818" s="386">
        <v>2023</v>
      </c>
      <c r="G2818" s="388">
        <v>122.53571428571429</v>
      </c>
      <c r="H2818" s="388">
        <v>25</v>
      </c>
      <c r="I2818" s="388">
        <v>10.211309523809524</v>
      </c>
      <c r="J2818" s="388">
        <v>23.735000003</v>
      </c>
      <c r="K2818" s="386" t="s">
        <v>72</v>
      </c>
      <c r="L2818" s="386" t="s">
        <v>72</v>
      </c>
      <c r="M2818" s="386" t="s">
        <v>244</v>
      </c>
      <c r="N2818" s="386" t="s">
        <v>62</v>
      </c>
      <c r="O2818" s="386" t="s">
        <v>73</v>
      </c>
      <c r="P2818" s="386" t="s">
        <v>60</v>
      </c>
      <c r="Q2818" s="386" t="s">
        <v>74</v>
      </c>
      <c r="R2818" s="386"/>
      <c r="S2818" s="386"/>
      <c r="T2818" s="386" t="s">
        <v>391</v>
      </c>
      <c r="U2818" s="386" t="s">
        <v>407</v>
      </c>
    </row>
    <row r="2819" spans="1:21">
      <c r="A2819" s="386" t="s">
        <v>72</v>
      </c>
      <c r="B2819" s="386" t="s">
        <v>128</v>
      </c>
      <c r="C2819" s="386"/>
      <c r="D2819" s="387">
        <v>45170</v>
      </c>
      <c r="E2819" s="386">
        <v>9</v>
      </c>
      <c r="F2819" s="386">
        <v>2023</v>
      </c>
      <c r="G2819" s="388">
        <v>122.53571428571429</v>
      </c>
      <c r="H2819" s="388">
        <v>25</v>
      </c>
      <c r="I2819" s="388">
        <v>10.211309523809524</v>
      </c>
      <c r="J2819" s="388">
        <v>0</v>
      </c>
      <c r="K2819" s="386" t="s">
        <v>72</v>
      </c>
      <c r="L2819" s="386" t="s">
        <v>72</v>
      </c>
      <c r="M2819" s="386" t="s">
        <v>244</v>
      </c>
      <c r="N2819" s="386" t="s">
        <v>62</v>
      </c>
      <c r="O2819" s="386" t="s">
        <v>73</v>
      </c>
      <c r="P2819" s="386" t="s">
        <v>60</v>
      </c>
      <c r="Q2819" s="386" t="s">
        <v>74</v>
      </c>
      <c r="R2819" s="386"/>
      <c r="S2819" s="386"/>
      <c r="T2819" s="386" t="s">
        <v>391</v>
      </c>
      <c r="U2819" s="386" t="s">
        <v>407</v>
      </c>
    </row>
    <row r="2820" spans="1:21">
      <c r="A2820" s="386" t="s">
        <v>72</v>
      </c>
      <c r="B2820" s="386" t="s">
        <v>12</v>
      </c>
      <c r="C2820" s="386"/>
      <c r="D2820" s="387">
        <v>45170</v>
      </c>
      <c r="E2820" s="386">
        <v>9</v>
      </c>
      <c r="F2820" s="386">
        <v>2023</v>
      </c>
      <c r="G2820" s="388">
        <v>52.142857142857146</v>
      </c>
      <c r="H2820" s="388">
        <v>25</v>
      </c>
      <c r="I2820" s="388">
        <v>4.3452380952380958</v>
      </c>
      <c r="J2820" s="388">
        <v>2.9033333300000002</v>
      </c>
      <c r="K2820" s="386" t="s">
        <v>72</v>
      </c>
      <c r="L2820" s="386" t="s">
        <v>72</v>
      </c>
      <c r="M2820" s="386" t="s">
        <v>244</v>
      </c>
      <c r="N2820" s="386" t="s">
        <v>62</v>
      </c>
      <c r="O2820" s="386" t="s">
        <v>73</v>
      </c>
      <c r="P2820" s="386" t="s">
        <v>60</v>
      </c>
      <c r="Q2820" s="386" t="s">
        <v>74</v>
      </c>
      <c r="R2820" s="386"/>
      <c r="S2820" s="386"/>
      <c r="T2820" s="386" t="s">
        <v>391</v>
      </c>
      <c r="U2820" s="386" t="s">
        <v>407</v>
      </c>
    </row>
    <row r="2821" spans="1:21">
      <c r="A2821" s="386" t="s">
        <v>72</v>
      </c>
      <c r="B2821" s="386" t="s">
        <v>15</v>
      </c>
      <c r="C2821" s="386"/>
      <c r="D2821" s="387">
        <v>45170</v>
      </c>
      <c r="E2821" s="386">
        <v>9</v>
      </c>
      <c r="F2821" s="386">
        <v>2023</v>
      </c>
      <c r="G2821" s="388">
        <v>0</v>
      </c>
      <c r="H2821" s="388">
        <v>25</v>
      </c>
      <c r="I2821" s="388">
        <v>0</v>
      </c>
      <c r="J2821" s="388">
        <v>0</v>
      </c>
      <c r="K2821" s="386" t="s">
        <v>72</v>
      </c>
      <c r="L2821" s="386" t="s">
        <v>72</v>
      </c>
      <c r="M2821" s="386" t="s">
        <v>244</v>
      </c>
      <c r="N2821" s="386" t="s">
        <v>62</v>
      </c>
      <c r="O2821" s="386" t="s">
        <v>73</v>
      </c>
      <c r="P2821" s="386" t="s">
        <v>60</v>
      </c>
      <c r="Q2821" s="386" t="s">
        <v>74</v>
      </c>
      <c r="R2821" s="386"/>
      <c r="S2821" s="386"/>
      <c r="T2821" s="386" t="s">
        <v>391</v>
      </c>
      <c r="U2821" s="386" t="s">
        <v>407</v>
      </c>
    </row>
    <row r="2822" spans="1:21">
      <c r="A2822" s="386" t="s">
        <v>72</v>
      </c>
      <c r="B2822" s="386" t="s">
        <v>16</v>
      </c>
      <c r="C2822" s="386"/>
      <c r="D2822" s="387">
        <v>45170</v>
      </c>
      <c r="E2822" s="386">
        <v>9</v>
      </c>
      <c r="F2822" s="386">
        <v>2023</v>
      </c>
      <c r="G2822" s="388">
        <v>0</v>
      </c>
      <c r="H2822" s="388">
        <v>25</v>
      </c>
      <c r="I2822" s="388">
        <v>0</v>
      </c>
      <c r="J2822" s="388">
        <v>0</v>
      </c>
      <c r="K2822" s="386" t="s">
        <v>72</v>
      </c>
      <c r="L2822" s="386" t="s">
        <v>72</v>
      </c>
      <c r="M2822" s="386" t="s">
        <v>244</v>
      </c>
      <c r="N2822" s="386" t="s">
        <v>62</v>
      </c>
      <c r="O2822" s="386" t="s">
        <v>73</v>
      </c>
      <c r="P2822" s="386" t="s">
        <v>60</v>
      </c>
      <c r="Q2822" s="386" t="s">
        <v>74</v>
      </c>
      <c r="R2822" s="386"/>
      <c r="S2822" s="386"/>
      <c r="T2822" s="386" t="s">
        <v>391</v>
      </c>
      <c r="U2822" s="386" t="s">
        <v>407</v>
      </c>
    </row>
    <row r="2823" spans="1:21">
      <c r="A2823" s="386" t="s">
        <v>72</v>
      </c>
      <c r="B2823" s="386" t="s">
        <v>17</v>
      </c>
      <c r="C2823" s="386"/>
      <c r="D2823" s="387">
        <v>45170</v>
      </c>
      <c r="E2823" s="386">
        <v>9</v>
      </c>
      <c r="F2823" s="386">
        <v>2023</v>
      </c>
      <c r="G2823" s="388">
        <v>0</v>
      </c>
      <c r="H2823" s="388">
        <v>25</v>
      </c>
      <c r="I2823" s="388">
        <v>0</v>
      </c>
      <c r="J2823" s="388">
        <v>0</v>
      </c>
      <c r="K2823" s="386" t="s">
        <v>72</v>
      </c>
      <c r="L2823" s="386" t="s">
        <v>72</v>
      </c>
      <c r="M2823" s="386" t="s">
        <v>244</v>
      </c>
      <c r="N2823" s="386" t="s">
        <v>62</v>
      </c>
      <c r="O2823" s="386" t="s">
        <v>73</v>
      </c>
      <c r="P2823" s="386" t="s">
        <v>60</v>
      </c>
      <c r="Q2823" s="386" t="s">
        <v>74</v>
      </c>
      <c r="R2823" s="386"/>
      <c r="S2823" s="386"/>
      <c r="T2823" s="386" t="s">
        <v>391</v>
      </c>
      <c r="U2823" s="386" t="s">
        <v>407</v>
      </c>
    </row>
    <row r="2824" spans="1:21">
      <c r="A2824" s="386" t="s">
        <v>72</v>
      </c>
      <c r="B2824" s="386" t="s">
        <v>132</v>
      </c>
      <c r="C2824" s="386"/>
      <c r="D2824" s="387">
        <v>45170</v>
      </c>
      <c r="E2824" s="386">
        <v>9</v>
      </c>
      <c r="F2824" s="386">
        <v>2023</v>
      </c>
      <c r="G2824" s="388">
        <v>0</v>
      </c>
      <c r="H2824" s="388">
        <v>25</v>
      </c>
      <c r="I2824" s="388">
        <v>0</v>
      </c>
      <c r="J2824" s="388">
        <v>0</v>
      </c>
      <c r="K2824" s="386" t="s">
        <v>72</v>
      </c>
      <c r="L2824" s="386" t="s">
        <v>72</v>
      </c>
      <c r="M2824" s="386" t="s">
        <v>244</v>
      </c>
      <c r="N2824" s="386" t="s">
        <v>62</v>
      </c>
      <c r="O2824" s="386" t="s">
        <v>73</v>
      </c>
      <c r="P2824" s="386" t="s">
        <v>60</v>
      </c>
      <c r="Q2824" s="386" t="s">
        <v>74</v>
      </c>
      <c r="R2824" s="386"/>
      <c r="S2824" s="386"/>
      <c r="T2824" s="386" t="s">
        <v>391</v>
      </c>
      <c r="U2824" s="386" t="s">
        <v>407</v>
      </c>
    </row>
    <row r="2825" spans="1:21">
      <c r="A2825" s="386" t="s">
        <v>72</v>
      </c>
      <c r="B2825" s="386" t="s">
        <v>13</v>
      </c>
      <c r="C2825" s="386"/>
      <c r="D2825" s="387">
        <v>45170</v>
      </c>
      <c r="E2825" s="386">
        <v>9</v>
      </c>
      <c r="F2825" s="386">
        <v>2023</v>
      </c>
      <c r="G2825" s="388">
        <v>0</v>
      </c>
      <c r="H2825" s="388">
        <v>25</v>
      </c>
      <c r="I2825" s="388">
        <v>0</v>
      </c>
      <c r="J2825" s="388">
        <v>0</v>
      </c>
      <c r="K2825" s="386" t="s">
        <v>72</v>
      </c>
      <c r="L2825" s="386" t="s">
        <v>72</v>
      </c>
      <c r="M2825" s="386" t="s">
        <v>244</v>
      </c>
      <c r="N2825" s="386" t="s">
        <v>62</v>
      </c>
      <c r="O2825" s="386" t="s">
        <v>73</v>
      </c>
      <c r="P2825" s="386" t="s">
        <v>60</v>
      </c>
      <c r="Q2825" s="386" t="s">
        <v>74</v>
      </c>
      <c r="R2825" s="386"/>
      <c r="S2825" s="386"/>
      <c r="T2825" s="386" t="s">
        <v>391</v>
      </c>
      <c r="U2825" s="386" t="s">
        <v>407</v>
      </c>
    </row>
    <row r="2826" spans="1:21">
      <c r="A2826" s="386" t="s">
        <v>72</v>
      </c>
      <c r="B2826" s="386" t="s">
        <v>14</v>
      </c>
      <c r="C2826" s="386"/>
      <c r="D2826" s="387">
        <v>45170</v>
      </c>
      <c r="E2826" s="386">
        <v>9</v>
      </c>
      <c r="F2826" s="386">
        <v>2023</v>
      </c>
      <c r="G2826" s="388">
        <v>0</v>
      </c>
      <c r="H2826" s="388">
        <v>25</v>
      </c>
      <c r="I2826" s="388">
        <v>0</v>
      </c>
      <c r="J2826" s="388">
        <v>0</v>
      </c>
      <c r="K2826" s="386" t="s">
        <v>72</v>
      </c>
      <c r="L2826" s="386" t="s">
        <v>72</v>
      </c>
      <c r="M2826" s="386" t="s">
        <v>244</v>
      </c>
      <c r="N2826" s="386" t="s">
        <v>62</v>
      </c>
      <c r="O2826" s="386" t="s">
        <v>73</v>
      </c>
      <c r="P2826" s="386" t="s">
        <v>60</v>
      </c>
      <c r="Q2826" s="386" t="s">
        <v>74</v>
      </c>
      <c r="R2826" s="386"/>
      <c r="S2826" s="386"/>
      <c r="T2826" s="386" t="s">
        <v>391</v>
      </c>
      <c r="U2826" s="386" t="s">
        <v>407</v>
      </c>
    </row>
    <row r="2827" spans="1:21">
      <c r="A2827" s="386" t="s">
        <v>75</v>
      </c>
      <c r="B2827" s="386" t="s">
        <v>7</v>
      </c>
      <c r="C2827" s="386"/>
      <c r="D2827" s="387">
        <v>45170</v>
      </c>
      <c r="E2827" s="386">
        <v>9</v>
      </c>
      <c r="F2827" s="386">
        <v>2023</v>
      </c>
      <c r="G2827" s="388">
        <v>50</v>
      </c>
      <c r="H2827" s="388">
        <v>25</v>
      </c>
      <c r="I2827" s="388">
        <v>4.166666666666667</v>
      </c>
      <c r="J2827" s="388">
        <v>7.96</v>
      </c>
      <c r="K2827" s="386" t="s">
        <v>75</v>
      </c>
      <c r="L2827" s="386" t="s">
        <v>75</v>
      </c>
      <c r="M2827" s="386" t="s">
        <v>244</v>
      </c>
      <c r="N2827" s="386" t="s">
        <v>62</v>
      </c>
      <c r="O2827" s="386" t="s">
        <v>76</v>
      </c>
      <c r="P2827" s="386" t="s">
        <v>46</v>
      </c>
      <c r="Q2827" s="386" t="s">
        <v>77</v>
      </c>
      <c r="R2827" s="386"/>
      <c r="S2827" s="386"/>
      <c r="T2827" s="386" t="s">
        <v>391</v>
      </c>
      <c r="U2827" s="386" t="s">
        <v>407</v>
      </c>
    </row>
    <row r="2828" spans="1:21">
      <c r="A2828" s="386" t="s">
        <v>75</v>
      </c>
      <c r="B2828" s="386" t="s">
        <v>8</v>
      </c>
      <c r="C2828" s="386"/>
      <c r="D2828" s="387">
        <v>45170</v>
      </c>
      <c r="E2828" s="386">
        <v>9</v>
      </c>
      <c r="F2828" s="386">
        <v>2023</v>
      </c>
      <c r="G2828" s="388">
        <v>25</v>
      </c>
      <c r="H2828" s="388">
        <v>25</v>
      </c>
      <c r="I2828" s="388">
        <v>2.0833333333333335</v>
      </c>
      <c r="J2828" s="388">
        <v>0</v>
      </c>
      <c r="K2828" s="386" t="s">
        <v>75</v>
      </c>
      <c r="L2828" s="386" t="s">
        <v>75</v>
      </c>
      <c r="M2828" s="386" t="s">
        <v>244</v>
      </c>
      <c r="N2828" s="386" t="s">
        <v>62</v>
      </c>
      <c r="O2828" s="386" t="s">
        <v>76</v>
      </c>
      <c r="P2828" s="386" t="s">
        <v>46</v>
      </c>
      <c r="Q2828" s="386" t="s">
        <v>77</v>
      </c>
      <c r="R2828" s="386"/>
      <c r="S2828" s="386"/>
      <c r="T2828" s="386" t="s">
        <v>391</v>
      </c>
      <c r="U2828" s="386" t="s">
        <v>407</v>
      </c>
    </row>
    <row r="2829" spans="1:21">
      <c r="A2829" s="386" t="s">
        <v>75</v>
      </c>
      <c r="B2829" s="386" t="s">
        <v>9</v>
      </c>
      <c r="C2829" s="386"/>
      <c r="D2829" s="387">
        <v>45170</v>
      </c>
      <c r="E2829" s="386">
        <v>9</v>
      </c>
      <c r="F2829" s="386">
        <v>2023</v>
      </c>
      <c r="G2829" s="388">
        <v>20</v>
      </c>
      <c r="H2829" s="388">
        <v>25</v>
      </c>
      <c r="I2829" s="388">
        <v>1.6666666666666667</v>
      </c>
      <c r="J2829" s="388">
        <v>6.78</v>
      </c>
      <c r="K2829" s="386" t="s">
        <v>75</v>
      </c>
      <c r="L2829" s="386" t="s">
        <v>75</v>
      </c>
      <c r="M2829" s="386" t="s">
        <v>244</v>
      </c>
      <c r="N2829" s="386" t="s">
        <v>62</v>
      </c>
      <c r="O2829" s="386" t="s">
        <v>76</v>
      </c>
      <c r="P2829" s="386" t="s">
        <v>46</v>
      </c>
      <c r="Q2829" s="386" t="s">
        <v>77</v>
      </c>
      <c r="R2829" s="386"/>
      <c r="S2829" s="386"/>
      <c r="T2829" s="386" t="s">
        <v>391</v>
      </c>
      <c r="U2829" s="386" t="s">
        <v>407</v>
      </c>
    </row>
    <row r="2830" spans="1:21">
      <c r="A2830" s="386" t="s">
        <v>75</v>
      </c>
      <c r="B2830" s="386" t="s">
        <v>10</v>
      </c>
      <c r="C2830" s="386"/>
      <c r="D2830" s="387">
        <v>45170</v>
      </c>
      <c r="E2830" s="386">
        <v>9</v>
      </c>
      <c r="F2830" s="386">
        <v>2023</v>
      </c>
      <c r="G2830" s="388">
        <v>5</v>
      </c>
      <c r="H2830" s="388">
        <v>25</v>
      </c>
      <c r="I2830" s="388">
        <v>0.41666666666666669</v>
      </c>
      <c r="J2830" s="388">
        <v>0</v>
      </c>
      <c r="K2830" s="386" t="s">
        <v>75</v>
      </c>
      <c r="L2830" s="386" t="s">
        <v>75</v>
      </c>
      <c r="M2830" s="386" t="s">
        <v>244</v>
      </c>
      <c r="N2830" s="386" t="s">
        <v>62</v>
      </c>
      <c r="O2830" s="386" t="s">
        <v>76</v>
      </c>
      <c r="P2830" s="386" t="s">
        <v>46</v>
      </c>
      <c r="Q2830" s="386" t="s">
        <v>77</v>
      </c>
      <c r="R2830" s="386"/>
      <c r="S2830" s="386"/>
      <c r="T2830" s="386" t="s">
        <v>391</v>
      </c>
      <c r="U2830" s="386" t="s">
        <v>407</v>
      </c>
    </row>
    <row r="2831" spans="1:21">
      <c r="A2831" s="386" t="s">
        <v>75</v>
      </c>
      <c r="B2831" s="386" t="s">
        <v>5</v>
      </c>
      <c r="C2831" s="386"/>
      <c r="D2831" s="387">
        <v>45170</v>
      </c>
      <c r="E2831" s="386">
        <v>9</v>
      </c>
      <c r="F2831" s="386">
        <v>2023</v>
      </c>
      <c r="G2831" s="388">
        <v>15</v>
      </c>
      <c r="H2831" s="388">
        <v>25</v>
      </c>
      <c r="I2831" s="388">
        <v>1.25</v>
      </c>
      <c r="J2831" s="388">
        <v>0</v>
      </c>
      <c r="K2831" s="386" t="s">
        <v>75</v>
      </c>
      <c r="L2831" s="386" t="s">
        <v>75</v>
      </c>
      <c r="M2831" s="386" t="s">
        <v>244</v>
      </c>
      <c r="N2831" s="386" t="s">
        <v>62</v>
      </c>
      <c r="O2831" s="386" t="s">
        <v>76</v>
      </c>
      <c r="P2831" s="386" t="s">
        <v>46</v>
      </c>
      <c r="Q2831" s="386" t="s">
        <v>77</v>
      </c>
      <c r="R2831" s="386"/>
      <c r="S2831" s="386"/>
      <c r="T2831" s="386" t="s">
        <v>391</v>
      </c>
      <c r="U2831" s="386" t="s">
        <v>407</v>
      </c>
    </row>
    <row r="2832" spans="1:21">
      <c r="A2832" s="386" t="s">
        <v>75</v>
      </c>
      <c r="B2832" s="386" t="s">
        <v>11</v>
      </c>
      <c r="C2832" s="386"/>
      <c r="D2832" s="387">
        <v>45170</v>
      </c>
      <c r="E2832" s="386">
        <v>9</v>
      </c>
      <c r="F2832" s="386">
        <v>2023</v>
      </c>
      <c r="G2832" s="388">
        <v>50</v>
      </c>
      <c r="H2832" s="388">
        <v>25</v>
      </c>
      <c r="I2832" s="388">
        <v>4.166666666666667</v>
      </c>
      <c r="J2832" s="388">
        <v>11.84</v>
      </c>
      <c r="K2832" s="386" t="s">
        <v>75</v>
      </c>
      <c r="L2832" s="386" t="s">
        <v>75</v>
      </c>
      <c r="M2832" s="386" t="s">
        <v>244</v>
      </c>
      <c r="N2832" s="386" t="s">
        <v>62</v>
      </c>
      <c r="O2832" s="386" t="s">
        <v>76</v>
      </c>
      <c r="P2832" s="386" t="s">
        <v>46</v>
      </c>
      <c r="Q2832" s="386" t="s">
        <v>77</v>
      </c>
      <c r="R2832" s="386"/>
      <c r="S2832" s="386"/>
      <c r="T2832" s="386" t="s">
        <v>391</v>
      </c>
      <c r="U2832" s="386" t="s">
        <v>407</v>
      </c>
    </row>
    <row r="2833" spans="1:21">
      <c r="A2833" s="386" t="s">
        <v>75</v>
      </c>
      <c r="B2833" s="386" t="s">
        <v>12</v>
      </c>
      <c r="C2833" s="386"/>
      <c r="D2833" s="387">
        <v>45170</v>
      </c>
      <c r="E2833" s="386">
        <v>9</v>
      </c>
      <c r="F2833" s="386">
        <v>2023</v>
      </c>
      <c r="G2833" s="388">
        <v>10</v>
      </c>
      <c r="H2833" s="388">
        <v>25</v>
      </c>
      <c r="I2833" s="388">
        <v>0.83333333333333337</v>
      </c>
      <c r="J2833" s="388">
        <v>0</v>
      </c>
      <c r="K2833" s="386" t="s">
        <v>75</v>
      </c>
      <c r="L2833" s="386" t="s">
        <v>75</v>
      </c>
      <c r="M2833" s="386" t="s">
        <v>244</v>
      </c>
      <c r="N2833" s="386" t="s">
        <v>62</v>
      </c>
      <c r="O2833" s="386" t="s">
        <v>76</v>
      </c>
      <c r="P2833" s="386" t="s">
        <v>46</v>
      </c>
      <c r="Q2833" s="386" t="s">
        <v>77</v>
      </c>
      <c r="R2833" s="386"/>
      <c r="S2833" s="386"/>
      <c r="T2833" s="386" t="s">
        <v>391</v>
      </c>
      <c r="U2833" s="386" t="s">
        <v>407</v>
      </c>
    </row>
    <row r="2834" spans="1:21">
      <c r="A2834" s="386" t="s">
        <v>75</v>
      </c>
      <c r="B2834" s="386" t="s">
        <v>15</v>
      </c>
      <c r="C2834" s="386"/>
      <c r="D2834" s="387">
        <v>45170</v>
      </c>
      <c r="E2834" s="386">
        <v>9</v>
      </c>
      <c r="F2834" s="386">
        <v>2023</v>
      </c>
      <c r="G2834" s="388">
        <v>5</v>
      </c>
      <c r="H2834" s="388">
        <v>25</v>
      </c>
      <c r="I2834" s="388">
        <v>0.41666666666666669</v>
      </c>
      <c r="J2834" s="388">
        <v>0</v>
      </c>
      <c r="K2834" s="386" t="s">
        <v>75</v>
      </c>
      <c r="L2834" s="386" t="s">
        <v>75</v>
      </c>
      <c r="M2834" s="386" t="s">
        <v>244</v>
      </c>
      <c r="N2834" s="386" t="s">
        <v>62</v>
      </c>
      <c r="O2834" s="386" t="s">
        <v>76</v>
      </c>
      <c r="P2834" s="386" t="s">
        <v>46</v>
      </c>
      <c r="Q2834" s="386" t="s">
        <v>77</v>
      </c>
      <c r="R2834" s="386"/>
      <c r="S2834" s="386"/>
      <c r="T2834" s="386" t="s">
        <v>391</v>
      </c>
      <c r="U2834" s="386" t="s">
        <v>407</v>
      </c>
    </row>
    <row r="2835" spans="1:21">
      <c r="A2835" s="386" t="s">
        <v>75</v>
      </c>
      <c r="B2835" s="386" t="s">
        <v>16</v>
      </c>
      <c r="C2835" s="386"/>
      <c r="D2835" s="387">
        <v>45170</v>
      </c>
      <c r="E2835" s="386">
        <v>9</v>
      </c>
      <c r="F2835" s="386">
        <v>2023</v>
      </c>
      <c r="G2835" s="388">
        <v>5</v>
      </c>
      <c r="H2835" s="388">
        <v>25</v>
      </c>
      <c r="I2835" s="388">
        <v>0.41666666666666669</v>
      </c>
      <c r="J2835" s="388">
        <v>0</v>
      </c>
      <c r="K2835" s="386" t="s">
        <v>75</v>
      </c>
      <c r="L2835" s="386" t="s">
        <v>75</v>
      </c>
      <c r="M2835" s="386" t="s">
        <v>244</v>
      </c>
      <c r="N2835" s="386" t="s">
        <v>62</v>
      </c>
      <c r="O2835" s="386" t="s">
        <v>76</v>
      </c>
      <c r="P2835" s="386" t="s">
        <v>46</v>
      </c>
      <c r="Q2835" s="386" t="s">
        <v>77</v>
      </c>
      <c r="R2835" s="386"/>
      <c r="S2835" s="386"/>
      <c r="T2835" s="386" t="s">
        <v>391</v>
      </c>
      <c r="U2835" s="386" t="s">
        <v>407</v>
      </c>
    </row>
    <row r="2836" spans="1:21">
      <c r="A2836" s="386" t="s">
        <v>75</v>
      </c>
      <c r="B2836" s="386" t="s">
        <v>17</v>
      </c>
      <c r="C2836" s="386"/>
      <c r="D2836" s="387">
        <v>45170</v>
      </c>
      <c r="E2836" s="386">
        <v>9</v>
      </c>
      <c r="F2836" s="386">
        <v>2023</v>
      </c>
      <c r="G2836" s="388">
        <v>5</v>
      </c>
      <c r="H2836" s="388">
        <v>25</v>
      </c>
      <c r="I2836" s="388">
        <v>0.41666666666666669</v>
      </c>
      <c r="J2836" s="388">
        <v>0</v>
      </c>
      <c r="K2836" s="386" t="s">
        <v>75</v>
      </c>
      <c r="L2836" s="386" t="s">
        <v>75</v>
      </c>
      <c r="M2836" s="386" t="s">
        <v>244</v>
      </c>
      <c r="N2836" s="386" t="s">
        <v>62</v>
      </c>
      <c r="O2836" s="386" t="s">
        <v>76</v>
      </c>
      <c r="P2836" s="386" t="s">
        <v>46</v>
      </c>
      <c r="Q2836" s="386" t="s">
        <v>77</v>
      </c>
      <c r="R2836" s="386"/>
      <c r="S2836" s="386"/>
      <c r="T2836" s="386" t="s">
        <v>391</v>
      </c>
      <c r="U2836" s="386" t="s">
        <v>407</v>
      </c>
    </row>
    <row r="2837" spans="1:21">
      <c r="A2837" s="386" t="s">
        <v>75</v>
      </c>
      <c r="B2837" s="386" t="s">
        <v>132</v>
      </c>
      <c r="C2837" s="386"/>
      <c r="D2837" s="387">
        <v>45170</v>
      </c>
      <c r="E2837" s="386">
        <v>9</v>
      </c>
      <c r="F2837" s="386">
        <v>2023</v>
      </c>
      <c r="G2837" s="388">
        <v>0</v>
      </c>
      <c r="H2837" s="388">
        <v>25</v>
      </c>
      <c r="I2837" s="388">
        <v>0</v>
      </c>
      <c r="J2837" s="388">
        <v>0</v>
      </c>
      <c r="K2837" s="386" t="s">
        <v>75</v>
      </c>
      <c r="L2837" s="386" t="s">
        <v>75</v>
      </c>
      <c r="M2837" s="386" t="s">
        <v>244</v>
      </c>
      <c r="N2837" s="386" t="s">
        <v>62</v>
      </c>
      <c r="O2837" s="386" t="s">
        <v>76</v>
      </c>
      <c r="P2837" s="386" t="s">
        <v>46</v>
      </c>
      <c r="Q2837" s="386" t="s">
        <v>77</v>
      </c>
      <c r="R2837" s="386"/>
      <c r="S2837" s="386"/>
      <c r="T2837" s="386" t="s">
        <v>391</v>
      </c>
      <c r="U2837" s="386" t="s">
        <v>407</v>
      </c>
    </row>
    <row r="2838" spans="1:21">
      <c r="A2838" s="386" t="s">
        <v>75</v>
      </c>
      <c r="B2838" s="386" t="s">
        <v>13</v>
      </c>
      <c r="C2838" s="386"/>
      <c r="D2838" s="387">
        <v>45170</v>
      </c>
      <c r="E2838" s="386">
        <v>9</v>
      </c>
      <c r="F2838" s="386">
        <v>2023</v>
      </c>
      <c r="G2838" s="388">
        <v>0</v>
      </c>
      <c r="H2838" s="388">
        <v>25</v>
      </c>
      <c r="I2838" s="388">
        <v>0</v>
      </c>
      <c r="J2838" s="388">
        <v>0</v>
      </c>
      <c r="K2838" s="386" t="s">
        <v>75</v>
      </c>
      <c r="L2838" s="386" t="s">
        <v>75</v>
      </c>
      <c r="M2838" s="386" t="s">
        <v>244</v>
      </c>
      <c r="N2838" s="386" t="s">
        <v>62</v>
      </c>
      <c r="O2838" s="386" t="s">
        <v>76</v>
      </c>
      <c r="P2838" s="386" t="s">
        <v>46</v>
      </c>
      <c r="Q2838" s="386" t="s">
        <v>77</v>
      </c>
      <c r="R2838" s="386"/>
      <c r="S2838" s="386"/>
      <c r="T2838" s="386" t="s">
        <v>391</v>
      </c>
      <c r="U2838" s="386" t="s">
        <v>407</v>
      </c>
    </row>
    <row r="2839" spans="1:21">
      <c r="A2839" s="386" t="s">
        <v>75</v>
      </c>
      <c r="B2839" s="386" t="s">
        <v>14</v>
      </c>
      <c r="C2839" s="386"/>
      <c r="D2839" s="387">
        <v>45170</v>
      </c>
      <c r="E2839" s="386">
        <v>9</v>
      </c>
      <c r="F2839" s="386">
        <v>2023</v>
      </c>
      <c r="G2839" s="388">
        <v>0</v>
      </c>
      <c r="H2839" s="388">
        <v>25</v>
      </c>
      <c r="I2839" s="388">
        <v>0</v>
      </c>
      <c r="J2839" s="388">
        <v>0</v>
      </c>
      <c r="K2839" s="386" t="s">
        <v>75</v>
      </c>
      <c r="L2839" s="386" t="s">
        <v>75</v>
      </c>
      <c r="M2839" s="386" t="s">
        <v>244</v>
      </c>
      <c r="N2839" s="386" t="s">
        <v>62</v>
      </c>
      <c r="O2839" s="386" t="s">
        <v>76</v>
      </c>
      <c r="P2839" s="386" t="s">
        <v>46</v>
      </c>
      <c r="Q2839" s="386" t="s">
        <v>77</v>
      </c>
      <c r="R2839" s="386"/>
      <c r="S2839" s="386"/>
      <c r="T2839" s="386" t="s">
        <v>391</v>
      </c>
      <c r="U2839" s="386" t="s">
        <v>407</v>
      </c>
    </row>
    <row r="2840" spans="1:21">
      <c r="A2840" s="386" t="s">
        <v>78</v>
      </c>
      <c r="B2840" s="386" t="s">
        <v>7</v>
      </c>
      <c r="C2840" s="386"/>
      <c r="D2840" s="387">
        <v>45170</v>
      </c>
      <c r="E2840" s="386">
        <v>9</v>
      </c>
      <c r="F2840" s="386">
        <v>2023</v>
      </c>
      <c r="G2840" s="388">
        <v>15.416666666666666</v>
      </c>
      <c r="H2840" s="388">
        <v>25</v>
      </c>
      <c r="I2840" s="388">
        <v>1.2847222222222221</v>
      </c>
      <c r="J2840" s="388">
        <v>2.85</v>
      </c>
      <c r="K2840" s="386" t="s">
        <v>78</v>
      </c>
      <c r="L2840" s="386" t="s">
        <v>78</v>
      </c>
      <c r="M2840" s="386" t="s">
        <v>244</v>
      </c>
      <c r="N2840" s="386" t="s">
        <v>79</v>
      </c>
      <c r="O2840" s="386" t="s">
        <v>80</v>
      </c>
      <c r="P2840" s="386" t="s">
        <v>60</v>
      </c>
      <c r="Q2840" s="386" t="s">
        <v>81</v>
      </c>
      <c r="R2840" s="386"/>
      <c r="S2840" s="386"/>
      <c r="T2840" s="386" t="s">
        <v>391</v>
      </c>
      <c r="U2840" s="386" t="s">
        <v>407</v>
      </c>
    </row>
    <row r="2841" spans="1:21">
      <c r="A2841" s="386" t="s">
        <v>78</v>
      </c>
      <c r="B2841" s="386" t="s">
        <v>8</v>
      </c>
      <c r="C2841" s="386"/>
      <c r="D2841" s="387">
        <v>45170</v>
      </c>
      <c r="E2841" s="386">
        <v>9</v>
      </c>
      <c r="F2841" s="386">
        <v>2023</v>
      </c>
      <c r="G2841" s="388">
        <v>12.333333333333334</v>
      </c>
      <c r="H2841" s="388">
        <v>25</v>
      </c>
      <c r="I2841" s="388">
        <v>1.0277777777777779</v>
      </c>
      <c r="J2841" s="388">
        <v>0</v>
      </c>
      <c r="K2841" s="386" t="s">
        <v>78</v>
      </c>
      <c r="L2841" s="386" t="s">
        <v>78</v>
      </c>
      <c r="M2841" s="386" t="s">
        <v>244</v>
      </c>
      <c r="N2841" s="386" t="s">
        <v>79</v>
      </c>
      <c r="O2841" s="386" t="s">
        <v>80</v>
      </c>
      <c r="P2841" s="386" t="s">
        <v>60</v>
      </c>
      <c r="Q2841" s="386" t="s">
        <v>81</v>
      </c>
      <c r="R2841" s="386"/>
      <c r="S2841" s="386"/>
      <c r="T2841" s="386" t="s">
        <v>391</v>
      </c>
      <c r="U2841" s="386" t="s">
        <v>407</v>
      </c>
    </row>
    <row r="2842" spans="1:21">
      <c r="A2842" s="386" t="s">
        <v>78</v>
      </c>
      <c r="B2842" s="386" t="s">
        <v>9</v>
      </c>
      <c r="C2842" s="386"/>
      <c r="D2842" s="387">
        <v>45170</v>
      </c>
      <c r="E2842" s="386">
        <v>9</v>
      </c>
      <c r="F2842" s="386">
        <v>2023</v>
      </c>
      <c r="G2842" s="388">
        <v>31.861111111111111</v>
      </c>
      <c r="H2842" s="388">
        <v>25</v>
      </c>
      <c r="I2842" s="388">
        <v>2.6550925925925926</v>
      </c>
      <c r="J2842" s="388">
        <v>3.3186781999999999</v>
      </c>
      <c r="K2842" s="386" t="s">
        <v>78</v>
      </c>
      <c r="L2842" s="386" t="s">
        <v>78</v>
      </c>
      <c r="M2842" s="386" t="s">
        <v>244</v>
      </c>
      <c r="N2842" s="386" t="s">
        <v>79</v>
      </c>
      <c r="O2842" s="386" t="s">
        <v>80</v>
      </c>
      <c r="P2842" s="386" t="s">
        <v>60</v>
      </c>
      <c r="Q2842" s="386" t="s">
        <v>81</v>
      </c>
      <c r="R2842" s="386"/>
      <c r="S2842" s="386"/>
      <c r="T2842" s="386" t="s">
        <v>391</v>
      </c>
      <c r="U2842" s="386" t="s">
        <v>407</v>
      </c>
    </row>
    <row r="2843" spans="1:21">
      <c r="A2843" s="386" t="s">
        <v>78</v>
      </c>
      <c r="B2843" s="386" t="s">
        <v>10</v>
      </c>
      <c r="C2843" s="386"/>
      <c r="D2843" s="387">
        <v>45170</v>
      </c>
      <c r="E2843" s="386">
        <v>9</v>
      </c>
      <c r="F2843" s="386">
        <v>2023</v>
      </c>
      <c r="G2843" s="388">
        <v>3.0833333333333335</v>
      </c>
      <c r="H2843" s="388">
        <v>25</v>
      </c>
      <c r="I2843" s="388">
        <v>0.25694444444444448</v>
      </c>
      <c r="J2843" s="388">
        <v>3.9622415000000002</v>
      </c>
      <c r="K2843" s="386" t="s">
        <v>78</v>
      </c>
      <c r="L2843" s="386" t="s">
        <v>78</v>
      </c>
      <c r="M2843" s="386" t="s">
        <v>244</v>
      </c>
      <c r="N2843" s="386" t="s">
        <v>79</v>
      </c>
      <c r="O2843" s="386" t="s">
        <v>80</v>
      </c>
      <c r="P2843" s="386" t="s">
        <v>60</v>
      </c>
      <c r="Q2843" s="386" t="s">
        <v>81</v>
      </c>
      <c r="R2843" s="386"/>
      <c r="S2843" s="386"/>
      <c r="T2843" s="386" t="s">
        <v>391</v>
      </c>
      <c r="U2843" s="386" t="s">
        <v>407</v>
      </c>
    </row>
    <row r="2844" spans="1:21">
      <c r="A2844" s="386" t="s">
        <v>78</v>
      </c>
      <c r="B2844" s="386" t="s">
        <v>5</v>
      </c>
      <c r="C2844" s="386"/>
      <c r="D2844" s="387">
        <v>45170</v>
      </c>
      <c r="E2844" s="386">
        <v>9</v>
      </c>
      <c r="F2844" s="386">
        <v>2023</v>
      </c>
      <c r="G2844" s="388">
        <v>16.444444444444443</v>
      </c>
      <c r="H2844" s="388">
        <v>25</v>
      </c>
      <c r="I2844" s="388">
        <v>1.3703703703703702</v>
      </c>
      <c r="J2844" s="388">
        <v>1.9615</v>
      </c>
      <c r="K2844" s="386" t="s">
        <v>78</v>
      </c>
      <c r="L2844" s="386" t="s">
        <v>78</v>
      </c>
      <c r="M2844" s="386" t="s">
        <v>244</v>
      </c>
      <c r="N2844" s="386" t="s">
        <v>79</v>
      </c>
      <c r="O2844" s="386" t="s">
        <v>80</v>
      </c>
      <c r="P2844" s="386" t="s">
        <v>60</v>
      </c>
      <c r="Q2844" s="386" t="s">
        <v>81</v>
      </c>
      <c r="R2844" s="386"/>
      <c r="S2844" s="386"/>
      <c r="T2844" s="386" t="s">
        <v>391</v>
      </c>
      <c r="U2844" s="386" t="s">
        <v>407</v>
      </c>
    </row>
    <row r="2845" spans="1:21">
      <c r="A2845" s="386" t="s">
        <v>78</v>
      </c>
      <c r="B2845" s="386" t="s">
        <v>11</v>
      </c>
      <c r="C2845" s="386"/>
      <c r="D2845" s="387">
        <v>45170</v>
      </c>
      <c r="E2845" s="386">
        <v>9</v>
      </c>
      <c r="F2845" s="386">
        <v>2023</v>
      </c>
      <c r="G2845" s="388">
        <v>94.555555555555557</v>
      </c>
      <c r="H2845" s="388">
        <v>25</v>
      </c>
      <c r="I2845" s="388">
        <v>7.8796296296296306</v>
      </c>
      <c r="J2845" s="388">
        <v>2.5291582999999997</v>
      </c>
      <c r="K2845" s="386" t="s">
        <v>78</v>
      </c>
      <c r="L2845" s="386" t="s">
        <v>78</v>
      </c>
      <c r="M2845" s="386" t="s">
        <v>244</v>
      </c>
      <c r="N2845" s="386" t="s">
        <v>79</v>
      </c>
      <c r="O2845" s="386" t="s">
        <v>80</v>
      </c>
      <c r="P2845" s="386" t="s">
        <v>60</v>
      </c>
      <c r="Q2845" s="386" t="s">
        <v>81</v>
      </c>
      <c r="R2845" s="386"/>
      <c r="S2845" s="386"/>
      <c r="T2845" s="386" t="s">
        <v>391</v>
      </c>
      <c r="U2845" s="386" t="s">
        <v>407</v>
      </c>
    </row>
    <row r="2846" spans="1:21">
      <c r="A2846" s="386" t="s">
        <v>104</v>
      </c>
      <c r="B2846" s="386" t="s">
        <v>10</v>
      </c>
      <c r="C2846" s="386"/>
      <c r="D2846" s="387">
        <v>44927</v>
      </c>
      <c r="E2846" s="386">
        <v>1</v>
      </c>
      <c r="F2846" s="386">
        <v>2023</v>
      </c>
      <c r="G2846" s="388">
        <v>65</v>
      </c>
      <c r="H2846" s="388">
        <v>22</v>
      </c>
      <c r="I2846" s="388">
        <v>4.7666666666666666</v>
      </c>
      <c r="J2846" s="388">
        <v>0</v>
      </c>
      <c r="K2846" s="386" t="s">
        <v>104</v>
      </c>
      <c r="L2846" s="386" t="s">
        <v>41</v>
      </c>
      <c r="M2846" s="386" t="s">
        <v>243</v>
      </c>
      <c r="N2846" s="386" t="s">
        <v>83</v>
      </c>
      <c r="O2846" s="386" t="s">
        <v>105</v>
      </c>
      <c r="P2846" s="386" t="s">
        <v>46</v>
      </c>
      <c r="Q2846" s="386" t="s">
        <v>106</v>
      </c>
      <c r="R2846" s="386">
        <v>0</v>
      </c>
      <c r="S2846" s="389">
        <v>0</v>
      </c>
      <c r="T2846" s="386" t="s">
        <v>381</v>
      </c>
      <c r="U2846" s="386" t="s">
        <v>408</v>
      </c>
    </row>
    <row r="2847" spans="1:21">
      <c r="A2847" s="386" t="s">
        <v>104</v>
      </c>
      <c r="B2847" s="386" t="s">
        <v>5</v>
      </c>
      <c r="C2847" s="386"/>
      <c r="D2847" s="387">
        <v>44927</v>
      </c>
      <c r="E2847" s="386">
        <v>1</v>
      </c>
      <c r="F2847" s="386">
        <v>2023</v>
      </c>
      <c r="G2847" s="388">
        <v>24</v>
      </c>
      <c r="H2847" s="388">
        <v>22</v>
      </c>
      <c r="I2847" s="388">
        <v>1.76</v>
      </c>
      <c r="J2847" s="388">
        <v>0</v>
      </c>
      <c r="K2847" s="386" t="s">
        <v>104</v>
      </c>
      <c r="L2847" s="386" t="s">
        <v>41</v>
      </c>
      <c r="M2847" s="386" t="s">
        <v>243</v>
      </c>
      <c r="N2847" s="386" t="s">
        <v>83</v>
      </c>
      <c r="O2847" s="386" t="s">
        <v>105</v>
      </c>
      <c r="P2847" s="386" t="s">
        <v>46</v>
      </c>
      <c r="Q2847" s="386" t="s">
        <v>106</v>
      </c>
      <c r="R2847" s="386">
        <v>0</v>
      </c>
      <c r="S2847" s="386">
        <v>0</v>
      </c>
      <c r="T2847" s="386" t="s">
        <v>381</v>
      </c>
      <c r="U2847" s="386" t="s">
        <v>408</v>
      </c>
    </row>
    <row r="2848" spans="1:21">
      <c r="A2848" s="386" t="s">
        <v>104</v>
      </c>
      <c r="B2848" s="386" t="s">
        <v>11</v>
      </c>
      <c r="C2848" s="386"/>
      <c r="D2848" s="387">
        <v>44927</v>
      </c>
      <c r="E2848" s="386">
        <v>1</v>
      </c>
      <c r="F2848" s="386">
        <v>2023</v>
      </c>
      <c r="G2848" s="388">
        <v>60</v>
      </c>
      <c r="H2848" s="388">
        <v>22</v>
      </c>
      <c r="I2848" s="388">
        <v>4.4000000000000004</v>
      </c>
      <c r="J2848" s="388">
        <v>6.0419912400000007</v>
      </c>
      <c r="K2848" s="386" t="s">
        <v>104</v>
      </c>
      <c r="L2848" s="386" t="s">
        <v>41</v>
      </c>
      <c r="M2848" s="386" t="s">
        <v>243</v>
      </c>
      <c r="N2848" s="386" t="s">
        <v>83</v>
      </c>
      <c r="O2848" s="386" t="s">
        <v>105</v>
      </c>
      <c r="P2848" s="386" t="s">
        <v>46</v>
      </c>
      <c r="Q2848" s="386" t="s">
        <v>106</v>
      </c>
      <c r="R2848" s="386">
        <v>0</v>
      </c>
      <c r="S2848" s="386">
        <v>0</v>
      </c>
      <c r="T2848" s="386" t="s">
        <v>381</v>
      </c>
      <c r="U2848" s="386" t="s">
        <v>408</v>
      </c>
    </row>
    <row r="2849" spans="1:21">
      <c r="A2849" s="386" t="s">
        <v>104</v>
      </c>
      <c r="B2849" s="386" t="s">
        <v>12</v>
      </c>
      <c r="C2849" s="386"/>
      <c r="D2849" s="387">
        <v>44927</v>
      </c>
      <c r="E2849" s="386">
        <v>1</v>
      </c>
      <c r="F2849" s="386">
        <v>2023</v>
      </c>
      <c r="G2849" s="388">
        <v>0</v>
      </c>
      <c r="H2849" s="388">
        <v>22</v>
      </c>
      <c r="I2849" s="388">
        <v>0</v>
      </c>
      <c r="J2849" s="388">
        <v>0</v>
      </c>
      <c r="K2849" s="386" t="s">
        <v>104</v>
      </c>
      <c r="L2849" s="386" t="s">
        <v>41</v>
      </c>
      <c r="M2849" s="386" t="s">
        <v>243</v>
      </c>
      <c r="N2849" s="386" t="s">
        <v>83</v>
      </c>
      <c r="O2849" s="386" t="s">
        <v>105</v>
      </c>
      <c r="P2849" s="386" t="s">
        <v>46</v>
      </c>
      <c r="Q2849" s="386" t="s">
        <v>106</v>
      </c>
      <c r="R2849" s="386">
        <v>8.2342857142857149</v>
      </c>
      <c r="S2849" s="389">
        <v>0.1</v>
      </c>
      <c r="T2849" s="386" t="s">
        <v>381</v>
      </c>
      <c r="U2849" s="386" t="s">
        <v>408</v>
      </c>
    </row>
    <row r="2850" spans="1:21">
      <c r="A2850" s="386" t="s">
        <v>104</v>
      </c>
      <c r="B2850" s="386" t="s">
        <v>15</v>
      </c>
      <c r="C2850" s="386"/>
      <c r="D2850" s="387">
        <v>44927</v>
      </c>
      <c r="E2850" s="386">
        <v>1</v>
      </c>
      <c r="F2850" s="386">
        <v>2023</v>
      </c>
      <c r="G2850" s="388">
        <v>0</v>
      </c>
      <c r="H2850" s="388">
        <v>22</v>
      </c>
      <c r="I2850" s="388">
        <v>0</v>
      </c>
      <c r="J2850" s="388">
        <v>0</v>
      </c>
      <c r="K2850" s="386" t="s">
        <v>104</v>
      </c>
      <c r="L2850" s="386" t="s">
        <v>41</v>
      </c>
      <c r="M2850" s="386" t="s">
        <v>243</v>
      </c>
      <c r="N2850" s="386" t="s">
        <v>83</v>
      </c>
      <c r="O2850" s="386" t="s">
        <v>105</v>
      </c>
      <c r="P2850" s="386" t="s">
        <v>46</v>
      </c>
      <c r="Q2850" s="386" t="s">
        <v>106</v>
      </c>
      <c r="R2850" s="386">
        <v>8.2342857142857149</v>
      </c>
      <c r="S2850" s="386">
        <v>4.21</v>
      </c>
      <c r="T2850" s="386" t="s">
        <v>381</v>
      </c>
      <c r="U2850" s="386" t="s">
        <v>408</v>
      </c>
    </row>
    <row r="2851" spans="1:21">
      <c r="A2851" s="386" t="s">
        <v>104</v>
      </c>
      <c r="B2851" s="386" t="s">
        <v>16</v>
      </c>
      <c r="C2851" s="386"/>
      <c r="D2851" s="387">
        <v>44927</v>
      </c>
      <c r="E2851" s="386">
        <v>1</v>
      </c>
      <c r="F2851" s="386">
        <v>2023</v>
      </c>
      <c r="G2851" s="388">
        <v>0</v>
      </c>
      <c r="H2851" s="388">
        <v>22</v>
      </c>
      <c r="I2851" s="388">
        <v>0</v>
      </c>
      <c r="J2851" s="388">
        <v>0</v>
      </c>
      <c r="K2851" s="386" t="s">
        <v>104</v>
      </c>
      <c r="L2851" s="386" t="s">
        <v>41</v>
      </c>
      <c r="M2851" s="386" t="s">
        <v>243</v>
      </c>
      <c r="N2851" s="386" t="s">
        <v>83</v>
      </c>
      <c r="O2851" s="386" t="s">
        <v>105</v>
      </c>
      <c r="P2851" s="386" t="s">
        <v>46</v>
      </c>
      <c r="Q2851" s="386" t="s">
        <v>106</v>
      </c>
      <c r="R2851" s="386">
        <v>8.2342857142857149</v>
      </c>
      <c r="S2851" s="386">
        <v>0.43</v>
      </c>
      <c r="T2851" s="386" t="s">
        <v>381</v>
      </c>
      <c r="U2851" s="386" t="s">
        <v>408</v>
      </c>
    </row>
    <row r="2852" spans="1:21">
      <c r="A2852" s="386" t="s">
        <v>104</v>
      </c>
      <c r="B2852" s="386" t="s">
        <v>17</v>
      </c>
      <c r="C2852" s="386"/>
      <c r="D2852" s="387">
        <v>44927</v>
      </c>
      <c r="E2852" s="386">
        <v>1</v>
      </c>
      <c r="F2852" s="386">
        <v>2023</v>
      </c>
      <c r="G2852" s="388">
        <v>0</v>
      </c>
      <c r="H2852" s="388">
        <v>22</v>
      </c>
      <c r="I2852" s="388">
        <v>0</v>
      </c>
      <c r="J2852" s="388">
        <v>0</v>
      </c>
      <c r="K2852" s="386" t="s">
        <v>104</v>
      </c>
      <c r="L2852" s="386" t="s">
        <v>41</v>
      </c>
      <c r="M2852" s="386" t="s">
        <v>243</v>
      </c>
      <c r="N2852" s="386" t="s">
        <v>83</v>
      </c>
      <c r="O2852" s="386" t="s">
        <v>105</v>
      </c>
      <c r="P2852" s="386" t="s">
        <v>46</v>
      </c>
      <c r="Q2852" s="386" t="s">
        <v>106</v>
      </c>
      <c r="R2852" s="386">
        <v>8.6460000000000008</v>
      </c>
      <c r="S2852" s="389">
        <v>1.8</v>
      </c>
      <c r="T2852" s="386" t="s">
        <v>381</v>
      </c>
      <c r="U2852" s="386" t="s">
        <v>408</v>
      </c>
    </row>
    <row r="2853" spans="1:21">
      <c r="A2853" s="386" t="s">
        <v>104</v>
      </c>
      <c r="B2853" s="386" t="s">
        <v>132</v>
      </c>
      <c r="C2853" s="386"/>
      <c r="D2853" s="387">
        <v>44927</v>
      </c>
      <c r="E2853" s="386">
        <v>1</v>
      </c>
      <c r="F2853" s="386">
        <v>2023</v>
      </c>
      <c r="G2853" s="388">
        <v>0</v>
      </c>
      <c r="H2853" s="388">
        <v>22</v>
      </c>
      <c r="I2853" s="388">
        <v>0</v>
      </c>
      <c r="J2853" s="388">
        <v>0</v>
      </c>
      <c r="K2853" s="386" t="s">
        <v>104</v>
      </c>
      <c r="L2853" s="386" t="s">
        <v>41</v>
      </c>
      <c r="M2853" s="386" t="s">
        <v>243</v>
      </c>
      <c r="N2853" s="386" t="s">
        <v>83</v>
      </c>
      <c r="O2853" s="386" t="s">
        <v>105</v>
      </c>
      <c r="P2853" s="386" t="s">
        <v>46</v>
      </c>
      <c r="Q2853" s="386" t="s">
        <v>106</v>
      </c>
      <c r="R2853" s="386">
        <v>8.6460000000000008</v>
      </c>
      <c r="S2853" s="386">
        <v>5.1100000000000003</v>
      </c>
      <c r="T2853" s="386" t="s">
        <v>381</v>
      </c>
      <c r="U2853" s="386" t="s">
        <v>408</v>
      </c>
    </row>
    <row r="2854" spans="1:21">
      <c r="A2854" s="386" t="s">
        <v>104</v>
      </c>
      <c r="B2854" s="386" t="s">
        <v>13</v>
      </c>
      <c r="C2854" s="386"/>
      <c r="D2854" s="387">
        <v>44927</v>
      </c>
      <c r="E2854" s="386">
        <v>1</v>
      </c>
      <c r="F2854" s="386">
        <v>2023</v>
      </c>
      <c r="G2854" s="388">
        <v>0</v>
      </c>
      <c r="H2854" s="388">
        <v>22</v>
      </c>
      <c r="I2854" s="388">
        <v>0</v>
      </c>
      <c r="J2854" s="388">
        <v>0</v>
      </c>
      <c r="K2854" s="386" t="s">
        <v>104</v>
      </c>
      <c r="L2854" s="386" t="s">
        <v>41</v>
      </c>
      <c r="M2854" s="386" t="s">
        <v>243</v>
      </c>
      <c r="N2854" s="386" t="s">
        <v>83</v>
      </c>
      <c r="O2854" s="386" t="s">
        <v>105</v>
      </c>
      <c r="P2854" s="386" t="s">
        <v>46</v>
      </c>
      <c r="Q2854" s="386" t="s">
        <v>106</v>
      </c>
      <c r="R2854" s="386">
        <v>8.6460000000000008</v>
      </c>
      <c r="S2854" s="386">
        <v>5.0599999999999996</v>
      </c>
      <c r="T2854" s="386" t="s">
        <v>381</v>
      </c>
      <c r="U2854" s="386" t="s">
        <v>408</v>
      </c>
    </row>
    <row r="2855" spans="1:21">
      <c r="A2855" s="386" t="s">
        <v>104</v>
      </c>
      <c r="B2855" s="386" t="s">
        <v>14</v>
      </c>
      <c r="C2855" s="386"/>
      <c r="D2855" s="387">
        <v>44927</v>
      </c>
      <c r="E2855" s="386">
        <v>1</v>
      </c>
      <c r="F2855" s="386">
        <v>2023</v>
      </c>
      <c r="G2855" s="388">
        <v>0</v>
      </c>
      <c r="H2855" s="388">
        <v>22</v>
      </c>
      <c r="I2855" s="388">
        <v>0</v>
      </c>
      <c r="J2855" s="388">
        <v>0</v>
      </c>
      <c r="K2855" s="386" t="s">
        <v>104</v>
      </c>
      <c r="L2855" s="386" t="s">
        <v>41</v>
      </c>
      <c r="M2855" s="386" t="s">
        <v>243</v>
      </c>
      <c r="N2855" s="386" t="s">
        <v>83</v>
      </c>
      <c r="O2855" s="386" t="s">
        <v>105</v>
      </c>
      <c r="P2855" s="386" t="s">
        <v>46</v>
      </c>
      <c r="Q2855" s="386" t="s">
        <v>106</v>
      </c>
      <c r="R2855" s="386">
        <v>5.3522857142857152</v>
      </c>
      <c r="S2855" s="389">
        <v>7.12</v>
      </c>
      <c r="T2855" s="386" t="s">
        <v>381</v>
      </c>
      <c r="U2855" s="386" t="s">
        <v>408</v>
      </c>
    </row>
    <row r="2856" spans="1:21">
      <c r="A2856" s="386" t="s">
        <v>108</v>
      </c>
      <c r="B2856" s="386" t="s">
        <v>138</v>
      </c>
      <c r="C2856" s="386"/>
      <c r="D2856" s="387">
        <v>44927</v>
      </c>
      <c r="E2856" s="386">
        <v>1</v>
      </c>
      <c r="F2856" s="386">
        <v>2023</v>
      </c>
      <c r="G2856" s="388">
        <v>30</v>
      </c>
      <c r="H2856" s="388">
        <v>22</v>
      </c>
      <c r="I2856" s="388">
        <v>2.2000000000000002</v>
      </c>
      <c r="J2856" s="388">
        <v>0</v>
      </c>
      <c r="K2856" s="386" t="s">
        <v>108</v>
      </c>
      <c r="L2856" s="386" t="s">
        <v>41</v>
      </c>
      <c r="M2856" s="386" t="s">
        <v>382</v>
      </c>
      <c r="N2856" s="386" t="s">
        <v>109</v>
      </c>
      <c r="O2856" s="386" t="s">
        <v>110</v>
      </c>
      <c r="P2856" s="386" t="s">
        <v>60</v>
      </c>
      <c r="Q2856" s="386" t="s">
        <v>237</v>
      </c>
      <c r="R2856" s="386">
        <v>5.3522857142857152</v>
      </c>
      <c r="S2856" s="386">
        <v>7.62</v>
      </c>
      <c r="T2856" s="386" t="s">
        <v>381</v>
      </c>
      <c r="U2856" s="386" t="s">
        <v>408</v>
      </c>
    </row>
    <row r="2857" spans="1:21">
      <c r="A2857" s="386" t="s">
        <v>108</v>
      </c>
      <c r="B2857" s="386" t="s">
        <v>139</v>
      </c>
      <c r="C2857" s="386"/>
      <c r="D2857" s="387">
        <v>44927</v>
      </c>
      <c r="E2857" s="386">
        <v>1</v>
      </c>
      <c r="F2857" s="386">
        <v>2023</v>
      </c>
      <c r="G2857" s="388">
        <v>50</v>
      </c>
      <c r="H2857" s="388">
        <v>22</v>
      </c>
      <c r="I2857" s="388">
        <v>3.6666666666666665</v>
      </c>
      <c r="J2857" s="388">
        <v>2.13</v>
      </c>
      <c r="K2857" s="386" t="s">
        <v>108</v>
      </c>
      <c r="L2857" s="386" t="s">
        <v>41</v>
      </c>
      <c r="M2857" s="386" t="s">
        <v>382</v>
      </c>
      <c r="N2857" s="386" t="s">
        <v>109</v>
      </c>
      <c r="O2857" s="386" t="s">
        <v>110</v>
      </c>
      <c r="P2857" s="386" t="s">
        <v>60</v>
      </c>
      <c r="Q2857" s="386" t="s">
        <v>237</v>
      </c>
      <c r="R2857" s="386">
        <v>5.3522857142857152</v>
      </c>
      <c r="S2857" s="386">
        <v>4.78</v>
      </c>
      <c r="T2857" s="386" t="s">
        <v>381</v>
      </c>
      <c r="U2857" s="386" t="s">
        <v>408</v>
      </c>
    </row>
    <row r="2858" spans="1:21">
      <c r="A2858" s="386" t="s">
        <v>108</v>
      </c>
      <c r="B2858" s="386" t="s">
        <v>140</v>
      </c>
      <c r="C2858" s="386"/>
      <c r="D2858" s="387">
        <v>44927</v>
      </c>
      <c r="E2858" s="386">
        <v>1</v>
      </c>
      <c r="F2858" s="386">
        <v>2023</v>
      </c>
      <c r="G2858" s="388">
        <v>15</v>
      </c>
      <c r="H2858" s="388">
        <v>22</v>
      </c>
      <c r="I2858" s="388">
        <v>1.1000000000000001</v>
      </c>
      <c r="J2858" s="388">
        <v>0</v>
      </c>
      <c r="K2858" s="386" t="s">
        <v>108</v>
      </c>
      <c r="L2858" s="386" t="s">
        <v>41</v>
      </c>
      <c r="M2858" s="386" t="s">
        <v>382</v>
      </c>
      <c r="N2858" s="386" t="s">
        <v>109</v>
      </c>
      <c r="O2858" s="386" t="s">
        <v>110</v>
      </c>
      <c r="P2858" s="386" t="s">
        <v>60</v>
      </c>
      <c r="Q2858" s="386" t="s">
        <v>237</v>
      </c>
      <c r="R2858" s="386">
        <v>5.3522857142857152</v>
      </c>
      <c r="S2858" s="389">
        <v>18.430806599999993</v>
      </c>
      <c r="T2858" s="386" t="s">
        <v>381</v>
      </c>
      <c r="U2858" s="386" t="s">
        <v>408</v>
      </c>
    </row>
    <row r="2859" spans="1:21">
      <c r="A2859" s="386" t="s">
        <v>108</v>
      </c>
      <c r="B2859" s="386" t="s">
        <v>8</v>
      </c>
      <c r="C2859" s="386"/>
      <c r="D2859" s="387">
        <v>44927</v>
      </c>
      <c r="E2859" s="386">
        <v>1</v>
      </c>
      <c r="F2859" s="386">
        <v>2023</v>
      </c>
      <c r="G2859" s="388">
        <v>0</v>
      </c>
      <c r="H2859" s="388">
        <v>22</v>
      </c>
      <c r="I2859" s="388">
        <v>0</v>
      </c>
      <c r="J2859" s="388">
        <v>0</v>
      </c>
      <c r="K2859" s="386" t="s">
        <v>108</v>
      </c>
      <c r="L2859" s="386" t="s">
        <v>41</v>
      </c>
      <c r="M2859" s="386" t="s">
        <v>382</v>
      </c>
      <c r="N2859" s="386" t="s">
        <v>109</v>
      </c>
      <c r="O2859" s="386" t="s">
        <v>110</v>
      </c>
      <c r="P2859" s="386" t="s">
        <v>60</v>
      </c>
      <c r="Q2859" s="386" t="s">
        <v>237</v>
      </c>
      <c r="R2859" s="386">
        <v>5.3522857142857152</v>
      </c>
      <c r="S2859" s="386">
        <v>26.39</v>
      </c>
      <c r="T2859" s="386" t="s">
        <v>381</v>
      </c>
      <c r="U2859" s="386" t="s">
        <v>408</v>
      </c>
    </row>
    <row r="2860" spans="1:21">
      <c r="A2860" s="386" t="s">
        <v>108</v>
      </c>
      <c r="B2860" s="386" t="s">
        <v>9</v>
      </c>
      <c r="C2860" s="386"/>
      <c r="D2860" s="387">
        <v>44927</v>
      </c>
      <c r="E2860" s="386">
        <v>1</v>
      </c>
      <c r="F2860" s="386">
        <v>2023</v>
      </c>
      <c r="G2860" s="388">
        <v>26</v>
      </c>
      <c r="H2860" s="388">
        <v>22</v>
      </c>
      <c r="I2860" s="388">
        <v>1.9066666666666667</v>
      </c>
      <c r="J2860" s="388">
        <v>0</v>
      </c>
      <c r="K2860" s="386" t="s">
        <v>108</v>
      </c>
      <c r="L2860" s="386" t="s">
        <v>41</v>
      </c>
      <c r="M2860" s="386" t="s">
        <v>382</v>
      </c>
      <c r="N2860" s="386" t="s">
        <v>109</v>
      </c>
      <c r="O2860" s="386" t="s">
        <v>110</v>
      </c>
      <c r="P2860" s="386" t="s">
        <v>60</v>
      </c>
      <c r="Q2860" s="386" t="s">
        <v>237</v>
      </c>
      <c r="R2860" s="386">
        <v>5.3522857142857152</v>
      </c>
      <c r="S2860" s="386">
        <v>-4.3600000000000003</v>
      </c>
      <c r="T2860" s="386" t="s">
        <v>381</v>
      </c>
      <c r="U2860" s="386" t="s">
        <v>408</v>
      </c>
    </row>
    <row r="2861" spans="1:21">
      <c r="A2861" s="386" t="s">
        <v>108</v>
      </c>
      <c r="B2861" s="386" t="s">
        <v>10</v>
      </c>
      <c r="C2861" s="386"/>
      <c r="D2861" s="387">
        <v>44927</v>
      </c>
      <c r="E2861" s="386">
        <v>1</v>
      </c>
      <c r="F2861" s="386">
        <v>2023</v>
      </c>
      <c r="G2861" s="388">
        <v>0</v>
      </c>
      <c r="H2861" s="388">
        <v>22</v>
      </c>
      <c r="I2861" s="388">
        <v>0</v>
      </c>
      <c r="J2861" s="388">
        <v>0</v>
      </c>
      <c r="K2861" s="386" t="s">
        <v>108</v>
      </c>
      <c r="L2861" s="386" t="s">
        <v>41</v>
      </c>
      <c r="M2861" s="386" t="s">
        <v>382</v>
      </c>
      <c r="N2861" s="386" t="s">
        <v>109</v>
      </c>
      <c r="O2861" s="386" t="s">
        <v>110</v>
      </c>
      <c r="P2861" s="386" t="s">
        <v>60</v>
      </c>
      <c r="Q2861" s="386" t="s">
        <v>237</v>
      </c>
      <c r="R2861" s="386">
        <v>4.7758857142857147</v>
      </c>
      <c r="S2861" s="389">
        <v>1.18</v>
      </c>
      <c r="T2861" s="386" t="s">
        <v>381</v>
      </c>
      <c r="U2861" s="386" t="s">
        <v>408</v>
      </c>
    </row>
    <row r="2862" spans="1:21">
      <c r="A2862" s="386" t="s">
        <v>108</v>
      </c>
      <c r="B2862" s="386" t="s">
        <v>5</v>
      </c>
      <c r="C2862" s="386"/>
      <c r="D2862" s="387">
        <v>44927</v>
      </c>
      <c r="E2862" s="386">
        <v>1</v>
      </c>
      <c r="F2862" s="386">
        <v>2023</v>
      </c>
      <c r="G2862" s="388">
        <v>10</v>
      </c>
      <c r="H2862" s="388">
        <v>22</v>
      </c>
      <c r="I2862" s="388">
        <v>0.73333333333333328</v>
      </c>
      <c r="J2862" s="388">
        <v>0</v>
      </c>
      <c r="K2862" s="386" t="s">
        <v>108</v>
      </c>
      <c r="L2862" s="386" t="s">
        <v>41</v>
      </c>
      <c r="M2862" s="386" t="s">
        <v>382</v>
      </c>
      <c r="N2862" s="386" t="s">
        <v>109</v>
      </c>
      <c r="O2862" s="386" t="s">
        <v>110</v>
      </c>
      <c r="P2862" s="386" t="s">
        <v>60</v>
      </c>
      <c r="Q2862" s="386" t="s">
        <v>237</v>
      </c>
      <c r="R2862" s="386">
        <v>4.7758857142857147</v>
      </c>
      <c r="S2862" s="386">
        <v>1.28</v>
      </c>
      <c r="T2862" s="386" t="s">
        <v>381</v>
      </c>
      <c r="U2862" s="386" t="s">
        <v>408</v>
      </c>
    </row>
    <row r="2863" spans="1:21">
      <c r="A2863" s="386" t="s">
        <v>108</v>
      </c>
      <c r="B2863" s="386" t="s">
        <v>11</v>
      </c>
      <c r="C2863" s="386"/>
      <c r="D2863" s="387">
        <v>44927</v>
      </c>
      <c r="E2863" s="386">
        <v>1</v>
      </c>
      <c r="F2863" s="386">
        <v>2023</v>
      </c>
      <c r="G2863" s="388">
        <v>110</v>
      </c>
      <c r="H2863" s="388">
        <v>22</v>
      </c>
      <c r="I2863" s="388">
        <v>8.0666666666666664</v>
      </c>
      <c r="J2863" s="388">
        <v>0.26</v>
      </c>
      <c r="K2863" s="386" t="s">
        <v>108</v>
      </c>
      <c r="L2863" s="386" t="s">
        <v>41</v>
      </c>
      <c r="M2863" s="386" t="s">
        <v>382</v>
      </c>
      <c r="N2863" s="386" t="s">
        <v>109</v>
      </c>
      <c r="O2863" s="386" t="s">
        <v>110</v>
      </c>
      <c r="P2863" s="386" t="s">
        <v>60</v>
      </c>
      <c r="Q2863" s="386" t="s">
        <v>237</v>
      </c>
      <c r="R2863" s="386">
        <v>4.7758857142857147</v>
      </c>
      <c r="S2863" s="386">
        <v>2.04</v>
      </c>
      <c r="T2863" s="386" t="s">
        <v>381</v>
      </c>
      <c r="U2863" s="386" t="s">
        <v>408</v>
      </c>
    </row>
    <row r="2864" spans="1:21">
      <c r="A2864" s="386" t="s">
        <v>108</v>
      </c>
      <c r="B2864" s="386" t="s">
        <v>12</v>
      </c>
      <c r="C2864" s="386"/>
      <c r="D2864" s="387">
        <v>44927</v>
      </c>
      <c r="E2864" s="386">
        <v>1</v>
      </c>
      <c r="F2864" s="386">
        <v>2023</v>
      </c>
      <c r="G2864" s="388">
        <v>15</v>
      </c>
      <c r="H2864" s="388">
        <v>22</v>
      </c>
      <c r="I2864" s="388">
        <v>1.1000000000000001</v>
      </c>
      <c r="J2864" s="388">
        <v>0</v>
      </c>
      <c r="K2864" s="386" t="s">
        <v>108</v>
      </c>
      <c r="L2864" s="386" t="s">
        <v>41</v>
      </c>
      <c r="M2864" s="386" t="s">
        <v>382</v>
      </c>
      <c r="N2864" s="386" t="s">
        <v>109</v>
      </c>
      <c r="O2864" s="386" t="s">
        <v>110</v>
      </c>
      <c r="P2864" s="386" t="s">
        <v>60</v>
      </c>
      <c r="Q2864" s="386" t="s">
        <v>237</v>
      </c>
      <c r="R2864" s="386">
        <v>2.4702857142857138</v>
      </c>
      <c r="S2864" s="389">
        <v>2.86</v>
      </c>
      <c r="T2864" s="386" t="s">
        <v>381</v>
      </c>
      <c r="U2864" s="386" t="s">
        <v>408</v>
      </c>
    </row>
    <row r="2865" spans="1:21">
      <c r="A2865" s="386" t="s">
        <v>108</v>
      </c>
      <c r="B2865" s="386" t="s">
        <v>15</v>
      </c>
      <c r="C2865" s="386"/>
      <c r="D2865" s="387">
        <v>44927</v>
      </c>
      <c r="E2865" s="386">
        <v>1</v>
      </c>
      <c r="F2865" s="386">
        <v>2023</v>
      </c>
      <c r="G2865" s="388">
        <v>0</v>
      </c>
      <c r="H2865" s="388">
        <v>22</v>
      </c>
      <c r="I2865" s="388">
        <v>0</v>
      </c>
      <c r="J2865" s="388">
        <v>0</v>
      </c>
      <c r="K2865" s="386" t="s">
        <v>108</v>
      </c>
      <c r="L2865" s="386" t="s">
        <v>41</v>
      </c>
      <c r="M2865" s="386" t="s">
        <v>382</v>
      </c>
      <c r="N2865" s="386" t="s">
        <v>109</v>
      </c>
      <c r="O2865" s="386" t="s">
        <v>110</v>
      </c>
      <c r="P2865" s="386" t="s">
        <v>60</v>
      </c>
      <c r="Q2865" s="386" t="s">
        <v>237</v>
      </c>
      <c r="R2865" s="386">
        <v>2.4702857142857138</v>
      </c>
      <c r="S2865" s="386">
        <v>2.02</v>
      </c>
      <c r="T2865" s="386" t="s">
        <v>381</v>
      </c>
      <c r="U2865" s="386" t="s">
        <v>408</v>
      </c>
    </row>
    <row r="2866" spans="1:21">
      <c r="A2866" s="386" t="s">
        <v>108</v>
      </c>
      <c r="B2866" s="386" t="s">
        <v>16</v>
      </c>
      <c r="C2866" s="386"/>
      <c r="D2866" s="387">
        <v>44927</v>
      </c>
      <c r="E2866" s="386">
        <v>1</v>
      </c>
      <c r="F2866" s="386">
        <v>2023</v>
      </c>
      <c r="G2866" s="388">
        <v>0</v>
      </c>
      <c r="H2866" s="388">
        <v>22</v>
      </c>
      <c r="I2866" s="388">
        <v>0</v>
      </c>
      <c r="J2866" s="388">
        <v>0</v>
      </c>
      <c r="K2866" s="386" t="s">
        <v>108</v>
      </c>
      <c r="L2866" s="386" t="s">
        <v>41</v>
      </c>
      <c r="M2866" s="386" t="s">
        <v>382</v>
      </c>
      <c r="N2866" s="386" t="s">
        <v>109</v>
      </c>
      <c r="O2866" s="386" t="s">
        <v>110</v>
      </c>
      <c r="P2866" s="386" t="s">
        <v>60</v>
      </c>
      <c r="Q2866" s="386" t="s">
        <v>237</v>
      </c>
      <c r="R2866" s="386">
        <v>2.4702857142857138</v>
      </c>
      <c r="S2866" s="386">
        <v>1.98</v>
      </c>
      <c r="T2866" s="386" t="s">
        <v>381</v>
      </c>
      <c r="U2866" s="386" t="s">
        <v>408</v>
      </c>
    </row>
    <row r="2867" spans="1:21">
      <c r="A2867" s="386" t="s">
        <v>108</v>
      </c>
      <c r="B2867" s="386" t="s">
        <v>17</v>
      </c>
      <c r="C2867" s="386"/>
      <c r="D2867" s="387">
        <v>44927</v>
      </c>
      <c r="E2867" s="386">
        <v>1</v>
      </c>
      <c r="F2867" s="386">
        <v>2023</v>
      </c>
      <c r="G2867" s="388">
        <v>0</v>
      </c>
      <c r="H2867" s="388">
        <v>22</v>
      </c>
      <c r="I2867" s="388">
        <v>0</v>
      </c>
      <c r="J2867" s="388">
        <v>0</v>
      </c>
      <c r="K2867" s="386" t="s">
        <v>108</v>
      </c>
      <c r="L2867" s="386" t="s">
        <v>41</v>
      </c>
      <c r="M2867" s="386" t="s">
        <v>382</v>
      </c>
      <c r="N2867" s="386" t="s">
        <v>109</v>
      </c>
      <c r="O2867" s="386" t="s">
        <v>110</v>
      </c>
      <c r="P2867" s="386" t="s">
        <v>60</v>
      </c>
      <c r="Q2867" s="386" t="s">
        <v>237</v>
      </c>
      <c r="R2867" s="386">
        <v>4.1171428571428574</v>
      </c>
      <c r="S2867" s="389">
        <v>11.7</v>
      </c>
      <c r="T2867" s="386" t="s">
        <v>381</v>
      </c>
      <c r="U2867" s="386" t="s">
        <v>408</v>
      </c>
    </row>
    <row r="2868" spans="1:21">
      <c r="A2868" s="386" t="s">
        <v>108</v>
      </c>
      <c r="B2868" s="386" t="s">
        <v>132</v>
      </c>
      <c r="C2868" s="386"/>
      <c r="D2868" s="387">
        <v>44927</v>
      </c>
      <c r="E2868" s="386">
        <v>1</v>
      </c>
      <c r="F2868" s="386">
        <v>2023</v>
      </c>
      <c r="G2868" s="388">
        <v>0</v>
      </c>
      <c r="H2868" s="388">
        <v>22</v>
      </c>
      <c r="I2868" s="388">
        <v>0</v>
      </c>
      <c r="J2868" s="388">
        <v>0</v>
      </c>
      <c r="K2868" s="386" t="s">
        <v>108</v>
      </c>
      <c r="L2868" s="386" t="s">
        <v>41</v>
      </c>
      <c r="M2868" s="386" t="s">
        <v>382</v>
      </c>
      <c r="N2868" s="386" t="s">
        <v>109</v>
      </c>
      <c r="O2868" s="386" t="s">
        <v>110</v>
      </c>
      <c r="P2868" s="386" t="s">
        <v>60</v>
      </c>
      <c r="Q2868" s="386" t="s">
        <v>237</v>
      </c>
      <c r="R2868" s="386">
        <v>4.1171428571428574</v>
      </c>
      <c r="S2868" s="386">
        <v>4.41</v>
      </c>
      <c r="T2868" s="386" t="s">
        <v>381</v>
      </c>
      <c r="U2868" s="386" t="s">
        <v>408</v>
      </c>
    </row>
    <row r="2869" spans="1:21">
      <c r="A2869" s="386" t="s">
        <v>108</v>
      </c>
      <c r="B2869" s="386" t="s">
        <v>13</v>
      </c>
      <c r="C2869" s="386"/>
      <c r="D2869" s="387">
        <v>44927</v>
      </c>
      <c r="E2869" s="386">
        <v>1</v>
      </c>
      <c r="F2869" s="386">
        <v>2023</v>
      </c>
      <c r="G2869" s="388">
        <v>0</v>
      </c>
      <c r="H2869" s="388">
        <v>22</v>
      </c>
      <c r="I2869" s="388">
        <v>0</v>
      </c>
      <c r="J2869" s="388">
        <v>0</v>
      </c>
      <c r="K2869" s="386" t="s">
        <v>108</v>
      </c>
      <c r="L2869" s="386" t="s">
        <v>41</v>
      </c>
      <c r="M2869" s="386" t="s">
        <v>382</v>
      </c>
      <c r="N2869" s="386" t="s">
        <v>109</v>
      </c>
      <c r="O2869" s="386" t="s">
        <v>110</v>
      </c>
      <c r="P2869" s="386" t="s">
        <v>60</v>
      </c>
      <c r="Q2869" s="386" t="s">
        <v>237</v>
      </c>
      <c r="R2869" s="386">
        <v>4.1171428571428574</v>
      </c>
      <c r="S2869" s="386">
        <v>1.85</v>
      </c>
      <c r="T2869" s="386" t="s">
        <v>381</v>
      </c>
      <c r="U2869" s="386" t="s">
        <v>408</v>
      </c>
    </row>
    <row r="2870" spans="1:21">
      <c r="A2870" s="386" t="s">
        <v>108</v>
      </c>
      <c r="B2870" s="386" t="s">
        <v>14</v>
      </c>
      <c r="C2870" s="386"/>
      <c r="D2870" s="387">
        <v>44927</v>
      </c>
      <c r="E2870" s="386">
        <v>1</v>
      </c>
      <c r="F2870" s="386">
        <v>2023</v>
      </c>
      <c r="G2870" s="388">
        <v>0</v>
      </c>
      <c r="H2870" s="388">
        <v>22</v>
      </c>
      <c r="I2870" s="388">
        <v>0</v>
      </c>
      <c r="J2870" s="388">
        <v>0</v>
      </c>
      <c r="K2870" s="386" t="s">
        <v>108</v>
      </c>
      <c r="L2870" s="386" t="s">
        <v>41</v>
      </c>
      <c r="M2870" s="386" t="s">
        <v>382</v>
      </c>
      <c r="N2870" s="386" t="s">
        <v>109</v>
      </c>
      <c r="O2870" s="386" t="s">
        <v>110</v>
      </c>
      <c r="P2870" s="386" t="s">
        <v>60</v>
      </c>
      <c r="Q2870" s="386" t="s">
        <v>237</v>
      </c>
      <c r="R2870" s="386">
        <v>11.527999999999999</v>
      </c>
      <c r="S2870" s="389">
        <v>7.51</v>
      </c>
      <c r="T2870" s="386" t="s">
        <v>381</v>
      </c>
      <c r="U2870" s="386" t="s">
        <v>408</v>
      </c>
    </row>
    <row r="2871" spans="1:21">
      <c r="A2871" s="386" t="s">
        <v>354</v>
      </c>
      <c r="B2871" s="386" t="s">
        <v>3</v>
      </c>
      <c r="C2871" s="386"/>
      <c r="D2871" s="387">
        <v>44927</v>
      </c>
      <c r="E2871" s="386">
        <v>1</v>
      </c>
      <c r="F2871" s="386">
        <v>2023</v>
      </c>
      <c r="G2871" s="388">
        <v>251.46964575000001</v>
      </c>
      <c r="H2871" s="388">
        <v>22</v>
      </c>
      <c r="I2871" s="388">
        <v>18.441107355</v>
      </c>
      <c r="J2871" s="388">
        <v>1.2435020000000001</v>
      </c>
      <c r="K2871" s="386" t="s">
        <v>354</v>
      </c>
      <c r="L2871" s="386" t="s">
        <v>41</v>
      </c>
      <c r="M2871" s="386" t="s">
        <v>383</v>
      </c>
      <c r="N2871" s="386" t="s">
        <v>380</v>
      </c>
      <c r="O2871" s="386" t="s">
        <v>384</v>
      </c>
      <c r="P2871" s="386" t="s">
        <v>46</v>
      </c>
      <c r="Q2871" s="386" t="s">
        <v>385</v>
      </c>
      <c r="R2871" s="386">
        <v>11.527999999999999</v>
      </c>
      <c r="S2871" s="386">
        <v>0.94389999999999996</v>
      </c>
      <c r="T2871" s="386" t="s">
        <v>381</v>
      </c>
      <c r="U2871" s="386" t="s">
        <v>408</v>
      </c>
    </row>
    <row r="2872" spans="1:21">
      <c r="A2872" s="386" t="s">
        <v>354</v>
      </c>
      <c r="B2872" s="386" t="s">
        <v>4</v>
      </c>
      <c r="C2872" s="386"/>
      <c r="D2872" s="387">
        <v>44927</v>
      </c>
      <c r="E2872" s="386">
        <v>1</v>
      </c>
      <c r="F2872" s="386">
        <v>2023</v>
      </c>
      <c r="G2872" s="388">
        <v>107.295</v>
      </c>
      <c r="H2872" s="388">
        <v>22</v>
      </c>
      <c r="I2872" s="388">
        <v>7.8683000000000005</v>
      </c>
      <c r="J2872" s="388">
        <v>0</v>
      </c>
      <c r="K2872" s="386" t="s">
        <v>354</v>
      </c>
      <c r="L2872" s="386" t="s">
        <v>41</v>
      </c>
      <c r="M2872" s="386" t="s">
        <v>383</v>
      </c>
      <c r="N2872" s="386" t="s">
        <v>380</v>
      </c>
      <c r="O2872" s="386" t="s">
        <v>384</v>
      </c>
      <c r="P2872" s="386" t="s">
        <v>46</v>
      </c>
      <c r="Q2872" s="386" t="s">
        <v>385</v>
      </c>
      <c r="R2872" s="386">
        <v>11.527999999999999</v>
      </c>
      <c r="S2872" s="386">
        <v>2.2000000000000002</v>
      </c>
      <c r="T2872" s="386" t="s">
        <v>381</v>
      </c>
      <c r="U2872" s="386" t="s">
        <v>408</v>
      </c>
    </row>
    <row r="2873" spans="1:21">
      <c r="A2873" s="386" t="s">
        <v>354</v>
      </c>
      <c r="B2873" s="386" t="s">
        <v>8</v>
      </c>
      <c r="C2873" s="386"/>
      <c r="D2873" s="387">
        <v>44927</v>
      </c>
      <c r="E2873" s="386">
        <v>1</v>
      </c>
      <c r="F2873" s="386">
        <v>2023</v>
      </c>
      <c r="G2873" s="388">
        <v>0</v>
      </c>
      <c r="H2873" s="388">
        <v>22</v>
      </c>
      <c r="I2873" s="388">
        <v>0</v>
      </c>
      <c r="J2873" s="388">
        <v>0</v>
      </c>
      <c r="K2873" s="386" t="s">
        <v>354</v>
      </c>
      <c r="L2873" s="386" t="s">
        <v>41</v>
      </c>
      <c r="M2873" s="386" t="s">
        <v>383</v>
      </c>
      <c r="N2873" s="386" t="s">
        <v>380</v>
      </c>
      <c r="O2873" s="386" t="s">
        <v>384</v>
      </c>
      <c r="P2873" s="386" t="s">
        <v>46</v>
      </c>
      <c r="Q2873" s="386" t="s">
        <v>385</v>
      </c>
      <c r="R2873" s="386">
        <v>2.8819999999999997</v>
      </c>
      <c r="S2873" s="389">
        <v>2.0299999999999998</v>
      </c>
      <c r="T2873" s="386" t="s">
        <v>381</v>
      </c>
      <c r="U2873" s="386" t="s">
        <v>408</v>
      </c>
    </row>
    <row r="2874" spans="1:21">
      <c r="A2874" s="386" t="s">
        <v>354</v>
      </c>
      <c r="B2874" s="386" t="s">
        <v>9</v>
      </c>
      <c r="C2874" s="386"/>
      <c r="D2874" s="387">
        <v>44927</v>
      </c>
      <c r="E2874" s="386">
        <v>1</v>
      </c>
      <c r="F2874" s="386">
        <v>2023</v>
      </c>
      <c r="G2874" s="388">
        <v>0</v>
      </c>
      <c r="H2874" s="388">
        <v>22</v>
      </c>
      <c r="I2874" s="388">
        <v>0</v>
      </c>
      <c r="J2874" s="388">
        <v>0</v>
      </c>
      <c r="K2874" s="386" t="s">
        <v>354</v>
      </c>
      <c r="L2874" s="386" t="s">
        <v>41</v>
      </c>
      <c r="M2874" s="386" t="s">
        <v>383</v>
      </c>
      <c r="N2874" s="386" t="s">
        <v>380</v>
      </c>
      <c r="O2874" s="386" t="s">
        <v>384</v>
      </c>
      <c r="P2874" s="386" t="s">
        <v>46</v>
      </c>
      <c r="Q2874" s="386" t="s">
        <v>385</v>
      </c>
      <c r="R2874" s="386">
        <v>2.8819999999999997</v>
      </c>
      <c r="S2874" s="386">
        <v>0.51</v>
      </c>
      <c r="T2874" s="386" t="s">
        <v>381</v>
      </c>
      <c r="U2874" s="386" t="s">
        <v>408</v>
      </c>
    </row>
    <row r="2875" spans="1:21">
      <c r="A2875" s="386" t="s">
        <v>354</v>
      </c>
      <c r="B2875" s="386" t="s">
        <v>10</v>
      </c>
      <c r="C2875" s="386"/>
      <c r="D2875" s="387">
        <v>44927</v>
      </c>
      <c r="E2875" s="386">
        <v>1</v>
      </c>
      <c r="F2875" s="386">
        <v>2023</v>
      </c>
      <c r="G2875" s="388">
        <v>0</v>
      </c>
      <c r="H2875" s="388">
        <v>22</v>
      </c>
      <c r="I2875" s="388">
        <v>0</v>
      </c>
      <c r="J2875" s="388">
        <v>0</v>
      </c>
      <c r="K2875" s="386" t="s">
        <v>354</v>
      </c>
      <c r="L2875" s="386" t="s">
        <v>41</v>
      </c>
      <c r="M2875" s="386" t="s">
        <v>383</v>
      </c>
      <c r="N2875" s="386" t="s">
        <v>380</v>
      </c>
      <c r="O2875" s="386" t="s">
        <v>384</v>
      </c>
      <c r="P2875" s="386" t="s">
        <v>46</v>
      </c>
      <c r="Q2875" s="386" t="s">
        <v>385</v>
      </c>
      <c r="R2875" s="386">
        <v>2.8819999999999997</v>
      </c>
      <c r="S2875" s="386">
        <v>6.25</v>
      </c>
      <c r="T2875" s="386" t="s">
        <v>381</v>
      </c>
      <c r="U2875" s="386" t="s">
        <v>408</v>
      </c>
    </row>
    <row r="2876" spans="1:21">
      <c r="A2876" s="386" t="s">
        <v>354</v>
      </c>
      <c r="B2876" s="386" t="s">
        <v>5</v>
      </c>
      <c r="C2876" s="386"/>
      <c r="D2876" s="387">
        <v>44927</v>
      </c>
      <c r="E2876" s="386">
        <v>1</v>
      </c>
      <c r="F2876" s="386">
        <v>2023</v>
      </c>
      <c r="G2876" s="388">
        <v>19.600000000000001</v>
      </c>
      <c r="H2876" s="388">
        <v>22</v>
      </c>
      <c r="I2876" s="388">
        <v>1.4373333333333336</v>
      </c>
      <c r="J2876" s="388">
        <v>0</v>
      </c>
      <c r="K2876" s="386" t="s">
        <v>354</v>
      </c>
      <c r="L2876" s="386" t="s">
        <v>41</v>
      </c>
      <c r="M2876" s="386" t="s">
        <v>383</v>
      </c>
      <c r="N2876" s="386" t="s">
        <v>380</v>
      </c>
      <c r="O2876" s="386" t="s">
        <v>384</v>
      </c>
      <c r="P2876" s="386" t="s">
        <v>46</v>
      </c>
      <c r="Q2876" s="386" t="s">
        <v>385</v>
      </c>
      <c r="R2876" s="386">
        <v>0.41171428571428575</v>
      </c>
      <c r="S2876" s="389">
        <v>0</v>
      </c>
      <c r="T2876" s="386" t="s">
        <v>381</v>
      </c>
      <c r="U2876" s="386" t="s">
        <v>408</v>
      </c>
    </row>
    <row r="2877" spans="1:21">
      <c r="A2877" s="386" t="s">
        <v>354</v>
      </c>
      <c r="B2877" s="386" t="s">
        <v>11</v>
      </c>
      <c r="C2877" s="386"/>
      <c r="D2877" s="387">
        <v>44927</v>
      </c>
      <c r="E2877" s="386">
        <v>1</v>
      </c>
      <c r="F2877" s="386">
        <v>2023</v>
      </c>
      <c r="G2877" s="388">
        <v>171.51</v>
      </c>
      <c r="H2877" s="388">
        <v>22</v>
      </c>
      <c r="I2877" s="388">
        <v>12.577399999999999</v>
      </c>
      <c r="J2877" s="388">
        <v>0.57904</v>
      </c>
      <c r="K2877" s="386" t="s">
        <v>354</v>
      </c>
      <c r="L2877" s="386" t="s">
        <v>41</v>
      </c>
      <c r="M2877" s="386" t="s">
        <v>383</v>
      </c>
      <c r="N2877" s="386" t="s">
        <v>380</v>
      </c>
      <c r="O2877" s="386" t="s">
        <v>384</v>
      </c>
      <c r="P2877" s="386" t="s">
        <v>46</v>
      </c>
      <c r="Q2877" s="386" t="s">
        <v>385</v>
      </c>
      <c r="R2877" s="386">
        <v>0.41171428571428575</v>
      </c>
      <c r="S2877" s="386">
        <v>0</v>
      </c>
      <c r="T2877" s="386" t="s">
        <v>381</v>
      </c>
      <c r="U2877" s="386" t="s">
        <v>408</v>
      </c>
    </row>
    <row r="2878" spans="1:21">
      <c r="A2878" s="386" t="s">
        <v>354</v>
      </c>
      <c r="B2878" s="386" t="s">
        <v>12</v>
      </c>
      <c r="C2878" s="386"/>
      <c r="D2878" s="387">
        <v>44927</v>
      </c>
      <c r="E2878" s="386">
        <v>1</v>
      </c>
      <c r="F2878" s="386">
        <v>2023</v>
      </c>
      <c r="G2878" s="388">
        <v>72</v>
      </c>
      <c r="H2878" s="388">
        <v>22</v>
      </c>
      <c r="I2878" s="388">
        <v>5.28</v>
      </c>
      <c r="J2878" s="388">
        <v>0</v>
      </c>
      <c r="K2878" s="386" t="s">
        <v>354</v>
      </c>
      <c r="L2878" s="386" t="s">
        <v>41</v>
      </c>
      <c r="M2878" s="386" t="s">
        <v>383</v>
      </c>
      <c r="N2878" s="386" t="s">
        <v>380</v>
      </c>
      <c r="O2878" s="386" t="s">
        <v>384</v>
      </c>
      <c r="P2878" s="386" t="s">
        <v>46</v>
      </c>
      <c r="Q2878" s="386" t="s">
        <v>385</v>
      </c>
      <c r="R2878" s="386">
        <v>0.41171428571428575</v>
      </c>
      <c r="S2878" s="386">
        <v>0</v>
      </c>
      <c r="T2878" s="386" t="s">
        <v>381</v>
      </c>
      <c r="U2878" s="386" t="s">
        <v>408</v>
      </c>
    </row>
    <row r="2879" spans="1:21">
      <c r="A2879" s="386" t="s">
        <v>354</v>
      </c>
      <c r="B2879" s="386" t="s">
        <v>15</v>
      </c>
      <c r="C2879" s="386"/>
      <c r="D2879" s="387">
        <v>44927</v>
      </c>
      <c r="E2879" s="386">
        <v>1</v>
      </c>
      <c r="F2879" s="386">
        <v>2023</v>
      </c>
      <c r="G2879" s="388">
        <v>0</v>
      </c>
      <c r="H2879" s="388">
        <v>22</v>
      </c>
      <c r="I2879" s="388">
        <v>0</v>
      </c>
      <c r="J2879" s="388">
        <v>0</v>
      </c>
      <c r="K2879" s="386" t="s">
        <v>354</v>
      </c>
      <c r="L2879" s="386" t="s">
        <v>41</v>
      </c>
      <c r="M2879" s="386" t="s">
        <v>383</v>
      </c>
      <c r="N2879" s="386" t="s">
        <v>380</v>
      </c>
      <c r="O2879" s="386" t="s">
        <v>384</v>
      </c>
      <c r="P2879" s="386" t="s">
        <v>46</v>
      </c>
      <c r="Q2879" s="386" t="s">
        <v>385</v>
      </c>
      <c r="R2879" s="386">
        <v>0.57640000000000002</v>
      </c>
      <c r="S2879" s="389">
        <v>0</v>
      </c>
      <c r="T2879" s="386" t="s">
        <v>381</v>
      </c>
      <c r="U2879" s="386" t="s">
        <v>408</v>
      </c>
    </row>
    <row r="2880" spans="1:21">
      <c r="A2880" s="386" t="s">
        <v>354</v>
      </c>
      <c r="B2880" s="386" t="s">
        <v>16</v>
      </c>
      <c r="C2880" s="386"/>
      <c r="D2880" s="387">
        <v>44927</v>
      </c>
      <c r="E2880" s="386">
        <v>1</v>
      </c>
      <c r="F2880" s="386">
        <v>2023</v>
      </c>
      <c r="G2880" s="388">
        <v>0</v>
      </c>
      <c r="H2880" s="388">
        <v>22</v>
      </c>
      <c r="I2880" s="388">
        <v>0</v>
      </c>
      <c r="J2880" s="388">
        <v>0</v>
      </c>
      <c r="K2880" s="386" t="s">
        <v>354</v>
      </c>
      <c r="L2880" s="386" t="s">
        <v>41</v>
      </c>
      <c r="M2880" s="386" t="s">
        <v>383</v>
      </c>
      <c r="N2880" s="386" t="s">
        <v>380</v>
      </c>
      <c r="O2880" s="386" t="s">
        <v>384</v>
      </c>
      <c r="P2880" s="386" t="s">
        <v>46</v>
      </c>
      <c r="Q2880" s="386" t="s">
        <v>385</v>
      </c>
      <c r="R2880" s="386">
        <v>0.57640000000000002</v>
      </c>
      <c r="S2880" s="386">
        <v>0</v>
      </c>
      <c r="T2880" s="386" t="s">
        <v>381</v>
      </c>
      <c r="U2880" s="386" t="s">
        <v>408</v>
      </c>
    </row>
    <row r="2881" spans="1:21">
      <c r="A2881" s="386" t="s">
        <v>354</v>
      </c>
      <c r="B2881" s="386" t="s">
        <v>17</v>
      </c>
      <c r="C2881" s="386"/>
      <c r="D2881" s="387">
        <v>44927</v>
      </c>
      <c r="E2881" s="386">
        <v>1</v>
      </c>
      <c r="F2881" s="386">
        <v>2023</v>
      </c>
      <c r="G2881" s="388">
        <v>0</v>
      </c>
      <c r="H2881" s="388">
        <v>22</v>
      </c>
      <c r="I2881" s="388">
        <v>0</v>
      </c>
      <c r="J2881" s="388">
        <v>0</v>
      </c>
      <c r="K2881" s="386" t="s">
        <v>354</v>
      </c>
      <c r="L2881" s="386" t="s">
        <v>41</v>
      </c>
      <c r="M2881" s="386" t="s">
        <v>383</v>
      </c>
      <c r="N2881" s="386" t="s">
        <v>380</v>
      </c>
      <c r="O2881" s="386" t="s">
        <v>384</v>
      </c>
      <c r="P2881" s="386" t="s">
        <v>46</v>
      </c>
      <c r="Q2881" s="386" t="s">
        <v>385</v>
      </c>
      <c r="R2881" s="386">
        <v>0.57640000000000002</v>
      </c>
      <c r="S2881" s="386">
        <v>0</v>
      </c>
      <c r="T2881" s="386" t="s">
        <v>381</v>
      </c>
      <c r="U2881" s="386" t="s">
        <v>408</v>
      </c>
    </row>
    <row r="2882" spans="1:21">
      <c r="A2882" s="386" t="s">
        <v>82</v>
      </c>
      <c r="B2882" s="386" t="s">
        <v>11</v>
      </c>
      <c r="C2882" s="386"/>
      <c r="D2882" s="387">
        <v>45231</v>
      </c>
      <c r="E2882" s="386">
        <v>11</v>
      </c>
      <c r="F2882" s="386">
        <v>2023</v>
      </c>
      <c r="G2882" s="388">
        <v>90.566037735849065</v>
      </c>
      <c r="H2882" s="388">
        <v>28</v>
      </c>
      <c r="I2882" s="388">
        <v>8.452830188679247</v>
      </c>
      <c r="J2882" s="388">
        <v>-5.6311999999999998</v>
      </c>
      <c r="K2882" s="386" t="s">
        <v>82</v>
      </c>
      <c r="L2882" s="386" t="s">
        <v>41</v>
      </c>
      <c r="M2882" s="386" t="s">
        <v>244</v>
      </c>
      <c r="N2882" s="386" t="s">
        <v>83</v>
      </c>
      <c r="O2882" s="386" t="s">
        <v>84</v>
      </c>
      <c r="P2882" s="386" t="s">
        <v>46</v>
      </c>
      <c r="Q2882" s="386" t="s">
        <v>85</v>
      </c>
      <c r="R2882" s="386"/>
      <c r="S2882" s="386"/>
      <c r="T2882" s="386" t="s">
        <v>394</v>
      </c>
      <c r="U2882" s="386" t="s">
        <v>409</v>
      </c>
    </row>
    <row r="2883" spans="1:21">
      <c r="A2883" s="386" t="s">
        <v>82</v>
      </c>
      <c r="B2883" s="386" t="s">
        <v>12</v>
      </c>
      <c r="C2883" s="386"/>
      <c r="D2883" s="387">
        <v>45231</v>
      </c>
      <c r="E2883" s="386">
        <v>11</v>
      </c>
      <c r="F2883" s="386">
        <v>2023</v>
      </c>
      <c r="G2883" s="388">
        <v>11.320754716981133</v>
      </c>
      <c r="H2883" s="388">
        <v>28</v>
      </c>
      <c r="I2883" s="388">
        <v>1.0566037735849059</v>
      </c>
      <c r="J2883" s="388">
        <v>0</v>
      </c>
      <c r="K2883" s="386" t="s">
        <v>82</v>
      </c>
      <c r="L2883" s="386" t="s">
        <v>41</v>
      </c>
      <c r="M2883" s="386" t="s">
        <v>244</v>
      </c>
      <c r="N2883" s="386" t="s">
        <v>83</v>
      </c>
      <c r="O2883" s="386" t="s">
        <v>84</v>
      </c>
      <c r="P2883" s="386" t="s">
        <v>46</v>
      </c>
      <c r="Q2883" s="386" t="s">
        <v>85</v>
      </c>
      <c r="R2883" s="386"/>
      <c r="S2883" s="386"/>
      <c r="T2883" s="386" t="s">
        <v>394</v>
      </c>
      <c r="U2883" s="386" t="s">
        <v>409</v>
      </c>
    </row>
    <row r="2884" spans="1:21">
      <c r="A2884" s="386" t="s">
        <v>82</v>
      </c>
      <c r="B2884" s="386" t="s">
        <v>15</v>
      </c>
      <c r="C2884" s="386"/>
      <c r="D2884" s="387">
        <v>45231</v>
      </c>
      <c r="E2884" s="386">
        <v>11</v>
      </c>
      <c r="F2884" s="386">
        <v>2023</v>
      </c>
      <c r="G2884" s="388">
        <v>3.3962264150943389</v>
      </c>
      <c r="H2884" s="388">
        <v>28</v>
      </c>
      <c r="I2884" s="388">
        <v>0.31698113207547163</v>
      </c>
      <c r="J2884" s="388">
        <v>0</v>
      </c>
      <c r="K2884" s="386" t="s">
        <v>82</v>
      </c>
      <c r="L2884" s="386" t="s">
        <v>41</v>
      </c>
      <c r="M2884" s="386" t="s">
        <v>244</v>
      </c>
      <c r="N2884" s="386" t="s">
        <v>83</v>
      </c>
      <c r="O2884" s="386" t="s">
        <v>84</v>
      </c>
      <c r="P2884" s="386" t="s">
        <v>46</v>
      </c>
      <c r="Q2884" s="386" t="s">
        <v>85</v>
      </c>
      <c r="R2884" s="386"/>
      <c r="S2884" s="386"/>
      <c r="T2884" s="386" t="s">
        <v>394</v>
      </c>
      <c r="U2884" s="386" t="s">
        <v>409</v>
      </c>
    </row>
    <row r="2885" spans="1:21">
      <c r="A2885" s="386" t="s">
        <v>82</v>
      </c>
      <c r="B2885" s="386" t="s">
        <v>16</v>
      </c>
      <c r="C2885" s="386"/>
      <c r="D2885" s="387">
        <v>45231</v>
      </c>
      <c r="E2885" s="386">
        <v>11</v>
      </c>
      <c r="F2885" s="386">
        <v>2023</v>
      </c>
      <c r="G2885" s="388">
        <v>11.320754716981133</v>
      </c>
      <c r="H2885" s="388">
        <v>28</v>
      </c>
      <c r="I2885" s="388">
        <v>1.0566037735849059</v>
      </c>
      <c r="J2885" s="388">
        <v>0</v>
      </c>
      <c r="K2885" s="386" t="s">
        <v>82</v>
      </c>
      <c r="L2885" s="386" t="s">
        <v>41</v>
      </c>
      <c r="M2885" s="386" t="s">
        <v>244</v>
      </c>
      <c r="N2885" s="386" t="s">
        <v>83</v>
      </c>
      <c r="O2885" s="386" t="s">
        <v>84</v>
      </c>
      <c r="P2885" s="386" t="s">
        <v>46</v>
      </c>
      <c r="Q2885" s="386" t="s">
        <v>85</v>
      </c>
      <c r="R2885" s="386"/>
      <c r="S2885" s="386"/>
      <c r="T2885" s="386" t="s">
        <v>394</v>
      </c>
      <c r="U2885" s="386" t="s">
        <v>409</v>
      </c>
    </row>
    <row r="2886" spans="1:21">
      <c r="A2886" s="386" t="s">
        <v>82</v>
      </c>
      <c r="B2886" s="386" t="s">
        <v>17</v>
      </c>
      <c r="C2886" s="386"/>
      <c r="D2886" s="387">
        <v>45231</v>
      </c>
      <c r="E2886" s="386">
        <v>11</v>
      </c>
      <c r="F2886" s="386">
        <v>2023</v>
      </c>
      <c r="G2886" s="388">
        <v>0</v>
      </c>
      <c r="H2886" s="388">
        <v>28</v>
      </c>
      <c r="I2886" s="388">
        <v>0</v>
      </c>
      <c r="J2886" s="388">
        <v>0</v>
      </c>
      <c r="K2886" s="386" t="s">
        <v>82</v>
      </c>
      <c r="L2886" s="386" t="s">
        <v>41</v>
      </c>
      <c r="M2886" s="386" t="s">
        <v>244</v>
      </c>
      <c r="N2886" s="386" t="s">
        <v>83</v>
      </c>
      <c r="O2886" s="386" t="s">
        <v>84</v>
      </c>
      <c r="P2886" s="386" t="s">
        <v>46</v>
      </c>
      <c r="Q2886" s="386" t="s">
        <v>85</v>
      </c>
      <c r="R2886" s="386"/>
      <c r="S2886" s="386"/>
      <c r="T2886" s="386" t="s">
        <v>394</v>
      </c>
      <c r="U2886" s="386" t="s">
        <v>409</v>
      </c>
    </row>
    <row r="2887" spans="1:21">
      <c r="A2887" s="386" t="s">
        <v>82</v>
      </c>
      <c r="B2887" s="386" t="s">
        <v>132</v>
      </c>
      <c r="C2887" s="386"/>
      <c r="D2887" s="387">
        <v>45231</v>
      </c>
      <c r="E2887" s="386">
        <v>11</v>
      </c>
      <c r="F2887" s="386">
        <v>2023</v>
      </c>
      <c r="G2887" s="388">
        <v>0</v>
      </c>
      <c r="H2887" s="388">
        <v>28</v>
      </c>
      <c r="I2887" s="388">
        <v>0</v>
      </c>
      <c r="J2887" s="388">
        <v>0</v>
      </c>
      <c r="K2887" s="386" t="s">
        <v>82</v>
      </c>
      <c r="L2887" s="386" t="s">
        <v>41</v>
      </c>
      <c r="M2887" s="386" t="s">
        <v>244</v>
      </c>
      <c r="N2887" s="386" t="s">
        <v>83</v>
      </c>
      <c r="O2887" s="386" t="s">
        <v>84</v>
      </c>
      <c r="P2887" s="386" t="s">
        <v>46</v>
      </c>
      <c r="Q2887" s="386" t="s">
        <v>85</v>
      </c>
      <c r="R2887" s="386"/>
      <c r="S2887" s="386"/>
      <c r="T2887" s="386" t="s">
        <v>394</v>
      </c>
      <c r="U2887" s="386" t="s">
        <v>409</v>
      </c>
    </row>
    <row r="2888" spans="1:21">
      <c r="A2888" s="386" t="s">
        <v>82</v>
      </c>
      <c r="B2888" s="386" t="s">
        <v>13</v>
      </c>
      <c r="C2888" s="386"/>
      <c r="D2888" s="387">
        <v>45231</v>
      </c>
      <c r="E2888" s="386">
        <v>11</v>
      </c>
      <c r="F2888" s="386">
        <v>2023</v>
      </c>
      <c r="G2888" s="388">
        <v>0</v>
      </c>
      <c r="H2888" s="388">
        <v>28</v>
      </c>
      <c r="I2888" s="388">
        <v>0</v>
      </c>
      <c r="J2888" s="388">
        <v>0</v>
      </c>
      <c r="K2888" s="386" t="s">
        <v>82</v>
      </c>
      <c r="L2888" s="386" t="s">
        <v>41</v>
      </c>
      <c r="M2888" s="386" t="s">
        <v>244</v>
      </c>
      <c r="N2888" s="386" t="s">
        <v>83</v>
      </c>
      <c r="O2888" s="386" t="s">
        <v>84</v>
      </c>
      <c r="P2888" s="386" t="s">
        <v>46</v>
      </c>
      <c r="Q2888" s="386" t="s">
        <v>85</v>
      </c>
      <c r="R2888" s="386"/>
      <c r="S2888" s="386"/>
      <c r="T2888" s="386" t="s">
        <v>394</v>
      </c>
      <c r="U2888" s="386" t="s">
        <v>409</v>
      </c>
    </row>
    <row r="2889" spans="1:21">
      <c r="A2889" s="386" t="s">
        <v>82</v>
      </c>
      <c r="B2889" s="386" t="s">
        <v>14</v>
      </c>
      <c r="C2889" s="386"/>
      <c r="D2889" s="387">
        <v>45231</v>
      </c>
      <c r="E2889" s="386">
        <v>11</v>
      </c>
      <c r="F2889" s="386">
        <v>2023</v>
      </c>
      <c r="G2889" s="388">
        <v>0</v>
      </c>
      <c r="H2889" s="388">
        <v>28</v>
      </c>
      <c r="I2889" s="388">
        <v>0</v>
      </c>
      <c r="J2889" s="388">
        <v>0</v>
      </c>
      <c r="K2889" s="386" t="s">
        <v>82</v>
      </c>
      <c r="L2889" s="386" t="s">
        <v>41</v>
      </c>
      <c r="M2889" s="386" t="s">
        <v>244</v>
      </c>
      <c r="N2889" s="386" t="s">
        <v>83</v>
      </c>
      <c r="O2889" s="386" t="s">
        <v>84</v>
      </c>
      <c r="P2889" s="386" t="s">
        <v>46</v>
      </c>
      <c r="Q2889" s="386" t="s">
        <v>85</v>
      </c>
      <c r="R2889" s="386"/>
      <c r="S2889" s="386"/>
      <c r="T2889" s="386" t="s">
        <v>394</v>
      </c>
      <c r="U2889" s="386" t="s">
        <v>409</v>
      </c>
    </row>
    <row r="2890" spans="1:21">
      <c r="A2890" s="386" t="s">
        <v>87</v>
      </c>
      <c r="B2890" s="386" t="s">
        <v>142</v>
      </c>
      <c r="C2890" s="386" t="s">
        <v>7</v>
      </c>
      <c r="D2890" s="387">
        <v>45231</v>
      </c>
      <c r="E2890" s="386">
        <v>11</v>
      </c>
      <c r="F2890" s="386">
        <v>2023</v>
      </c>
      <c r="G2890" s="388">
        <v>29.807692307692307</v>
      </c>
      <c r="H2890" s="388">
        <v>28</v>
      </c>
      <c r="I2890" s="388">
        <v>2.7820512820512819</v>
      </c>
      <c r="J2890" s="388">
        <v>0</v>
      </c>
      <c r="K2890" s="386" t="s">
        <v>351</v>
      </c>
      <c r="L2890" s="386" t="s">
        <v>86</v>
      </c>
      <c r="M2890" s="386" t="s">
        <v>244</v>
      </c>
      <c r="N2890" s="386" t="s">
        <v>62</v>
      </c>
      <c r="O2890" s="386" t="s">
        <v>88</v>
      </c>
      <c r="P2890" s="386" t="s">
        <v>90</v>
      </c>
      <c r="Q2890" s="386" t="s">
        <v>89</v>
      </c>
      <c r="R2890" s="386"/>
      <c r="S2890" s="386"/>
      <c r="T2890" s="386" t="s">
        <v>394</v>
      </c>
      <c r="U2890" s="386" t="s">
        <v>409</v>
      </c>
    </row>
    <row r="2891" spans="1:21">
      <c r="A2891" s="386" t="s">
        <v>87</v>
      </c>
      <c r="B2891" s="386" t="s">
        <v>143</v>
      </c>
      <c r="C2891" s="386" t="s">
        <v>7</v>
      </c>
      <c r="D2891" s="387">
        <v>45231</v>
      </c>
      <c r="E2891" s="386">
        <v>11</v>
      </c>
      <c r="F2891" s="386">
        <v>2023</v>
      </c>
      <c r="G2891" s="388">
        <v>29.807692307692307</v>
      </c>
      <c r="H2891" s="388">
        <v>28</v>
      </c>
      <c r="I2891" s="388">
        <v>2.7820512820512819</v>
      </c>
      <c r="J2891" s="388">
        <v>0</v>
      </c>
      <c r="K2891" s="386" t="s">
        <v>351</v>
      </c>
      <c r="L2891" s="386" t="s">
        <v>86</v>
      </c>
      <c r="M2891" s="386" t="s">
        <v>244</v>
      </c>
      <c r="N2891" s="386" t="s">
        <v>62</v>
      </c>
      <c r="O2891" s="386" t="s">
        <v>88</v>
      </c>
      <c r="P2891" s="386" t="s">
        <v>90</v>
      </c>
      <c r="Q2891" s="386" t="s">
        <v>89</v>
      </c>
      <c r="R2891" s="386"/>
      <c r="S2891" s="386"/>
      <c r="T2891" s="386" t="s">
        <v>394</v>
      </c>
      <c r="U2891" s="386" t="s">
        <v>409</v>
      </c>
    </row>
    <row r="2892" spans="1:21">
      <c r="A2892" s="386" t="s">
        <v>87</v>
      </c>
      <c r="B2892" s="386" t="s">
        <v>144</v>
      </c>
      <c r="C2892" s="386" t="s">
        <v>7</v>
      </c>
      <c r="D2892" s="387">
        <v>45231</v>
      </c>
      <c r="E2892" s="386">
        <v>11</v>
      </c>
      <c r="F2892" s="386">
        <v>2023</v>
      </c>
      <c r="G2892" s="388">
        <v>17.884615384615383</v>
      </c>
      <c r="H2892" s="388">
        <v>28</v>
      </c>
      <c r="I2892" s="388">
        <v>1.6692307692307691</v>
      </c>
      <c r="J2892" s="388">
        <v>2.5000000000000001E-2</v>
      </c>
      <c r="K2892" s="386" t="s">
        <v>351</v>
      </c>
      <c r="L2892" s="386" t="s">
        <v>86</v>
      </c>
      <c r="M2892" s="386" t="s">
        <v>244</v>
      </c>
      <c r="N2892" s="386" t="s">
        <v>62</v>
      </c>
      <c r="O2892" s="386" t="s">
        <v>88</v>
      </c>
      <c r="P2892" s="386" t="s">
        <v>90</v>
      </c>
      <c r="Q2892" s="386" t="s">
        <v>89</v>
      </c>
      <c r="R2892" s="386"/>
      <c r="S2892" s="386"/>
      <c r="T2892" s="386" t="s">
        <v>394</v>
      </c>
      <c r="U2892" s="386" t="s">
        <v>409</v>
      </c>
    </row>
    <row r="2893" spans="1:21">
      <c r="A2893" s="386" t="s">
        <v>87</v>
      </c>
      <c r="B2893" s="386" t="s">
        <v>145</v>
      </c>
      <c r="C2893" s="386" t="s">
        <v>8</v>
      </c>
      <c r="D2893" s="387">
        <v>45231</v>
      </c>
      <c r="E2893" s="386">
        <v>11</v>
      </c>
      <c r="F2893" s="386">
        <v>2023</v>
      </c>
      <c r="G2893" s="388">
        <v>29.807692307692307</v>
      </c>
      <c r="H2893" s="388">
        <v>28</v>
      </c>
      <c r="I2893" s="388">
        <v>2.7820512820512819</v>
      </c>
      <c r="J2893" s="388">
        <v>0</v>
      </c>
      <c r="K2893" s="386" t="s">
        <v>351</v>
      </c>
      <c r="L2893" s="386" t="s">
        <v>86</v>
      </c>
      <c r="M2893" s="386" t="s">
        <v>244</v>
      </c>
      <c r="N2893" s="386" t="s">
        <v>62</v>
      </c>
      <c r="O2893" s="386" t="s">
        <v>88</v>
      </c>
      <c r="P2893" s="386" t="s">
        <v>90</v>
      </c>
      <c r="Q2893" s="386" t="s">
        <v>89</v>
      </c>
      <c r="R2893" s="386"/>
      <c r="S2893" s="386"/>
      <c r="T2893" s="386" t="s">
        <v>394</v>
      </c>
      <c r="U2893" s="386" t="s">
        <v>409</v>
      </c>
    </row>
    <row r="2894" spans="1:21">
      <c r="A2894" s="386" t="s">
        <v>87</v>
      </c>
      <c r="B2894" s="386" t="s">
        <v>146</v>
      </c>
      <c r="C2894" s="386" t="s">
        <v>8</v>
      </c>
      <c r="D2894" s="387">
        <v>45231</v>
      </c>
      <c r="E2894" s="386">
        <v>11</v>
      </c>
      <c r="F2894" s="386">
        <v>2023</v>
      </c>
      <c r="G2894" s="388">
        <v>29.807692307692307</v>
      </c>
      <c r="H2894" s="388">
        <v>28</v>
      </c>
      <c r="I2894" s="388">
        <v>2.7820512820512819</v>
      </c>
      <c r="J2894" s="388">
        <v>0</v>
      </c>
      <c r="K2894" s="386" t="s">
        <v>351</v>
      </c>
      <c r="L2894" s="386" t="s">
        <v>86</v>
      </c>
      <c r="M2894" s="386" t="s">
        <v>244</v>
      </c>
      <c r="N2894" s="386" t="s">
        <v>62</v>
      </c>
      <c r="O2894" s="386" t="s">
        <v>88</v>
      </c>
      <c r="P2894" s="386" t="s">
        <v>90</v>
      </c>
      <c r="Q2894" s="386" t="s">
        <v>89</v>
      </c>
      <c r="R2894" s="386"/>
      <c r="S2894" s="386"/>
      <c r="T2894" s="386" t="s">
        <v>394</v>
      </c>
      <c r="U2894" s="386" t="s">
        <v>409</v>
      </c>
    </row>
    <row r="2895" spans="1:21">
      <c r="A2895" s="386" t="s">
        <v>87</v>
      </c>
      <c r="B2895" s="386" t="s">
        <v>141</v>
      </c>
      <c r="C2895" s="386" t="s">
        <v>8</v>
      </c>
      <c r="D2895" s="387">
        <v>45231</v>
      </c>
      <c r="E2895" s="386">
        <v>11</v>
      </c>
      <c r="F2895" s="386">
        <v>2023</v>
      </c>
      <c r="G2895" s="388">
        <v>0</v>
      </c>
      <c r="H2895" s="388">
        <v>28</v>
      </c>
      <c r="I2895" s="388">
        <v>0</v>
      </c>
      <c r="J2895" s="388">
        <v>0</v>
      </c>
      <c r="K2895" s="386" t="s">
        <v>351</v>
      </c>
      <c r="L2895" s="386" t="s">
        <v>86</v>
      </c>
      <c r="M2895" s="386" t="s">
        <v>244</v>
      </c>
      <c r="N2895" s="386" t="s">
        <v>62</v>
      </c>
      <c r="O2895" s="386" t="s">
        <v>88</v>
      </c>
      <c r="P2895" s="386" t="s">
        <v>90</v>
      </c>
      <c r="Q2895" s="386" t="s">
        <v>89</v>
      </c>
      <c r="R2895" s="386"/>
      <c r="S2895" s="386"/>
      <c r="T2895" s="386" t="s">
        <v>394</v>
      </c>
      <c r="U2895" s="386" t="s">
        <v>409</v>
      </c>
    </row>
    <row r="2896" spans="1:21">
      <c r="A2896" s="386" t="s">
        <v>87</v>
      </c>
      <c r="B2896" s="386" t="s">
        <v>9</v>
      </c>
      <c r="C2896" s="386" t="s">
        <v>9</v>
      </c>
      <c r="D2896" s="387">
        <v>45231</v>
      </c>
      <c r="E2896" s="386">
        <v>11</v>
      </c>
      <c r="F2896" s="386">
        <v>2023</v>
      </c>
      <c r="G2896" s="388">
        <v>23.846153846153847</v>
      </c>
      <c r="H2896" s="388">
        <v>28</v>
      </c>
      <c r="I2896" s="388">
        <v>2.2256410256410257</v>
      </c>
      <c r="J2896" s="388">
        <v>0</v>
      </c>
      <c r="K2896" s="386" t="s">
        <v>351</v>
      </c>
      <c r="L2896" s="386" t="s">
        <v>86</v>
      </c>
      <c r="M2896" s="386" t="s">
        <v>244</v>
      </c>
      <c r="N2896" s="386" t="s">
        <v>62</v>
      </c>
      <c r="O2896" s="386" t="s">
        <v>88</v>
      </c>
      <c r="P2896" s="386" t="s">
        <v>90</v>
      </c>
      <c r="Q2896" s="386" t="s">
        <v>89</v>
      </c>
      <c r="R2896" s="386"/>
      <c r="S2896" s="386"/>
      <c r="T2896" s="386" t="s">
        <v>394</v>
      </c>
      <c r="U2896" s="386" t="s">
        <v>409</v>
      </c>
    </row>
    <row r="2897" spans="1:21">
      <c r="A2897" s="386" t="s">
        <v>87</v>
      </c>
      <c r="B2897" s="386" t="s">
        <v>10</v>
      </c>
      <c r="C2897" s="386" t="s">
        <v>10</v>
      </c>
      <c r="D2897" s="387">
        <v>45231</v>
      </c>
      <c r="E2897" s="386">
        <v>11</v>
      </c>
      <c r="F2897" s="386">
        <v>2023</v>
      </c>
      <c r="G2897" s="388">
        <v>23.846153846153847</v>
      </c>
      <c r="H2897" s="388">
        <v>28</v>
      </c>
      <c r="I2897" s="388">
        <v>2.2256410256410257</v>
      </c>
      <c r="J2897" s="388">
        <v>0</v>
      </c>
      <c r="K2897" s="386" t="s">
        <v>351</v>
      </c>
      <c r="L2897" s="386" t="s">
        <v>86</v>
      </c>
      <c r="M2897" s="386" t="s">
        <v>244</v>
      </c>
      <c r="N2897" s="386" t="s">
        <v>62</v>
      </c>
      <c r="O2897" s="386" t="s">
        <v>88</v>
      </c>
      <c r="P2897" s="386" t="s">
        <v>90</v>
      </c>
      <c r="Q2897" s="386" t="s">
        <v>89</v>
      </c>
      <c r="R2897" s="386"/>
      <c r="S2897" s="386"/>
      <c r="T2897" s="386" t="s">
        <v>394</v>
      </c>
      <c r="U2897" s="386" t="s">
        <v>409</v>
      </c>
    </row>
    <row r="2898" spans="1:21">
      <c r="A2898" s="386" t="s">
        <v>87</v>
      </c>
      <c r="B2898" s="386" t="s">
        <v>5</v>
      </c>
      <c r="C2898" s="386" t="s">
        <v>5</v>
      </c>
      <c r="D2898" s="387">
        <v>45231</v>
      </c>
      <c r="E2898" s="386">
        <v>11</v>
      </c>
      <c r="F2898" s="386">
        <v>2023</v>
      </c>
      <c r="G2898" s="388">
        <v>35.769230769230766</v>
      </c>
      <c r="H2898" s="388">
        <v>28</v>
      </c>
      <c r="I2898" s="388">
        <v>3.3384615384615381</v>
      </c>
      <c r="J2898" s="388">
        <v>0</v>
      </c>
      <c r="K2898" s="386" t="s">
        <v>351</v>
      </c>
      <c r="L2898" s="386" t="s">
        <v>86</v>
      </c>
      <c r="M2898" s="386" t="s">
        <v>244</v>
      </c>
      <c r="N2898" s="386" t="s">
        <v>62</v>
      </c>
      <c r="O2898" s="386" t="s">
        <v>88</v>
      </c>
      <c r="P2898" s="386" t="s">
        <v>90</v>
      </c>
      <c r="Q2898" s="386" t="s">
        <v>89</v>
      </c>
      <c r="R2898" s="386"/>
      <c r="S2898" s="386"/>
      <c r="T2898" s="386" t="s">
        <v>394</v>
      </c>
      <c r="U2898" s="386" t="s">
        <v>409</v>
      </c>
    </row>
    <row r="2899" spans="1:21">
      <c r="A2899" s="386" t="s">
        <v>87</v>
      </c>
      <c r="B2899" s="386" t="s">
        <v>148</v>
      </c>
      <c r="C2899" s="386" t="s">
        <v>11</v>
      </c>
      <c r="D2899" s="387">
        <v>45231</v>
      </c>
      <c r="E2899" s="386">
        <v>11</v>
      </c>
      <c r="F2899" s="386">
        <v>2023</v>
      </c>
      <c r="G2899" s="388">
        <v>29.807692307692307</v>
      </c>
      <c r="H2899" s="388">
        <v>28</v>
      </c>
      <c r="I2899" s="388">
        <v>2.7820512820512819</v>
      </c>
      <c r="J2899" s="388">
        <v>0</v>
      </c>
      <c r="K2899" s="386" t="s">
        <v>351</v>
      </c>
      <c r="L2899" s="386" t="s">
        <v>86</v>
      </c>
      <c r="M2899" s="386" t="s">
        <v>244</v>
      </c>
      <c r="N2899" s="386" t="s">
        <v>62</v>
      </c>
      <c r="O2899" s="386" t="s">
        <v>88</v>
      </c>
      <c r="P2899" s="386" t="s">
        <v>90</v>
      </c>
      <c r="Q2899" s="386" t="s">
        <v>89</v>
      </c>
      <c r="R2899" s="386"/>
      <c r="S2899" s="386"/>
      <c r="T2899" s="386" t="s">
        <v>394</v>
      </c>
      <c r="U2899" s="386" t="s">
        <v>409</v>
      </c>
    </row>
    <row r="2900" spans="1:21">
      <c r="A2900" s="386" t="s">
        <v>87</v>
      </c>
      <c r="B2900" s="386" t="s">
        <v>149</v>
      </c>
      <c r="C2900" s="386" t="s">
        <v>11</v>
      </c>
      <c r="D2900" s="387">
        <v>45231</v>
      </c>
      <c r="E2900" s="386">
        <v>11</v>
      </c>
      <c r="F2900" s="386">
        <v>2023</v>
      </c>
      <c r="G2900" s="388">
        <v>29.807692307692307</v>
      </c>
      <c r="H2900" s="388">
        <v>28</v>
      </c>
      <c r="I2900" s="388">
        <v>2.7820512820512819</v>
      </c>
      <c r="J2900" s="388">
        <v>0</v>
      </c>
      <c r="K2900" s="386" t="s">
        <v>351</v>
      </c>
      <c r="L2900" s="386" t="s">
        <v>86</v>
      </c>
      <c r="M2900" s="386" t="s">
        <v>244</v>
      </c>
      <c r="N2900" s="386" t="s">
        <v>62</v>
      </c>
      <c r="O2900" s="386" t="s">
        <v>88</v>
      </c>
      <c r="P2900" s="386" t="s">
        <v>90</v>
      </c>
      <c r="Q2900" s="386" t="s">
        <v>89</v>
      </c>
      <c r="R2900" s="386"/>
      <c r="S2900" s="386"/>
      <c r="T2900" s="386" t="s">
        <v>394</v>
      </c>
      <c r="U2900" s="386" t="s">
        <v>409</v>
      </c>
    </row>
    <row r="2901" spans="1:21">
      <c r="A2901" s="386" t="s">
        <v>87</v>
      </c>
      <c r="B2901" s="386" t="s">
        <v>12</v>
      </c>
      <c r="C2901" s="386" t="s">
        <v>12</v>
      </c>
      <c r="D2901" s="387">
        <v>45231</v>
      </c>
      <c r="E2901" s="386">
        <v>11</v>
      </c>
      <c r="F2901" s="386">
        <v>2023</v>
      </c>
      <c r="G2901" s="388">
        <v>0</v>
      </c>
      <c r="H2901" s="388">
        <v>28</v>
      </c>
      <c r="I2901" s="388">
        <v>0</v>
      </c>
      <c r="J2901" s="388">
        <v>0</v>
      </c>
      <c r="K2901" s="386" t="s">
        <v>351</v>
      </c>
      <c r="L2901" s="386" t="s">
        <v>86</v>
      </c>
      <c r="M2901" s="386" t="s">
        <v>244</v>
      </c>
      <c r="N2901" s="386" t="s">
        <v>62</v>
      </c>
      <c r="O2901" s="386" t="s">
        <v>88</v>
      </c>
      <c r="P2901" s="386" t="s">
        <v>90</v>
      </c>
      <c r="Q2901" s="386" t="s">
        <v>89</v>
      </c>
      <c r="R2901" s="386"/>
      <c r="S2901" s="386"/>
      <c r="T2901" s="386" t="s">
        <v>394</v>
      </c>
      <c r="U2901" s="386" t="s">
        <v>409</v>
      </c>
    </row>
    <row r="2902" spans="1:21">
      <c r="A2902" s="386" t="s">
        <v>87</v>
      </c>
      <c r="B2902" s="386" t="s">
        <v>15</v>
      </c>
      <c r="C2902" s="386" t="s">
        <v>15</v>
      </c>
      <c r="D2902" s="387">
        <v>45231</v>
      </c>
      <c r="E2902" s="386">
        <v>11</v>
      </c>
      <c r="F2902" s="386">
        <v>2023</v>
      </c>
      <c r="G2902" s="388">
        <v>5.9615384615384617</v>
      </c>
      <c r="H2902" s="388">
        <v>28</v>
      </c>
      <c r="I2902" s="388">
        <v>0.55641025641025643</v>
      </c>
      <c r="J2902" s="388">
        <v>0</v>
      </c>
      <c r="K2902" s="386" t="s">
        <v>351</v>
      </c>
      <c r="L2902" s="386" t="s">
        <v>86</v>
      </c>
      <c r="M2902" s="386" t="s">
        <v>244</v>
      </c>
      <c r="N2902" s="386" t="s">
        <v>62</v>
      </c>
      <c r="O2902" s="386" t="s">
        <v>88</v>
      </c>
      <c r="P2902" s="386" t="s">
        <v>90</v>
      </c>
      <c r="Q2902" s="386" t="s">
        <v>89</v>
      </c>
      <c r="R2902" s="386"/>
      <c r="S2902" s="386"/>
      <c r="T2902" s="386" t="s">
        <v>394</v>
      </c>
      <c r="U2902" s="386" t="s">
        <v>409</v>
      </c>
    </row>
    <row r="2903" spans="1:21">
      <c r="A2903" s="386" t="s">
        <v>87</v>
      </c>
      <c r="B2903" s="386" t="s">
        <v>16</v>
      </c>
      <c r="C2903" s="386" t="s">
        <v>16</v>
      </c>
      <c r="D2903" s="387">
        <v>45231</v>
      </c>
      <c r="E2903" s="386">
        <v>11</v>
      </c>
      <c r="F2903" s="386">
        <v>2023</v>
      </c>
      <c r="G2903" s="388">
        <v>0</v>
      </c>
      <c r="H2903" s="388">
        <v>28</v>
      </c>
      <c r="I2903" s="388">
        <v>0</v>
      </c>
      <c r="J2903" s="388">
        <v>0</v>
      </c>
      <c r="K2903" s="386" t="s">
        <v>351</v>
      </c>
      <c r="L2903" s="386" t="s">
        <v>86</v>
      </c>
      <c r="M2903" s="386" t="s">
        <v>244</v>
      </c>
      <c r="N2903" s="386" t="s">
        <v>62</v>
      </c>
      <c r="O2903" s="386" t="s">
        <v>88</v>
      </c>
      <c r="P2903" s="386" t="s">
        <v>90</v>
      </c>
      <c r="Q2903" s="386" t="s">
        <v>89</v>
      </c>
      <c r="R2903" s="386"/>
      <c r="S2903" s="386"/>
      <c r="T2903" s="386" t="s">
        <v>394</v>
      </c>
      <c r="U2903" s="386" t="s">
        <v>409</v>
      </c>
    </row>
    <row r="2904" spans="1:21">
      <c r="A2904" s="386" t="s">
        <v>87</v>
      </c>
      <c r="B2904" s="386" t="s">
        <v>17</v>
      </c>
      <c r="C2904" s="386" t="s">
        <v>17</v>
      </c>
      <c r="D2904" s="387">
        <v>45231</v>
      </c>
      <c r="E2904" s="386">
        <v>11</v>
      </c>
      <c r="F2904" s="386">
        <v>2023</v>
      </c>
      <c r="G2904" s="388">
        <v>0</v>
      </c>
      <c r="H2904" s="388">
        <v>28</v>
      </c>
      <c r="I2904" s="388">
        <v>0</v>
      </c>
      <c r="J2904" s="388">
        <v>0</v>
      </c>
      <c r="K2904" s="386" t="s">
        <v>351</v>
      </c>
      <c r="L2904" s="386" t="s">
        <v>86</v>
      </c>
      <c r="M2904" s="386" t="s">
        <v>244</v>
      </c>
      <c r="N2904" s="386" t="s">
        <v>62</v>
      </c>
      <c r="O2904" s="386" t="s">
        <v>88</v>
      </c>
      <c r="P2904" s="386" t="s">
        <v>90</v>
      </c>
      <c r="Q2904" s="386" t="s">
        <v>89</v>
      </c>
      <c r="R2904" s="386"/>
      <c r="S2904" s="386"/>
      <c r="T2904" s="386" t="s">
        <v>394</v>
      </c>
      <c r="U2904" s="386" t="s">
        <v>409</v>
      </c>
    </row>
    <row r="2905" spans="1:21">
      <c r="A2905" s="386" t="s">
        <v>87</v>
      </c>
      <c r="B2905" s="386" t="s">
        <v>157</v>
      </c>
      <c r="C2905" s="386" t="s">
        <v>132</v>
      </c>
      <c r="D2905" s="387">
        <v>45231</v>
      </c>
      <c r="E2905" s="386">
        <v>11</v>
      </c>
      <c r="F2905" s="386">
        <v>2023</v>
      </c>
      <c r="G2905" s="388">
        <v>23.846153846153847</v>
      </c>
      <c r="H2905" s="388">
        <v>28</v>
      </c>
      <c r="I2905" s="388">
        <v>2.2256410256410257</v>
      </c>
      <c r="J2905" s="388">
        <v>0</v>
      </c>
      <c r="K2905" s="386" t="s">
        <v>351</v>
      </c>
      <c r="L2905" s="386" t="s">
        <v>86</v>
      </c>
      <c r="M2905" s="386" t="s">
        <v>244</v>
      </c>
      <c r="N2905" s="386" t="s">
        <v>62</v>
      </c>
      <c r="O2905" s="386" t="s">
        <v>88</v>
      </c>
      <c r="P2905" s="386" t="s">
        <v>90</v>
      </c>
      <c r="Q2905" s="386" t="s">
        <v>89</v>
      </c>
      <c r="R2905" s="386"/>
      <c r="S2905" s="386"/>
      <c r="T2905" s="386" t="s">
        <v>394</v>
      </c>
      <c r="U2905" s="386" t="s">
        <v>409</v>
      </c>
    </row>
    <row r="2906" spans="1:21">
      <c r="A2906" s="386" t="s">
        <v>87</v>
      </c>
      <c r="B2906" s="386" t="s">
        <v>13</v>
      </c>
      <c r="C2906" s="386" t="s">
        <v>13</v>
      </c>
      <c r="D2906" s="387">
        <v>45231</v>
      </c>
      <c r="E2906" s="386">
        <v>11</v>
      </c>
      <c r="F2906" s="386">
        <v>2023</v>
      </c>
      <c r="G2906" s="388">
        <v>0</v>
      </c>
      <c r="H2906" s="388">
        <v>28</v>
      </c>
      <c r="I2906" s="388">
        <v>0</v>
      </c>
      <c r="J2906" s="388">
        <v>0</v>
      </c>
      <c r="K2906" s="386" t="s">
        <v>351</v>
      </c>
      <c r="L2906" s="386" t="s">
        <v>86</v>
      </c>
      <c r="M2906" s="386" t="s">
        <v>244</v>
      </c>
      <c r="N2906" s="386" t="s">
        <v>62</v>
      </c>
      <c r="O2906" s="386" t="s">
        <v>88</v>
      </c>
      <c r="P2906" s="386" t="s">
        <v>90</v>
      </c>
      <c r="Q2906" s="386" t="s">
        <v>89</v>
      </c>
      <c r="R2906" s="386"/>
      <c r="S2906" s="386"/>
      <c r="T2906" s="386" t="s">
        <v>394</v>
      </c>
      <c r="U2906" s="386" t="s">
        <v>409</v>
      </c>
    </row>
    <row r="2907" spans="1:21">
      <c r="A2907" s="386" t="s">
        <v>87</v>
      </c>
      <c r="B2907" s="386" t="s">
        <v>14</v>
      </c>
      <c r="C2907" s="386" t="s">
        <v>14</v>
      </c>
      <c r="D2907" s="387">
        <v>45231</v>
      </c>
      <c r="E2907" s="386">
        <v>11</v>
      </c>
      <c r="F2907" s="386">
        <v>2023</v>
      </c>
      <c r="G2907" s="388">
        <v>0</v>
      </c>
      <c r="H2907" s="388">
        <v>28</v>
      </c>
      <c r="I2907" s="388">
        <v>0</v>
      </c>
      <c r="J2907" s="388">
        <v>0</v>
      </c>
      <c r="K2907" s="386" t="s">
        <v>351</v>
      </c>
      <c r="L2907" s="386" t="s">
        <v>86</v>
      </c>
      <c r="M2907" s="386" t="s">
        <v>244</v>
      </c>
      <c r="N2907" s="386" t="s">
        <v>62</v>
      </c>
      <c r="O2907" s="386" t="s">
        <v>88</v>
      </c>
      <c r="P2907" s="386" t="s">
        <v>90</v>
      </c>
      <c r="Q2907" s="386" t="s">
        <v>89</v>
      </c>
      <c r="R2907" s="386"/>
      <c r="S2907" s="386"/>
      <c r="T2907" s="386" t="s">
        <v>394</v>
      </c>
      <c r="U2907" s="386" t="s">
        <v>409</v>
      </c>
    </row>
    <row r="2908" spans="1:21">
      <c r="A2908" s="386" t="s">
        <v>91</v>
      </c>
      <c r="B2908" s="386" t="s">
        <v>153</v>
      </c>
      <c r="C2908" s="386"/>
      <c r="D2908" s="387">
        <v>45231</v>
      </c>
      <c r="E2908" s="386">
        <v>11</v>
      </c>
      <c r="F2908" s="386">
        <v>2023</v>
      </c>
      <c r="G2908" s="388">
        <v>168.67469879518072</v>
      </c>
      <c r="H2908" s="388">
        <v>28</v>
      </c>
      <c r="I2908" s="388">
        <v>15.742971887550199</v>
      </c>
      <c r="J2908" s="388">
        <v>0</v>
      </c>
      <c r="K2908" s="386" t="s">
        <v>352</v>
      </c>
      <c r="L2908" s="386" t="s">
        <v>86</v>
      </c>
      <c r="M2908" s="386" t="s">
        <v>244</v>
      </c>
      <c r="N2908" s="386" t="s">
        <v>62</v>
      </c>
      <c r="O2908" s="386" t="s">
        <v>88</v>
      </c>
      <c r="P2908" s="386" t="s">
        <v>90</v>
      </c>
      <c r="Q2908" s="386" t="s">
        <v>92</v>
      </c>
      <c r="R2908" s="386"/>
      <c r="S2908" s="386"/>
      <c r="T2908" s="386" t="s">
        <v>394</v>
      </c>
      <c r="U2908" s="386" t="s">
        <v>409</v>
      </c>
    </row>
    <row r="2909" spans="1:21">
      <c r="A2909" s="386" t="s">
        <v>91</v>
      </c>
      <c r="B2909" s="386" t="s">
        <v>375</v>
      </c>
      <c r="C2909" s="386"/>
      <c r="D2909" s="387">
        <v>45231</v>
      </c>
      <c r="E2909" s="386">
        <v>11</v>
      </c>
      <c r="F2909" s="386">
        <v>2023</v>
      </c>
      <c r="G2909" s="388">
        <v>144.57831325301206</v>
      </c>
      <c r="H2909" s="388">
        <v>28</v>
      </c>
      <c r="I2909" s="388">
        <v>13.493975903614459</v>
      </c>
      <c r="J2909" s="388">
        <v>0</v>
      </c>
      <c r="K2909" s="386" t="s">
        <v>352</v>
      </c>
      <c r="L2909" s="386" t="s">
        <v>86</v>
      </c>
      <c r="M2909" s="386" t="s">
        <v>244</v>
      </c>
      <c r="N2909" s="386" t="s">
        <v>62</v>
      </c>
      <c r="O2909" s="386" t="s">
        <v>88</v>
      </c>
      <c r="P2909" s="386" t="s">
        <v>90</v>
      </c>
      <c r="Q2909" s="386" t="s">
        <v>92</v>
      </c>
      <c r="R2909" s="386"/>
      <c r="S2909" s="386"/>
      <c r="T2909" s="386" t="s">
        <v>394</v>
      </c>
      <c r="U2909" s="386" t="s">
        <v>409</v>
      </c>
    </row>
    <row r="2910" spans="1:21">
      <c r="A2910" s="386" t="s">
        <v>91</v>
      </c>
      <c r="B2910" s="386" t="s">
        <v>152</v>
      </c>
      <c r="C2910" s="386"/>
      <c r="D2910" s="387">
        <v>45231</v>
      </c>
      <c r="E2910" s="386">
        <v>11</v>
      </c>
      <c r="F2910" s="386">
        <v>2023</v>
      </c>
      <c r="G2910" s="388">
        <v>144.57831325301206</v>
      </c>
      <c r="H2910" s="388">
        <v>28</v>
      </c>
      <c r="I2910" s="388">
        <v>13.493975903614459</v>
      </c>
      <c r="J2910" s="388">
        <v>0</v>
      </c>
      <c r="K2910" s="386" t="s">
        <v>352</v>
      </c>
      <c r="L2910" s="386" t="s">
        <v>86</v>
      </c>
      <c r="M2910" s="386" t="s">
        <v>244</v>
      </c>
      <c r="N2910" s="386" t="s">
        <v>62</v>
      </c>
      <c r="O2910" s="386" t="s">
        <v>88</v>
      </c>
      <c r="P2910" s="386" t="s">
        <v>90</v>
      </c>
      <c r="Q2910" s="386" t="s">
        <v>92</v>
      </c>
      <c r="R2910" s="386"/>
      <c r="S2910" s="386"/>
      <c r="T2910" s="386" t="s">
        <v>394</v>
      </c>
      <c r="U2910" s="386" t="s">
        <v>409</v>
      </c>
    </row>
    <row r="2911" spans="1:21">
      <c r="A2911" s="386" t="s">
        <v>91</v>
      </c>
      <c r="B2911" s="386" t="s">
        <v>376</v>
      </c>
      <c r="C2911" s="386"/>
      <c r="D2911" s="387">
        <v>45231</v>
      </c>
      <c r="E2911" s="386">
        <v>11</v>
      </c>
      <c r="F2911" s="386">
        <v>2023</v>
      </c>
      <c r="G2911" s="388">
        <v>48.192771084337352</v>
      </c>
      <c r="H2911" s="388">
        <v>28</v>
      </c>
      <c r="I2911" s="388">
        <v>4.4979919678714868</v>
      </c>
      <c r="J2911" s="388">
        <v>0</v>
      </c>
      <c r="K2911" s="386" t="s">
        <v>352</v>
      </c>
      <c r="L2911" s="386" t="s">
        <v>86</v>
      </c>
      <c r="M2911" s="386" t="s">
        <v>244</v>
      </c>
      <c r="N2911" s="386" t="s">
        <v>62</v>
      </c>
      <c r="O2911" s="386" t="s">
        <v>88</v>
      </c>
      <c r="P2911" s="386" t="s">
        <v>90</v>
      </c>
      <c r="Q2911" s="386" t="s">
        <v>92</v>
      </c>
      <c r="R2911" s="386"/>
      <c r="S2911" s="386"/>
      <c r="T2911" s="386" t="s">
        <v>394</v>
      </c>
      <c r="U2911" s="386" t="s">
        <v>409</v>
      </c>
    </row>
    <row r="2912" spans="1:21">
      <c r="A2912" s="386" t="s">
        <v>91</v>
      </c>
      <c r="B2912" s="386" t="s">
        <v>9</v>
      </c>
      <c r="C2912" s="386"/>
      <c r="D2912" s="387">
        <v>45231</v>
      </c>
      <c r="E2912" s="386">
        <v>11</v>
      </c>
      <c r="F2912" s="386">
        <v>2023</v>
      </c>
      <c r="G2912" s="388">
        <v>72.289156626506028</v>
      </c>
      <c r="H2912" s="388">
        <v>28</v>
      </c>
      <c r="I2912" s="388">
        <v>6.7469879518072293</v>
      </c>
      <c r="J2912" s="388">
        <v>0</v>
      </c>
      <c r="K2912" s="386" t="s">
        <v>352</v>
      </c>
      <c r="L2912" s="386" t="s">
        <v>86</v>
      </c>
      <c r="M2912" s="386" t="s">
        <v>244</v>
      </c>
      <c r="N2912" s="386" t="s">
        <v>62</v>
      </c>
      <c r="O2912" s="386" t="s">
        <v>88</v>
      </c>
      <c r="P2912" s="386" t="s">
        <v>90</v>
      </c>
      <c r="Q2912" s="386" t="s">
        <v>92</v>
      </c>
      <c r="R2912" s="386"/>
      <c r="S2912" s="386"/>
      <c r="T2912" s="386" t="s">
        <v>394</v>
      </c>
      <c r="U2912" s="386" t="s">
        <v>409</v>
      </c>
    </row>
    <row r="2913" spans="1:21">
      <c r="A2913" s="386" t="s">
        <v>91</v>
      </c>
      <c r="B2913" s="386" t="s">
        <v>10</v>
      </c>
      <c r="C2913" s="386"/>
      <c r="D2913" s="387">
        <v>45231</v>
      </c>
      <c r="E2913" s="386">
        <v>11</v>
      </c>
      <c r="F2913" s="386">
        <v>2023</v>
      </c>
      <c r="G2913" s="388">
        <v>84.337349397590359</v>
      </c>
      <c r="H2913" s="388">
        <v>28</v>
      </c>
      <c r="I2913" s="388">
        <v>7.8714859437750997</v>
      </c>
      <c r="J2913" s="388">
        <v>0</v>
      </c>
      <c r="K2913" s="386" t="s">
        <v>352</v>
      </c>
      <c r="L2913" s="386" t="s">
        <v>86</v>
      </c>
      <c r="M2913" s="386" t="s">
        <v>244</v>
      </c>
      <c r="N2913" s="386" t="s">
        <v>62</v>
      </c>
      <c r="O2913" s="386" t="s">
        <v>88</v>
      </c>
      <c r="P2913" s="386" t="s">
        <v>90</v>
      </c>
      <c r="Q2913" s="386" t="s">
        <v>92</v>
      </c>
      <c r="R2913" s="386"/>
      <c r="S2913" s="386"/>
      <c r="T2913" s="386" t="s">
        <v>394</v>
      </c>
      <c r="U2913" s="386" t="s">
        <v>409</v>
      </c>
    </row>
    <row r="2914" spans="1:21">
      <c r="A2914" s="386" t="s">
        <v>91</v>
      </c>
      <c r="B2914" s="386" t="s">
        <v>5</v>
      </c>
      <c r="C2914" s="386"/>
      <c r="D2914" s="387">
        <v>45231</v>
      </c>
      <c r="E2914" s="386">
        <v>11</v>
      </c>
      <c r="F2914" s="386">
        <v>2023</v>
      </c>
      <c r="G2914" s="388">
        <v>48.192771084337352</v>
      </c>
      <c r="H2914" s="388">
        <v>28</v>
      </c>
      <c r="I2914" s="388">
        <v>4.4979919678714868</v>
      </c>
      <c r="J2914" s="388">
        <v>0</v>
      </c>
      <c r="K2914" s="386" t="s">
        <v>352</v>
      </c>
      <c r="L2914" s="386" t="s">
        <v>86</v>
      </c>
      <c r="M2914" s="386" t="s">
        <v>244</v>
      </c>
      <c r="N2914" s="386" t="s">
        <v>62</v>
      </c>
      <c r="O2914" s="386" t="s">
        <v>88</v>
      </c>
      <c r="P2914" s="386" t="s">
        <v>90</v>
      </c>
      <c r="Q2914" s="386" t="s">
        <v>92</v>
      </c>
      <c r="R2914" s="386"/>
      <c r="S2914" s="386"/>
      <c r="T2914" s="386" t="s">
        <v>394</v>
      </c>
      <c r="U2914" s="386" t="s">
        <v>409</v>
      </c>
    </row>
    <row r="2915" spans="1:21">
      <c r="A2915" s="386" t="s">
        <v>91</v>
      </c>
      <c r="B2915" s="386" t="s">
        <v>11</v>
      </c>
      <c r="C2915" s="386"/>
      <c r="D2915" s="387">
        <v>45231</v>
      </c>
      <c r="E2915" s="386">
        <v>11</v>
      </c>
      <c r="F2915" s="386">
        <v>2023</v>
      </c>
      <c r="G2915" s="388">
        <v>168.67469879518072</v>
      </c>
      <c r="H2915" s="388">
        <v>28</v>
      </c>
      <c r="I2915" s="388">
        <v>15.742971887550199</v>
      </c>
      <c r="J2915" s="388">
        <v>0</v>
      </c>
      <c r="K2915" s="386" t="s">
        <v>352</v>
      </c>
      <c r="L2915" s="386" t="s">
        <v>86</v>
      </c>
      <c r="M2915" s="386" t="s">
        <v>244</v>
      </c>
      <c r="N2915" s="386" t="s">
        <v>62</v>
      </c>
      <c r="O2915" s="386" t="s">
        <v>88</v>
      </c>
      <c r="P2915" s="386" t="s">
        <v>90</v>
      </c>
      <c r="Q2915" s="386" t="s">
        <v>92</v>
      </c>
      <c r="R2915" s="386"/>
      <c r="S2915" s="386"/>
      <c r="T2915" s="386" t="s">
        <v>394</v>
      </c>
      <c r="U2915" s="386" t="s">
        <v>409</v>
      </c>
    </row>
    <row r="2916" spans="1:21">
      <c r="A2916" s="386" t="s">
        <v>91</v>
      </c>
      <c r="B2916" s="386" t="s">
        <v>12</v>
      </c>
      <c r="C2916" s="386"/>
      <c r="D2916" s="387">
        <v>45231</v>
      </c>
      <c r="E2916" s="386">
        <v>11</v>
      </c>
      <c r="F2916" s="386">
        <v>2023</v>
      </c>
      <c r="G2916" s="388">
        <v>60.24096385542169</v>
      </c>
      <c r="H2916" s="388">
        <v>28</v>
      </c>
      <c r="I2916" s="388">
        <v>5.6224899598393581</v>
      </c>
      <c r="J2916" s="388">
        <v>0</v>
      </c>
      <c r="K2916" s="386" t="s">
        <v>352</v>
      </c>
      <c r="L2916" s="386" t="s">
        <v>86</v>
      </c>
      <c r="M2916" s="386" t="s">
        <v>244</v>
      </c>
      <c r="N2916" s="386" t="s">
        <v>62</v>
      </c>
      <c r="O2916" s="386" t="s">
        <v>88</v>
      </c>
      <c r="P2916" s="386" t="s">
        <v>90</v>
      </c>
      <c r="Q2916" s="386" t="s">
        <v>92</v>
      </c>
      <c r="R2916" s="386"/>
      <c r="S2916" s="386"/>
      <c r="T2916" s="386" t="s">
        <v>394</v>
      </c>
      <c r="U2916" s="386" t="s">
        <v>409</v>
      </c>
    </row>
    <row r="2917" spans="1:21">
      <c r="A2917" s="386" t="s">
        <v>91</v>
      </c>
      <c r="B2917" s="386" t="s">
        <v>15</v>
      </c>
      <c r="C2917" s="386"/>
      <c r="D2917" s="387">
        <v>45231</v>
      </c>
      <c r="E2917" s="386">
        <v>11</v>
      </c>
      <c r="F2917" s="386">
        <v>2023</v>
      </c>
      <c r="G2917" s="388">
        <v>24.096385542168676</v>
      </c>
      <c r="H2917" s="388">
        <v>28</v>
      </c>
      <c r="I2917" s="388">
        <v>2.2489959839357434</v>
      </c>
      <c r="J2917" s="388">
        <v>0</v>
      </c>
      <c r="K2917" s="386" t="s">
        <v>352</v>
      </c>
      <c r="L2917" s="386" t="s">
        <v>86</v>
      </c>
      <c r="M2917" s="386" t="s">
        <v>244</v>
      </c>
      <c r="N2917" s="386" t="s">
        <v>62</v>
      </c>
      <c r="O2917" s="386" t="s">
        <v>88</v>
      </c>
      <c r="P2917" s="386" t="s">
        <v>90</v>
      </c>
      <c r="Q2917" s="386" t="s">
        <v>92</v>
      </c>
      <c r="R2917" s="386"/>
      <c r="S2917" s="386"/>
      <c r="T2917" s="386" t="s">
        <v>394</v>
      </c>
      <c r="U2917" s="386" t="s">
        <v>409</v>
      </c>
    </row>
    <row r="2918" spans="1:21">
      <c r="A2918" s="386" t="s">
        <v>91</v>
      </c>
      <c r="B2918" s="386" t="s">
        <v>16</v>
      </c>
      <c r="C2918" s="386"/>
      <c r="D2918" s="387">
        <v>45231</v>
      </c>
      <c r="E2918" s="386">
        <v>11</v>
      </c>
      <c r="F2918" s="386">
        <v>2023</v>
      </c>
      <c r="G2918" s="388">
        <v>36.144578313253014</v>
      </c>
      <c r="H2918" s="388">
        <v>28</v>
      </c>
      <c r="I2918" s="388">
        <v>3.3734939759036147</v>
      </c>
      <c r="J2918" s="388">
        <v>0</v>
      </c>
      <c r="K2918" s="386" t="s">
        <v>352</v>
      </c>
      <c r="L2918" s="386" t="s">
        <v>86</v>
      </c>
      <c r="M2918" s="386" t="s">
        <v>244</v>
      </c>
      <c r="N2918" s="386" t="s">
        <v>62</v>
      </c>
      <c r="O2918" s="386" t="s">
        <v>88</v>
      </c>
      <c r="P2918" s="386" t="s">
        <v>90</v>
      </c>
      <c r="Q2918" s="386" t="s">
        <v>92</v>
      </c>
      <c r="R2918" s="386"/>
      <c r="S2918" s="386"/>
      <c r="T2918" s="386" t="s">
        <v>394</v>
      </c>
      <c r="U2918" s="386" t="s">
        <v>409</v>
      </c>
    </row>
    <row r="2919" spans="1:21">
      <c r="A2919" s="386" t="s">
        <v>91</v>
      </c>
      <c r="B2919" s="386" t="s">
        <v>17</v>
      </c>
      <c r="C2919" s="386"/>
      <c r="D2919" s="387">
        <v>45231</v>
      </c>
      <c r="E2919" s="386">
        <v>11</v>
      </c>
      <c r="F2919" s="386">
        <v>2023</v>
      </c>
      <c r="G2919" s="388">
        <v>0</v>
      </c>
      <c r="H2919" s="388">
        <v>28</v>
      </c>
      <c r="I2919" s="388">
        <v>0</v>
      </c>
      <c r="J2919" s="388">
        <v>0</v>
      </c>
      <c r="K2919" s="386" t="s">
        <v>352</v>
      </c>
      <c r="L2919" s="386" t="s">
        <v>86</v>
      </c>
      <c r="M2919" s="386" t="s">
        <v>244</v>
      </c>
      <c r="N2919" s="386" t="s">
        <v>62</v>
      </c>
      <c r="O2919" s="386" t="s">
        <v>88</v>
      </c>
      <c r="P2919" s="386" t="s">
        <v>90</v>
      </c>
      <c r="Q2919" s="386" t="s">
        <v>92</v>
      </c>
      <c r="R2919" s="386"/>
      <c r="S2919" s="386"/>
      <c r="T2919" s="386" t="s">
        <v>394</v>
      </c>
      <c r="U2919" s="386" t="s">
        <v>409</v>
      </c>
    </row>
    <row r="2920" spans="1:21">
      <c r="A2920" s="386" t="s">
        <v>91</v>
      </c>
      <c r="B2920" s="386" t="s">
        <v>132</v>
      </c>
      <c r="C2920" s="386"/>
      <c r="D2920" s="387">
        <v>45231</v>
      </c>
      <c r="E2920" s="386">
        <v>11</v>
      </c>
      <c r="F2920" s="386">
        <v>2023</v>
      </c>
      <c r="G2920" s="388">
        <v>0</v>
      </c>
      <c r="H2920" s="388">
        <v>28</v>
      </c>
      <c r="I2920" s="388">
        <v>0</v>
      </c>
      <c r="J2920" s="388">
        <v>0</v>
      </c>
      <c r="K2920" s="386" t="s">
        <v>352</v>
      </c>
      <c r="L2920" s="386" t="s">
        <v>86</v>
      </c>
      <c r="M2920" s="386" t="s">
        <v>244</v>
      </c>
      <c r="N2920" s="386" t="s">
        <v>62</v>
      </c>
      <c r="O2920" s="386" t="s">
        <v>88</v>
      </c>
      <c r="P2920" s="386" t="s">
        <v>90</v>
      </c>
      <c r="Q2920" s="386" t="s">
        <v>92</v>
      </c>
      <c r="R2920" s="386"/>
      <c r="S2920" s="386"/>
      <c r="T2920" s="386" t="s">
        <v>394</v>
      </c>
      <c r="U2920" s="386" t="s">
        <v>409</v>
      </c>
    </row>
    <row r="2921" spans="1:21">
      <c r="A2921" s="386" t="s">
        <v>91</v>
      </c>
      <c r="B2921" s="386" t="s">
        <v>13</v>
      </c>
      <c r="C2921" s="386"/>
      <c r="D2921" s="387">
        <v>45231</v>
      </c>
      <c r="E2921" s="386">
        <v>11</v>
      </c>
      <c r="F2921" s="386">
        <v>2023</v>
      </c>
      <c r="G2921" s="388">
        <v>0</v>
      </c>
      <c r="H2921" s="388">
        <v>28</v>
      </c>
      <c r="I2921" s="388">
        <v>0</v>
      </c>
      <c r="J2921" s="388">
        <v>0</v>
      </c>
      <c r="K2921" s="386" t="s">
        <v>352</v>
      </c>
      <c r="L2921" s="386" t="s">
        <v>86</v>
      </c>
      <c r="M2921" s="386" t="s">
        <v>244</v>
      </c>
      <c r="N2921" s="386" t="s">
        <v>62</v>
      </c>
      <c r="O2921" s="386" t="s">
        <v>88</v>
      </c>
      <c r="P2921" s="386" t="s">
        <v>90</v>
      </c>
      <c r="Q2921" s="386" t="s">
        <v>92</v>
      </c>
      <c r="R2921" s="386"/>
      <c r="S2921" s="386"/>
      <c r="T2921" s="386" t="s">
        <v>394</v>
      </c>
      <c r="U2921" s="386" t="s">
        <v>409</v>
      </c>
    </row>
    <row r="2922" spans="1:21">
      <c r="A2922" s="386" t="s">
        <v>91</v>
      </c>
      <c r="B2922" s="386" t="s">
        <v>14</v>
      </c>
      <c r="C2922" s="386"/>
      <c r="D2922" s="387">
        <v>45231</v>
      </c>
      <c r="E2922" s="386">
        <v>11</v>
      </c>
      <c r="F2922" s="386">
        <v>2023</v>
      </c>
      <c r="G2922" s="388">
        <v>0</v>
      </c>
      <c r="H2922" s="388">
        <v>28</v>
      </c>
      <c r="I2922" s="388">
        <v>0</v>
      </c>
      <c r="J2922" s="388">
        <v>0</v>
      </c>
      <c r="K2922" s="386" t="s">
        <v>352</v>
      </c>
      <c r="L2922" s="386" t="s">
        <v>86</v>
      </c>
      <c r="M2922" s="386" t="s">
        <v>244</v>
      </c>
      <c r="N2922" s="386" t="s">
        <v>62</v>
      </c>
      <c r="O2922" s="386" t="s">
        <v>88</v>
      </c>
      <c r="P2922" s="386" t="s">
        <v>90</v>
      </c>
      <c r="Q2922" s="386" t="s">
        <v>92</v>
      </c>
      <c r="R2922" s="386"/>
      <c r="S2922" s="386"/>
      <c r="T2922" s="386" t="s">
        <v>394</v>
      </c>
      <c r="U2922" s="386" t="s">
        <v>409</v>
      </c>
    </row>
    <row r="2923" spans="1:21">
      <c r="A2923" s="386" t="s">
        <v>93</v>
      </c>
      <c r="B2923" s="386" t="s">
        <v>93</v>
      </c>
      <c r="C2923" s="386"/>
      <c r="D2923" s="387">
        <v>45231</v>
      </c>
      <c r="E2923" s="386">
        <v>11</v>
      </c>
      <c r="F2923" s="386">
        <v>2023</v>
      </c>
      <c r="G2923" s="388">
        <v>210</v>
      </c>
      <c r="H2923" s="388">
        <v>28</v>
      </c>
      <c r="I2923" s="388">
        <v>19.600000000000001</v>
      </c>
      <c r="J2923" s="388">
        <v>0.94921999999999995</v>
      </c>
      <c r="K2923" s="386" t="s">
        <v>93</v>
      </c>
      <c r="L2923" s="386" t="s">
        <v>41</v>
      </c>
      <c r="M2923" s="386" t="s">
        <v>244</v>
      </c>
      <c r="N2923" s="386" t="s">
        <v>44</v>
      </c>
      <c r="O2923" s="386" t="s">
        <v>94</v>
      </c>
      <c r="P2923" s="386" t="s">
        <v>46</v>
      </c>
      <c r="Q2923" s="386" t="s">
        <v>95</v>
      </c>
      <c r="R2923" s="386"/>
      <c r="S2923" s="386"/>
      <c r="T2923" s="386" t="s">
        <v>394</v>
      </c>
      <c r="U2923" s="386" t="s">
        <v>409</v>
      </c>
    </row>
    <row r="2924" spans="1:21">
      <c r="A2924" s="386" t="s">
        <v>96</v>
      </c>
      <c r="B2924" s="386" t="s">
        <v>7</v>
      </c>
      <c r="C2924" s="386"/>
      <c r="D2924" s="387">
        <v>45231</v>
      </c>
      <c r="E2924" s="386">
        <v>11</v>
      </c>
      <c r="F2924" s="386">
        <v>2023</v>
      </c>
      <c r="G2924" s="388">
        <v>145</v>
      </c>
      <c r="H2924" s="388">
        <v>28</v>
      </c>
      <c r="I2924" s="388">
        <v>13.533333333333333</v>
      </c>
      <c r="J2924" s="388">
        <v>33.163784314922438</v>
      </c>
      <c r="K2924" s="386" t="s">
        <v>96</v>
      </c>
      <c r="L2924" s="386" t="s">
        <v>377</v>
      </c>
      <c r="M2924" s="386" t="s">
        <v>243</v>
      </c>
      <c r="N2924" s="386" t="s">
        <v>83</v>
      </c>
      <c r="O2924" s="386" t="s">
        <v>378</v>
      </c>
      <c r="P2924" s="386" t="s">
        <v>46</v>
      </c>
      <c r="Q2924" s="386" t="s">
        <v>236</v>
      </c>
      <c r="R2924" s="386"/>
      <c r="S2924" s="386"/>
      <c r="T2924" s="386" t="s">
        <v>394</v>
      </c>
      <c r="U2924" s="386" t="s">
        <v>409</v>
      </c>
    </row>
    <row r="2925" spans="1:21">
      <c r="A2925" s="386" t="s">
        <v>96</v>
      </c>
      <c r="B2925" s="386" t="s">
        <v>8</v>
      </c>
      <c r="C2925" s="386"/>
      <c r="D2925" s="387">
        <v>45231</v>
      </c>
      <c r="E2925" s="386">
        <v>11</v>
      </c>
      <c r="F2925" s="386">
        <v>2023</v>
      </c>
      <c r="G2925" s="388">
        <v>80</v>
      </c>
      <c r="H2925" s="388">
        <v>28</v>
      </c>
      <c r="I2925" s="388">
        <v>7.4666666666666668</v>
      </c>
      <c r="J2925" s="388">
        <v>15.837720683873517</v>
      </c>
      <c r="K2925" s="386" t="s">
        <v>96</v>
      </c>
      <c r="L2925" s="386" t="s">
        <v>377</v>
      </c>
      <c r="M2925" s="386" t="s">
        <v>243</v>
      </c>
      <c r="N2925" s="386" t="s">
        <v>83</v>
      </c>
      <c r="O2925" s="386" t="s">
        <v>378</v>
      </c>
      <c r="P2925" s="386" t="s">
        <v>46</v>
      </c>
      <c r="Q2925" s="386" t="s">
        <v>236</v>
      </c>
      <c r="R2925" s="386"/>
      <c r="S2925" s="386"/>
      <c r="T2925" s="386" t="s">
        <v>394</v>
      </c>
      <c r="U2925" s="386" t="s">
        <v>409</v>
      </c>
    </row>
    <row r="2926" spans="1:21">
      <c r="A2926" s="386" t="s">
        <v>96</v>
      </c>
      <c r="B2926" s="386" t="s">
        <v>9</v>
      </c>
      <c r="C2926" s="386"/>
      <c r="D2926" s="387">
        <v>45231</v>
      </c>
      <c r="E2926" s="386">
        <v>11</v>
      </c>
      <c r="F2926" s="386">
        <v>2023</v>
      </c>
      <c r="G2926" s="388">
        <v>80</v>
      </c>
      <c r="H2926" s="388">
        <v>28</v>
      </c>
      <c r="I2926" s="388">
        <v>7.4666666666666668</v>
      </c>
      <c r="J2926" s="388">
        <v>0</v>
      </c>
      <c r="K2926" s="386" t="s">
        <v>96</v>
      </c>
      <c r="L2926" s="386" t="s">
        <v>377</v>
      </c>
      <c r="M2926" s="386" t="s">
        <v>243</v>
      </c>
      <c r="N2926" s="386" t="s">
        <v>83</v>
      </c>
      <c r="O2926" s="386" t="s">
        <v>378</v>
      </c>
      <c r="P2926" s="386" t="s">
        <v>46</v>
      </c>
      <c r="Q2926" s="386" t="s">
        <v>236</v>
      </c>
      <c r="R2926" s="386"/>
      <c r="S2926" s="386"/>
      <c r="T2926" s="386" t="s">
        <v>394</v>
      </c>
      <c r="U2926" s="386" t="s">
        <v>409</v>
      </c>
    </row>
    <row r="2927" spans="1:21">
      <c r="A2927" s="386" t="s">
        <v>96</v>
      </c>
      <c r="B2927" s="386" t="s">
        <v>10</v>
      </c>
      <c r="C2927" s="386"/>
      <c r="D2927" s="387">
        <v>45231</v>
      </c>
      <c r="E2927" s="386">
        <v>11</v>
      </c>
      <c r="F2927" s="386">
        <v>2023</v>
      </c>
      <c r="G2927" s="388">
        <v>10</v>
      </c>
      <c r="H2927" s="388">
        <v>28</v>
      </c>
      <c r="I2927" s="388">
        <v>0.93333333333333335</v>
      </c>
      <c r="J2927" s="388">
        <v>5.2110000000000003</v>
      </c>
      <c r="K2927" s="386" t="s">
        <v>96</v>
      </c>
      <c r="L2927" s="386" t="s">
        <v>377</v>
      </c>
      <c r="M2927" s="386" t="s">
        <v>243</v>
      </c>
      <c r="N2927" s="386" t="s">
        <v>83</v>
      </c>
      <c r="O2927" s="386" t="s">
        <v>378</v>
      </c>
      <c r="P2927" s="386" t="s">
        <v>46</v>
      </c>
      <c r="Q2927" s="386" t="s">
        <v>236</v>
      </c>
      <c r="R2927" s="386"/>
      <c r="S2927" s="386"/>
      <c r="T2927" s="386" t="s">
        <v>394</v>
      </c>
      <c r="U2927" s="386" t="s">
        <v>409</v>
      </c>
    </row>
    <row r="2928" spans="1:21">
      <c r="A2928" s="386" t="s">
        <v>96</v>
      </c>
      <c r="B2928" s="386" t="s">
        <v>5</v>
      </c>
      <c r="C2928" s="386"/>
      <c r="D2928" s="387">
        <v>45231</v>
      </c>
      <c r="E2928" s="386">
        <v>11</v>
      </c>
      <c r="F2928" s="386">
        <v>2023</v>
      </c>
      <c r="G2928" s="388">
        <v>30</v>
      </c>
      <c r="H2928" s="388">
        <v>28</v>
      </c>
      <c r="I2928" s="388">
        <v>2.8</v>
      </c>
      <c r="J2928" s="388">
        <v>1.6653</v>
      </c>
      <c r="K2928" s="386" t="s">
        <v>96</v>
      </c>
      <c r="L2928" s="386" t="s">
        <v>377</v>
      </c>
      <c r="M2928" s="386" t="s">
        <v>243</v>
      </c>
      <c r="N2928" s="386" t="s">
        <v>83</v>
      </c>
      <c r="O2928" s="386" t="s">
        <v>378</v>
      </c>
      <c r="P2928" s="386" t="s">
        <v>46</v>
      </c>
      <c r="Q2928" s="386" t="s">
        <v>236</v>
      </c>
      <c r="R2928" s="386"/>
      <c r="S2928" s="386"/>
      <c r="T2928" s="386" t="s">
        <v>394</v>
      </c>
      <c r="U2928" s="386" t="s">
        <v>409</v>
      </c>
    </row>
    <row r="2929" spans="1:21">
      <c r="A2929" s="386" t="s">
        <v>96</v>
      </c>
      <c r="B2929" s="386" t="s">
        <v>11</v>
      </c>
      <c r="C2929" s="386"/>
      <c r="D2929" s="387">
        <v>45231</v>
      </c>
      <c r="E2929" s="386">
        <v>11</v>
      </c>
      <c r="F2929" s="386">
        <v>2023</v>
      </c>
      <c r="G2929" s="388">
        <v>60</v>
      </c>
      <c r="H2929" s="388">
        <v>28</v>
      </c>
      <c r="I2929" s="388">
        <v>5.6</v>
      </c>
      <c r="J2929" s="388">
        <v>0</v>
      </c>
      <c r="K2929" s="386" t="s">
        <v>96</v>
      </c>
      <c r="L2929" s="386" t="s">
        <v>377</v>
      </c>
      <c r="M2929" s="386" t="s">
        <v>243</v>
      </c>
      <c r="N2929" s="386" t="s">
        <v>83</v>
      </c>
      <c r="O2929" s="386" t="s">
        <v>378</v>
      </c>
      <c r="P2929" s="386" t="s">
        <v>46</v>
      </c>
      <c r="Q2929" s="386" t="s">
        <v>236</v>
      </c>
      <c r="R2929" s="386"/>
      <c r="S2929" s="386"/>
      <c r="T2929" s="386" t="s">
        <v>394</v>
      </c>
      <c r="U2929" s="386" t="s">
        <v>409</v>
      </c>
    </row>
    <row r="2930" spans="1:21">
      <c r="A2930" s="386" t="s">
        <v>96</v>
      </c>
      <c r="B2930" s="386" t="s">
        <v>12</v>
      </c>
      <c r="C2930" s="386"/>
      <c r="D2930" s="387">
        <v>45231</v>
      </c>
      <c r="E2930" s="386">
        <v>11</v>
      </c>
      <c r="F2930" s="386">
        <v>2023</v>
      </c>
      <c r="G2930" s="388">
        <v>30</v>
      </c>
      <c r="H2930" s="388">
        <v>28</v>
      </c>
      <c r="I2930" s="388">
        <v>2.8</v>
      </c>
      <c r="J2930" s="388">
        <v>0</v>
      </c>
      <c r="K2930" s="386" t="s">
        <v>96</v>
      </c>
      <c r="L2930" s="386" t="s">
        <v>377</v>
      </c>
      <c r="M2930" s="386" t="s">
        <v>243</v>
      </c>
      <c r="N2930" s="386" t="s">
        <v>83</v>
      </c>
      <c r="O2930" s="386" t="s">
        <v>378</v>
      </c>
      <c r="P2930" s="386" t="s">
        <v>46</v>
      </c>
      <c r="Q2930" s="386" t="s">
        <v>236</v>
      </c>
      <c r="R2930" s="386"/>
      <c r="S2930" s="386"/>
      <c r="T2930" s="386" t="s">
        <v>394</v>
      </c>
      <c r="U2930" s="386" t="s">
        <v>409</v>
      </c>
    </row>
    <row r="2931" spans="1:21">
      <c r="A2931" s="386" t="s">
        <v>96</v>
      </c>
      <c r="B2931" s="386" t="s">
        <v>15</v>
      </c>
      <c r="C2931" s="386"/>
      <c r="D2931" s="387">
        <v>45231</v>
      </c>
      <c r="E2931" s="386">
        <v>11</v>
      </c>
      <c r="F2931" s="386">
        <v>2023</v>
      </c>
      <c r="G2931" s="388">
        <v>0</v>
      </c>
      <c r="H2931" s="388">
        <v>28</v>
      </c>
      <c r="I2931" s="388">
        <v>0</v>
      </c>
      <c r="J2931" s="388">
        <v>0</v>
      </c>
      <c r="K2931" s="386" t="s">
        <v>96</v>
      </c>
      <c r="L2931" s="386" t="s">
        <v>377</v>
      </c>
      <c r="M2931" s="386" t="s">
        <v>243</v>
      </c>
      <c r="N2931" s="386" t="s">
        <v>83</v>
      </c>
      <c r="O2931" s="386" t="s">
        <v>378</v>
      </c>
      <c r="P2931" s="386" t="s">
        <v>46</v>
      </c>
      <c r="Q2931" s="386" t="s">
        <v>236</v>
      </c>
      <c r="R2931" s="386"/>
      <c r="S2931" s="386"/>
      <c r="T2931" s="386" t="s">
        <v>394</v>
      </c>
      <c r="U2931" s="386" t="s">
        <v>409</v>
      </c>
    </row>
    <row r="2932" spans="1:21">
      <c r="A2932" s="386" t="s">
        <v>96</v>
      </c>
      <c r="B2932" s="386" t="s">
        <v>16</v>
      </c>
      <c r="C2932" s="386"/>
      <c r="D2932" s="387">
        <v>45231</v>
      </c>
      <c r="E2932" s="386">
        <v>11</v>
      </c>
      <c r="F2932" s="386">
        <v>2023</v>
      </c>
      <c r="G2932" s="388">
        <v>15</v>
      </c>
      <c r="H2932" s="388">
        <v>28</v>
      </c>
      <c r="I2932" s="388">
        <v>1.4</v>
      </c>
      <c r="J2932" s="388">
        <v>0</v>
      </c>
      <c r="K2932" s="386" t="s">
        <v>96</v>
      </c>
      <c r="L2932" s="386" t="s">
        <v>377</v>
      </c>
      <c r="M2932" s="386" t="s">
        <v>243</v>
      </c>
      <c r="N2932" s="386" t="s">
        <v>83</v>
      </c>
      <c r="O2932" s="386" t="s">
        <v>378</v>
      </c>
      <c r="P2932" s="386" t="s">
        <v>46</v>
      </c>
      <c r="Q2932" s="386" t="s">
        <v>236</v>
      </c>
      <c r="R2932" s="386"/>
      <c r="S2932" s="386"/>
      <c r="T2932" s="386" t="s">
        <v>394</v>
      </c>
      <c r="U2932" s="386" t="s">
        <v>409</v>
      </c>
    </row>
    <row r="2933" spans="1:21">
      <c r="A2933" s="386" t="s">
        <v>96</v>
      </c>
      <c r="B2933" s="386" t="s">
        <v>17</v>
      </c>
      <c r="C2933" s="386"/>
      <c r="D2933" s="387">
        <v>45231</v>
      </c>
      <c r="E2933" s="386">
        <v>11</v>
      </c>
      <c r="F2933" s="386">
        <v>2023</v>
      </c>
      <c r="G2933" s="388">
        <v>0</v>
      </c>
      <c r="H2933" s="388">
        <v>28</v>
      </c>
      <c r="I2933" s="388">
        <v>0</v>
      </c>
      <c r="J2933" s="388">
        <v>0</v>
      </c>
      <c r="K2933" s="386" t="s">
        <v>96</v>
      </c>
      <c r="L2933" s="386" t="s">
        <v>377</v>
      </c>
      <c r="M2933" s="386" t="s">
        <v>243</v>
      </c>
      <c r="N2933" s="386" t="s">
        <v>83</v>
      </c>
      <c r="O2933" s="386" t="s">
        <v>378</v>
      </c>
      <c r="P2933" s="386" t="s">
        <v>46</v>
      </c>
      <c r="Q2933" s="386" t="s">
        <v>236</v>
      </c>
      <c r="R2933" s="386"/>
      <c r="S2933" s="386"/>
      <c r="T2933" s="386" t="s">
        <v>394</v>
      </c>
      <c r="U2933" s="386" t="s">
        <v>409</v>
      </c>
    </row>
    <row r="2934" spans="1:21">
      <c r="A2934" s="386" t="s">
        <v>96</v>
      </c>
      <c r="B2934" s="386" t="s">
        <v>132</v>
      </c>
      <c r="C2934" s="386"/>
      <c r="D2934" s="387">
        <v>45231</v>
      </c>
      <c r="E2934" s="386">
        <v>11</v>
      </c>
      <c r="F2934" s="386">
        <v>2023</v>
      </c>
      <c r="G2934" s="388">
        <v>0</v>
      </c>
      <c r="H2934" s="388">
        <v>28</v>
      </c>
      <c r="I2934" s="388">
        <v>0</v>
      </c>
      <c r="J2934" s="388">
        <v>0</v>
      </c>
      <c r="K2934" s="386" t="s">
        <v>96</v>
      </c>
      <c r="L2934" s="386" t="s">
        <v>377</v>
      </c>
      <c r="M2934" s="386" t="s">
        <v>243</v>
      </c>
      <c r="N2934" s="386" t="s">
        <v>83</v>
      </c>
      <c r="O2934" s="386" t="s">
        <v>378</v>
      </c>
      <c r="P2934" s="386" t="s">
        <v>46</v>
      </c>
      <c r="Q2934" s="386" t="s">
        <v>236</v>
      </c>
      <c r="R2934" s="386"/>
      <c r="S2934" s="386"/>
      <c r="T2934" s="386" t="s">
        <v>394</v>
      </c>
      <c r="U2934" s="386" t="s">
        <v>409</v>
      </c>
    </row>
    <row r="2935" spans="1:21">
      <c r="A2935" s="386" t="s">
        <v>96</v>
      </c>
      <c r="B2935" s="386" t="s">
        <v>13</v>
      </c>
      <c r="C2935" s="386"/>
      <c r="D2935" s="387">
        <v>45231</v>
      </c>
      <c r="E2935" s="386">
        <v>11</v>
      </c>
      <c r="F2935" s="386">
        <v>2023</v>
      </c>
      <c r="G2935" s="388">
        <v>0</v>
      </c>
      <c r="H2935" s="388">
        <v>28</v>
      </c>
      <c r="I2935" s="388">
        <v>0</v>
      </c>
      <c r="J2935" s="388">
        <v>0</v>
      </c>
      <c r="K2935" s="386" t="s">
        <v>96</v>
      </c>
      <c r="L2935" s="386" t="s">
        <v>377</v>
      </c>
      <c r="M2935" s="386" t="s">
        <v>243</v>
      </c>
      <c r="N2935" s="386" t="s">
        <v>83</v>
      </c>
      <c r="O2935" s="386" t="s">
        <v>378</v>
      </c>
      <c r="P2935" s="386" t="s">
        <v>46</v>
      </c>
      <c r="Q2935" s="386" t="s">
        <v>236</v>
      </c>
      <c r="R2935" s="386"/>
      <c r="S2935" s="386"/>
      <c r="T2935" s="386" t="s">
        <v>394</v>
      </c>
      <c r="U2935" s="386" t="s">
        <v>409</v>
      </c>
    </row>
    <row r="2936" spans="1:21">
      <c r="A2936" s="386" t="s">
        <v>96</v>
      </c>
      <c r="B2936" s="386" t="s">
        <v>14</v>
      </c>
      <c r="C2936" s="386"/>
      <c r="D2936" s="387">
        <v>45231</v>
      </c>
      <c r="E2936" s="386">
        <v>11</v>
      </c>
      <c r="F2936" s="386">
        <v>2023</v>
      </c>
      <c r="G2936" s="388">
        <v>0</v>
      </c>
      <c r="H2936" s="388">
        <v>28</v>
      </c>
      <c r="I2936" s="388">
        <v>0</v>
      </c>
      <c r="J2936" s="388">
        <v>0</v>
      </c>
      <c r="K2936" s="386" t="s">
        <v>96</v>
      </c>
      <c r="L2936" s="386" t="s">
        <v>377</v>
      </c>
      <c r="M2936" s="386" t="s">
        <v>243</v>
      </c>
      <c r="N2936" s="386" t="s">
        <v>83</v>
      </c>
      <c r="O2936" s="386" t="s">
        <v>378</v>
      </c>
      <c r="P2936" s="386" t="s">
        <v>46</v>
      </c>
      <c r="Q2936" s="386" t="s">
        <v>236</v>
      </c>
      <c r="R2936" s="386"/>
      <c r="S2936" s="386"/>
      <c r="T2936" s="386" t="s">
        <v>394</v>
      </c>
      <c r="U2936" s="386" t="s">
        <v>409</v>
      </c>
    </row>
    <row r="2937" spans="1:21">
      <c r="A2937" s="386" t="s">
        <v>98</v>
      </c>
      <c r="B2937" s="386" t="s">
        <v>7</v>
      </c>
      <c r="C2937" s="386"/>
      <c r="D2937" s="387">
        <v>45231</v>
      </c>
      <c r="E2937" s="386">
        <v>11</v>
      </c>
      <c r="F2937" s="386">
        <v>2023</v>
      </c>
      <c r="G2937" s="388">
        <v>32.5</v>
      </c>
      <c r="H2937" s="388">
        <v>28</v>
      </c>
      <c r="I2937" s="388">
        <v>3.0333333333333332</v>
      </c>
      <c r="J2937" s="388">
        <v>0</v>
      </c>
      <c r="K2937" s="386" t="s">
        <v>98</v>
      </c>
      <c r="L2937" s="386" t="s">
        <v>41</v>
      </c>
      <c r="M2937" s="386" t="s">
        <v>243</v>
      </c>
      <c r="N2937" s="386" t="s">
        <v>83</v>
      </c>
      <c r="O2937" s="386" t="s">
        <v>99</v>
      </c>
      <c r="P2937" s="386" t="s">
        <v>46</v>
      </c>
      <c r="Q2937" s="386" t="s">
        <v>100</v>
      </c>
      <c r="R2937" s="386"/>
      <c r="S2937" s="386"/>
      <c r="T2937" s="386" t="s">
        <v>394</v>
      </c>
      <c r="U2937" s="386" t="s">
        <v>409</v>
      </c>
    </row>
    <row r="2938" spans="1:21">
      <c r="A2938" s="386" t="s">
        <v>98</v>
      </c>
      <c r="B2938" s="386" t="s">
        <v>8</v>
      </c>
      <c r="C2938" s="386"/>
      <c r="D2938" s="387">
        <v>45231</v>
      </c>
      <c r="E2938" s="386">
        <v>11</v>
      </c>
      <c r="F2938" s="386">
        <v>2023</v>
      </c>
      <c r="G2938" s="388">
        <v>3.25</v>
      </c>
      <c r="H2938" s="388">
        <v>28</v>
      </c>
      <c r="I2938" s="388">
        <v>0.30333333333333334</v>
      </c>
      <c r="J2938" s="388">
        <v>0</v>
      </c>
      <c r="K2938" s="386" t="s">
        <v>98</v>
      </c>
      <c r="L2938" s="386" t="s">
        <v>41</v>
      </c>
      <c r="M2938" s="386" t="s">
        <v>243</v>
      </c>
      <c r="N2938" s="386" t="s">
        <v>83</v>
      </c>
      <c r="O2938" s="386" t="s">
        <v>99</v>
      </c>
      <c r="P2938" s="386" t="s">
        <v>46</v>
      </c>
      <c r="Q2938" s="386" t="s">
        <v>100</v>
      </c>
      <c r="R2938" s="386"/>
      <c r="S2938" s="386"/>
      <c r="T2938" s="386" t="s">
        <v>394</v>
      </c>
      <c r="U2938" s="386" t="s">
        <v>409</v>
      </c>
    </row>
    <row r="2939" spans="1:21">
      <c r="A2939" s="386" t="s">
        <v>98</v>
      </c>
      <c r="B2939" s="386" t="s">
        <v>9</v>
      </c>
      <c r="C2939" s="386"/>
      <c r="D2939" s="387">
        <v>45231</v>
      </c>
      <c r="E2939" s="386">
        <v>11</v>
      </c>
      <c r="F2939" s="386">
        <v>2023</v>
      </c>
      <c r="G2939" s="388">
        <v>8.125</v>
      </c>
      <c r="H2939" s="388">
        <v>28</v>
      </c>
      <c r="I2939" s="388">
        <v>0.7583333333333333</v>
      </c>
      <c r="J2939" s="388">
        <v>0</v>
      </c>
      <c r="K2939" s="386" t="s">
        <v>98</v>
      </c>
      <c r="L2939" s="386" t="s">
        <v>41</v>
      </c>
      <c r="M2939" s="386" t="s">
        <v>243</v>
      </c>
      <c r="N2939" s="386" t="s">
        <v>83</v>
      </c>
      <c r="O2939" s="386" t="s">
        <v>99</v>
      </c>
      <c r="P2939" s="386" t="s">
        <v>46</v>
      </c>
      <c r="Q2939" s="386" t="s">
        <v>100</v>
      </c>
      <c r="R2939" s="386"/>
      <c r="S2939" s="386"/>
      <c r="T2939" s="386" t="s">
        <v>394</v>
      </c>
      <c r="U2939" s="386" t="s">
        <v>409</v>
      </c>
    </row>
    <row r="2940" spans="1:21">
      <c r="A2940" s="386" t="s">
        <v>98</v>
      </c>
      <c r="B2940" s="386" t="s">
        <v>10</v>
      </c>
      <c r="C2940" s="386"/>
      <c r="D2940" s="387">
        <v>45231</v>
      </c>
      <c r="E2940" s="386">
        <v>11</v>
      </c>
      <c r="F2940" s="386">
        <v>2023</v>
      </c>
      <c r="G2940" s="388">
        <v>1.625</v>
      </c>
      <c r="H2940" s="388">
        <v>28</v>
      </c>
      <c r="I2940" s="388">
        <v>0.15166666666666667</v>
      </c>
      <c r="J2940" s="388">
        <v>0</v>
      </c>
      <c r="K2940" s="386" t="s">
        <v>98</v>
      </c>
      <c r="L2940" s="386" t="s">
        <v>41</v>
      </c>
      <c r="M2940" s="386" t="s">
        <v>243</v>
      </c>
      <c r="N2940" s="386" t="s">
        <v>83</v>
      </c>
      <c r="O2940" s="386" t="s">
        <v>99</v>
      </c>
      <c r="P2940" s="386" t="s">
        <v>46</v>
      </c>
      <c r="Q2940" s="386" t="s">
        <v>100</v>
      </c>
      <c r="R2940" s="386"/>
      <c r="S2940" s="386"/>
      <c r="T2940" s="386" t="s">
        <v>394</v>
      </c>
      <c r="U2940" s="386" t="s">
        <v>409</v>
      </c>
    </row>
    <row r="2941" spans="1:21">
      <c r="A2941" s="386" t="s">
        <v>98</v>
      </c>
      <c r="B2941" s="386" t="s">
        <v>5</v>
      </c>
      <c r="C2941" s="386"/>
      <c r="D2941" s="387">
        <v>45231</v>
      </c>
      <c r="E2941" s="386">
        <v>11</v>
      </c>
      <c r="F2941" s="386">
        <v>2023</v>
      </c>
      <c r="G2941" s="388">
        <v>29.25</v>
      </c>
      <c r="H2941" s="388">
        <v>28</v>
      </c>
      <c r="I2941" s="388">
        <v>2.73</v>
      </c>
      <c r="J2941" s="388">
        <v>1.69</v>
      </c>
      <c r="K2941" s="386" t="s">
        <v>98</v>
      </c>
      <c r="L2941" s="386" t="s">
        <v>41</v>
      </c>
      <c r="M2941" s="386" t="s">
        <v>243</v>
      </c>
      <c r="N2941" s="386" t="s">
        <v>83</v>
      </c>
      <c r="O2941" s="386" t="s">
        <v>99</v>
      </c>
      <c r="P2941" s="386" t="s">
        <v>46</v>
      </c>
      <c r="Q2941" s="386" t="s">
        <v>100</v>
      </c>
      <c r="R2941" s="386"/>
      <c r="S2941" s="386"/>
      <c r="T2941" s="386" t="s">
        <v>394</v>
      </c>
      <c r="U2941" s="386" t="s">
        <v>409</v>
      </c>
    </row>
    <row r="2942" spans="1:21">
      <c r="A2942" s="386" t="s">
        <v>98</v>
      </c>
      <c r="B2942" s="386" t="s">
        <v>11</v>
      </c>
      <c r="C2942" s="386"/>
      <c r="D2942" s="387">
        <v>45231</v>
      </c>
      <c r="E2942" s="386">
        <v>11</v>
      </c>
      <c r="F2942" s="386">
        <v>2023</v>
      </c>
      <c r="G2942" s="388">
        <v>48.75</v>
      </c>
      <c r="H2942" s="388">
        <v>28</v>
      </c>
      <c r="I2942" s="388">
        <v>4.55</v>
      </c>
      <c r="J2942" s="388">
        <v>0</v>
      </c>
      <c r="K2942" s="386" t="s">
        <v>98</v>
      </c>
      <c r="L2942" s="386" t="s">
        <v>41</v>
      </c>
      <c r="M2942" s="386" t="s">
        <v>243</v>
      </c>
      <c r="N2942" s="386" t="s">
        <v>83</v>
      </c>
      <c r="O2942" s="386" t="s">
        <v>99</v>
      </c>
      <c r="P2942" s="386" t="s">
        <v>46</v>
      </c>
      <c r="Q2942" s="386" t="s">
        <v>100</v>
      </c>
      <c r="R2942" s="386"/>
      <c r="S2942" s="386"/>
      <c r="T2942" s="386" t="s">
        <v>394</v>
      </c>
      <c r="U2942" s="386" t="s">
        <v>409</v>
      </c>
    </row>
    <row r="2943" spans="1:21">
      <c r="A2943" s="386" t="s">
        <v>98</v>
      </c>
      <c r="B2943" s="386" t="s">
        <v>12</v>
      </c>
      <c r="C2943" s="386"/>
      <c r="D2943" s="387">
        <v>45231</v>
      </c>
      <c r="E2943" s="386">
        <v>11</v>
      </c>
      <c r="F2943" s="386">
        <v>2023</v>
      </c>
      <c r="G2943" s="388">
        <v>3.25</v>
      </c>
      <c r="H2943" s="388">
        <v>28</v>
      </c>
      <c r="I2943" s="388">
        <v>0.30333333333333334</v>
      </c>
      <c r="J2943" s="388">
        <v>-53.451913445999999</v>
      </c>
      <c r="K2943" s="386" t="s">
        <v>98</v>
      </c>
      <c r="L2943" s="386" t="s">
        <v>41</v>
      </c>
      <c r="M2943" s="386" t="s">
        <v>243</v>
      </c>
      <c r="N2943" s="386" t="s">
        <v>83</v>
      </c>
      <c r="O2943" s="386" t="s">
        <v>99</v>
      </c>
      <c r="P2943" s="386" t="s">
        <v>46</v>
      </c>
      <c r="Q2943" s="386" t="s">
        <v>100</v>
      </c>
      <c r="R2943" s="386"/>
      <c r="S2943" s="386"/>
      <c r="T2943" s="386" t="s">
        <v>394</v>
      </c>
      <c r="U2943" s="386" t="s">
        <v>409</v>
      </c>
    </row>
    <row r="2944" spans="1:21">
      <c r="A2944" s="386" t="s">
        <v>98</v>
      </c>
      <c r="B2944" s="386" t="s">
        <v>15</v>
      </c>
      <c r="C2944" s="386"/>
      <c r="D2944" s="387">
        <v>45231</v>
      </c>
      <c r="E2944" s="386">
        <v>11</v>
      </c>
      <c r="F2944" s="386">
        <v>2023</v>
      </c>
      <c r="G2944" s="388">
        <v>3.25</v>
      </c>
      <c r="H2944" s="388">
        <v>28</v>
      </c>
      <c r="I2944" s="388">
        <v>0.30333333333333334</v>
      </c>
      <c r="J2944" s="388">
        <v>0</v>
      </c>
      <c r="K2944" s="386" t="s">
        <v>98</v>
      </c>
      <c r="L2944" s="386" t="s">
        <v>41</v>
      </c>
      <c r="M2944" s="386" t="s">
        <v>243</v>
      </c>
      <c r="N2944" s="386" t="s">
        <v>83</v>
      </c>
      <c r="O2944" s="386" t="s">
        <v>99</v>
      </c>
      <c r="P2944" s="386" t="s">
        <v>46</v>
      </c>
      <c r="Q2944" s="386" t="s">
        <v>100</v>
      </c>
      <c r="R2944" s="386"/>
      <c r="S2944" s="386"/>
      <c r="T2944" s="386" t="s">
        <v>394</v>
      </c>
      <c r="U2944" s="386" t="s">
        <v>409</v>
      </c>
    </row>
    <row r="2945" spans="1:21">
      <c r="A2945" s="386" t="s">
        <v>98</v>
      </c>
      <c r="B2945" s="386" t="s">
        <v>16</v>
      </c>
      <c r="C2945" s="386"/>
      <c r="D2945" s="387">
        <v>45231</v>
      </c>
      <c r="E2945" s="386">
        <v>11</v>
      </c>
      <c r="F2945" s="386">
        <v>2023</v>
      </c>
      <c r="G2945" s="388">
        <v>0</v>
      </c>
      <c r="H2945" s="388">
        <v>28</v>
      </c>
      <c r="I2945" s="388">
        <v>0</v>
      </c>
      <c r="J2945" s="388">
        <v>0</v>
      </c>
      <c r="K2945" s="386" t="s">
        <v>98</v>
      </c>
      <c r="L2945" s="386" t="s">
        <v>41</v>
      </c>
      <c r="M2945" s="386" t="s">
        <v>243</v>
      </c>
      <c r="N2945" s="386" t="s">
        <v>83</v>
      </c>
      <c r="O2945" s="386" t="s">
        <v>99</v>
      </c>
      <c r="P2945" s="386" t="s">
        <v>46</v>
      </c>
      <c r="Q2945" s="386" t="s">
        <v>100</v>
      </c>
      <c r="R2945" s="386"/>
      <c r="S2945" s="386"/>
      <c r="T2945" s="386" t="s">
        <v>394</v>
      </c>
      <c r="U2945" s="386" t="s">
        <v>409</v>
      </c>
    </row>
    <row r="2946" spans="1:21">
      <c r="A2946" s="386" t="s">
        <v>98</v>
      </c>
      <c r="B2946" s="386" t="s">
        <v>17</v>
      </c>
      <c r="C2946" s="386"/>
      <c r="D2946" s="387">
        <v>45231</v>
      </c>
      <c r="E2946" s="386">
        <v>11</v>
      </c>
      <c r="F2946" s="386">
        <v>2023</v>
      </c>
      <c r="G2946" s="388">
        <v>0</v>
      </c>
      <c r="H2946" s="388">
        <v>28</v>
      </c>
      <c r="I2946" s="388">
        <v>0</v>
      </c>
      <c r="J2946" s="388">
        <v>0</v>
      </c>
      <c r="K2946" s="386" t="s">
        <v>98</v>
      </c>
      <c r="L2946" s="386" t="s">
        <v>41</v>
      </c>
      <c r="M2946" s="386" t="s">
        <v>243</v>
      </c>
      <c r="N2946" s="386" t="s">
        <v>83</v>
      </c>
      <c r="O2946" s="386" t="s">
        <v>99</v>
      </c>
      <c r="P2946" s="386" t="s">
        <v>46</v>
      </c>
      <c r="Q2946" s="386" t="s">
        <v>100</v>
      </c>
      <c r="R2946" s="386"/>
      <c r="S2946" s="386"/>
      <c r="T2946" s="386" t="s">
        <v>394</v>
      </c>
      <c r="U2946" s="386" t="s">
        <v>409</v>
      </c>
    </row>
    <row r="2947" spans="1:21">
      <c r="A2947" s="386" t="s">
        <v>98</v>
      </c>
      <c r="B2947" s="386" t="s">
        <v>132</v>
      </c>
      <c r="C2947" s="386"/>
      <c r="D2947" s="387">
        <v>45231</v>
      </c>
      <c r="E2947" s="386">
        <v>11</v>
      </c>
      <c r="F2947" s="386">
        <v>2023</v>
      </c>
      <c r="G2947" s="388">
        <v>0</v>
      </c>
      <c r="H2947" s="388">
        <v>28</v>
      </c>
      <c r="I2947" s="388">
        <v>0</v>
      </c>
      <c r="J2947" s="388">
        <v>0</v>
      </c>
      <c r="K2947" s="386" t="s">
        <v>98</v>
      </c>
      <c r="L2947" s="386" t="s">
        <v>41</v>
      </c>
      <c r="M2947" s="386" t="s">
        <v>243</v>
      </c>
      <c r="N2947" s="386" t="s">
        <v>83</v>
      </c>
      <c r="O2947" s="386" t="s">
        <v>99</v>
      </c>
      <c r="P2947" s="386" t="s">
        <v>46</v>
      </c>
      <c r="Q2947" s="386" t="s">
        <v>100</v>
      </c>
      <c r="R2947" s="386"/>
      <c r="S2947" s="386"/>
      <c r="T2947" s="386" t="s">
        <v>394</v>
      </c>
      <c r="U2947" s="386" t="s">
        <v>409</v>
      </c>
    </row>
    <row r="2948" spans="1:21">
      <c r="A2948" s="386" t="s">
        <v>98</v>
      </c>
      <c r="B2948" s="386" t="s">
        <v>13</v>
      </c>
      <c r="C2948" s="386"/>
      <c r="D2948" s="387">
        <v>45231</v>
      </c>
      <c r="E2948" s="386">
        <v>11</v>
      </c>
      <c r="F2948" s="386">
        <v>2023</v>
      </c>
      <c r="G2948" s="388">
        <v>0</v>
      </c>
      <c r="H2948" s="388">
        <v>28</v>
      </c>
      <c r="I2948" s="388">
        <v>0</v>
      </c>
      <c r="J2948" s="388">
        <v>0</v>
      </c>
      <c r="K2948" s="386" t="s">
        <v>98</v>
      </c>
      <c r="L2948" s="386" t="s">
        <v>41</v>
      </c>
      <c r="M2948" s="386" t="s">
        <v>243</v>
      </c>
      <c r="N2948" s="386" t="s">
        <v>83</v>
      </c>
      <c r="O2948" s="386" t="s">
        <v>99</v>
      </c>
      <c r="P2948" s="386" t="s">
        <v>46</v>
      </c>
      <c r="Q2948" s="386" t="s">
        <v>100</v>
      </c>
      <c r="R2948" s="386"/>
      <c r="S2948" s="386"/>
      <c r="T2948" s="386" t="s">
        <v>394</v>
      </c>
      <c r="U2948" s="386" t="s">
        <v>409</v>
      </c>
    </row>
    <row r="2949" spans="1:21">
      <c r="A2949" s="386" t="s">
        <v>98</v>
      </c>
      <c r="B2949" s="386" t="s">
        <v>14</v>
      </c>
      <c r="C2949" s="386"/>
      <c r="D2949" s="387">
        <v>45231</v>
      </c>
      <c r="E2949" s="386">
        <v>11</v>
      </c>
      <c r="F2949" s="386">
        <v>2023</v>
      </c>
      <c r="G2949" s="388">
        <v>0</v>
      </c>
      <c r="H2949" s="388">
        <v>28</v>
      </c>
      <c r="I2949" s="388">
        <v>0</v>
      </c>
      <c r="J2949" s="388">
        <v>0</v>
      </c>
      <c r="K2949" s="386" t="s">
        <v>98</v>
      </c>
      <c r="L2949" s="386" t="s">
        <v>41</v>
      </c>
      <c r="M2949" s="386" t="s">
        <v>243</v>
      </c>
      <c r="N2949" s="386" t="s">
        <v>83</v>
      </c>
      <c r="O2949" s="386" t="s">
        <v>99</v>
      </c>
      <c r="P2949" s="386" t="s">
        <v>46</v>
      </c>
      <c r="Q2949" s="386" t="s">
        <v>100</v>
      </c>
      <c r="R2949" s="386"/>
      <c r="S2949" s="386"/>
      <c r="T2949" s="386" t="s">
        <v>394</v>
      </c>
      <c r="U2949" s="386" t="s">
        <v>409</v>
      </c>
    </row>
    <row r="2950" spans="1:21">
      <c r="A2950" s="386" t="s">
        <v>379</v>
      </c>
      <c r="B2950" s="386" t="s">
        <v>7</v>
      </c>
      <c r="C2950" s="386"/>
      <c r="D2950" s="387">
        <v>45231</v>
      </c>
      <c r="E2950" s="386">
        <v>11</v>
      </c>
      <c r="F2950" s="386">
        <v>2023</v>
      </c>
      <c r="G2950" s="388">
        <v>22.536000000000005</v>
      </c>
      <c r="H2950" s="388">
        <v>28</v>
      </c>
      <c r="I2950" s="388">
        <v>2.1033600000000003</v>
      </c>
      <c r="J2950" s="388">
        <v>0</v>
      </c>
      <c r="K2950" s="386" t="s">
        <v>379</v>
      </c>
      <c r="L2950" s="386" t="s">
        <v>41</v>
      </c>
      <c r="M2950" s="386" t="s">
        <v>243</v>
      </c>
      <c r="N2950" s="386" t="s">
        <v>380</v>
      </c>
      <c r="O2950" s="386" t="s">
        <v>102</v>
      </c>
      <c r="P2950" s="386" t="s">
        <v>46</v>
      </c>
      <c r="Q2950" s="386" t="s">
        <v>103</v>
      </c>
      <c r="R2950" s="386"/>
      <c r="S2950" s="386"/>
      <c r="T2950" s="386" t="s">
        <v>394</v>
      </c>
      <c r="U2950" s="386" t="s">
        <v>409</v>
      </c>
    </row>
    <row r="2951" spans="1:21">
      <c r="A2951" s="386" t="s">
        <v>379</v>
      </c>
      <c r="B2951" s="386" t="s">
        <v>8</v>
      </c>
      <c r="C2951" s="386"/>
      <c r="D2951" s="387">
        <v>45231</v>
      </c>
      <c r="E2951" s="386">
        <v>11</v>
      </c>
      <c r="F2951" s="386">
        <v>2023</v>
      </c>
      <c r="G2951" s="388">
        <v>21.8</v>
      </c>
      <c r="H2951" s="388">
        <v>28</v>
      </c>
      <c r="I2951" s="388">
        <v>2.0346666666666664</v>
      </c>
      <c r="J2951" s="388">
        <v>0</v>
      </c>
      <c r="K2951" s="386" t="s">
        <v>379</v>
      </c>
      <c r="L2951" s="386" t="s">
        <v>41</v>
      </c>
      <c r="M2951" s="386" t="s">
        <v>243</v>
      </c>
      <c r="N2951" s="386" t="s">
        <v>380</v>
      </c>
      <c r="O2951" s="386" t="s">
        <v>102</v>
      </c>
      <c r="P2951" s="386" t="s">
        <v>46</v>
      </c>
      <c r="Q2951" s="386" t="s">
        <v>103</v>
      </c>
      <c r="R2951" s="386"/>
      <c r="S2951" s="386"/>
      <c r="T2951" s="386" t="s">
        <v>394</v>
      </c>
      <c r="U2951" s="386" t="s">
        <v>409</v>
      </c>
    </row>
    <row r="2952" spans="1:21">
      <c r="A2952" s="386" t="s">
        <v>379</v>
      </c>
      <c r="B2952" s="386" t="s">
        <v>9</v>
      </c>
      <c r="C2952" s="386"/>
      <c r="D2952" s="387">
        <v>45231</v>
      </c>
      <c r="E2952" s="386">
        <v>11</v>
      </c>
      <c r="F2952" s="386">
        <v>2023</v>
      </c>
      <c r="G2952" s="388">
        <v>22.896000000000001</v>
      </c>
      <c r="H2952" s="388">
        <v>28</v>
      </c>
      <c r="I2952" s="388">
        <v>2.1369599999999997</v>
      </c>
      <c r="J2952" s="388">
        <v>11.1611358</v>
      </c>
      <c r="K2952" s="386" t="s">
        <v>379</v>
      </c>
      <c r="L2952" s="386" t="s">
        <v>41</v>
      </c>
      <c r="M2952" s="386" t="s">
        <v>243</v>
      </c>
      <c r="N2952" s="386" t="s">
        <v>380</v>
      </c>
      <c r="O2952" s="386" t="s">
        <v>102</v>
      </c>
      <c r="P2952" s="386" t="s">
        <v>46</v>
      </c>
      <c r="Q2952" s="386" t="s">
        <v>103</v>
      </c>
      <c r="R2952" s="386"/>
      <c r="S2952" s="386"/>
      <c r="T2952" s="386" t="s">
        <v>394</v>
      </c>
      <c r="U2952" s="386" t="s">
        <v>409</v>
      </c>
    </row>
    <row r="2953" spans="1:21">
      <c r="A2953" s="386" t="s">
        <v>379</v>
      </c>
      <c r="B2953" s="386" t="s">
        <v>10</v>
      </c>
      <c r="C2953" s="386"/>
      <c r="D2953" s="387">
        <v>45231</v>
      </c>
      <c r="E2953" s="386">
        <v>11</v>
      </c>
      <c r="F2953" s="386">
        <v>2023</v>
      </c>
      <c r="G2953" s="388">
        <v>1.56</v>
      </c>
      <c r="H2953" s="388">
        <v>28</v>
      </c>
      <c r="I2953" s="388">
        <v>0.14560000000000001</v>
      </c>
      <c r="J2953" s="388">
        <v>0</v>
      </c>
      <c r="K2953" s="386" t="s">
        <v>379</v>
      </c>
      <c r="L2953" s="386" t="s">
        <v>41</v>
      </c>
      <c r="M2953" s="386" t="s">
        <v>243</v>
      </c>
      <c r="N2953" s="386" t="s">
        <v>380</v>
      </c>
      <c r="O2953" s="386" t="s">
        <v>102</v>
      </c>
      <c r="P2953" s="386" t="s">
        <v>46</v>
      </c>
      <c r="Q2953" s="386" t="s">
        <v>103</v>
      </c>
      <c r="R2953" s="386"/>
      <c r="S2953" s="386"/>
      <c r="T2953" s="386" t="s">
        <v>394</v>
      </c>
      <c r="U2953" s="386" t="s">
        <v>409</v>
      </c>
    </row>
    <row r="2954" spans="1:21">
      <c r="A2954" s="386" t="s">
        <v>379</v>
      </c>
      <c r="B2954" s="386" t="s">
        <v>5</v>
      </c>
      <c r="C2954" s="386"/>
      <c r="D2954" s="387">
        <v>45231</v>
      </c>
      <c r="E2954" s="386">
        <v>11</v>
      </c>
      <c r="F2954" s="386">
        <v>2023</v>
      </c>
      <c r="G2954" s="388">
        <v>8.0959999999999983</v>
      </c>
      <c r="H2954" s="388">
        <v>28</v>
      </c>
      <c r="I2954" s="388">
        <v>0.75562666666666656</v>
      </c>
      <c r="J2954" s="388">
        <v>-9.5</v>
      </c>
      <c r="K2954" s="386" t="s">
        <v>379</v>
      </c>
      <c r="L2954" s="386" t="s">
        <v>41</v>
      </c>
      <c r="M2954" s="386" t="s">
        <v>243</v>
      </c>
      <c r="N2954" s="386" t="s">
        <v>380</v>
      </c>
      <c r="O2954" s="386" t="s">
        <v>102</v>
      </c>
      <c r="P2954" s="386" t="s">
        <v>46</v>
      </c>
      <c r="Q2954" s="386" t="s">
        <v>103</v>
      </c>
      <c r="R2954" s="386"/>
      <c r="S2954" s="386"/>
      <c r="T2954" s="386" t="s">
        <v>394</v>
      </c>
      <c r="U2954" s="386" t="s">
        <v>409</v>
      </c>
    </row>
    <row r="2955" spans="1:21">
      <c r="A2955" s="386" t="s">
        <v>379</v>
      </c>
      <c r="B2955" s="386" t="s">
        <v>11</v>
      </c>
      <c r="C2955" s="386"/>
      <c r="D2955" s="387">
        <v>45231</v>
      </c>
      <c r="E2955" s="386">
        <v>11</v>
      </c>
      <c r="F2955" s="386">
        <v>2023</v>
      </c>
      <c r="G2955" s="388">
        <v>3.1120000000000001</v>
      </c>
      <c r="H2955" s="388">
        <v>28</v>
      </c>
      <c r="I2955" s="388">
        <v>0.29045333333333334</v>
      </c>
      <c r="J2955" s="388">
        <v>1.34</v>
      </c>
      <c r="K2955" s="386" t="s">
        <v>379</v>
      </c>
      <c r="L2955" s="386" t="s">
        <v>41</v>
      </c>
      <c r="M2955" s="386" t="s">
        <v>243</v>
      </c>
      <c r="N2955" s="386" t="s">
        <v>380</v>
      </c>
      <c r="O2955" s="386" t="s">
        <v>102</v>
      </c>
      <c r="P2955" s="386" t="s">
        <v>46</v>
      </c>
      <c r="Q2955" s="386" t="s">
        <v>103</v>
      </c>
      <c r="R2955" s="386"/>
      <c r="S2955" s="386"/>
      <c r="T2955" s="386" t="s">
        <v>394</v>
      </c>
      <c r="U2955" s="386" t="s">
        <v>409</v>
      </c>
    </row>
    <row r="2956" spans="1:21">
      <c r="A2956" s="386" t="s">
        <v>379</v>
      </c>
      <c r="B2956" s="386" t="s">
        <v>12</v>
      </c>
      <c r="C2956" s="386"/>
      <c r="D2956" s="387">
        <v>45231</v>
      </c>
      <c r="E2956" s="386">
        <v>11</v>
      </c>
      <c r="F2956" s="386">
        <v>2023</v>
      </c>
      <c r="G2956" s="388">
        <v>0</v>
      </c>
      <c r="H2956" s="388">
        <v>28</v>
      </c>
      <c r="I2956" s="388">
        <v>0</v>
      </c>
      <c r="J2956" s="388">
        <v>0</v>
      </c>
      <c r="K2956" s="386" t="s">
        <v>379</v>
      </c>
      <c r="L2956" s="386" t="s">
        <v>41</v>
      </c>
      <c r="M2956" s="386" t="s">
        <v>243</v>
      </c>
      <c r="N2956" s="386" t="s">
        <v>380</v>
      </c>
      <c r="O2956" s="386" t="s">
        <v>102</v>
      </c>
      <c r="P2956" s="386" t="s">
        <v>46</v>
      </c>
      <c r="Q2956" s="386" t="s">
        <v>103</v>
      </c>
      <c r="R2956" s="386"/>
      <c r="S2956" s="386"/>
      <c r="T2956" s="386" t="s">
        <v>394</v>
      </c>
      <c r="U2956" s="386" t="s">
        <v>409</v>
      </c>
    </row>
    <row r="2957" spans="1:21">
      <c r="A2957" s="386" t="s">
        <v>379</v>
      </c>
      <c r="B2957" s="386" t="s">
        <v>15</v>
      </c>
      <c r="C2957" s="386"/>
      <c r="D2957" s="387">
        <v>45231</v>
      </c>
      <c r="E2957" s="386">
        <v>11</v>
      </c>
      <c r="F2957" s="386">
        <v>2023</v>
      </c>
      <c r="G2957" s="388">
        <v>0</v>
      </c>
      <c r="H2957" s="388">
        <v>28</v>
      </c>
      <c r="I2957" s="388">
        <v>0</v>
      </c>
      <c r="J2957" s="388">
        <v>0</v>
      </c>
      <c r="K2957" s="386" t="s">
        <v>379</v>
      </c>
      <c r="L2957" s="386" t="s">
        <v>41</v>
      </c>
      <c r="M2957" s="386" t="s">
        <v>243</v>
      </c>
      <c r="N2957" s="386" t="s">
        <v>380</v>
      </c>
      <c r="O2957" s="386" t="s">
        <v>102</v>
      </c>
      <c r="P2957" s="386" t="s">
        <v>46</v>
      </c>
      <c r="Q2957" s="386" t="s">
        <v>103</v>
      </c>
      <c r="R2957" s="386"/>
      <c r="S2957" s="386"/>
      <c r="T2957" s="386" t="s">
        <v>394</v>
      </c>
      <c r="U2957" s="386" t="s">
        <v>409</v>
      </c>
    </row>
    <row r="2958" spans="1:21">
      <c r="A2958" s="386" t="s">
        <v>379</v>
      </c>
      <c r="B2958" s="386" t="s">
        <v>16</v>
      </c>
      <c r="C2958" s="386"/>
      <c r="D2958" s="387">
        <v>45231</v>
      </c>
      <c r="E2958" s="386">
        <v>11</v>
      </c>
      <c r="F2958" s="386">
        <v>2023</v>
      </c>
      <c r="G2958" s="388">
        <v>0</v>
      </c>
      <c r="H2958" s="388">
        <v>28</v>
      </c>
      <c r="I2958" s="388">
        <v>0</v>
      </c>
      <c r="J2958" s="388">
        <v>0</v>
      </c>
      <c r="K2958" s="386" t="s">
        <v>379</v>
      </c>
      <c r="L2958" s="386" t="s">
        <v>41</v>
      </c>
      <c r="M2958" s="386" t="s">
        <v>243</v>
      </c>
      <c r="N2958" s="386" t="s">
        <v>380</v>
      </c>
      <c r="O2958" s="386" t="s">
        <v>102</v>
      </c>
      <c r="P2958" s="386" t="s">
        <v>46</v>
      </c>
      <c r="Q2958" s="386" t="s">
        <v>103</v>
      </c>
      <c r="R2958" s="386"/>
      <c r="S2958" s="386"/>
      <c r="T2958" s="386" t="s">
        <v>394</v>
      </c>
      <c r="U2958" s="386" t="s">
        <v>409</v>
      </c>
    </row>
    <row r="2959" spans="1:21">
      <c r="A2959" s="386" t="s">
        <v>379</v>
      </c>
      <c r="B2959" s="386" t="s">
        <v>17</v>
      </c>
      <c r="C2959" s="386"/>
      <c r="D2959" s="387">
        <v>45231</v>
      </c>
      <c r="E2959" s="386">
        <v>11</v>
      </c>
      <c r="F2959" s="386">
        <v>2023</v>
      </c>
      <c r="G2959" s="388">
        <v>0</v>
      </c>
      <c r="H2959" s="388">
        <v>28</v>
      </c>
      <c r="I2959" s="388">
        <v>0</v>
      </c>
      <c r="J2959" s="388">
        <v>0</v>
      </c>
      <c r="K2959" s="386" t="s">
        <v>379</v>
      </c>
      <c r="L2959" s="386" t="s">
        <v>41</v>
      </c>
      <c r="M2959" s="386" t="s">
        <v>243</v>
      </c>
      <c r="N2959" s="386" t="s">
        <v>380</v>
      </c>
      <c r="O2959" s="386" t="s">
        <v>102</v>
      </c>
      <c r="P2959" s="386" t="s">
        <v>46</v>
      </c>
      <c r="Q2959" s="386" t="s">
        <v>103</v>
      </c>
      <c r="R2959" s="386"/>
      <c r="S2959" s="386"/>
      <c r="T2959" s="386" t="s">
        <v>394</v>
      </c>
      <c r="U2959" s="386" t="s">
        <v>409</v>
      </c>
    </row>
    <row r="2960" spans="1:21">
      <c r="A2960" s="386" t="s">
        <v>379</v>
      </c>
      <c r="B2960" s="386" t="s">
        <v>132</v>
      </c>
      <c r="C2960" s="386"/>
      <c r="D2960" s="387">
        <v>45231</v>
      </c>
      <c r="E2960" s="386">
        <v>11</v>
      </c>
      <c r="F2960" s="386">
        <v>2023</v>
      </c>
      <c r="G2960" s="388">
        <v>0</v>
      </c>
      <c r="H2960" s="388">
        <v>28</v>
      </c>
      <c r="I2960" s="388">
        <v>0</v>
      </c>
      <c r="J2960" s="388">
        <v>0</v>
      </c>
      <c r="K2960" s="386" t="s">
        <v>379</v>
      </c>
      <c r="L2960" s="386" t="s">
        <v>41</v>
      </c>
      <c r="M2960" s="386" t="s">
        <v>243</v>
      </c>
      <c r="N2960" s="386" t="s">
        <v>380</v>
      </c>
      <c r="O2960" s="386" t="s">
        <v>102</v>
      </c>
      <c r="P2960" s="386" t="s">
        <v>46</v>
      </c>
      <c r="Q2960" s="386" t="s">
        <v>103</v>
      </c>
      <c r="R2960" s="386"/>
      <c r="S2960" s="386"/>
      <c r="T2960" s="386" t="s">
        <v>394</v>
      </c>
      <c r="U2960" s="386" t="s">
        <v>409</v>
      </c>
    </row>
    <row r="2961" spans="1:21">
      <c r="A2961" s="386" t="s">
        <v>379</v>
      </c>
      <c r="B2961" s="386" t="s">
        <v>13</v>
      </c>
      <c r="C2961" s="386"/>
      <c r="D2961" s="387">
        <v>45231</v>
      </c>
      <c r="E2961" s="386">
        <v>11</v>
      </c>
      <c r="F2961" s="386">
        <v>2023</v>
      </c>
      <c r="G2961" s="388">
        <v>0</v>
      </c>
      <c r="H2961" s="388">
        <v>28</v>
      </c>
      <c r="I2961" s="388">
        <v>0</v>
      </c>
      <c r="J2961" s="388">
        <v>0</v>
      </c>
      <c r="K2961" s="386" t="s">
        <v>379</v>
      </c>
      <c r="L2961" s="386" t="s">
        <v>41</v>
      </c>
      <c r="M2961" s="386" t="s">
        <v>243</v>
      </c>
      <c r="N2961" s="386" t="s">
        <v>380</v>
      </c>
      <c r="O2961" s="386" t="s">
        <v>102</v>
      </c>
      <c r="P2961" s="386" t="s">
        <v>46</v>
      </c>
      <c r="Q2961" s="386" t="s">
        <v>103</v>
      </c>
      <c r="R2961" s="386"/>
      <c r="S2961" s="386"/>
      <c r="T2961" s="386" t="s">
        <v>394</v>
      </c>
      <c r="U2961" s="386" t="s">
        <v>409</v>
      </c>
    </row>
    <row r="2962" spans="1:21">
      <c r="A2962" s="386" t="s">
        <v>379</v>
      </c>
      <c r="B2962" s="386" t="s">
        <v>14</v>
      </c>
      <c r="C2962" s="386"/>
      <c r="D2962" s="387">
        <v>45231</v>
      </c>
      <c r="E2962" s="386">
        <v>11</v>
      </c>
      <c r="F2962" s="386">
        <v>2023</v>
      </c>
      <c r="G2962" s="388">
        <v>0</v>
      </c>
      <c r="H2962" s="388">
        <v>28</v>
      </c>
      <c r="I2962" s="388">
        <v>0</v>
      </c>
      <c r="J2962" s="388">
        <v>0</v>
      </c>
      <c r="K2962" s="386" t="s">
        <v>379</v>
      </c>
      <c r="L2962" s="386" t="s">
        <v>41</v>
      </c>
      <c r="M2962" s="386" t="s">
        <v>243</v>
      </c>
      <c r="N2962" s="386" t="s">
        <v>380</v>
      </c>
      <c r="O2962" s="386" t="s">
        <v>102</v>
      </c>
      <c r="P2962" s="386" t="s">
        <v>46</v>
      </c>
      <c r="Q2962" s="386" t="s">
        <v>103</v>
      </c>
      <c r="R2962" s="386"/>
      <c r="S2962" s="386"/>
      <c r="T2962" s="386" t="s">
        <v>394</v>
      </c>
      <c r="U2962" s="386" t="s">
        <v>409</v>
      </c>
    </row>
    <row r="2963" spans="1:21">
      <c r="A2963" s="386" t="s">
        <v>104</v>
      </c>
      <c r="B2963" s="386" t="s">
        <v>7</v>
      </c>
      <c r="C2963" s="386"/>
      <c r="D2963" s="387">
        <v>45231</v>
      </c>
      <c r="E2963" s="386">
        <v>11</v>
      </c>
      <c r="F2963" s="386">
        <v>2023</v>
      </c>
      <c r="G2963" s="388">
        <v>50</v>
      </c>
      <c r="H2963" s="388">
        <v>28</v>
      </c>
      <c r="I2963" s="388">
        <v>4.666666666666667</v>
      </c>
      <c r="J2963" s="388">
        <v>0.61463999999999996</v>
      </c>
      <c r="K2963" s="386" t="s">
        <v>104</v>
      </c>
      <c r="L2963" s="386" t="s">
        <v>41</v>
      </c>
      <c r="M2963" s="386" t="s">
        <v>243</v>
      </c>
      <c r="N2963" s="386" t="s">
        <v>83</v>
      </c>
      <c r="O2963" s="386" t="s">
        <v>105</v>
      </c>
      <c r="P2963" s="386" t="s">
        <v>46</v>
      </c>
      <c r="Q2963" s="386" t="s">
        <v>106</v>
      </c>
      <c r="R2963" s="386"/>
      <c r="S2963" s="386"/>
      <c r="T2963" s="386" t="s">
        <v>394</v>
      </c>
      <c r="U2963" s="386" t="s">
        <v>409</v>
      </c>
    </row>
    <row r="2964" spans="1:21">
      <c r="A2964" s="386" t="s">
        <v>104</v>
      </c>
      <c r="B2964" s="386" t="s">
        <v>8</v>
      </c>
      <c r="C2964" s="386"/>
      <c r="D2964" s="387">
        <v>45231</v>
      </c>
      <c r="E2964" s="386">
        <v>11</v>
      </c>
      <c r="F2964" s="386">
        <v>2023</v>
      </c>
      <c r="G2964" s="388">
        <v>20</v>
      </c>
      <c r="H2964" s="388">
        <v>28</v>
      </c>
      <c r="I2964" s="388">
        <v>1.8666666666666667</v>
      </c>
      <c r="J2964" s="388">
        <v>0</v>
      </c>
      <c r="K2964" s="386" t="s">
        <v>104</v>
      </c>
      <c r="L2964" s="386" t="s">
        <v>41</v>
      </c>
      <c r="M2964" s="386" t="s">
        <v>243</v>
      </c>
      <c r="N2964" s="386" t="s">
        <v>83</v>
      </c>
      <c r="O2964" s="386" t="s">
        <v>105</v>
      </c>
      <c r="P2964" s="386" t="s">
        <v>46</v>
      </c>
      <c r="Q2964" s="386" t="s">
        <v>106</v>
      </c>
      <c r="R2964" s="386"/>
      <c r="S2964" s="386"/>
      <c r="T2964" s="386" t="s">
        <v>394</v>
      </c>
      <c r="U2964" s="386" t="s">
        <v>409</v>
      </c>
    </row>
    <row r="2965" spans="1:21">
      <c r="A2965" s="386" t="s">
        <v>104</v>
      </c>
      <c r="B2965" s="386" t="s">
        <v>9</v>
      </c>
      <c r="C2965" s="386"/>
      <c r="D2965" s="387">
        <v>45231</v>
      </c>
      <c r="E2965" s="386">
        <v>11</v>
      </c>
      <c r="F2965" s="386">
        <v>2023</v>
      </c>
      <c r="G2965" s="388">
        <v>25</v>
      </c>
      <c r="H2965" s="388">
        <v>28</v>
      </c>
      <c r="I2965" s="388">
        <v>2.3333333333333335</v>
      </c>
      <c r="J2965" s="388">
        <v>0</v>
      </c>
      <c r="K2965" s="386" t="s">
        <v>104</v>
      </c>
      <c r="L2965" s="386" t="s">
        <v>41</v>
      </c>
      <c r="M2965" s="386" t="s">
        <v>243</v>
      </c>
      <c r="N2965" s="386" t="s">
        <v>83</v>
      </c>
      <c r="O2965" s="386" t="s">
        <v>105</v>
      </c>
      <c r="P2965" s="386" t="s">
        <v>46</v>
      </c>
      <c r="Q2965" s="386" t="s">
        <v>106</v>
      </c>
      <c r="R2965" s="386"/>
      <c r="S2965" s="386"/>
      <c r="T2965" s="386" t="s">
        <v>394</v>
      </c>
      <c r="U2965" s="386" t="s">
        <v>409</v>
      </c>
    </row>
    <row r="2966" spans="1:21">
      <c r="A2966" s="386" t="s">
        <v>104</v>
      </c>
      <c r="B2966" s="386" t="s">
        <v>10</v>
      </c>
      <c r="C2966" s="386"/>
      <c r="D2966" s="387">
        <v>45231</v>
      </c>
      <c r="E2966" s="386">
        <v>11</v>
      </c>
      <c r="F2966" s="386">
        <v>2023</v>
      </c>
      <c r="G2966" s="388">
        <v>65</v>
      </c>
      <c r="H2966" s="388">
        <v>28</v>
      </c>
      <c r="I2966" s="388">
        <v>6.0666666666666664</v>
      </c>
      <c r="J2966" s="388">
        <v>0</v>
      </c>
      <c r="K2966" s="386" t="s">
        <v>104</v>
      </c>
      <c r="L2966" s="386" t="s">
        <v>41</v>
      </c>
      <c r="M2966" s="386" t="s">
        <v>243</v>
      </c>
      <c r="N2966" s="386" t="s">
        <v>83</v>
      </c>
      <c r="O2966" s="386" t="s">
        <v>105</v>
      </c>
      <c r="P2966" s="386" t="s">
        <v>46</v>
      </c>
      <c r="Q2966" s="386" t="s">
        <v>106</v>
      </c>
      <c r="R2966" s="386"/>
      <c r="S2966" s="386"/>
      <c r="T2966" s="386" t="s">
        <v>394</v>
      </c>
      <c r="U2966" s="386" t="s">
        <v>409</v>
      </c>
    </row>
    <row r="2967" spans="1:21">
      <c r="A2967" s="386" t="s">
        <v>104</v>
      </c>
      <c r="B2967" s="386" t="s">
        <v>5</v>
      </c>
      <c r="C2967" s="386"/>
      <c r="D2967" s="387">
        <v>45231</v>
      </c>
      <c r="E2967" s="386">
        <v>11</v>
      </c>
      <c r="F2967" s="386">
        <v>2023</v>
      </c>
      <c r="G2967" s="388">
        <v>24</v>
      </c>
      <c r="H2967" s="388">
        <v>28</v>
      </c>
      <c r="I2967" s="388">
        <v>2.2400000000000002</v>
      </c>
      <c r="J2967" s="388">
        <v>0</v>
      </c>
      <c r="K2967" s="386" t="s">
        <v>104</v>
      </c>
      <c r="L2967" s="386" t="s">
        <v>41</v>
      </c>
      <c r="M2967" s="386" t="s">
        <v>243</v>
      </c>
      <c r="N2967" s="386" t="s">
        <v>83</v>
      </c>
      <c r="O2967" s="386" t="s">
        <v>105</v>
      </c>
      <c r="P2967" s="386" t="s">
        <v>46</v>
      </c>
      <c r="Q2967" s="386" t="s">
        <v>106</v>
      </c>
      <c r="R2967" s="386"/>
      <c r="S2967" s="386"/>
      <c r="T2967" s="386" t="s">
        <v>394</v>
      </c>
      <c r="U2967" s="386" t="s">
        <v>409</v>
      </c>
    </row>
    <row r="2968" spans="1:21">
      <c r="A2968" s="386" t="s">
        <v>104</v>
      </c>
      <c r="B2968" s="386" t="s">
        <v>11</v>
      </c>
      <c r="C2968" s="386"/>
      <c r="D2968" s="387">
        <v>45231</v>
      </c>
      <c r="E2968" s="386">
        <v>11</v>
      </c>
      <c r="F2968" s="386">
        <v>2023</v>
      </c>
      <c r="G2968" s="388">
        <v>60</v>
      </c>
      <c r="H2968" s="388">
        <v>28</v>
      </c>
      <c r="I2968" s="388">
        <v>5.6</v>
      </c>
      <c r="J2968" s="388">
        <v>0</v>
      </c>
      <c r="K2968" s="386" t="s">
        <v>104</v>
      </c>
      <c r="L2968" s="386" t="s">
        <v>41</v>
      </c>
      <c r="M2968" s="386" t="s">
        <v>243</v>
      </c>
      <c r="N2968" s="386" t="s">
        <v>83</v>
      </c>
      <c r="O2968" s="386" t="s">
        <v>105</v>
      </c>
      <c r="P2968" s="386" t="s">
        <v>46</v>
      </c>
      <c r="Q2968" s="386" t="s">
        <v>106</v>
      </c>
      <c r="R2968" s="386"/>
      <c r="S2968" s="386"/>
      <c r="T2968" s="386" t="s">
        <v>394</v>
      </c>
      <c r="U2968" s="386" t="s">
        <v>409</v>
      </c>
    </row>
    <row r="2969" spans="1:21">
      <c r="A2969" s="386" t="s">
        <v>104</v>
      </c>
      <c r="B2969" s="386" t="s">
        <v>12</v>
      </c>
      <c r="C2969" s="386"/>
      <c r="D2969" s="387">
        <v>45231</v>
      </c>
      <c r="E2969" s="386">
        <v>11</v>
      </c>
      <c r="F2969" s="386">
        <v>2023</v>
      </c>
      <c r="G2969" s="388">
        <v>0</v>
      </c>
      <c r="H2969" s="388">
        <v>28</v>
      </c>
      <c r="I2969" s="388">
        <v>0</v>
      </c>
      <c r="J2969" s="388">
        <v>0</v>
      </c>
      <c r="K2969" s="386" t="s">
        <v>104</v>
      </c>
      <c r="L2969" s="386" t="s">
        <v>41</v>
      </c>
      <c r="M2969" s="386" t="s">
        <v>243</v>
      </c>
      <c r="N2969" s="386" t="s">
        <v>83</v>
      </c>
      <c r="O2969" s="386" t="s">
        <v>105</v>
      </c>
      <c r="P2969" s="386" t="s">
        <v>46</v>
      </c>
      <c r="Q2969" s="386" t="s">
        <v>106</v>
      </c>
      <c r="R2969" s="386"/>
      <c r="S2969" s="386"/>
      <c r="T2969" s="386" t="s">
        <v>394</v>
      </c>
      <c r="U2969" s="386" t="s">
        <v>409</v>
      </c>
    </row>
    <row r="2970" spans="1:21">
      <c r="A2970" s="386" t="s">
        <v>104</v>
      </c>
      <c r="B2970" s="386" t="s">
        <v>15</v>
      </c>
      <c r="C2970" s="386"/>
      <c r="D2970" s="387">
        <v>45231</v>
      </c>
      <c r="E2970" s="386">
        <v>11</v>
      </c>
      <c r="F2970" s="386">
        <v>2023</v>
      </c>
      <c r="G2970" s="388">
        <v>0</v>
      </c>
      <c r="H2970" s="388">
        <v>28</v>
      </c>
      <c r="I2970" s="388">
        <v>0</v>
      </c>
      <c r="J2970" s="388">
        <v>0</v>
      </c>
      <c r="K2970" s="386" t="s">
        <v>104</v>
      </c>
      <c r="L2970" s="386" t="s">
        <v>41</v>
      </c>
      <c r="M2970" s="386" t="s">
        <v>243</v>
      </c>
      <c r="N2970" s="386" t="s">
        <v>83</v>
      </c>
      <c r="O2970" s="386" t="s">
        <v>105</v>
      </c>
      <c r="P2970" s="386" t="s">
        <v>46</v>
      </c>
      <c r="Q2970" s="386" t="s">
        <v>106</v>
      </c>
      <c r="R2970" s="386"/>
      <c r="S2970" s="386"/>
      <c r="T2970" s="386" t="s">
        <v>394</v>
      </c>
      <c r="U2970" s="386" t="s">
        <v>409</v>
      </c>
    </row>
    <row r="2971" spans="1:21">
      <c r="A2971" s="386" t="s">
        <v>104</v>
      </c>
      <c r="B2971" s="386" t="s">
        <v>16</v>
      </c>
      <c r="C2971" s="386"/>
      <c r="D2971" s="387">
        <v>45231</v>
      </c>
      <c r="E2971" s="386">
        <v>11</v>
      </c>
      <c r="F2971" s="386">
        <v>2023</v>
      </c>
      <c r="G2971" s="388">
        <v>0</v>
      </c>
      <c r="H2971" s="388">
        <v>28</v>
      </c>
      <c r="I2971" s="388">
        <v>0</v>
      </c>
      <c r="J2971" s="388">
        <v>0</v>
      </c>
      <c r="K2971" s="386" t="s">
        <v>104</v>
      </c>
      <c r="L2971" s="386" t="s">
        <v>41</v>
      </c>
      <c r="M2971" s="386" t="s">
        <v>243</v>
      </c>
      <c r="N2971" s="386" t="s">
        <v>83</v>
      </c>
      <c r="O2971" s="386" t="s">
        <v>105</v>
      </c>
      <c r="P2971" s="386" t="s">
        <v>46</v>
      </c>
      <c r="Q2971" s="386" t="s">
        <v>106</v>
      </c>
      <c r="R2971" s="386"/>
      <c r="S2971" s="386"/>
      <c r="T2971" s="386" t="s">
        <v>394</v>
      </c>
      <c r="U2971" s="386" t="s">
        <v>409</v>
      </c>
    </row>
    <row r="2972" spans="1:21">
      <c r="A2972" s="386" t="s">
        <v>104</v>
      </c>
      <c r="B2972" s="386" t="s">
        <v>17</v>
      </c>
      <c r="C2972" s="386"/>
      <c r="D2972" s="387">
        <v>45231</v>
      </c>
      <c r="E2972" s="386">
        <v>11</v>
      </c>
      <c r="F2972" s="386">
        <v>2023</v>
      </c>
      <c r="G2972" s="388">
        <v>0</v>
      </c>
      <c r="H2972" s="388">
        <v>28</v>
      </c>
      <c r="I2972" s="388">
        <v>0</v>
      </c>
      <c r="J2972" s="388">
        <v>0</v>
      </c>
      <c r="K2972" s="386" t="s">
        <v>104</v>
      </c>
      <c r="L2972" s="386" t="s">
        <v>41</v>
      </c>
      <c r="M2972" s="386" t="s">
        <v>243</v>
      </c>
      <c r="N2972" s="386" t="s">
        <v>83</v>
      </c>
      <c r="O2972" s="386" t="s">
        <v>105</v>
      </c>
      <c r="P2972" s="386" t="s">
        <v>46</v>
      </c>
      <c r="Q2972" s="386" t="s">
        <v>106</v>
      </c>
      <c r="R2972" s="386"/>
      <c r="S2972" s="386"/>
      <c r="T2972" s="386" t="s">
        <v>394</v>
      </c>
      <c r="U2972" s="386" t="s">
        <v>409</v>
      </c>
    </row>
    <row r="2973" spans="1:21">
      <c r="A2973" s="386" t="s">
        <v>104</v>
      </c>
      <c r="B2973" s="386" t="s">
        <v>132</v>
      </c>
      <c r="C2973" s="386"/>
      <c r="D2973" s="387">
        <v>45231</v>
      </c>
      <c r="E2973" s="386">
        <v>11</v>
      </c>
      <c r="F2973" s="386">
        <v>2023</v>
      </c>
      <c r="G2973" s="388">
        <v>0</v>
      </c>
      <c r="H2973" s="388">
        <v>28</v>
      </c>
      <c r="I2973" s="388">
        <v>0</v>
      </c>
      <c r="J2973" s="388">
        <v>0</v>
      </c>
      <c r="K2973" s="386" t="s">
        <v>104</v>
      </c>
      <c r="L2973" s="386" t="s">
        <v>41</v>
      </c>
      <c r="M2973" s="386" t="s">
        <v>243</v>
      </c>
      <c r="N2973" s="386" t="s">
        <v>83</v>
      </c>
      <c r="O2973" s="386" t="s">
        <v>105</v>
      </c>
      <c r="P2973" s="386" t="s">
        <v>46</v>
      </c>
      <c r="Q2973" s="386" t="s">
        <v>106</v>
      </c>
      <c r="R2973" s="386"/>
      <c r="S2973" s="386"/>
      <c r="T2973" s="386" t="s">
        <v>394</v>
      </c>
      <c r="U2973" s="386" t="s">
        <v>409</v>
      </c>
    </row>
    <row r="2974" spans="1:21">
      <c r="A2974" s="386" t="s">
        <v>104</v>
      </c>
      <c r="B2974" s="386" t="s">
        <v>13</v>
      </c>
      <c r="C2974" s="386"/>
      <c r="D2974" s="387">
        <v>45231</v>
      </c>
      <c r="E2974" s="386">
        <v>11</v>
      </c>
      <c r="F2974" s="386">
        <v>2023</v>
      </c>
      <c r="G2974" s="388">
        <v>0</v>
      </c>
      <c r="H2974" s="388">
        <v>28</v>
      </c>
      <c r="I2974" s="388">
        <v>0</v>
      </c>
      <c r="J2974" s="388">
        <v>0</v>
      </c>
      <c r="K2974" s="386" t="s">
        <v>104</v>
      </c>
      <c r="L2974" s="386" t="s">
        <v>41</v>
      </c>
      <c r="M2974" s="386" t="s">
        <v>243</v>
      </c>
      <c r="N2974" s="386" t="s">
        <v>83</v>
      </c>
      <c r="O2974" s="386" t="s">
        <v>105</v>
      </c>
      <c r="P2974" s="386" t="s">
        <v>46</v>
      </c>
      <c r="Q2974" s="386" t="s">
        <v>106</v>
      </c>
      <c r="R2974" s="386"/>
      <c r="S2974" s="386"/>
      <c r="T2974" s="386" t="s">
        <v>394</v>
      </c>
      <c r="U2974" s="386" t="s">
        <v>409</v>
      </c>
    </row>
    <row r="2975" spans="1:21">
      <c r="A2975" s="386" t="s">
        <v>104</v>
      </c>
      <c r="B2975" s="386" t="s">
        <v>14</v>
      </c>
      <c r="C2975" s="386"/>
      <c r="D2975" s="387">
        <v>45231</v>
      </c>
      <c r="E2975" s="386">
        <v>11</v>
      </c>
      <c r="F2975" s="386">
        <v>2023</v>
      </c>
      <c r="G2975" s="388">
        <v>0</v>
      </c>
      <c r="H2975" s="388">
        <v>28</v>
      </c>
      <c r="I2975" s="388">
        <v>0</v>
      </c>
      <c r="J2975" s="388">
        <v>0</v>
      </c>
      <c r="K2975" s="386" t="s">
        <v>104</v>
      </c>
      <c r="L2975" s="386" t="s">
        <v>41</v>
      </c>
      <c r="M2975" s="386" t="s">
        <v>243</v>
      </c>
      <c r="N2975" s="386" t="s">
        <v>83</v>
      </c>
      <c r="O2975" s="386" t="s">
        <v>105</v>
      </c>
      <c r="P2975" s="386" t="s">
        <v>46</v>
      </c>
      <c r="Q2975" s="386" t="s">
        <v>106</v>
      </c>
      <c r="R2975" s="386"/>
      <c r="S2975" s="386"/>
      <c r="T2975" s="386" t="s">
        <v>394</v>
      </c>
      <c r="U2975" s="386" t="s">
        <v>409</v>
      </c>
    </row>
    <row r="2976" spans="1:21">
      <c r="A2976" s="386" t="s">
        <v>108</v>
      </c>
      <c r="B2976" s="386" t="s">
        <v>138</v>
      </c>
      <c r="C2976" s="386"/>
      <c r="D2976" s="387">
        <v>45231</v>
      </c>
      <c r="E2976" s="386">
        <v>11</v>
      </c>
      <c r="F2976" s="386">
        <v>2023</v>
      </c>
      <c r="G2976" s="388">
        <v>30</v>
      </c>
      <c r="H2976" s="388">
        <v>28</v>
      </c>
      <c r="I2976" s="388">
        <v>2.8</v>
      </c>
      <c r="J2976" s="388">
        <v>0</v>
      </c>
      <c r="K2976" s="386" t="s">
        <v>108</v>
      </c>
      <c r="L2976" s="386" t="s">
        <v>41</v>
      </c>
      <c r="M2976" s="386" t="s">
        <v>382</v>
      </c>
      <c r="N2976" s="386" t="s">
        <v>109</v>
      </c>
      <c r="O2976" s="386" t="s">
        <v>110</v>
      </c>
      <c r="P2976" s="386" t="s">
        <v>60</v>
      </c>
      <c r="Q2976" s="386" t="s">
        <v>237</v>
      </c>
      <c r="R2976" s="386"/>
      <c r="S2976" s="386"/>
      <c r="T2976" s="386" t="s">
        <v>394</v>
      </c>
      <c r="U2976" s="386" t="s">
        <v>409</v>
      </c>
    </row>
    <row r="2977" spans="1:21">
      <c r="A2977" s="386" t="s">
        <v>108</v>
      </c>
      <c r="B2977" s="386" t="s">
        <v>139</v>
      </c>
      <c r="C2977" s="386"/>
      <c r="D2977" s="387">
        <v>45231</v>
      </c>
      <c r="E2977" s="386">
        <v>11</v>
      </c>
      <c r="F2977" s="386">
        <v>2023</v>
      </c>
      <c r="G2977" s="388">
        <v>50</v>
      </c>
      <c r="H2977" s="388">
        <v>28</v>
      </c>
      <c r="I2977" s="388">
        <v>4.666666666666667</v>
      </c>
      <c r="J2977" s="388">
        <v>2.4260000000000002</v>
      </c>
      <c r="K2977" s="386" t="s">
        <v>108</v>
      </c>
      <c r="L2977" s="386" t="s">
        <v>41</v>
      </c>
      <c r="M2977" s="386" t="s">
        <v>382</v>
      </c>
      <c r="N2977" s="386" t="s">
        <v>109</v>
      </c>
      <c r="O2977" s="386" t="s">
        <v>110</v>
      </c>
      <c r="P2977" s="386" t="s">
        <v>60</v>
      </c>
      <c r="Q2977" s="386" t="s">
        <v>237</v>
      </c>
      <c r="R2977" s="386"/>
      <c r="S2977" s="386"/>
      <c r="T2977" s="386" t="s">
        <v>394</v>
      </c>
      <c r="U2977" s="386" t="s">
        <v>409</v>
      </c>
    </row>
    <row r="2978" spans="1:21">
      <c r="A2978" s="386" t="s">
        <v>108</v>
      </c>
      <c r="B2978" s="386" t="s">
        <v>140</v>
      </c>
      <c r="C2978" s="386"/>
      <c r="D2978" s="387">
        <v>45231</v>
      </c>
      <c r="E2978" s="386">
        <v>11</v>
      </c>
      <c r="F2978" s="386">
        <v>2023</v>
      </c>
      <c r="G2978" s="388">
        <v>15</v>
      </c>
      <c r="H2978" s="388">
        <v>28</v>
      </c>
      <c r="I2978" s="388">
        <v>1.4</v>
      </c>
      <c r="J2978" s="388">
        <v>0</v>
      </c>
      <c r="K2978" s="386" t="s">
        <v>108</v>
      </c>
      <c r="L2978" s="386" t="s">
        <v>41</v>
      </c>
      <c r="M2978" s="386" t="s">
        <v>382</v>
      </c>
      <c r="N2978" s="386" t="s">
        <v>109</v>
      </c>
      <c r="O2978" s="386" t="s">
        <v>110</v>
      </c>
      <c r="P2978" s="386" t="s">
        <v>60</v>
      </c>
      <c r="Q2978" s="386" t="s">
        <v>237</v>
      </c>
      <c r="R2978" s="386"/>
      <c r="S2978" s="386"/>
      <c r="T2978" s="386" t="s">
        <v>394</v>
      </c>
      <c r="U2978" s="386" t="s">
        <v>409</v>
      </c>
    </row>
    <row r="2979" spans="1:21">
      <c r="A2979" s="386" t="s">
        <v>108</v>
      </c>
      <c r="B2979" s="386" t="s">
        <v>8</v>
      </c>
      <c r="C2979" s="386"/>
      <c r="D2979" s="387">
        <v>45231</v>
      </c>
      <c r="E2979" s="386">
        <v>11</v>
      </c>
      <c r="F2979" s="386">
        <v>2023</v>
      </c>
      <c r="G2979" s="388">
        <v>0</v>
      </c>
      <c r="H2979" s="388">
        <v>28</v>
      </c>
      <c r="I2979" s="388">
        <v>0</v>
      </c>
      <c r="J2979" s="388">
        <v>0</v>
      </c>
      <c r="K2979" s="386" t="s">
        <v>108</v>
      </c>
      <c r="L2979" s="386" t="s">
        <v>41</v>
      </c>
      <c r="M2979" s="386" t="s">
        <v>382</v>
      </c>
      <c r="N2979" s="386" t="s">
        <v>109</v>
      </c>
      <c r="O2979" s="386" t="s">
        <v>110</v>
      </c>
      <c r="P2979" s="386" t="s">
        <v>60</v>
      </c>
      <c r="Q2979" s="386" t="s">
        <v>237</v>
      </c>
      <c r="R2979" s="386"/>
      <c r="S2979" s="386"/>
      <c r="T2979" s="386" t="s">
        <v>394</v>
      </c>
      <c r="U2979" s="386" t="s">
        <v>409</v>
      </c>
    </row>
    <row r="2980" spans="1:21">
      <c r="A2980" s="386" t="s">
        <v>108</v>
      </c>
      <c r="B2980" s="386" t="s">
        <v>9</v>
      </c>
      <c r="C2980" s="386"/>
      <c r="D2980" s="387">
        <v>45231</v>
      </c>
      <c r="E2980" s="386">
        <v>11</v>
      </c>
      <c r="F2980" s="386">
        <v>2023</v>
      </c>
      <c r="G2980" s="388">
        <v>26</v>
      </c>
      <c r="H2980" s="388">
        <v>28</v>
      </c>
      <c r="I2980" s="388">
        <v>2.4266666666666667</v>
      </c>
      <c r="J2980" s="388">
        <v>0</v>
      </c>
      <c r="K2980" s="386" t="s">
        <v>108</v>
      </c>
      <c r="L2980" s="386" t="s">
        <v>41</v>
      </c>
      <c r="M2980" s="386" t="s">
        <v>382</v>
      </c>
      <c r="N2980" s="386" t="s">
        <v>109</v>
      </c>
      <c r="O2980" s="386" t="s">
        <v>110</v>
      </c>
      <c r="P2980" s="386" t="s">
        <v>60</v>
      </c>
      <c r="Q2980" s="386" t="s">
        <v>237</v>
      </c>
      <c r="R2980" s="386"/>
      <c r="S2980" s="386"/>
      <c r="T2980" s="386" t="s">
        <v>394</v>
      </c>
      <c r="U2980" s="386" t="s">
        <v>409</v>
      </c>
    </row>
    <row r="2981" spans="1:21">
      <c r="A2981" s="386" t="s">
        <v>108</v>
      </c>
      <c r="B2981" s="386" t="s">
        <v>10</v>
      </c>
      <c r="C2981" s="386"/>
      <c r="D2981" s="387">
        <v>45231</v>
      </c>
      <c r="E2981" s="386">
        <v>11</v>
      </c>
      <c r="F2981" s="386">
        <v>2023</v>
      </c>
      <c r="G2981" s="388">
        <v>0</v>
      </c>
      <c r="H2981" s="388">
        <v>28</v>
      </c>
      <c r="I2981" s="388">
        <v>0</v>
      </c>
      <c r="J2981" s="388">
        <v>0</v>
      </c>
      <c r="K2981" s="386" t="s">
        <v>108</v>
      </c>
      <c r="L2981" s="386" t="s">
        <v>41</v>
      </c>
      <c r="M2981" s="386" t="s">
        <v>382</v>
      </c>
      <c r="N2981" s="386" t="s">
        <v>109</v>
      </c>
      <c r="O2981" s="386" t="s">
        <v>110</v>
      </c>
      <c r="P2981" s="386" t="s">
        <v>60</v>
      </c>
      <c r="Q2981" s="386" t="s">
        <v>237</v>
      </c>
      <c r="R2981" s="386"/>
      <c r="S2981" s="386"/>
      <c r="T2981" s="386" t="s">
        <v>394</v>
      </c>
      <c r="U2981" s="386" t="s">
        <v>409</v>
      </c>
    </row>
    <row r="2982" spans="1:21">
      <c r="A2982" s="386" t="s">
        <v>108</v>
      </c>
      <c r="B2982" s="386" t="s">
        <v>5</v>
      </c>
      <c r="C2982" s="386"/>
      <c r="D2982" s="387">
        <v>45231</v>
      </c>
      <c r="E2982" s="386">
        <v>11</v>
      </c>
      <c r="F2982" s="386">
        <v>2023</v>
      </c>
      <c r="G2982" s="388">
        <v>10</v>
      </c>
      <c r="H2982" s="388">
        <v>28</v>
      </c>
      <c r="I2982" s="388">
        <v>0.93333333333333335</v>
      </c>
      <c r="J2982" s="388">
        <v>0</v>
      </c>
      <c r="K2982" s="386" t="s">
        <v>108</v>
      </c>
      <c r="L2982" s="386" t="s">
        <v>41</v>
      </c>
      <c r="M2982" s="386" t="s">
        <v>382</v>
      </c>
      <c r="N2982" s="386" t="s">
        <v>109</v>
      </c>
      <c r="O2982" s="386" t="s">
        <v>110</v>
      </c>
      <c r="P2982" s="386" t="s">
        <v>60</v>
      </c>
      <c r="Q2982" s="386" t="s">
        <v>237</v>
      </c>
      <c r="R2982" s="386"/>
      <c r="S2982" s="386"/>
      <c r="T2982" s="386" t="s">
        <v>394</v>
      </c>
      <c r="U2982" s="386" t="s">
        <v>409</v>
      </c>
    </row>
    <row r="2983" spans="1:21">
      <c r="A2983" s="386" t="s">
        <v>108</v>
      </c>
      <c r="B2983" s="386" t="s">
        <v>11</v>
      </c>
      <c r="C2983" s="386"/>
      <c r="D2983" s="387">
        <v>45231</v>
      </c>
      <c r="E2983" s="386">
        <v>11</v>
      </c>
      <c r="F2983" s="386">
        <v>2023</v>
      </c>
      <c r="G2983" s="388">
        <v>110</v>
      </c>
      <c r="H2983" s="388">
        <v>28</v>
      </c>
      <c r="I2983" s="388">
        <v>10.266666666666667</v>
      </c>
      <c r="J2983" s="388">
        <v>3.3391000000000002</v>
      </c>
      <c r="K2983" s="386" t="s">
        <v>108</v>
      </c>
      <c r="L2983" s="386" t="s">
        <v>41</v>
      </c>
      <c r="M2983" s="386" t="s">
        <v>382</v>
      </c>
      <c r="N2983" s="386" t="s">
        <v>109</v>
      </c>
      <c r="O2983" s="386" t="s">
        <v>110</v>
      </c>
      <c r="P2983" s="386" t="s">
        <v>60</v>
      </c>
      <c r="Q2983" s="386" t="s">
        <v>237</v>
      </c>
      <c r="R2983" s="386"/>
      <c r="S2983" s="386"/>
      <c r="T2983" s="386" t="s">
        <v>394</v>
      </c>
      <c r="U2983" s="386" t="s">
        <v>409</v>
      </c>
    </row>
    <row r="2984" spans="1:21">
      <c r="A2984" s="386" t="s">
        <v>108</v>
      </c>
      <c r="B2984" s="386" t="s">
        <v>12</v>
      </c>
      <c r="C2984" s="386"/>
      <c r="D2984" s="387">
        <v>45231</v>
      </c>
      <c r="E2984" s="386">
        <v>11</v>
      </c>
      <c r="F2984" s="386">
        <v>2023</v>
      </c>
      <c r="G2984" s="388">
        <v>15</v>
      </c>
      <c r="H2984" s="388">
        <v>28</v>
      </c>
      <c r="I2984" s="388">
        <v>1.4</v>
      </c>
      <c r="J2984" s="388">
        <v>0</v>
      </c>
      <c r="K2984" s="386" t="s">
        <v>108</v>
      </c>
      <c r="L2984" s="386" t="s">
        <v>41</v>
      </c>
      <c r="M2984" s="386" t="s">
        <v>382</v>
      </c>
      <c r="N2984" s="386" t="s">
        <v>109</v>
      </c>
      <c r="O2984" s="386" t="s">
        <v>110</v>
      </c>
      <c r="P2984" s="386" t="s">
        <v>60</v>
      </c>
      <c r="Q2984" s="386" t="s">
        <v>237</v>
      </c>
      <c r="R2984" s="386"/>
      <c r="S2984" s="386"/>
      <c r="T2984" s="386" t="s">
        <v>394</v>
      </c>
      <c r="U2984" s="386" t="s">
        <v>409</v>
      </c>
    </row>
    <row r="2985" spans="1:21">
      <c r="A2985" s="386" t="s">
        <v>108</v>
      </c>
      <c r="B2985" s="386" t="s">
        <v>15</v>
      </c>
      <c r="C2985" s="386"/>
      <c r="D2985" s="387">
        <v>45231</v>
      </c>
      <c r="E2985" s="386">
        <v>11</v>
      </c>
      <c r="F2985" s="386">
        <v>2023</v>
      </c>
      <c r="G2985" s="388">
        <v>0</v>
      </c>
      <c r="H2985" s="388">
        <v>28</v>
      </c>
      <c r="I2985" s="388">
        <v>0</v>
      </c>
      <c r="J2985" s="388">
        <v>0</v>
      </c>
      <c r="K2985" s="386" t="s">
        <v>108</v>
      </c>
      <c r="L2985" s="386" t="s">
        <v>41</v>
      </c>
      <c r="M2985" s="386" t="s">
        <v>382</v>
      </c>
      <c r="N2985" s="386" t="s">
        <v>109</v>
      </c>
      <c r="O2985" s="386" t="s">
        <v>110</v>
      </c>
      <c r="P2985" s="386" t="s">
        <v>60</v>
      </c>
      <c r="Q2985" s="386" t="s">
        <v>237</v>
      </c>
      <c r="R2985" s="386"/>
      <c r="S2985" s="386"/>
      <c r="T2985" s="386" t="s">
        <v>394</v>
      </c>
      <c r="U2985" s="386" t="s">
        <v>409</v>
      </c>
    </row>
    <row r="2986" spans="1:21">
      <c r="A2986" s="386" t="s">
        <v>108</v>
      </c>
      <c r="B2986" s="386" t="s">
        <v>16</v>
      </c>
      <c r="C2986" s="386"/>
      <c r="D2986" s="387">
        <v>45231</v>
      </c>
      <c r="E2986" s="386">
        <v>11</v>
      </c>
      <c r="F2986" s="386">
        <v>2023</v>
      </c>
      <c r="G2986" s="388">
        <v>0</v>
      </c>
      <c r="H2986" s="388">
        <v>28</v>
      </c>
      <c r="I2986" s="388">
        <v>0</v>
      </c>
      <c r="J2986" s="388">
        <v>0</v>
      </c>
      <c r="K2986" s="386" t="s">
        <v>108</v>
      </c>
      <c r="L2986" s="386" t="s">
        <v>41</v>
      </c>
      <c r="M2986" s="386" t="s">
        <v>382</v>
      </c>
      <c r="N2986" s="386" t="s">
        <v>109</v>
      </c>
      <c r="O2986" s="386" t="s">
        <v>110</v>
      </c>
      <c r="P2986" s="386" t="s">
        <v>60</v>
      </c>
      <c r="Q2986" s="386" t="s">
        <v>237</v>
      </c>
      <c r="R2986" s="386"/>
      <c r="S2986" s="386"/>
      <c r="T2986" s="386" t="s">
        <v>394</v>
      </c>
      <c r="U2986" s="386" t="s">
        <v>409</v>
      </c>
    </row>
    <row r="2987" spans="1:21">
      <c r="A2987" s="386" t="s">
        <v>108</v>
      </c>
      <c r="B2987" s="386" t="s">
        <v>17</v>
      </c>
      <c r="C2987" s="386"/>
      <c r="D2987" s="387">
        <v>45231</v>
      </c>
      <c r="E2987" s="386">
        <v>11</v>
      </c>
      <c r="F2987" s="386">
        <v>2023</v>
      </c>
      <c r="G2987" s="388">
        <v>0</v>
      </c>
      <c r="H2987" s="388">
        <v>28</v>
      </c>
      <c r="I2987" s="388">
        <v>0</v>
      </c>
      <c r="J2987" s="388">
        <v>0</v>
      </c>
      <c r="K2987" s="386" t="s">
        <v>108</v>
      </c>
      <c r="L2987" s="386" t="s">
        <v>41</v>
      </c>
      <c r="M2987" s="386" t="s">
        <v>382</v>
      </c>
      <c r="N2987" s="386" t="s">
        <v>109</v>
      </c>
      <c r="O2987" s="386" t="s">
        <v>110</v>
      </c>
      <c r="P2987" s="386" t="s">
        <v>60</v>
      </c>
      <c r="Q2987" s="386" t="s">
        <v>237</v>
      </c>
      <c r="R2987" s="386"/>
      <c r="S2987" s="386"/>
      <c r="T2987" s="386" t="s">
        <v>394</v>
      </c>
      <c r="U2987" s="386" t="s">
        <v>409</v>
      </c>
    </row>
    <row r="2988" spans="1:21">
      <c r="A2988" s="386" t="s">
        <v>108</v>
      </c>
      <c r="B2988" s="386" t="s">
        <v>132</v>
      </c>
      <c r="C2988" s="386"/>
      <c r="D2988" s="387">
        <v>45231</v>
      </c>
      <c r="E2988" s="386">
        <v>11</v>
      </c>
      <c r="F2988" s="386">
        <v>2023</v>
      </c>
      <c r="G2988" s="388">
        <v>0</v>
      </c>
      <c r="H2988" s="388">
        <v>28</v>
      </c>
      <c r="I2988" s="388">
        <v>0</v>
      </c>
      <c r="J2988" s="388">
        <v>0</v>
      </c>
      <c r="K2988" s="386" t="s">
        <v>108</v>
      </c>
      <c r="L2988" s="386" t="s">
        <v>41</v>
      </c>
      <c r="M2988" s="386" t="s">
        <v>382</v>
      </c>
      <c r="N2988" s="386" t="s">
        <v>109</v>
      </c>
      <c r="O2988" s="386" t="s">
        <v>110</v>
      </c>
      <c r="P2988" s="386" t="s">
        <v>60</v>
      </c>
      <c r="Q2988" s="386" t="s">
        <v>237</v>
      </c>
      <c r="R2988" s="386"/>
      <c r="S2988" s="386"/>
      <c r="T2988" s="386" t="s">
        <v>394</v>
      </c>
      <c r="U2988" s="386" t="s">
        <v>409</v>
      </c>
    </row>
    <row r="2989" spans="1:21">
      <c r="A2989" s="386" t="s">
        <v>108</v>
      </c>
      <c r="B2989" s="386" t="s">
        <v>13</v>
      </c>
      <c r="C2989" s="386"/>
      <c r="D2989" s="387">
        <v>45231</v>
      </c>
      <c r="E2989" s="386">
        <v>11</v>
      </c>
      <c r="F2989" s="386">
        <v>2023</v>
      </c>
      <c r="G2989" s="388">
        <v>0</v>
      </c>
      <c r="H2989" s="388">
        <v>28</v>
      </c>
      <c r="I2989" s="388">
        <v>0</v>
      </c>
      <c r="J2989" s="388">
        <v>0</v>
      </c>
      <c r="K2989" s="386" t="s">
        <v>108</v>
      </c>
      <c r="L2989" s="386" t="s">
        <v>41</v>
      </c>
      <c r="M2989" s="386" t="s">
        <v>382</v>
      </c>
      <c r="N2989" s="386" t="s">
        <v>109</v>
      </c>
      <c r="O2989" s="386" t="s">
        <v>110</v>
      </c>
      <c r="P2989" s="386" t="s">
        <v>60</v>
      </c>
      <c r="Q2989" s="386" t="s">
        <v>237</v>
      </c>
      <c r="R2989" s="386"/>
      <c r="S2989" s="386"/>
      <c r="T2989" s="386" t="s">
        <v>394</v>
      </c>
      <c r="U2989" s="386" t="s">
        <v>409</v>
      </c>
    </row>
    <row r="2990" spans="1:21">
      <c r="A2990" s="386" t="s">
        <v>108</v>
      </c>
      <c r="B2990" s="386" t="s">
        <v>14</v>
      </c>
      <c r="C2990" s="386"/>
      <c r="D2990" s="387">
        <v>45231</v>
      </c>
      <c r="E2990" s="386">
        <v>11</v>
      </c>
      <c r="F2990" s="386">
        <v>2023</v>
      </c>
      <c r="G2990" s="388">
        <v>0</v>
      </c>
      <c r="H2990" s="388">
        <v>28</v>
      </c>
      <c r="I2990" s="388">
        <v>0</v>
      </c>
      <c r="J2990" s="388">
        <v>0</v>
      </c>
      <c r="K2990" s="386" t="s">
        <v>108</v>
      </c>
      <c r="L2990" s="386" t="s">
        <v>41</v>
      </c>
      <c r="M2990" s="386" t="s">
        <v>382</v>
      </c>
      <c r="N2990" s="386" t="s">
        <v>109</v>
      </c>
      <c r="O2990" s="386" t="s">
        <v>110</v>
      </c>
      <c r="P2990" s="386" t="s">
        <v>60</v>
      </c>
      <c r="Q2990" s="386" t="s">
        <v>237</v>
      </c>
      <c r="R2990" s="386"/>
      <c r="S2990" s="386"/>
      <c r="T2990" s="386" t="s">
        <v>394</v>
      </c>
      <c r="U2990" s="386" t="s">
        <v>409</v>
      </c>
    </row>
    <row r="2991" spans="1:21">
      <c r="A2991" s="386" t="s">
        <v>354</v>
      </c>
      <c r="B2991" s="386" t="s">
        <v>3</v>
      </c>
      <c r="C2991" s="386"/>
      <c r="D2991" s="387">
        <v>45231</v>
      </c>
      <c r="E2991" s="386">
        <v>11</v>
      </c>
      <c r="F2991" s="386">
        <v>2023</v>
      </c>
      <c r="G2991" s="388">
        <v>251.46964575000001</v>
      </c>
      <c r="H2991" s="388">
        <v>28</v>
      </c>
      <c r="I2991" s="388">
        <v>23.470500270000002</v>
      </c>
      <c r="J2991" s="388">
        <v>11.755135644545454</v>
      </c>
      <c r="K2991" s="386" t="s">
        <v>354</v>
      </c>
      <c r="L2991" s="386" t="s">
        <v>41</v>
      </c>
      <c r="M2991" s="386" t="s">
        <v>383</v>
      </c>
      <c r="N2991" s="386" t="s">
        <v>380</v>
      </c>
      <c r="O2991" s="386" t="s">
        <v>384</v>
      </c>
      <c r="P2991" s="386" t="s">
        <v>46</v>
      </c>
      <c r="Q2991" s="386" t="s">
        <v>385</v>
      </c>
      <c r="R2991" s="386"/>
      <c r="S2991" s="386"/>
      <c r="T2991" s="386" t="s">
        <v>394</v>
      </c>
      <c r="U2991" s="386" t="s">
        <v>409</v>
      </c>
    </row>
    <row r="2992" spans="1:21">
      <c r="A2992" s="386" t="s">
        <v>354</v>
      </c>
      <c r="B2992" s="386" t="s">
        <v>4</v>
      </c>
      <c r="C2992" s="386"/>
      <c r="D2992" s="387">
        <v>45231</v>
      </c>
      <c r="E2992" s="386">
        <v>11</v>
      </c>
      <c r="F2992" s="386">
        <v>2023</v>
      </c>
      <c r="G2992" s="388">
        <v>107.295</v>
      </c>
      <c r="H2992" s="388">
        <v>28</v>
      </c>
      <c r="I2992" s="388">
        <v>10.014200000000001</v>
      </c>
      <c r="J2992" s="388">
        <v>0</v>
      </c>
      <c r="K2992" s="386" t="s">
        <v>354</v>
      </c>
      <c r="L2992" s="386" t="s">
        <v>41</v>
      </c>
      <c r="M2992" s="386" t="s">
        <v>383</v>
      </c>
      <c r="N2992" s="386" t="s">
        <v>380</v>
      </c>
      <c r="O2992" s="386" t="s">
        <v>384</v>
      </c>
      <c r="P2992" s="386" t="s">
        <v>46</v>
      </c>
      <c r="Q2992" s="386" t="s">
        <v>385</v>
      </c>
      <c r="R2992" s="386"/>
      <c r="S2992" s="386"/>
      <c r="T2992" s="386" t="s">
        <v>394</v>
      </c>
      <c r="U2992" s="386" t="s">
        <v>409</v>
      </c>
    </row>
    <row r="2993" spans="1:21">
      <c r="A2993" s="386" t="s">
        <v>354</v>
      </c>
      <c r="B2993" s="386" t="s">
        <v>8</v>
      </c>
      <c r="C2993" s="386"/>
      <c r="D2993" s="387">
        <v>45231</v>
      </c>
      <c r="E2993" s="386">
        <v>11</v>
      </c>
      <c r="F2993" s="386">
        <v>2023</v>
      </c>
      <c r="G2993" s="388">
        <v>0</v>
      </c>
      <c r="H2993" s="388">
        <v>28</v>
      </c>
      <c r="I2993" s="388">
        <v>0</v>
      </c>
      <c r="J2993" s="388">
        <v>0</v>
      </c>
      <c r="K2993" s="386" t="s">
        <v>354</v>
      </c>
      <c r="L2993" s="386" t="s">
        <v>41</v>
      </c>
      <c r="M2993" s="386" t="s">
        <v>383</v>
      </c>
      <c r="N2993" s="386" t="s">
        <v>380</v>
      </c>
      <c r="O2993" s="386" t="s">
        <v>384</v>
      </c>
      <c r="P2993" s="386" t="s">
        <v>46</v>
      </c>
      <c r="Q2993" s="386" t="s">
        <v>385</v>
      </c>
      <c r="R2993" s="386"/>
      <c r="S2993" s="386"/>
      <c r="T2993" s="386" t="s">
        <v>394</v>
      </c>
      <c r="U2993" s="386" t="s">
        <v>409</v>
      </c>
    </row>
    <row r="2994" spans="1:21">
      <c r="A2994" s="386" t="s">
        <v>354</v>
      </c>
      <c r="B2994" s="386" t="s">
        <v>9</v>
      </c>
      <c r="C2994" s="386"/>
      <c r="D2994" s="387">
        <v>45231</v>
      </c>
      <c r="E2994" s="386">
        <v>11</v>
      </c>
      <c r="F2994" s="386">
        <v>2023</v>
      </c>
      <c r="G2994" s="388">
        <v>0</v>
      </c>
      <c r="H2994" s="388">
        <v>28</v>
      </c>
      <c r="I2994" s="388">
        <v>0</v>
      </c>
      <c r="J2994" s="388">
        <v>0</v>
      </c>
      <c r="K2994" s="386" t="s">
        <v>354</v>
      </c>
      <c r="L2994" s="386" t="s">
        <v>41</v>
      </c>
      <c r="M2994" s="386" t="s">
        <v>383</v>
      </c>
      <c r="N2994" s="386" t="s">
        <v>380</v>
      </c>
      <c r="O2994" s="386" t="s">
        <v>384</v>
      </c>
      <c r="P2994" s="386" t="s">
        <v>46</v>
      </c>
      <c r="Q2994" s="386" t="s">
        <v>385</v>
      </c>
      <c r="R2994" s="386"/>
      <c r="S2994" s="386"/>
      <c r="T2994" s="386" t="s">
        <v>394</v>
      </c>
      <c r="U2994" s="386" t="s">
        <v>409</v>
      </c>
    </row>
    <row r="2995" spans="1:21">
      <c r="A2995" s="386" t="s">
        <v>354</v>
      </c>
      <c r="B2995" s="386" t="s">
        <v>10</v>
      </c>
      <c r="C2995" s="386"/>
      <c r="D2995" s="387">
        <v>45231</v>
      </c>
      <c r="E2995" s="386">
        <v>11</v>
      </c>
      <c r="F2995" s="386">
        <v>2023</v>
      </c>
      <c r="G2995" s="388">
        <v>0</v>
      </c>
      <c r="H2995" s="388">
        <v>28</v>
      </c>
      <c r="I2995" s="388">
        <v>0</v>
      </c>
      <c r="J2995" s="388">
        <v>0</v>
      </c>
      <c r="K2995" s="386" t="s">
        <v>354</v>
      </c>
      <c r="L2995" s="386" t="s">
        <v>41</v>
      </c>
      <c r="M2995" s="386" t="s">
        <v>383</v>
      </c>
      <c r="N2995" s="386" t="s">
        <v>380</v>
      </c>
      <c r="O2995" s="386" t="s">
        <v>384</v>
      </c>
      <c r="P2995" s="386" t="s">
        <v>46</v>
      </c>
      <c r="Q2995" s="386" t="s">
        <v>385</v>
      </c>
      <c r="R2995" s="386"/>
      <c r="S2995" s="386"/>
      <c r="T2995" s="386" t="s">
        <v>394</v>
      </c>
      <c r="U2995" s="386" t="s">
        <v>409</v>
      </c>
    </row>
    <row r="2996" spans="1:21">
      <c r="A2996" s="386" t="s">
        <v>354</v>
      </c>
      <c r="B2996" s="386" t="s">
        <v>5</v>
      </c>
      <c r="C2996" s="386"/>
      <c r="D2996" s="387">
        <v>45231</v>
      </c>
      <c r="E2996" s="386">
        <v>11</v>
      </c>
      <c r="F2996" s="386">
        <v>2023</v>
      </c>
      <c r="G2996" s="388">
        <v>19.600000000000001</v>
      </c>
      <c r="H2996" s="388">
        <v>28</v>
      </c>
      <c r="I2996" s="388">
        <v>1.8293333333333335</v>
      </c>
      <c r="J2996" s="388">
        <v>0</v>
      </c>
      <c r="K2996" s="386" t="s">
        <v>354</v>
      </c>
      <c r="L2996" s="386" t="s">
        <v>41</v>
      </c>
      <c r="M2996" s="386" t="s">
        <v>383</v>
      </c>
      <c r="N2996" s="386" t="s">
        <v>380</v>
      </c>
      <c r="O2996" s="386" t="s">
        <v>384</v>
      </c>
      <c r="P2996" s="386" t="s">
        <v>46</v>
      </c>
      <c r="Q2996" s="386" t="s">
        <v>385</v>
      </c>
      <c r="R2996" s="386"/>
      <c r="S2996" s="386"/>
      <c r="T2996" s="386" t="s">
        <v>394</v>
      </c>
      <c r="U2996" s="386" t="s">
        <v>409</v>
      </c>
    </row>
    <row r="2997" spans="1:21">
      <c r="A2997" s="386" t="s">
        <v>354</v>
      </c>
      <c r="B2997" s="386" t="s">
        <v>11</v>
      </c>
      <c r="C2997" s="386"/>
      <c r="D2997" s="387">
        <v>45231</v>
      </c>
      <c r="E2997" s="386">
        <v>11</v>
      </c>
      <c r="F2997" s="386">
        <v>2023</v>
      </c>
      <c r="G2997" s="388">
        <v>171.51</v>
      </c>
      <c r="H2997" s="388">
        <v>28</v>
      </c>
      <c r="I2997" s="388">
        <v>16.0076</v>
      </c>
      <c r="J2997" s="388">
        <v>59.944839627672955</v>
      </c>
      <c r="K2997" s="386" t="s">
        <v>354</v>
      </c>
      <c r="L2997" s="386" t="s">
        <v>41</v>
      </c>
      <c r="M2997" s="386" t="s">
        <v>383</v>
      </c>
      <c r="N2997" s="386" t="s">
        <v>380</v>
      </c>
      <c r="O2997" s="386" t="s">
        <v>384</v>
      </c>
      <c r="P2997" s="386" t="s">
        <v>46</v>
      </c>
      <c r="Q2997" s="386" t="s">
        <v>385</v>
      </c>
      <c r="R2997" s="386"/>
      <c r="S2997" s="386"/>
      <c r="T2997" s="386" t="s">
        <v>394</v>
      </c>
      <c r="U2997" s="386" t="s">
        <v>409</v>
      </c>
    </row>
    <row r="2998" spans="1:21">
      <c r="A2998" s="386" t="s">
        <v>354</v>
      </c>
      <c r="B2998" s="386" t="s">
        <v>12</v>
      </c>
      <c r="C2998" s="386"/>
      <c r="D2998" s="387">
        <v>45231</v>
      </c>
      <c r="E2998" s="386">
        <v>11</v>
      </c>
      <c r="F2998" s="386">
        <v>2023</v>
      </c>
      <c r="G2998" s="388">
        <v>72</v>
      </c>
      <c r="H2998" s="388">
        <v>28</v>
      </c>
      <c r="I2998" s="388">
        <v>6.72</v>
      </c>
      <c r="J2998" s="388">
        <v>0</v>
      </c>
      <c r="K2998" s="386" t="s">
        <v>354</v>
      </c>
      <c r="L2998" s="386" t="s">
        <v>41</v>
      </c>
      <c r="M2998" s="386" t="s">
        <v>383</v>
      </c>
      <c r="N2998" s="386" t="s">
        <v>380</v>
      </c>
      <c r="O2998" s="386" t="s">
        <v>384</v>
      </c>
      <c r="P2998" s="386" t="s">
        <v>46</v>
      </c>
      <c r="Q2998" s="386" t="s">
        <v>385</v>
      </c>
      <c r="R2998" s="386"/>
      <c r="S2998" s="386"/>
      <c r="T2998" s="386" t="s">
        <v>394</v>
      </c>
      <c r="U2998" s="386" t="s">
        <v>409</v>
      </c>
    </row>
    <row r="2999" spans="1:21">
      <c r="A2999" s="386" t="s">
        <v>354</v>
      </c>
      <c r="B2999" s="386" t="s">
        <v>15</v>
      </c>
      <c r="C2999" s="386"/>
      <c r="D2999" s="387">
        <v>45231</v>
      </c>
      <c r="E2999" s="386">
        <v>11</v>
      </c>
      <c r="F2999" s="386">
        <v>2023</v>
      </c>
      <c r="G2999" s="388">
        <v>0</v>
      </c>
      <c r="H2999" s="388">
        <v>28</v>
      </c>
      <c r="I2999" s="388">
        <v>0</v>
      </c>
      <c r="J2999" s="388">
        <v>0</v>
      </c>
      <c r="K2999" s="386" t="s">
        <v>354</v>
      </c>
      <c r="L2999" s="386" t="s">
        <v>41</v>
      </c>
      <c r="M2999" s="386" t="s">
        <v>383</v>
      </c>
      <c r="N2999" s="386" t="s">
        <v>380</v>
      </c>
      <c r="O2999" s="386" t="s">
        <v>384</v>
      </c>
      <c r="P2999" s="386" t="s">
        <v>46</v>
      </c>
      <c r="Q2999" s="386" t="s">
        <v>385</v>
      </c>
      <c r="R2999" s="386"/>
      <c r="S2999" s="386"/>
      <c r="T2999" s="386" t="s">
        <v>394</v>
      </c>
      <c r="U2999" s="386" t="s">
        <v>409</v>
      </c>
    </row>
    <row r="3000" spans="1:21">
      <c r="A3000" s="386" t="s">
        <v>354</v>
      </c>
      <c r="B3000" s="386" t="s">
        <v>16</v>
      </c>
      <c r="C3000" s="386"/>
      <c r="D3000" s="387">
        <v>45231</v>
      </c>
      <c r="E3000" s="386">
        <v>11</v>
      </c>
      <c r="F3000" s="386">
        <v>2023</v>
      </c>
      <c r="G3000" s="388">
        <v>0</v>
      </c>
      <c r="H3000" s="388">
        <v>28</v>
      </c>
      <c r="I3000" s="388">
        <v>0</v>
      </c>
      <c r="J3000" s="388">
        <v>0</v>
      </c>
      <c r="K3000" s="386" t="s">
        <v>354</v>
      </c>
      <c r="L3000" s="386" t="s">
        <v>41</v>
      </c>
      <c r="M3000" s="386" t="s">
        <v>383</v>
      </c>
      <c r="N3000" s="386" t="s">
        <v>380</v>
      </c>
      <c r="O3000" s="386" t="s">
        <v>384</v>
      </c>
      <c r="P3000" s="386" t="s">
        <v>46</v>
      </c>
      <c r="Q3000" s="386" t="s">
        <v>385</v>
      </c>
      <c r="R3000" s="386"/>
      <c r="S3000" s="386"/>
      <c r="T3000" s="386" t="s">
        <v>394</v>
      </c>
      <c r="U3000" s="386" t="s">
        <v>409</v>
      </c>
    </row>
    <row r="3001" spans="1:21">
      <c r="A3001" s="386" t="s">
        <v>354</v>
      </c>
      <c r="B3001" s="386" t="s">
        <v>17</v>
      </c>
      <c r="C3001" s="386"/>
      <c r="D3001" s="387">
        <v>45231</v>
      </c>
      <c r="E3001" s="386">
        <v>11</v>
      </c>
      <c r="F3001" s="386">
        <v>2023</v>
      </c>
      <c r="G3001" s="388">
        <v>0</v>
      </c>
      <c r="H3001" s="388">
        <v>28</v>
      </c>
      <c r="I3001" s="388">
        <v>0</v>
      </c>
      <c r="J3001" s="388">
        <v>0</v>
      </c>
      <c r="K3001" s="386" t="s">
        <v>354</v>
      </c>
      <c r="L3001" s="386" t="s">
        <v>41</v>
      </c>
      <c r="M3001" s="386" t="s">
        <v>383</v>
      </c>
      <c r="N3001" s="386" t="s">
        <v>380</v>
      </c>
      <c r="O3001" s="386" t="s">
        <v>384</v>
      </c>
      <c r="P3001" s="386" t="s">
        <v>46</v>
      </c>
      <c r="Q3001" s="386" t="s">
        <v>385</v>
      </c>
      <c r="R3001" s="386"/>
      <c r="S3001" s="386"/>
      <c r="T3001" s="386" t="s">
        <v>394</v>
      </c>
      <c r="U3001" s="386" t="s">
        <v>409</v>
      </c>
    </row>
    <row r="3002" spans="1:21">
      <c r="A3002" s="386" t="s">
        <v>354</v>
      </c>
      <c r="B3002" s="386" t="s">
        <v>132</v>
      </c>
      <c r="C3002" s="386"/>
      <c r="D3002" s="387">
        <v>45231</v>
      </c>
      <c r="E3002" s="386">
        <v>11</v>
      </c>
      <c r="F3002" s="386">
        <v>2023</v>
      </c>
      <c r="G3002" s="388">
        <v>0</v>
      </c>
      <c r="H3002" s="388">
        <v>28</v>
      </c>
      <c r="I3002" s="388">
        <v>0</v>
      </c>
      <c r="J3002" s="388">
        <v>0</v>
      </c>
      <c r="K3002" s="386" t="s">
        <v>354</v>
      </c>
      <c r="L3002" s="386" t="s">
        <v>41</v>
      </c>
      <c r="M3002" s="386" t="s">
        <v>383</v>
      </c>
      <c r="N3002" s="386" t="s">
        <v>380</v>
      </c>
      <c r="O3002" s="386" t="s">
        <v>384</v>
      </c>
      <c r="P3002" s="386" t="s">
        <v>46</v>
      </c>
      <c r="Q3002" s="386" t="s">
        <v>385</v>
      </c>
      <c r="R3002" s="386"/>
      <c r="S3002" s="386"/>
      <c r="T3002" s="386" t="s">
        <v>394</v>
      </c>
      <c r="U3002" s="386" t="s">
        <v>409</v>
      </c>
    </row>
    <row r="3003" spans="1:21">
      <c r="A3003" s="386" t="s">
        <v>354</v>
      </c>
      <c r="B3003" s="386" t="s">
        <v>13</v>
      </c>
      <c r="C3003" s="386"/>
      <c r="D3003" s="387">
        <v>45231</v>
      </c>
      <c r="E3003" s="386">
        <v>11</v>
      </c>
      <c r="F3003" s="386">
        <v>2023</v>
      </c>
      <c r="G3003" s="388">
        <v>0</v>
      </c>
      <c r="H3003" s="388">
        <v>28</v>
      </c>
      <c r="I3003" s="388">
        <v>0</v>
      </c>
      <c r="J3003" s="388">
        <v>0</v>
      </c>
      <c r="K3003" s="386" t="s">
        <v>354</v>
      </c>
      <c r="L3003" s="386" t="s">
        <v>41</v>
      </c>
      <c r="M3003" s="386" t="s">
        <v>383</v>
      </c>
      <c r="N3003" s="386" t="s">
        <v>380</v>
      </c>
      <c r="O3003" s="386" t="s">
        <v>384</v>
      </c>
      <c r="P3003" s="386" t="s">
        <v>46</v>
      </c>
      <c r="Q3003" s="386" t="s">
        <v>385</v>
      </c>
      <c r="R3003" s="386"/>
      <c r="S3003" s="386"/>
      <c r="T3003" s="386" t="s">
        <v>394</v>
      </c>
      <c r="U3003" s="386" t="s">
        <v>409</v>
      </c>
    </row>
    <row r="3004" spans="1:21">
      <c r="A3004" s="386" t="s">
        <v>354</v>
      </c>
      <c r="B3004" s="386" t="s">
        <v>14</v>
      </c>
      <c r="C3004" s="386"/>
      <c r="D3004" s="387">
        <v>45231</v>
      </c>
      <c r="E3004" s="386">
        <v>11</v>
      </c>
      <c r="F3004" s="386">
        <v>2023</v>
      </c>
      <c r="G3004" s="388">
        <v>0</v>
      </c>
      <c r="H3004" s="388">
        <v>28</v>
      </c>
      <c r="I3004" s="388">
        <v>0</v>
      </c>
      <c r="J3004" s="388">
        <v>0</v>
      </c>
      <c r="K3004" s="386" t="s">
        <v>354</v>
      </c>
      <c r="L3004" s="386" t="s">
        <v>41</v>
      </c>
      <c r="M3004" s="386" t="s">
        <v>383</v>
      </c>
      <c r="N3004" s="386" t="s">
        <v>380</v>
      </c>
      <c r="O3004" s="386" t="s">
        <v>384</v>
      </c>
      <c r="P3004" s="386" t="s">
        <v>46</v>
      </c>
      <c r="Q3004" s="386" t="s">
        <v>385</v>
      </c>
      <c r="R3004" s="386"/>
      <c r="S3004" s="386"/>
      <c r="T3004" s="386" t="s">
        <v>394</v>
      </c>
      <c r="U3004" s="386" t="s">
        <v>409</v>
      </c>
    </row>
    <row r="3005" spans="1:21">
      <c r="A3005" s="386" t="s">
        <v>112</v>
      </c>
      <c r="B3005" s="386" t="s">
        <v>7</v>
      </c>
      <c r="C3005" s="386"/>
      <c r="D3005" s="387">
        <v>45231</v>
      </c>
      <c r="E3005" s="386">
        <v>11</v>
      </c>
      <c r="F3005" s="386">
        <v>2023</v>
      </c>
      <c r="G3005" s="388">
        <v>3</v>
      </c>
      <c r="H3005" s="388">
        <v>28</v>
      </c>
      <c r="I3005" s="388">
        <v>0.28000000000000003</v>
      </c>
      <c r="J3005" s="388">
        <v>0.14000000000000001</v>
      </c>
      <c r="K3005" s="386" t="s">
        <v>112</v>
      </c>
      <c r="L3005" s="386" t="s">
        <v>72</v>
      </c>
      <c r="M3005" s="386" t="s">
        <v>244</v>
      </c>
      <c r="N3005" s="386" t="s">
        <v>62</v>
      </c>
      <c r="O3005" s="386" t="s">
        <v>113</v>
      </c>
      <c r="P3005" s="386" t="s">
        <v>60</v>
      </c>
      <c r="Q3005" s="386" t="s">
        <v>193</v>
      </c>
      <c r="R3005" s="386"/>
      <c r="S3005" s="386"/>
      <c r="T3005" s="386" t="s">
        <v>394</v>
      </c>
      <c r="U3005" s="386" t="s">
        <v>409</v>
      </c>
    </row>
    <row r="3006" spans="1:21">
      <c r="A3006" s="386" t="s">
        <v>112</v>
      </c>
      <c r="B3006" s="386" t="s">
        <v>8</v>
      </c>
      <c r="C3006" s="386"/>
      <c r="D3006" s="387">
        <v>45231</v>
      </c>
      <c r="E3006" s="386">
        <v>11</v>
      </c>
      <c r="F3006" s="386">
        <v>2023</v>
      </c>
      <c r="G3006" s="388">
        <v>0</v>
      </c>
      <c r="H3006" s="388">
        <v>28</v>
      </c>
      <c r="I3006" s="388">
        <v>0</v>
      </c>
      <c r="J3006" s="388">
        <v>0</v>
      </c>
      <c r="K3006" s="386" t="s">
        <v>112</v>
      </c>
      <c r="L3006" s="386" t="s">
        <v>72</v>
      </c>
      <c r="M3006" s="386" t="s">
        <v>244</v>
      </c>
      <c r="N3006" s="386" t="s">
        <v>62</v>
      </c>
      <c r="O3006" s="386" t="s">
        <v>113</v>
      </c>
      <c r="P3006" s="386" t="s">
        <v>60</v>
      </c>
      <c r="Q3006" s="386" t="s">
        <v>193</v>
      </c>
      <c r="R3006" s="386"/>
      <c r="S3006" s="386"/>
      <c r="T3006" s="386" t="s">
        <v>394</v>
      </c>
      <c r="U3006" s="386" t="s">
        <v>409</v>
      </c>
    </row>
    <row r="3007" spans="1:21">
      <c r="A3007" s="386" t="s">
        <v>112</v>
      </c>
      <c r="B3007" s="386" t="s">
        <v>9</v>
      </c>
      <c r="C3007" s="386"/>
      <c r="D3007" s="387">
        <v>45231</v>
      </c>
      <c r="E3007" s="386">
        <v>11</v>
      </c>
      <c r="F3007" s="386">
        <v>2023</v>
      </c>
      <c r="G3007" s="388">
        <v>3.5</v>
      </c>
      <c r="H3007" s="388">
        <v>28</v>
      </c>
      <c r="I3007" s="388">
        <v>0.32666666666666666</v>
      </c>
      <c r="J3007" s="388">
        <v>0</v>
      </c>
      <c r="K3007" s="386" t="s">
        <v>112</v>
      </c>
      <c r="L3007" s="386" t="s">
        <v>72</v>
      </c>
      <c r="M3007" s="386" t="s">
        <v>244</v>
      </c>
      <c r="N3007" s="386" t="s">
        <v>62</v>
      </c>
      <c r="O3007" s="386" t="s">
        <v>113</v>
      </c>
      <c r="P3007" s="386" t="s">
        <v>60</v>
      </c>
      <c r="Q3007" s="386" t="s">
        <v>193</v>
      </c>
      <c r="R3007" s="386"/>
      <c r="S3007" s="386"/>
      <c r="T3007" s="386" t="s">
        <v>394</v>
      </c>
      <c r="U3007" s="386" t="s">
        <v>409</v>
      </c>
    </row>
    <row r="3008" spans="1:21">
      <c r="A3008" s="386" t="s">
        <v>112</v>
      </c>
      <c r="B3008" s="386" t="s">
        <v>10</v>
      </c>
      <c r="C3008" s="386"/>
      <c r="D3008" s="387">
        <v>45231</v>
      </c>
      <c r="E3008" s="386">
        <v>11</v>
      </c>
      <c r="F3008" s="386">
        <v>2023</v>
      </c>
      <c r="G3008" s="388">
        <v>0.85</v>
      </c>
      <c r="H3008" s="388">
        <v>28</v>
      </c>
      <c r="I3008" s="388">
        <v>7.9333333333333339E-2</v>
      </c>
      <c r="J3008" s="388">
        <v>0</v>
      </c>
      <c r="K3008" s="386" t="s">
        <v>112</v>
      </c>
      <c r="L3008" s="386" t="s">
        <v>72</v>
      </c>
      <c r="M3008" s="386" t="s">
        <v>244</v>
      </c>
      <c r="N3008" s="386" t="s">
        <v>62</v>
      </c>
      <c r="O3008" s="386" t="s">
        <v>113</v>
      </c>
      <c r="P3008" s="386" t="s">
        <v>60</v>
      </c>
      <c r="Q3008" s="386" t="s">
        <v>193</v>
      </c>
      <c r="R3008" s="386"/>
      <c r="S3008" s="386"/>
      <c r="T3008" s="386" t="s">
        <v>394</v>
      </c>
      <c r="U3008" s="386" t="s">
        <v>409</v>
      </c>
    </row>
    <row r="3009" spans="1:21">
      <c r="A3009" s="386" t="s">
        <v>112</v>
      </c>
      <c r="B3009" s="386" t="s">
        <v>5</v>
      </c>
      <c r="C3009" s="386"/>
      <c r="D3009" s="387">
        <v>45231</v>
      </c>
      <c r="E3009" s="386">
        <v>11</v>
      </c>
      <c r="F3009" s="386">
        <v>2023</v>
      </c>
      <c r="G3009" s="388">
        <v>0.75</v>
      </c>
      <c r="H3009" s="388">
        <v>28</v>
      </c>
      <c r="I3009" s="388">
        <v>7.0000000000000007E-2</v>
      </c>
      <c r="J3009" s="388">
        <v>0</v>
      </c>
      <c r="K3009" s="386" t="s">
        <v>112</v>
      </c>
      <c r="L3009" s="386" t="s">
        <v>72</v>
      </c>
      <c r="M3009" s="386" t="s">
        <v>244</v>
      </c>
      <c r="N3009" s="386" t="s">
        <v>62</v>
      </c>
      <c r="O3009" s="386" t="s">
        <v>113</v>
      </c>
      <c r="P3009" s="386" t="s">
        <v>60</v>
      </c>
      <c r="Q3009" s="386" t="s">
        <v>193</v>
      </c>
      <c r="R3009" s="386"/>
      <c r="S3009" s="386"/>
      <c r="T3009" s="386" t="s">
        <v>394</v>
      </c>
      <c r="U3009" s="386" t="s">
        <v>409</v>
      </c>
    </row>
    <row r="3010" spans="1:21">
      <c r="A3010" s="386" t="s">
        <v>112</v>
      </c>
      <c r="B3010" s="386" t="s">
        <v>11</v>
      </c>
      <c r="C3010" s="386"/>
      <c r="D3010" s="387">
        <v>45231</v>
      </c>
      <c r="E3010" s="386">
        <v>11</v>
      </c>
      <c r="F3010" s="386">
        <v>2023</v>
      </c>
      <c r="G3010" s="388">
        <v>14.6</v>
      </c>
      <c r="H3010" s="388">
        <v>28</v>
      </c>
      <c r="I3010" s="388">
        <v>1.3626666666666667</v>
      </c>
      <c r="J3010" s="388">
        <v>0</v>
      </c>
      <c r="K3010" s="386" t="s">
        <v>112</v>
      </c>
      <c r="L3010" s="386" t="s">
        <v>72</v>
      </c>
      <c r="M3010" s="386" t="s">
        <v>244</v>
      </c>
      <c r="N3010" s="386" t="s">
        <v>62</v>
      </c>
      <c r="O3010" s="386" t="s">
        <v>113</v>
      </c>
      <c r="P3010" s="386" t="s">
        <v>60</v>
      </c>
      <c r="Q3010" s="386" t="s">
        <v>193</v>
      </c>
      <c r="R3010" s="386"/>
      <c r="S3010" s="386"/>
      <c r="T3010" s="386" t="s">
        <v>394</v>
      </c>
      <c r="U3010" s="386" t="s">
        <v>409</v>
      </c>
    </row>
    <row r="3011" spans="1:21">
      <c r="A3011" s="386" t="s">
        <v>112</v>
      </c>
      <c r="B3011" s="386" t="s">
        <v>12</v>
      </c>
      <c r="C3011" s="386"/>
      <c r="D3011" s="387">
        <v>45231</v>
      </c>
      <c r="E3011" s="386">
        <v>11</v>
      </c>
      <c r="F3011" s="386">
        <v>2023</v>
      </c>
      <c r="G3011" s="388">
        <v>5.5</v>
      </c>
      <c r="H3011" s="388">
        <v>28</v>
      </c>
      <c r="I3011" s="388">
        <v>0.51333333333333331</v>
      </c>
      <c r="J3011" s="388">
        <v>0</v>
      </c>
      <c r="K3011" s="386" t="s">
        <v>112</v>
      </c>
      <c r="L3011" s="386" t="s">
        <v>72</v>
      </c>
      <c r="M3011" s="386" t="s">
        <v>244</v>
      </c>
      <c r="N3011" s="386" t="s">
        <v>62</v>
      </c>
      <c r="O3011" s="386" t="s">
        <v>113</v>
      </c>
      <c r="P3011" s="386" t="s">
        <v>60</v>
      </c>
      <c r="Q3011" s="386" t="s">
        <v>193</v>
      </c>
      <c r="R3011" s="386"/>
      <c r="S3011" s="386"/>
      <c r="T3011" s="386" t="s">
        <v>394</v>
      </c>
      <c r="U3011" s="386" t="s">
        <v>409</v>
      </c>
    </row>
    <row r="3012" spans="1:21">
      <c r="A3012" s="386" t="s">
        <v>112</v>
      </c>
      <c r="B3012" s="386" t="s">
        <v>15</v>
      </c>
      <c r="C3012" s="386"/>
      <c r="D3012" s="387">
        <v>45231</v>
      </c>
      <c r="E3012" s="386">
        <v>11</v>
      </c>
      <c r="F3012" s="386">
        <v>2023</v>
      </c>
      <c r="G3012" s="388">
        <v>0.75</v>
      </c>
      <c r="H3012" s="388">
        <v>28</v>
      </c>
      <c r="I3012" s="388">
        <v>7.0000000000000007E-2</v>
      </c>
      <c r="J3012" s="388">
        <v>0</v>
      </c>
      <c r="K3012" s="386" t="s">
        <v>112</v>
      </c>
      <c r="L3012" s="386" t="s">
        <v>72</v>
      </c>
      <c r="M3012" s="386" t="s">
        <v>244</v>
      </c>
      <c r="N3012" s="386" t="s">
        <v>62</v>
      </c>
      <c r="O3012" s="386" t="s">
        <v>113</v>
      </c>
      <c r="P3012" s="386" t="s">
        <v>60</v>
      </c>
      <c r="Q3012" s="386" t="s">
        <v>193</v>
      </c>
      <c r="R3012" s="386"/>
      <c r="S3012" s="386"/>
      <c r="T3012" s="386" t="s">
        <v>394</v>
      </c>
      <c r="U3012" s="386" t="s">
        <v>409</v>
      </c>
    </row>
    <row r="3013" spans="1:21">
      <c r="A3013" s="386" t="s">
        <v>112</v>
      </c>
      <c r="B3013" s="386" t="s">
        <v>16</v>
      </c>
      <c r="C3013" s="386"/>
      <c r="D3013" s="387">
        <v>45231</v>
      </c>
      <c r="E3013" s="386">
        <v>11</v>
      </c>
      <c r="F3013" s="386">
        <v>2023</v>
      </c>
      <c r="G3013" s="388">
        <v>0.05</v>
      </c>
      <c r="H3013" s="388">
        <v>28</v>
      </c>
      <c r="I3013" s="388">
        <v>4.6666666666666671E-3</v>
      </c>
      <c r="J3013" s="388">
        <v>0</v>
      </c>
      <c r="K3013" s="386" t="s">
        <v>112</v>
      </c>
      <c r="L3013" s="386" t="s">
        <v>72</v>
      </c>
      <c r="M3013" s="386" t="s">
        <v>244</v>
      </c>
      <c r="N3013" s="386" t="s">
        <v>62</v>
      </c>
      <c r="O3013" s="386" t="s">
        <v>113</v>
      </c>
      <c r="P3013" s="386" t="s">
        <v>60</v>
      </c>
      <c r="Q3013" s="386" t="s">
        <v>193</v>
      </c>
      <c r="R3013" s="386"/>
      <c r="S3013" s="386"/>
      <c r="T3013" s="386" t="s">
        <v>394</v>
      </c>
      <c r="U3013" s="386" t="s">
        <v>409</v>
      </c>
    </row>
    <row r="3014" spans="1:21">
      <c r="A3014" s="386" t="s">
        <v>112</v>
      </c>
      <c r="B3014" s="386" t="s">
        <v>17</v>
      </c>
      <c r="C3014" s="386"/>
      <c r="D3014" s="387">
        <v>45231</v>
      </c>
      <c r="E3014" s="386">
        <v>11</v>
      </c>
      <c r="F3014" s="386">
        <v>2023</v>
      </c>
      <c r="G3014" s="388">
        <v>1</v>
      </c>
      <c r="H3014" s="388">
        <v>28</v>
      </c>
      <c r="I3014" s="388">
        <v>9.3333333333333338E-2</v>
      </c>
      <c r="J3014" s="388">
        <v>0</v>
      </c>
      <c r="K3014" s="386" t="s">
        <v>112</v>
      </c>
      <c r="L3014" s="386" t="s">
        <v>72</v>
      </c>
      <c r="M3014" s="386" t="s">
        <v>244</v>
      </c>
      <c r="N3014" s="386" t="s">
        <v>62</v>
      </c>
      <c r="O3014" s="386" t="s">
        <v>113</v>
      </c>
      <c r="P3014" s="386" t="s">
        <v>60</v>
      </c>
      <c r="Q3014" s="386" t="s">
        <v>193</v>
      </c>
      <c r="R3014" s="386"/>
      <c r="S3014" s="386"/>
      <c r="T3014" s="386" t="s">
        <v>394</v>
      </c>
      <c r="U3014" s="386" t="s">
        <v>409</v>
      </c>
    </row>
    <row r="3015" spans="1:21">
      <c r="A3015" s="386" t="s">
        <v>112</v>
      </c>
      <c r="B3015" s="386" t="s">
        <v>132</v>
      </c>
      <c r="C3015" s="386"/>
      <c r="D3015" s="387">
        <v>45231</v>
      </c>
      <c r="E3015" s="386">
        <v>11</v>
      </c>
      <c r="F3015" s="386">
        <v>2023</v>
      </c>
      <c r="G3015" s="388">
        <v>0</v>
      </c>
      <c r="H3015" s="388">
        <v>28</v>
      </c>
      <c r="I3015" s="388">
        <v>0</v>
      </c>
      <c r="J3015" s="388">
        <v>0</v>
      </c>
      <c r="K3015" s="386" t="s">
        <v>112</v>
      </c>
      <c r="L3015" s="386" t="s">
        <v>72</v>
      </c>
      <c r="M3015" s="386" t="s">
        <v>244</v>
      </c>
      <c r="N3015" s="386" t="s">
        <v>62</v>
      </c>
      <c r="O3015" s="386" t="s">
        <v>113</v>
      </c>
      <c r="P3015" s="386" t="s">
        <v>60</v>
      </c>
      <c r="Q3015" s="386" t="s">
        <v>193</v>
      </c>
      <c r="R3015" s="386"/>
      <c r="S3015" s="386"/>
      <c r="T3015" s="386" t="s">
        <v>394</v>
      </c>
      <c r="U3015" s="386" t="s">
        <v>409</v>
      </c>
    </row>
    <row r="3016" spans="1:21">
      <c r="A3016" s="386" t="s">
        <v>112</v>
      </c>
      <c r="B3016" s="386" t="s">
        <v>13</v>
      </c>
      <c r="C3016" s="386"/>
      <c r="D3016" s="387">
        <v>45231</v>
      </c>
      <c r="E3016" s="386">
        <v>11</v>
      </c>
      <c r="F3016" s="386">
        <v>2023</v>
      </c>
      <c r="G3016" s="388">
        <v>0</v>
      </c>
      <c r="H3016" s="388">
        <v>28</v>
      </c>
      <c r="I3016" s="388">
        <v>0</v>
      </c>
      <c r="J3016" s="388">
        <v>0</v>
      </c>
      <c r="K3016" s="386" t="s">
        <v>112</v>
      </c>
      <c r="L3016" s="386" t="s">
        <v>72</v>
      </c>
      <c r="M3016" s="386" t="s">
        <v>244</v>
      </c>
      <c r="N3016" s="386" t="s">
        <v>62</v>
      </c>
      <c r="O3016" s="386" t="s">
        <v>113</v>
      </c>
      <c r="P3016" s="386" t="s">
        <v>60</v>
      </c>
      <c r="Q3016" s="386" t="s">
        <v>193</v>
      </c>
      <c r="R3016" s="386"/>
      <c r="S3016" s="386"/>
      <c r="T3016" s="386" t="s">
        <v>394</v>
      </c>
      <c r="U3016" s="386" t="s">
        <v>409</v>
      </c>
    </row>
    <row r="3017" spans="1:21">
      <c r="A3017" s="386" t="s">
        <v>112</v>
      </c>
      <c r="B3017" s="386" t="s">
        <v>14</v>
      </c>
      <c r="C3017" s="386"/>
      <c r="D3017" s="387">
        <v>45231</v>
      </c>
      <c r="E3017" s="386">
        <v>11</v>
      </c>
      <c r="F3017" s="386">
        <v>2023</v>
      </c>
      <c r="G3017" s="388">
        <v>0</v>
      </c>
      <c r="H3017" s="388">
        <v>28</v>
      </c>
      <c r="I3017" s="388">
        <v>0</v>
      </c>
      <c r="J3017" s="388">
        <v>0</v>
      </c>
      <c r="K3017" s="386" t="s">
        <v>112</v>
      </c>
      <c r="L3017" s="386" t="s">
        <v>72</v>
      </c>
      <c r="M3017" s="386" t="s">
        <v>244</v>
      </c>
      <c r="N3017" s="386" t="s">
        <v>62</v>
      </c>
      <c r="O3017" s="386" t="s">
        <v>113</v>
      </c>
      <c r="P3017" s="386" t="s">
        <v>60</v>
      </c>
      <c r="Q3017" s="386" t="s">
        <v>193</v>
      </c>
      <c r="R3017" s="386"/>
      <c r="S3017" s="386"/>
      <c r="T3017" s="386" t="s">
        <v>394</v>
      </c>
      <c r="U3017" s="386" t="s">
        <v>409</v>
      </c>
    </row>
    <row r="3018" spans="1:21">
      <c r="A3018" s="386" t="s">
        <v>114</v>
      </c>
      <c r="B3018" s="386" t="s">
        <v>7</v>
      </c>
      <c r="C3018" s="386"/>
      <c r="D3018" s="387">
        <v>45231</v>
      </c>
      <c r="E3018" s="386">
        <v>11</v>
      </c>
      <c r="F3018" s="386">
        <v>2023</v>
      </c>
      <c r="G3018" s="388">
        <v>50</v>
      </c>
      <c r="H3018" s="388">
        <v>28</v>
      </c>
      <c r="I3018" s="388">
        <v>4.666666666666667</v>
      </c>
      <c r="J3018" s="388">
        <v>0</v>
      </c>
      <c r="K3018" s="386" t="s">
        <v>114</v>
      </c>
      <c r="L3018" s="386" t="s">
        <v>41</v>
      </c>
      <c r="M3018" s="386" t="s">
        <v>383</v>
      </c>
      <c r="N3018" s="386" t="s">
        <v>83</v>
      </c>
      <c r="O3018" s="386" t="s">
        <v>251</v>
      </c>
      <c r="P3018" s="386" t="s">
        <v>46</v>
      </c>
      <c r="Q3018" s="386" t="s">
        <v>115</v>
      </c>
      <c r="R3018" s="386"/>
      <c r="S3018" s="386"/>
      <c r="T3018" s="386" t="s">
        <v>394</v>
      </c>
      <c r="U3018" s="386" t="s">
        <v>409</v>
      </c>
    </row>
    <row r="3019" spans="1:21">
      <c r="A3019" s="386" t="s">
        <v>114</v>
      </c>
      <c r="B3019" s="386" t="s">
        <v>8</v>
      </c>
      <c r="C3019" s="386"/>
      <c r="D3019" s="387">
        <v>45231</v>
      </c>
      <c r="E3019" s="386">
        <v>11</v>
      </c>
      <c r="F3019" s="386">
        <v>2023</v>
      </c>
      <c r="G3019" s="388">
        <v>30</v>
      </c>
      <c r="H3019" s="388">
        <v>28</v>
      </c>
      <c r="I3019" s="388">
        <v>2.8</v>
      </c>
      <c r="J3019" s="388">
        <v>0</v>
      </c>
      <c r="K3019" s="386" t="s">
        <v>114</v>
      </c>
      <c r="L3019" s="386" t="s">
        <v>41</v>
      </c>
      <c r="M3019" s="386" t="s">
        <v>383</v>
      </c>
      <c r="N3019" s="386" t="s">
        <v>83</v>
      </c>
      <c r="O3019" s="386" t="s">
        <v>251</v>
      </c>
      <c r="P3019" s="386" t="s">
        <v>46</v>
      </c>
      <c r="Q3019" s="386" t="s">
        <v>115</v>
      </c>
      <c r="R3019" s="386"/>
      <c r="S3019" s="386"/>
      <c r="T3019" s="386" t="s">
        <v>394</v>
      </c>
      <c r="U3019" s="386" t="s">
        <v>409</v>
      </c>
    </row>
    <row r="3020" spans="1:21">
      <c r="A3020" s="386" t="s">
        <v>114</v>
      </c>
      <c r="B3020" s="386" t="s">
        <v>9</v>
      </c>
      <c r="C3020" s="386"/>
      <c r="D3020" s="387">
        <v>45231</v>
      </c>
      <c r="E3020" s="386">
        <v>11</v>
      </c>
      <c r="F3020" s="386">
        <v>2023</v>
      </c>
      <c r="G3020" s="388">
        <v>100</v>
      </c>
      <c r="H3020" s="388">
        <v>28</v>
      </c>
      <c r="I3020" s="388">
        <v>9.3333333333333339</v>
      </c>
      <c r="J3020" s="388">
        <v>0</v>
      </c>
      <c r="K3020" s="386" t="s">
        <v>114</v>
      </c>
      <c r="L3020" s="386" t="s">
        <v>41</v>
      </c>
      <c r="M3020" s="386" t="s">
        <v>383</v>
      </c>
      <c r="N3020" s="386" t="s">
        <v>83</v>
      </c>
      <c r="O3020" s="386" t="s">
        <v>251</v>
      </c>
      <c r="P3020" s="386" t="s">
        <v>46</v>
      </c>
      <c r="Q3020" s="386" t="s">
        <v>115</v>
      </c>
      <c r="R3020" s="386"/>
      <c r="S3020" s="386"/>
      <c r="T3020" s="386" t="s">
        <v>394</v>
      </c>
      <c r="U3020" s="386" t="s">
        <v>409</v>
      </c>
    </row>
    <row r="3021" spans="1:21">
      <c r="A3021" s="386" t="s">
        <v>114</v>
      </c>
      <c r="B3021" s="386" t="s">
        <v>10</v>
      </c>
      <c r="C3021" s="386"/>
      <c r="D3021" s="387">
        <v>45231</v>
      </c>
      <c r="E3021" s="386">
        <v>11</v>
      </c>
      <c r="F3021" s="386">
        <v>2023</v>
      </c>
      <c r="G3021" s="388">
        <v>58</v>
      </c>
      <c r="H3021" s="388">
        <v>28</v>
      </c>
      <c r="I3021" s="388">
        <v>5.4133333333333331</v>
      </c>
      <c r="J3021" s="388">
        <v>0</v>
      </c>
      <c r="K3021" s="386" t="s">
        <v>114</v>
      </c>
      <c r="L3021" s="386" t="s">
        <v>41</v>
      </c>
      <c r="M3021" s="386" t="s">
        <v>383</v>
      </c>
      <c r="N3021" s="386" t="s">
        <v>83</v>
      </c>
      <c r="O3021" s="386" t="s">
        <v>251</v>
      </c>
      <c r="P3021" s="386" t="s">
        <v>46</v>
      </c>
      <c r="Q3021" s="386" t="s">
        <v>115</v>
      </c>
      <c r="R3021" s="386"/>
      <c r="S3021" s="386"/>
      <c r="T3021" s="386" t="s">
        <v>394</v>
      </c>
      <c r="U3021" s="386" t="s">
        <v>409</v>
      </c>
    </row>
    <row r="3022" spans="1:21">
      <c r="A3022" s="386" t="s">
        <v>114</v>
      </c>
      <c r="B3022" s="386" t="s">
        <v>5</v>
      </c>
      <c r="C3022" s="386"/>
      <c r="D3022" s="387">
        <v>45231</v>
      </c>
      <c r="E3022" s="386">
        <v>11</v>
      </c>
      <c r="F3022" s="386">
        <v>2023</v>
      </c>
      <c r="G3022" s="388">
        <v>56</v>
      </c>
      <c r="H3022" s="388">
        <v>28</v>
      </c>
      <c r="I3022" s="388">
        <v>5.2266666666666666</v>
      </c>
      <c r="J3022" s="388">
        <v>0</v>
      </c>
      <c r="K3022" s="386" t="s">
        <v>114</v>
      </c>
      <c r="L3022" s="386" t="s">
        <v>41</v>
      </c>
      <c r="M3022" s="386" t="s">
        <v>383</v>
      </c>
      <c r="N3022" s="386" t="s">
        <v>83</v>
      </c>
      <c r="O3022" s="386" t="s">
        <v>251</v>
      </c>
      <c r="P3022" s="386" t="s">
        <v>46</v>
      </c>
      <c r="Q3022" s="386" t="s">
        <v>115</v>
      </c>
      <c r="R3022" s="386"/>
      <c r="S3022" s="386"/>
      <c r="T3022" s="386" t="s">
        <v>394</v>
      </c>
      <c r="U3022" s="386" t="s">
        <v>409</v>
      </c>
    </row>
    <row r="3023" spans="1:21">
      <c r="A3023" s="386" t="s">
        <v>114</v>
      </c>
      <c r="B3023" s="386" t="s">
        <v>11</v>
      </c>
      <c r="C3023" s="386"/>
      <c r="D3023" s="387">
        <v>45231</v>
      </c>
      <c r="E3023" s="386">
        <v>11</v>
      </c>
      <c r="F3023" s="386">
        <v>2023</v>
      </c>
      <c r="G3023" s="388">
        <v>150</v>
      </c>
      <c r="H3023" s="388">
        <v>28</v>
      </c>
      <c r="I3023" s="388">
        <v>14</v>
      </c>
      <c r="J3023" s="388">
        <v>9.6025824666666697</v>
      </c>
      <c r="K3023" s="386" t="s">
        <v>114</v>
      </c>
      <c r="L3023" s="386" t="s">
        <v>41</v>
      </c>
      <c r="M3023" s="386" t="s">
        <v>383</v>
      </c>
      <c r="N3023" s="386" t="s">
        <v>83</v>
      </c>
      <c r="O3023" s="386" t="s">
        <v>251</v>
      </c>
      <c r="P3023" s="386" t="s">
        <v>46</v>
      </c>
      <c r="Q3023" s="386" t="s">
        <v>115</v>
      </c>
      <c r="R3023" s="386"/>
      <c r="S3023" s="386"/>
      <c r="T3023" s="386" t="s">
        <v>394</v>
      </c>
      <c r="U3023" s="386" t="s">
        <v>409</v>
      </c>
    </row>
    <row r="3024" spans="1:21">
      <c r="A3024" s="386" t="s">
        <v>114</v>
      </c>
      <c r="B3024" s="386" t="s">
        <v>12</v>
      </c>
      <c r="C3024" s="386"/>
      <c r="D3024" s="387">
        <v>45231</v>
      </c>
      <c r="E3024" s="386">
        <v>11</v>
      </c>
      <c r="F3024" s="386">
        <v>2023</v>
      </c>
      <c r="G3024" s="388">
        <v>30</v>
      </c>
      <c r="H3024" s="388">
        <v>28</v>
      </c>
      <c r="I3024" s="388">
        <v>2.8</v>
      </c>
      <c r="J3024" s="388">
        <v>0</v>
      </c>
      <c r="K3024" s="386" t="s">
        <v>114</v>
      </c>
      <c r="L3024" s="386" t="s">
        <v>41</v>
      </c>
      <c r="M3024" s="386" t="s">
        <v>383</v>
      </c>
      <c r="N3024" s="386" t="s">
        <v>83</v>
      </c>
      <c r="O3024" s="386" t="s">
        <v>251</v>
      </c>
      <c r="P3024" s="386" t="s">
        <v>46</v>
      </c>
      <c r="Q3024" s="386" t="s">
        <v>115</v>
      </c>
      <c r="R3024" s="386"/>
      <c r="S3024" s="386"/>
      <c r="T3024" s="386" t="s">
        <v>394</v>
      </c>
      <c r="U3024" s="386" t="s">
        <v>409</v>
      </c>
    </row>
    <row r="3025" spans="1:21">
      <c r="A3025" s="386" t="s">
        <v>114</v>
      </c>
      <c r="B3025" s="386" t="s">
        <v>15</v>
      </c>
      <c r="C3025" s="386"/>
      <c r="D3025" s="387">
        <v>45231</v>
      </c>
      <c r="E3025" s="386">
        <v>11</v>
      </c>
      <c r="F3025" s="386">
        <v>2023</v>
      </c>
      <c r="G3025" s="388">
        <v>0</v>
      </c>
      <c r="H3025" s="388">
        <v>28</v>
      </c>
      <c r="I3025" s="388">
        <v>0</v>
      </c>
      <c r="J3025" s="388">
        <v>0</v>
      </c>
      <c r="K3025" s="386" t="s">
        <v>114</v>
      </c>
      <c r="L3025" s="386" t="s">
        <v>41</v>
      </c>
      <c r="M3025" s="386" t="s">
        <v>383</v>
      </c>
      <c r="N3025" s="386" t="s">
        <v>83</v>
      </c>
      <c r="O3025" s="386" t="s">
        <v>251</v>
      </c>
      <c r="P3025" s="386" t="s">
        <v>46</v>
      </c>
      <c r="Q3025" s="386" t="s">
        <v>115</v>
      </c>
      <c r="R3025" s="386"/>
      <c r="S3025" s="386"/>
      <c r="T3025" s="386" t="s">
        <v>394</v>
      </c>
      <c r="U3025" s="386" t="s">
        <v>409</v>
      </c>
    </row>
    <row r="3026" spans="1:21">
      <c r="A3026" s="386" t="s">
        <v>114</v>
      </c>
      <c r="B3026" s="386" t="s">
        <v>16</v>
      </c>
      <c r="C3026" s="386"/>
      <c r="D3026" s="387">
        <v>45231</v>
      </c>
      <c r="E3026" s="386">
        <v>11</v>
      </c>
      <c r="F3026" s="386">
        <v>2023</v>
      </c>
      <c r="G3026" s="388">
        <v>38</v>
      </c>
      <c r="H3026" s="388">
        <v>28</v>
      </c>
      <c r="I3026" s="388">
        <v>3.5466666666666669</v>
      </c>
      <c r="J3026" s="388">
        <v>0</v>
      </c>
      <c r="K3026" s="386" t="s">
        <v>114</v>
      </c>
      <c r="L3026" s="386" t="s">
        <v>41</v>
      </c>
      <c r="M3026" s="386" t="s">
        <v>383</v>
      </c>
      <c r="N3026" s="386" t="s">
        <v>83</v>
      </c>
      <c r="O3026" s="386" t="s">
        <v>251</v>
      </c>
      <c r="P3026" s="386" t="s">
        <v>46</v>
      </c>
      <c r="Q3026" s="386" t="s">
        <v>115</v>
      </c>
      <c r="R3026" s="386"/>
      <c r="S3026" s="386"/>
      <c r="T3026" s="386" t="s">
        <v>394</v>
      </c>
      <c r="U3026" s="386" t="s">
        <v>409</v>
      </c>
    </row>
    <row r="3027" spans="1:21">
      <c r="A3027" s="386" t="s">
        <v>114</v>
      </c>
      <c r="B3027" s="386" t="s">
        <v>17</v>
      </c>
      <c r="C3027" s="386"/>
      <c r="D3027" s="387">
        <v>45231</v>
      </c>
      <c r="E3027" s="386">
        <v>11</v>
      </c>
      <c r="F3027" s="386">
        <v>2023</v>
      </c>
      <c r="G3027" s="388">
        <v>38</v>
      </c>
      <c r="H3027" s="388">
        <v>28</v>
      </c>
      <c r="I3027" s="388">
        <v>3.5466666666666669</v>
      </c>
      <c r="J3027" s="388">
        <v>4.8439480000000001</v>
      </c>
      <c r="K3027" s="386" t="s">
        <v>114</v>
      </c>
      <c r="L3027" s="386" t="s">
        <v>41</v>
      </c>
      <c r="M3027" s="386" t="s">
        <v>383</v>
      </c>
      <c r="N3027" s="386" t="s">
        <v>83</v>
      </c>
      <c r="O3027" s="386" t="s">
        <v>251</v>
      </c>
      <c r="P3027" s="386" t="s">
        <v>46</v>
      </c>
      <c r="Q3027" s="386" t="s">
        <v>115</v>
      </c>
      <c r="R3027" s="386"/>
      <c r="S3027" s="386"/>
      <c r="T3027" s="386" t="s">
        <v>394</v>
      </c>
      <c r="U3027" s="386" t="s">
        <v>409</v>
      </c>
    </row>
    <row r="3028" spans="1:21">
      <c r="A3028" s="386" t="s">
        <v>114</v>
      </c>
      <c r="B3028" s="386" t="s">
        <v>132</v>
      </c>
      <c r="C3028" s="386"/>
      <c r="D3028" s="387">
        <v>45231</v>
      </c>
      <c r="E3028" s="386">
        <v>11</v>
      </c>
      <c r="F3028" s="386">
        <v>2023</v>
      </c>
      <c r="G3028" s="388">
        <v>0</v>
      </c>
      <c r="H3028" s="388">
        <v>28</v>
      </c>
      <c r="I3028" s="388">
        <v>0</v>
      </c>
      <c r="J3028" s="388">
        <v>0</v>
      </c>
      <c r="K3028" s="386" t="s">
        <v>114</v>
      </c>
      <c r="L3028" s="386" t="s">
        <v>41</v>
      </c>
      <c r="M3028" s="386" t="s">
        <v>383</v>
      </c>
      <c r="N3028" s="386" t="s">
        <v>83</v>
      </c>
      <c r="O3028" s="386" t="s">
        <v>251</v>
      </c>
      <c r="P3028" s="386" t="s">
        <v>46</v>
      </c>
      <c r="Q3028" s="386" t="s">
        <v>115</v>
      </c>
      <c r="R3028" s="386"/>
      <c r="S3028" s="386"/>
      <c r="T3028" s="386" t="s">
        <v>394</v>
      </c>
      <c r="U3028" s="386" t="s">
        <v>409</v>
      </c>
    </row>
    <row r="3029" spans="1:21">
      <c r="A3029" s="386" t="s">
        <v>114</v>
      </c>
      <c r="B3029" s="386" t="s">
        <v>13</v>
      </c>
      <c r="C3029" s="386"/>
      <c r="D3029" s="387">
        <v>45231</v>
      </c>
      <c r="E3029" s="386">
        <v>11</v>
      </c>
      <c r="F3029" s="386">
        <v>2023</v>
      </c>
      <c r="G3029" s="388">
        <v>0</v>
      </c>
      <c r="H3029" s="388">
        <v>28</v>
      </c>
      <c r="I3029" s="388">
        <v>0</v>
      </c>
      <c r="J3029" s="388">
        <v>0</v>
      </c>
      <c r="K3029" s="386" t="s">
        <v>114</v>
      </c>
      <c r="L3029" s="386" t="s">
        <v>41</v>
      </c>
      <c r="M3029" s="386" t="s">
        <v>383</v>
      </c>
      <c r="N3029" s="386" t="s">
        <v>83</v>
      </c>
      <c r="O3029" s="386" t="s">
        <v>251</v>
      </c>
      <c r="P3029" s="386" t="s">
        <v>46</v>
      </c>
      <c r="Q3029" s="386" t="s">
        <v>115</v>
      </c>
      <c r="R3029" s="386"/>
      <c r="S3029" s="386"/>
      <c r="T3029" s="386" t="s">
        <v>394</v>
      </c>
      <c r="U3029" s="386" t="s">
        <v>409</v>
      </c>
    </row>
    <row r="3030" spans="1:21">
      <c r="A3030" s="386" t="s">
        <v>114</v>
      </c>
      <c r="B3030" s="386" t="s">
        <v>14</v>
      </c>
      <c r="C3030" s="386"/>
      <c r="D3030" s="387">
        <v>45231</v>
      </c>
      <c r="E3030" s="386">
        <v>11</v>
      </c>
      <c r="F3030" s="386">
        <v>2023</v>
      </c>
      <c r="G3030" s="388">
        <v>0</v>
      </c>
      <c r="H3030" s="388">
        <v>28</v>
      </c>
      <c r="I3030" s="388">
        <v>0</v>
      </c>
      <c r="J3030" s="388">
        <v>0</v>
      </c>
      <c r="K3030" s="386" t="s">
        <v>114</v>
      </c>
      <c r="L3030" s="386" t="s">
        <v>41</v>
      </c>
      <c r="M3030" s="386" t="s">
        <v>383</v>
      </c>
      <c r="N3030" s="386" t="s">
        <v>83</v>
      </c>
      <c r="O3030" s="386" t="s">
        <v>251</v>
      </c>
      <c r="P3030" s="386" t="s">
        <v>46</v>
      </c>
      <c r="Q3030" s="386" t="s">
        <v>115</v>
      </c>
      <c r="R3030" s="386"/>
      <c r="S3030" s="386"/>
      <c r="T3030" s="386" t="s">
        <v>394</v>
      </c>
      <c r="U3030" s="386" t="s">
        <v>409</v>
      </c>
    </row>
    <row r="3031" spans="1:21">
      <c r="A3031" s="386" t="s">
        <v>116</v>
      </c>
      <c r="B3031" s="386" t="s">
        <v>7</v>
      </c>
      <c r="C3031" s="386"/>
      <c r="D3031" s="387">
        <v>45231</v>
      </c>
      <c r="E3031" s="386">
        <v>11</v>
      </c>
      <c r="F3031" s="386">
        <v>2023</v>
      </c>
      <c r="G3031" s="388">
        <v>53.1</v>
      </c>
      <c r="H3031" s="388">
        <v>28</v>
      </c>
      <c r="I3031" s="388">
        <v>4.9559999999999995</v>
      </c>
      <c r="J3031" s="388">
        <v>1.46</v>
      </c>
      <c r="K3031" s="386" t="s">
        <v>86</v>
      </c>
      <c r="L3031" s="386" t="s">
        <v>86</v>
      </c>
      <c r="M3031" s="386" t="s">
        <v>386</v>
      </c>
      <c r="N3031" s="386" t="s">
        <v>387</v>
      </c>
      <c r="O3031" s="386" t="s">
        <v>117</v>
      </c>
      <c r="P3031" s="386" t="s">
        <v>90</v>
      </c>
      <c r="Q3031" s="386" t="s">
        <v>221</v>
      </c>
      <c r="R3031" s="386"/>
      <c r="S3031" s="386"/>
      <c r="T3031" s="386" t="s">
        <v>394</v>
      </c>
      <c r="U3031" s="386" t="s">
        <v>409</v>
      </c>
    </row>
    <row r="3032" spans="1:21">
      <c r="A3032" s="386" t="s">
        <v>116</v>
      </c>
      <c r="B3032" s="386" t="s">
        <v>130</v>
      </c>
      <c r="C3032" s="386"/>
      <c r="D3032" s="387">
        <v>45231</v>
      </c>
      <c r="E3032" s="386">
        <v>11</v>
      </c>
      <c r="F3032" s="386">
        <v>2023</v>
      </c>
      <c r="G3032" s="388">
        <v>53.1</v>
      </c>
      <c r="H3032" s="388">
        <v>28</v>
      </c>
      <c r="I3032" s="388">
        <v>4.9559999999999995</v>
      </c>
      <c r="J3032" s="388">
        <v>0</v>
      </c>
      <c r="K3032" s="386" t="s">
        <v>86</v>
      </c>
      <c r="L3032" s="386" t="s">
        <v>86</v>
      </c>
      <c r="M3032" s="386" t="s">
        <v>386</v>
      </c>
      <c r="N3032" s="386" t="s">
        <v>387</v>
      </c>
      <c r="O3032" s="386" t="s">
        <v>117</v>
      </c>
      <c r="P3032" s="386" t="s">
        <v>90</v>
      </c>
      <c r="Q3032" s="386" t="s">
        <v>221</v>
      </c>
      <c r="R3032" s="386"/>
      <c r="S3032" s="386"/>
      <c r="T3032" s="386" t="s">
        <v>394</v>
      </c>
      <c r="U3032" s="386" t="s">
        <v>409</v>
      </c>
    </row>
    <row r="3033" spans="1:21">
      <c r="A3033" s="386" t="s">
        <v>116</v>
      </c>
      <c r="B3033" s="386" t="s">
        <v>131</v>
      </c>
      <c r="C3033" s="386"/>
      <c r="D3033" s="387">
        <v>45231</v>
      </c>
      <c r="E3033" s="386">
        <v>11</v>
      </c>
      <c r="F3033" s="386">
        <v>2023</v>
      </c>
      <c r="G3033" s="388">
        <v>53.1</v>
      </c>
      <c r="H3033" s="388">
        <v>28</v>
      </c>
      <c r="I3033" s="388">
        <v>4.9559999999999995</v>
      </c>
      <c r="J3033" s="388">
        <v>1.7855000000000001</v>
      </c>
      <c r="K3033" s="386" t="s">
        <v>86</v>
      </c>
      <c r="L3033" s="386" t="s">
        <v>86</v>
      </c>
      <c r="M3033" s="386" t="s">
        <v>386</v>
      </c>
      <c r="N3033" s="386" t="s">
        <v>387</v>
      </c>
      <c r="O3033" s="386" t="s">
        <v>117</v>
      </c>
      <c r="P3033" s="386" t="s">
        <v>90</v>
      </c>
      <c r="Q3033" s="386" t="s">
        <v>221</v>
      </c>
      <c r="R3033" s="386"/>
      <c r="S3033" s="386"/>
      <c r="T3033" s="386" t="s">
        <v>394</v>
      </c>
      <c r="U3033" s="386" t="s">
        <v>409</v>
      </c>
    </row>
    <row r="3034" spans="1:21">
      <c r="A3034" s="386" t="s">
        <v>116</v>
      </c>
      <c r="B3034" s="386" t="s">
        <v>9</v>
      </c>
      <c r="C3034" s="386"/>
      <c r="D3034" s="387">
        <v>45231</v>
      </c>
      <c r="E3034" s="386">
        <v>11</v>
      </c>
      <c r="F3034" s="386">
        <v>2023</v>
      </c>
      <c r="G3034" s="388">
        <v>0</v>
      </c>
      <c r="H3034" s="388">
        <v>28</v>
      </c>
      <c r="I3034" s="388">
        <v>0</v>
      </c>
      <c r="J3034" s="388">
        <v>0</v>
      </c>
      <c r="K3034" s="386" t="s">
        <v>86</v>
      </c>
      <c r="L3034" s="386" t="s">
        <v>86</v>
      </c>
      <c r="M3034" s="386" t="s">
        <v>386</v>
      </c>
      <c r="N3034" s="386" t="s">
        <v>387</v>
      </c>
      <c r="O3034" s="386" t="s">
        <v>117</v>
      </c>
      <c r="P3034" s="386" t="s">
        <v>90</v>
      </c>
      <c r="Q3034" s="386" t="s">
        <v>221</v>
      </c>
      <c r="R3034" s="386"/>
      <c r="S3034" s="386"/>
      <c r="T3034" s="386" t="s">
        <v>394</v>
      </c>
      <c r="U3034" s="386" t="s">
        <v>409</v>
      </c>
    </row>
    <row r="3035" spans="1:21">
      <c r="A3035" s="386" t="s">
        <v>116</v>
      </c>
      <c r="B3035" s="386" t="s">
        <v>10</v>
      </c>
      <c r="C3035" s="386"/>
      <c r="D3035" s="387">
        <v>45231</v>
      </c>
      <c r="E3035" s="386">
        <v>11</v>
      </c>
      <c r="F3035" s="386">
        <v>2023</v>
      </c>
      <c r="G3035" s="388">
        <v>17.7</v>
      </c>
      <c r="H3035" s="388">
        <v>28</v>
      </c>
      <c r="I3035" s="388">
        <v>1.6519999999999999</v>
      </c>
      <c r="J3035" s="388">
        <v>5.2869999999999999</v>
      </c>
      <c r="K3035" s="386" t="s">
        <v>86</v>
      </c>
      <c r="L3035" s="386" t="s">
        <v>86</v>
      </c>
      <c r="M3035" s="386" t="s">
        <v>386</v>
      </c>
      <c r="N3035" s="386" t="s">
        <v>387</v>
      </c>
      <c r="O3035" s="386" t="s">
        <v>117</v>
      </c>
      <c r="P3035" s="386" t="s">
        <v>90</v>
      </c>
      <c r="Q3035" s="386" t="s">
        <v>221</v>
      </c>
      <c r="R3035" s="386"/>
      <c r="S3035" s="386"/>
      <c r="T3035" s="386" t="s">
        <v>394</v>
      </c>
      <c r="U3035" s="386" t="s">
        <v>409</v>
      </c>
    </row>
    <row r="3036" spans="1:21">
      <c r="A3036" s="386" t="s">
        <v>116</v>
      </c>
      <c r="B3036" s="386" t="s">
        <v>5</v>
      </c>
      <c r="C3036" s="386"/>
      <c r="D3036" s="387">
        <v>45231</v>
      </c>
      <c r="E3036" s="386">
        <v>11</v>
      </c>
      <c r="F3036" s="386">
        <v>2023</v>
      </c>
      <c r="G3036" s="388">
        <v>53.1</v>
      </c>
      <c r="H3036" s="388">
        <v>28</v>
      </c>
      <c r="I3036" s="388">
        <v>4.9559999999999995</v>
      </c>
      <c r="J3036" s="388">
        <v>5.53</v>
      </c>
      <c r="K3036" s="386" t="s">
        <v>86</v>
      </c>
      <c r="L3036" s="386" t="s">
        <v>86</v>
      </c>
      <c r="M3036" s="386" t="s">
        <v>386</v>
      </c>
      <c r="N3036" s="386" t="s">
        <v>387</v>
      </c>
      <c r="O3036" s="386" t="s">
        <v>117</v>
      </c>
      <c r="P3036" s="386" t="s">
        <v>90</v>
      </c>
      <c r="Q3036" s="386" t="s">
        <v>221</v>
      </c>
      <c r="R3036" s="386"/>
      <c r="S3036" s="386"/>
      <c r="T3036" s="386" t="s">
        <v>394</v>
      </c>
      <c r="U3036" s="386" t="s">
        <v>409</v>
      </c>
    </row>
    <row r="3037" spans="1:21">
      <c r="A3037" s="386" t="s">
        <v>116</v>
      </c>
      <c r="B3037" s="386" t="s">
        <v>11</v>
      </c>
      <c r="C3037" s="386"/>
      <c r="D3037" s="387">
        <v>45231</v>
      </c>
      <c r="E3037" s="386">
        <v>11</v>
      </c>
      <c r="F3037" s="386">
        <v>2023</v>
      </c>
      <c r="G3037" s="388">
        <v>53.1</v>
      </c>
      <c r="H3037" s="388">
        <v>28</v>
      </c>
      <c r="I3037" s="388">
        <v>4.9559999999999995</v>
      </c>
      <c r="J3037" s="388">
        <v>0.04</v>
      </c>
      <c r="K3037" s="386" t="s">
        <v>86</v>
      </c>
      <c r="L3037" s="386" t="s">
        <v>86</v>
      </c>
      <c r="M3037" s="386" t="s">
        <v>386</v>
      </c>
      <c r="N3037" s="386" t="s">
        <v>387</v>
      </c>
      <c r="O3037" s="386" t="s">
        <v>117</v>
      </c>
      <c r="P3037" s="386" t="s">
        <v>90</v>
      </c>
      <c r="Q3037" s="386" t="s">
        <v>221</v>
      </c>
      <c r="R3037" s="386"/>
      <c r="S3037" s="386"/>
      <c r="T3037" s="386" t="s">
        <v>394</v>
      </c>
      <c r="U3037" s="386" t="s">
        <v>409</v>
      </c>
    </row>
    <row r="3038" spans="1:21">
      <c r="A3038" s="386" t="s">
        <v>116</v>
      </c>
      <c r="B3038" s="386" t="s">
        <v>12</v>
      </c>
      <c r="C3038" s="386"/>
      <c r="D3038" s="387">
        <v>45231</v>
      </c>
      <c r="E3038" s="386">
        <v>11</v>
      </c>
      <c r="F3038" s="386">
        <v>2023</v>
      </c>
      <c r="G3038" s="388">
        <v>46.02</v>
      </c>
      <c r="H3038" s="388">
        <v>28</v>
      </c>
      <c r="I3038" s="388">
        <v>4.2952000000000004</v>
      </c>
      <c r="J3038" s="388">
        <v>0.52500000000000002</v>
      </c>
      <c r="K3038" s="386" t="s">
        <v>86</v>
      </c>
      <c r="L3038" s="386" t="s">
        <v>86</v>
      </c>
      <c r="M3038" s="386" t="s">
        <v>386</v>
      </c>
      <c r="N3038" s="386" t="s">
        <v>387</v>
      </c>
      <c r="O3038" s="386" t="s">
        <v>117</v>
      </c>
      <c r="P3038" s="386" t="s">
        <v>90</v>
      </c>
      <c r="Q3038" s="386" t="s">
        <v>221</v>
      </c>
      <c r="R3038" s="386"/>
      <c r="S3038" s="386"/>
      <c r="T3038" s="386" t="s">
        <v>394</v>
      </c>
      <c r="U3038" s="386" t="s">
        <v>409</v>
      </c>
    </row>
    <row r="3039" spans="1:21">
      <c r="A3039" s="386" t="s">
        <v>116</v>
      </c>
      <c r="B3039" s="386" t="s">
        <v>15</v>
      </c>
      <c r="C3039" s="386"/>
      <c r="D3039" s="387">
        <v>45231</v>
      </c>
      <c r="E3039" s="386">
        <v>11</v>
      </c>
      <c r="F3039" s="386">
        <v>2023</v>
      </c>
      <c r="G3039" s="388">
        <v>3.54</v>
      </c>
      <c r="H3039" s="388">
        <v>28</v>
      </c>
      <c r="I3039" s="388">
        <v>0.33040000000000003</v>
      </c>
      <c r="J3039" s="388">
        <v>1.5009999999999999</v>
      </c>
      <c r="K3039" s="386" t="s">
        <v>86</v>
      </c>
      <c r="L3039" s="386" t="s">
        <v>86</v>
      </c>
      <c r="M3039" s="386" t="s">
        <v>386</v>
      </c>
      <c r="N3039" s="386" t="s">
        <v>387</v>
      </c>
      <c r="O3039" s="386" t="s">
        <v>117</v>
      </c>
      <c r="P3039" s="386" t="s">
        <v>90</v>
      </c>
      <c r="Q3039" s="386" t="s">
        <v>221</v>
      </c>
      <c r="R3039" s="386"/>
      <c r="S3039" s="386"/>
      <c r="T3039" s="386" t="s">
        <v>394</v>
      </c>
      <c r="U3039" s="386" t="s">
        <v>409</v>
      </c>
    </row>
    <row r="3040" spans="1:21">
      <c r="A3040" s="386" t="s">
        <v>116</v>
      </c>
      <c r="B3040" s="386" t="s">
        <v>16</v>
      </c>
      <c r="C3040" s="386"/>
      <c r="D3040" s="387">
        <v>45231</v>
      </c>
      <c r="E3040" s="386">
        <v>11</v>
      </c>
      <c r="F3040" s="386">
        <v>2023</v>
      </c>
      <c r="G3040" s="388">
        <v>21.24</v>
      </c>
      <c r="H3040" s="388">
        <v>28</v>
      </c>
      <c r="I3040" s="388">
        <v>1.9823999999999997</v>
      </c>
      <c r="J3040" s="388">
        <v>74.569999999999993</v>
      </c>
      <c r="K3040" s="386" t="s">
        <v>86</v>
      </c>
      <c r="L3040" s="386" t="s">
        <v>86</v>
      </c>
      <c r="M3040" s="386" t="s">
        <v>386</v>
      </c>
      <c r="N3040" s="386" t="s">
        <v>387</v>
      </c>
      <c r="O3040" s="386" t="s">
        <v>117</v>
      </c>
      <c r="P3040" s="386" t="s">
        <v>90</v>
      </c>
      <c r="Q3040" s="386" t="s">
        <v>221</v>
      </c>
      <c r="R3040" s="386"/>
      <c r="S3040" s="386"/>
      <c r="T3040" s="386" t="s">
        <v>394</v>
      </c>
      <c r="U3040" s="386" t="s">
        <v>409</v>
      </c>
    </row>
    <row r="3041" spans="1:21">
      <c r="A3041" s="386" t="s">
        <v>116</v>
      </c>
      <c r="B3041" s="386" t="s">
        <v>17</v>
      </c>
      <c r="C3041" s="386"/>
      <c r="D3041" s="387">
        <v>45231</v>
      </c>
      <c r="E3041" s="386">
        <v>11</v>
      </c>
      <c r="F3041" s="386">
        <v>2023</v>
      </c>
      <c r="G3041" s="388">
        <v>0</v>
      </c>
      <c r="H3041" s="388">
        <v>28</v>
      </c>
      <c r="I3041" s="388">
        <v>0</v>
      </c>
      <c r="J3041" s="388">
        <v>0</v>
      </c>
      <c r="K3041" s="386" t="s">
        <v>86</v>
      </c>
      <c r="L3041" s="386" t="s">
        <v>86</v>
      </c>
      <c r="M3041" s="386" t="s">
        <v>386</v>
      </c>
      <c r="N3041" s="386" t="s">
        <v>387</v>
      </c>
      <c r="O3041" s="386" t="s">
        <v>117</v>
      </c>
      <c r="P3041" s="386" t="s">
        <v>90</v>
      </c>
      <c r="Q3041" s="386" t="s">
        <v>221</v>
      </c>
      <c r="R3041" s="386"/>
      <c r="S3041" s="386"/>
      <c r="T3041" s="386" t="s">
        <v>394</v>
      </c>
      <c r="U3041" s="386" t="s">
        <v>409</v>
      </c>
    </row>
    <row r="3042" spans="1:21">
      <c r="A3042" s="386" t="s">
        <v>116</v>
      </c>
      <c r="B3042" s="386" t="s">
        <v>132</v>
      </c>
      <c r="C3042" s="386"/>
      <c r="D3042" s="387">
        <v>45231</v>
      </c>
      <c r="E3042" s="386">
        <v>11</v>
      </c>
      <c r="F3042" s="386">
        <v>2023</v>
      </c>
      <c r="G3042" s="388">
        <v>0</v>
      </c>
      <c r="H3042" s="388">
        <v>28</v>
      </c>
      <c r="I3042" s="388">
        <v>0</v>
      </c>
      <c r="J3042" s="388">
        <v>0</v>
      </c>
      <c r="K3042" s="386" t="s">
        <v>86</v>
      </c>
      <c r="L3042" s="386" t="s">
        <v>86</v>
      </c>
      <c r="M3042" s="386" t="s">
        <v>386</v>
      </c>
      <c r="N3042" s="386" t="s">
        <v>387</v>
      </c>
      <c r="O3042" s="386" t="s">
        <v>117</v>
      </c>
      <c r="P3042" s="386" t="s">
        <v>90</v>
      </c>
      <c r="Q3042" s="386" t="s">
        <v>221</v>
      </c>
      <c r="R3042" s="386"/>
      <c r="S3042" s="386"/>
      <c r="T3042" s="386" t="s">
        <v>394</v>
      </c>
      <c r="U3042" s="386" t="s">
        <v>409</v>
      </c>
    </row>
    <row r="3043" spans="1:21">
      <c r="A3043" s="386" t="s">
        <v>116</v>
      </c>
      <c r="B3043" s="386" t="s">
        <v>13</v>
      </c>
      <c r="C3043" s="386"/>
      <c r="D3043" s="387">
        <v>45231</v>
      </c>
      <c r="E3043" s="386">
        <v>11</v>
      </c>
      <c r="F3043" s="386">
        <v>2023</v>
      </c>
      <c r="G3043" s="388">
        <v>0</v>
      </c>
      <c r="H3043" s="388">
        <v>28</v>
      </c>
      <c r="I3043" s="388">
        <v>0</v>
      </c>
      <c r="J3043" s="388">
        <v>0</v>
      </c>
      <c r="K3043" s="386" t="s">
        <v>86</v>
      </c>
      <c r="L3043" s="386" t="s">
        <v>86</v>
      </c>
      <c r="M3043" s="386" t="s">
        <v>386</v>
      </c>
      <c r="N3043" s="386" t="s">
        <v>387</v>
      </c>
      <c r="O3043" s="386" t="s">
        <v>117</v>
      </c>
      <c r="P3043" s="386" t="s">
        <v>90</v>
      </c>
      <c r="Q3043" s="386" t="s">
        <v>221</v>
      </c>
      <c r="R3043" s="386"/>
      <c r="S3043" s="386"/>
      <c r="T3043" s="386" t="s">
        <v>394</v>
      </c>
      <c r="U3043" s="386" t="s">
        <v>409</v>
      </c>
    </row>
    <row r="3044" spans="1:21">
      <c r="A3044" s="386" t="s">
        <v>116</v>
      </c>
      <c r="B3044" s="386" t="s">
        <v>14</v>
      </c>
      <c r="C3044" s="386"/>
      <c r="D3044" s="387">
        <v>45231</v>
      </c>
      <c r="E3044" s="386">
        <v>11</v>
      </c>
      <c r="F3044" s="386">
        <v>2023</v>
      </c>
      <c r="G3044" s="388">
        <v>0</v>
      </c>
      <c r="H3044" s="388">
        <v>28</v>
      </c>
      <c r="I3044" s="388">
        <v>0</v>
      </c>
      <c r="J3044" s="388">
        <v>0</v>
      </c>
      <c r="K3044" s="386" t="s">
        <v>86</v>
      </c>
      <c r="L3044" s="386" t="s">
        <v>86</v>
      </c>
      <c r="M3044" s="386" t="s">
        <v>386</v>
      </c>
      <c r="N3044" s="386" t="s">
        <v>387</v>
      </c>
      <c r="O3044" s="386" t="s">
        <v>117</v>
      </c>
      <c r="P3044" s="386" t="s">
        <v>90</v>
      </c>
      <c r="Q3044" s="386" t="s">
        <v>221</v>
      </c>
      <c r="R3044" s="386"/>
      <c r="S3044" s="386"/>
      <c r="T3044" s="386" t="s">
        <v>394</v>
      </c>
      <c r="U3044" s="386" t="s">
        <v>409</v>
      </c>
    </row>
    <row r="3045" spans="1:21">
      <c r="A3045" s="386" t="s">
        <v>118</v>
      </c>
      <c r="B3045" s="386" t="s">
        <v>7</v>
      </c>
      <c r="C3045" s="386"/>
      <c r="D3045" s="387">
        <v>45231</v>
      </c>
      <c r="E3045" s="386">
        <v>11</v>
      </c>
      <c r="F3045" s="386">
        <v>2023</v>
      </c>
      <c r="G3045" s="388">
        <v>20</v>
      </c>
      <c r="H3045" s="388">
        <v>28</v>
      </c>
      <c r="I3045" s="388">
        <v>1.8666666666666667</v>
      </c>
      <c r="J3045" s="388">
        <v>0</v>
      </c>
      <c r="K3045" s="386" t="s">
        <v>41</v>
      </c>
      <c r="L3045" s="386" t="s">
        <v>41</v>
      </c>
      <c r="M3045" s="386" t="s">
        <v>386</v>
      </c>
      <c r="N3045" s="386" t="s">
        <v>387</v>
      </c>
      <c r="O3045" s="386" t="s">
        <v>119</v>
      </c>
      <c r="P3045" s="386" t="s">
        <v>90</v>
      </c>
      <c r="Q3045" s="386" t="s">
        <v>120</v>
      </c>
      <c r="R3045" s="386"/>
      <c r="S3045" s="386"/>
      <c r="T3045" s="386" t="s">
        <v>394</v>
      </c>
      <c r="U3045" s="386" t="s">
        <v>409</v>
      </c>
    </row>
    <row r="3046" spans="1:21">
      <c r="A3046" s="386" t="s">
        <v>118</v>
      </c>
      <c r="B3046" s="386" t="s">
        <v>8</v>
      </c>
      <c r="C3046" s="386"/>
      <c r="D3046" s="387">
        <v>45231</v>
      </c>
      <c r="E3046" s="386">
        <v>11</v>
      </c>
      <c r="F3046" s="386">
        <v>2023</v>
      </c>
      <c r="G3046" s="388">
        <v>30</v>
      </c>
      <c r="H3046" s="388">
        <v>28</v>
      </c>
      <c r="I3046" s="388">
        <v>2.8</v>
      </c>
      <c r="J3046" s="388">
        <v>0</v>
      </c>
      <c r="K3046" s="386" t="s">
        <v>41</v>
      </c>
      <c r="L3046" s="386" t="s">
        <v>41</v>
      </c>
      <c r="M3046" s="386" t="s">
        <v>386</v>
      </c>
      <c r="N3046" s="386" t="s">
        <v>387</v>
      </c>
      <c r="O3046" s="386" t="s">
        <v>119</v>
      </c>
      <c r="P3046" s="386" t="s">
        <v>90</v>
      </c>
      <c r="Q3046" s="386" t="s">
        <v>120</v>
      </c>
      <c r="R3046" s="386"/>
      <c r="S3046" s="386"/>
      <c r="T3046" s="386" t="s">
        <v>394</v>
      </c>
      <c r="U3046" s="386" t="s">
        <v>409</v>
      </c>
    </row>
    <row r="3047" spans="1:21">
      <c r="A3047" s="386" t="s">
        <v>118</v>
      </c>
      <c r="B3047" s="386" t="s">
        <v>9</v>
      </c>
      <c r="C3047" s="386"/>
      <c r="D3047" s="387">
        <v>45231</v>
      </c>
      <c r="E3047" s="386">
        <v>11</v>
      </c>
      <c r="F3047" s="386">
        <v>2023</v>
      </c>
      <c r="G3047" s="388">
        <v>0</v>
      </c>
      <c r="H3047" s="388">
        <v>28</v>
      </c>
      <c r="I3047" s="388">
        <v>0</v>
      </c>
      <c r="J3047" s="388">
        <v>0</v>
      </c>
      <c r="K3047" s="386" t="s">
        <v>41</v>
      </c>
      <c r="L3047" s="386" t="s">
        <v>41</v>
      </c>
      <c r="M3047" s="386" t="s">
        <v>386</v>
      </c>
      <c r="N3047" s="386" t="s">
        <v>387</v>
      </c>
      <c r="O3047" s="386" t="s">
        <v>119</v>
      </c>
      <c r="P3047" s="386" t="s">
        <v>90</v>
      </c>
      <c r="Q3047" s="386" t="s">
        <v>120</v>
      </c>
      <c r="R3047" s="386"/>
      <c r="S3047" s="386"/>
      <c r="T3047" s="386" t="s">
        <v>394</v>
      </c>
      <c r="U3047" s="386" t="s">
        <v>409</v>
      </c>
    </row>
    <row r="3048" spans="1:21">
      <c r="A3048" s="386" t="s">
        <v>118</v>
      </c>
      <c r="B3048" s="386" t="s">
        <v>10</v>
      </c>
      <c r="C3048" s="386"/>
      <c r="D3048" s="387">
        <v>45231</v>
      </c>
      <c r="E3048" s="386">
        <v>11</v>
      </c>
      <c r="F3048" s="386">
        <v>2023</v>
      </c>
      <c r="G3048" s="388">
        <v>30</v>
      </c>
      <c r="H3048" s="388">
        <v>28</v>
      </c>
      <c r="I3048" s="388">
        <v>2.8</v>
      </c>
      <c r="J3048" s="388">
        <v>0</v>
      </c>
      <c r="K3048" s="386" t="s">
        <v>41</v>
      </c>
      <c r="L3048" s="386" t="s">
        <v>41</v>
      </c>
      <c r="M3048" s="386" t="s">
        <v>386</v>
      </c>
      <c r="N3048" s="386" t="s">
        <v>387</v>
      </c>
      <c r="O3048" s="386" t="s">
        <v>119</v>
      </c>
      <c r="P3048" s="386" t="s">
        <v>90</v>
      </c>
      <c r="Q3048" s="386" t="s">
        <v>120</v>
      </c>
      <c r="R3048" s="386"/>
      <c r="S3048" s="386"/>
      <c r="T3048" s="386" t="s">
        <v>394</v>
      </c>
      <c r="U3048" s="386" t="s">
        <v>409</v>
      </c>
    </row>
    <row r="3049" spans="1:21">
      <c r="A3049" s="386" t="s">
        <v>118</v>
      </c>
      <c r="B3049" s="386" t="s">
        <v>5</v>
      </c>
      <c r="C3049" s="386"/>
      <c r="D3049" s="387">
        <v>45231</v>
      </c>
      <c r="E3049" s="386">
        <v>11</v>
      </c>
      <c r="F3049" s="386">
        <v>2023</v>
      </c>
      <c r="G3049" s="388">
        <v>16</v>
      </c>
      <c r="H3049" s="388">
        <v>28</v>
      </c>
      <c r="I3049" s="388">
        <v>1.4933333333333334</v>
      </c>
      <c r="J3049" s="388">
        <v>0</v>
      </c>
      <c r="K3049" s="386" t="s">
        <v>41</v>
      </c>
      <c r="L3049" s="386" t="s">
        <v>41</v>
      </c>
      <c r="M3049" s="386" t="s">
        <v>386</v>
      </c>
      <c r="N3049" s="386" t="s">
        <v>387</v>
      </c>
      <c r="O3049" s="386" t="s">
        <v>119</v>
      </c>
      <c r="P3049" s="386" t="s">
        <v>90</v>
      </c>
      <c r="Q3049" s="386" t="s">
        <v>120</v>
      </c>
      <c r="R3049" s="386"/>
      <c r="S3049" s="386"/>
      <c r="T3049" s="386" t="s">
        <v>394</v>
      </c>
      <c r="U3049" s="386" t="s">
        <v>409</v>
      </c>
    </row>
    <row r="3050" spans="1:21">
      <c r="A3050" s="386" t="s">
        <v>118</v>
      </c>
      <c r="B3050" s="386" t="s">
        <v>11</v>
      </c>
      <c r="C3050" s="386"/>
      <c r="D3050" s="387">
        <v>45231</v>
      </c>
      <c r="E3050" s="386">
        <v>11</v>
      </c>
      <c r="F3050" s="386">
        <v>2023</v>
      </c>
      <c r="G3050" s="388">
        <v>60</v>
      </c>
      <c r="H3050" s="388">
        <v>28</v>
      </c>
      <c r="I3050" s="388">
        <v>5.6</v>
      </c>
      <c r="J3050" s="388">
        <v>33.24</v>
      </c>
      <c r="K3050" s="386" t="s">
        <v>41</v>
      </c>
      <c r="L3050" s="386" t="s">
        <v>41</v>
      </c>
      <c r="M3050" s="386" t="s">
        <v>386</v>
      </c>
      <c r="N3050" s="386" t="s">
        <v>387</v>
      </c>
      <c r="O3050" s="386" t="s">
        <v>119</v>
      </c>
      <c r="P3050" s="386" t="s">
        <v>90</v>
      </c>
      <c r="Q3050" s="386" t="s">
        <v>120</v>
      </c>
      <c r="R3050" s="386"/>
      <c r="S3050" s="386"/>
      <c r="T3050" s="386" t="s">
        <v>394</v>
      </c>
      <c r="U3050" s="386" t="s">
        <v>409</v>
      </c>
    </row>
    <row r="3051" spans="1:21">
      <c r="A3051" s="386" t="s">
        <v>118</v>
      </c>
      <c r="B3051" s="386" t="s">
        <v>12</v>
      </c>
      <c r="C3051" s="386"/>
      <c r="D3051" s="387">
        <v>45231</v>
      </c>
      <c r="E3051" s="386">
        <v>11</v>
      </c>
      <c r="F3051" s="386">
        <v>2023</v>
      </c>
      <c r="G3051" s="388">
        <v>20</v>
      </c>
      <c r="H3051" s="388">
        <v>28</v>
      </c>
      <c r="I3051" s="388">
        <v>1.8666666666666667</v>
      </c>
      <c r="J3051" s="388">
        <v>0</v>
      </c>
      <c r="K3051" s="386" t="s">
        <v>41</v>
      </c>
      <c r="L3051" s="386" t="s">
        <v>41</v>
      </c>
      <c r="M3051" s="386" t="s">
        <v>386</v>
      </c>
      <c r="N3051" s="386" t="s">
        <v>387</v>
      </c>
      <c r="O3051" s="386" t="s">
        <v>119</v>
      </c>
      <c r="P3051" s="386" t="s">
        <v>90</v>
      </c>
      <c r="Q3051" s="386" t="s">
        <v>120</v>
      </c>
      <c r="R3051" s="386"/>
      <c r="S3051" s="386"/>
      <c r="T3051" s="386" t="s">
        <v>394</v>
      </c>
      <c r="U3051" s="386" t="s">
        <v>409</v>
      </c>
    </row>
    <row r="3052" spans="1:21">
      <c r="A3052" s="386" t="s">
        <v>118</v>
      </c>
      <c r="B3052" s="386" t="s">
        <v>15</v>
      </c>
      <c r="C3052" s="386"/>
      <c r="D3052" s="387">
        <v>45231</v>
      </c>
      <c r="E3052" s="386">
        <v>11</v>
      </c>
      <c r="F3052" s="386">
        <v>2023</v>
      </c>
      <c r="G3052" s="388">
        <v>4</v>
      </c>
      <c r="H3052" s="388">
        <v>28</v>
      </c>
      <c r="I3052" s="388">
        <v>0.37333333333333335</v>
      </c>
      <c r="J3052" s="388">
        <v>7.59</v>
      </c>
      <c r="K3052" s="386" t="s">
        <v>41</v>
      </c>
      <c r="L3052" s="386" t="s">
        <v>41</v>
      </c>
      <c r="M3052" s="386" t="s">
        <v>386</v>
      </c>
      <c r="N3052" s="386" t="s">
        <v>387</v>
      </c>
      <c r="O3052" s="386" t="s">
        <v>119</v>
      </c>
      <c r="P3052" s="386" t="s">
        <v>90</v>
      </c>
      <c r="Q3052" s="386" t="s">
        <v>120</v>
      </c>
      <c r="R3052" s="386"/>
      <c r="S3052" s="386"/>
      <c r="T3052" s="386" t="s">
        <v>394</v>
      </c>
      <c r="U3052" s="386" t="s">
        <v>409</v>
      </c>
    </row>
    <row r="3053" spans="1:21">
      <c r="A3053" s="386" t="s">
        <v>118</v>
      </c>
      <c r="B3053" s="386" t="s">
        <v>16</v>
      </c>
      <c r="C3053" s="386"/>
      <c r="D3053" s="387">
        <v>45231</v>
      </c>
      <c r="E3053" s="386">
        <v>11</v>
      </c>
      <c r="F3053" s="386">
        <v>2023</v>
      </c>
      <c r="G3053" s="388">
        <v>20</v>
      </c>
      <c r="H3053" s="388">
        <v>28</v>
      </c>
      <c r="I3053" s="388">
        <v>1.8666666666666667</v>
      </c>
      <c r="J3053" s="388">
        <v>0</v>
      </c>
      <c r="K3053" s="386" t="s">
        <v>41</v>
      </c>
      <c r="L3053" s="386" t="s">
        <v>41</v>
      </c>
      <c r="M3053" s="386" t="s">
        <v>386</v>
      </c>
      <c r="N3053" s="386" t="s">
        <v>387</v>
      </c>
      <c r="O3053" s="386" t="s">
        <v>119</v>
      </c>
      <c r="P3053" s="386" t="s">
        <v>90</v>
      </c>
      <c r="Q3053" s="386" t="s">
        <v>120</v>
      </c>
      <c r="R3053" s="386"/>
      <c r="S3053" s="386"/>
      <c r="T3053" s="386" t="s">
        <v>394</v>
      </c>
      <c r="U3053" s="386" t="s">
        <v>409</v>
      </c>
    </row>
    <row r="3054" spans="1:21">
      <c r="A3054" s="386" t="s">
        <v>118</v>
      </c>
      <c r="B3054" s="386" t="s">
        <v>17</v>
      </c>
      <c r="C3054" s="386"/>
      <c r="D3054" s="387">
        <v>45231</v>
      </c>
      <c r="E3054" s="386">
        <v>11</v>
      </c>
      <c r="F3054" s="386">
        <v>2023</v>
      </c>
      <c r="G3054" s="388">
        <v>0</v>
      </c>
      <c r="H3054" s="388">
        <v>28</v>
      </c>
      <c r="I3054" s="388">
        <v>0</v>
      </c>
      <c r="J3054" s="388">
        <v>0</v>
      </c>
      <c r="K3054" s="386" t="s">
        <v>41</v>
      </c>
      <c r="L3054" s="386" t="s">
        <v>41</v>
      </c>
      <c r="M3054" s="386" t="s">
        <v>386</v>
      </c>
      <c r="N3054" s="386" t="s">
        <v>387</v>
      </c>
      <c r="O3054" s="386" t="s">
        <v>119</v>
      </c>
      <c r="P3054" s="386" t="s">
        <v>90</v>
      </c>
      <c r="Q3054" s="386" t="s">
        <v>120</v>
      </c>
      <c r="R3054" s="386"/>
      <c r="S3054" s="386"/>
      <c r="T3054" s="386" t="s">
        <v>394</v>
      </c>
      <c r="U3054" s="386" t="s">
        <v>409</v>
      </c>
    </row>
    <row r="3055" spans="1:21">
      <c r="A3055" s="386" t="s">
        <v>118</v>
      </c>
      <c r="B3055" s="386" t="s">
        <v>132</v>
      </c>
      <c r="C3055" s="386"/>
      <c r="D3055" s="387">
        <v>45231</v>
      </c>
      <c r="E3055" s="386">
        <v>11</v>
      </c>
      <c r="F3055" s="386">
        <v>2023</v>
      </c>
      <c r="G3055" s="388">
        <v>0</v>
      </c>
      <c r="H3055" s="388">
        <v>28</v>
      </c>
      <c r="I3055" s="388">
        <v>0</v>
      </c>
      <c r="J3055" s="388">
        <v>0</v>
      </c>
      <c r="K3055" s="386" t="s">
        <v>41</v>
      </c>
      <c r="L3055" s="386" t="s">
        <v>41</v>
      </c>
      <c r="M3055" s="386" t="s">
        <v>386</v>
      </c>
      <c r="N3055" s="386" t="s">
        <v>387</v>
      </c>
      <c r="O3055" s="386" t="s">
        <v>119</v>
      </c>
      <c r="P3055" s="386" t="s">
        <v>90</v>
      </c>
      <c r="Q3055" s="386" t="s">
        <v>120</v>
      </c>
      <c r="R3055" s="386"/>
      <c r="S3055" s="386"/>
      <c r="T3055" s="386" t="s">
        <v>394</v>
      </c>
      <c r="U3055" s="386" t="s">
        <v>409</v>
      </c>
    </row>
    <row r="3056" spans="1:21">
      <c r="A3056" s="386" t="s">
        <v>118</v>
      </c>
      <c r="B3056" s="386" t="s">
        <v>13</v>
      </c>
      <c r="C3056" s="386"/>
      <c r="D3056" s="387">
        <v>45231</v>
      </c>
      <c r="E3056" s="386">
        <v>11</v>
      </c>
      <c r="F3056" s="386">
        <v>2023</v>
      </c>
      <c r="G3056" s="388">
        <v>0</v>
      </c>
      <c r="H3056" s="388">
        <v>28</v>
      </c>
      <c r="I3056" s="388">
        <v>0</v>
      </c>
      <c r="J3056" s="388">
        <v>0</v>
      </c>
      <c r="K3056" s="386" t="s">
        <v>41</v>
      </c>
      <c r="L3056" s="386" t="s">
        <v>41</v>
      </c>
      <c r="M3056" s="386" t="s">
        <v>386</v>
      </c>
      <c r="N3056" s="386" t="s">
        <v>387</v>
      </c>
      <c r="O3056" s="386" t="s">
        <v>119</v>
      </c>
      <c r="P3056" s="386" t="s">
        <v>90</v>
      </c>
      <c r="Q3056" s="386" t="s">
        <v>120</v>
      </c>
      <c r="R3056" s="386"/>
      <c r="S3056" s="386"/>
      <c r="T3056" s="386" t="s">
        <v>394</v>
      </c>
      <c r="U3056" s="386" t="s">
        <v>409</v>
      </c>
    </row>
    <row r="3057" spans="1:21">
      <c r="A3057" s="386" t="s">
        <v>118</v>
      </c>
      <c r="B3057" s="386" t="s">
        <v>14</v>
      </c>
      <c r="C3057" s="386"/>
      <c r="D3057" s="387">
        <v>45231</v>
      </c>
      <c r="E3057" s="386">
        <v>11</v>
      </c>
      <c r="F3057" s="386">
        <v>2023</v>
      </c>
      <c r="G3057" s="388">
        <v>0</v>
      </c>
      <c r="H3057" s="388">
        <v>28</v>
      </c>
      <c r="I3057" s="388">
        <v>0</v>
      </c>
      <c r="J3057" s="388">
        <v>0</v>
      </c>
      <c r="K3057" s="386" t="s">
        <v>41</v>
      </c>
      <c r="L3057" s="386" t="s">
        <v>41</v>
      </c>
      <c r="M3057" s="386" t="s">
        <v>386</v>
      </c>
      <c r="N3057" s="386" t="s">
        <v>387</v>
      </c>
      <c r="O3057" s="386" t="s">
        <v>119</v>
      </c>
      <c r="P3057" s="386" t="s">
        <v>90</v>
      </c>
      <c r="Q3057" s="386" t="s">
        <v>120</v>
      </c>
      <c r="R3057" s="386"/>
      <c r="S3057" s="386"/>
      <c r="T3057" s="386" t="s">
        <v>394</v>
      </c>
      <c r="U3057" s="386" t="s">
        <v>409</v>
      </c>
    </row>
    <row r="3058" spans="1:21">
      <c r="A3058" s="386" t="s">
        <v>124</v>
      </c>
      <c r="B3058" s="386" t="s">
        <v>124</v>
      </c>
      <c r="C3058" s="386"/>
      <c r="D3058" s="387">
        <v>45231</v>
      </c>
      <c r="E3058" s="386">
        <v>11</v>
      </c>
      <c r="F3058" s="386">
        <v>2023</v>
      </c>
      <c r="G3058" s="388">
        <v>100</v>
      </c>
      <c r="H3058" s="388">
        <v>28</v>
      </c>
      <c r="I3058" s="388">
        <v>9.3333333333333339</v>
      </c>
      <c r="J3058" s="388">
        <v>18.327999999999999</v>
      </c>
      <c r="K3058" s="386" t="s">
        <v>124</v>
      </c>
      <c r="L3058" s="386" t="s">
        <v>41</v>
      </c>
      <c r="M3058" s="386" t="s">
        <v>382</v>
      </c>
      <c r="N3058" s="386" t="s">
        <v>380</v>
      </c>
      <c r="O3058" s="386" t="s">
        <v>125</v>
      </c>
      <c r="P3058" s="386" t="s">
        <v>60</v>
      </c>
      <c r="Q3058" s="386" t="s">
        <v>237</v>
      </c>
      <c r="R3058" s="386"/>
      <c r="S3058" s="386"/>
      <c r="T3058" s="386" t="s">
        <v>394</v>
      </c>
      <c r="U3058" s="386" t="s">
        <v>409</v>
      </c>
    </row>
    <row r="3059" spans="1:21">
      <c r="A3059" s="386" t="s">
        <v>158</v>
      </c>
      <c r="B3059" s="386" t="s">
        <v>158</v>
      </c>
      <c r="C3059" s="386"/>
      <c r="D3059" s="387">
        <v>45231</v>
      </c>
      <c r="E3059" s="386">
        <v>11</v>
      </c>
      <c r="F3059" s="386">
        <v>2023</v>
      </c>
      <c r="G3059" s="388">
        <v>20</v>
      </c>
      <c r="H3059" s="388">
        <v>28</v>
      </c>
      <c r="I3059" s="388">
        <v>1.8666666666666667</v>
      </c>
      <c r="J3059" s="388">
        <v>0</v>
      </c>
      <c r="K3059" s="386" t="s">
        <v>388</v>
      </c>
      <c r="L3059" s="386" t="s">
        <v>41</v>
      </c>
      <c r="M3059" s="386" t="s">
        <v>241</v>
      </c>
      <c r="N3059" s="386" t="s">
        <v>62</v>
      </c>
      <c r="O3059" s="386" t="s">
        <v>55</v>
      </c>
      <c r="P3059" s="386" t="s">
        <v>60</v>
      </c>
      <c r="Q3059" s="386" t="s">
        <v>262</v>
      </c>
      <c r="R3059" s="386"/>
      <c r="S3059" s="386"/>
      <c r="T3059" s="386" t="s">
        <v>430</v>
      </c>
      <c r="U3059" s="386" t="s">
        <v>431</v>
      </c>
    </row>
    <row r="3060" spans="1:21">
      <c r="A3060" s="386" t="s">
        <v>122</v>
      </c>
      <c r="B3060" s="386" t="s">
        <v>7</v>
      </c>
      <c r="C3060" s="386" t="s">
        <v>7</v>
      </c>
      <c r="D3060" s="387">
        <v>45231</v>
      </c>
      <c r="E3060" s="386">
        <v>11</v>
      </c>
      <c r="F3060" s="386">
        <v>2023</v>
      </c>
      <c r="G3060" s="388">
        <v>125.5</v>
      </c>
      <c r="H3060" s="388">
        <v>28</v>
      </c>
      <c r="I3060" s="388">
        <v>11.713333333333333</v>
      </c>
      <c r="J3060" s="388">
        <v>10.801</v>
      </c>
      <c r="K3060" s="386" t="s">
        <v>121</v>
      </c>
      <c r="L3060" s="386" t="s">
        <v>121</v>
      </c>
      <c r="M3060" s="386" t="s">
        <v>386</v>
      </c>
      <c r="N3060" s="386" t="s">
        <v>387</v>
      </c>
      <c r="O3060" s="386" t="s">
        <v>123</v>
      </c>
      <c r="P3060" s="386" t="s">
        <v>60</v>
      </c>
      <c r="Q3060" s="386" t="s">
        <v>238</v>
      </c>
      <c r="R3060" s="386"/>
      <c r="S3060" s="386"/>
      <c r="T3060" s="386" t="s">
        <v>394</v>
      </c>
      <c r="U3060" s="386" t="s">
        <v>409</v>
      </c>
    </row>
    <row r="3061" spans="1:21">
      <c r="A3061" s="386" t="s">
        <v>122</v>
      </c>
      <c r="B3061" s="386" t="s">
        <v>8</v>
      </c>
      <c r="C3061" s="386" t="s">
        <v>8</v>
      </c>
      <c r="D3061" s="387">
        <v>45231</v>
      </c>
      <c r="E3061" s="386">
        <v>11</v>
      </c>
      <c r="F3061" s="386">
        <v>2023</v>
      </c>
      <c r="G3061" s="388">
        <v>0</v>
      </c>
      <c r="H3061" s="388">
        <v>28</v>
      </c>
      <c r="I3061" s="388">
        <v>0</v>
      </c>
      <c r="J3061" s="388">
        <v>0</v>
      </c>
      <c r="K3061" s="386" t="s">
        <v>121</v>
      </c>
      <c r="L3061" s="386" t="s">
        <v>121</v>
      </c>
      <c r="M3061" s="386" t="s">
        <v>386</v>
      </c>
      <c r="N3061" s="386" t="s">
        <v>387</v>
      </c>
      <c r="O3061" s="386" t="s">
        <v>123</v>
      </c>
      <c r="P3061" s="386" t="s">
        <v>60</v>
      </c>
      <c r="Q3061" s="386" t="s">
        <v>238</v>
      </c>
      <c r="R3061" s="386"/>
      <c r="S3061" s="386"/>
      <c r="T3061" s="386" t="s">
        <v>394</v>
      </c>
      <c r="U3061" s="386" t="s">
        <v>409</v>
      </c>
    </row>
    <row r="3062" spans="1:21">
      <c r="A3062" s="386" t="s">
        <v>122</v>
      </c>
      <c r="B3062" s="386" t="s">
        <v>9</v>
      </c>
      <c r="C3062" s="386" t="s">
        <v>9</v>
      </c>
      <c r="D3062" s="387">
        <v>45231</v>
      </c>
      <c r="E3062" s="386">
        <v>11</v>
      </c>
      <c r="F3062" s="386">
        <v>2023</v>
      </c>
      <c r="G3062" s="388">
        <v>0</v>
      </c>
      <c r="H3062" s="388">
        <v>28</v>
      </c>
      <c r="I3062" s="388">
        <v>0</v>
      </c>
      <c r="J3062" s="388">
        <v>0</v>
      </c>
      <c r="K3062" s="386" t="s">
        <v>121</v>
      </c>
      <c r="L3062" s="386" t="s">
        <v>121</v>
      </c>
      <c r="M3062" s="386" t="s">
        <v>386</v>
      </c>
      <c r="N3062" s="386" t="s">
        <v>387</v>
      </c>
      <c r="O3062" s="386" t="s">
        <v>123</v>
      </c>
      <c r="P3062" s="386" t="s">
        <v>60</v>
      </c>
      <c r="Q3062" s="386" t="s">
        <v>238</v>
      </c>
      <c r="R3062" s="386"/>
      <c r="S3062" s="386"/>
      <c r="T3062" s="386" t="s">
        <v>394</v>
      </c>
      <c r="U3062" s="386" t="s">
        <v>409</v>
      </c>
    </row>
    <row r="3063" spans="1:21">
      <c r="A3063" s="386" t="s">
        <v>122</v>
      </c>
      <c r="B3063" s="386" t="s">
        <v>10</v>
      </c>
      <c r="C3063" s="386" t="s">
        <v>10</v>
      </c>
      <c r="D3063" s="387">
        <v>45231</v>
      </c>
      <c r="E3063" s="386">
        <v>11</v>
      </c>
      <c r="F3063" s="386">
        <v>2023</v>
      </c>
      <c r="G3063" s="388">
        <v>125.5</v>
      </c>
      <c r="H3063" s="388">
        <v>28</v>
      </c>
      <c r="I3063" s="388">
        <v>11.713333333333333</v>
      </c>
      <c r="J3063" s="388">
        <v>0</v>
      </c>
      <c r="K3063" s="386" t="s">
        <v>121</v>
      </c>
      <c r="L3063" s="386" t="s">
        <v>121</v>
      </c>
      <c r="M3063" s="386" t="s">
        <v>386</v>
      </c>
      <c r="N3063" s="386" t="s">
        <v>387</v>
      </c>
      <c r="O3063" s="386" t="s">
        <v>123</v>
      </c>
      <c r="P3063" s="386" t="s">
        <v>60</v>
      </c>
      <c r="Q3063" s="386" t="s">
        <v>238</v>
      </c>
      <c r="R3063" s="386"/>
      <c r="S3063" s="386"/>
      <c r="T3063" s="386" t="s">
        <v>394</v>
      </c>
      <c r="U3063" s="386" t="s">
        <v>409</v>
      </c>
    </row>
    <row r="3064" spans="1:21">
      <c r="A3064" s="386" t="s">
        <v>122</v>
      </c>
      <c r="B3064" s="386" t="s">
        <v>5</v>
      </c>
      <c r="C3064" s="386" t="s">
        <v>5</v>
      </c>
      <c r="D3064" s="387">
        <v>45231</v>
      </c>
      <c r="E3064" s="386">
        <v>11</v>
      </c>
      <c r="F3064" s="386">
        <v>2023</v>
      </c>
      <c r="G3064" s="388">
        <v>125.5</v>
      </c>
      <c r="H3064" s="388">
        <v>28</v>
      </c>
      <c r="I3064" s="388">
        <v>11.713333333333333</v>
      </c>
      <c r="J3064" s="388">
        <v>0.9</v>
      </c>
      <c r="K3064" s="386" t="s">
        <v>121</v>
      </c>
      <c r="L3064" s="386" t="s">
        <v>121</v>
      </c>
      <c r="M3064" s="386" t="s">
        <v>386</v>
      </c>
      <c r="N3064" s="386" t="s">
        <v>387</v>
      </c>
      <c r="O3064" s="386" t="s">
        <v>123</v>
      </c>
      <c r="P3064" s="386" t="s">
        <v>60</v>
      </c>
      <c r="Q3064" s="386" t="s">
        <v>238</v>
      </c>
      <c r="R3064" s="386"/>
      <c r="S3064" s="386"/>
      <c r="T3064" s="386" t="s">
        <v>394</v>
      </c>
      <c r="U3064" s="386" t="s">
        <v>409</v>
      </c>
    </row>
    <row r="3065" spans="1:21">
      <c r="A3065" s="386" t="s">
        <v>122</v>
      </c>
      <c r="B3065" s="386" t="s">
        <v>11</v>
      </c>
      <c r="C3065" s="386" t="s">
        <v>11</v>
      </c>
      <c r="D3065" s="387">
        <v>45231</v>
      </c>
      <c r="E3065" s="386">
        <v>11</v>
      </c>
      <c r="F3065" s="386">
        <v>2023</v>
      </c>
      <c r="G3065" s="388">
        <v>125.5</v>
      </c>
      <c r="H3065" s="388">
        <v>28</v>
      </c>
      <c r="I3065" s="388">
        <v>11.713333333333333</v>
      </c>
      <c r="J3065" s="388">
        <v>1.62</v>
      </c>
      <c r="K3065" s="386" t="s">
        <v>121</v>
      </c>
      <c r="L3065" s="386" t="s">
        <v>121</v>
      </c>
      <c r="M3065" s="386" t="s">
        <v>386</v>
      </c>
      <c r="N3065" s="386" t="s">
        <v>387</v>
      </c>
      <c r="O3065" s="386" t="s">
        <v>123</v>
      </c>
      <c r="P3065" s="386" t="s">
        <v>60</v>
      </c>
      <c r="Q3065" s="386" t="s">
        <v>238</v>
      </c>
      <c r="R3065" s="386"/>
      <c r="S3065" s="386"/>
      <c r="T3065" s="386" t="s">
        <v>394</v>
      </c>
      <c r="U3065" s="386" t="s">
        <v>409</v>
      </c>
    </row>
    <row r="3066" spans="1:21">
      <c r="A3066" s="386" t="s">
        <v>122</v>
      </c>
      <c r="B3066" s="386" t="s">
        <v>12</v>
      </c>
      <c r="C3066" s="386" t="s">
        <v>12</v>
      </c>
      <c r="D3066" s="387">
        <v>45231</v>
      </c>
      <c r="E3066" s="386">
        <v>11</v>
      </c>
      <c r="F3066" s="386">
        <v>2023</v>
      </c>
      <c r="G3066" s="388">
        <v>0</v>
      </c>
      <c r="H3066" s="388">
        <v>28</v>
      </c>
      <c r="I3066" s="388">
        <v>0</v>
      </c>
      <c r="J3066" s="388">
        <v>0</v>
      </c>
      <c r="K3066" s="386" t="s">
        <v>121</v>
      </c>
      <c r="L3066" s="386" t="s">
        <v>121</v>
      </c>
      <c r="M3066" s="386" t="s">
        <v>386</v>
      </c>
      <c r="N3066" s="386" t="s">
        <v>387</v>
      </c>
      <c r="O3066" s="386" t="s">
        <v>123</v>
      </c>
      <c r="P3066" s="386" t="s">
        <v>60</v>
      </c>
      <c r="Q3066" s="386" t="s">
        <v>238</v>
      </c>
      <c r="R3066" s="386"/>
      <c r="S3066" s="386"/>
      <c r="T3066" s="386" t="s">
        <v>394</v>
      </c>
      <c r="U3066" s="386" t="s">
        <v>409</v>
      </c>
    </row>
    <row r="3067" spans="1:21">
      <c r="A3067" s="386" t="s">
        <v>122</v>
      </c>
      <c r="B3067" s="386" t="s">
        <v>15</v>
      </c>
      <c r="C3067" s="386" t="s">
        <v>15</v>
      </c>
      <c r="D3067" s="387">
        <v>45231</v>
      </c>
      <c r="E3067" s="386">
        <v>11</v>
      </c>
      <c r="F3067" s="386">
        <v>2023</v>
      </c>
      <c r="G3067" s="388">
        <v>0</v>
      </c>
      <c r="H3067" s="388">
        <v>28</v>
      </c>
      <c r="I3067" s="388">
        <v>0</v>
      </c>
      <c r="J3067" s="388">
        <v>0</v>
      </c>
      <c r="K3067" s="386" t="s">
        <v>121</v>
      </c>
      <c r="L3067" s="386" t="s">
        <v>121</v>
      </c>
      <c r="M3067" s="386" t="s">
        <v>386</v>
      </c>
      <c r="N3067" s="386" t="s">
        <v>387</v>
      </c>
      <c r="O3067" s="386" t="s">
        <v>123</v>
      </c>
      <c r="P3067" s="386" t="s">
        <v>60</v>
      </c>
      <c r="Q3067" s="386" t="s">
        <v>238</v>
      </c>
      <c r="R3067" s="386"/>
      <c r="S3067" s="386"/>
      <c r="T3067" s="386" t="s">
        <v>394</v>
      </c>
      <c r="U3067" s="386" t="s">
        <v>409</v>
      </c>
    </row>
    <row r="3068" spans="1:21">
      <c r="A3068" s="386" t="s">
        <v>122</v>
      </c>
      <c r="B3068" s="386" t="s">
        <v>16</v>
      </c>
      <c r="C3068" s="386" t="s">
        <v>16</v>
      </c>
      <c r="D3068" s="387">
        <v>45231</v>
      </c>
      <c r="E3068" s="386">
        <v>11</v>
      </c>
      <c r="F3068" s="386">
        <v>2023</v>
      </c>
      <c r="G3068" s="388">
        <v>125.5</v>
      </c>
      <c r="H3068" s="388">
        <v>28</v>
      </c>
      <c r="I3068" s="388">
        <v>11.713333333333333</v>
      </c>
      <c r="J3068" s="388">
        <v>85.81</v>
      </c>
      <c r="K3068" s="386" t="s">
        <v>121</v>
      </c>
      <c r="L3068" s="386" t="s">
        <v>121</v>
      </c>
      <c r="M3068" s="386" t="s">
        <v>386</v>
      </c>
      <c r="N3068" s="386" t="s">
        <v>387</v>
      </c>
      <c r="O3068" s="386" t="s">
        <v>123</v>
      </c>
      <c r="P3068" s="386" t="s">
        <v>60</v>
      </c>
      <c r="Q3068" s="386" t="s">
        <v>238</v>
      </c>
      <c r="R3068" s="386"/>
      <c r="S3068" s="386"/>
      <c r="T3068" s="386" t="s">
        <v>394</v>
      </c>
      <c r="U3068" s="386" t="s">
        <v>409</v>
      </c>
    </row>
    <row r="3069" spans="1:21">
      <c r="A3069" s="386" t="s">
        <v>122</v>
      </c>
      <c r="B3069" s="386" t="s">
        <v>17</v>
      </c>
      <c r="C3069" s="386" t="s">
        <v>17</v>
      </c>
      <c r="D3069" s="387">
        <v>45231</v>
      </c>
      <c r="E3069" s="386">
        <v>11</v>
      </c>
      <c r="F3069" s="386">
        <v>2023</v>
      </c>
      <c r="G3069" s="388">
        <v>125.5</v>
      </c>
      <c r="H3069" s="388">
        <v>28</v>
      </c>
      <c r="I3069" s="388">
        <v>11.713333333333333</v>
      </c>
      <c r="J3069" s="388">
        <v>0</v>
      </c>
      <c r="K3069" s="386" t="s">
        <v>121</v>
      </c>
      <c r="L3069" s="386" t="s">
        <v>121</v>
      </c>
      <c r="M3069" s="386" t="s">
        <v>386</v>
      </c>
      <c r="N3069" s="386" t="s">
        <v>387</v>
      </c>
      <c r="O3069" s="386" t="s">
        <v>123</v>
      </c>
      <c r="P3069" s="386" t="s">
        <v>60</v>
      </c>
      <c r="Q3069" s="386" t="s">
        <v>238</v>
      </c>
      <c r="R3069" s="386"/>
      <c r="S3069" s="386"/>
      <c r="T3069" s="386" t="s">
        <v>394</v>
      </c>
      <c r="U3069" s="386" t="s">
        <v>409</v>
      </c>
    </row>
    <row r="3070" spans="1:21">
      <c r="A3070" s="386" t="s">
        <v>122</v>
      </c>
      <c r="B3070" s="386" t="s">
        <v>132</v>
      </c>
      <c r="C3070" s="386" t="s">
        <v>155</v>
      </c>
      <c r="D3070" s="387">
        <v>45231</v>
      </c>
      <c r="E3070" s="386">
        <v>11</v>
      </c>
      <c r="F3070" s="386">
        <v>2023</v>
      </c>
      <c r="G3070" s="388">
        <v>125.5</v>
      </c>
      <c r="H3070" s="388">
        <v>28</v>
      </c>
      <c r="I3070" s="388">
        <v>11.713333333333333</v>
      </c>
      <c r="J3070" s="388">
        <v>0</v>
      </c>
      <c r="K3070" s="386" t="s">
        <v>121</v>
      </c>
      <c r="L3070" s="386" t="s">
        <v>121</v>
      </c>
      <c r="M3070" s="386" t="s">
        <v>386</v>
      </c>
      <c r="N3070" s="386" t="s">
        <v>387</v>
      </c>
      <c r="O3070" s="386" t="s">
        <v>123</v>
      </c>
      <c r="P3070" s="386" t="s">
        <v>60</v>
      </c>
      <c r="Q3070" s="386" t="s">
        <v>238</v>
      </c>
      <c r="R3070" s="386"/>
      <c r="S3070" s="386"/>
      <c r="T3070" s="386" t="s">
        <v>394</v>
      </c>
      <c r="U3070" s="386" t="s">
        <v>409</v>
      </c>
    </row>
    <row r="3071" spans="1:21">
      <c r="A3071" s="386" t="s">
        <v>122</v>
      </c>
      <c r="B3071" s="386" t="s">
        <v>132</v>
      </c>
      <c r="C3071" s="386" t="s">
        <v>156</v>
      </c>
      <c r="D3071" s="387">
        <v>45231</v>
      </c>
      <c r="E3071" s="386">
        <v>11</v>
      </c>
      <c r="F3071" s="386">
        <v>2023</v>
      </c>
      <c r="G3071" s="388">
        <v>125.5</v>
      </c>
      <c r="H3071" s="388">
        <v>28</v>
      </c>
      <c r="I3071" s="388">
        <v>11.713333333333333</v>
      </c>
      <c r="J3071" s="388">
        <v>0</v>
      </c>
      <c r="K3071" s="386" t="s">
        <v>121</v>
      </c>
      <c r="L3071" s="386" t="s">
        <v>121</v>
      </c>
      <c r="M3071" s="386" t="s">
        <v>386</v>
      </c>
      <c r="N3071" s="386" t="s">
        <v>387</v>
      </c>
      <c r="O3071" s="386" t="s">
        <v>123</v>
      </c>
      <c r="P3071" s="386" t="s">
        <v>60</v>
      </c>
      <c r="Q3071" s="386" t="s">
        <v>238</v>
      </c>
      <c r="R3071" s="386"/>
      <c r="S3071" s="386"/>
      <c r="T3071" s="386" t="s">
        <v>394</v>
      </c>
      <c r="U3071" s="386" t="s">
        <v>409</v>
      </c>
    </row>
    <row r="3072" spans="1:21">
      <c r="A3072" s="386" t="s">
        <v>122</v>
      </c>
      <c r="B3072" s="386" t="s">
        <v>13</v>
      </c>
      <c r="C3072" s="386" t="s">
        <v>13</v>
      </c>
      <c r="D3072" s="387">
        <v>45231</v>
      </c>
      <c r="E3072" s="386">
        <v>11</v>
      </c>
      <c r="F3072" s="386">
        <v>2023</v>
      </c>
      <c r="G3072" s="388">
        <v>0</v>
      </c>
      <c r="H3072" s="388">
        <v>28</v>
      </c>
      <c r="I3072" s="388">
        <v>0</v>
      </c>
      <c r="J3072" s="388">
        <v>0</v>
      </c>
      <c r="K3072" s="386" t="s">
        <v>121</v>
      </c>
      <c r="L3072" s="386" t="s">
        <v>121</v>
      </c>
      <c r="M3072" s="386" t="s">
        <v>386</v>
      </c>
      <c r="N3072" s="386" t="s">
        <v>387</v>
      </c>
      <c r="O3072" s="386" t="s">
        <v>123</v>
      </c>
      <c r="P3072" s="386" t="s">
        <v>60</v>
      </c>
      <c r="Q3072" s="386" t="s">
        <v>238</v>
      </c>
      <c r="R3072" s="386"/>
      <c r="S3072" s="386"/>
      <c r="T3072" s="386" t="s">
        <v>394</v>
      </c>
      <c r="U3072" s="386" t="s">
        <v>409</v>
      </c>
    </row>
    <row r="3073" spans="1:21">
      <c r="A3073" s="386" t="s">
        <v>122</v>
      </c>
      <c r="B3073" s="386" t="s">
        <v>14</v>
      </c>
      <c r="C3073" s="386" t="s">
        <v>14</v>
      </c>
      <c r="D3073" s="387">
        <v>45231</v>
      </c>
      <c r="E3073" s="386">
        <v>11</v>
      </c>
      <c r="F3073" s="386">
        <v>2023</v>
      </c>
      <c r="G3073" s="388">
        <v>0</v>
      </c>
      <c r="H3073" s="388">
        <v>28</v>
      </c>
      <c r="I3073" s="388">
        <v>0</v>
      </c>
      <c r="J3073" s="388">
        <v>0</v>
      </c>
      <c r="K3073" s="386" t="s">
        <v>121</v>
      </c>
      <c r="L3073" s="386" t="s">
        <v>121</v>
      </c>
      <c r="M3073" s="386" t="s">
        <v>386</v>
      </c>
      <c r="N3073" s="386" t="s">
        <v>387</v>
      </c>
      <c r="O3073" s="386" t="s">
        <v>123</v>
      </c>
      <c r="P3073" s="386" t="s">
        <v>60</v>
      </c>
      <c r="Q3073" s="386" t="s">
        <v>238</v>
      </c>
      <c r="R3073" s="386"/>
      <c r="S3073" s="386"/>
      <c r="T3073" s="386" t="s">
        <v>394</v>
      </c>
      <c r="U3073" s="386" t="s">
        <v>409</v>
      </c>
    </row>
    <row r="3074" spans="1:21">
      <c r="A3074" s="386" t="s">
        <v>57</v>
      </c>
      <c r="B3074" s="386" t="s">
        <v>7</v>
      </c>
      <c r="C3074" s="386" t="s">
        <v>150</v>
      </c>
      <c r="D3074" s="387">
        <v>45261</v>
      </c>
      <c r="E3074" s="386">
        <v>12</v>
      </c>
      <c r="F3074" s="386">
        <v>2023</v>
      </c>
      <c r="G3074" s="388">
        <v>65.625</v>
      </c>
      <c r="H3074" s="388">
        <v>28</v>
      </c>
      <c r="I3074" s="388">
        <v>6.125</v>
      </c>
      <c r="J3074" s="388">
        <v>0.65</v>
      </c>
      <c r="K3074" s="386" t="s">
        <v>57</v>
      </c>
      <c r="L3074" s="386" t="s">
        <v>41</v>
      </c>
      <c r="M3074" s="386" t="s">
        <v>241</v>
      </c>
      <c r="N3074" s="386" t="s">
        <v>58</v>
      </c>
      <c r="O3074" s="386" t="s">
        <v>59</v>
      </c>
      <c r="P3074" s="386" t="s">
        <v>60</v>
      </c>
      <c r="Q3074" s="386" t="s">
        <v>60</v>
      </c>
      <c r="R3074" s="386"/>
      <c r="S3074" s="386"/>
      <c r="T3074" s="386" t="s">
        <v>394</v>
      </c>
      <c r="U3074" s="386" t="s">
        <v>409</v>
      </c>
    </row>
    <row r="3075" spans="1:21">
      <c r="A3075" s="386" t="s">
        <v>57</v>
      </c>
      <c r="B3075" s="386" t="s">
        <v>7</v>
      </c>
      <c r="C3075" s="386" t="s">
        <v>20</v>
      </c>
      <c r="D3075" s="387">
        <v>45261</v>
      </c>
      <c r="E3075" s="386">
        <v>12</v>
      </c>
      <c r="F3075" s="386">
        <v>2023</v>
      </c>
      <c r="G3075" s="388">
        <v>145.3125</v>
      </c>
      <c r="H3075" s="388">
        <v>28</v>
      </c>
      <c r="I3075" s="388">
        <v>13.5625</v>
      </c>
      <c r="J3075" s="388">
        <v>-93.22</v>
      </c>
      <c r="K3075" s="386" t="s">
        <v>57</v>
      </c>
      <c r="L3075" s="386" t="s">
        <v>41</v>
      </c>
      <c r="M3075" s="386" t="s">
        <v>241</v>
      </c>
      <c r="N3075" s="386" t="s">
        <v>58</v>
      </c>
      <c r="O3075" s="386" t="s">
        <v>59</v>
      </c>
      <c r="P3075" s="386" t="s">
        <v>60</v>
      </c>
      <c r="Q3075" s="386" t="s">
        <v>60</v>
      </c>
      <c r="R3075" s="386"/>
      <c r="S3075" s="386"/>
      <c r="T3075" s="386" t="s">
        <v>394</v>
      </c>
      <c r="U3075" s="386" t="s">
        <v>409</v>
      </c>
    </row>
    <row r="3076" spans="1:21">
      <c r="A3076" s="386" t="s">
        <v>57</v>
      </c>
      <c r="B3076" s="386" t="s">
        <v>7</v>
      </c>
      <c r="C3076" s="386" t="s">
        <v>21</v>
      </c>
      <c r="D3076" s="387">
        <v>45261</v>
      </c>
      <c r="E3076" s="386">
        <v>12</v>
      </c>
      <c r="F3076" s="386">
        <v>2023</v>
      </c>
      <c r="G3076" s="388">
        <v>140.625</v>
      </c>
      <c r="H3076" s="388">
        <v>28</v>
      </c>
      <c r="I3076" s="388">
        <v>13.125</v>
      </c>
      <c r="J3076" s="388">
        <v>0</v>
      </c>
      <c r="K3076" s="386" t="s">
        <v>57</v>
      </c>
      <c r="L3076" s="386" t="s">
        <v>41</v>
      </c>
      <c r="M3076" s="386" t="s">
        <v>241</v>
      </c>
      <c r="N3076" s="386" t="s">
        <v>58</v>
      </c>
      <c r="O3076" s="386" t="s">
        <v>59</v>
      </c>
      <c r="P3076" s="386" t="s">
        <v>60</v>
      </c>
      <c r="Q3076" s="386" t="s">
        <v>60</v>
      </c>
      <c r="R3076" s="386"/>
      <c r="S3076" s="386"/>
      <c r="T3076" s="386" t="s">
        <v>394</v>
      </c>
      <c r="U3076" s="386" t="s">
        <v>409</v>
      </c>
    </row>
    <row r="3077" spans="1:21">
      <c r="A3077" s="386" t="s">
        <v>57</v>
      </c>
      <c r="B3077" s="386" t="s">
        <v>7</v>
      </c>
      <c r="C3077" s="386" t="s">
        <v>22</v>
      </c>
      <c r="D3077" s="387">
        <v>45261</v>
      </c>
      <c r="E3077" s="386">
        <v>12</v>
      </c>
      <c r="F3077" s="386">
        <v>2023</v>
      </c>
      <c r="G3077" s="388">
        <v>140.625</v>
      </c>
      <c r="H3077" s="388">
        <v>28</v>
      </c>
      <c r="I3077" s="388">
        <v>13.125</v>
      </c>
      <c r="J3077" s="388">
        <v>-47.54</v>
      </c>
      <c r="K3077" s="386" t="s">
        <v>57</v>
      </c>
      <c r="L3077" s="386" t="s">
        <v>41</v>
      </c>
      <c r="M3077" s="386" t="s">
        <v>241</v>
      </c>
      <c r="N3077" s="386" t="s">
        <v>58</v>
      </c>
      <c r="O3077" s="386" t="s">
        <v>59</v>
      </c>
      <c r="P3077" s="386" t="s">
        <v>60</v>
      </c>
      <c r="Q3077" s="386" t="s">
        <v>60</v>
      </c>
      <c r="R3077" s="386"/>
      <c r="S3077" s="386"/>
      <c r="T3077" s="386" t="s">
        <v>394</v>
      </c>
      <c r="U3077" s="386" t="s">
        <v>409</v>
      </c>
    </row>
    <row r="3078" spans="1:21">
      <c r="A3078" s="386" t="s">
        <v>57</v>
      </c>
      <c r="B3078" s="386" t="s">
        <v>7</v>
      </c>
      <c r="C3078" s="386" t="s">
        <v>23</v>
      </c>
      <c r="D3078" s="387">
        <v>45261</v>
      </c>
      <c r="E3078" s="386">
        <v>12</v>
      </c>
      <c r="F3078" s="386">
        <v>2023</v>
      </c>
      <c r="G3078" s="388">
        <v>140.625</v>
      </c>
      <c r="H3078" s="388">
        <v>28</v>
      </c>
      <c r="I3078" s="388">
        <v>13.125</v>
      </c>
      <c r="J3078" s="388">
        <v>13.19</v>
      </c>
      <c r="K3078" s="386" t="s">
        <v>57</v>
      </c>
      <c r="L3078" s="386" t="s">
        <v>41</v>
      </c>
      <c r="M3078" s="386" t="s">
        <v>241</v>
      </c>
      <c r="N3078" s="386" t="s">
        <v>58</v>
      </c>
      <c r="O3078" s="386" t="s">
        <v>59</v>
      </c>
      <c r="P3078" s="386" t="s">
        <v>60</v>
      </c>
      <c r="Q3078" s="386" t="s">
        <v>60</v>
      </c>
      <c r="R3078" s="386"/>
      <c r="S3078" s="386"/>
      <c r="T3078" s="386" t="s">
        <v>394</v>
      </c>
      <c r="U3078" s="386" t="s">
        <v>409</v>
      </c>
    </row>
    <row r="3079" spans="1:21">
      <c r="A3079" s="386" t="s">
        <v>57</v>
      </c>
      <c r="B3079" s="386" t="s">
        <v>8</v>
      </c>
      <c r="C3079" s="386" t="s">
        <v>8</v>
      </c>
      <c r="D3079" s="387">
        <v>45261</v>
      </c>
      <c r="E3079" s="386">
        <v>12</v>
      </c>
      <c r="F3079" s="386">
        <v>2023</v>
      </c>
      <c r="G3079" s="388">
        <v>187.5</v>
      </c>
      <c r="H3079" s="388">
        <v>28</v>
      </c>
      <c r="I3079" s="388">
        <v>17.5</v>
      </c>
      <c r="J3079" s="388">
        <v>-20.100000000000001</v>
      </c>
      <c r="K3079" s="386" t="s">
        <v>57</v>
      </c>
      <c r="L3079" s="386" t="s">
        <v>41</v>
      </c>
      <c r="M3079" s="386" t="s">
        <v>241</v>
      </c>
      <c r="N3079" s="386" t="s">
        <v>58</v>
      </c>
      <c r="O3079" s="386" t="s">
        <v>59</v>
      </c>
      <c r="P3079" s="386" t="s">
        <v>60</v>
      </c>
      <c r="Q3079" s="386" t="s">
        <v>60</v>
      </c>
      <c r="R3079" s="386"/>
      <c r="S3079" s="386"/>
      <c r="T3079" s="386" t="s">
        <v>394</v>
      </c>
      <c r="U3079" s="386" t="s">
        <v>409</v>
      </c>
    </row>
    <row r="3080" spans="1:21">
      <c r="A3080" s="386" t="s">
        <v>57</v>
      </c>
      <c r="B3080" s="386" t="s">
        <v>9</v>
      </c>
      <c r="C3080" s="386" t="s">
        <v>9</v>
      </c>
      <c r="D3080" s="387">
        <v>45261</v>
      </c>
      <c r="E3080" s="386">
        <v>12</v>
      </c>
      <c r="F3080" s="386">
        <v>2023</v>
      </c>
      <c r="G3080" s="388">
        <v>46.875</v>
      </c>
      <c r="H3080" s="388">
        <v>28</v>
      </c>
      <c r="I3080" s="388">
        <v>4.375</v>
      </c>
      <c r="J3080" s="388">
        <v>0.74</v>
      </c>
      <c r="K3080" s="386" t="s">
        <v>57</v>
      </c>
      <c r="L3080" s="386" t="s">
        <v>41</v>
      </c>
      <c r="M3080" s="386" t="s">
        <v>241</v>
      </c>
      <c r="N3080" s="386" t="s">
        <v>58</v>
      </c>
      <c r="O3080" s="386" t="s">
        <v>59</v>
      </c>
      <c r="P3080" s="386" t="s">
        <v>60</v>
      </c>
      <c r="Q3080" s="386" t="s">
        <v>60</v>
      </c>
      <c r="R3080" s="386"/>
      <c r="S3080" s="386"/>
      <c r="T3080" s="386" t="s">
        <v>394</v>
      </c>
      <c r="U3080" s="386" t="s">
        <v>409</v>
      </c>
    </row>
    <row r="3081" spans="1:21">
      <c r="A3081" s="386" t="s">
        <v>57</v>
      </c>
      <c r="B3081" s="386" t="s">
        <v>10</v>
      </c>
      <c r="C3081" s="386" t="s">
        <v>10</v>
      </c>
      <c r="D3081" s="387">
        <v>45261</v>
      </c>
      <c r="E3081" s="386">
        <v>12</v>
      </c>
      <c r="F3081" s="386">
        <v>2023</v>
      </c>
      <c r="G3081" s="388">
        <v>46.875</v>
      </c>
      <c r="H3081" s="388">
        <v>28</v>
      </c>
      <c r="I3081" s="388">
        <v>4.375</v>
      </c>
      <c r="J3081" s="388">
        <v>2.87</v>
      </c>
      <c r="K3081" s="386" t="s">
        <v>57</v>
      </c>
      <c r="L3081" s="386" t="s">
        <v>41</v>
      </c>
      <c r="M3081" s="386" t="s">
        <v>241</v>
      </c>
      <c r="N3081" s="386" t="s">
        <v>58</v>
      </c>
      <c r="O3081" s="386" t="s">
        <v>59</v>
      </c>
      <c r="P3081" s="386" t="s">
        <v>60</v>
      </c>
      <c r="Q3081" s="386" t="s">
        <v>60</v>
      </c>
      <c r="R3081" s="386"/>
      <c r="S3081" s="386"/>
      <c r="T3081" s="386" t="s">
        <v>394</v>
      </c>
      <c r="U3081" s="386" t="s">
        <v>409</v>
      </c>
    </row>
    <row r="3082" spans="1:21">
      <c r="A3082" s="386" t="s">
        <v>57</v>
      </c>
      <c r="B3082" s="386" t="s">
        <v>26</v>
      </c>
      <c r="C3082" s="386" t="s">
        <v>26</v>
      </c>
      <c r="D3082" s="387">
        <v>45261</v>
      </c>
      <c r="E3082" s="386">
        <v>12</v>
      </c>
      <c r="F3082" s="386">
        <v>2023</v>
      </c>
      <c r="G3082" s="388">
        <v>46.875</v>
      </c>
      <c r="H3082" s="388">
        <v>28</v>
      </c>
      <c r="I3082" s="388">
        <v>4.375</v>
      </c>
      <c r="J3082" s="388">
        <v>-33.26</v>
      </c>
      <c r="K3082" s="386" t="s">
        <v>57</v>
      </c>
      <c r="L3082" s="386" t="s">
        <v>41</v>
      </c>
      <c r="M3082" s="386" t="s">
        <v>241</v>
      </c>
      <c r="N3082" s="386" t="s">
        <v>58</v>
      </c>
      <c r="O3082" s="386" t="s">
        <v>59</v>
      </c>
      <c r="P3082" s="386" t="s">
        <v>60</v>
      </c>
      <c r="Q3082" s="386" t="s">
        <v>60</v>
      </c>
      <c r="R3082" s="386"/>
      <c r="S3082" s="386"/>
      <c r="T3082" s="386" t="s">
        <v>394</v>
      </c>
      <c r="U3082" s="386" t="s">
        <v>409</v>
      </c>
    </row>
    <row r="3083" spans="1:21">
      <c r="A3083" s="386" t="s">
        <v>57</v>
      </c>
      <c r="B3083" s="386" t="s">
        <v>27</v>
      </c>
      <c r="C3083" s="386" t="s">
        <v>27</v>
      </c>
      <c r="D3083" s="387">
        <v>45261</v>
      </c>
      <c r="E3083" s="386">
        <v>12</v>
      </c>
      <c r="F3083" s="386">
        <v>2023</v>
      </c>
      <c r="G3083" s="388">
        <v>32.8125</v>
      </c>
      <c r="H3083" s="388">
        <v>28</v>
      </c>
      <c r="I3083" s="388">
        <v>3.0625</v>
      </c>
      <c r="J3083" s="388">
        <v>0</v>
      </c>
      <c r="K3083" s="386" t="s">
        <v>57</v>
      </c>
      <c r="L3083" s="386" t="s">
        <v>41</v>
      </c>
      <c r="M3083" s="386" t="s">
        <v>241</v>
      </c>
      <c r="N3083" s="386" t="s">
        <v>58</v>
      </c>
      <c r="O3083" s="386" t="s">
        <v>59</v>
      </c>
      <c r="P3083" s="386" t="s">
        <v>60</v>
      </c>
      <c r="Q3083" s="386" t="s">
        <v>60</v>
      </c>
      <c r="R3083" s="386"/>
      <c r="S3083" s="386"/>
      <c r="T3083" s="386" t="s">
        <v>394</v>
      </c>
      <c r="U3083" s="386" t="s">
        <v>409</v>
      </c>
    </row>
    <row r="3084" spans="1:21">
      <c r="A3084" s="386" t="s">
        <v>57</v>
      </c>
      <c r="B3084" s="386" t="s">
        <v>11</v>
      </c>
      <c r="C3084" s="386" t="s">
        <v>24</v>
      </c>
      <c r="D3084" s="387">
        <v>45261</v>
      </c>
      <c r="E3084" s="386">
        <v>12</v>
      </c>
      <c r="F3084" s="386">
        <v>2023</v>
      </c>
      <c r="G3084" s="388">
        <v>328.125</v>
      </c>
      <c r="H3084" s="388">
        <v>28</v>
      </c>
      <c r="I3084" s="388">
        <v>30.625</v>
      </c>
      <c r="J3084" s="388">
        <v>-8.7200000000000006</v>
      </c>
      <c r="K3084" s="386" t="s">
        <v>57</v>
      </c>
      <c r="L3084" s="386" t="s">
        <v>41</v>
      </c>
      <c r="M3084" s="386" t="s">
        <v>241</v>
      </c>
      <c r="N3084" s="386" t="s">
        <v>58</v>
      </c>
      <c r="O3084" s="386" t="s">
        <v>59</v>
      </c>
      <c r="P3084" s="386" t="s">
        <v>60</v>
      </c>
      <c r="Q3084" s="386" t="s">
        <v>60</v>
      </c>
      <c r="R3084" s="386"/>
      <c r="S3084" s="386"/>
      <c r="T3084" s="386" t="s">
        <v>394</v>
      </c>
      <c r="U3084" s="386" t="s">
        <v>409</v>
      </c>
    </row>
    <row r="3085" spans="1:21">
      <c r="A3085" s="386" t="s">
        <v>57</v>
      </c>
      <c r="B3085" s="386" t="s">
        <v>12</v>
      </c>
      <c r="C3085" s="386" t="s">
        <v>25</v>
      </c>
      <c r="D3085" s="387">
        <v>45261</v>
      </c>
      <c r="E3085" s="386">
        <v>12</v>
      </c>
      <c r="F3085" s="386">
        <v>2023</v>
      </c>
      <c r="G3085" s="388">
        <v>140.625</v>
      </c>
      <c r="H3085" s="388">
        <v>28</v>
      </c>
      <c r="I3085" s="388">
        <v>13.125</v>
      </c>
      <c r="J3085" s="388">
        <v>0</v>
      </c>
      <c r="K3085" s="386" t="s">
        <v>57</v>
      </c>
      <c r="L3085" s="386" t="s">
        <v>41</v>
      </c>
      <c r="M3085" s="386" t="s">
        <v>241</v>
      </c>
      <c r="N3085" s="386" t="s">
        <v>58</v>
      </c>
      <c r="O3085" s="386" t="s">
        <v>59</v>
      </c>
      <c r="P3085" s="386" t="s">
        <v>60</v>
      </c>
      <c r="Q3085" s="386" t="s">
        <v>60</v>
      </c>
      <c r="R3085" s="386"/>
      <c r="S3085" s="386"/>
      <c r="T3085" s="386" t="s">
        <v>394</v>
      </c>
      <c r="U3085" s="386" t="s">
        <v>409</v>
      </c>
    </row>
    <row r="3086" spans="1:21">
      <c r="A3086" s="386" t="s">
        <v>57</v>
      </c>
      <c r="B3086" s="386" t="s">
        <v>15</v>
      </c>
      <c r="C3086" s="386" t="s">
        <v>28</v>
      </c>
      <c r="D3086" s="387">
        <v>45261</v>
      </c>
      <c r="E3086" s="386">
        <v>12</v>
      </c>
      <c r="F3086" s="386">
        <v>2023</v>
      </c>
      <c r="G3086" s="388">
        <v>18.75</v>
      </c>
      <c r="H3086" s="388">
        <v>28</v>
      </c>
      <c r="I3086" s="388">
        <v>1.75</v>
      </c>
      <c r="J3086" s="388">
        <v>0</v>
      </c>
      <c r="K3086" s="386" t="s">
        <v>57</v>
      </c>
      <c r="L3086" s="386" t="s">
        <v>41</v>
      </c>
      <c r="M3086" s="386" t="s">
        <v>241</v>
      </c>
      <c r="N3086" s="386" t="s">
        <v>58</v>
      </c>
      <c r="O3086" s="386" t="s">
        <v>59</v>
      </c>
      <c r="P3086" s="386" t="s">
        <v>60</v>
      </c>
      <c r="Q3086" s="386" t="s">
        <v>60</v>
      </c>
      <c r="R3086" s="386"/>
      <c r="S3086" s="386"/>
      <c r="T3086" s="386" t="s">
        <v>394</v>
      </c>
      <c r="U3086" s="386" t="s">
        <v>409</v>
      </c>
    </row>
    <row r="3087" spans="1:21">
      <c r="A3087" s="386" t="s">
        <v>57</v>
      </c>
      <c r="B3087" s="386" t="s">
        <v>16</v>
      </c>
      <c r="C3087" s="386" t="s">
        <v>16</v>
      </c>
      <c r="D3087" s="387">
        <v>45261</v>
      </c>
      <c r="E3087" s="386">
        <v>12</v>
      </c>
      <c r="F3087" s="386">
        <v>2023</v>
      </c>
      <c r="G3087" s="388">
        <v>0</v>
      </c>
      <c r="H3087" s="388">
        <v>28</v>
      </c>
      <c r="I3087" s="388">
        <v>0</v>
      </c>
      <c r="J3087" s="388">
        <v>0</v>
      </c>
      <c r="K3087" s="386" t="s">
        <v>57</v>
      </c>
      <c r="L3087" s="386" t="s">
        <v>41</v>
      </c>
      <c r="M3087" s="386" t="s">
        <v>241</v>
      </c>
      <c r="N3087" s="386" t="s">
        <v>58</v>
      </c>
      <c r="O3087" s="386" t="s">
        <v>59</v>
      </c>
      <c r="P3087" s="386" t="s">
        <v>60</v>
      </c>
      <c r="Q3087" s="386" t="s">
        <v>60</v>
      </c>
      <c r="R3087" s="386"/>
      <c r="S3087" s="386"/>
      <c r="T3087" s="386" t="s">
        <v>394</v>
      </c>
      <c r="U3087" s="386" t="s">
        <v>409</v>
      </c>
    </row>
    <row r="3088" spans="1:21">
      <c r="A3088" s="386" t="s">
        <v>57</v>
      </c>
      <c r="B3088" s="386" t="s">
        <v>17</v>
      </c>
      <c r="C3088" s="386" t="s">
        <v>17</v>
      </c>
      <c r="D3088" s="387">
        <v>45261</v>
      </c>
      <c r="E3088" s="386">
        <v>12</v>
      </c>
      <c r="F3088" s="386">
        <v>2023</v>
      </c>
      <c r="G3088" s="388">
        <v>0</v>
      </c>
      <c r="H3088" s="388">
        <v>28</v>
      </c>
      <c r="I3088" s="388">
        <v>0</v>
      </c>
      <c r="J3088" s="388">
        <v>0</v>
      </c>
      <c r="K3088" s="386" t="s">
        <v>57</v>
      </c>
      <c r="L3088" s="386" t="s">
        <v>41</v>
      </c>
      <c r="M3088" s="386" t="s">
        <v>241</v>
      </c>
      <c r="N3088" s="386" t="s">
        <v>58</v>
      </c>
      <c r="O3088" s="386" t="s">
        <v>59</v>
      </c>
      <c r="P3088" s="386" t="s">
        <v>60</v>
      </c>
      <c r="Q3088" s="386" t="s">
        <v>60</v>
      </c>
      <c r="R3088" s="386"/>
      <c r="S3088" s="386"/>
      <c r="T3088" s="386" t="s">
        <v>394</v>
      </c>
      <c r="U3088" s="386" t="s">
        <v>409</v>
      </c>
    </row>
    <row r="3089" spans="1:21">
      <c r="A3089" s="386" t="s">
        <v>57</v>
      </c>
      <c r="B3089" s="386" t="s">
        <v>129</v>
      </c>
      <c r="C3089" s="386" t="s">
        <v>129</v>
      </c>
      <c r="D3089" s="387">
        <v>45261</v>
      </c>
      <c r="E3089" s="386">
        <v>12</v>
      </c>
      <c r="F3089" s="386">
        <v>2023</v>
      </c>
      <c r="G3089" s="388">
        <v>18.75</v>
      </c>
      <c r="H3089" s="388">
        <v>28</v>
      </c>
      <c r="I3089" s="388">
        <v>1.75</v>
      </c>
      <c r="J3089" s="388">
        <v>0</v>
      </c>
      <c r="K3089" s="386" t="s">
        <v>57</v>
      </c>
      <c r="L3089" s="386" t="s">
        <v>41</v>
      </c>
      <c r="M3089" s="386" t="s">
        <v>241</v>
      </c>
      <c r="N3089" s="386" t="s">
        <v>58</v>
      </c>
      <c r="O3089" s="386" t="s">
        <v>59</v>
      </c>
      <c r="P3089" s="386" t="s">
        <v>60</v>
      </c>
      <c r="Q3089" s="386" t="s">
        <v>60</v>
      </c>
      <c r="R3089" s="386"/>
      <c r="S3089" s="386"/>
      <c r="T3089" s="386" t="s">
        <v>394</v>
      </c>
      <c r="U3089" s="386" t="s">
        <v>409</v>
      </c>
    </row>
    <row r="3090" spans="1:21">
      <c r="A3090" s="386" t="s">
        <v>57</v>
      </c>
      <c r="B3090" s="386" t="s">
        <v>13</v>
      </c>
      <c r="C3090" s="386" t="s">
        <v>13</v>
      </c>
      <c r="D3090" s="387">
        <v>45261</v>
      </c>
      <c r="E3090" s="386">
        <v>12</v>
      </c>
      <c r="F3090" s="386">
        <v>2023</v>
      </c>
      <c r="G3090" s="388">
        <v>0</v>
      </c>
      <c r="H3090" s="388">
        <v>28</v>
      </c>
      <c r="I3090" s="388">
        <v>0</v>
      </c>
      <c r="J3090" s="388">
        <v>0</v>
      </c>
      <c r="K3090" s="386" t="s">
        <v>57</v>
      </c>
      <c r="L3090" s="386" t="s">
        <v>41</v>
      </c>
      <c r="M3090" s="386" t="s">
        <v>241</v>
      </c>
      <c r="N3090" s="386" t="s">
        <v>58</v>
      </c>
      <c r="O3090" s="386" t="s">
        <v>59</v>
      </c>
      <c r="P3090" s="386" t="s">
        <v>60</v>
      </c>
      <c r="Q3090" s="386" t="s">
        <v>60</v>
      </c>
      <c r="R3090" s="386"/>
      <c r="S3090" s="386"/>
      <c r="T3090" s="386" t="s">
        <v>394</v>
      </c>
      <c r="U3090" s="386" t="s">
        <v>409</v>
      </c>
    </row>
    <row r="3091" spans="1:21">
      <c r="A3091" s="386" t="s">
        <v>57</v>
      </c>
      <c r="B3091" s="386" t="s">
        <v>14</v>
      </c>
      <c r="C3091" s="386" t="s">
        <v>14</v>
      </c>
      <c r="D3091" s="387">
        <v>45261</v>
      </c>
      <c r="E3091" s="386">
        <v>12</v>
      </c>
      <c r="F3091" s="386">
        <v>2023</v>
      </c>
      <c r="G3091" s="388">
        <v>0</v>
      </c>
      <c r="H3091" s="388">
        <v>28</v>
      </c>
      <c r="I3091" s="388">
        <v>0</v>
      </c>
      <c r="J3091" s="388">
        <v>0</v>
      </c>
      <c r="K3091" s="386" t="s">
        <v>57</v>
      </c>
      <c r="L3091" s="386" t="s">
        <v>41</v>
      </c>
      <c r="M3091" s="386" t="s">
        <v>241</v>
      </c>
      <c r="N3091" s="386" t="s">
        <v>58</v>
      </c>
      <c r="O3091" s="386" t="s">
        <v>59</v>
      </c>
      <c r="P3091" s="386" t="s">
        <v>60</v>
      </c>
      <c r="Q3091" s="386" t="s">
        <v>60</v>
      </c>
      <c r="R3091" s="386"/>
      <c r="S3091" s="386"/>
      <c r="T3091" s="386" t="s">
        <v>394</v>
      </c>
      <c r="U3091" s="386" t="s">
        <v>409</v>
      </c>
    </row>
    <row r="3092" spans="1:21">
      <c r="A3092" s="386" t="s">
        <v>43</v>
      </c>
      <c r="B3092" s="386" t="s">
        <v>18</v>
      </c>
      <c r="C3092" s="386"/>
      <c r="D3092" s="387">
        <v>45261</v>
      </c>
      <c r="E3092" s="386">
        <v>12</v>
      </c>
      <c r="F3092" s="386">
        <v>2023</v>
      </c>
      <c r="G3092" s="388">
        <v>540</v>
      </c>
      <c r="H3092" s="388">
        <v>28</v>
      </c>
      <c r="I3092" s="388">
        <v>50.4</v>
      </c>
      <c r="J3092" s="388">
        <v>204.26</v>
      </c>
      <c r="K3092" s="386" t="s">
        <v>43</v>
      </c>
      <c r="L3092" s="386" t="s">
        <v>41</v>
      </c>
      <c r="M3092" s="386" t="s">
        <v>370</v>
      </c>
      <c r="N3092" s="386" t="s">
        <v>44</v>
      </c>
      <c r="O3092" s="386" t="s">
        <v>240</v>
      </c>
      <c r="P3092" s="386" t="s">
        <v>46</v>
      </c>
      <c r="Q3092" s="386" t="s">
        <v>45</v>
      </c>
      <c r="R3092" s="386"/>
      <c r="S3092" s="386"/>
      <c r="T3092" s="386" t="s">
        <v>394</v>
      </c>
      <c r="U3092" s="386" t="s">
        <v>409</v>
      </c>
    </row>
    <row r="3093" spans="1:21">
      <c r="A3093" s="386" t="s">
        <v>47</v>
      </c>
      <c r="B3093" s="386" t="s">
        <v>47</v>
      </c>
      <c r="C3093" s="386"/>
      <c r="D3093" s="387">
        <v>45261</v>
      </c>
      <c r="E3093" s="386">
        <v>12</v>
      </c>
      <c r="F3093" s="386">
        <v>2023</v>
      </c>
      <c r="G3093" s="388">
        <v>55</v>
      </c>
      <c r="H3093" s="388">
        <v>28</v>
      </c>
      <c r="I3093" s="388">
        <v>5.1333333333333337</v>
      </c>
      <c r="J3093" s="388">
        <v>5.4280999999999997</v>
      </c>
      <c r="K3093" s="386" t="s">
        <v>47</v>
      </c>
      <c r="L3093" s="386" t="s">
        <v>41</v>
      </c>
      <c r="M3093" s="386" t="s">
        <v>370</v>
      </c>
      <c r="N3093" s="386" t="s">
        <v>44</v>
      </c>
      <c r="O3093" s="386" t="s">
        <v>48</v>
      </c>
      <c r="P3093" s="386" t="s">
        <v>60</v>
      </c>
      <c r="Q3093" s="386" t="s">
        <v>49</v>
      </c>
      <c r="R3093" s="386"/>
      <c r="S3093" s="386"/>
      <c r="T3093" s="386" t="s">
        <v>394</v>
      </c>
      <c r="U3093" s="386" t="s">
        <v>409</v>
      </c>
    </row>
    <row r="3094" spans="1:21">
      <c r="A3094" s="386" t="s">
        <v>50</v>
      </c>
      <c r="B3094" s="386" t="s">
        <v>50</v>
      </c>
      <c r="C3094" s="386"/>
      <c r="D3094" s="387">
        <v>45261</v>
      </c>
      <c r="E3094" s="386">
        <v>12</v>
      </c>
      <c r="F3094" s="386">
        <v>2023</v>
      </c>
      <c r="G3094" s="388">
        <v>250</v>
      </c>
      <c r="H3094" s="388">
        <v>28</v>
      </c>
      <c r="I3094" s="388">
        <v>23.333333333333332</v>
      </c>
      <c r="J3094" s="388">
        <v>14.55</v>
      </c>
      <c r="K3094" s="386" t="s">
        <v>50</v>
      </c>
      <c r="L3094" s="386" t="s">
        <v>41</v>
      </c>
      <c r="M3094" s="386" t="s">
        <v>370</v>
      </c>
      <c r="N3094" s="386" t="s">
        <v>44</v>
      </c>
      <c r="O3094" s="386" t="s">
        <v>51</v>
      </c>
      <c r="P3094" s="386" t="s">
        <v>90</v>
      </c>
      <c r="Q3094" s="386" t="s">
        <v>52</v>
      </c>
      <c r="R3094" s="386"/>
      <c r="S3094" s="386"/>
      <c r="T3094" s="386" t="s">
        <v>394</v>
      </c>
      <c r="U3094" s="386" t="s">
        <v>409</v>
      </c>
    </row>
    <row r="3095" spans="1:21">
      <c r="A3095" s="386" t="s">
        <v>304</v>
      </c>
      <c r="B3095" s="386" t="s">
        <v>7</v>
      </c>
      <c r="C3095" s="386"/>
      <c r="D3095" s="387">
        <v>45261</v>
      </c>
      <c r="E3095" s="386">
        <v>12</v>
      </c>
      <c r="F3095" s="386">
        <v>2023</v>
      </c>
      <c r="G3095" s="388">
        <v>46.153846153846153</v>
      </c>
      <c r="H3095" s="388">
        <v>28</v>
      </c>
      <c r="I3095" s="388">
        <v>4.3076923076923075</v>
      </c>
      <c r="J3095" s="388">
        <v>78.81</v>
      </c>
      <c r="K3095" s="386" t="s">
        <v>304</v>
      </c>
      <c r="L3095" s="386" t="s">
        <v>41</v>
      </c>
      <c r="M3095" s="386" t="s">
        <v>241</v>
      </c>
      <c r="N3095" s="386" t="s">
        <v>371</v>
      </c>
      <c r="O3095" s="386" t="s">
        <v>55</v>
      </c>
      <c r="P3095" s="386" t="s">
        <v>46</v>
      </c>
      <c r="Q3095" s="386" t="s">
        <v>56</v>
      </c>
      <c r="R3095" s="386"/>
      <c r="S3095" s="386"/>
      <c r="T3095" s="386" t="s">
        <v>394</v>
      </c>
      <c r="U3095" s="386" t="s">
        <v>409</v>
      </c>
    </row>
    <row r="3096" spans="1:21">
      <c r="A3096" s="386" t="s">
        <v>304</v>
      </c>
      <c r="B3096" s="386" t="s">
        <v>8</v>
      </c>
      <c r="C3096" s="386"/>
      <c r="D3096" s="387">
        <v>45261</v>
      </c>
      <c r="E3096" s="386">
        <v>12</v>
      </c>
      <c r="F3096" s="386">
        <v>2023</v>
      </c>
      <c r="G3096" s="388">
        <v>0</v>
      </c>
      <c r="H3096" s="388">
        <v>28</v>
      </c>
      <c r="I3096" s="388">
        <v>0</v>
      </c>
      <c r="J3096" s="388">
        <v>0</v>
      </c>
      <c r="K3096" s="386" t="s">
        <v>304</v>
      </c>
      <c r="L3096" s="386" t="s">
        <v>41</v>
      </c>
      <c r="M3096" s="386" t="s">
        <v>241</v>
      </c>
      <c r="N3096" s="386" t="s">
        <v>371</v>
      </c>
      <c r="O3096" s="386" t="s">
        <v>55</v>
      </c>
      <c r="P3096" s="386" t="s">
        <v>46</v>
      </c>
      <c r="Q3096" s="386" t="s">
        <v>56</v>
      </c>
      <c r="R3096" s="386"/>
      <c r="S3096" s="386"/>
      <c r="T3096" s="386" t="s">
        <v>394</v>
      </c>
      <c r="U3096" s="386" t="s">
        <v>409</v>
      </c>
    </row>
    <row r="3097" spans="1:21">
      <c r="A3097" s="386" t="s">
        <v>304</v>
      </c>
      <c r="B3097" s="386" t="s">
        <v>9</v>
      </c>
      <c r="C3097" s="386"/>
      <c r="D3097" s="387">
        <v>45261</v>
      </c>
      <c r="E3097" s="386">
        <v>12</v>
      </c>
      <c r="F3097" s="386">
        <v>2023</v>
      </c>
      <c r="G3097" s="388">
        <v>15.384615384615385</v>
      </c>
      <c r="H3097" s="388">
        <v>28</v>
      </c>
      <c r="I3097" s="388">
        <v>1.4358974358974359</v>
      </c>
      <c r="J3097" s="388">
        <v>0</v>
      </c>
      <c r="K3097" s="386" t="s">
        <v>304</v>
      </c>
      <c r="L3097" s="386" t="s">
        <v>41</v>
      </c>
      <c r="M3097" s="386" t="s">
        <v>241</v>
      </c>
      <c r="N3097" s="386" t="s">
        <v>371</v>
      </c>
      <c r="O3097" s="386" t="s">
        <v>55</v>
      </c>
      <c r="P3097" s="386" t="s">
        <v>46</v>
      </c>
      <c r="Q3097" s="386" t="s">
        <v>56</v>
      </c>
      <c r="R3097" s="386"/>
      <c r="S3097" s="386"/>
      <c r="T3097" s="386" t="s">
        <v>394</v>
      </c>
      <c r="U3097" s="386" t="s">
        <v>409</v>
      </c>
    </row>
    <row r="3098" spans="1:21">
      <c r="A3098" s="386" t="s">
        <v>304</v>
      </c>
      <c r="B3098" s="386" t="s">
        <v>10</v>
      </c>
      <c r="C3098" s="386"/>
      <c r="D3098" s="387">
        <v>45261</v>
      </c>
      <c r="E3098" s="386">
        <v>12</v>
      </c>
      <c r="F3098" s="386">
        <v>2023</v>
      </c>
      <c r="G3098" s="388">
        <v>15.384615384615385</v>
      </c>
      <c r="H3098" s="388">
        <v>28</v>
      </c>
      <c r="I3098" s="388">
        <v>1.4358974358974359</v>
      </c>
      <c r="J3098" s="388">
        <v>0</v>
      </c>
      <c r="K3098" s="386" t="s">
        <v>304</v>
      </c>
      <c r="L3098" s="386" t="s">
        <v>41</v>
      </c>
      <c r="M3098" s="386" t="s">
        <v>241</v>
      </c>
      <c r="N3098" s="386" t="s">
        <v>371</v>
      </c>
      <c r="O3098" s="386" t="s">
        <v>55</v>
      </c>
      <c r="P3098" s="386" t="s">
        <v>46</v>
      </c>
      <c r="Q3098" s="386" t="s">
        <v>56</v>
      </c>
      <c r="R3098" s="386"/>
      <c r="S3098" s="386"/>
      <c r="T3098" s="386" t="s">
        <v>394</v>
      </c>
      <c r="U3098" s="386" t="s">
        <v>409</v>
      </c>
    </row>
    <row r="3099" spans="1:21">
      <c r="A3099" s="386" t="s">
        <v>304</v>
      </c>
      <c r="B3099" s="386" t="s">
        <v>5</v>
      </c>
      <c r="C3099" s="386"/>
      <c r="D3099" s="387">
        <v>45261</v>
      </c>
      <c r="E3099" s="386">
        <v>12</v>
      </c>
      <c r="F3099" s="386">
        <v>2023</v>
      </c>
      <c r="G3099" s="388">
        <v>15.384615384615385</v>
      </c>
      <c r="H3099" s="388">
        <v>28</v>
      </c>
      <c r="I3099" s="388">
        <v>1.4358974358974359</v>
      </c>
      <c r="J3099" s="388">
        <v>0</v>
      </c>
      <c r="K3099" s="386" t="s">
        <v>304</v>
      </c>
      <c r="L3099" s="386" t="s">
        <v>41</v>
      </c>
      <c r="M3099" s="386" t="s">
        <v>241</v>
      </c>
      <c r="N3099" s="386" t="s">
        <v>371</v>
      </c>
      <c r="O3099" s="386" t="s">
        <v>55</v>
      </c>
      <c r="P3099" s="386" t="s">
        <v>46</v>
      </c>
      <c r="Q3099" s="386" t="s">
        <v>56</v>
      </c>
      <c r="R3099" s="386"/>
      <c r="S3099" s="386"/>
      <c r="T3099" s="386" t="s">
        <v>394</v>
      </c>
      <c r="U3099" s="386" t="s">
        <v>409</v>
      </c>
    </row>
    <row r="3100" spans="1:21">
      <c r="A3100" s="386" t="s">
        <v>304</v>
      </c>
      <c r="B3100" s="386" t="s">
        <v>11</v>
      </c>
      <c r="C3100" s="386"/>
      <c r="D3100" s="387">
        <v>45261</v>
      </c>
      <c r="E3100" s="386">
        <v>12</v>
      </c>
      <c r="F3100" s="386">
        <v>2023</v>
      </c>
      <c r="G3100" s="388">
        <v>46.153846153846153</v>
      </c>
      <c r="H3100" s="388">
        <v>28</v>
      </c>
      <c r="I3100" s="388">
        <v>4.3076923076923075</v>
      </c>
      <c r="J3100" s="388">
        <v>0</v>
      </c>
      <c r="K3100" s="386" t="s">
        <v>304</v>
      </c>
      <c r="L3100" s="386" t="s">
        <v>41</v>
      </c>
      <c r="M3100" s="386" t="s">
        <v>241</v>
      </c>
      <c r="N3100" s="386" t="s">
        <v>371</v>
      </c>
      <c r="O3100" s="386" t="s">
        <v>55</v>
      </c>
      <c r="P3100" s="386" t="s">
        <v>46</v>
      </c>
      <c r="Q3100" s="386" t="s">
        <v>56</v>
      </c>
      <c r="R3100" s="386"/>
      <c r="S3100" s="386"/>
      <c r="T3100" s="386" t="s">
        <v>394</v>
      </c>
      <c r="U3100" s="386" t="s">
        <v>409</v>
      </c>
    </row>
    <row r="3101" spans="1:21">
      <c r="A3101" s="386" t="s">
        <v>304</v>
      </c>
      <c r="B3101" s="386" t="s">
        <v>12</v>
      </c>
      <c r="C3101" s="386"/>
      <c r="D3101" s="387">
        <v>45261</v>
      </c>
      <c r="E3101" s="386">
        <v>12</v>
      </c>
      <c r="F3101" s="386">
        <v>2023</v>
      </c>
      <c r="G3101" s="388">
        <v>15.384615384615385</v>
      </c>
      <c r="H3101" s="388">
        <v>28</v>
      </c>
      <c r="I3101" s="388">
        <v>1.4358974358974359</v>
      </c>
      <c r="J3101" s="388">
        <v>0</v>
      </c>
      <c r="K3101" s="386" t="s">
        <v>304</v>
      </c>
      <c r="L3101" s="386" t="s">
        <v>41</v>
      </c>
      <c r="M3101" s="386" t="s">
        <v>241</v>
      </c>
      <c r="N3101" s="386" t="s">
        <v>371</v>
      </c>
      <c r="O3101" s="386" t="s">
        <v>55</v>
      </c>
      <c r="P3101" s="386" t="s">
        <v>46</v>
      </c>
      <c r="Q3101" s="386" t="s">
        <v>56</v>
      </c>
      <c r="R3101" s="386"/>
      <c r="S3101" s="386"/>
      <c r="T3101" s="386" t="s">
        <v>394</v>
      </c>
      <c r="U3101" s="386" t="s">
        <v>409</v>
      </c>
    </row>
    <row r="3102" spans="1:21">
      <c r="A3102" s="386" t="s">
        <v>304</v>
      </c>
      <c r="B3102" s="386" t="s">
        <v>15</v>
      </c>
      <c r="C3102" s="386"/>
      <c r="D3102" s="387">
        <v>45261</v>
      </c>
      <c r="E3102" s="386">
        <v>12</v>
      </c>
      <c r="F3102" s="386">
        <v>2023</v>
      </c>
      <c r="G3102" s="388">
        <v>0</v>
      </c>
      <c r="H3102" s="388">
        <v>28</v>
      </c>
      <c r="I3102" s="388">
        <v>0</v>
      </c>
      <c r="J3102" s="388">
        <v>0</v>
      </c>
      <c r="K3102" s="386" t="s">
        <v>304</v>
      </c>
      <c r="L3102" s="386" t="s">
        <v>41</v>
      </c>
      <c r="M3102" s="386" t="s">
        <v>241</v>
      </c>
      <c r="N3102" s="386" t="s">
        <v>371</v>
      </c>
      <c r="O3102" s="386" t="s">
        <v>55</v>
      </c>
      <c r="P3102" s="386" t="s">
        <v>46</v>
      </c>
      <c r="Q3102" s="386" t="s">
        <v>56</v>
      </c>
      <c r="R3102" s="386"/>
      <c r="S3102" s="386"/>
      <c r="T3102" s="386" t="s">
        <v>394</v>
      </c>
      <c r="U3102" s="386" t="s">
        <v>409</v>
      </c>
    </row>
    <row r="3103" spans="1:21">
      <c r="A3103" s="386" t="s">
        <v>304</v>
      </c>
      <c r="B3103" s="386" t="s">
        <v>16</v>
      </c>
      <c r="C3103" s="386"/>
      <c r="D3103" s="387">
        <v>45261</v>
      </c>
      <c r="E3103" s="386">
        <v>12</v>
      </c>
      <c r="F3103" s="386">
        <v>2023</v>
      </c>
      <c r="G3103" s="388">
        <v>0</v>
      </c>
      <c r="H3103" s="388">
        <v>28</v>
      </c>
      <c r="I3103" s="388">
        <v>0</v>
      </c>
      <c r="J3103" s="388">
        <v>0</v>
      </c>
      <c r="K3103" s="386" t="s">
        <v>304</v>
      </c>
      <c r="L3103" s="386" t="s">
        <v>41</v>
      </c>
      <c r="M3103" s="386" t="s">
        <v>241</v>
      </c>
      <c r="N3103" s="386" t="s">
        <v>371</v>
      </c>
      <c r="O3103" s="386" t="s">
        <v>55</v>
      </c>
      <c r="P3103" s="386" t="s">
        <v>46</v>
      </c>
      <c r="Q3103" s="386" t="s">
        <v>56</v>
      </c>
      <c r="R3103" s="386"/>
      <c r="S3103" s="386"/>
      <c r="T3103" s="386" t="s">
        <v>394</v>
      </c>
      <c r="U3103" s="386" t="s">
        <v>409</v>
      </c>
    </row>
    <row r="3104" spans="1:21">
      <c r="A3104" s="386" t="s">
        <v>304</v>
      </c>
      <c r="B3104" s="386" t="s">
        <v>17</v>
      </c>
      <c r="C3104" s="386"/>
      <c r="D3104" s="387">
        <v>45261</v>
      </c>
      <c r="E3104" s="386">
        <v>12</v>
      </c>
      <c r="F3104" s="386">
        <v>2023</v>
      </c>
      <c r="G3104" s="388">
        <v>0</v>
      </c>
      <c r="H3104" s="388">
        <v>28</v>
      </c>
      <c r="I3104" s="388">
        <v>0</v>
      </c>
      <c r="J3104" s="388">
        <v>0</v>
      </c>
      <c r="K3104" s="386" t="s">
        <v>304</v>
      </c>
      <c r="L3104" s="386" t="s">
        <v>41</v>
      </c>
      <c r="M3104" s="386" t="s">
        <v>241</v>
      </c>
      <c r="N3104" s="386" t="s">
        <v>371</v>
      </c>
      <c r="O3104" s="386" t="s">
        <v>55</v>
      </c>
      <c r="P3104" s="386" t="s">
        <v>46</v>
      </c>
      <c r="Q3104" s="386" t="s">
        <v>56</v>
      </c>
      <c r="R3104" s="386"/>
      <c r="S3104" s="386"/>
      <c r="T3104" s="386" t="s">
        <v>394</v>
      </c>
      <c r="U3104" s="386" t="s">
        <v>409</v>
      </c>
    </row>
    <row r="3105" spans="1:21">
      <c r="A3105" s="386" t="s">
        <v>304</v>
      </c>
      <c r="B3105" s="386" t="s">
        <v>132</v>
      </c>
      <c r="C3105" s="386"/>
      <c r="D3105" s="387">
        <v>45261</v>
      </c>
      <c r="E3105" s="386">
        <v>12</v>
      </c>
      <c r="F3105" s="386">
        <v>2023</v>
      </c>
      <c r="G3105" s="388">
        <v>0</v>
      </c>
      <c r="H3105" s="388">
        <v>28</v>
      </c>
      <c r="I3105" s="388">
        <v>0</v>
      </c>
      <c r="J3105" s="388">
        <v>0</v>
      </c>
      <c r="K3105" s="386" t="s">
        <v>304</v>
      </c>
      <c r="L3105" s="386" t="s">
        <v>41</v>
      </c>
      <c r="M3105" s="386" t="s">
        <v>241</v>
      </c>
      <c r="N3105" s="386" t="s">
        <v>371</v>
      </c>
      <c r="O3105" s="386" t="s">
        <v>55</v>
      </c>
      <c r="P3105" s="386" t="s">
        <v>46</v>
      </c>
      <c r="Q3105" s="386" t="s">
        <v>56</v>
      </c>
      <c r="R3105" s="386"/>
      <c r="S3105" s="386"/>
      <c r="T3105" s="386" t="s">
        <v>394</v>
      </c>
      <c r="U3105" s="386" t="s">
        <v>409</v>
      </c>
    </row>
    <row r="3106" spans="1:21">
      <c r="A3106" s="386" t="s">
        <v>304</v>
      </c>
      <c r="B3106" s="386" t="s">
        <v>13</v>
      </c>
      <c r="C3106" s="386"/>
      <c r="D3106" s="387">
        <v>45261</v>
      </c>
      <c r="E3106" s="386">
        <v>12</v>
      </c>
      <c r="F3106" s="386">
        <v>2023</v>
      </c>
      <c r="G3106" s="388">
        <v>23.076923076923077</v>
      </c>
      <c r="H3106" s="388">
        <v>28</v>
      </c>
      <c r="I3106" s="388">
        <v>2.1538461538461537</v>
      </c>
      <c r="J3106" s="388">
        <v>0</v>
      </c>
      <c r="K3106" s="386" t="s">
        <v>304</v>
      </c>
      <c r="L3106" s="386" t="s">
        <v>41</v>
      </c>
      <c r="M3106" s="386" t="s">
        <v>241</v>
      </c>
      <c r="N3106" s="386" t="s">
        <v>371</v>
      </c>
      <c r="O3106" s="386" t="s">
        <v>55</v>
      </c>
      <c r="P3106" s="386" t="s">
        <v>46</v>
      </c>
      <c r="Q3106" s="386" t="s">
        <v>56</v>
      </c>
      <c r="R3106" s="386"/>
      <c r="S3106" s="386"/>
      <c r="T3106" s="386" t="s">
        <v>394</v>
      </c>
      <c r="U3106" s="386" t="s">
        <v>409</v>
      </c>
    </row>
    <row r="3107" spans="1:21">
      <c r="A3107" s="386" t="s">
        <v>304</v>
      </c>
      <c r="B3107" s="386" t="s">
        <v>14</v>
      </c>
      <c r="C3107" s="386"/>
      <c r="D3107" s="387">
        <v>45261</v>
      </c>
      <c r="E3107" s="386">
        <v>12</v>
      </c>
      <c r="F3107" s="386">
        <v>2023</v>
      </c>
      <c r="G3107" s="388">
        <v>23.076923076923077</v>
      </c>
      <c r="H3107" s="388">
        <v>28</v>
      </c>
      <c r="I3107" s="388">
        <v>2.1538461538461537</v>
      </c>
      <c r="J3107" s="388">
        <v>0</v>
      </c>
      <c r="K3107" s="386" t="s">
        <v>304</v>
      </c>
      <c r="L3107" s="386" t="s">
        <v>41</v>
      </c>
      <c r="M3107" s="386" t="s">
        <v>241</v>
      </c>
      <c r="N3107" s="386" t="s">
        <v>371</v>
      </c>
      <c r="O3107" s="386" t="s">
        <v>55</v>
      </c>
      <c r="P3107" s="386" t="s">
        <v>46</v>
      </c>
      <c r="Q3107" s="386" t="s">
        <v>56</v>
      </c>
      <c r="R3107" s="386"/>
      <c r="S3107" s="386"/>
      <c r="T3107" s="386" t="s">
        <v>394</v>
      </c>
      <c r="U3107" s="386" t="s">
        <v>409</v>
      </c>
    </row>
    <row r="3108" spans="1:21">
      <c r="A3108" s="386" t="s">
        <v>61</v>
      </c>
      <c r="B3108" s="386" t="s">
        <v>7</v>
      </c>
      <c r="C3108" s="386"/>
      <c r="D3108" s="387">
        <v>45261</v>
      </c>
      <c r="E3108" s="386">
        <v>12</v>
      </c>
      <c r="F3108" s="386">
        <v>2023</v>
      </c>
      <c r="G3108" s="388">
        <v>200</v>
      </c>
      <c r="H3108" s="388">
        <v>28</v>
      </c>
      <c r="I3108" s="388">
        <v>18.666666666666668</v>
      </c>
      <c r="J3108" s="388">
        <v>0</v>
      </c>
      <c r="K3108" s="386" t="s">
        <v>372</v>
      </c>
      <c r="L3108" s="386" t="s">
        <v>41</v>
      </c>
      <c r="M3108" s="386" t="s">
        <v>242</v>
      </c>
      <c r="N3108" s="386" t="s">
        <v>62</v>
      </c>
      <c r="O3108" s="386" t="s">
        <v>63</v>
      </c>
      <c r="P3108" s="386" t="s">
        <v>46</v>
      </c>
      <c r="Q3108" s="386" t="s">
        <v>250</v>
      </c>
      <c r="R3108" s="386"/>
      <c r="S3108" s="386"/>
      <c r="T3108" s="386" t="s">
        <v>394</v>
      </c>
      <c r="U3108" s="386" t="s">
        <v>409</v>
      </c>
    </row>
    <row r="3109" spans="1:21">
      <c r="A3109" s="386" t="s">
        <v>61</v>
      </c>
      <c r="B3109" s="386" t="s">
        <v>8</v>
      </c>
      <c r="C3109" s="386"/>
      <c r="D3109" s="387">
        <v>45261</v>
      </c>
      <c r="E3109" s="386">
        <v>12</v>
      </c>
      <c r="F3109" s="386">
        <v>2023</v>
      </c>
      <c r="G3109" s="388">
        <v>80</v>
      </c>
      <c r="H3109" s="388">
        <v>28</v>
      </c>
      <c r="I3109" s="388">
        <v>7.4666666666666668</v>
      </c>
      <c r="J3109" s="388">
        <v>0</v>
      </c>
      <c r="K3109" s="386" t="s">
        <v>372</v>
      </c>
      <c r="L3109" s="386" t="s">
        <v>41</v>
      </c>
      <c r="M3109" s="386" t="s">
        <v>242</v>
      </c>
      <c r="N3109" s="386" t="s">
        <v>62</v>
      </c>
      <c r="O3109" s="386" t="s">
        <v>63</v>
      </c>
      <c r="P3109" s="386" t="s">
        <v>46</v>
      </c>
      <c r="Q3109" s="386" t="s">
        <v>250</v>
      </c>
      <c r="R3109" s="386"/>
      <c r="S3109" s="386"/>
      <c r="T3109" s="386" t="s">
        <v>394</v>
      </c>
      <c r="U3109" s="386" t="s">
        <v>409</v>
      </c>
    </row>
    <row r="3110" spans="1:21">
      <c r="A3110" s="386" t="s">
        <v>61</v>
      </c>
      <c r="B3110" s="386" t="s">
        <v>9</v>
      </c>
      <c r="C3110" s="386"/>
      <c r="D3110" s="387">
        <v>45261</v>
      </c>
      <c r="E3110" s="386">
        <v>12</v>
      </c>
      <c r="F3110" s="386">
        <v>2023</v>
      </c>
      <c r="G3110" s="388">
        <v>160</v>
      </c>
      <c r="H3110" s="388">
        <v>28</v>
      </c>
      <c r="I3110" s="388">
        <v>14.933333333333334</v>
      </c>
      <c r="J3110" s="388">
        <v>0</v>
      </c>
      <c r="K3110" s="386" t="s">
        <v>372</v>
      </c>
      <c r="L3110" s="386" t="s">
        <v>41</v>
      </c>
      <c r="M3110" s="386" t="s">
        <v>242</v>
      </c>
      <c r="N3110" s="386" t="s">
        <v>62</v>
      </c>
      <c r="O3110" s="386" t="s">
        <v>63</v>
      </c>
      <c r="P3110" s="386" t="s">
        <v>46</v>
      </c>
      <c r="Q3110" s="386" t="s">
        <v>250</v>
      </c>
      <c r="R3110" s="386"/>
      <c r="S3110" s="386"/>
      <c r="T3110" s="386" t="s">
        <v>394</v>
      </c>
      <c r="U3110" s="386" t="s">
        <v>409</v>
      </c>
    </row>
    <row r="3111" spans="1:21">
      <c r="A3111" s="386" t="s">
        <v>61</v>
      </c>
      <c r="B3111" s="386" t="s">
        <v>10</v>
      </c>
      <c r="C3111" s="386"/>
      <c r="D3111" s="387">
        <v>45261</v>
      </c>
      <c r="E3111" s="386">
        <v>12</v>
      </c>
      <c r="F3111" s="386">
        <v>2023</v>
      </c>
      <c r="G3111" s="388">
        <v>10</v>
      </c>
      <c r="H3111" s="388">
        <v>28</v>
      </c>
      <c r="I3111" s="388">
        <v>0.93333333333333335</v>
      </c>
      <c r="J3111" s="388">
        <v>0.65999999999999981</v>
      </c>
      <c r="K3111" s="386" t="s">
        <v>372</v>
      </c>
      <c r="L3111" s="386" t="s">
        <v>41</v>
      </c>
      <c r="M3111" s="386" t="s">
        <v>242</v>
      </c>
      <c r="N3111" s="386" t="s">
        <v>62</v>
      </c>
      <c r="O3111" s="386" t="s">
        <v>63</v>
      </c>
      <c r="P3111" s="386" t="s">
        <v>46</v>
      </c>
      <c r="Q3111" s="386" t="s">
        <v>250</v>
      </c>
      <c r="R3111" s="386"/>
      <c r="S3111" s="386"/>
      <c r="T3111" s="386" t="s">
        <v>394</v>
      </c>
      <c r="U3111" s="386" t="s">
        <v>409</v>
      </c>
    </row>
    <row r="3112" spans="1:21">
      <c r="A3112" s="386" t="s">
        <v>61</v>
      </c>
      <c r="B3112" s="386" t="s">
        <v>5</v>
      </c>
      <c r="C3112" s="386"/>
      <c r="D3112" s="387">
        <v>45261</v>
      </c>
      <c r="E3112" s="386">
        <v>12</v>
      </c>
      <c r="F3112" s="386">
        <v>2023</v>
      </c>
      <c r="G3112" s="388">
        <v>50</v>
      </c>
      <c r="H3112" s="388">
        <v>28</v>
      </c>
      <c r="I3112" s="388">
        <v>4.666666666666667</v>
      </c>
      <c r="J3112" s="388">
        <v>0</v>
      </c>
      <c r="K3112" s="386" t="s">
        <v>372</v>
      </c>
      <c r="L3112" s="386" t="s">
        <v>41</v>
      </c>
      <c r="M3112" s="386" t="s">
        <v>242</v>
      </c>
      <c r="N3112" s="386" t="s">
        <v>62</v>
      </c>
      <c r="O3112" s="386" t="s">
        <v>63</v>
      </c>
      <c r="P3112" s="386" t="s">
        <v>46</v>
      </c>
      <c r="Q3112" s="386" t="s">
        <v>250</v>
      </c>
      <c r="R3112" s="386"/>
      <c r="S3112" s="386"/>
      <c r="T3112" s="386" t="s">
        <v>394</v>
      </c>
      <c r="U3112" s="386" t="s">
        <v>409</v>
      </c>
    </row>
    <row r="3113" spans="1:21">
      <c r="A3113" s="386" t="s">
        <v>61</v>
      </c>
      <c r="B3113" s="386" t="s">
        <v>11</v>
      </c>
      <c r="C3113" s="386"/>
      <c r="D3113" s="387">
        <v>45261</v>
      </c>
      <c r="E3113" s="386">
        <v>12</v>
      </c>
      <c r="F3113" s="386">
        <v>2023</v>
      </c>
      <c r="G3113" s="388">
        <v>220</v>
      </c>
      <c r="H3113" s="388">
        <v>28</v>
      </c>
      <c r="I3113" s="388">
        <v>20.533333333333335</v>
      </c>
      <c r="J3113" s="388">
        <v>14.856588425081602</v>
      </c>
      <c r="K3113" s="386" t="s">
        <v>372</v>
      </c>
      <c r="L3113" s="386" t="s">
        <v>41</v>
      </c>
      <c r="M3113" s="386" t="s">
        <v>242</v>
      </c>
      <c r="N3113" s="386" t="s">
        <v>62</v>
      </c>
      <c r="O3113" s="386" t="s">
        <v>63</v>
      </c>
      <c r="P3113" s="386" t="s">
        <v>46</v>
      </c>
      <c r="Q3113" s="386" t="s">
        <v>250</v>
      </c>
      <c r="R3113" s="386"/>
      <c r="S3113" s="386"/>
      <c r="T3113" s="386" t="s">
        <v>394</v>
      </c>
      <c r="U3113" s="386" t="s">
        <v>409</v>
      </c>
    </row>
    <row r="3114" spans="1:21">
      <c r="A3114" s="386" t="s">
        <v>61</v>
      </c>
      <c r="B3114" s="386" t="s">
        <v>12</v>
      </c>
      <c r="C3114" s="386"/>
      <c r="D3114" s="387">
        <v>45261</v>
      </c>
      <c r="E3114" s="386">
        <v>12</v>
      </c>
      <c r="F3114" s="386">
        <v>2023</v>
      </c>
      <c r="G3114" s="388">
        <v>90</v>
      </c>
      <c r="H3114" s="388">
        <v>28</v>
      </c>
      <c r="I3114" s="388">
        <v>8.4</v>
      </c>
      <c r="J3114" s="388">
        <v>0</v>
      </c>
      <c r="K3114" s="386" t="s">
        <v>372</v>
      </c>
      <c r="L3114" s="386" t="s">
        <v>41</v>
      </c>
      <c r="M3114" s="386" t="s">
        <v>242</v>
      </c>
      <c r="N3114" s="386" t="s">
        <v>62</v>
      </c>
      <c r="O3114" s="386" t="s">
        <v>63</v>
      </c>
      <c r="P3114" s="386" t="s">
        <v>46</v>
      </c>
      <c r="Q3114" s="386" t="s">
        <v>250</v>
      </c>
      <c r="R3114" s="386"/>
      <c r="S3114" s="386"/>
      <c r="T3114" s="386" t="s">
        <v>394</v>
      </c>
      <c r="U3114" s="386" t="s">
        <v>409</v>
      </c>
    </row>
    <row r="3115" spans="1:21">
      <c r="A3115" s="386" t="s">
        <v>61</v>
      </c>
      <c r="B3115" s="386" t="s">
        <v>15</v>
      </c>
      <c r="C3115" s="386"/>
      <c r="D3115" s="387">
        <v>45261</v>
      </c>
      <c r="E3115" s="386">
        <v>12</v>
      </c>
      <c r="F3115" s="386">
        <v>2023</v>
      </c>
      <c r="G3115" s="388">
        <v>20</v>
      </c>
      <c r="H3115" s="388">
        <v>28</v>
      </c>
      <c r="I3115" s="388">
        <v>1.8666666666666667</v>
      </c>
      <c r="J3115" s="388">
        <v>0</v>
      </c>
      <c r="K3115" s="386" t="s">
        <v>372</v>
      </c>
      <c r="L3115" s="386" t="s">
        <v>41</v>
      </c>
      <c r="M3115" s="386" t="s">
        <v>242</v>
      </c>
      <c r="N3115" s="386" t="s">
        <v>62</v>
      </c>
      <c r="O3115" s="386" t="s">
        <v>63</v>
      </c>
      <c r="P3115" s="386" t="s">
        <v>46</v>
      </c>
      <c r="Q3115" s="386" t="s">
        <v>250</v>
      </c>
      <c r="R3115" s="386"/>
      <c r="S3115" s="386"/>
      <c r="T3115" s="386" t="s">
        <v>394</v>
      </c>
      <c r="U3115" s="386" t="s">
        <v>409</v>
      </c>
    </row>
    <row r="3116" spans="1:21">
      <c r="A3116" s="386" t="s">
        <v>61</v>
      </c>
      <c r="B3116" s="386" t="s">
        <v>16</v>
      </c>
      <c r="C3116" s="386"/>
      <c r="D3116" s="387">
        <v>45261</v>
      </c>
      <c r="E3116" s="386">
        <v>12</v>
      </c>
      <c r="F3116" s="386">
        <v>2023</v>
      </c>
      <c r="G3116" s="388">
        <v>0</v>
      </c>
      <c r="H3116" s="388">
        <v>28</v>
      </c>
      <c r="I3116" s="388">
        <v>0</v>
      </c>
      <c r="J3116" s="388">
        <v>0</v>
      </c>
      <c r="K3116" s="386" t="s">
        <v>372</v>
      </c>
      <c r="L3116" s="386" t="s">
        <v>41</v>
      </c>
      <c r="M3116" s="386" t="s">
        <v>242</v>
      </c>
      <c r="N3116" s="386" t="s">
        <v>62</v>
      </c>
      <c r="O3116" s="386" t="s">
        <v>63</v>
      </c>
      <c r="P3116" s="386" t="s">
        <v>46</v>
      </c>
      <c r="Q3116" s="386" t="s">
        <v>250</v>
      </c>
      <c r="R3116" s="386"/>
      <c r="S3116" s="386"/>
      <c r="T3116" s="386" t="s">
        <v>394</v>
      </c>
      <c r="U3116" s="386" t="s">
        <v>409</v>
      </c>
    </row>
    <row r="3117" spans="1:21">
      <c r="A3117" s="386" t="s">
        <v>61</v>
      </c>
      <c r="B3117" s="386" t="s">
        <v>17</v>
      </c>
      <c r="C3117" s="386"/>
      <c r="D3117" s="387">
        <v>45261</v>
      </c>
      <c r="E3117" s="386">
        <v>12</v>
      </c>
      <c r="F3117" s="386">
        <v>2023</v>
      </c>
      <c r="G3117" s="388">
        <v>0</v>
      </c>
      <c r="H3117" s="388">
        <v>28</v>
      </c>
      <c r="I3117" s="388">
        <v>0</v>
      </c>
      <c r="J3117" s="388">
        <v>0</v>
      </c>
      <c r="K3117" s="386" t="s">
        <v>372</v>
      </c>
      <c r="L3117" s="386" t="s">
        <v>41</v>
      </c>
      <c r="M3117" s="386" t="s">
        <v>242</v>
      </c>
      <c r="N3117" s="386" t="s">
        <v>62</v>
      </c>
      <c r="O3117" s="386" t="s">
        <v>63</v>
      </c>
      <c r="P3117" s="386" t="s">
        <v>46</v>
      </c>
      <c r="Q3117" s="386" t="s">
        <v>250</v>
      </c>
      <c r="R3117" s="386"/>
      <c r="S3117" s="386"/>
      <c r="T3117" s="386" t="s">
        <v>394</v>
      </c>
      <c r="U3117" s="386" t="s">
        <v>409</v>
      </c>
    </row>
    <row r="3118" spans="1:21">
      <c r="A3118" s="386" t="s">
        <v>61</v>
      </c>
      <c r="B3118" s="386" t="s">
        <v>132</v>
      </c>
      <c r="C3118" s="386"/>
      <c r="D3118" s="387">
        <v>45261</v>
      </c>
      <c r="E3118" s="386">
        <v>12</v>
      </c>
      <c r="F3118" s="386">
        <v>2023</v>
      </c>
      <c r="G3118" s="388">
        <v>0</v>
      </c>
      <c r="H3118" s="388">
        <v>28</v>
      </c>
      <c r="I3118" s="388">
        <v>0</v>
      </c>
      <c r="J3118" s="388">
        <v>0</v>
      </c>
      <c r="K3118" s="386" t="s">
        <v>372</v>
      </c>
      <c r="L3118" s="386" t="s">
        <v>41</v>
      </c>
      <c r="M3118" s="386" t="s">
        <v>242</v>
      </c>
      <c r="N3118" s="386" t="s">
        <v>62</v>
      </c>
      <c r="O3118" s="386" t="s">
        <v>63</v>
      </c>
      <c r="P3118" s="386" t="s">
        <v>46</v>
      </c>
      <c r="Q3118" s="386" t="s">
        <v>250</v>
      </c>
      <c r="R3118" s="386"/>
      <c r="S3118" s="386"/>
      <c r="T3118" s="386" t="s">
        <v>394</v>
      </c>
      <c r="U3118" s="386" t="s">
        <v>409</v>
      </c>
    </row>
    <row r="3119" spans="1:21">
      <c r="A3119" s="386" t="s">
        <v>61</v>
      </c>
      <c r="B3119" s="386" t="s">
        <v>13</v>
      </c>
      <c r="C3119" s="386"/>
      <c r="D3119" s="387">
        <v>45261</v>
      </c>
      <c r="E3119" s="386">
        <v>12</v>
      </c>
      <c r="F3119" s="386">
        <v>2023</v>
      </c>
      <c r="G3119" s="388">
        <v>0</v>
      </c>
      <c r="H3119" s="388">
        <v>28</v>
      </c>
      <c r="I3119" s="388">
        <v>0</v>
      </c>
      <c r="J3119" s="388">
        <v>0</v>
      </c>
      <c r="K3119" s="386" t="s">
        <v>372</v>
      </c>
      <c r="L3119" s="386" t="s">
        <v>41</v>
      </c>
      <c r="M3119" s="386" t="s">
        <v>242</v>
      </c>
      <c r="N3119" s="386" t="s">
        <v>62</v>
      </c>
      <c r="O3119" s="386" t="s">
        <v>63</v>
      </c>
      <c r="P3119" s="386" t="s">
        <v>46</v>
      </c>
      <c r="Q3119" s="386" t="s">
        <v>250</v>
      </c>
      <c r="R3119" s="386"/>
      <c r="S3119" s="386"/>
      <c r="T3119" s="386" t="s">
        <v>394</v>
      </c>
      <c r="U3119" s="386" t="s">
        <v>409</v>
      </c>
    </row>
    <row r="3120" spans="1:21">
      <c r="A3120" s="386" t="s">
        <v>61</v>
      </c>
      <c r="B3120" s="386" t="s">
        <v>14</v>
      </c>
      <c r="C3120" s="386"/>
      <c r="D3120" s="387">
        <v>45261</v>
      </c>
      <c r="E3120" s="386">
        <v>12</v>
      </c>
      <c r="F3120" s="386">
        <v>2023</v>
      </c>
      <c r="G3120" s="388">
        <v>0</v>
      </c>
      <c r="H3120" s="388">
        <v>28</v>
      </c>
      <c r="I3120" s="388">
        <v>0</v>
      </c>
      <c r="J3120" s="388">
        <v>0</v>
      </c>
      <c r="K3120" s="386" t="s">
        <v>372</v>
      </c>
      <c r="L3120" s="386" t="s">
        <v>41</v>
      </c>
      <c r="M3120" s="386" t="s">
        <v>242</v>
      </c>
      <c r="N3120" s="386" t="s">
        <v>62</v>
      </c>
      <c r="O3120" s="386" t="s">
        <v>63</v>
      </c>
      <c r="P3120" s="386" t="s">
        <v>46</v>
      </c>
      <c r="Q3120" s="386" t="s">
        <v>250</v>
      </c>
      <c r="R3120" s="386"/>
      <c r="S3120" s="386"/>
      <c r="T3120" s="386" t="s">
        <v>394</v>
      </c>
      <c r="U3120" s="386" t="s">
        <v>409</v>
      </c>
    </row>
    <row r="3121" spans="1:21">
      <c r="A3121" s="386" t="s">
        <v>64</v>
      </c>
      <c r="B3121" s="386" t="s">
        <v>7</v>
      </c>
      <c r="C3121" s="386"/>
      <c r="D3121" s="387">
        <v>45261</v>
      </c>
      <c r="E3121" s="386">
        <v>12</v>
      </c>
      <c r="F3121" s="386">
        <v>2023</v>
      </c>
      <c r="G3121" s="388">
        <v>2</v>
      </c>
      <c r="H3121" s="388">
        <v>28</v>
      </c>
      <c r="I3121" s="388">
        <v>0.18666666666666668</v>
      </c>
      <c r="J3121" s="388">
        <v>0</v>
      </c>
      <c r="K3121" s="386" t="s">
        <v>64</v>
      </c>
      <c r="L3121" s="386" t="s">
        <v>41</v>
      </c>
      <c r="M3121" s="386" t="s">
        <v>242</v>
      </c>
      <c r="N3121" s="386" t="s">
        <v>64</v>
      </c>
      <c r="O3121" s="386" t="s">
        <v>373</v>
      </c>
      <c r="P3121" s="386" t="s">
        <v>46</v>
      </c>
      <c r="Q3121" s="386" t="s">
        <v>185</v>
      </c>
      <c r="R3121" s="386"/>
      <c r="S3121" s="386"/>
      <c r="T3121" s="386" t="s">
        <v>430</v>
      </c>
      <c r="U3121" s="386" t="s">
        <v>431</v>
      </c>
    </row>
    <row r="3122" spans="1:21">
      <c r="A3122" s="386" t="s">
        <v>64</v>
      </c>
      <c r="B3122" s="386" t="s">
        <v>8</v>
      </c>
      <c r="C3122" s="386"/>
      <c r="D3122" s="387">
        <v>45261</v>
      </c>
      <c r="E3122" s="386">
        <v>12</v>
      </c>
      <c r="F3122" s="386">
        <v>2023</v>
      </c>
      <c r="G3122" s="388">
        <v>0</v>
      </c>
      <c r="H3122" s="388">
        <v>28</v>
      </c>
      <c r="I3122" s="388">
        <v>0</v>
      </c>
      <c r="J3122" s="388">
        <v>0</v>
      </c>
      <c r="K3122" s="386" t="s">
        <v>64</v>
      </c>
      <c r="L3122" s="386" t="s">
        <v>41</v>
      </c>
      <c r="M3122" s="386" t="s">
        <v>242</v>
      </c>
      <c r="N3122" s="386" t="s">
        <v>64</v>
      </c>
      <c r="O3122" s="386" t="s">
        <v>373</v>
      </c>
      <c r="P3122" s="386" t="s">
        <v>46</v>
      </c>
      <c r="Q3122" s="386" t="s">
        <v>185</v>
      </c>
      <c r="R3122" s="386"/>
      <c r="S3122" s="386"/>
      <c r="T3122" s="386" t="s">
        <v>430</v>
      </c>
      <c r="U3122" s="386" t="s">
        <v>431</v>
      </c>
    </row>
    <row r="3123" spans="1:21">
      <c r="A3123" s="386" t="s">
        <v>64</v>
      </c>
      <c r="B3123" s="386" t="s">
        <v>9</v>
      </c>
      <c r="C3123" s="386"/>
      <c r="D3123" s="387">
        <v>45261</v>
      </c>
      <c r="E3123" s="386">
        <v>12</v>
      </c>
      <c r="F3123" s="386">
        <v>2023</v>
      </c>
      <c r="G3123" s="388">
        <v>6</v>
      </c>
      <c r="H3123" s="388">
        <v>28</v>
      </c>
      <c r="I3123" s="388">
        <v>0.56000000000000005</v>
      </c>
      <c r="J3123" s="388">
        <v>0</v>
      </c>
      <c r="K3123" s="386" t="s">
        <v>64</v>
      </c>
      <c r="L3123" s="386" t="s">
        <v>41</v>
      </c>
      <c r="M3123" s="386" t="s">
        <v>242</v>
      </c>
      <c r="N3123" s="386" t="s">
        <v>64</v>
      </c>
      <c r="O3123" s="386" t="s">
        <v>373</v>
      </c>
      <c r="P3123" s="386" t="s">
        <v>46</v>
      </c>
      <c r="Q3123" s="386" t="s">
        <v>185</v>
      </c>
      <c r="R3123" s="386"/>
      <c r="S3123" s="386"/>
      <c r="T3123" s="386" t="s">
        <v>430</v>
      </c>
      <c r="U3123" s="386" t="s">
        <v>431</v>
      </c>
    </row>
    <row r="3124" spans="1:21">
      <c r="A3124" s="386" t="s">
        <v>64</v>
      </c>
      <c r="B3124" s="386" t="s">
        <v>10</v>
      </c>
      <c r="C3124" s="386"/>
      <c r="D3124" s="387">
        <v>45261</v>
      </c>
      <c r="E3124" s="386">
        <v>12</v>
      </c>
      <c r="F3124" s="386">
        <v>2023</v>
      </c>
      <c r="G3124" s="388">
        <v>1</v>
      </c>
      <c r="H3124" s="388">
        <v>28</v>
      </c>
      <c r="I3124" s="388">
        <v>9.3333333333333338E-2</v>
      </c>
      <c r="J3124" s="388">
        <v>2.80694</v>
      </c>
      <c r="K3124" s="386" t="s">
        <v>64</v>
      </c>
      <c r="L3124" s="386" t="s">
        <v>41</v>
      </c>
      <c r="M3124" s="386" t="s">
        <v>242</v>
      </c>
      <c r="N3124" s="386" t="s">
        <v>64</v>
      </c>
      <c r="O3124" s="386" t="s">
        <v>373</v>
      </c>
      <c r="P3124" s="386" t="s">
        <v>46</v>
      </c>
      <c r="Q3124" s="386" t="s">
        <v>185</v>
      </c>
      <c r="R3124" s="386"/>
      <c r="S3124" s="386"/>
      <c r="T3124" s="386" t="s">
        <v>430</v>
      </c>
      <c r="U3124" s="386" t="s">
        <v>431</v>
      </c>
    </row>
    <row r="3125" spans="1:21">
      <c r="A3125" s="386" t="s">
        <v>64</v>
      </c>
      <c r="B3125" s="386" t="s">
        <v>5</v>
      </c>
      <c r="C3125" s="386"/>
      <c r="D3125" s="387">
        <v>45261</v>
      </c>
      <c r="E3125" s="386">
        <v>12</v>
      </c>
      <c r="F3125" s="386">
        <v>2023</v>
      </c>
      <c r="G3125" s="388">
        <v>9</v>
      </c>
      <c r="H3125" s="388">
        <v>28</v>
      </c>
      <c r="I3125" s="388">
        <v>0.84</v>
      </c>
      <c r="J3125" s="388">
        <v>0.89527000000000001</v>
      </c>
      <c r="K3125" s="386" t="s">
        <v>64</v>
      </c>
      <c r="L3125" s="386" t="s">
        <v>41</v>
      </c>
      <c r="M3125" s="386" t="s">
        <v>242</v>
      </c>
      <c r="N3125" s="386" t="s">
        <v>64</v>
      </c>
      <c r="O3125" s="386" t="s">
        <v>373</v>
      </c>
      <c r="P3125" s="386" t="s">
        <v>46</v>
      </c>
      <c r="Q3125" s="386" t="s">
        <v>185</v>
      </c>
      <c r="R3125" s="386"/>
      <c r="S3125" s="386"/>
      <c r="T3125" s="386" t="s">
        <v>430</v>
      </c>
      <c r="U3125" s="386" t="s">
        <v>431</v>
      </c>
    </row>
    <row r="3126" spans="1:21">
      <c r="A3126" s="386" t="s">
        <v>64</v>
      </c>
      <c r="B3126" s="386" t="s">
        <v>11</v>
      </c>
      <c r="C3126" s="386"/>
      <c r="D3126" s="387">
        <v>45261</v>
      </c>
      <c r="E3126" s="386">
        <v>12</v>
      </c>
      <c r="F3126" s="386">
        <v>2023</v>
      </c>
      <c r="G3126" s="388">
        <v>6</v>
      </c>
      <c r="H3126" s="388">
        <v>28</v>
      </c>
      <c r="I3126" s="388">
        <v>0.56000000000000005</v>
      </c>
      <c r="J3126" s="388">
        <v>2.3736999999999999</v>
      </c>
      <c r="K3126" s="386" t="s">
        <v>64</v>
      </c>
      <c r="L3126" s="386" t="s">
        <v>41</v>
      </c>
      <c r="M3126" s="386" t="s">
        <v>242</v>
      </c>
      <c r="N3126" s="386" t="s">
        <v>64</v>
      </c>
      <c r="O3126" s="386" t="s">
        <v>373</v>
      </c>
      <c r="P3126" s="386" t="s">
        <v>46</v>
      </c>
      <c r="Q3126" s="386" t="s">
        <v>185</v>
      </c>
      <c r="R3126" s="386"/>
      <c r="S3126" s="386"/>
      <c r="T3126" s="386" t="s">
        <v>430</v>
      </c>
      <c r="U3126" s="386" t="s">
        <v>431</v>
      </c>
    </row>
    <row r="3127" spans="1:21">
      <c r="A3127" s="386" t="s">
        <v>64</v>
      </c>
      <c r="B3127" s="386" t="s">
        <v>12</v>
      </c>
      <c r="C3127" s="386"/>
      <c r="D3127" s="387">
        <v>45261</v>
      </c>
      <c r="E3127" s="386">
        <v>12</v>
      </c>
      <c r="F3127" s="386">
        <v>2023</v>
      </c>
      <c r="G3127" s="388">
        <v>6</v>
      </c>
      <c r="H3127" s="388">
        <v>28</v>
      </c>
      <c r="I3127" s="388">
        <v>0.56000000000000005</v>
      </c>
      <c r="J3127" s="388">
        <v>0</v>
      </c>
      <c r="K3127" s="386" t="s">
        <v>64</v>
      </c>
      <c r="L3127" s="386" t="s">
        <v>41</v>
      </c>
      <c r="M3127" s="386" t="s">
        <v>242</v>
      </c>
      <c r="N3127" s="386" t="s">
        <v>64</v>
      </c>
      <c r="O3127" s="386" t="s">
        <v>373</v>
      </c>
      <c r="P3127" s="386" t="s">
        <v>46</v>
      </c>
      <c r="Q3127" s="386" t="s">
        <v>185</v>
      </c>
      <c r="R3127" s="386"/>
      <c r="S3127" s="386"/>
      <c r="T3127" s="386" t="s">
        <v>430</v>
      </c>
      <c r="U3127" s="386" t="s">
        <v>431</v>
      </c>
    </row>
    <row r="3128" spans="1:21">
      <c r="A3128" s="386" t="s">
        <v>64</v>
      </c>
      <c r="B3128" s="386" t="s">
        <v>15</v>
      </c>
      <c r="C3128" s="386"/>
      <c r="D3128" s="387">
        <v>45261</v>
      </c>
      <c r="E3128" s="386">
        <v>12</v>
      </c>
      <c r="F3128" s="386">
        <v>2023</v>
      </c>
      <c r="G3128" s="388">
        <v>0</v>
      </c>
      <c r="H3128" s="388">
        <v>28</v>
      </c>
      <c r="I3128" s="388">
        <v>0</v>
      </c>
      <c r="J3128" s="388">
        <v>0</v>
      </c>
      <c r="K3128" s="386" t="s">
        <v>64</v>
      </c>
      <c r="L3128" s="386" t="s">
        <v>41</v>
      </c>
      <c r="M3128" s="386" t="s">
        <v>242</v>
      </c>
      <c r="N3128" s="386" t="s">
        <v>64</v>
      </c>
      <c r="O3128" s="386" t="s">
        <v>373</v>
      </c>
      <c r="P3128" s="386" t="s">
        <v>46</v>
      </c>
      <c r="Q3128" s="386" t="s">
        <v>185</v>
      </c>
      <c r="R3128" s="386"/>
      <c r="S3128" s="386"/>
      <c r="T3128" s="386" t="s">
        <v>430</v>
      </c>
      <c r="U3128" s="386" t="s">
        <v>431</v>
      </c>
    </row>
    <row r="3129" spans="1:21">
      <c r="A3129" s="386" t="s">
        <v>64</v>
      </c>
      <c r="B3129" s="386" t="s">
        <v>16</v>
      </c>
      <c r="C3129" s="386"/>
      <c r="D3129" s="387">
        <v>45261</v>
      </c>
      <c r="E3129" s="386">
        <v>12</v>
      </c>
      <c r="F3129" s="386">
        <v>2023</v>
      </c>
      <c r="G3129" s="388">
        <v>0</v>
      </c>
      <c r="H3129" s="388">
        <v>28</v>
      </c>
      <c r="I3129" s="388">
        <v>0</v>
      </c>
      <c r="J3129" s="388">
        <v>0</v>
      </c>
      <c r="K3129" s="386" t="s">
        <v>64</v>
      </c>
      <c r="L3129" s="386" t="s">
        <v>41</v>
      </c>
      <c r="M3129" s="386" t="s">
        <v>242</v>
      </c>
      <c r="N3129" s="386" t="s">
        <v>64</v>
      </c>
      <c r="O3129" s="386" t="s">
        <v>373</v>
      </c>
      <c r="P3129" s="386" t="s">
        <v>46</v>
      </c>
      <c r="Q3129" s="386" t="s">
        <v>185</v>
      </c>
      <c r="R3129" s="386"/>
      <c r="S3129" s="386"/>
      <c r="T3129" s="386" t="s">
        <v>430</v>
      </c>
      <c r="U3129" s="386" t="s">
        <v>431</v>
      </c>
    </row>
    <row r="3130" spans="1:21">
      <c r="A3130" s="386" t="s">
        <v>64</v>
      </c>
      <c r="B3130" s="386" t="s">
        <v>17</v>
      </c>
      <c r="C3130" s="386"/>
      <c r="D3130" s="387">
        <v>45261</v>
      </c>
      <c r="E3130" s="386">
        <v>12</v>
      </c>
      <c r="F3130" s="386">
        <v>2023</v>
      </c>
      <c r="G3130" s="388">
        <v>0</v>
      </c>
      <c r="H3130" s="388">
        <v>28</v>
      </c>
      <c r="I3130" s="388">
        <v>0</v>
      </c>
      <c r="J3130" s="388">
        <v>0</v>
      </c>
      <c r="K3130" s="386" t="s">
        <v>64</v>
      </c>
      <c r="L3130" s="386" t="s">
        <v>41</v>
      </c>
      <c r="M3130" s="386" t="s">
        <v>242</v>
      </c>
      <c r="N3130" s="386" t="s">
        <v>64</v>
      </c>
      <c r="O3130" s="386" t="s">
        <v>373</v>
      </c>
      <c r="P3130" s="386" t="s">
        <v>46</v>
      </c>
      <c r="Q3130" s="386" t="s">
        <v>185</v>
      </c>
      <c r="R3130" s="386"/>
      <c r="S3130" s="386"/>
      <c r="T3130" s="386" t="s">
        <v>430</v>
      </c>
      <c r="U3130" s="386" t="s">
        <v>431</v>
      </c>
    </row>
    <row r="3131" spans="1:21">
      <c r="A3131" s="386" t="s">
        <v>64</v>
      </c>
      <c r="B3131" s="386" t="s">
        <v>132</v>
      </c>
      <c r="C3131" s="386"/>
      <c r="D3131" s="387">
        <v>45261</v>
      </c>
      <c r="E3131" s="386">
        <v>12</v>
      </c>
      <c r="F3131" s="386">
        <v>2023</v>
      </c>
      <c r="G3131" s="388">
        <v>0</v>
      </c>
      <c r="H3131" s="388">
        <v>28</v>
      </c>
      <c r="I3131" s="388">
        <v>0</v>
      </c>
      <c r="J3131" s="388">
        <v>0</v>
      </c>
      <c r="K3131" s="386" t="s">
        <v>64</v>
      </c>
      <c r="L3131" s="386" t="s">
        <v>41</v>
      </c>
      <c r="M3131" s="386" t="s">
        <v>242</v>
      </c>
      <c r="N3131" s="386" t="s">
        <v>64</v>
      </c>
      <c r="O3131" s="386" t="s">
        <v>373</v>
      </c>
      <c r="P3131" s="386" t="s">
        <v>46</v>
      </c>
      <c r="Q3131" s="386" t="s">
        <v>185</v>
      </c>
      <c r="R3131" s="386"/>
      <c r="S3131" s="386"/>
      <c r="T3131" s="386" t="s">
        <v>430</v>
      </c>
      <c r="U3131" s="386" t="s">
        <v>431</v>
      </c>
    </row>
    <row r="3132" spans="1:21">
      <c r="A3132" s="386" t="s">
        <v>64</v>
      </c>
      <c r="B3132" s="386" t="s">
        <v>13</v>
      </c>
      <c r="C3132" s="386"/>
      <c r="D3132" s="387">
        <v>45261</v>
      </c>
      <c r="E3132" s="386">
        <v>12</v>
      </c>
      <c r="F3132" s="386">
        <v>2023</v>
      </c>
      <c r="G3132" s="388">
        <v>0</v>
      </c>
      <c r="H3132" s="388">
        <v>28</v>
      </c>
      <c r="I3132" s="388">
        <v>0</v>
      </c>
      <c r="J3132" s="388">
        <v>0</v>
      </c>
      <c r="K3132" s="386" t="s">
        <v>64</v>
      </c>
      <c r="L3132" s="386" t="s">
        <v>41</v>
      </c>
      <c r="M3132" s="386" t="s">
        <v>242</v>
      </c>
      <c r="N3132" s="386" t="s">
        <v>64</v>
      </c>
      <c r="O3132" s="386" t="s">
        <v>373</v>
      </c>
      <c r="P3132" s="386" t="s">
        <v>46</v>
      </c>
      <c r="Q3132" s="386" t="s">
        <v>185</v>
      </c>
      <c r="R3132" s="386"/>
      <c r="S3132" s="386"/>
      <c r="T3132" s="386" t="s">
        <v>430</v>
      </c>
      <c r="U3132" s="386" t="s">
        <v>431</v>
      </c>
    </row>
    <row r="3133" spans="1:21">
      <c r="A3133" s="386" t="s">
        <v>64</v>
      </c>
      <c r="B3133" s="386" t="s">
        <v>14</v>
      </c>
      <c r="C3133" s="386"/>
      <c r="D3133" s="387">
        <v>45261</v>
      </c>
      <c r="E3133" s="386">
        <v>12</v>
      </c>
      <c r="F3133" s="386">
        <v>2023</v>
      </c>
      <c r="G3133" s="388">
        <v>0</v>
      </c>
      <c r="H3133" s="388">
        <v>28</v>
      </c>
      <c r="I3133" s="388">
        <v>0</v>
      </c>
      <c r="J3133" s="388">
        <v>0</v>
      </c>
      <c r="K3133" s="386" t="s">
        <v>64</v>
      </c>
      <c r="L3133" s="386" t="s">
        <v>41</v>
      </c>
      <c r="M3133" s="386" t="s">
        <v>242</v>
      </c>
      <c r="N3133" s="386" t="s">
        <v>64</v>
      </c>
      <c r="O3133" s="386" t="s">
        <v>373</v>
      </c>
      <c r="P3133" s="386" t="s">
        <v>46</v>
      </c>
      <c r="Q3133" s="386" t="s">
        <v>185</v>
      </c>
      <c r="R3133" s="386"/>
      <c r="S3133" s="386"/>
      <c r="T3133" s="386" t="s">
        <v>430</v>
      </c>
      <c r="U3133" s="386" t="s">
        <v>431</v>
      </c>
    </row>
    <row r="3134" spans="1:21">
      <c r="A3134" s="386" t="s">
        <v>303</v>
      </c>
      <c r="B3134" s="386" t="s">
        <v>7</v>
      </c>
      <c r="C3134" s="386"/>
      <c r="D3134" s="387">
        <v>45261</v>
      </c>
      <c r="E3134" s="386">
        <v>12</v>
      </c>
      <c r="F3134" s="386">
        <v>2023</v>
      </c>
      <c r="G3134" s="388">
        <v>45</v>
      </c>
      <c r="H3134" s="388">
        <v>28</v>
      </c>
      <c r="I3134" s="388">
        <v>4.2</v>
      </c>
      <c r="J3134" s="388"/>
      <c r="K3134" s="386" t="s">
        <v>303</v>
      </c>
      <c r="L3134" s="386" t="s">
        <v>41</v>
      </c>
      <c r="M3134" s="386" t="s">
        <v>242</v>
      </c>
      <c r="N3134" s="386" t="s">
        <v>374</v>
      </c>
      <c r="O3134" s="386" t="s">
        <v>67</v>
      </c>
      <c r="P3134" s="386" t="s">
        <v>46</v>
      </c>
      <c r="Q3134" s="386" t="s">
        <v>68</v>
      </c>
      <c r="R3134" s="386"/>
      <c r="S3134" s="386"/>
      <c r="T3134" s="386" t="s">
        <v>394</v>
      </c>
      <c r="U3134" s="386" t="s">
        <v>409</v>
      </c>
    </row>
    <row r="3135" spans="1:21">
      <c r="A3135" s="386" t="s">
        <v>303</v>
      </c>
      <c r="B3135" s="386" t="s">
        <v>8</v>
      </c>
      <c r="C3135" s="386"/>
      <c r="D3135" s="387">
        <v>45261</v>
      </c>
      <c r="E3135" s="386">
        <v>12</v>
      </c>
      <c r="F3135" s="386">
        <v>2023</v>
      </c>
      <c r="G3135" s="388">
        <v>23</v>
      </c>
      <c r="H3135" s="388">
        <v>28</v>
      </c>
      <c r="I3135" s="388">
        <v>2.1466666666666665</v>
      </c>
      <c r="J3135" s="388"/>
      <c r="K3135" s="386" t="s">
        <v>303</v>
      </c>
      <c r="L3135" s="386" t="s">
        <v>41</v>
      </c>
      <c r="M3135" s="386" t="s">
        <v>242</v>
      </c>
      <c r="N3135" s="386" t="s">
        <v>374</v>
      </c>
      <c r="O3135" s="386" t="s">
        <v>67</v>
      </c>
      <c r="P3135" s="386" t="s">
        <v>46</v>
      </c>
      <c r="Q3135" s="386" t="s">
        <v>68</v>
      </c>
      <c r="R3135" s="386"/>
      <c r="S3135" s="386"/>
      <c r="T3135" s="386" t="s">
        <v>394</v>
      </c>
      <c r="U3135" s="386" t="s">
        <v>409</v>
      </c>
    </row>
    <row r="3136" spans="1:21">
      <c r="A3136" s="386" t="s">
        <v>303</v>
      </c>
      <c r="B3136" s="386" t="s">
        <v>9</v>
      </c>
      <c r="C3136" s="386"/>
      <c r="D3136" s="387">
        <v>45261</v>
      </c>
      <c r="E3136" s="386">
        <v>12</v>
      </c>
      <c r="F3136" s="386">
        <v>2023</v>
      </c>
      <c r="G3136" s="388">
        <v>32</v>
      </c>
      <c r="H3136" s="388">
        <v>28</v>
      </c>
      <c r="I3136" s="388">
        <v>2.9866666666666668</v>
      </c>
      <c r="J3136" s="388"/>
      <c r="K3136" s="386" t="s">
        <v>303</v>
      </c>
      <c r="L3136" s="386" t="s">
        <v>41</v>
      </c>
      <c r="M3136" s="386" t="s">
        <v>242</v>
      </c>
      <c r="N3136" s="386" t="s">
        <v>374</v>
      </c>
      <c r="O3136" s="386" t="s">
        <v>67</v>
      </c>
      <c r="P3136" s="386" t="s">
        <v>46</v>
      </c>
      <c r="Q3136" s="386" t="s">
        <v>68</v>
      </c>
      <c r="R3136" s="386"/>
      <c r="S3136" s="386"/>
      <c r="T3136" s="386" t="s">
        <v>394</v>
      </c>
      <c r="U3136" s="386" t="s">
        <v>409</v>
      </c>
    </row>
    <row r="3137" spans="1:21">
      <c r="A3137" s="386" t="s">
        <v>303</v>
      </c>
      <c r="B3137" s="386" t="s">
        <v>10</v>
      </c>
      <c r="C3137" s="386"/>
      <c r="D3137" s="387">
        <v>45261</v>
      </c>
      <c r="E3137" s="386">
        <v>12</v>
      </c>
      <c r="F3137" s="386">
        <v>2023</v>
      </c>
      <c r="G3137" s="388">
        <v>16</v>
      </c>
      <c r="H3137" s="388">
        <v>28</v>
      </c>
      <c r="I3137" s="388">
        <v>1.4933333333333334</v>
      </c>
      <c r="J3137" s="388"/>
      <c r="K3137" s="386" t="s">
        <v>303</v>
      </c>
      <c r="L3137" s="386" t="s">
        <v>41</v>
      </c>
      <c r="M3137" s="386" t="s">
        <v>242</v>
      </c>
      <c r="N3137" s="386" t="s">
        <v>374</v>
      </c>
      <c r="O3137" s="386" t="s">
        <v>67</v>
      </c>
      <c r="P3137" s="386" t="s">
        <v>46</v>
      </c>
      <c r="Q3137" s="386" t="s">
        <v>68</v>
      </c>
      <c r="R3137" s="386"/>
      <c r="S3137" s="386"/>
      <c r="T3137" s="386" t="s">
        <v>394</v>
      </c>
      <c r="U3137" s="386" t="s">
        <v>409</v>
      </c>
    </row>
    <row r="3138" spans="1:21">
      <c r="A3138" s="386" t="s">
        <v>303</v>
      </c>
      <c r="B3138" s="386" t="s">
        <v>5</v>
      </c>
      <c r="C3138" s="386"/>
      <c r="D3138" s="387">
        <v>45261</v>
      </c>
      <c r="E3138" s="386">
        <v>12</v>
      </c>
      <c r="F3138" s="386">
        <v>2023</v>
      </c>
      <c r="G3138" s="388">
        <v>50</v>
      </c>
      <c r="H3138" s="388">
        <v>28</v>
      </c>
      <c r="I3138" s="388">
        <v>4.666666666666667</v>
      </c>
      <c r="J3138" s="388"/>
      <c r="K3138" s="386" t="s">
        <v>303</v>
      </c>
      <c r="L3138" s="386" t="s">
        <v>41</v>
      </c>
      <c r="M3138" s="386" t="s">
        <v>242</v>
      </c>
      <c r="N3138" s="386" t="s">
        <v>374</v>
      </c>
      <c r="O3138" s="386" t="s">
        <v>67</v>
      </c>
      <c r="P3138" s="386" t="s">
        <v>46</v>
      </c>
      <c r="Q3138" s="386" t="s">
        <v>68</v>
      </c>
      <c r="R3138" s="386"/>
      <c r="S3138" s="386"/>
      <c r="T3138" s="386" t="s">
        <v>394</v>
      </c>
      <c r="U3138" s="386" t="s">
        <v>409</v>
      </c>
    </row>
    <row r="3139" spans="1:21">
      <c r="A3139" s="386" t="s">
        <v>303</v>
      </c>
      <c r="B3139" s="386" t="s">
        <v>11</v>
      </c>
      <c r="C3139" s="386"/>
      <c r="D3139" s="387">
        <v>45261</v>
      </c>
      <c r="E3139" s="386">
        <v>12</v>
      </c>
      <c r="F3139" s="386">
        <v>2023</v>
      </c>
      <c r="G3139" s="388">
        <v>35</v>
      </c>
      <c r="H3139" s="388">
        <v>28</v>
      </c>
      <c r="I3139" s="388">
        <v>3.2666666666666666</v>
      </c>
      <c r="J3139" s="388"/>
      <c r="K3139" s="386" t="s">
        <v>303</v>
      </c>
      <c r="L3139" s="386" t="s">
        <v>41</v>
      </c>
      <c r="M3139" s="386" t="s">
        <v>242</v>
      </c>
      <c r="N3139" s="386" t="s">
        <v>374</v>
      </c>
      <c r="O3139" s="386" t="s">
        <v>67</v>
      </c>
      <c r="P3139" s="386" t="s">
        <v>46</v>
      </c>
      <c r="Q3139" s="386" t="s">
        <v>68</v>
      </c>
      <c r="R3139" s="386"/>
      <c r="S3139" s="386"/>
      <c r="T3139" s="386" t="s">
        <v>394</v>
      </c>
      <c r="U3139" s="386" t="s">
        <v>409</v>
      </c>
    </row>
    <row r="3140" spans="1:21">
      <c r="A3140" s="386" t="s">
        <v>303</v>
      </c>
      <c r="B3140" s="386" t="s">
        <v>12</v>
      </c>
      <c r="C3140" s="386"/>
      <c r="D3140" s="387">
        <v>45261</v>
      </c>
      <c r="E3140" s="386">
        <v>12</v>
      </c>
      <c r="F3140" s="386">
        <v>2023</v>
      </c>
      <c r="G3140" s="388">
        <v>7</v>
      </c>
      <c r="H3140" s="388">
        <v>28</v>
      </c>
      <c r="I3140" s="388">
        <v>0.65333333333333332</v>
      </c>
      <c r="J3140" s="388"/>
      <c r="K3140" s="386" t="s">
        <v>303</v>
      </c>
      <c r="L3140" s="386" t="s">
        <v>41</v>
      </c>
      <c r="M3140" s="386" t="s">
        <v>242</v>
      </c>
      <c r="N3140" s="386" t="s">
        <v>374</v>
      </c>
      <c r="O3140" s="386" t="s">
        <v>67</v>
      </c>
      <c r="P3140" s="386" t="s">
        <v>46</v>
      </c>
      <c r="Q3140" s="386" t="s">
        <v>68</v>
      </c>
      <c r="R3140" s="386"/>
      <c r="S3140" s="386"/>
      <c r="T3140" s="386" t="s">
        <v>394</v>
      </c>
      <c r="U3140" s="386" t="s">
        <v>409</v>
      </c>
    </row>
    <row r="3141" spans="1:21">
      <c r="A3141" s="386" t="s">
        <v>303</v>
      </c>
      <c r="B3141" s="386" t="s">
        <v>15</v>
      </c>
      <c r="C3141" s="386"/>
      <c r="D3141" s="387">
        <v>45261</v>
      </c>
      <c r="E3141" s="386">
        <v>12</v>
      </c>
      <c r="F3141" s="386">
        <v>2023</v>
      </c>
      <c r="G3141" s="388">
        <v>0</v>
      </c>
      <c r="H3141" s="388">
        <v>28</v>
      </c>
      <c r="I3141" s="388">
        <v>0</v>
      </c>
      <c r="J3141" s="388"/>
      <c r="K3141" s="386" t="s">
        <v>303</v>
      </c>
      <c r="L3141" s="386" t="s">
        <v>41</v>
      </c>
      <c r="M3141" s="386" t="s">
        <v>242</v>
      </c>
      <c r="N3141" s="386" t="s">
        <v>374</v>
      </c>
      <c r="O3141" s="386" t="s">
        <v>67</v>
      </c>
      <c r="P3141" s="386" t="s">
        <v>46</v>
      </c>
      <c r="Q3141" s="386" t="s">
        <v>68</v>
      </c>
      <c r="R3141" s="386"/>
      <c r="S3141" s="386"/>
      <c r="T3141" s="386" t="s">
        <v>394</v>
      </c>
      <c r="U3141" s="386" t="s">
        <v>409</v>
      </c>
    </row>
    <row r="3142" spans="1:21">
      <c r="A3142" s="386" t="s">
        <v>303</v>
      </c>
      <c r="B3142" s="386" t="s">
        <v>16</v>
      </c>
      <c r="C3142" s="386"/>
      <c r="D3142" s="387">
        <v>45261</v>
      </c>
      <c r="E3142" s="386">
        <v>12</v>
      </c>
      <c r="F3142" s="386">
        <v>2023</v>
      </c>
      <c r="G3142" s="388">
        <v>0</v>
      </c>
      <c r="H3142" s="388">
        <v>28</v>
      </c>
      <c r="I3142" s="388">
        <v>0</v>
      </c>
      <c r="J3142" s="388"/>
      <c r="K3142" s="386" t="s">
        <v>303</v>
      </c>
      <c r="L3142" s="386" t="s">
        <v>41</v>
      </c>
      <c r="M3142" s="386" t="s">
        <v>242</v>
      </c>
      <c r="N3142" s="386" t="s">
        <v>374</v>
      </c>
      <c r="O3142" s="386" t="s">
        <v>67</v>
      </c>
      <c r="P3142" s="386" t="s">
        <v>46</v>
      </c>
      <c r="Q3142" s="386" t="s">
        <v>68</v>
      </c>
      <c r="R3142" s="386"/>
      <c r="S3142" s="386"/>
      <c r="T3142" s="386" t="s">
        <v>394</v>
      </c>
      <c r="U3142" s="386" t="s">
        <v>409</v>
      </c>
    </row>
    <row r="3143" spans="1:21">
      <c r="A3143" s="386" t="s">
        <v>303</v>
      </c>
      <c r="B3143" s="386" t="s">
        <v>17</v>
      </c>
      <c r="C3143" s="386"/>
      <c r="D3143" s="387">
        <v>45261</v>
      </c>
      <c r="E3143" s="386">
        <v>12</v>
      </c>
      <c r="F3143" s="386">
        <v>2023</v>
      </c>
      <c r="G3143" s="388">
        <v>0</v>
      </c>
      <c r="H3143" s="388">
        <v>28</v>
      </c>
      <c r="I3143" s="388">
        <v>0</v>
      </c>
      <c r="J3143" s="388"/>
      <c r="K3143" s="386" t="s">
        <v>303</v>
      </c>
      <c r="L3143" s="386" t="s">
        <v>41</v>
      </c>
      <c r="M3143" s="386" t="s">
        <v>242</v>
      </c>
      <c r="N3143" s="386" t="s">
        <v>374</v>
      </c>
      <c r="O3143" s="386" t="s">
        <v>67</v>
      </c>
      <c r="P3143" s="386" t="s">
        <v>46</v>
      </c>
      <c r="Q3143" s="386" t="s">
        <v>68</v>
      </c>
      <c r="R3143" s="386"/>
      <c r="S3143" s="386"/>
      <c r="T3143" s="386" t="s">
        <v>394</v>
      </c>
      <c r="U3143" s="386" t="s">
        <v>409</v>
      </c>
    </row>
    <row r="3144" spans="1:21">
      <c r="A3144" s="386" t="s">
        <v>303</v>
      </c>
      <c r="B3144" s="386" t="s">
        <v>132</v>
      </c>
      <c r="C3144" s="386"/>
      <c r="D3144" s="387">
        <v>45261</v>
      </c>
      <c r="E3144" s="386">
        <v>12</v>
      </c>
      <c r="F3144" s="386">
        <v>2023</v>
      </c>
      <c r="G3144" s="388">
        <v>0</v>
      </c>
      <c r="H3144" s="388">
        <v>28</v>
      </c>
      <c r="I3144" s="388">
        <v>0</v>
      </c>
      <c r="J3144" s="388"/>
      <c r="K3144" s="386" t="s">
        <v>303</v>
      </c>
      <c r="L3144" s="386" t="s">
        <v>41</v>
      </c>
      <c r="M3144" s="386" t="s">
        <v>242</v>
      </c>
      <c r="N3144" s="386" t="s">
        <v>374</v>
      </c>
      <c r="O3144" s="386" t="s">
        <v>67</v>
      </c>
      <c r="P3144" s="386" t="s">
        <v>46</v>
      </c>
      <c r="Q3144" s="386" t="s">
        <v>68</v>
      </c>
      <c r="R3144" s="386"/>
      <c r="S3144" s="386"/>
      <c r="T3144" s="386" t="s">
        <v>394</v>
      </c>
      <c r="U3144" s="386" t="s">
        <v>409</v>
      </c>
    </row>
    <row r="3145" spans="1:21">
      <c r="A3145" s="386" t="s">
        <v>303</v>
      </c>
      <c r="B3145" s="386" t="s">
        <v>13</v>
      </c>
      <c r="C3145" s="386"/>
      <c r="D3145" s="387">
        <v>45261</v>
      </c>
      <c r="E3145" s="386">
        <v>12</v>
      </c>
      <c r="F3145" s="386">
        <v>2023</v>
      </c>
      <c r="G3145" s="388">
        <v>0</v>
      </c>
      <c r="H3145" s="388">
        <v>28</v>
      </c>
      <c r="I3145" s="388">
        <v>0</v>
      </c>
      <c r="J3145" s="388"/>
      <c r="K3145" s="386" t="s">
        <v>303</v>
      </c>
      <c r="L3145" s="386" t="s">
        <v>41</v>
      </c>
      <c r="M3145" s="386" t="s">
        <v>242</v>
      </c>
      <c r="N3145" s="386" t="s">
        <v>374</v>
      </c>
      <c r="O3145" s="386" t="s">
        <v>67</v>
      </c>
      <c r="P3145" s="386" t="s">
        <v>46</v>
      </c>
      <c r="Q3145" s="386" t="s">
        <v>68</v>
      </c>
      <c r="R3145" s="386"/>
      <c r="S3145" s="386"/>
      <c r="T3145" s="386" t="s">
        <v>394</v>
      </c>
      <c r="U3145" s="386" t="s">
        <v>409</v>
      </c>
    </row>
    <row r="3146" spans="1:21">
      <c r="A3146" s="386" t="s">
        <v>303</v>
      </c>
      <c r="B3146" s="386" t="s">
        <v>14</v>
      </c>
      <c r="C3146" s="386"/>
      <c r="D3146" s="387">
        <v>45261</v>
      </c>
      <c r="E3146" s="386">
        <v>12</v>
      </c>
      <c r="F3146" s="386">
        <v>2023</v>
      </c>
      <c r="G3146" s="388">
        <v>0</v>
      </c>
      <c r="H3146" s="388">
        <v>28</v>
      </c>
      <c r="I3146" s="388">
        <v>0</v>
      </c>
      <c r="J3146" s="388"/>
      <c r="K3146" s="386" t="s">
        <v>303</v>
      </c>
      <c r="L3146" s="386" t="s">
        <v>41</v>
      </c>
      <c r="M3146" s="386" t="s">
        <v>242</v>
      </c>
      <c r="N3146" s="386" t="s">
        <v>374</v>
      </c>
      <c r="O3146" s="386" t="s">
        <v>67</v>
      </c>
      <c r="P3146" s="386" t="s">
        <v>46</v>
      </c>
      <c r="Q3146" s="386" t="s">
        <v>68</v>
      </c>
      <c r="R3146" s="386"/>
      <c r="S3146" s="386"/>
      <c r="T3146" s="386" t="s">
        <v>394</v>
      </c>
      <c r="U3146" s="386" t="s">
        <v>409</v>
      </c>
    </row>
    <row r="3147" spans="1:21">
      <c r="A3147" s="386" t="s">
        <v>69</v>
      </c>
      <c r="B3147" s="386" t="s">
        <v>30</v>
      </c>
      <c r="C3147" s="386" t="s">
        <v>7</v>
      </c>
      <c r="D3147" s="387">
        <v>45261</v>
      </c>
      <c r="E3147" s="386">
        <v>12</v>
      </c>
      <c r="F3147" s="386">
        <v>2023</v>
      </c>
      <c r="G3147" s="388">
        <v>112.28571428571429</v>
      </c>
      <c r="H3147" s="388">
        <v>28</v>
      </c>
      <c r="I3147" s="388">
        <v>10.48</v>
      </c>
      <c r="J3147" s="388">
        <v>1.71</v>
      </c>
      <c r="K3147" s="386" t="s">
        <v>69</v>
      </c>
      <c r="L3147" s="386" t="s">
        <v>69</v>
      </c>
      <c r="M3147" s="386" t="s">
        <v>242</v>
      </c>
      <c r="N3147" s="386" t="s">
        <v>62</v>
      </c>
      <c r="O3147" s="386" t="s">
        <v>70</v>
      </c>
      <c r="P3147" s="386" t="s">
        <v>90</v>
      </c>
      <c r="Q3147" s="386" t="s">
        <v>71</v>
      </c>
      <c r="R3147" s="386"/>
      <c r="S3147" s="386"/>
      <c r="T3147" s="386" t="s">
        <v>394</v>
      </c>
      <c r="U3147" s="386" t="s">
        <v>409</v>
      </c>
    </row>
    <row r="3148" spans="1:21">
      <c r="A3148" s="386" t="s">
        <v>69</v>
      </c>
      <c r="B3148" s="386" t="s">
        <v>31</v>
      </c>
      <c r="C3148" s="386" t="s">
        <v>7</v>
      </c>
      <c r="D3148" s="387">
        <v>45261</v>
      </c>
      <c r="E3148" s="386">
        <v>12</v>
      </c>
      <c r="F3148" s="386">
        <v>2023</v>
      </c>
      <c r="G3148" s="388">
        <v>117.9</v>
      </c>
      <c r="H3148" s="388">
        <v>28</v>
      </c>
      <c r="I3148" s="388">
        <v>11.004000000000001</v>
      </c>
      <c r="J3148" s="388">
        <v>11.19</v>
      </c>
      <c r="K3148" s="386" t="s">
        <v>69</v>
      </c>
      <c r="L3148" s="386" t="s">
        <v>69</v>
      </c>
      <c r="M3148" s="386" t="s">
        <v>242</v>
      </c>
      <c r="N3148" s="386" t="s">
        <v>62</v>
      </c>
      <c r="O3148" s="386" t="s">
        <v>70</v>
      </c>
      <c r="P3148" s="386" t="s">
        <v>90</v>
      </c>
      <c r="Q3148" s="386" t="s">
        <v>71</v>
      </c>
      <c r="R3148" s="386"/>
      <c r="S3148" s="386"/>
      <c r="T3148" s="386" t="s">
        <v>394</v>
      </c>
      <c r="U3148" s="386" t="s">
        <v>409</v>
      </c>
    </row>
    <row r="3149" spans="1:21">
      <c r="A3149" s="386" t="s">
        <v>69</v>
      </c>
      <c r="B3149" s="386" t="s">
        <v>130</v>
      </c>
      <c r="C3149" s="386" t="s">
        <v>8</v>
      </c>
      <c r="D3149" s="387">
        <v>45261</v>
      </c>
      <c r="E3149" s="386">
        <v>12</v>
      </c>
      <c r="F3149" s="386">
        <v>2023</v>
      </c>
      <c r="G3149" s="388">
        <v>72.985714285714295</v>
      </c>
      <c r="H3149" s="388">
        <v>28</v>
      </c>
      <c r="I3149" s="388">
        <v>6.8120000000000012</v>
      </c>
      <c r="J3149" s="388">
        <v>1.39</v>
      </c>
      <c r="K3149" s="386" t="s">
        <v>69</v>
      </c>
      <c r="L3149" s="386" t="s">
        <v>69</v>
      </c>
      <c r="M3149" s="386" t="s">
        <v>242</v>
      </c>
      <c r="N3149" s="386" t="s">
        <v>62</v>
      </c>
      <c r="O3149" s="386" t="s">
        <v>70</v>
      </c>
      <c r="P3149" s="386" t="s">
        <v>90</v>
      </c>
      <c r="Q3149" s="386" t="s">
        <v>71</v>
      </c>
      <c r="R3149" s="386"/>
      <c r="S3149" s="386"/>
      <c r="T3149" s="386" t="s">
        <v>394</v>
      </c>
      <c r="U3149" s="386" t="s">
        <v>409</v>
      </c>
    </row>
    <row r="3150" spans="1:21">
      <c r="A3150" s="386" t="s">
        <v>69</v>
      </c>
      <c r="B3150" s="386" t="s">
        <v>131</v>
      </c>
      <c r="C3150" s="386" t="s">
        <v>8</v>
      </c>
      <c r="D3150" s="387">
        <v>45261</v>
      </c>
      <c r="E3150" s="386">
        <v>12</v>
      </c>
      <c r="F3150" s="386">
        <v>2023</v>
      </c>
      <c r="G3150" s="388">
        <v>72.985714285714295</v>
      </c>
      <c r="H3150" s="388">
        <v>28</v>
      </c>
      <c r="I3150" s="388">
        <v>6.8120000000000012</v>
      </c>
      <c r="J3150" s="388">
        <v>2.72</v>
      </c>
      <c r="K3150" s="386" t="s">
        <v>69</v>
      </c>
      <c r="L3150" s="386" t="s">
        <v>69</v>
      </c>
      <c r="M3150" s="386" t="s">
        <v>242</v>
      </c>
      <c r="N3150" s="386" t="s">
        <v>62</v>
      </c>
      <c r="O3150" s="386" t="s">
        <v>70</v>
      </c>
      <c r="P3150" s="386" t="s">
        <v>90</v>
      </c>
      <c r="Q3150" s="386" t="s">
        <v>71</v>
      </c>
      <c r="R3150" s="386"/>
      <c r="S3150" s="386"/>
      <c r="T3150" s="386" t="s">
        <v>394</v>
      </c>
      <c r="U3150" s="386" t="s">
        <v>409</v>
      </c>
    </row>
    <row r="3151" spans="1:21">
      <c r="A3151" s="386" t="s">
        <v>69</v>
      </c>
      <c r="B3151" s="386" t="s">
        <v>5</v>
      </c>
      <c r="C3151" s="386" t="s">
        <v>5</v>
      </c>
      <c r="D3151" s="387">
        <v>45261</v>
      </c>
      <c r="E3151" s="386">
        <v>12</v>
      </c>
      <c r="F3151" s="386">
        <v>2023</v>
      </c>
      <c r="G3151" s="388">
        <v>65.125714285714295</v>
      </c>
      <c r="H3151" s="388">
        <v>28</v>
      </c>
      <c r="I3151" s="388">
        <v>6.0784000000000011</v>
      </c>
      <c r="J3151" s="388">
        <v>1.47</v>
      </c>
      <c r="K3151" s="386" t="s">
        <v>69</v>
      </c>
      <c r="L3151" s="386" t="s">
        <v>69</v>
      </c>
      <c r="M3151" s="386" t="s">
        <v>242</v>
      </c>
      <c r="N3151" s="386" t="s">
        <v>62</v>
      </c>
      <c r="O3151" s="386" t="s">
        <v>70</v>
      </c>
      <c r="P3151" s="386" t="s">
        <v>90</v>
      </c>
      <c r="Q3151" s="386" t="s">
        <v>71</v>
      </c>
      <c r="R3151" s="386"/>
      <c r="S3151" s="386"/>
      <c r="T3151" s="386" t="s">
        <v>394</v>
      </c>
      <c r="U3151" s="386" t="s">
        <v>409</v>
      </c>
    </row>
    <row r="3152" spans="1:21">
      <c r="A3152" s="386" t="s">
        <v>69</v>
      </c>
      <c r="B3152" s="386" t="s">
        <v>9</v>
      </c>
      <c r="C3152" s="386" t="s">
        <v>9</v>
      </c>
      <c r="D3152" s="387">
        <v>45261</v>
      </c>
      <c r="E3152" s="386">
        <v>12</v>
      </c>
      <c r="F3152" s="386">
        <v>2023</v>
      </c>
      <c r="G3152" s="388">
        <v>33.685714285714283</v>
      </c>
      <c r="H3152" s="388">
        <v>28</v>
      </c>
      <c r="I3152" s="388">
        <v>3.1439999999999997</v>
      </c>
      <c r="J3152" s="388">
        <v>1.25</v>
      </c>
      <c r="K3152" s="386" t="s">
        <v>69</v>
      </c>
      <c r="L3152" s="386" t="s">
        <v>69</v>
      </c>
      <c r="M3152" s="386" t="s">
        <v>242</v>
      </c>
      <c r="N3152" s="386" t="s">
        <v>62</v>
      </c>
      <c r="O3152" s="386" t="s">
        <v>70</v>
      </c>
      <c r="P3152" s="386" t="s">
        <v>90</v>
      </c>
      <c r="Q3152" s="386" t="s">
        <v>71</v>
      </c>
      <c r="R3152" s="386"/>
      <c r="S3152" s="386"/>
      <c r="T3152" s="386" t="s">
        <v>394</v>
      </c>
      <c r="U3152" s="386" t="s">
        <v>409</v>
      </c>
    </row>
    <row r="3153" spans="1:21">
      <c r="A3153" s="386" t="s">
        <v>69</v>
      </c>
      <c r="B3153" s="386" t="s">
        <v>10</v>
      </c>
      <c r="C3153" s="386" t="s">
        <v>10</v>
      </c>
      <c r="D3153" s="387">
        <v>45261</v>
      </c>
      <c r="E3153" s="386">
        <v>12</v>
      </c>
      <c r="F3153" s="386">
        <v>2023</v>
      </c>
      <c r="G3153" s="388">
        <v>56.142857142857146</v>
      </c>
      <c r="H3153" s="388">
        <v>28</v>
      </c>
      <c r="I3153" s="388">
        <v>5.24</v>
      </c>
      <c r="J3153" s="388">
        <v>4.42</v>
      </c>
      <c r="K3153" s="386" t="s">
        <v>69</v>
      </c>
      <c r="L3153" s="386" t="s">
        <v>69</v>
      </c>
      <c r="M3153" s="386" t="s">
        <v>242</v>
      </c>
      <c r="N3153" s="386" t="s">
        <v>62</v>
      </c>
      <c r="O3153" s="386" t="s">
        <v>70</v>
      </c>
      <c r="P3153" s="386" t="s">
        <v>90</v>
      </c>
      <c r="Q3153" s="386" t="s">
        <v>71</v>
      </c>
      <c r="R3153" s="386"/>
      <c r="S3153" s="386"/>
      <c r="T3153" s="386" t="s">
        <v>394</v>
      </c>
      <c r="U3153" s="386" t="s">
        <v>409</v>
      </c>
    </row>
    <row r="3154" spans="1:21">
      <c r="A3154" s="386" t="s">
        <v>69</v>
      </c>
      <c r="B3154" s="386" t="s">
        <v>11</v>
      </c>
      <c r="C3154" s="386" t="s">
        <v>11</v>
      </c>
      <c r="D3154" s="387">
        <v>45261</v>
      </c>
      <c r="E3154" s="386">
        <v>12</v>
      </c>
      <c r="F3154" s="386">
        <v>2023</v>
      </c>
      <c r="G3154" s="388">
        <v>157.19999999999999</v>
      </c>
      <c r="H3154" s="388">
        <v>28</v>
      </c>
      <c r="I3154" s="388">
        <v>14.671999999999999</v>
      </c>
      <c r="J3154" s="388">
        <v>38.299999999999997</v>
      </c>
      <c r="K3154" s="386" t="s">
        <v>69</v>
      </c>
      <c r="L3154" s="386" t="s">
        <v>69</v>
      </c>
      <c r="M3154" s="386" t="s">
        <v>242</v>
      </c>
      <c r="N3154" s="386" t="s">
        <v>62</v>
      </c>
      <c r="O3154" s="386" t="s">
        <v>70</v>
      </c>
      <c r="P3154" s="386" t="s">
        <v>90</v>
      </c>
      <c r="Q3154" s="386" t="s">
        <v>71</v>
      </c>
      <c r="R3154" s="386"/>
      <c r="S3154" s="386"/>
      <c r="T3154" s="386" t="s">
        <v>394</v>
      </c>
      <c r="U3154" s="386" t="s">
        <v>409</v>
      </c>
    </row>
    <row r="3155" spans="1:21">
      <c r="A3155" s="386" t="s">
        <v>69</v>
      </c>
      <c r="B3155" s="386" t="s">
        <v>12</v>
      </c>
      <c r="C3155" s="386" t="s">
        <v>12</v>
      </c>
      <c r="D3155" s="387">
        <v>45261</v>
      </c>
      <c r="E3155" s="386">
        <v>12</v>
      </c>
      <c r="F3155" s="386">
        <v>2023</v>
      </c>
      <c r="G3155" s="388">
        <v>39.299999999999997</v>
      </c>
      <c r="H3155" s="388">
        <v>28</v>
      </c>
      <c r="I3155" s="388">
        <v>3.6679999999999997</v>
      </c>
      <c r="J3155" s="388">
        <v>0</v>
      </c>
      <c r="K3155" s="386" t="s">
        <v>69</v>
      </c>
      <c r="L3155" s="386" t="s">
        <v>69</v>
      </c>
      <c r="M3155" s="386" t="s">
        <v>242</v>
      </c>
      <c r="N3155" s="386" t="s">
        <v>62</v>
      </c>
      <c r="O3155" s="386" t="s">
        <v>70</v>
      </c>
      <c r="P3155" s="386" t="s">
        <v>90</v>
      </c>
      <c r="Q3155" s="386" t="s">
        <v>71</v>
      </c>
      <c r="R3155" s="386"/>
      <c r="S3155" s="386"/>
      <c r="T3155" s="386" t="s">
        <v>394</v>
      </c>
      <c r="U3155" s="386" t="s">
        <v>409</v>
      </c>
    </row>
    <row r="3156" spans="1:21">
      <c r="A3156" s="386" t="s">
        <v>69</v>
      </c>
      <c r="B3156" s="386" t="s">
        <v>15</v>
      </c>
      <c r="C3156" s="386" t="s">
        <v>15</v>
      </c>
      <c r="D3156" s="387">
        <v>45261</v>
      </c>
      <c r="E3156" s="386">
        <v>12</v>
      </c>
      <c r="F3156" s="386">
        <v>2023</v>
      </c>
      <c r="G3156" s="388">
        <v>5.6142857142857148</v>
      </c>
      <c r="H3156" s="388">
        <v>28</v>
      </c>
      <c r="I3156" s="388">
        <v>0.52400000000000002</v>
      </c>
      <c r="J3156" s="388">
        <v>0</v>
      </c>
      <c r="K3156" s="386" t="s">
        <v>69</v>
      </c>
      <c r="L3156" s="386" t="s">
        <v>69</v>
      </c>
      <c r="M3156" s="386" t="s">
        <v>242</v>
      </c>
      <c r="N3156" s="386" t="s">
        <v>62</v>
      </c>
      <c r="O3156" s="386" t="s">
        <v>70</v>
      </c>
      <c r="P3156" s="386" t="s">
        <v>90</v>
      </c>
      <c r="Q3156" s="386" t="s">
        <v>71</v>
      </c>
      <c r="R3156" s="386"/>
      <c r="S3156" s="386"/>
      <c r="T3156" s="386" t="s">
        <v>394</v>
      </c>
      <c r="U3156" s="386" t="s">
        <v>409</v>
      </c>
    </row>
    <row r="3157" spans="1:21">
      <c r="A3157" s="386" t="s">
        <v>69</v>
      </c>
      <c r="B3157" s="386" t="s">
        <v>16</v>
      </c>
      <c r="C3157" s="386" t="s">
        <v>16</v>
      </c>
      <c r="D3157" s="387">
        <v>45261</v>
      </c>
      <c r="E3157" s="386">
        <v>12</v>
      </c>
      <c r="F3157" s="386">
        <v>2023</v>
      </c>
      <c r="G3157" s="388">
        <v>7.86</v>
      </c>
      <c r="H3157" s="388">
        <v>28</v>
      </c>
      <c r="I3157" s="388">
        <v>0.73360000000000003</v>
      </c>
      <c r="J3157" s="388">
        <v>0</v>
      </c>
      <c r="K3157" s="386" t="s">
        <v>69</v>
      </c>
      <c r="L3157" s="386" t="s">
        <v>69</v>
      </c>
      <c r="M3157" s="386" t="s">
        <v>242</v>
      </c>
      <c r="N3157" s="386" t="s">
        <v>62</v>
      </c>
      <c r="O3157" s="386" t="s">
        <v>70</v>
      </c>
      <c r="P3157" s="386" t="s">
        <v>90</v>
      </c>
      <c r="Q3157" s="386" t="s">
        <v>71</v>
      </c>
      <c r="R3157" s="386"/>
      <c r="S3157" s="386"/>
      <c r="T3157" s="386" t="s">
        <v>394</v>
      </c>
      <c r="U3157" s="386" t="s">
        <v>409</v>
      </c>
    </row>
    <row r="3158" spans="1:21">
      <c r="A3158" s="386" t="s">
        <v>69</v>
      </c>
      <c r="B3158" s="386" t="s">
        <v>132</v>
      </c>
      <c r="C3158" s="386" t="s">
        <v>132</v>
      </c>
      <c r="D3158" s="387">
        <v>45261</v>
      </c>
      <c r="E3158" s="386">
        <v>12</v>
      </c>
      <c r="F3158" s="386">
        <v>2023</v>
      </c>
      <c r="G3158" s="388">
        <v>44.914285714285718</v>
      </c>
      <c r="H3158" s="388">
        <v>28</v>
      </c>
      <c r="I3158" s="388">
        <v>4.1920000000000002</v>
      </c>
      <c r="J3158" s="388">
        <v>0.56000000000000005</v>
      </c>
      <c r="K3158" s="386" t="s">
        <v>69</v>
      </c>
      <c r="L3158" s="386" t="s">
        <v>69</v>
      </c>
      <c r="M3158" s="386" t="s">
        <v>242</v>
      </c>
      <c r="N3158" s="386" t="s">
        <v>62</v>
      </c>
      <c r="O3158" s="386" t="s">
        <v>70</v>
      </c>
      <c r="P3158" s="386" t="s">
        <v>90</v>
      </c>
      <c r="Q3158" s="386" t="s">
        <v>71</v>
      </c>
      <c r="R3158" s="386"/>
      <c r="S3158" s="386"/>
      <c r="T3158" s="386" t="s">
        <v>394</v>
      </c>
      <c r="U3158" s="386" t="s">
        <v>409</v>
      </c>
    </row>
    <row r="3159" spans="1:21">
      <c r="A3159" s="386" t="s">
        <v>69</v>
      </c>
      <c r="B3159" s="386" t="s">
        <v>13</v>
      </c>
      <c r="C3159" s="386" t="s">
        <v>13</v>
      </c>
      <c r="D3159" s="387">
        <v>45261</v>
      </c>
      <c r="E3159" s="386">
        <v>12</v>
      </c>
      <c r="F3159" s="386">
        <v>2023</v>
      </c>
      <c r="G3159" s="388">
        <v>0</v>
      </c>
      <c r="H3159" s="388">
        <v>28</v>
      </c>
      <c r="I3159" s="388">
        <v>0</v>
      </c>
      <c r="J3159" s="388">
        <v>0</v>
      </c>
      <c r="K3159" s="386" t="s">
        <v>69</v>
      </c>
      <c r="L3159" s="386" t="s">
        <v>69</v>
      </c>
      <c r="M3159" s="386" t="s">
        <v>242</v>
      </c>
      <c r="N3159" s="386" t="s">
        <v>62</v>
      </c>
      <c r="O3159" s="386" t="s">
        <v>70</v>
      </c>
      <c r="P3159" s="386" t="s">
        <v>90</v>
      </c>
      <c r="Q3159" s="386" t="s">
        <v>71</v>
      </c>
      <c r="R3159" s="386"/>
      <c r="S3159" s="386"/>
      <c r="T3159" s="386" t="s">
        <v>394</v>
      </c>
      <c r="U3159" s="386" t="s">
        <v>409</v>
      </c>
    </row>
    <row r="3160" spans="1:21">
      <c r="A3160" s="386" t="s">
        <v>69</v>
      </c>
      <c r="B3160" s="386" t="s">
        <v>14</v>
      </c>
      <c r="C3160" s="386" t="s">
        <v>14</v>
      </c>
      <c r="D3160" s="387">
        <v>45261</v>
      </c>
      <c r="E3160" s="386">
        <v>12</v>
      </c>
      <c r="F3160" s="386">
        <v>2023</v>
      </c>
      <c r="G3160" s="388">
        <v>0</v>
      </c>
      <c r="H3160" s="388">
        <v>28</v>
      </c>
      <c r="I3160" s="388">
        <v>0</v>
      </c>
      <c r="J3160" s="388">
        <v>0</v>
      </c>
      <c r="K3160" s="386" t="s">
        <v>69</v>
      </c>
      <c r="L3160" s="386" t="s">
        <v>69</v>
      </c>
      <c r="M3160" s="386" t="s">
        <v>242</v>
      </c>
      <c r="N3160" s="386" t="s">
        <v>62</v>
      </c>
      <c r="O3160" s="386" t="s">
        <v>70</v>
      </c>
      <c r="P3160" s="386" t="s">
        <v>90</v>
      </c>
      <c r="Q3160" s="386" t="s">
        <v>71</v>
      </c>
      <c r="R3160" s="386"/>
      <c r="S3160" s="386"/>
      <c r="T3160" s="386" t="s">
        <v>394</v>
      </c>
      <c r="U3160" s="386" t="s">
        <v>409</v>
      </c>
    </row>
    <row r="3161" spans="1:21">
      <c r="A3161" s="386" t="s">
        <v>72</v>
      </c>
      <c r="B3161" s="386" t="s">
        <v>7</v>
      </c>
      <c r="C3161" s="386"/>
      <c r="D3161" s="387">
        <v>45261</v>
      </c>
      <c r="E3161" s="386">
        <v>12</v>
      </c>
      <c r="F3161" s="386">
        <v>2023</v>
      </c>
      <c r="G3161" s="388">
        <v>122.53571428571429</v>
      </c>
      <c r="H3161" s="388">
        <v>28</v>
      </c>
      <c r="I3161" s="388">
        <v>11.436666666666667</v>
      </c>
      <c r="J3161" s="388">
        <v>15.3299</v>
      </c>
      <c r="K3161" s="386" t="s">
        <v>72</v>
      </c>
      <c r="L3161" s="386" t="s">
        <v>72</v>
      </c>
      <c r="M3161" s="386" t="s">
        <v>244</v>
      </c>
      <c r="N3161" s="386" t="s">
        <v>62</v>
      </c>
      <c r="O3161" s="386" t="s">
        <v>73</v>
      </c>
      <c r="P3161" s="386" t="s">
        <v>60</v>
      </c>
      <c r="Q3161" s="386" t="s">
        <v>74</v>
      </c>
      <c r="R3161" s="386"/>
      <c r="S3161" s="386"/>
      <c r="T3161" s="386" t="s">
        <v>394</v>
      </c>
      <c r="U3161" s="386" t="s">
        <v>409</v>
      </c>
    </row>
    <row r="3162" spans="1:21">
      <c r="A3162" s="386" t="s">
        <v>72</v>
      </c>
      <c r="B3162" s="386" t="s">
        <v>8</v>
      </c>
      <c r="C3162" s="386"/>
      <c r="D3162" s="387">
        <v>45261</v>
      </c>
      <c r="E3162" s="386">
        <v>12</v>
      </c>
      <c r="F3162" s="386">
        <v>2023</v>
      </c>
      <c r="G3162" s="388">
        <v>122.53571428571429</v>
      </c>
      <c r="H3162" s="388">
        <v>28</v>
      </c>
      <c r="I3162" s="388">
        <v>11.436666666666667</v>
      </c>
      <c r="J3162" s="388">
        <v>13.9328</v>
      </c>
      <c r="K3162" s="386" t="s">
        <v>72</v>
      </c>
      <c r="L3162" s="386" t="s">
        <v>72</v>
      </c>
      <c r="M3162" s="386" t="s">
        <v>244</v>
      </c>
      <c r="N3162" s="386" t="s">
        <v>62</v>
      </c>
      <c r="O3162" s="386" t="s">
        <v>73</v>
      </c>
      <c r="P3162" s="386" t="s">
        <v>60</v>
      </c>
      <c r="Q3162" s="386" t="s">
        <v>74</v>
      </c>
      <c r="R3162" s="386"/>
      <c r="S3162" s="386"/>
      <c r="T3162" s="386" t="s">
        <v>394</v>
      </c>
      <c r="U3162" s="386" t="s">
        <v>409</v>
      </c>
    </row>
    <row r="3163" spans="1:21">
      <c r="A3163" s="386" t="s">
        <v>72</v>
      </c>
      <c r="B3163" s="386" t="s">
        <v>9</v>
      </c>
      <c r="C3163" s="386"/>
      <c r="D3163" s="387">
        <v>45261</v>
      </c>
      <c r="E3163" s="386">
        <v>12</v>
      </c>
      <c r="F3163" s="386">
        <v>2023</v>
      </c>
      <c r="G3163" s="388">
        <v>73</v>
      </c>
      <c r="H3163" s="388">
        <v>28</v>
      </c>
      <c r="I3163" s="388">
        <v>6.8133333333333335</v>
      </c>
      <c r="J3163" s="388">
        <v>26.23</v>
      </c>
      <c r="K3163" s="386" t="s">
        <v>72</v>
      </c>
      <c r="L3163" s="386" t="s">
        <v>72</v>
      </c>
      <c r="M3163" s="386" t="s">
        <v>244</v>
      </c>
      <c r="N3163" s="386" t="s">
        <v>62</v>
      </c>
      <c r="O3163" s="386" t="s">
        <v>73</v>
      </c>
      <c r="P3163" s="386" t="s">
        <v>60</v>
      </c>
      <c r="Q3163" s="386" t="s">
        <v>74</v>
      </c>
      <c r="R3163" s="386"/>
      <c r="S3163" s="386"/>
      <c r="T3163" s="386" t="s">
        <v>394</v>
      </c>
      <c r="U3163" s="386" t="s">
        <v>409</v>
      </c>
    </row>
    <row r="3164" spans="1:21">
      <c r="A3164" s="386" t="s">
        <v>72</v>
      </c>
      <c r="B3164" s="386" t="s">
        <v>10</v>
      </c>
      <c r="C3164" s="386"/>
      <c r="D3164" s="387">
        <v>45261</v>
      </c>
      <c r="E3164" s="386">
        <v>12</v>
      </c>
      <c r="F3164" s="386">
        <v>2023</v>
      </c>
      <c r="G3164" s="388">
        <v>20.857142857142858</v>
      </c>
      <c r="H3164" s="388">
        <v>28</v>
      </c>
      <c r="I3164" s="388">
        <v>1.9466666666666668</v>
      </c>
      <c r="J3164" s="388">
        <v>1.96</v>
      </c>
      <c r="K3164" s="386" t="s">
        <v>72</v>
      </c>
      <c r="L3164" s="386" t="s">
        <v>72</v>
      </c>
      <c r="M3164" s="386" t="s">
        <v>244</v>
      </c>
      <c r="N3164" s="386" t="s">
        <v>62</v>
      </c>
      <c r="O3164" s="386" t="s">
        <v>73</v>
      </c>
      <c r="P3164" s="386" t="s">
        <v>60</v>
      </c>
      <c r="Q3164" s="386" t="s">
        <v>74</v>
      </c>
      <c r="R3164" s="386"/>
      <c r="S3164" s="386"/>
      <c r="T3164" s="386" t="s">
        <v>394</v>
      </c>
      <c r="U3164" s="386" t="s">
        <v>409</v>
      </c>
    </row>
    <row r="3165" spans="1:21">
      <c r="A3165" s="386" t="s">
        <v>72</v>
      </c>
      <c r="B3165" s="386" t="s">
        <v>5</v>
      </c>
      <c r="C3165" s="386"/>
      <c r="D3165" s="387">
        <v>45261</v>
      </c>
      <c r="E3165" s="386">
        <v>12</v>
      </c>
      <c r="F3165" s="386">
        <v>2023</v>
      </c>
      <c r="G3165" s="388">
        <v>93.857142857142861</v>
      </c>
      <c r="H3165" s="388">
        <v>28</v>
      </c>
      <c r="I3165" s="388">
        <v>8.76</v>
      </c>
      <c r="J3165" s="388">
        <v>0</v>
      </c>
      <c r="K3165" s="386" t="s">
        <v>72</v>
      </c>
      <c r="L3165" s="386" t="s">
        <v>72</v>
      </c>
      <c r="M3165" s="386" t="s">
        <v>244</v>
      </c>
      <c r="N3165" s="386" t="s">
        <v>62</v>
      </c>
      <c r="O3165" s="386" t="s">
        <v>73</v>
      </c>
      <c r="P3165" s="386" t="s">
        <v>60</v>
      </c>
      <c r="Q3165" s="386" t="s">
        <v>74</v>
      </c>
      <c r="R3165" s="386"/>
      <c r="S3165" s="386"/>
      <c r="T3165" s="386" t="s">
        <v>394</v>
      </c>
      <c r="U3165" s="386" t="s">
        <v>409</v>
      </c>
    </row>
    <row r="3166" spans="1:21">
      <c r="A3166" s="386" t="s">
        <v>72</v>
      </c>
      <c r="B3166" s="386" t="s">
        <v>127</v>
      </c>
      <c r="C3166" s="386"/>
      <c r="D3166" s="387">
        <v>45261</v>
      </c>
      <c r="E3166" s="386">
        <v>12</v>
      </c>
      <c r="F3166" s="386">
        <v>2023</v>
      </c>
      <c r="G3166" s="388">
        <v>122.53571428571429</v>
      </c>
      <c r="H3166" s="388">
        <v>28</v>
      </c>
      <c r="I3166" s="388">
        <v>11.436666666666667</v>
      </c>
      <c r="J3166" s="388">
        <v>7.3978999999999999</v>
      </c>
      <c r="K3166" s="386" t="s">
        <v>72</v>
      </c>
      <c r="L3166" s="386" t="s">
        <v>72</v>
      </c>
      <c r="M3166" s="386" t="s">
        <v>244</v>
      </c>
      <c r="N3166" s="386" t="s">
        <v>62</v>
      </c>
      <c r="O3166" s="386" t="s">
        <v>73</v>
      </c>
      <c r="P3166" s="386" t="s">
        <v>60</v>
      </c>
      <c r="Q3166" s="386" t="s">
        <v>74</v>
      </c>
      <c r="R3166" s="386"/>
      <c r="S3166" s="386"/>
      <c r="T3166" s="386" t="s">
        <v>394</v>
      </c>
      <c r="U3166" s="386" t="s">
        <v>409</v>
      </c>
    </row>
    <row r="3167" spans="1:21">
      <c r="A3167" s="386" t="s">
        <v>72</v>
      </c>
      <c r="B3167" s="386" t="s">
        <v>128</v>
      </c>
      <c r="C3167" s="386"/>
      <c r="D3167" s="387">
        <v>45261</v>
      </c>
      <c r="E3167" s="386">
        <v>12</v>
      </c>
      <c r="F3167" s="386">
        <v>2023</v>
      </c>
      <c r="G3167" s="388">
        <v>122.53571428571429</v>
      </c>
      <c r="H3167" s="388">
        <v>28</v>
      </c>
      <c r="I3167" s="388">
        <v>11.436666666666667</v>
      </c>
      <c r="J3167" s="388">
        <v>0</v>
      </c>
      <c r="K3167" s="386" t="s">
        <v>72</v>
      </c>
      <c r="L3167" s="386" t="s">
        <v>72</v>
      </c>
      <c r="M3167" s="386" t="s">
        <v>244</v>
      </c>
      <c r="N3167" s="386" t="s">
        <v>62</v>
      </c>
      <c r="O3167" s="386" t="s">
        <v>73</v>
      </c>
      <c r="P3167" s="386" t="s">
        <v>60</v>
      </c>
      <c r="Q3167" s="386" t="s">
        <v>74</v>
      </c>
      <c r="R3167" s="386"/>
      <c r="S3167" s="386"/>
      <c r="T3167" s="386" t="s">
        <v>394</v>
      </c>
      <c r="U3167" s="386" t="s">
        <v>409</v>
      </c>
    </row>
    <row r="3168" spans="1:21">
      <c r="A3168" s="386" t="s">
        <v>72</v>
      </c>
      <c r="B3168" s="386" t="s">
        <v>12</v>
      </c>
      <c r="C3168" s="386"/>
      <c r="D3168" s="387">
        <v>45261</v>
      </c>
      <c r="E3168" s="386">
        <v>12</v>
      </c>
      <c r="F3168" s="386">
        <v>2023</v>
      </c>
      <c r="G3168" s="388">
        <v>52.142857142857146</v>
      </c>
      <c r="H3168" s="388">
        <v>28</v>
      </c>
      <c r="I3168" s="388">
        <v>4.8666666666666663</v>
      </c>
      <c r="J3168" s="388">
        <v>0.379</v>
      </c>
      <c r="K3168" s="386" t="s">
        <v>72</v>
      </c>
      <c r="L3168" s="386" t="s">
        <v>72</v>
      </c>
      <c r="M3168" s="386" t="s">
        <v>244</v>
      </c>
      <c r="N3168" s="386" t="s">
        <v>62</v>
      </c>
      <c r="O3168" s="386" t="s">
        <v>73</v>
      </c>
      <c r="P3168" s="386" t="s">
        <v>60</v>
      </c>
      <c r="Q3168" s="386" t="s">
        <v>74</v>
      </c>
      <c r="R3168" s="386"/>
      <c r="S3168" s="386"/>
      <c r="T3168" s="386" t="s">
        <v>394</v>
      </c>
      <c r="U3168" s="386" t="s">
        <v>409</v>
      </c>
    </row>
    <row r="3169" spans="1:21">
      <c r="A3169" s="386" t="s">
        <v>72</v>
      </c>
      <c r="B3169" s="386" t="s">
        <v>15</v>
      </c>
      <c r="C3169" s="386"/>
      <c r="D3169" s="387">
        <v>45261</v>
      </c>
      <c r="E3169" s="386">
        <v>12</v>
      </c>
      <c r="F3169" s="386">
        <v>2023</v>
      </c>
      <c r="G3169" s="388">
        <v>0</v>
      </c>
      <c r="H3169" s="388">
        <v>28</v>
      </c>
      <c r="I3169" s="388">
        <v>0</v>
      </c>
      <c r="J3169" s="388">
        <v>0</v>
      </c>
      <c r="K3169" s="386" t="s">
        <v>72</v>
      </c>
      <c r="L3169" s="386" t="s">
        <v>72</v>
      </c>
      <c r="M3169" s="386" t="s">
        <v>244</v>
      </c>
      <c r="N3169" s="386" t="s">
        <v>62</v>
      </c>
      <c r="O3169" s="386" t="s">
        <v>73</v>
      </c>
      <c r="P3169" s="386" t="s">
        <v>60</v>
      </c>
      <c r="Q3169" s="386" t="s">
        <v>74</v>
      </c>
      <c r="R3169" s="386"/>
      <c r="S3169" s="386"/>
      <c r="T3169" s="386" t="s">
        <v>394</v>
      </c>
      <c r="U3169" s="386" t="s">
        <v>409</v>
      </c>
    </row>
    <row r="3170" spans="1:21">
      <c r="A3170" s="386" t="s">
        <v>72</v>
      </c>
      <c r="B3170" s="386" t="s">
        <v>16</v>
      </c>
      <c r="C3170" s="386"/>
      <c r="D3170" s="387">
        <v>45261</v>
      </c>
      <c r="E3170" s="386">
        <v>12</v>
      </c>
      <c r="F3170" s="386">
        <v>2023</v>
      </c>
      <c r="G3170" s="388">
        <v>0</v>
      </c>
      <c r="H3170" s="388">
        <v>28</v>
      </c>
      <c r="I3170" s="388">
        <v>0</v>
      </c>
      <c r="J3170" s="388">
        <v>0</v>
      </c>
      <c r="K3170" s="386" t="s">
        <v>72</v>
      </c>
      <c r="L3170" s="386" t="s">
        <v>72</v>
      </c>
      <c r="M3170" s="386" t="s">
        <v>244</v>
      </c>
      <c r="N3170" s="386" t="s">
        <v>62</v>
      </c>
      <c r="O3170" s="386" t="s">
        <v>73</v>
      </c>
      <c r="P3170" s="386" t="s">
        <v>60</v>
      </c>
      <c r="Q3170" s="386" t="s">
        <v>74</v>
      </c>
      <c r="R3170" s="386"/>
      <c r="S3170" s="386"/>
      <c r="T3170" s="386" t="s">
        <v>394</v>
      </c>
      <c r="U3170" s="386" t="s">
        <v>409</v>
      </c>
    </row>
    <row r="3171" spans="1:21">
      <c r="A3171" s="386" t="s">
        <v>72</v>
      </c>
      <c r="B3171" s="386" t="s">
        <v>17</v>
      </c>
      <c r="C3171" s="386"/>
      <c r="D3171" s="387">
        <v>45261</v>
      </c>
      <c r="E3171" s="386">
        <v>12</v>
      </c>
      <c r="F3171" s="386">
        <v>2023</v>
      </c>
      <c r="G3171" s="388">
        <v>0</v>
      </c>
      <c r="H3171" s="388">
        <v>28</v>
      </c>
      <c r="I3171" s="388">
        <v>0</v>
      </c>
      <c r="J3171" s="388">
        <v>0</v>
      </c>
      <c r="K3171" s="386" t="s">
        <v>72</v>
      </c>
      <c r="L3171" s="386" t="s">
        <v>72</v>
      </c>
      <c r="M3171" s="386" t="s">
        <v>244</v>
      </c>
      <c r="N3171" s="386" t="s">
        <v>62</v>
      </c>
      <c r="O3171" s="386" t="s">
        <v>73</v>
      </c>
      <c r="P3171" s="386" t="s">
        <v>60</v>
      </c>
      <c r="Q3171" s="386" t="s">
        <v>74</v>
      </c>
      <c r="R3171" s="386"/>
      <c r="S3171" s="386"/>
      <c r="T3171" s="386" t="s">
        <v>394</v>
      </c>
      <c r="U3171" s="386" t="s">
        <v>409</v>
      </c>
    </row>
    <row r="3172" spans="1:21">
      <c r="A3172" s="386" t="s">
        <v>72</v>
      </c>
      <c r="B3172" s="386" t="s">
        <v>132</v>
      </c>
      <c r="C3172" s="386"/>
      <c r="D3172" s="387">
        <v>45261</v>
      </c>
      <c r="E3172" s="386">
        <v>12</v>
      </c>
      <c r="F3172" s="386">
        <v>2023</v>
      </c>
      <c r="G3172" s="388">
        <v>0</v>
      </c>
      <c r="H3172" s="388">
        <v>28</v>
      </c>
      <c r="I3172" s="388">
        <v>0</v>
      </c>
      <c r="J3172" s="388">
        <v>0</v>
      </c>
      <c r="K3172" s="386" t="s">
        <v>72</v>
      </c>
      <c r="L3172" s="386" t="s">
        <v>72</v>
      </c>
      <c r="M3172" s="386" t="s">
        <v>244</v>
      </c>
      <c r="N3172" s="386" t="s">
        <v>62</v>
      </c>
      <c r="O3172" s="386" t="s">
        <v>73</v>
      </c>
      <c r="P3172" s="386" t="s">
        <v>60</v>
      </c>
      <c r="Q3172" s="386" t="s">
        <v>74</v>
      </c>
      <c r="R3172" s="386"/>
      <c r="S3172" s="386"/>
      <c r="T3172" s="386" t="s">
        <v>394</v>
      </c>
      <c r="U3172" s="386" t="s">
        <v>409</v>
      </c>
    </row>
    <row r="3173" spans="1:21">
      <c r="A3173" s="386" t="s">
        <v>72</v>
      </c>
      <c r="B3173" s="386" t="s">
        <v>13</v>
      </c>
      <c r="C3173" s="386"/>
      <c r="D3173" s="387">
        <v>45261</v>
      </c>
      <c r="E3173" s="386">
        <v>12</v>
      </c>
      <c r="F3173" s="386">
        <v>2023</v>
      </c>
      <c r="G3173" s="388">
        <v>0</v>
      </c>
      <c r="H3173" s="388">
        <v>28</v>
      </c>
      <c r="I3173" s="388">
        <v>0</v>
      </c>
      <c r="J3173" s="388">
        <v>0</v>
      </c>
      <c r="K3173" s="386" t="s">
        <v>72</v>
      </c>
      <c r="L3173" s="386" t="s">
        <v>72</v>
      </c>
      <c r="M3173" s="386" t="s">
        <v>244</v>
      </c>
      <c r="N3173" s="386" t="s">
        <v>62</v>
      </c>
      <c r="O3173" s="386" t="s">
        <v>73</v>
      </c>
      <c r="P3173" s="386" t="s">
        <v>60</v>
      </c>
      <c r="Q3173" s="386" t="s">
        <v>74</v>
      </c>
      <c r="R3173" s="386"/>
      <c r="S3173" s="386"/>
      <c r="T3173" s="386" t="s">
        <v>394</v>
      </c>
      <c r="U3173" s="386" t="s">
        <v>409</v>
      </c>
    </row>
    <row r="3174" spans="1:21">
      <c r="A3174" s="386" t="s">
        <v>72</v>
      </c>
      <c r="B3174" s="386" t="s">
        <v>14</v>
      </c>
      <c r="C3174" s="386"/>
      <c r="D3174" s="387">
        <v>45261</v>
      </c>
      <c r="E3174" s="386">
        <v>12</v>
      </c>
      <c r="F3174" s="386">
        <v>2023</v>
      </c>
      <c r="G3174" s="388">
        <v>0</v>
      </c>
      <c r="H3174" s="388">
        <v>28</v>
      </c>
      <c r="I3174" s="388">
        <v>0</v>
      </c>
      <c r="J3174" s="388">
        <v>0</v>
      </c>
      <c r="K3174" s="386" t="s">
        <v>72</v>
      </c>
      <c r="L3174" s="386" t="s">
        <v>72</v>
      </c>
      <c r="M3174" s="386" t="s">
        <v>244</v>
      </c>
      <c r="N3174" s="386" t="s">
        <v>62</v>
      </c>
      <c r="O3174" s="386" t="s">
        <v>73</v>
      </c>
      <c r="P3174" s="386" t="s">
        <v>60</v>
      </c>
      <c r="Q3174" s="386" t="s">
        <v>74</v>
      </c>
      <c r="R3174" s="386"/>
      <c r="S3174" s="386"/>
      <c r="T3174" s="386" t="s">
        <v>394</v>
      </c>
      <c r="U3174" s="386" t="s">
        <v>409</v>
      </c>
    </row>
    <row r="3175" spans="1:21">
      <c r="A3175" s="386" t="s">
        <v>75</v>
      </c>
      <c r="B3175" s="386" t="s">
        <v>7</v>
      </c>
      <c r="C3175" s="386"/>
      <c r="D3175" s="387">
        <v>45261</v>
      </c>
      <c r="E3175" s="386">
        <v>12</v>
      </c>
      <c r="F3175" s="386">
        <v>2023</v>
      </c>
      <c r="G3175" s="388">
        <v>50</v>
      </c>
      <c r="H3175" s="388">
        <v>28</v>
      </c>
      <c r="I3175" s="388">
        <v>4.666666666666667</v>
      </c>
      <c r="J3175" s="388">
        <v>10.44</v>
      </c>
      <c r="K3175" s="386" t="s">
        <v>75</v>
      </c>
      <c r="L3175" s="386" t="s">
        <v>75</v>
      </c>
      <c r="M3175" s="386" t="s">
        <v>244</v>
      </c>
      <c r="N3175" s="386" t="s">
        <v>62</v>
      </c>
      <c r="O3175" s="386" t="s">
        <v>76</v>
      </c>
      <c r="P3175" s="386" t="s">
        <v>46</v>
      </c>
      <c r="Q3175" s="386" t="s">
        <v>77</v>
      </c>
      <c r="R3175" s="386"/>
      <c r="S3175" s="386"/>
      <c r="T3175" s="386" t="s">
        <v>394</v>
      </c>
      <c r="U3175" s="386" t="s">
        <v>409</v>
      </c>
    </row>
    <row r="3176" spans="1:21">
      <c r="A3176" s="386" t="s">
        <v>75</v>
      </c>
      <c r="B3176" s="386" t="s">
        <v>8</v>
      </c>
      <c r="C3176" s="386"/>
      <c r="D3176" s="387">
        <v>45261</v>
      </c>
      <c r="E3176" s="386">
        <v>12</v>
      </c>
      <c r="F3176" s="386">
        <v>2023</v>
      </c>
      <c r="G3176" s="388">
        <v>25</v>
      </c>
      <c r="H3176" s="388">
        <v>28</v>
      </c>
      <c r="I3176" s="388">
        <v>2.3333333333333335</v>
      </c>
      <c r="J3176" s="388">
        <v>0</v>
      </c>
      <c r="K3176" s="386" t="s">
        <v>75</v>
      </c>
      <c r="L3176" s="386" t="s">
        <v>75</v>
      </c>
      <c r="M3176" s="386" t="s">
        <v>244</v>
      </c>
      <c r="N3176" s="386" t="s">
        <v>62</v>
      </c>
      <c r="O3176" s="386" t="s">
        <v>76</v>
      </c>
      <c r="P3176" s="386" t="s">
        <v>46</v>
      </c>
      <c r="Q3176" s="386" t="s">
        <v>77</v>
      </c>
      <c r="R3176" s="386"/>
      <c r="S3176" s="386"/>
      <c r="T3176" s="386" t="s">
        <v>394</v>
      </c>
      <c r="U3176" s="386" t="s">
        <v>409</v>
      </c>
    </row>
    <row r="3177" spans="1:21">
      <c r="A3177" s="386" t="s">
        <v>75</v>
      </c>
      <c r="B3177" s="386" t="s">
        <v>9</v>
      </c>
      <c r="C3177" s="386"/>
      <c r="D3177" s="387">
        <v>45261</v>
      </c>
      <c r="E3177" s="386">
        <v>12</v>
      </c>
      <c r="F3177" s="386">
        <v>2023</v>
      </c>
      <c r="G3177" s="388">
        <v>20</v>
      </c>
      <c r="H3177" s="388">
        <v>28</v>
      </c>
      <c r="I3177" s="388">
        <v>1.8666666666666667</v>
      </c>
      <c r="J3177" s="388">
        <v>1.31</v>
      </c>
      <c r="K3177" s="386" t="s">
        <v>75</v>
      </c>
      <c r="L3177" s="386" t="s">
        <v>75</v>
      </c>
      <c r="M3177" s="386" t="s">
        <v>244</v>
      </c>
      <c r="N3177" s="386" t="s">
        <v>62</v>
      </c>
      <c r="O3177" s="386" t="s">
        <v>76</v>
      </c>
      <c r="P3177" s="386" t="s">
        <v>46</v>
      </c>
      <c r="Q3177" s="386" t="s">
        <v>77</v>
      </c>
      <c r="R3177" s="386"/>
      <c r="S3177" s="386"/>
      <c r="T3177" s="386" t="s">
        <v>394</v>
      </c>
      <c r="U3177" s="386" t="s">
        <v>409</v>
      </c>
    </row>
    <row r="3178" spans="1:21">
      <c r="A3178" s="386" t="s">
        <v>75</v>
      </c>
      <c r="B3178" s="386" t="s">
        <v>10</v>
      </c>
      <c r="C3178" s="386"/>
      <c r="D3178" s="387">
        <v>45261</v>
      </c>
      <c r="E3178" s="386">
        <v>12</v>
      </c>
      <c r="F3178" s="386">
        <v>2023</v>
      </c>
      <c r="G3178" s="388">
        <v>5</v>
      </c>
      <c r="H3178" s="388">
        <v>28</v>
      </c>
      <c r="I3178" s="388">
        <v>0.46666666666666667</v>
      </c>
      <c r="J3178" s="388">
        <v>0</v>
      </c>
      <c r="K3178" s="386" t="s">
        <v>75</v>
      </c>
      <c r="L3178" s="386" t="s">
        <v>75</v>
      </c>
      <c r="M3178" s="386" t="s">
        <v>244</v>
      </c>
      <c r="N3178" s="386" t="s">
        <v>62</v>
      </c>
      <c r="O3178" s="386" t="s">
        <v>76</v>
      </c>
      <c r="P3178" s="386" t="s">
        <v>46</v>
      </c>
      <c r="Q3178" s="386" t="s">
        <v>77</v>
      </c>
      <c r="R3178" s="386"/>
      <c r="S3178" s="386"/>
      <c r="T3178" s="386" t="s">
        <v>394</v>
      </c>
      <c r="U3178" s="386" t="s">
        <v>409</v>
      </c>
    </row>
    <row r="3179" spans="1:21">
      <c r="A3179" s="386" t="s">
        <v>75</v>
      </c>
      <c r="B3179" s="386" t="s">
        <v>5</v>
      </c>
      <c r="C3179" s="386"/>
      <c r="D3179" s="387">
        <v>45261</v>
      </c>
      <c r="E3179" s="386">
        <v>12</v>
      </c>
      <c r="F3179" s="386">
        <v>2023</v>
      </c>
      <c r="G3179" s="388">
        <v>15</v>
      </c>
      <c r="H3179" s="388">
        <v>28</v>
      </c>
      <c r="I3179" s="388">
        <v>1.4</v>
      </c>
      <c r="J3179" s="388">
        <v>0</v>
      </c>
      <c r="K3179" s="386" t="s">
        <v>75</v>
      </c>
      <c r="L3179" s="386" t="s">
        <v>75</v>
      </c>
      <c r="M3179" s="386" t="s">
        <v>244</v>
      </c>
      <c r="N3179" s="386" t="s">
        <v>62</v>
      </c>
      <c r="O3179" s="386" t="s">
        <v>76</v>
      </c>
      <c r="P3179" s="386" t="s">
        <v>46</v>
      </c>
      <c r="Q3179" s="386" t="s">
        <v>77</v>
      </c>
      <c r="R3179" s="386"/>
      <c r="S3179" s="386"/>
      <c r="T3179" s="386" t="s">
        <v>394</v>
      </c>
      <c r="U3179" s="386" t="s">
        <v>409</v>
      </c>
    </row>
    <row r="3180" spans="1:21">
      <c r="A3180" s="386" t="s">
        <v>75</v>
      </c>
      <c r="B3180" s="386" t="s">
        <v>11</v>
      </c>
      <c r="C3180" s="386"/>
      <c r="D3180" s="387">
        <v>45261</v>
      </c>
      <c r="E3180" s="386">
        <v>12</v>
      </c>
      <c r="F3180" s="386">
        <v>2023</v>
      </c>
      <c r="G3180" s="388">
        <v>50</v>
      </c>
      <c r="H3180" s="388">
        <v>28</v>
      </c>
      <c r="I3180" s="388">
        <v>4.666666666666667</v>
      </c>
      <c r="J3180" s="388">
        <v>8.7100000000000009</v>
      </c>
      <c r="K3180" s="386" t="s">
        <v>75</v>
      </c>
      <c r="L3180" s="386" t="s">
        <v>75</v>
      </c>
      <c r="M3180" s="386" t="s">
        <v>244</v>
      </c>
      <c r="N3180" s="386" t="s">
        <v>62</v>
      </c>
      <c r="O3180" s="386" t="s">
        <v>76</v>
      </c>
      <c r="P3180" s="386" t="s">
        <v>46</v>
      </c>
      <c r="Q3180" s="386" t="s">
        <v>77</v>
      </c>
      <c r="R3180" s="386"/>
      <c r="S3180" s="386"/>
      <c r="T3180" s="386" t="s">
        <v>394</v>
      </c>
      <c r="U3180" s="386" t="s">
        <v>409</v>
      </c>
    </row>
    <row r="3181" spans="1:21">
      <c r="A3181" s="386" t="s">
        <v>75</v>
      </c>
      <c r="B3181" s="386" t="s">
        <v>12</v>
      </c>
      <c r="C3181" s="386"/>
      <c r="D3181" s="387">
        <v>45261</v>
      </c>
      <c r="E3181" s="386">
        <v>12</v>
      </c>
      <c r="F3181" s="386">
        <v>2023</v>
      </c>
      <c r="G3181" s="388">
        <v>10</v>
      </c>
      <c r="H3181" s="388">
        <v>28</v>
      </c>
      <c r="I3181" s="388">
        <v>0.93333333333333335</v>
      </c>
      <c r="J3181" s="388">
        <v>0</v>
      </c>
      <c r="K3181" s="386" t="s">
        <v>75</v>
      </c>
      <c r="L3181" s="386" t="s">
        <v>75</v>
      </c>
      <c r="M3181" s="386" t="s">
        <v>244</v>
      </c>
      <c r="N3181" s="386" t="s">
        <v>62</v>
      </c>
      <c r="O3181" s="386" t="s">
        <v>76</v>
      </c>
      <c r="P3181" s="386" t="s">
        <v>46</v>
      </c>
      <c r="Q3181" s="386" t="s">
        <v>77</v>
      </c>
      <c r="R3181" s="386"/>
      <c r="S3181" s="386"/>
      <c r="T3181" s="386" t="s">
        <v>394</v>
      </c>
      <c r="U3181" s="386" t="s">
        <v>409</v>
      </c>
    </row>
    <row r="3182" spans="1:21">
      <c r="A3182" s="386" t="s">
        <v>75</v>
      </c>
      <c r="B3182" s="386" t="s">
        <v>15</v>
      </c>
      <c r="C3182" s="386"/>
      <c r="D3182" s="387">
        <v>45261</v>
      </c>
      <c r="E3182" s="386">
        <v>12</v>
      </c>
      <c r="F3182" s="386">
        <v>2023</v>
      </c>
      <c r="G3182" s="388">
        <v>5</v>
      </c>
      <c r="H3182" s="388">
        <v>28</v>
      </c>
      <c r="I3182" s="388">
        <v>0.46666666666666667</v>
      </c>
      <c r="J3182" s="388">
        <v>0</v>
      </c>
      <c r="K3182" s="386" t="s">
        <v>75</v>
      </c>
      <c r="L3182" s="386" t="s">
        <v>75</v>
      </c>
      <c r="M3182" s="386" t="s">
        <v>244</v>
      </c>
      <c r="N3182" s="386" t="s">
        <v>62</v>
      </c>
      <c r="O3182" s="386" t="s">
        <v>76</v>
      </c>
      <c r="P3182" s="386" t="s">
        <v>46</v>
      </c>
      <c r="Q3182" s="386" t="s">
        <v>77</v>
      </c>
      <c r="R3182" s="386"/>
      <c r="S3182" s="386"/>
      <c r="T3182" s="386" t="s">
        <v>394</v>
      </c>
      <c r="U3182" s="386" t="s">
        <v>409</v>
      </c>
    </row>
    <row r="3183" spans="1:21">
      <c r="A3183" s="386" t="s">
        <v>75</v>
      </c>
      <c r="B3183" s="386" t="s">
        <v>16</v>
      </c>
      <c r="C3183" s="386"/>
      <c r="D3183" s="387">
        <v>45261</v>
      </c>
      <c r="E3183" s="386">
        <v>12</v>
      </c>
      <c r="F3183" s="386">
        <v>2023</v>
      </c>
      <c r="G3183" s="388">
        <v>5</v>
      </c>
      <c r="H3183" s="388">
        <v>28</v>
      </c>
      <c r="I3183" s="388">
        <v>0.46666666666666667</v>
      </c>
      <c r="J3183" s="388">
        <v>0</v>
      </c>
      <c r="K3183" s="386" t="s">
        <v>75</v>
      </c>
      <c r="L3183" s="386" t="s">
        <v>75</v>
      </c>
      <c r="M3183" s="386" t="s">
        <v>244</v>
      </c>
      <c r="N3183" s="386" t="s">
        <v>62</v>
      </c>
      <c r="O3183" s="386" t="s">
        <v>76</v>
      </c>
      <c r="P3183" s="386" t="s">
        <v>46</v>
      </c>
      <c r="Q3183" s="386" t="s">
        <v>77</v>
      </c>
      <c r="R3183" s="386"/>
      <c r="S3183" s="386"/>
      <c r="T3183" s="386" t="s">
        <v>394</v>
      </c>
      <c r="U3183" s="386" t="s">
        <v>409</v>
      </c>
    </row>
    <row r="3184" spans="1:21">
      <c r="A3184" s="386" t="s">
        <v>75</v>
      </c>
      <c r="B3184" s="386" t="s">
        <v>17</v>
      </c>
      <c r="C3184" s="386"/>
      <c r="D3184" s="387">
        <v>45261</v>
      </c>
      <c r="E3184" s="386">
        <v>12</v>
      </c>
      <c r="F3184" s="386">
        <v>2023</v>
      </c>
      <c r="G3184" s="388">
        <v>5</v>
      </c>
      <c r="H3184" s="388">
        <v>28</v>
      </c>
      <c r="I3184" s="388">
        <v>0.46666666666666667</v>
      </c>
      <c r="J3184" s="388">
        <v>0</v>
      </c>
      <c r="K3184" s="386" t="s">
        <v>75</v>
      </c>
      <c r="L3184" s="386" t="s">
        <v>75</v>
      </c>
      <c r="M3184" s="386" t="s">
        <v>244</v>
      </c>
      <c r="N3184" s="386" t="s">
        <v>62</v>
      </c>
      <c r="O3184" s="386" t="s">
        <v>76</v>
      </c>
      <c r="P3184" s="386" t="s">
        <v>46</v>
      </c>
      <c r="Q3184" s="386" t="s">
        <v>77</v>
      </c>
      <c r="R3184" s="386"/>
      <c r="S3184" s="386"/>
      <c r="T3184" s="386" t="s">
        <v>394</v>
      </c>
      <c r="U3184" s="386" t="s">
        <v>409</v>
      </c>
    </row>
    <row r="3185" spans="1:21">
      <c r="A3185" s="386" t="s">
        <v>75</v>
      </c>
      <c r="B3185" s="386" t="s">
        <v>132</v>
      </c>
      <c r="C3185" s="386"/>
      <c r="D3185" s="387">
        <v>45261</v>
      </c>
      <c r="E3185" s="386">
        <v>12</v>
      </c>
      <c r="F3185" s="386">
        <v>2023</v>
      </c>
      <c r="G3185" s="388">
        <v>0</v>
      </c>
      <c r="H3185" s="388">
        <v>28</v>
      </c>
      <c r="I3185" s="388">
        <v>0</v>
      </c>
      <c r="J3185" s="388">
        <v>0</v>
      </c>
      <c r="K3185" s="386" t="s">
        <v>75</v>
      </c>
      <c r="L3185" s="386" t="s">
        <v>75</v>
      </c>
      <c r="M3185" s="386" t="s">
        <v>244</v>
      </c>
      <c r="N3185" s="386" t="s">
        <v>62</v>
      </c>
      <c r="O3185" s="386" t="s">
        <v>76</v>
      </c>
      <c r="P3185" s="386" t="s">
        <v>46</v>
      </c>
      <c r="Q3185" s="386" t="s">
        <v>77</v>
      </c>
      <c r="R3185" s="386"/>
      <c r="S3185" s="386"/>
      <c r="T3185" s="386" t="s">
        <v>394</v>
      </c>
      <c r="U3185" s="386" t="s">
        <v>409</v>
      </c>
    </row>
    <row r="3186" spans="1:21">
      <c r="A3186" s="386" t="s">
        <v>75</v>
      </c>
      <c r="B3186" s="386" t="s">
        <v>13</v>
      </c>
      <c r="C3186" s="386"/>
      <c r="D3186" s="387">
        <v>45261</v>
      </c>
      <c r="E3186" s="386">
        <v>12</v>
      </c>
      <c r="F3186" s="386">
        <v>2023</v>
      </c>
      <c r="G3186" s="388">
        <v>0</v>
      </c>
      <c r="H3186" s="388">
        <v>28</v>
      </c>
      <c r="I3186" s="388">
        <v>0</v>
      </c>
      <c r="J3186" s="388">
        <v>0</v>
      </c>
      <c r="K3186" s="386" t="s">
        <v>75</v>
      </c>
      <c r="L3186" s="386" t="s">
        <v>75</v>
      </c>
      <c r="M3186" s="386" t="s">
        <v>244</v>
      </c>
      <c r="N3186" s="386" t="s">
        <v>62</v>
      </c>
      <c r="O3186" s="386" t="s">
        <v>76</v>
      </c>
      <c r="P3186" s="386" t="s">
        <v>46</v>
      </c>
      <c r="Q3186" s="386" t="s">
        <v>77</v>
      </c>
      <c r="R3186" s="386"/>
      <c r="S3186" s="386"/>
      <c r="T3186" s="386" t="s">
        <v>394</v>
      </c>
      <c r="U3186" s="386" t="s">
        <v>409</v>
      </c>
    </row>
    <row r="3187" spans="1:21">
      <c r="A3187" s="386" t="s">
        <v>75</v>
      </c>
      <c r="B3187" s="386" t="s">
        <v>14</v>
      </c>
      <c r="C3187" s="386"/>
      <c r="D3187" s="387">
        <v>45261</v>
      </c>
      <c r="E3187" s="386">
        <v>12</v>
      </c>
      <c r="F3187" s="386">
        <v>2023</v>
      </c>
      <c r="G3187" s="388">
        <v>0</v>
      </c>
      <c r="H3187" s="388">
        <v>28</v>
      </c>
      <c r="I3187" s="388">
        <v>0</v>
      </c>
      <c r="J3187" s="388">
        <v>0</v>
      </c>
      <c r="K3187" s="386" t="s">
        <v>75</v>
      </c>
      <c r="L3187" s="386" t="s">
        <v>75</v>
      </c>
      <c r="M3187" s="386" t="s">
        <v>244</v>
      </c>
      <c r="N3187" s="386" t="s">
        <v>62</v>
      </c>
      <c r="O3187" s="386" t="s">
        <v>76</v>
      </c>
      <c r="P3187" s="386" t="s">
        <v>46</v>
      </c>
      <c r="Q3187" s="386" t="s">
        <v>77</v>
      </c>
      <c r="R3187" s="386"/>
      <c r="S3187" s="386"/>
      <c r="T3187" s="386" t="s">
        <v>394</v>
      </c>
      <c r="U3187" s="386" t="s">
        <v>409</v>
      </c>
    </row>
    <row r="3188" spans="1:21">
      <c r="A3188" s="386" t="s">
        <v>78</v>
      </c>
      <c r="B3188" s="386" t="s">
        <v>7</v>
      </c>
      <c r="C3188" s="386"/>
      <c r="D3188" s="387">
        <v>45261</v>
      </c>
      <c r="E3188" s="386">
        <v>12</v>
      </c>
      <c r="F3188" s="386">
        <v>2023</v>
      </c>
      <c r="G3188" s="388">
        <v>15.416666666666666</v>
      </c>
      <c r="H3188" s="388">
        <v>28</v>
      </c>
      <c r="I3188" s="388">
        <v>1.4388888888888887</v>
      </c>
      <c r="J3188" s="388">
        <v>0.94030000000000002</v>
      </c>
      <c r="K3188" s="386" t="s">
        <v>78</v>
      </c>
      <c r="L3188" s="386" t="s">
        <v>78</v>
      </c>
      <c r="M3188" s="386" t="s">
        <v>244</v>
      </c>
      <c r="N3188" s="386" t="s">
        <v>79</v>
      </c>
      <c r="O3188" s="386" t="s">
        <v>80</v>
      </c>
      <c r="P3188" s="386" t="s">
        <v>60</v>
      </c>
      <c r="Q3188" s="386" t="s">
        <v>81</v>
      </c>
      <c r="R3188" s="386"/>
      <c r="S3188" s="386"/>
      <c r="T3188" s="386" t="s">
        <v>394</v>
      </c>
      <c r="U3188" s="386" t="s">
        <v>409</v>
      </c>
    </row>
    <row r="3189" spans="1:21">
      <c r="A3189" s="386" t="s">
        <v>78</v>
      </c>
      <c r="B3189" s="386" t="s">
        <v>8</v>
      </c>
      <c r="C3189" s="386"/>
      <c r="D3189" s="387">
        <v>45261</v>
      </c>
      <c r="E3189" s="386">
        <v>12</v>
      </c>
      <c r="F3189" s="386">
        <v>2023</v>
      </c>
      <c r="G3189" s="388">
        <v>12.333333333333334</v>
      </c>
      <c r="H3189" s="388">
        <v>28</v>
      </c>
      <c r="I3189" s="388">
        <v>1.1511111111111112</v>
      </c>
      <c r="J3189" s="388">
        <v>0</v>
      </c>
      <c r="K3189" s="386" t="s">
        <v>78</v>
      </c>
      <c r="L3189" s="386" t="s">
        <v>78</v>
      </c>
      <c r="M3189" s="386" t="s">
        <v>244</v>
      </c>
      <c r="N3189" s="386" t="s">
        <v>79</v>
      </c>
      <c r="O3189" s="386" t="s">
        <v>80</v>
      </c>
      <c r="P3189" s="386" t="s">
        <v>60</v>
      </c>
      <c r="Q3189" s="386" t="s">
        <v>81</v>
      </c>
      <c r="R3189" s="386"/>
      <c r="S3189" s="386"/>
      <c r="T3189" s="386" t="s">
        <v>394</v>
      </c>
      <c r="U3189" s="386" t="s">
        <v>409</v>
      </c>
    </row>
    <row r="3190" spans="1:21">
      <c r="A3190" s="386" t="s">
        <v>78</v>
      </c>
      <c r="B3190" s="386" t="s">
        <v>9</v>
      </c>
      <c r="C3190" s="386"/>
      <c r="D3190" s="387">
        <v>45261</v>
      </c>
      <c r="E3190" s="386">
        <v>12</v>
      </c>
      <c r="F3190" s="386">
        <v>2023</v>
      </c>
      <c r="G3190" s="388">
        <v>31.861111111111111</v>
      </c>
      <c r="H3190" s="388">
        <v>28</v>
      </c>
      <c r="I3190" s="388">
        <v>2.9737037037037037</v>
      </c>
      <c r="J3190" s="388">
        <v>1</v>
      </c>
      <c r="K3190" s="386" t="s">
        <v>78</v>
      </c>
      <c r="L3190" s="386" t="s">
        <v>78</v>
      </c>
      <c r="M3190" s="386" t="s">
        <v>244</v>
      </c>
      <c r="N3190" s="386" t="s">
        <v>79</v>
      </c>
      <c r="O3190" s="386" t="s">
        <v>80</v>
      </c>
      <c r="P3190" s="386" t="s">
        <v>60</v>
      </c>
      <c r="Q3190" s="386" t="s">
        <v>81</v>
      </c>
      <c r="R3190" s="386"/>
      <c r="S3190" s="386"/>
      <c r="T3190" s="386" t="s">
        <v>394</v>
      </c>
      <c r="U3190" s="386" t="s">
        <v>409</v>
      </c>
    </row>
    <row r="3191" spans="1:21">
      <c r="A3191" s="386" t="s">
        <v>78</v>
      </c>
      <c r="B3191" s="386" t="s">
        <v>10</v>
      </c>
      <c r="C3191" s="386"/>
      <c r="D3191" s="387">
        <v>45261</v>
      </c>
      <c r="E3191" s="386">
        <v>12</v>
      </c>
      <c r="F3191" s="386">
        <v>2023</v>
      </c>
      <c r="G3191" s="388">
        <v>3.0833333333333335</v>
      </c>
      <c r="H3191" s="388">
        <v>28</v>
      </c>
      <c r="I3191" s="388">
        <v>0.2877777777777778</v>
      </c>
      <c r="J3191" s="388">
        <v>0.23749999999999999</v>
      </c>
      <c r="K3191" s="386" t="s">
        <v>78</v>
      </c>
      <c r="L3191" s="386" t="s">
        <v>78</v>
      </c>
      <c r="M3191" s="386" t="s">
        <v>244</v>
      </c>
      <c r="N3191" s="386" t="s">
        <v>79</v>
      </c>
      <c r="O3191" s="386" t="s">
        <v>80</v>
      </c>
      <c r="P3191" s="386" t="s">
        <v>60</v>
      </c>
      <c r="Q3191" s="386" t="s">
        <v>81</v>
      </c>
      <c r="R3191" s="386"/>
      <c r="S3191" s="386"/>
      <c r="T3191" s="386" t="s">
        <v>394</v>
      </c>
      <c r="U3191" s="386" t="s">
        <v>409</v>
      </c>
    </row>
    <row r="3192" spans="1:21">
      <c r="A3192" s="386" t="s">
        <v>78</v>
      </c>
      <c r="B3192" s="386" t="s">
        <v>5</v>
      </c>
      <c r="C3192" s="386"/>
      <c r="D3192" s="387">
        <v>45261</v>
      </c>
      <c r="E3192" s="386">
        <v>12</v>
      </c>
      <c r="F3192" s="386">
        <v>2023</v>
      </c>
      <c r="G3192" s="388">
        <v>16.444444444444443</v>
      </c>
      <c r="H3192" s="388">
        <v>28</v>
      </c>
      <c r="I3192" s="388">
        <v>1.5348148148148146</v>
      </c>
      <c r="J3192" s="388">
        <v>0</v>
      </c>
      <c r="K3192" s="386" t="s">
        <v>78</v>
      </c>
      <c r="L3192" s="386" t="s">
        <v>78</v>
      </c>
      <c r="M3192" s="386" t="s">
        <v>244</v>
      </c>
      <c r="N3192" s="386" t="s">
        <v>79</v>
      </c>
      <c r="O3192" s="386" t="s">
        <v>80</v>
      </c>
      <c r="P3192" s="386" t="s">
        <v>60</v>
      </c>
      <c r="Q3192" s="386" t="s">
        <v>81</v>
      </c>
      <c r="R3192" s="386"/>
      <c r="S3192" s="386"/>
      <c r="T3192" s="386" t="s">
        <v>394</v>
      </c>
      <c r="U3192" s="386" t="s">
        <v>409</v>
      </c>
    </row>
    <row r="3193" spans="1:21">
      <c r="A3193" s="386" t="s">
        <v>78</v>
      </c>
      <c r="B3193" s="386" t="s">
        <v>11</v>
      </c>
      <c r="C3193" s="386"/>
      <c r="D3193" s="387">
        <v>45261</v>
      </c>
      <c r="E3193" s="386">
        <v>12</v>
      </c>
      <c r="F3193" s="386">
        <v>2023</v>
      </c>
      <c r="G3193" s="388">
        <v>94.555555555555557</v>
      </c>
      <c r="H3193" s="388">
        <v>28</v>
      </c>
      <c r="I3193" s="388">
        <v>8.8251851851851857</v>
      </c>
      <c r="J3193" s="388">
        <v>0.01</v>
      </c>
      <c r="K3193" s="386" t="s">
        <v>78</v>
      </c>
      <c r="L3193" s="386" t="s">
        <v>78</v>
      </c>
      <c r="M3193" s="386" t="s">
        <v>244</v>
      </c>
      <c r="N3193" s="386" t="s">
        <v>79</v>
      </c>
      <c r="O3193" s="386" t="s">
        <v>80</v>
      </c>
      <c r="P3193" s="386" t="s">
        <v>60</v>
      </c>
      <c r="Q3193" s="386" t="s">
        <v>81</v>
      </c>
      <c r="R3193" s="386"/>
      <c r="S3193" s="386"/>
      <c r="T3193" s="386" t="s">
        <v>394</v>
      </c>
      <c r="U3193" s="386" t="s">
        <v>409</v>
      </c>
    </row>
    <row r="3194" spans="1:21">
      <c r="A3194" s="386" t="s">
        <v>78</v>
      </c>
      <c r="B3194" s="386" t="s">
        <v>12</v>
      </c>
      <c r="C3194" s="386"/>
      <c r="D3194" s="387">
        <v>45261</v>
      </c>
      <c r="E3194" s="386">
        <v>12</v>
      </c>
      <c r="F3194" s="386">
        <v>2023</v>
      </c>
      <c r="G3194" s="388">
        <v>10.277777777777779</v>
      </c>
      <c r="H3194" s="388">
        <v>28</v>
      </c>
      <c r="I3194" s="388">
        <v>0.95925925925925948</v>
      </c>
      <c r="J3194" s="388">
        <v>8.9499999999999993</v>
      </c>
      <c r="K3194" s="386" t="s">
        <v>78</v>
      </c>
      <c r="L3194" s="386" t="s">
        <v>78</v>
      </c>
      <c r="M3194" s="386" t="s">
        <v>244</v>
      </c>
      <c r="N3194" s="386" t="s">
        <v>79</v>
      </c>
      <c r="O3194" s="386" t="s">
        <v>80</v>
      </c>
      <c r="P3194" s="386" t="s">
        <v>60</v>
      </c>
      <c r="Q3194" s="386" t="s">
        <v>81</v>
      </c>
      <c r="R3194" s="386"/>
      <c r="S3194" s="386"/>
      <c r="T3194" s="386" t="s">
        <v>394</v>
      </c>
      <c r="U3194" s="386" t="s">
        <v>409</v>
      </c>
    </row>
    <row r="3195" spans="1:21">
      <c r="A3195" s="386" t="s">
        <v>78</v>
      </c>
      <c r="B3195" s="386" t="s">
        <v>15</v>
      </c>
      <c r="C3195" s="386"/>
      <c r="D3195" s="387">
        <v>45261</v>
      </c>
      <c r="E3195" s="386">
        <v>12</v>
      </c>
      <c r="F3195" s="386">
        <v>2023</v>
      </c>
      <c r="G3195" s="388">
        <v>0</v>
      </c>
      <c r="H3195" s="388">
        <v>28</v>
      </c>
      <c r="I3195" s="388">
        <v>0</v>
      </c>
      <c r="J3195" s="388">
        <v>0</v>
      </c>
      <c r="K3195" s="386" t="s">
        <v>78</v>
      </c>
      <c r="L3195" s="386" t="s">
        <v>78</v>
      </c>
      <c r="M3195" s="386" t="s">
        <v>244</v>
      </c>
      <c r="N3195" s="386" t="s">
        <v>79</v>
      </c>
      <c r="O3195" s="386" t="s">
        <v>80</v>
      </c>
      <c r="P3195" s="386" t="s">
        <v>60</v>
      </c>
      <c r="Q3195" s="386" t="s">
        <v>81</v>
      </c>
      <c r="R3195" s="386"/>
      <c r="S3195" s="386"/>
      <c r="T3195" s="386" t="s">
        <v>394</v>
      </c>
      <c r="U3195" s="386" t="s">
        <v>409</v>
      </c>
    </row>
    <row r="3196" spans="1:21">
      <c r="A3196" s="386" t="s">
        <v>78</v>
      </c>
      <c r="B3196" s="386" t="s">
        <v>16</v>
      </c>
      <c r="C3196" s="386"/>
      <c r="D3196" s="387">
        <v>45261</v>
      </c>
      <c r="E3196" s="386">
        <v>12</v>
      </c>
      <c r="F3196" s="386">
        <v>2023</v>
      </c>
      <c r="G3196" s="388">
        <v>1.0277777777777777</v>
      </c>
      <c r="H3196" s="388">
        <v>28</v>
      </c>
      <c r="I3196" s="388">
        <v>9.5925925925925914E-2</v>
      </c>
      <c r="J3196" s="388">
        <v>0</v>
      </c>
      <c r="K3196" s="386" t="s">
        <v>78</v>
      </c>
      <c r="L3196" s="386" t="s">
        <v>78</v>
      </c>
      <c r="M3196" s="386" t="s">
        <v>244</v>
      </c>
      <c r="N3196" s="386" t="s">
        <v>79</v>
      </c>
      <c r="O3196" s="386" t="s">
        <v>80</v>
      </c>
      <c r="P3196" s="386" t="s">
        <v>60</v>
      </c>
      <c r="Q3196" s="386" t="s">
        <v>81</v>
      </c>
      <c r="R3196" s="386"/>
      <c r="S3196" s="386"/>
      <c r="T3196" s="386" t="s">
        <v>394</v>
      </c>
      <c r="U3196" s="386" t="s">
        <v>409</v>
      </c>
    </row>
    <row r="3197" spans="1:21">
      <c r="A3197" s="386" t="s">
        <v>78</v>
      </c>
      <c r="B3197" s="386" t="s">
        <v>17</v>
      </c>
      <c r="C3197" s="386"/>
      <c r="D3197" s="387">
        <v>45261</v>
      </c>
      <c r="E3197" s="386">
        <v>12</v>
      </c>
      <c r="F3197" s="386">
        <v>2023</v>
      </c>
      <c r="G3197" s="388">
        <v>0</v>
      </c>
      <c r="H3197" s="388">
        <v>28</v>
      </c>
      <c r="I3197" s="388">
        <v>0</v>
      </c>
      <c r="J3197" s="388">
        <v>0</v>
      </c>
      <c r="K3197" s="386" t="s">
        <v>78</v>
      </c>
      <c r="L3197" s="386" t="s">
        <v>78</v>
      </c>
      <c r="M3197" s="386" t="s">
        <v>244</v>
      </c>
      <c r="N3197" s="386" t="s">
        <v>79</v>
      </c>
      <c r="O3197" s="386" t="s">
        <v>80</v>
      </c>
      <c r="P3197" s="386" t="s">
        <v>60</v>
      </c>
      <c r="Q3197" s="386" t="s">
        <v>81</v>
      </c>
      <c r="R3197" s="386"/>
      <c r="S3197" s="386"/>
      <c r="T3197" s="386" t="s">
        <v>394</v>
      </c>
      <c r="U3197" s="386" t="s">
        <v>409</v>
      </c>
    </row>
    <row r="3198" spans="1:21">
      <c r="A3198" s="386" t="s">
        <v>78</v>
      </c>
      <c r="B3198" s="386" t="s">
        <v>132</v>
      </c>
      <c r="C3198" s="386"/>
      <c r="D3198" s="387">
        <v>45261</v>
      </c>
      <c r="E3198" s="386">
        <v>12</v>
      </c>
      <c r="F3198" s="386">
        <v>2023</v>
      </c>
      <c r="G3198" s="388">
        <v>0</v>
      </c>
      <c r="H3198" s="388">
        <v>28</v>
      </c>
      <c r="I3198" s="388">
        <v>0</v>
      </c>
      <c r="J3198" s="388">
        <v>0</v>
      </c>
      <c r="K3198" s="386" t="s">
        <v>78</v>
      </c>
      <c r="L3198" s="386" t="s">
        <v>78</v>
      </c>
      <c r="M3198" s="386" t="s">
        <v>244</v>
      </c>
      <c r="N3198" s="386" t="s">
        <v>79</v>
      </c>
      <c r="O3198" s="386" t="s">
        <v>80</v>
      </c>
      <c r="P3198" s="386" t="s">
        <v>60</v>
      </c>
      <c r="Q3198" s="386" t="s">
        <v>81</v>
      </c>
      <c r="R3198" s="386"/>
      <c r="S3198" s="386"/>
      <c r="T3198" s="386" t="s">
        <v>394</v>
      </c>
      <c r="U3198" s="386" t="s">
        <v>409</v>
      </c>
    </row>
    <row r="3199" spans="1:21">
      <c r="A3199" s="386" t="s">
        <v>78</v>
      </c>
      <c r="B3199" s="386" t="s">
        <v>13</v>
      </c>
      <c r="C3199" s="386"/>
      <c r="D3199" s="387">
        <v>45261</v>
      </c>
      <c r="E3199" s="386">
        <v>12</v>
      </c>
      <c r="F3199" s="386">
        <v>2023</v>
      </c>
      <c r="G3199" s="388">
        <v>0</v>
      </c>
      <c r="H3199" s="388">
        <v>28</v>
      </c>
      <c r="I3199" s="388">
        <v>0</v>
      </c>
      <c r="J3199" s="388">
        <v>0</v>
      </c>
      <c r="K3199" s="386" t="s">
        <v>78</v>
      </c>
      <c r="L3199" s="386" t="s">
        <v>78</v>
      </c>
      <c r="M3199" s="386" t="s">
        <v>244</v>
      </c>
      <c r="N3199" s="386" t="s">
        <v>79</v>
      </c>
      <c r="O3199" s="386" t="s">
        <v>80</v>
      </c>
      <c r="P3199" s="386" t="s">
        <v>60</v>
      </c>
      <c r="Q3199" s="386" t="s">
        <v>81</v>
      </c>
      <c r="R3199" s="386"/>
      <c r="S3199" s="386"/>
      <c r="T3199" s="386" t="s">
        <v>394</v>
      </c>
      <c r="U3199" s="386" t="s">
        <v>409</v>
      </c>
    </row>
    <row r="3200" spans="1:21">
      <c r="A3200" s="386" t="s">
        <v>78</v>
      </c>
      <c r="B3200" s="386" t="s">
        <v>14</v>
      </c>
      <c r="C3200" s="386"/>
      <c r="D3200" s="387">
        <v>45261</v>
      </c>
      <c r="E3200" s="386">
        <v>12</v>
      </c>
      <c r="F3200" s="386">
        <v>2023</v>
      </c>
      <c r="G3200" s="388">
        <v>0</v>
      </c>
      <c r="H3200" s="388">
        <v>28</v>
      </c>
      <c r="I3200" s="388">
        <v>0</v>
      </c>
      <c r="J3200" s="388">
        <v>0</v>
      </c>
      <c r="K3200" s="386" t="s">
        <v>78</v>
      </c>
      <c r="L3200" s="386" t="s">
        <v>78</v>
      </c>
      <c r="M3200" s="386" t="s">
        <v>244</v>
      </c>
      <c r="N3200" s="386" t="s">
        <v>79</v>
      </c>
      <c r="O3200" s="386" t="s">
        <v>80</v>
      </c>
      <c r="P3200" s="386" t="s">
        <v>60</v>
      </c>
      <c r="Q3200" s="386" t="s">
        <v>81</v>
      </c>
      <c r="R3200" s="386"/>
      <c r="S3200" s="386"/>
      <c r="T3200" s="386" t="s">
        <v>394</v>
      </c>
      <c r="U3200" s="386" t="s">
        <v>409</v>
      </c>
    </row>
    <row r="3201" spans="1:21">
      <c r="A3201" s="386" t="s">
        <v>82</v>
      </c>
      <c r="B3201" s="386" t="s">
        <v>7</v>
      </c>
      <c r="C3201" s="386"/>
      <c r="D3201" s="387">
        <v>45261</v>
      </c>
      <c r="E3201" s="386">
        <v>12</v>
      </c>
      <c r="F3201" s="386">
        <v>2023</v>
      </c>
      <c r="G3201" s="388">
        <v>33.962264150943398</v>
      </c>
      <c r="H3201" s="388">
        <v>28</v>
      </c>
      <c r="I3201" s="388">
        <v>3.1698113207547172</v>
      </c>
      <c r="J3201" s="388">
        <v>33.093000000000004</v>
      </c>
      <c r="K3201" s="386" t="s">
        <v>82</v>
      </c>
      <c r="L3201" s="386" t="s">
        <v>41</v>
      </c>
      <c r="M3201" s="386" t="s">
        <v>244</v>
      </c>
      <c r="N3201" s="386" t="s">
        <v>83</v>
      </c>
      <c r="O3201" s="386" t="s">
        <v>84</v>
      </c>
      <c r="P3201" s="386" t="s">
        <v>46</v>
      </c>
      <c r="Q3201" s="386" t="s">
        <v>85</v>
      </c>
      <c r="R3201" s="386"/>
      <c r="S3201" s="386"/>
      <c r="T3201" s="386" t="s">
        <v>394</v>
      </c>
      <c r="U3201" s="386" t="s">
        <v>409</v>
      </c>
    </row>
    <row r="3202" spans="1:21">
      <c r="A3202" s="386" t="s">
        <v>82</v>
      </c>
      <c r="B3202" s="386" t="s">
        <v>8</v>
      </c>
      <c r="C3202" s="386"/>
      <c r="D3202" s="387">
        <v>45261</v>
      </c>
      <c r="E3202" s="386">
        <v>12</v>
      </c>
      <c r="F3202" s="386">
        <v>2023</v>
      </c>
      <c r="G3202" s="388">
        <v>22.641509433962266</v>
      </c>
      <c r="H3202" s="388">
        <v>28</v>
      </c>
      <c r="I3202" s="388">
        <v>2.1132075471698117</v>
      </c>
      <c r="J3202" s="388">
        <v>0</v>
      </c>
      <c r="K3202" s="386" t="s">
        <v>82</v>
      </c>
      <c r="L3202" s="386" t="s">
        <v>41</v>
      </c>
      <c r="M3202" s="386" t="s">
        <v>244</v>
      </c>
      <c r="N3202" s="386" t="s">
        <v>83</v>
      </c>
      <c r="O3202" s="386" t="s">
        <v>84</v>
      </c>
      <c r="P3202" s="386" t="s">
        <v>46</v>
      </c>
      <c r="Q3202" s="386" t="s">
        <v>85</v>
      </c>
      <c r="R3202" s="386"/>
      <c r="S3202" s="386"/>
      <c r="T3202" s="386" t="s">
        <v>394</v>
      </c>
      <c r="U3202" s="386" t="s">
        <v>409</v>
      </c>
    </row>
    <row r="3203" spans="1:21">
      <c r="A3203" s="386" t="s">
        <v>82</v>
      </c>
      <c r="B3203" s="386" t="s">
        <v>9</v>
      </c>
      <c r="C3203" s="386"/>
      <c r="D3203" s="387">
        <v>45261</v>
      </c>
      <c r="E3203" s="386">
        <v>12</v>
      </c>
      <c r="F3203" s="386">
        <v>2023</v>
      </c>
      <c r="G3203" s="388">
        <v>13.584905660377355</v>
      </c>
      <c r="H3203" s="388">
        <v>28</v>
      </c>
      <c r="I3203" s="388">
        <v>1.2679245283018865</v>
      </c>
      <c r="J3203" s="388">
        <v>2.0125000000000002</v>
      </c>
      <c r="K3203" s="386" t="s">
        <v>82</v>
      </c>
      <c r="L3203" s="386" t="s">
        <v>41</v>
      </c>
      <c r="M3203" s="386" t="s">
        <v>244</v>
      </c>
      <c r="N3203" s="386" t="s">
        <v>83</v>
      </c>
      <c r="O3203" s="386" t="s">
        <v>84</v>
      </c>
      <c r="P3203" s="386" t="s">
        <v>46</v>
      </c>
      <c r="Q3203" s="386" t="s">
        <v>85</v>
      </c>
      <c r="R3203" s="386"/>
      <c r="S3203" s="386"/>
      <c r="T3203" s="386" t="s">
        <v>394</v>
      </c>
      <c r="U3203" s="386" t="s">
        <v>409</v>
      </c>
    </row>
    <row r="3204" spans="1:21">
      <c r="A3204" s="386" t="s">
        <v>82</v>
      </c>
      <c r="B3204" s="386" t="s">
        <v>10</v>
      </c>
      <c r="C3204" s="386"/>
      <c r="D3204" s="387">
        <v>45261</v>
      </c>
      <c r="E3204" s="386">
        <v>12</v>
      </c>
      <c r="F3204" s="386">
        <v>2023</v>
      </c>
      <c r="G3204" s="388">
        <v>3.3962264150943389</v>
      </c>
      <c r="H3204" s="388">
        <v>28</v>
      </c>
      <c r="I3204" s="388">
        <v>0.31698113207547163</v>
      </c>
      <c r="J3204" s="388">
        <v>0</v>
      </c>
      <c r="K3204" s="386" t="s">
        <v>82</v>
      </c>
      <c r="L3204" s="386" t="s">
        <v>41</v>
      </c>
      <c r="M3204" s="386" t="s">
        <v>244</v>
      </c>
      <c r="N3204" s="386" t="s">
        <v>83</v>
      </c>
      <c r="O3204" s="386" t="s">
        <v>84</v>
      </c>
      <c r="P3204" s="386" t="s">
        <v>46</v>
      </c>
      <c r="Q3204" s="386" t="s">
        <v>85</v>
      </c>
      <c r="R3204" s="386"/>
      <c r="S3204" s="386"/>
      <c r="T3204" s="386" t="s">
        <v>394</v>
      </c>
      <c r="U3204" s="386" t="s">
        <v>409</v>
      </c>
    </row>
    <row r="3205" spans="1:21">
      <c r="A3205" s="386" t="s">
        <v>82</v>
      </c>
      <c r="B3205" s="386" t="s">
        <v>5</v>
      </c>
      <c r="C3205" s="386"/>
      <c r="D3205" s="387">
        <v>45261</v>
      </c>
      <c r="E3205" s="386">
        <v>12</v>
      </c>
      <c r="F3205" s="386">
        <v>2023</v>
      </c>
      <c r="G3205" s="388">
        <v>19.811399999999999</v>
      </c>
      <c r="H3205" s="388">
        <v>28</v>
      </c>
      <c r="I3205" s="388">
        <v>1.849064</v>
      </c>
      <c r="J3205" s="388">
        <v>0.54174999999999995</v>
      </c>
      <c r="K3205" s="386" t="s">
        <v>82</v>
      </c>
      <c r="L3205" s="386" t="s">
        <v>41</v>
      </c>
      <c r="M3205" s="386" t="s">
        <v>244</v>
      </c>
      <c r="N3205" s="386" t="s">
        <v>83</v>
      </c>
      <c r="O3205" s="386" t="s">
        <v>84</v>
      </c>
      <c r="P3205" s="386" t="s">
        <v>46</v>
      </c>
      <c r="Q3205" s="386" t="s">
        <v>85</v>
      </c>
      <c r="R3205" s="386"/>
      <c r="S3205" s="386"/>
      <c r="T3205" s="386" t="s">
        <v>394</v>
      </c>
      <c r="U3205" s="386" t="s">
        <v>409</v>
      </c>
    </row>
    <row r="3206" spans="1:21">
      <c r="A3206" s="386" t="s">
        <v>87</v>
      </c>
      <c r="B3206" s="386" t="s">
        <v>13</v>
      </c>
      <c r="C3206" s="386" t="s">
        <v>13</v>
      </c>
      <c r="D3206" s="387">
        <v>45261</v>
      </c>
      <c r="E3206" s="386">
        <v>12</v>
      </c>
      <c r="F3206" s="386">
        <v>2023</v>
      </c>
      <c r="G3206" s="388">
        <v>0</v>
      </c>
      <c r="H3206" s="388">
        <v>28</v>
      </c>
      <c r="I3206" s="388">
        <v>0</v>
      </c>
      <c r="J3206" s="388">
        <v>0</v>
      </c>
      <c r="K3206" s="386" t="s">
        <v>351</v>
      </c>
      <c r="L3206" s="386" t="s">
        <v>86</v>
      </c>
      <c r="M3206" s="386" t="s">
        <v>244</v>
      </c>
      <c r="N3206" s="386" t="s">
        <v>62</v>
      </c>
      <c r="O3206" s="386" t="s">
        <v>88</v>
      </c>
      <c r="P3206" s="386" t="s">
        <v>90</v>
      </c>
      <c r="Q3206" s="386" t="s">
        <v>89</v>
      </c>
      <c r="R3206" s="386"/>
      <c r="S3206" s="386"/>
      <c r="T3206" s="386" t="s">
        <v>394</v>
      </c>
      <c r="U3206" s="386" t="s">
        <v>409</v>
      </c>
    </row>
    <row r="3207" spans="1:21">
      <c r="A3207" s="386" t="s">
        <v>87</v>
      </c>
      <c r="B3207" s="386" t="s">
        <v>14</v>
      </c>
      <c r="C3207" s="386" t="s">
        <v>14</v>
      </c>
      <c r="D3207" s="387">
        <v>45261</v>
      </c>
      <c r="E3207" s="386">
        <v>12</v>
      </c>
      <c r="F3207" s="386">
        <v>2023</v>
      </c>
      <c r="G3207" s="388">
        <v>0</v>
      </c>
      <c r="H3207" s="388">
        <v>28</v>
      </c>
      <c r="I3207" s="388">
        <v>0</v>
      </c>
      <c r="J3207" s="388">
        <v>0</v>
      </c>
      <c r="K3207" s="386" t="s">
        <v>351</v>
      </c>
      <c r="L3207" s="386" t="s">
        <v>86</v>
      </c>
      <c r="M3207" s="386" t="s">
        <v>244</v>
      </c>
      <c r="N3207" s="386" t="s">
        <v>62</v>
      </c>
      <c r="O3207" s="386" t="s">
        <v>88</v>
      </c>
      <c r="P3207" s="386" t="s">
        <v>90</v>
      </c>
      <c r="Q3207" s="386" t="s">
        <v>89</v>
      </c>
      <c r="R3207" s="386"/>
      <c r="S3207" s="386"/>
      <c r="T3207" s="386" t="s">
        <v>394</v>
      </c>
      <c r="U3207" s="386" t="s">
        <v>409</v>
      </c>
    </row>
    <row r="3208" spans="1:21">
      <c r="A3208" s="386" t="s">
        <v>91</v>
      </c>
      <c r="B3208" s="386" t="s">
        <v>153</v>
      </c>
      <c r="C3208" s="386"/>
      <c r="D3208" s="387">
        <v>45261</v>
      </c>
      <c r="E3208" s="386">
        <v>12</v>
      </c>
      <c r="F3208" s="386">
        <v>2023</v>
      </c>
      <c r="G3208" s="388">
        <v>168.67469879518072</v>
      </c>
      <c r="H3208" s="388">
        <v>28</v>
      </c>
      <c r="I3208" s="388">
        <v>15.742971887550199</v>
      </c>
      <c r="J3208" s="388">
        <v>14.73</v>
      </c>
      <c r="K3208" s="386" t="s">
        <v>352</v>
      </c>
      <c r="L3208" s="386" t="s">
        <v>86</v>
      </c>
      <c r="M3208" s="386" t="s">
        <v>244</v>
      </c>
      <c r="N3208" s="386" t="s">
        <v>62</v>
      </c>
      <c r="O3208" s="386" t="s">
        <v>88</v>
      </c>
      <c r="P3208" s="386" t="s">
        <v>90</v>
      </c>
      <c r="Q3208" s="386" t="s">
        <v>92</v>
      </c>
      <c r="R3208" s="386"/>
      <c r="S3208" s="386"/>
      <c r="T3208" s="386" t="s">
        <v>394</v>
      </c>
      <c r="U3208" s="386" t="s">
        <v>409</v>
      </c>
    </row>
    <row r="3209" spans="1:21">
      <c r="A3209" s="386" t="s">
        <v>91</v>
      </c>
      <c r="B3209" s="386" t="s">
        <v>375</v>
      </c>
      <c r="C3209" s="386"/>
      <c r="D3209" s="387">
        <v>45261</v>
      </c>
      <c r="E3209" s="386">
        <v>12</v>
      </c>
      <c r="F3209" s="386">
        <v>2023</v>
      </c>
      <c r="G3209" s="388">
        <v>144.57831325301206</v>
      </c>
      <c r="H3209" s="388">
        <v>28</v>
      </c>
      <c r="I3209" s="388">
        <v>13.493975903614459</v>
      </c>
      <c r="J3209" s="388">
        <v>156.86000000000001</v>
      </c>
      <c r="K3209" s="386" t="s">
        <v>352</v>
      </c>
      <c r="L3209" s="386" t="s">
        <v>86</v>
      </c>
      <c r="M3209" s="386" t="s">
        <v>244</v>
      </c>
      <c r="N3209" s="386" t="s">
        <v>62</v>
      </c>
      <c r="O3209" s="386" t="s">
        <v>88</v>
      </c>
      <c r="P3209" s="386" t="s">
        <v>90</v>
      </c>
      <c r="Q3209" s="386" t="s">
        <v>92</v>
      </c>
      <c r="R3209" s="386"/>
      <c r="S3209" s="386"/>
      <c r="T3209" s="386" t="s">
        <v>394</v>
      </c>
      <c r="U3209" s="386" t="s">
        <v>409</v>
      </c>
    </row>
    <row r="3210" spans="1:21">
      <c r="A3210" s="386" t="s">
        <v>91</v>
      </c>
      <c r="B3210" s="386" t="s">
        <v>152</v>
      </c>
      <c r="C3210" s="386"/>
      <c r="D3210" s="387">
        <v>45261</v>
      </c>
      <c r="E3210" s="386">
        <v>12</v>
      </c>
      <c r="F3210" s="386">
        <v>2023</v>
      </c>
      <c r="G3210" s="388">
        <v>144.57831325301206</v>
      </c>
      <c r="H3210" s="388">
        <v>28</v>
      </c>
      <c r="I3210" s="388">
        <v>13.493975903614459</v>
      </c>
      <c r="J3210" s="388">
        <v>57.9</v>
      </c>
      <c r="K3210" s="386" t="s">
        <v>352</v>
      </c>
      <c r="L3210" s="386" t="s">
        <v>86</v>
      </c>
      <c r="M3210" s="386" t="s">
        <v>244</v>
      </c>
      <c r="N3210" s="386" t="s">
        <v>62</v>
      </c>
      <c r="O3210" s="386" t="s">
        <v>88</v>
      </c>
      <c r="P3210" s="386" t="s">
        <v>90</v>
      </c>
      <c r="Q3210" s="386" t="s">
        <v>92</v>
      </c>
      <c r="R3210" s="386"/>
      <c r="S3210" s="386"/>
      <c r="T3210" s="386" t="s">
        <v>394</v>
      </c>
      <c r="U3210" s="386" t="s">
        <v>409</v>
      </c>
    </row>
    <row r="3211" spans="1:21">
      <c r="A3211" s="386" t="s">
        <v>91</v>
      </c>
      <c r="B3211" s="386" t="s">
        <v>376</v>
      </c>
      <c r="C3211" s="386"/>
      <c r="D3211" s="387">
        <v>45261</v>
      </c>
      <c r="E3211" s="386">
        <v>12</v>
      </c>
      <c r="F3211" s="386">
        <v>2023</v>
      </c>
      <c r="G3211" s="388">
        <v>48.192771084337352</v>
      </c>
      <c r="H3211" s="388">
        <v>28</v>
      </c>
      <c r="I3211" s="388">
        <v>4.4979919678714868</v>
      </c>
      <c r="J3211" s="388">
        <v>17.670000000000002</v>
      </c>
      <c r="K3211" s="386" t="s">
        <v>352</v>
      </c>
      <c r="L3211" s="386" t="s">
        <v>86</v>
      </c>
      <c r="M3211" s="386" t="s">
        <v>244</v>
      </c>
      <c r="N3211" s="386" t="s">
        <v>62</v>
      </c>
      <c r="O3211" s="386" t="s">
        <v>88</v>
      </c>
      <c r="P3211" s="386" t="s">
        <v>90</v>
      </c>
      <c r="Q3211" s="386" t="s">
        <v>92</v>
      </c>
      <c r="R3211" s="386"/>
      <c r="S3211" s="386"/>
      <c r="T3211" s="386" t="s">
        <v>394</v>
      </c>
      <c r="U3211" s="386" t="s">
        <v>409</v>
      </c>
    </row>
    <row r="3212" spans="1:21">
      <c r="A3212" s="386" t="s">
        <v>91</v>
      </c>
      <c r="B3212" s="386" t="s">
        <v>9</v>
      </c>
      <c r="C3212" s="386"/>
      <c r="D3212" s="387">
        <v>45261</v>
      </c>
      <c r="E3212" s="386">
        <v>12</v>
      </c>
      <c r="F3212" s="386">
        <v>2023</v>
      </c>
      <c r="G3212" s="388">
        <v>72.289156626506028</v>
      </c>
      <c r="H3212" s="388">
        <v>28</v>
      </c>
      <c r="I3212" s="388">
        <v>6.7469879518072293</v>
      </c>
      <c r="J3212" s="388">
        <v>0</v>
      </c>
      <c r="K3212" s="386" t="s">
        <v>352</v>
      </c>
      <c r="L3212" s="386" t="s">
        <v>86</v>
      </c>
      <c r="M3212" s="386" t="s">
        <v>244</v>
      </c>
      <c r="N3212" s="386" t="s">
        <v>62</v>
      </c>
      <c r="O3212" s="386" t="s">
        <v>88</v>
      </c>
      <c r="P3212" s="386" t="s">
        <v>90</v>
      </c>
      <c r="Q3212" s="386" t="s">
        <v>92</v>
      </c>
      <c r="R3212" s="386"/>
      <c r="S3212" s="386"/>
      <c r="T3212" s="386" t="s">
        <v>394</v>
      </c>
      <c r="U3212" s="386" t="s">
        <v>409</v>
      </c>
    </row>
    <row r="3213" spans="1:21">
      <c r="A3213" s="386" t="s">
        <v>91</v>
      </c>
      <c r="B3213" s="386" t="s">
        <v>10</v>
      </c>
      <c r="C3213" s="386"/>
      <c r="D3213" s="387">
        <v>45261</v>
      </c>
      <c r="E3213" s="386">
        <v>12</v>
      </c>
      <c r="F3213" s="386">
        <v>2023</v>
      </c>
      <c r="G3213" s="388">
        <v>84.337349397590359</v>
      </c>
      <c r="H3213" s="388">
        <v>28</v>
      </c>
      <c r="I3213" s="388">
        <v>7.8714859437750997</v>
      </c>
      <c r="J3213" s="388">
        <v>27.46</v>
      </c>
      <c r="K3213" s="386" t="s">
        <v>352</v>
      </c>
      <c r="L3213" s="386" t="s">
        <v>86</v>
      </c>
      <c r="M3213" s="386" t="s">
        <v>244</v>
      </c>
      <c r="N3213" s="386" t="s">
        <v>62</v>
      </c>
      <c r="O3213" s="386" t="s">
        <v>88</v>
      </c>
      <c r="P3213" s="386" t="s">
        <v>90</v>
      </c>
      <c r="Q3213" s="386" t="s">
        <v>92</v>
      </c>
      <c r="R3213" s="386"/>
      <c r="S3213" s="386"/>
      <c r="T3213" s="386" t="s">
        <v>394</v>
      </c>
      <c r="U3213" s="386" t="s">
        <v>409</v>
      </c>
    </row>
    <row r="3214" spans="1:21">
      <c r="A3214" s="386" t="s">
        <v>91</v>
      </c>
      <c r="B3214" s="386" t="s">
        <v>5</v>
      </c>
      <c r="C3214" s="386"/>
      <c r="D3214" s="387">
        <v>45261</v>
      </c>
      <c r="E3214" s="386">
        <v>12</v>
      </c>
      <c r="F3214" s="386">
        <v>2023</v>
      </c>
      <c r="G3214" s="388">
        <v>48.192771084337352</v>
      </c>
      <c r="H3214" s="388">
        <v>28</v>
      </c>
      <c r="I3214" s="388">
        <v>4.4979919678714868</v>
      </c>
      <c r="J3214" s="388">
        <v>15.04</v>
      </c>
      <c r="K3214" s="386" t="s">
        <v>352</v>
      </c>
      <c r="L3214" s="386" t="s">
        <v>86</v>
      </c>
      <c r="M3214" s="386" t="s">
        <v>244</v>
      </c>
      <c r="N3214" s="386" t="s">
        <v>62</v>
      </c>
      <c r="O3214" s="386" t="s">
        <v>88</v>
      </c>
      <c r="P3214" s="386" t="s">
        <v>90</v>
      </c>
      <c r="Q3214" s="386" t="s">
        <v>92</v>
      </c>
      <c r="R3214" s="386"/>
      <c r="S3214" s="386"/>
      <c r="T3214" s="386" t="s">
        <v>394</v>
      </c>
      <c r="U3214" s="386" t="s">
        <v>409</v>
      </c>
    </row>
    <row r="3215" spans="1:21">
      <c r="A3215" s="386" t="s">
        <v>91</v>
      </c>
      <c r="B3215" s="386" t="s">
        <v>11</v>
      </c>
      <c r="C3215" s="386"/>
      <c r="D3215" s="387">
        <v>45261</v>
      </c>
      <c r="E3215" s="386">
        <v>12</v>
      </c>
      <c r="F3215" s="386">
        <v>2023</v>
      </c>
      <c r="G3215" s="388">
        <v>168.67469879518072</v>
      </c>
      <c r="H3215" s="388">
        <v>28</v>
      </c>
      <c r="I3215" s="388">
        <v>15.742971887550199</v>
      </c>
      <c r="J3215" s="388">
        <v>8</v>
      </c>
      <c r="K3215" s="386" t="s">
        <v>352</v>
      </c>
      <c r="L3215" s="386" t="s">
        <v>86</v>
      </c>
      <c r="M3215" s="386" t="s">
        <v>244</v>
      </c>
      <c r="N3215" s="386" t="s">
        <v>62</v>
      </c>
      <c r="O3215" s="386" t="s">
        <v>88</v>
      </c>
      <c r="P3215" s="386" t="s">
        <v>90</v>
      </c>
      <c r="Q3215" s="386" t="s">
        <v>92</v>
      </c>
      <c r="R3215" s="386"/>
      <c r="S3215" s="386"/>
      <c r="T3215" s="386" t="s">
        <v>394</v>
      </c>
      <c r="U3215" s="386" t="s">
        <v>409</v>
      </c>
    </row>
    <row r="3216" spans="1:21">
      <c r="A3216" s="386" t="s">
        <v>91</v>
      </c>
      <c r="B3216" s="386" t="s">
        <v>12</v>
      </c>
      <c r="C3216" s="386"/>
      <c r="D3216" s="387">
        <v>45261</v>
      </c>
      <c r="E3216" s="386">
        <v>12</v>
      </c>
      <c r="F3216" s="386">
        <v>2023</v>
      </c>
      <c r="G3216" s="388">
        <v>60.24096385542169</v>
      </c>
      <c r="H3216" s="388">
        <v>28</v>
      </c>
      <c r="I3216" s="388">
        <v>5.6224899598393581</v>
      </c>
      <c r="J3216" s="388">
        <v>11.59</v>
      </c>
      <c r="K3216" s="386" t="s">
        <v>352</v>
      </c>
      <c r="L3216" s="386" t="s">
        <v>86</v>
      </c>
      <c r="M3216" s="386" t="s">
        <v>244</v>
      </c>
      <c r="N3216" s="386" t="s">
        <v>62</v>
      </c>
      <c r="O3216" s="386" t="s">
        <v>88</v>
      </c>
      <c r="P3216" s="386" t="s">
        <v>90</v>
      </c>
      <c r="Q3216" s="386" t="s">
        <v>92</v>
      </c>
      <c r="R3216" s="386"/>
      <c r="S3216" s="386"/>
      <c r="T3216" s="386" t="s">
        <v>394</v>
      </c>
      <c r="U3216" s="386" t="s">
        <v>409</v>
      </c>
    </row>
    <row r="3217" spans="1:21">
      <c r="A3217" s="386" t="s">
        <v>91</v>
      </c>
      <c r="B3217" s="386" t="s">
        <v>15</v>
      </c>
      <c r="C3217" s="386"/>
      <c r="D3217" s="387">
        <v>45261</v>
      </c>
      <c r="E3217" s="386">
        <v>12</v>
      </c>
      <c r="F3217" s="386">
        <v>2023</v>
      </c>
      <c r="G3217" s="388">
        <v>24.096385542168676</v>
      </c>
      <c r="H3217" s="388">
        <v>28</v>
      </c>
      <c r="I3217" s="388">
        <v>2.2489959839357434</v>
      </c>
      <c r="J3217" s="388">
        <v>0</v>
      </c>
      <c r="K3217" s="386" t="s">
        <v>352</v>
      </c>
      <c r="L3217" s="386" t="s">
        <v>86</v>
      </c>
      <c r="M3217" s="386" t="s">
        <v>244</v>
      </c>
      <c r="N3217" s="386" t="s">
        <v>62</v>
      </c>
      <c r="O3217" s="386" t="s">
        <v>88</v>
      </c>
      <c r="P3217" s="386" t="s">
        <v>90</v>
      </c>
      <c r="Q3217" s="386" t="s">
        <v>92</v>
      </c>
      <c r="R3217" s="386"/>
      <c r="S3217" s="386"/>
      <c r="T3217" s="386" t="s">
        <v>394</v>
      </c>
      <c r="U3217" s="386" t="s">
        <v>409</v>
      </c>
    </row>
    <row r="3218" spans="1:21">
      <c r="A3218" s="386" t="s">
        <v>91</v>
      </c>
      <c r="B3218" s="386" t="s">
        <v>16</v>
      </c>
      <c r="C3218" s="386"/>
      <c r="D3218" s="387">
        <v>45261</v>
      </c>
      <c r="E3218" s="386">
        <v>12</v>
      </c>
      <c r="F3218" s="386">
        <v>2023</v>
      </c>
      <c r="G3218" s="388">
        <v>36.144578313253014</v>
      </c>
      <c r="H3218" s="388">
        <v>28</v>
      </c>
      <c r="I3218" s="388">
        <v>3.3734939759036147</v>
      </c>
      <c r="J3218" s="388">
        <v>0</v>
      </c>
      <c r="K3218" s="386" t="s">
        <v>352</v>
      </c>
      <c r="L3218" s="386" t="s">
        <v>86</v>
      </c>
      <c r="M3218" s="386" t="s">
        <v>244</v>
      </c>
      <c r="N3218" s="386" t="s">
        <v>62</v>
      </c>
      <c r="O3218" s="386" t="s">
        <v>88</v>
      </c>
      <c r="P3218" s="386" t="s">
        <v>90</v>
      </c>
      <c r="Q3218" s="386" t="s">
        <v>92</v>
      </c>
      <c r="R3218" s="386"/>
      <c r="S3218" s="386"/>
      <c r="T3218" s="386" t="s">
        <v>394</v>
      </c>
      <c r="U3218" s="386" t="s">
        <v>409</v>
      </c>
    </row>
    <row r="3219" spans="1:21">
      <c r="A3219" s="386" t="s">
        <v>91</v>
      </c>
      <c r="B3219" s="386" t="s">
        <v>17</v>
      </c>
      <c r="C3219" s="386"/>
      <c r="D3219" s="387">
        <v>45261</v>
      </c>
      <c r="E3219" s="386">
        <v>12</v>
      </c>
      <c r="F3219" s="386">
        <v>2023</v>
      </c>
      <c r="G3219" s="388">
        <v>0</v>
      </c>
      <c r="H3219" s="388">
        <v>28</v>
      </c>
      <c r="I3219" s="388">
        <v>0</v>
      </c>
      <c r="J3219" s="388">
        <v>0</v>
      </c>
      <c r="K3219" s="386" t="s">
        <v>352</v>
      </c>
      <c r="L3219" s="386" t="s">
        <v>86</v>
      </c>
      <c r="M3219" s="386" t="s">
        <v>244</v>
      </c>
      <c r="N3219" s="386" t="s">
        <v>62</v>
      </c>
      <c r="O3219" s="386" t="s">
        <v>88</v>
      </c>
      <c r="P3219" s="386" t="s">
        <v>90</v>
      </c>
      <c r="Q3219" s="386" t="s">
        <v>92</v>
      </c>
      <c r="R3219" s="386"/>
      <c r="S3219" s="386"/>
      <c r="T3219" s="386" t="s">
        <v>394</v>
      </c>
      <c r="U3219" s="386" t="s">
        <v>409</v>
      </c>
    </row>
    <row r="3220" spans="1:21">
      <c r="A3220" s="386" t="s">
        <v>91</v>
      </c>
      <c r="B3220" s="386" t="s">
        <v>132</v>
      </c>
      <c r="C3220" s="386"/>
      <c r="D3220" s="387">
        <v>45261</v>
      </c>
      <c r="E3220" s="386">
        <v>12</v>
      </c>
      <c r="F3220" s="386">
        <v>2023</v>
      </c>
      <c r="G3220" s="388">
        <v>0</v>
      </c>
      <c r="H3220" s="388">
        <v>28</v>
      </c>
      <c r="I3220" s="388">
        <v>0</v>
      </c>
      <c r="J3220" s="388">
        <v>0</v>
      </c>
      <c r="K3220" s="386" t="s">
        <v>352</v>
      </c>
      <c r="L3220" s="386" t="s">
        <v>86</v>
      </c>
      <c r="M3220" s="386" t="s">
        <v>244</v>
      </c>
      <c r="N3220" s="386" t="s">
        <v>62</v>
      </c>
      <c r="O3220" s="386" t="s">
        <v>88</v>
      </c>
      <c r="P3220" s="386" t="s">
        <v>90</v>
      </c>
      <c r="Q3220" s="386" t="s">
        <v>92</v>
      </c>
      <c r="R3220" s="386"/>
      <c r="S3220" s="386"/>
      <c r="T3220" s="386" t="s">
        <v>394</v>
      </c>
      <c r="U3220" s="386" t="s">
        <v>409</v>
      </c>
    </row>
    <row r="3221" spans="1:21">
      <c r="A3221" s="386" t="s">
        <v>91</v>
      </c>
      <c r="B3221" s="386" t="s">
        <v>13</v>
      </c>
      <c r="C3221" s="386"/>
      <c r="D3221" s="387">
        <v>45261</v>
      </c>
      <c r="E3221" s="386">
        <v>12</v>
      </c>
      <c r="F3221" s="386">
        <v>2023</v>
      </c>
      <c r="G3221" s="388">
        <v>0</v>
      </c>
      <c r="H3221" s="388">
        <v>28</v>
      </c>
      <c r="I3221" s="388">
        <v>0</v>
      </c>
      <c r="J3221" s="388">
        <v>0</v>
      </c>
      <c r="K3221" s="386" t="s">
        <v>352</v>
      </c>
      <c r="L3221" s="386" t="s">
        <v>86</v>
      </c>
      <c r="M3221" s="386" t="s">
        <v>244</v>
      </c>
      <c r="N3221" s="386" t="s">
        <v>62</v>
      </c>
      <c r="O3221" s="386" t="s">
        <v>88</v>
      </c>
      <c r="P3221" s="386" t="s">
        <v>90</v>
      </c>
      <c r="Q3221" s="386" t="s">
        <v>92</v>
      </c>
      <c r="R3221" s="386"/>
      <c r="S3221" s="386"/>
      <c r="T3221" s="386" t="s">
        <v>394</v>
      </c>
      <c r="U3221" s="386" t="s">
        <v>409</v>
      </c>
    </row>
    <row r="3222" spans="1:21">
      <c r="A3222" s="386" t="s">
        <v>91</v>
      </c>
      <c r="B3222" s="386" t="s">
        <v>14</v>
      </c>
      <c r="C3222" s="386"/>
      <c r="D3222" s="387">
        <v>45261</v>
      </c>
      <c r="E3222" s="386">
        <v>12</v>
      </c>
      <c r="F3222" s="386">
        <v>2023</v>
      </c>
      <c r="G3222" s="388">
        <v>0</v>
      </c>
      <c r="H3222" s="388">
        <v>28</v>
      </c>
      <c r="I3222" s="388">
        <v>0</v>
      </c>
      <c r="J3222" s="388">
        <v>0</v>
      </c>
      <c r="K3222" s="386" t="s">
        <v>352</v>
      </c>
      <c r="L3222" s="386" t="s">
        <v>86</v>
      </c>
      <c r="M3222" s="386" t="s">
        <v>244</v>
      </c>
      <c r="N3222" s="386" t="s">
        <v>62</v>
      </c>
      <c r="O3222" s="386" t="s">
        <v>88</v>
      </c>
      <c r="P3222" s="386" t="s">
        <v>90</v>
      </c>
      <c r="Q3222" s="386" t="s">
        <v>92</v>
      </c>
      <c r="R3222" s="386"/>
      <c r="S3222" s="386"/>
      <c r="T3222" s="386" t="s">
        <v>394</v>
      </c>
      <c r="U3222" s="386" t="s">
        <v>409</v>
      </c>
    </row>
    <row r="3223" spans="1:21">
      <c r="A3223" s="386" t="s">
        <v>93</v>
      </c>
      <c r="B3223" s="386" t="s">
        <v>93</v>
      </c>
      <c r="C3223" s="386"/>
      <c r="D3223" s="387">
        <v>45261</v>
      </c>
      <c r="E3223" s="386">
        <v>12</v>
      </c>
      <c r="F3223" s="386">
        <v>2023</v>
      </c>
      <c r="G3223" s="388">
        <v>210</v>
      </c>
      <c r="H3223" s="388">
        <v>28</v>
      </c>
      <c r="I3223" s="388">
        <v>19.600000000000001</v>
      </c>
      <c r="J3223" s="388">
        <v>1.73</v>
      </c>
      <c r="K3223" s="386" t="s">
        <v>93</v>
      </c>
      <c r="L3223" s="386" t="s">
        <v>41</v>
      </c>
      <c r="M3223" s="386" t="s">
        <v>244</v>
      </c>
      <c r="N3223" s="386" t="s">
        <v>44</v>
      </c>
      <c r="O3223" s="386" t="s">
        <v>94</v>
      </c>
      <c r="P3223" s="386" t="s">
        <v>46</v>
      </c>
      <c r="Q3223" s="386" t="s">
        <v>95</v>
      </c>
      <c r="R3223" s="386"/>
      <c r="S3223" s="386"/>
      <c r="T3223" s="386" t="s">
        <v>394</v>
      </c>
      <c r="U3223" s="386" t="s">
        <v>409</v>
      </c>
    </row>
    <row r="3224" spans="1:21">
      <c r="A3224" s="386" t="s">
        <v>96</v>
      </c>
      <c r="B3224" s="386" t="s">
        <v>7</v>
      </c>
      <c r="C3224" s="386"/>
      <c r="D3224" s="387">
        <v>45261</v>
      </c>
      <c r="E3224" s="386">
        <v>12</v>
      </c>
      <c r="F3224" s="386">
        <v>2023</v>
      </c>
      <c r="G3224" s="388">
        <v>145</v>
      </c>
      <c r="H3224" s="388">
        <v>28</v>
      </c>
      <c r="I3224" s="388">
        <v>13.533333333333333</v>
      </c>
      <c r="J3224" s="388">
        <v>0</v>
      </c>
      <c r="K3224" s="386" t="s">
        <v>96</v>
      </c>
      <c r="L3224" s="386" t="s">
        <v>377</v>
      </c>
      <c r="M3224" s="386" t="s">
        <v>243</v>
      </c>
      <c r="N3224" s="386" t="s">
        <v>83</v>
      </c>
      <c r="O3224" s="386" t="s">
        <v>378</v>
      </c>
      <c r="P3224" s="386" t="s">
        <v>46</v>
      </c>
      <c r="Q3224" s="386" t="s">
        <v>236</v>
      </c>
      <c r="R3224" s="386"/>
      <c r="S3224" s="386"/>
      <c r="T3224" s="386" t="s">
        <v>394</v>
      </c>
      <c r="U3224" s="386" t="s">
        <v>409</v>
      </c>
    </row>
    <row r="3225" spans="1:21">
      <c r="A3225" s="386" t="s">
        <v>96</v>
      </c>
      <c r="B3225" s="386" t="s">
        <v>8</v>
      </c>
      <c r="C3225" s="386"/>
      <c r="D3225" s="387">
        <v>45261</v>
      </c>
      <c r="E3225" s="386">
        <v>12</v>
      </c>
      <c r="F3225" s="386">
        <v>2023</v>
      </c>
      <c r="G3225" s="388">
        <v>80</v>
      </c>
      <c r="H3225" s="388">
        <v>28</v>
      </c>
      <c r="I3225" s="388">
        <v>7.4666666666666668</v>
      </c>
      <c r="J3225" s="388">
        <v>7.3</v>
      </c>
      <c r="K3225" s="386" t="s">
        <v>96</v>
      </c>
      <c r="L3225" s="386" t="s">
        <v>377</v>
      </c>
      <c r="M3225" s="386" t="s">
        <v>243</v>
      </c>
      <c r="N3225" s="386" t="s">
        <v>83</v>
      </c>
      <c r="O3225" s="386" t="s">
        <v>378</v>
      </c>
      <c r="P3225" s="386" t="s">
        <v>46</v>
      </c>
      <c r="Q3225" s="386" t="s">
        <v>236</v>
      </c>
      <c r="R3225" s="386"/>
      <c r="S3225" s="386"/>
      <c r="T3225" s="386" t="s">
        <v>394</v>
      </c>
      <c r="U3225" s="386" t="s">
        <v>409</v>
      </c>
    </row>
    <row r="3226" spans="1:21">
      <c r="A3226" s="386" t="s">
        <v>96</v>
      </c>
      <c r="B3226" s="386" t="s">
        <v>9</v>
      </c>
      <c r="C3226" s="386"/>
      <c r="D3226" s="387">
        <v>45261</v>
      </c>
      <c r="E3226" s="386">
        <v>12</v>
      </c>
      <c r="F3226" s="386">
        <v>2023</v>
      </c>
      <c r="G3226" s="388">
        <v>80</v>
      </c>
      <c r="H3226" s="388">
        <v>28</v>
      </c>
      <c r="I3226" s="388">
        <v>7.4666666666666668</v>
      </c>
      <c r="J3226" s="388">
        <v>0</v>
      </c>
      <c r="K3226" s="386" t="s">
        <v>96</v>
      </c>
      <c r="L3226" s="386" t="s">
        <v>377</v>
      </c>
      <c r="M3226" s="386" t="s">
        <v>243</v>
      </c>
      <c r="N3226" s="386" t="s">
        <v>83</v>
      </c>
      <c r="O3226" s="386" t="s">
        <v>378</v>
      </c>
      <c r="P3226" s="386" t="s">
        <v>46</v>
      </c>
      <c r="Q3226" s="386" t="s">
        <v>236</v>
      </c>
      <c r="R3226" s="386"/>
      <c r="S3226" s="386"/>
      <c r="T3226" s="386" t="s">
        <v>394</v>
      </c>
      <c r="U3226" s="386" t="s">
        <v>409</v>
      </c>
    </row>
    <row r="3227" spans="1:21">
      <c r="A3227" s="386" t="s">
        <v>96</v>
      </c>
      <c r="B3227" s="386" t="s">
        <v>10</v>
      </c>
      <c r="C3227" s="386"/>
      <c r="D3227" s="387">
        <v>45261</v>
      </c>
      <c r="E3227" s="386">
        <v>12</v>
      </c>
      <c r="F3227" s="386">
        <v>2023</v>
      </c>
      <c r="G3227" s="388">
        <v>10</v>
      </c>
      <c r="H3227" s="388">
        <v>28</v>
      </c>
      <c r="I3227" s="388">
        <v>0.93333333333333335</v>
      </c>
      <c r="J3227" s="388">
        <v>9.8800000000000008</v>
      </c>
      <c r="K3227" s="386" t="s">
        <v>96</v>
      </c>
      <c r="L3227" s="386" t="s">
        <v>377</v>
      </c>
      <c r="M3227" s="386" t="s">
        <v>243</v>
      </c>
      <c r="N3227" s="386" t="s">
        <v>83</v>
      </c>
      <c r="O3227" s="386" t="s">
        <v>378</v>
      </c>
      <c r="P3227" s="386" t="s">
        <v>46</v>
      </c>
      <c r="Q3227" s="386" t="s">
        <v>236</v>
      </c>
      <c r="R3227" s="386"/>
      <c r="S3227" s="386"/>
      <c r="T3227" s="386" t="s">
        <v>394</v>
      </c>
      <c r="U3227" s="386" t="s">
        <v>409</v>
      </c>
    </row>
    <row r="3228" spans="1:21">
      <c r="A3228" s="386" t="s">
        <v>96</v>
      </c>
      <c r="B3228" s="386" t="s">
        <v>5</v>
      </c>
      <c r="C3228" s="386"/>
      <c r="D3228" s="387">
        <v>45261</v>
      </c>
      <c r="E3228" s="386">
        <v>12</v>
      </c>
      <c r="F3228" s="386">
        <v>2023</v>
      </c>
      <c r="G3228" s="388">
        <v>30</v>
      </c>
      <c r="H3228" s="388">
        <v>28</v>
      </c>
      <c r="I3228" s="388">
        <v>2.8</v>
      </c>
      <c r="J3228" s="388">
        <v>5.9407899999999998</v>
      </c>
      <c r="K3228" s="386" t="s">
        <v>96</v>
      </c>
      <c r="L3228" s="386" t="s">
        <v>377</v>
      </c>
      <c r="M3228" s="386" t="s">
        <v>243</v>
      </c>
      <c r="N3228" s="386" t="s">
        <v>83</v>
      </c>
      <c r="O3228" s="386" t="s">
        <v>378</v>
      </c>
      <c r="P3228" s="386" t="s">
        <v>46</v>
      </c>
      <c r="Q3228" s="386" t="s">
        <v>236</v>
      </c>
      <c r="R3228" s="386"/>
      <c r="S3228" s="386"/>
      <c r="T3228" s="386" t="s">
        <v>394</v>
      </c>
      <c r="U3228" s="386" t="s">
        <v>409</v>
      </c>
    </row>
    <row r="3229" spans="1:21">
      <c r="A3229" s="386" t="s">
        <v>96</v>
      </c>
      <c r="B3229" s="386" t="s">
        <v>11</v>
      </c>
      <c r="C3229" s="386"/>
      <c r="D3229" s="387">
        <v>45261</v>
      </c>
      <c r="E3229" s="386">
        <v>12</v>
      </c>
      <c r="F3229" s="386">
        <v>2023</v>
      </c>
      <c r="G3229" s="388">
        <v>60</v>
      </c>
      <c r="H3229" s="388">
        <v>28</v>
      </c>
      <c r="I3229" s="388">
        <v>5.6</v>
      </c>
      <c r="J3229" s="388">
        <v>3.39</v>
      </c>
      <c r="K3229" s="386" t="s">
        <v>96</v>
      </c>
      <c r="L3229" s="386" t="s">
        <v>377</v>
      </c>
      <c r="M3229" s="386" t="s">
        <v>243</v>
      </c>
      <c r="N3229" s="386" t="s">
        <v>83</v>
      </c>
      <c r="O3229" s="386" t="s">
        <v>378</v>
      </c>
      <c r="P3229" s="386" t="s">
        <v>46</v>
      </c>
      <c r="Q3229" s="386" t="s">
        <v>236</v>
      </c>
      <c r="R3229" s="386"/>
      <c r="S3229" s="386"/>
      <c r="T3229" s="386" t="s">
        <v>394</v>
      </c>
      <c r="U3229" s="386" t="s">
        <v>409</v>
      </c>
    </row>
    <row r="3230" spans="1:21">
      <c r="A3230" s="386" t="s">
        <v>96</v>
      </c>
      <c r="B3230" s="386" t="s">
        <v>12</v>
      </c>
      <c r="C3230" s="386"/>
      <c r="D3230" s="387">
        <v>45261</v>
      </c>
      <c r="E3230" s="386">
        <v>12</v>
      </c>
      <c r="F3230" s="386">
        <v>2023</v>
      </c>
      <c r="G3230" s="388">
        <v>30</v>
      </c>
      <c r="H3230" s="388">
        <v>28</v>
      </c>
      <c r="I3230" s="388">
        <v>2.8</v>
      </c>
      <c r="J3230" s="388">
        <v>10.33</v>
      </c>
      <c r="K3230" s="386" t="s">
        <v>96</v>
      </c>
      <c r="L3230" s="386" t="s">
        <v>377</v>
      </c>
      <c r="M3230" s="386" t="s">
        <v>243</v>
      </c>
      <c r="N3230" s="386" t="s">
        <v>83</v>
      </c>
      <c r="O3230" s="386" t="s">
        <v>378</v>
      </c>
      <c r="P3230" s="386" t="s">
        <v>46</v>
      </c>
      <c r="Q3230" s="386" t="s">
        <v>236</v>
      </c>
      <c r="R3230" s="386"/>
      <c r="S3230" s="386"/>
      <c r="T3230" s="386" t="s">
        <v>394</v>
      </c>
      <c r="U3230" s="386" t="s">
        <v>409</v>
      </c>
    </row>
    <row r="3231" spans="1:21">
      <c r="A3231" s="386" t="s">
        <v>96</v>
      </c>
      <c r="B3231" s="386" t="s">
        <v>15</v>
      </c>
      <c r="C3231" s="386"/>
      <c r="D3231" s="387">
        <v>45261</v>
      </c>
      <c r="E3231" s="386">
        <v>12</v>
      </c>
      <c r="F3231" s="386">
        <v>2023</v>
      </c>
      <c r="G3231" s="388">
        <v>0</v>
      </c>
      <c r="H3231" s="388">
        <v>28</v>
      </c>
      <c r="I3231" s="388">
        <v>0</v>
      </c>
      <c r="J3231" s="388">
        <v>0</v>
      </c>
      <c r="K3231" s="386" t="s">
        <v>96</v>
      </c>
      <c r="L3231" s="386" t="s">
        <v>377</v>
      </c>
      <c r="M3231" s="386" t="s">
        <v>243</v>
      </c>
      <c r="N3231" s="386" t="s">
        <v>83</v>
      </c>
      <c r="O3231" s="386" t="s">
        <v>378</v>
      </c>
      <c r="P3231" s="386" t="s">
        <v>46</v>
      </c>
      <c r="Q3231" s="386" t="s">
        <v>236</v>
      </c>
      <c r="R3231" s="386"/>
      <c r="S3231" s="386"/>
      <c r="T3231" s="386" t="s">
        <v>394</v>
      </c>
      <c r="U3231" s="386" t="s">
        <v>409</v>
      </c>
    </row>
    <row r="3232" spans="1:21">
      <c r="A3232" s="386" t="s">
        <v>96</v>
      </c>
      <c r="B3232" s="386" t="s">
        <v>16</v>
      </c>
      <c r="C3232" s="386"/>
      <c r="D3232" s="387">
        <v>45261</v>
      </c>
      <c r="E3232" s="386">
        <v>12</v>
      </c>
      <c r="F3232" s="386">
        <v>2023</v>
      </c>
      <c r="G3232" s="388">
        <v>15</v>
      </c>
      <c r="H3232" s="388">
        <v>28</v>
      </c>
      <c r="I3232" s="388">
        <v>1.4</v>
      </c>
      <c r="J3232" s="388">
        <v>0</v>
      </c>
      <c r="K3232" s="386" t="s">
        <v>96</v>
      </c>
      <c r="L3232" s="386" t="s">
        <v>377</v>
      </c>
      <c r="M3232" s="386" t="s">
        <v>243</v>
      </c>
      <c r="N3232" s="386" t="s">
        <v>83</v>
      </c>
      <c r="O3232" s="386" t="s">
        <v>378</v>
      </c>
      <c r="P3232" s="386" t="s">
        <v>46</v>
      </c>
      <c r="Q3232" s="386" t="s">
        <v>236</v>
      </c>
      <c r="R3232" s="386"/>
      <c r="S3232" s="386"/>
      <c r="T3232" s="386" t="s">
        <v>394</v>
      </c>
      <c r="U3232" s="386" t="s">
        <v>409</v>
      </c>
    </row>
    <row r="3233" spans="1:21">
      <c r="A3233" s="386" t="s">
        <v>96</v>
      </c>
      <c r="B3233" s="386" t="s">
        <v>17</v>
      </c>
      <c r="C3233" s="386"/>
      <c r="D3233" s="387">
        <v>45261</v>
      </c>
      <c r="E3233" s="386">
        <v>12</v>
      </c>
      <c r="F3233" s="386">
        <v>2023</v>
      </c>
      <c r="G3233" s="388">
        <v>0</v>
      </c>
      <c r="H3233" s="388">
        <v>28</v>
      </c>
      <c r="I3233" s="388">
        <v>0</v>
      </c>
      <c r="J3233" s="388">
        <v>0</v>
      </c>
      <c r="K3233" s="386" t="s">
        <v>96</v>
      </c>
      <c r="L3233" s="386" t="s">
        <v>377</v>
      </c>
      <c r="M3233" s="386" t="s">
        <v>243</v>
      </c>
      <c r="N3233" s="386" t="s">
        <v>83</v>
      </c>
      <c r="O3233" s="386" t="s">
        <v>378</v>
      </c>
      <c r="P3233" s="386" t="s">
        <v>46</v>
      </c>
      <c r="Q3233" s="386" t="s">
        <v>236</v>
      </c>
      <c r="R3233" s="386"/>
      <c r="S3233" s="386"/>
      <c r="T3233" s="386" t="s">
        <v>394</v>
      </c>
      <c r="U3233" s="386" t="s">
        <v>409</v>
      </c>
    </row>
    <row r="3234" spans="1:21">
      <c r="A3234" s="386" t="s">
        <v>96</v>
      </c>
      <c r="B3234" s="386" t="s">
        <v>132</v>
      </c>
      <c r="C3234" s="386"/>
      <c r="D3234" s="387">
        <v>45261</v>
      </c>
      <c r="E3234" s="386">
        <v>12</v>
      </c>
      <c r="F3234" s="386">
        <v>2023</v>
      </c>
      <c r="G3234" s="388">
        <v>0</v>
      </c>
      <c r="H3234" s="388">
        <v>28</v>
      </c>
      <c r="I3234" s="388">
        <v>0</v>
      </c>
      <c r="J3234" s="388">
        <v>0</v>
      </c>
      <c r="K3234" s="386" t="s">
        <v>96</v>
      </c>
      <c r="L3234" s="386" t="s">
        <v>377</v>
      </c>
      <c r="M3234" s="386" t="s">
        <v>243</v>
      </c>
      <c r="N3234" s="386" t="s">
        <v>83</v>
      </c>
      <c r="O3234" s="386" t="s">
        <v>378</v>
      </c>
      <c r="P3234" s="386" t="s">
        <v>46</v>
      </c>
      <c r="Q3234" s="386" t="s">
        <v>236</v>
      </c>
      <c r="R3234" s="386"/>
      <c r="S3234" s="386"/>
      <c r="T3234" s="386" t="s">
        <v>394</v>
      </c>
      <c r="U3234" s="386" t="s">
        <v>409</v>
      </c>
    </row>
    <row r="3235" spans="1:21">
      <c r="A3235" s="386" t="s">
        <v>96</v>
      </c>
      <c r="B3235" s="386" t="s">
        <v>13</v>
      </c>
      <c r="C3235" s="386"/>
      <c r="D3235" s="387">
        <v>45261</v>
      </c>
      <c r="E3235" s="386">
        <v>12</v>
      </c>
      <c r="F3235" s="386">
        <v>2023</v>
      </c>
      <c r="G3235" s="388">
        <v>0</v>
      </c>
      <c r="H3235" s="388">
        <v>28</v>
      </c>
      <c r="I3235" s="388">
        <v>0</v>
      </c>
      <c r="J3235" s="388">
        <v>0</v>
      </c>
      <c r="K3235" s="386" t="s">
        <v>96</v>
      </c>
      <c r="L3235" s="386" t="s">
        <v>377</v>
      </c>
      <c r="M3235" s="386" t="s">
        <v>243</v>
      </c>
      <c r="N3235" s="386" t="s">
        <v>83</v>
      </c>
      <c r="O3235" s="386" t="s">
        <v>378</v>
      </c>
      <c r="P3235" s="386" t="s">
        <v>46</v>
      </c>
      <c r="Q3235" s="386" t="s">
        <v>236</v>
      </c>
      <c r="R3235" s="386"/>
      <c r="S3235" s="386"/>
      <c r="T3235" s="386" t="s">
        <v>394</v>
      </c>
      <c r="U3235" s="386" t="s">
        <v>409</v>
      </c>
    </row>
    <row r="3236" spans="1:21">
      <c r="A3236" s="386" t="s">
        <v>96</v>
      </c>
      <c r="B3236" s="386" t="s">
        <v>14</v>
      </c>
      <c r="C3236" s="386"/>
      <c r="D3236" s="387">
        <v>45261</v>
      </c>
      <c r="E3236" s="386">
        <v>12</v>
      </c>
      <c r="F3236" s="386">
        <v>2023</v>
      </c>
      <c r="G3236" s="388">
        <v>0</v>
      </c>
      <c r="H3236" s="388">
        <v>28</v>
      </c>
      <c r="I3236" s="388">
        <v>0</v>
      </c>
      <c r="J3236" s="388">
        <v>0</v>
      </c>
      <c r="K3236" s="386" t="s">
        <v>96</v>
      </c>
      <c r="L3236" s="386" t="s">
        <v>377</v>
      </c>
      <c r="M3236" s="386" t="s">
        <v>243</v>
      </c>
      <c r="N3236" s="386" t="s">
        <v>83</v>
      </c>
      <c r="O3236" s="386" t="s">
        <v>378</v>
      </c>
      <c r="P3236" s="386" t="s">
        <v>46</v>
      </c>
      <c r="Q3236" s="386" t="s">
        <v>236</v>
      </c>
      <c r="R3236" s="386"/>
      <c r="S3236" s="386"/>
      <c r="T3236" s="386" t="s">
        <v>394</v>
      </c>
      <c r="U3236" s="386" t="s">
        <v>409</v>
      </c>
    </row>
    <row r="3237" spans="1:21">
      <c r="A3237" s="386" t="s">
        <v>98</v>
      </c>
      <c r="B3237" s="386" t="s">
        <v>7</v>
      </c>
      <c r="C3237" s="386"/>
      <c r="D3237" s="387">
        <v>45261</v>
      </c>
      <c r="E3237" s="386">
        <v>12</v>
      </c>
      <c r="F3237" s="386">
        <v>2023</v>
      </c>
      <c r="G3237" s="388">
        <v>32.5</v>
      </c>
      <c r="H3237" s="388">
        <v>28</v>
      </c>
      <c r="I3237" s="388">
        <v>3.0333333333333332</v>
      </c>
      <c r="J3237" s="388">
        <v>-27.201800000000002</v>
      </c>
      <c r="K3237" s="386" t="s">
        <v>98</v>
      </c>
      <c r="L3237" s="386" t="s">
        <v>41</v>
      </c>
      <c r="M3237" s="386" t="s">
        <v>243</v>
      </c>
      <c r="N3237" s="386" t="s">
        <v>83</v>
      </c>
      <c r="O3237" s="386" t="s">
        <v>99</v>
      </c>
      <c r="P3237" s="386" t="s">
        <v>46</v>
      </c>
      <c r="Q3237" s="386" t="s">
        <v>100</v>
      </c>
      <c r="R3237" s="386"/>
      <c r="S3237" s="386"/>
      <c r="T3237" s="386" t="s">
        <v>394</v>
      </c>
      <c r="U3237" s="386" t="s">
        <v>409</v>
      </c>
    </row>
    <row r="3238" spans="1:21">
      <c r="A3238" s="386" t="s">
        <v>98</v>
      </c>
      <c r="B3238" s="386" t="s">
        <v>8</v>
      </c>
      <c r="C3238" s="386"/>
      <c r="D3238" s="387">
        <v>45261</v>
      </c>
      <c r="E3238" s="386">
        <v>12</v>
      </c>
      <c r="F3238" s="386">
        <v>2023</v>
      </c>
      <c r="G3238" s="388">
        <v>3.25</v>
      </c>
      <c r="H3238" s="388">
        <v>28</v>
      </c>
      <c r="I3238" s="388">
        <v>0.30333333333333334</v>
      </c>
      <c r="J3238" s="388">
        <v>0.68</v>
      </c>
      <c r="K3238" s="386" t="s">
        <v>98</v>
      </c>
      <c r="L3238" s="386" t="s">
        <v>41</v>
      </c>
      <c r="M3238" s="386" t="s">
        <v>243</v>
      </c>
      <c r="N3238" s="386" t="s">
        <v>83</v>
      </c>
      <c r="O3238" s="386" t="s">
        <v>99</v>
      </c>
      <c r="P3238" s="386" t="s">
        <v>46</v>
      </c>
      <c r="Q3238" s="386" t="s">
        <v>100</v>
      </c>
      <c r="R3238" s="386"/>
      <c r="S3238" s="386"/>
      <c r="T3238" s="386" t="s">
        <v>394</v>
      </c>
      <c r="U3238" s="386" t="s">
        <v>409</v>
      </c>
    </row>
    <row r="3239" spans="1:21">
      <c r="A3239" s="386" t="s">
        <v>98</v>
      </c>
      <c r="B3239" s="386" t="s">
        <v>9</v>
      </c>
      <c r="C3239" s="386"/>
      <c r="D3239" s="387">
        <v>45261</v>
      </c>
      <c r="E3239" s="386">
        <v>12</v>
      </c>
      <c r="F3239" s="386">
        <v>2023</v>
      </c>
      <c r="G3239" s="388">
        <v>8.125</v>
      </c>
      <c r="H3239" s="388">
        <v>28</v>
      </c>
      <c r="I3239" s="388">
        <v>0.7583333333333333</v>
      </c>
      <c r="J3239" s="388">
        <v>40.89</v>
      </c>
      <c r="K3239" s="386" t="s">
        <v>98</v>
      </c>
      <c r="L3239" s="386" t="s">
        <v>41</v>
      </c>
      <c r="M3239" s="386" t="s">
        <v>243</v>
      </c>
      <c r="N3239" s="386" t="s">
        <v>83</v>
      </c>
      <c r="O3239" s="386" t="s">
        <v>99</v>
      </c>
      <c r="P3239" s="386" t="s">
        <v>46</v>
      </c>
      <c r="Q3239" s="386" t="s">
        <v>100</v>
      </c>
      <c r="R3239" s="386"/>
      <c r="S3239" s="386"/>
      <c r="T3239" s="386" t="s">
        <v>394</v>
      </c>
      <c r="U3239" s="386" t="s">
        <v>409</v>
      </c>
    </row>
    <row r="3240" spans="1:21">
      <c r="A3240" s="386" t="s">
        <v>98</v>
      </c>
      <c r="B3240" s="386" t="s">
        <v>10</v>
      </c>
      <c r="C3240" s="386"/>
      <c r="D3240" s="387">
        <v>45261</v>
      </c>
      <c r="E3240" s="386">
        <v>12</v>
      </c>
      <c r="F3240" s="386">
        <v>2023</v>
      </c>
      <c r="G3240" s="388">
        <v>1.625</v>
      </c>
      <c r="H3240" s="388">
        <v>28</v>
      </c>
      <c r="I3240" s="388">
        <v>0.15166666666666667</v>
      </c>
      <c r="J3240" s="388">
        <v>0</v>
      </c>
      <c r="K3240" s="386" t="s">
        <v>98</v>
      </c>
      <c r="L3240" s="386" t="s">
        <v>41</v>
      </c>
      <c r="M3240" s="386" t="s">
        <v>243</v>
      </c>
      <c r="N3240" s="386" t="s">
        <v>83</v>
      </c>
      <c r="O3240" s="386" t="s">
        <v>99</v>
      </c>
      <c r="P3240" s="386" t="s">
        <v>46</v>
      </c>
      <c r="Q3240" s="386" t="s">
        <v>100</v>
      </c>
      <c r="R3240" s="386"/>
      <c r="S3240" s="386"/>
      <c r="T3240" s="386" t="s">
        <v>394</v>
      </c>
      <c r="U3240" s="386" t="s">
        <v>409</v>
      </c>
    </row>
    <row r="3241" spans="1:21">
      <c r="A3241" s="386" t="s">
        <v>98</v>
      </c>
      <c r="B3241" s="386" t="s">
        <v>5</v>
      </c>
      <c r="C3241" s="386"/>
      <c r="D3241" s="387">
        <v>45261</v>
      </c>
      <c r="E3241" s="386">
        <v>12</v>
      </c>
      <c r="F3241" s="386">
        <v>2023</v>
      </c>
      <c r="G3241" s="388">
        <v>29.25</v>
      </c>
      <c r="H3241" s="388">
        <v>28</v>
      </c>
      <c r="I3241" s="388">
        <v>2.73</v>
      </c>
      <c r="J3241" s="388">
        <v>2.09</v>
      </c>
      <c r="K3241" s="386" t="s">
        <v>98</v>
      </c>
      <c r="L3241" s="386" t="s">
        <v>41</v>
      </c>
      <c r="M3241" s="386" t="s">
        <v>243</v>
      </c>
      <c r="N3241" s="386" t="s">
        <v>83</v>
      </c>
      <c r="O3241" s="386" t="s">
        <v>99</v>
      </c>
      <c r="P3241" s="386" t="s">
        <v>46</v>
      </c>
      <c r="Q3241" s="386" t="s">
        <v>100</v>
      </c>
      <c r="R3241" s="386"/>
      <c r="S3241" s="386"/>
      <c r="T3241" s="386" t="s">
        <v>394</v>
      </c>
      <c r="U3241" s="386" t="s">
        <v>409</v>
      </c>
    </row>
    <row r="3242" spans="1:21">
      <c r="A3242" s="386" t="s">
        <v>98</v>
      </c>
      <c r="B3242" s="386" t="s">
        <v>11</v>
      </c>
      <c r="C3242" s="386"/>
      <c r="D3242" s="387">
        <v>45261</v>
      </c>
      <c r="E3242" s="386">
        <v>12</v>
      </c>
      <c r="F3242" s="386">
        <v>2023</v>
      </c>
      <c r="G3242" s="388">
        <v>48.75</v>
      </c>
      <c r="H3242" s="388">
        <v>28</v>
      </c>
      <c r="I3242" s="388">
        <v>4.55</v>
      </c>
      <c r="J3242" s="388">
        <v>0</v>
      </c>
      <c r="K3242" s="386" t="s">
        <v>98</v>
      </c>
      <c r="L3242" s="386" t="s">
        <v>41</v>
      </c>
      <c r="M3242" s="386" t="s">
        <v>243</v>
      </c>
      <c r="N3242" s="386" t="s">
        <v>83</v>
      </c>
      <c r="O3242" s="386" t="s">
        <v>99</v>
      </c>
      <c r="P3242" s="386" t="s">
        <v>46</v>
      </c>
      <c r="Q3242" s="386" t="s">
        <v>100</v>
      </c>
      <c r="R3242" s="386"/>
      <c r="S3242" s="386"/>
      <c r="T3242" s="386" t="s">
        <v>394</v>
      </c>
      <c r="U3242" s="386" t="s">
        <v>409</v>
      </c>
    </row>
    <row r="3243" spans="1:21">
      <c r="A3243" s="386" t="s">
        <v>98</v>
      </c>
      <c r="B3243" s="386" t="s">
        <v>12</v>
      </c>
      <c r="C3243" s="386"/>
      <c r="D3243" s="387">
        <v>45261</v>
      </c>
      <c r="E3243" s="386">
        <v>12</v>
      </c>
      <c r="F3243" s="386">
        <v>2023</v>
      </c>
      <c r="G3243" s="388">
        <v>3.25</v>
      </c>
      <c r="H3243" s="388">
        <v>28</v>
      </c>
      <c r="I3243" s="388">
        <v>0.30333333333333334</v>
      </c>
      <c r="J3243" s="388">
        <v>0</v>
      </c>
      <c r="K3243" s="386" t="s">
        <v>98</v>
      </c>
      <c r="L3243" s="386" t="s">
        <v>41</v>
      </c>
      <c r="M3243" s="386" t="s">
        <v>243</v>
      </c>
      <c r="N3243" s="386" t="s">
        <v>83</v>
      </c>
      <c r="O3243" s="386" t="s">
        <v>99</v>
      </c>
      <c r="P3243" s="386" t="s">
        <v>46</v>
      </c>
      <c r="Q3243" s="386" t="s">
        <v>100</v>
      </c>
      <c r="R3243" s="386"/>
      <c r="S3243" s="386"/>
      <c r="T3243" s="386" t="s">
        <v>394</v>
      </c>
      <c r="U3243" s="386" t="s">
        <v>409</v>
      </c>
    </row>
    <row r="3244" spans="1:21">
      <c r="A3244" s="386" t="s">
        <v>98</v>
      </c>
      <c r="B3244" s="386" t="s">
        <v>15</v>
      </c>
      <c r="C3244" s="386"/>
      <c r="D3244" s="387">
        <v>45261</v>
      </c>
      <c r="E3244" s="386">
        <v>12</v>
      </c>
      <c r="F3244" s="386">
        <v>2023</v>
      </c>
      <c r="G3244" s="388">
        <v>3.25</v>
      </c>
      <c r="H3244" s="388">
        <v>28</v>
      </c>
      <c r="I3244" s="388">
        <v>0.30333333333333334</v>
      </c>
      <c r="J3244" s="388">
        <v>0</v>
      </c>
      <c r="K3244" s="386" t="s">
        <v>98</v>
      </c>
      <c r="L3244" s="386" t="s">
        <v>41</v>
      </c>
      <c r="M3244" s="386" t="s">
        <v>243</v>
      </c>
      <c r="N3244" s="386" t="s">
        <v>83</v>
      </c>
      <c r="O3244" s="386" t="s">
        <v>99</v>
      </c>
      <c r="P3244" s="386" t="s">
        <v>46</v>
      </c>
      <c r="Q3244" s="386" t="s">
        <v>100</v>
      </c>
      <c r="R3244" s="386"/>
      <c r="S3244" s="386"/>
      <c r="T3244" s="386" t="s">
        <v>394</v>
      </c>
      <c r="U3244" s="386" t="s">
        <v>409</v>
      </c>
    </row>
    <row r="3245" spans="1:21">
      <c r="A3245" s="386" t="s">
        <v>98</v>
      </c>
      <c r="B3245" s="386" t="s">
        <v>16</v>
      </c>
      <c r="C3245" s="386"/>
      <c r="D3245" s="387">
        <v>45261</v>
      </c>
      <c r="E3245" s="386">
        <v>12</v>
      </c>
      <c r="F3245" s="386">
        <v>2023</v>
      </c>
      <c r="G3245" s="388">
        <v>0</v>
      </c>
      <c r="H3245" s="388">
        <v>28</v>
      </c>
      <c r="I3245" s="388">
        <v>0</v>
      </c>
      <c r="J3245" s="388">
        <v>0</v>
      </c>
      <c r="K3245" s="386" t="s">
        <v>98</v>
      </c>
      <c r="L3245" s="386" t="s">
        <v>41</v>
      </c>
      <c r="M3245" s="386" t="s">
        <v>243</v>
      </c>
      <c r="N3245" s="386" t="s">
        <v>83</v>
      </c>
      <c r="O3245" s="386" t="s">
        <v>99</v>
      </c>
      <c r="P3245" s="386" t="s">
        <v>46</v>
      </c>
      <c r="Q3245" s="386" t="s">
        <v>100</v>
      </c>
      <c r="R3245" s="386"/>
      <c r="S3245" s="386"/>
      <c r="T3245" s="386" t="s">
        <v>394</v>
      </c>
      <c r="U3245" s="386" t="s">
        <v>409</v>
      </c>
    </row>
    <row r="3246" spans="1:21">
      <c r="A3246" s="386" t="s">
        <v>98</v>
      </c>
      <c r="B3246" s="386" t="s">
        <v>17</v>
      </c>
      <c r="C3246" s="386"/>
      <c r="D3246" s="387">
        <v>45261</v>
      </c>
      <c r="E3246" s="386">
        <v>12</v>
      </c>
      <c r="F3246" s="386">
        <v>2023</v>
      </c>
      <c r="G3246" s="388">
        <v>0</v>
      </c>
      <c r="H3246" s="388">
        <v>28</v>
      </c>
      <c r="I3246" s="388">
        <v>0</v>
      </c>
      <c r="J3246" s="388">
        <v>0</v>
      </c>
      <c r="K3246" s="386" t="s">
        <v>98</v>
      </c>
      <c r="L3246" s="386" t="s">
        <v>41</v>
      </c>
      <c r="M3246" s="386" t="s">
        <v>243</v>
      </c>
      <c r="N3246" s="386" t="s">
        <v>83</v>
      </c>
      <c r="O3246" s="386" t="s">
        <v>99</v>
      </c>
      <c r="P3246" s="386" t="s">
        <v>46</v>
      </c>
      <c r="Q3246" s="386" t="s">
        <v>100</v>
      </c>
      <c r="R3246" s="386"/>
      <c r="S3246" s="386"/>
      <c r="T3246" s="386" t="s">
        <v>394</v>
      </c>
      <c r="U3246" s="386" t="s">
        <v>409</v>
      </c>
    </row>
    <row r="3247" spans="1:21">
      <c r="A3247" s="386" t="s">
        <v>98</v>
      </c>
      <c r="B3247" s="386" t="s">
        <v>132</v>
      </c>
      <c r="C3247" s="386"/>
      <c r="D3247" s="387">
        <v>45261</v>
      </c>
      <c r="E3247" s="386">
        <v>12</v>
      </c>
      <c r="F3247" s="386">
        <v>2023</v>
      </c>
      <c r="G3247" s="388">
        <v>0</v>
      </c>
      <c r="H3247" s="388">
        <v>28</v>
      </c>
      <c r="I3247" s="388">
        <v>0</v>
      </c>
      <c r="J3247" s="388">
        <v>0</v>
      </c>
      <c r="K3247" s="386" t="s">
        <v>98</v>
      </c>
      <c r="L3247" s="386" t="s">
        <v>41</v>
      </c>
      <c r="M3247" s="386" t="s">
        <v>243</v>
      </c>
      <c r="N3247" s="386" t="s">
        <v>83</v>
      </c>
      <c r="O3247" s="386" t="s">
        <v>99</v>
      </c>
      <c r="P3247" s="386" t="s">
        <v>46</v>
      </c>
      <c r="Q3247" s="386" t="s">
        <v>100</v>
      </c>
      <c r="R3247" s="386"/>
      <c r="S3247" s="386"/>
      <c r="T3247" s="386" t="s">
        <v>394</v>
      </c>
      <c r="U3247" s="386" t="s">
        <v>409</v>
      </c>
    </row>
    <row r="3248" spans="1:21">
      <c r="A3248" s="386" t="s">
        <v>98</v>
      </c>
      <c r="B3248" s="386" t="s">
        <v>13</v>
      </c>
      <c r="C3248" s="386"/>
      <c r="D3248" s="387">
        <v>45261</v>
      </c>
      <c r="E3248" s="386">
        <v>12</v>
      </c>
      <c r="F3248" s="386">
        <v>2023</v>
      </c>
      <c r="G3248" s="388">
        <v>0</v>
      </c>
      <c r="H3248" s="388">
        <v>28</v>
      </c>
      <c r="I3248" s="388">
        <v>0</v>
      </c>
      <c r="J3248" s="388">
        <v>0</v>
      </c>
      <c r="K3248" s="386" t="s">
        <v>98</v>
      </c>
      <c r="L3248" s="386" t="s">
        <v>41</v>
      </c>
      <c r="M3248" s="386" t="s">
        <v>243</v>
      </c>
      <c r="N3248" s="386" t="s">
        <v>83</v>
      </c>
      <c r="O3248" s="386" t="s">
        <v>99</v>
      </c>
      <c r="P3248" s="386" t="s">
        <v>46</v>
      </c>
      <c r="Q3248" s="386" t="s">
        <v>100</v>
      </c>
      <c r="R3248" s="386"/>
      <c r="S3248" s="386"/>
      <c r="T3248" s="386" t="s">
        <v>394</v>
      </c>
      <c r="U3248" s="386" t="s">
        <v>409</v>
      </c>
    </row>
    <row r="3249" spans="1:21">
      <c r="A3249" s="386" t="s">
        <v>98</v>
      </c>
      <c r="B3249" s="386" t="s">
        <v>14</v>
      </c>
      <c r="C3249" s="386"/>
      <c r="D3249" s="387">
        <v>45261</v>
      </c>
      <c r="E3249" s="386">
        <v>12</v>
      </c>
      <c r="F3249" s="386">
        <v>2023</v>
      </c>
      <c r="G3249" s="388">
        <v>0</v>
      </c>
      <c r="H3249" s="388">
        <v>28</v>
      </c>
      <c r="I3249" s="388">
        <v>0</v>
      </c>
      <c r="J3249" s="388">
        <v>0</v>
      </c>
      <c r="K3249" s="386" t="s">
        <v>98</v>
      </c>
      <c r="L3249" s="386" t="s">
        <v>41</v>
      </c>
      <c r="M3249" s="386" t="s">
        <v>243</v>
      </c>
      <c r="N3249" s="386" t="s">
        <v>83</v>
      </c>
      <c r="O3249" s="386" t="s">
        <v>99</v>
      </c>
      <c r="P3249" s="386" t="s">
        <v>46</v>
      </c>
      <c r="Q3249" s="386" t="s">
        <v>100</v>
      </c>
      <c r="R3249" s="386"/>
      <c r="S3249" s="386"/>
      <c r="T3249" s="386" t="s">
        <v>394</v>
      </c>
      <c r="U3249" s="386" t="s">
        <v>409</v>
      </c>
    </row>
    <row r="3250" spans="1:21">
      <c r="A3250" s="386" t="s">
        <v>379</v>
      </c>
      <c r="B3250" s="386" t="s">
        <v>7</v>
      </c>
      <c r="C3250" s="386"/>
      <c r="D3250" s="387">
        <v>45261</v>
      </c>
      <c r="E3250" s="386">
        <v>12</v>
      </c>
      <c r="F3250" s="386">
        <v>2023</v>
      </c>
      <c r="G3250" s="388">
        <v>22.536000000000005</v>
      </c>
      <c r="H3250" s="388">
        <v>28</v>
      </c>
      <c r="I3250" s="388">
        <v>2.1033600000000003</v>
      </c>
      <c r="J3250" s="388">
        <v>15.23958</v>
      </c>
      <c r="K3250" s="386" t="s">
        <v>379</v>
      </c>
      <c r="L3250" s="386" t="s">
        <v>41</v>
      </c>
      <c r="M3250" s="386" t="s">
        <v>243</v>
      </c>
      <c r="N3250" s="386" t="s">
        <v>380</v>
      </c>
      <c r="O3250" s="386" t="s">
        <v>102</v>
      </c>
      <c r="P3250" s="386" t="s">
        <v>46</v>
      </c>
      <c r="Q3250" s="386" t="s">
        <v>103</v>
      </c>
      <c r="R3250" s="386"/>
      <c r="S3250" s="386"/>
      <c r="T3250" s="386" t="s">
        <v>394</v>
      </c>
      <c r="U3250" s="386" t="s">
        <v>409</v>
      </c>
    </row>
    <row r="3251" spans="1:21">
      <c r="A3251" s="386" t="s">
        <v>379</v>
      </c>
      <c r="B3251" s="386" t="s">
        <v>8</v>
      </c>
      <c r="C3251" s="386"/>
      <c r="D3251" s="387">
        <v>45261</v>
      </c>
      <c r="E3251" s="386">
        <v>12</v>
      </c>
      <c r="F3251" s="386">
        <v>2023</v>
      </c>
      <c r="G3251" s="388">
        <v>21.8</v>
      </c>
      <c r="H3251" s="388">
        <v>28</v>
      </c>
      <c r="I3251" s="388">
        <v>2.0346666666666664</v>
      </c>
      <c r="J3251" s="388">
        <v>0</v>
      </c>
      <c r="K3251" s="386" t="s">
        <v>379</v>
      </c>
      <c r="L3251" s="386" t="s">
        <v>41</v>
      </c>
      <c r="M3251" s="386" t="s">
        <v>243</v>
      </c>
      <c r="N3251" s="386" t="s">
        <v>380</v>
      </c>
      <c r="O3251" s="386" t="s">
        <v>102</v>
      </c>
      <c r="P3251" s="386" t="s">
        <v>46</v>
      </c>
      <c r="Q3251" s="386" t="s">
        <v>103</v>
      </c>
      <c r="R3251" s="386"/>
      <c r="S3251" s="386"/>
      <c r="T3251" s="386" t="s">
        <v>394</v>
      </c>
      <c r="U3251" s="386" t="s">
        <v>409</v>
      </c>
    </row>
    <row r="3252" spans="1:21">
      <c r="A3252" s="386" t="s">
        <v>379</v>
      </c>
      <c r="B3252" s="386" t="s">
        <v>9</v>
      </c>
      <c r="C3252" s="386"/>
      <c r="D3252" s="387">
        <v>45261</v>
      </c>
      <c r="E3252" s="386">
        <v>12</v>
      </c>
      <c r="F3252" s="386">
        <v>2023</v>
      </c>
      <c r="G3252" s="388">
        <v>22.896000000000001</v>
      </c>
      <c r="H3252" s="388">
        <v>28</v>
      </c>
      <c r="I3252" s="388">
        <v>2.1369599999999997</v>
      </c>
      <c r="J3252" s="388">
        <v>0</v>
      </c>
      <c r="K3252" s="386" t="s">
        <v>379</v>
      </c>
      <c r="L3252" s="386" t="s">
        <v>41</v>
      </c>
      <c r="M3252" s="386" t="s">
        <v>243</v>
      </c>
      <c r="N3252" s="386" t="s">
        <v>380</v>
      </c>
      <c r="O3252" s="386" t="s">
        <v>102</v>
      </c>
      <c r="P3252" s="386" t="s">
        <v>46</v>
      </c>
      <c r="Q3252" s="386" t="s">
        <v>103</v>
      </c>
      <c r="R3252" s="386"/>
      <c r="S3252" s="386"/>
      <c r="T3252" s="386" t="s">
        <v>394</v>
      </c>
      <c r="U3252" s="386" t="s">
        <v>409</v>
      </c>
    </row>
    <row r="3253" spans="1:21">
      <c r="A3253" s="386" t="s">
        <v>379</v>
      </c>
      <c r="B3253" s="386" t="s">
        <v>10</v>
      </c>
      <c r="C3253" s="386"/>
      <c r="D3253" s="387">
        <v>45261</v>
      </c>
      <c r="E3253" s="386">
        <v>12</v>
      </c>
      <c r="F3253" s="386">
        <v>2023</v>
      </c>
      <c r="G3253" s="388">
        <v>1.56</v>
      </c>
      <c r="H3253" s="388">
        <v>28</v>
      </c>
      <c r="I3253" s="388">
        <v>0.14560000000000001</v>
      </c>
      <c r="J3253" s="388">
        <v>0</v>
      </c>
      <c r="K3253" s="386" t="s">
        <v>379</v>
      </c>
      <c r="L3253" s="386" t="s">
        <v>41</v>
      </c>
      <c r="M3253" s="386" t="s">
        <v>243</v>
      </c>
      <c r="N3253" s="386" t="s">
        <v>380</v>
      </c>
      <c r="O3253" s="386" t="s">
        <v>102</v>
      </c>
      <c r="P3253" s="386" t="s">
        <v>46</v>
      </c>
      <c r="Q3253" s="386" t="s">
        <v>103</v>
      </c>
      <c r="R3253" s="386"/>
      <c r="S3253" s="386"/>
      <c r="T3253" s="386" t="s">
        <v>394</v>
      </c>
      <c r="U3253" s="386" t="s">
        <v>409</v>
      </c>
    </row>
    <row r="3254" spans="1:21">
      <c r="A3254" s="386" t="s">
        <v>379</v>
      </c>
      <c r="B3254" s="386" t="s">
        <v>5</v>
      </c>
      <c r="C3254" s="386"/>
      <c r="D3254" s="387">
        <v>45261</v>
      </c>
      <c r="E3254" s="386">
        <v>12</v>
      </c>
      <c r="F3254" s="386">
        <v>2023</v>
      </c>
      <c r="G3254" s="388">
        <v>8.0959999999999983</v>
      </c>
      <c r="H3254" s="388">
        <v>28</v>
      </c>
      <c r="I3254" s="388">
        <v>0.75562666666666656</v>
      </c>
      <c r="J3254" s="388">
        <v>0</v>
      </c>
      <c r="K3254" s="386" t="s">
        <v>379</v>
      </c>
      <c r="L3254" s="386" t="s">
        <v>41</v>
      </c>
      <c r="M3254" s="386" t="s">
        <v>243</v>
      </c>
      <c r="N3254" s="386" t="s">
        <v>380</v>
      </c>
      <c r="O3254" s="386" t="s">
        <v>102</v>
      </c>
      <c r="P3254" s="386" t="s">
        <v>46</v>
      </c>
      <c r="Q3254" s="386" t="s">
        <v>103</v>
      </c>
      <c r="R3254" s="386"/>
      <c r="S3254" s="386"/>
      <c r="T3254" s="386" t="s">
        <v>394</v>
      </c>
      <c r="U3254" s="386" t="s">
        <v>409</v>
      </c>
    </row>
    <row r="3255" spans="1:21">
      <c r="A3255" s="386" t="s">
        <v>379</v>
      </c>
      <c r="B3255" s="386" t="s">
        <v>11</v>
      </c>
      <c r="C3255" s="386"/>
      <c r="D3255" s="387">
        <v>45261</v>
      </c>
      <c r="E3255" s="386">
        <v>12</v>
      </c>
      <c r="F3255" s="386">
        <v>2023</v>
      </c>
      <c r="G3255" s="388">
        <v>3.1120000000000001</v>
      </c>
      <c r="H3255" s="388">
        <v>28</v>
      </c>
      <c r="I3255" s="388">
        <v>0.29045333333333334</v>
      </c>
      <c r="J3255" s="388">
        <v>0</v>
      </c>
      <c r="K3255" s="386" t="s">
        <v>379</v>
      </c>
      <c r="L3255" s="386" t="s">
        <v>41</v>
      </c>
      <c r="M3255" s="386" t="s">
        <v>243</v>
      </c>
      <c r="N3255" s="386" t="s">
        <v>380</v>
      </c>
      <c r="O3255" s="386" t="s">
        <v>102</v>
      </c>
      <c r="P3255" s="386" t="s">
        <v>46</v>
      </c>
      <c r="Q3255" s="386" t="s">
        <v>103</v>
      </c>
      <c r="R3255" s="386"/>
      <c r="S3255" s="386"/>
      <c r="T3255" s="386" t="s">
        <v>394</v>
      </c>
      <c r="U3255" s="386" t="s">
        <v>409</v>
      </c>
    </row>
    <row r="3256" spans="1:21">
      <c r="A3256" s="386" t="s">
        <v>379</v>
      </c>
      <c r="B3256" s="386" t="s">
        <v>12</v>
      </c>
      <c r="C3256" s="386"/>
      <c r="D3256" s="387">
        <v>45261</v>
      </c>
      <c r="E3256" s="386">
        <v>12</v>
      </c>
      <c r="F3256" s="386">
        <v>2023</v>
      </c>
      <c r="G3256" s="388">
        <v>0</v>
      </c>
      <c r="H3256" s="388">
        <v>28</v>
      </c>
      <c r="I3256" s="388">
        <v>0</v>
      </c>
      <c r="J3256" s="388">
        <v>0</v>
      </c>
      <c r="K3256" s="386" t="s">
        <v>379</v>
      </c>
      <c r="L3256" s="386" t="s">
        <v>41</v>
      </c>
      <c r="M3256" s="386" t="s">
        <v>243</v>
      </c>
      <c r="N3256" s="386" t="s">
        <v>380</v>
      </c>
      <c r="O3256" s="386" t="s">
        <v>102</v>
      </c>
      <c r="P3256" s="386" t="s">
        <v>46</v>
      </c>
      <c r="Q3256" s="386" t="s">
        <v>103</v>
      </c>
      <c r="R3256" s="386"/>
      <c r="S3256" s="386"/>
      <c r="T3256" s="386" t="s">
        <v>394</v>
      </c>
      <c r="U3256" s="386" t="s">
        <v>409</v>
      </c>
    </row>
    <row r="3257" spans="1:21">
      <c r="A3257" s="386" t="s">
        <v>379</v>
      </c>
      <c r="B3257" s="386" t="s">
        <v>15</v>
      </c>
      <c r="C3257" s="386"/>
      <c r="D3257" s="387">
        <v>45261</v>
      </c>
      <c r="E3257" s="386">
        <v>12</v>
      </c>
      <c r="F3257" s="386">
        <v>2023</v>
      </c>
      <c r="G3257" s="388">
        <v>0</v>
      </c>
      <c r="H3257" s="388">
        <v>28</v>
      </c>
      <c r="I3257" s="388">
        <v>0</v>
      </c>
      <c r="J3257" s="388">
        <v>0</v>
      </c>
      <c r="K3257" s="386" t="s">
        <v>379</v>
      </c>
      <c r="L3257" s="386" t="s">
        <v>41</v>
      </c>
      <c r="M3257" s="386" t="s">
        <v>243</v>
      </c>
      <c r="N3257" s="386" t="s">
        <v>380</v>
      </c>
      <c r="O3257" s="386" t="s">
        <v>102</v>
      </c>
      <c r="P3257" s="386" t="s">
        <v>46</v>
      </c>
      <c r="Q3257" s="386" t="s">
        <v>103</v>
      </c>
      <c r="R3257" s="386"/>
      <c r="S3257" s="386"/>
      <c r="T3257" s="386" t="s">
        <v>394</v>
      </c>
      <c r="U3257" s="386" t="s">
        <v>409</v>
      </c>
    </row>
    <row r="3258" spans="1:21">
      <c r="A3258" s="386" t="s">
        <v>379</v>
      </c>
      <c r="B3258" s="386" t="s">
        <v>16</v>
      </c>
      <c r="C3258" s="386"/>
      <c r="D3258" s="387">
        <v>45261</v>
      </c>
      <c r="E3258" s="386">
        <v>12</v>
      </c>
      <c r="F3258" s="386">
        <v>2023</v>
      </c>
      <c r="G3258" s="388">
        <v>0</v>
      </c>
      <c r="H3258" s="388">
        <v>28</v>
      </c>
      <c r="I3258" s="388">
        <v>0</v>
      </c>
      <c r="J3258" s="388">
        <v>0</v>
      </c>
      <c r="K3258" s="386" t="s">
        <v>379</v>
      </c>
      <c r="L3258" s="386" t="s">
        <v>41</v>
      </c>
      <c r="M3258" s="386" t="s">
        <v>243</v>
      </c>
      <c r="N3258" s="386" t="s">
        <v>380</v>
      </c>
      <c r="O3258" s="386" t="s">
        <v>102</v>
      </c>
      <c r="P3258" s="386" t="s">
        <v>46</v>
      </c>
      <c r="Q3258" s="386" t="s">
        <v>103</v>
      </c>
      <c r="R3258" s="386"/>
      <c r="S3258" s="386"/>
      <c r="T3258" s="386" t="s">
        <v>394</v>
      </c>
      <c r="U3258" s="386" t="s">
        <v>409</v>
      </c>
    </row>
    <row r="3259" spans="1:21">
      <c r="A3259" s="386" t="s">
        <v>379</v>
      </c>
      <c r="B3259" s="386" t="s">
        <v>17</v>
      </c>
      <c r="C3259" s="386"/>
      <c r="D3259" s="387">
        <v>45261</v>
      </c>
      <c r="E3259" s="386">
        <v>12</v>
      </c>
      <c r="F3259" s="386">
        <v>2023</v>
      </c>
      <c r="G3259" s="388">
        <v>0</v>
      </c>
      <c r="H3259" s="388">
        <v>28</v>
      </c>
      <c r="I3259" s="388">
        <v>0</v>
      </c>
      <c r="J3259" s="388">
        <v>0</v>
      </c>
      <c r="K3259" s="386" t="s">
        <v>379</v>
      </c>
      <c r="L3259" s="386" t="s">
        <v>41</v>
      </c>
      <c r="M3259" s="386" t="s">
        <v>243</v>
      </c>
      <c r="N3259" s="386" t="s">
        <v>380</v>
      </c>
      <c r="O3259" s="386" t="s">
        <v>102</v>
      </c>
      <c r="P3259" s="386" t="s">
        <v>46</v>
      </c>
      <c r="Q3259" s="386" t="s">
        <v>103</v>
      </c>
      <c r="R3259" s="386"/>
      <c r="S3259" s="386"/>
      <c r="T3259" s="386" t="s">
        <v>394</v>
      </c>
      <c r="U3259" s="386" t="s">
        <v>409</v>
      </c>
    </row>
    <row r="3260" spans="1:21">
      <c r="A3260" s="386" t="s">
        <v>379</v>
      </c>
      <c r="B3260" s="386" t="s">
        <v>132</v>
      </c>
      <c r="C3260" s="386"/>
      <c r="D3260" s="387">
        <v>45261</v>
      </c>
      <c r="E3260" s="386">
        <v>12</v>
      </c>
      <c r="F3260" s="386">
        <v>2023</v>
      </c>
      <c r="G3260" s="388">
        <v>0</v>
      </c>
      <c r="H3260" s="388">
        <v>28</v>
      </c>
      <c r="I3260" s="388">
        <v>0</v>
      </c>
      <c r="J3260" s="388">
        <v>0</v>
      </c>
      <c r="K3260" s="386" t="s">
        <v>379</v>
      </c>
      <c r="L3260" s="386" t="s">
        <v>41</v>
      </c>
      <c r="M3260" s="386" t="s">
        <v>243</v>
      </c>
      <c r="N3260" s="386" t="s">
        <v>380</v>
      </c>
      <c r="O3260" s="386" t="s">
        <v>102</v>
      </c>
      <c r="P3260" s="386" t="s">
        <v>46</v>
      </c>
      <c r="Q3260" s="386" t="s">
        <v>103</v>
      </c>
      <c r="R3260" s="386"/>
      <c r="S3260" s="386"/>
      <c r="T3260" s="386" t="s">
        <v>394</v>
      </c>
      <c r="U3260" s="386" t="s">
        <v>409</v>
      </c>
    </row>
    <row r="3261" spans="1:21">
      <c r="A3261" s="386" t="s">
        <v>379</v>
      </c>
      <c r="B3261" s="386" t="s">
        <v>13</v>
      </c>
      <c r="C3261" s="386"/>
      <c r="D3261" s="387">
        <v>45261</v>
      </c>
      <c r="E3261" s="386">
        <v>12</v>
      </c>
      <c r="F3261" s="386">
        <v>2023</v>
      </c>
      <c r="G3261" s="388">
        <v>0</v>
      </c>
      <c r="H3261" s="388">
        <v>28</v>
      </c>
      <c r="I3261" s="388">
        <v>0</v>
      </c>
      <c r="J3261" s="388">
        <v>0</v>
      </c>
      <c r="K3261" s="386" t="s">
        <v>379</v>
      </c>
      <c r="L3261" s="386" t="s">
        <v>41</v>
      </c>
      <c r="M3261" s="386" t="s">
        <v>243</v>
      </c>
      <c r="N3261" s="386" t="s">
        <v>380</v>
      </c>
      <c r="O3261" s="386" t="s">
        <v>102</v>
      </c>
      <c r="P3261" s="386" t="s">
        <v>46</v>
      </c>
      <c r="Q3261" s="386" t="s">
        <v>103</v>
      </c>
      <c r="R3261" s="386"/>
      <c r="S3261" s="386"/>
      <c r="T3261" s="386" t="s">
        <v>394</v>
      </c>
      <c r="U3261" s="386" t="s">
        <v>409</v>
      </c>
    </row>
    <row r="3262" spans="1:21">
      <c r="A3262" s="386" t="s">
        <v>379</v>
      </c>
      <c r="B3262" s="386" t="s">
        <v>14</v>
      </c>
      <c r="C3262" s="386"/>
      <c r="D3262" s="387">
        <v>45261</v>
      </c>
      <c r="E3262" s="386">
        <v>12</v>
      </c>
      <c r="F3262" s="386">
        <v>2023</v>
      </c>
      <c r="G3262" s="388">
        <v>0</v>
      </c>
      <c r="H3262" s="388">
        <v>28</v>
      </c>
      <c r="I3262" s="388">
        <v>0</v>
      </c>
      <c r="J3262" s="388">
        <v>0</v>
      </c>
      <c r="K3262" s="386" t="s">
        <v>379</v>
      </c>
      <c r="L3262" s="386" t="s">
        <v>41</v>
      </c>
      <c r="M3262" s="386" t="s">
        <v>243</v>
      </c>
      <c r="N3262" s="386" t="s">
        <v>380</v>
      </c>
      <c r="O3262" s="386" t="s">
        <v>102</v>
      </c>
      <c r="P3262" s="386" t="s">
        <v>46</v>
      </c>
      <c r="Q3262" s="386" t="s">
        <v>103</v>
      </c>
      <c r="R3262" s="386"/>
      <c r="S3262" s="386"/>
      <c r="T3262" s="386" t="s">
        <v>394</v>
      </c>
      <c r="U3262" s="386" t="s">
        <v>409</v>
      </c>
    </row>
    <row r="3263" spans="1:21">
      <c r="A3263" s="386" t="s">
        <v>104</v>
      </c>
      <c r="B3263" s="386" t="s">
        <v>7</v>
      </c>
      <c r="C3263" s="386"/>
      <c r="D3263" s="387">
        <v>45261</v>
      </c>
      <c r="E3263" s="386">
        <v>12</v>
      </c>
      <c r="F3263" s="386">
        <v>2023</v>
      </c>
      <c r="G3263" s="388">
        <v>50</v>
      </c>
      <c r="H3263" s="388">
        <v>28</v>
      </c>
      <c r="I3263" s="388">
        <v>4.666666666666667</v>
      </c>
      <c r="J3263" s="388">
        <v>14.701200000000002</v>
      </c>
      <c r="K3263" s="386" t="s">
        <v>104</v>
      </c>
      <c r="L3263" s="386" t="s">
        <v>41</v>
      </c>
      <c r="M3263" s="386" t="s">
        <v>243</v>
      </c>
      <c r="N3263" s="386" t="s">
        <v>83</v>
      </c>
      <c r="O3263" s="386" t="s">
        <v>105</v>
      </c>
      <c r="P3263" s="386" t="s">
        <v>46</v>
      </c>
      <c r="Q3263" s="386" t="s">
        <v>106</v>
      </c>
      <c r="R3263" s="386"/>
      <c r="S3263" s="386"/>
      <c r="T3263" s="386" t="s">
        <v>394</v>
      </c>
      <c r="U3263" s="386" t="s">
        <v>409</v>
      </c>
    </row>
    <row r="3264" spans="1:21">
      <c r="A3264" s="386" t="s">
        <v>104</v>
      </c>
      <c r="B3264" s="386" t="s">
        <v>8</v>
      </c>
      <c r="C3264" s="386"/>
      <c r="D3264" s="387">
        <v>45261</v>
      </c>
      <c r="E3264" s="386">
        <v>12</v>
      </c>
      <c r="F3264" s="386">
        <v>2023</v>
      </c>
      <c r="G3264" s="388">
        <v>20</v>
      </c>
      <c r="H3264" s="388">
        <v>28</v>
      </c>
      <c r="I3264" s="388">
        <v>1.8666666666666667</v>
      </c>
      <c r="J3264" s="388">
        <v>0</v>
      </c>
      <c r="K3264" s="386" t="s">
        <v>104</v>
      </c>
      <c r="L3264" s="386" t="s">
        <v>41</v>
      </c>
      <c r="M3264" s="386" t="s">
        <v>243</v>
      </c>
      <c r="N3264" s="386" t="s">
        <v>83</v>
      </c>
      <c r="O3264" s="386" t="s">
        <v>105</v>
      </c>
      <c r="P3264" s="386" t="s">
        <v>46</v>
      </c>
      <c r="Q3264" s="386" t="s">
        <v>106</v>
      </c>
      <c r="R3264" s="386"/>
      <c r="S3264" s="386"/>
      <c r="T3264" s="386" t="s">
        <v>394</v>
      </c>
      <c r="U3264" s="386" t="s">
        <v>409</v>
      </c>
    </row>
    <row r="3265" spans="1:21">
      <c r="A3265" s="386" t="s">
        <v>104</v>
      </c>
      <c r="B3265" s="386" t="s">
        <v>9</v>
      </c>
      <c r="C3265" s="386"/>
      <c r="D3265" s="387">
        <v>45261</v>
      </c>
      <c r="E3265" s="386">
        <v>12</v>
      </c>
      <c r="F3265" s="386">
        <v>2023</v>
      </c>
      <c r="G3265" s="388">
        <v>25</v>
      </c>
      <c r="H3265" s="388">
        <v>28</v>
      </c>
      <c r="I3265" s="388">
        <v>2.3333333333333335</v>
      </c>
      <c r="J3265" s="388">
        <v>4.5252210000000002</v>
      </c>
      <c r="K3265" s="386" t="s">
        <v>104</v>
      </c>
      <c r="L3265" s="386" t="s">
        <v>41</v>
      </c>
      <c r="M3265" s="386" t="s">
        <v>243</v>
      </c>
      <c r="N3265" s="386" t="s">
        <v>83</v>
      </c>
      <c r="O3265" s="386" t="s">
        <v>105</v>
      </c>
      <c r="P3265" s="386" t="s">
        <v>46</v>
      </c>
      <c r="Q3265" s="386" t="s">
        <v>106</v>
      </c>
      <c r="R3265" s="386"/>
      <c r="S3265" s="386"/>
      <c r="T3265" s="386" t="s">
        <v>394</v>
      </c>
      <c r="U3265" s="386" t="s">
        <v>409</v>
      </c>
    </row>
    <row r="3266" spans="1:21">
      <c r="A3266" s="386" t="s">
        <v>104</v>
      </c>
      <c r="B3266" s="386" t="s">
        <v>10</v>
      </c>
      <c r="C3266" s="386"/>
      <c r="D3266" s="387">
        <v>45261</v>
      </c>
      <c r="E3266" s="386">
        <v>12</v>
      </c>
      <c r="F3266" s="386">
        <v>2023</v>
      </c>
      <c r="G3266" s="388">
        <v>65</v>
      </c>
      <c r="H3266" s="388">
        <v>28</v>
      </c>
      <c r="I3266" s="388">
        <v>6.0666666666666664</v>
      </c>
      <c r="J3266" s="388">
        <v>0</v>
      </c>
      <c r="K3266" s="386" t="s">
        <v>104</v>
      </c>
      <c r="L3266" s="386" t="s">
        <v>41</v>
      </c>
      <c r="M3266" s="386" t="s">
        <v>243</v>
      </c>
      <c r="N3266" s="386" t="s">
        <v>83</v>
      </c>
      <c r="O3266" s="386" t="s">
        <v>105</v>
      </c>
      <c r="P3266" s="386" t="s">
        <v>46</v>
      </c>
      <c r="Q3266" s="386" t="s">
        <v>106</v>
      </c>
      <c r="R3266" s="386"/>
      <c r="S3266" s="386"/>
      <c r="T3266" s="386" t="s">
        <v>394</v>
      </c>
      <c r="U3266" s="386" t="s">
        <v>409</v>
      </c>
    </row>
    <row r="3267" spans="1:21">
      <c r="A3267" s="386" t="s">
        <v>104</v>
      </c>
      <c r="B3267" s="386" t="s">
        <v>5</v>
      </c>
      <c r="C3267" s="386"/>
      <c r="D3267" s="387">
        <v>45261</v>
      </c>
      <c r="E3267" s="386">
        <v>12</v>
      </c>
      <c r="F3267" s="386">
        <v>2023</v>
      </c>
      <c r="G3267" s="388">
        <v>24</v>
      </c>
      <c r="H3267" s="388">
        <v>28</v>
      </c>
      <c r="I3267" s="388">
        <v>2.2400000000000002</v>
      </c>
      <c r="J3267" s="388">
        <v>0</v>
      </c>
      <c r="K3267" s="386" t="s">
        <v>104</v>
      </c>
      <c r="L3267" s="386" t="s">
        <v>41</v>
      </c>
      <c r="M3267" s="386" t="s">
        <v>243</v>
      </c>
      <c r="N3267" s="386" t="s">
        <v>83</v>
      </c>
      <c r="O3267" s="386" t="s">
        <v>105</v>
      </c>
      <c r="P3267" s="386" t="s">
        <v>46</v>
      </c>
      <c r="Q3267" s="386" t="s">
        <v>106</v>
      </c>
      <c r="R3267" s="386"/>
      <c r="S3267" s="386"/>
      <c r="T3267" s="386" t="s">
        <v>394</v>
      </c>
      <c r="U3267" s="386" t="s">
        <v>409</v>
      </c>
    </row>
    <row r="3268" spans="1:21">
      <c r="A3268" s="386" t="s">
        <v>104</v>
      </c>
      <c r="B3268" s="386" t="s">
        <v>11</v>
      </c>
      <c r="C3268" s="386"/>
      <c r="D3268" s="387">
        <v>45261</v>
      </c>
      <c r="E3268" s="386">
        <v>12</v>
      </c>
      <c r="F3268" s="386">
        <v>2023</v>
      </c>
      <c r="G3268" s="388">
        <v>60</v>
      </c>
      <c r="H3268" s="388">
        <v>28</v>
      </c>
      <c r="I3268" s="388">
        <v>5.6</v>
      </c>
      <c r="J3268" s="388">
        <v>0</v>
      </c>
      <c r="K3268" s="386" t="s">
        <v>104</v>
      </c>
      <c r="L3268" s="386" t="s">
        <v>41</v>
      </c>
      <c r="M3268" s="386" t="s">
        <v>243</v>
      </c>
      <c r="N3268" s="386" t="s">
        <v>83</v>
      </c>
      <c r="O3268" s="386" t="s">
        <v>105</v>
      </c>
      <c r="P3268" s="386" t="s">
        <v>46</v>
      </c>
      <c r="Q3268" s="386" t="s">
        <v>106</v>
      </c>
      <c r="R3268" s="386"/>
      <c r="S3268" s="386"/>
      <c r="T3268" s="386" t="s">
        <v>394</v>
      </c>
      <c r="U3268" s="386" t="s">
        <v>409</v>
      </c>
    </row>
    <row r="3269" spans="1:21">
      <c r="A3269" s="386" t="s">
        <v>104</v>
      </c>
      <c r="B3269" s="386" t="s">
        <v>12</v>
      </c>
      <c r="C3269" s="386"/>
      <c r="D3269" s="387">
        <v>45261</v>
      </c>
      <c r="E3269" s="386">
        <v>12</v>
      </c>
      <c r="F3269" s="386">
        <v>2023</v>
      </c>
      <c r="G3269" s="388">
        <v>0</v>
      </c>
      <c r="H3269" s="388">
        <v>28</v>
      </c>
      <c r="I3269" s="388">
        <v>0</v>
      </c>
      <c r="J3269" s="388">
        <v>0</v>
      </c>
      <c r="K3269" s="386" t="s">
        <v>104</v>
      </c>
      <c r="L3269" s="386" t="s">
        <v>41</v>
      </c>
      <c r="M3269" s="386" t="s">
        <v>243</v>
      </c>
      <c r="N3269" s="386" t="s">
        <v>83</v>
      </c>
      <c r="O3269" s="386" t="s">
        <v>105</v>
      </c>
      <c r="P3269" s="386" t="s">
        <v>46</v>
      </c>
      <c r="Q3269" s="386" t="s">
        <v>106</v>
      </c>
      <c r="R3269" s="386"/>
      <c r="S3269" s="386"/>
      <c r="T3269" s="386" t="s">
        <v>394</v>
      </c>
      <c r="U3269" s="386" t="s">
        <v>409</v>
      </c>
    </row>
    <row r="3270" spans="1:21">
      <c r="A3270" s="386" t="s">
        <v>104</v>
      </c>
      <c r="B3270" s="386" t="s">
        <v>15</v>
      </c>
      <c r="C3270" s="386"/>
      <c r="D3270" s="387">
        <v>45261</v>
      </c>
      <c r="E3270" s="386">
        <v>12</v>
      </c>
      <c r="F3270" s="386">
        <v>2023</v>
      </c>
      <c r="G3270" s="388">
        <v>0</v>
      </c>
      <c r="H3270" s="388">
        <v>28</v>
      </c>
      <c r="I3270" s="388">
        <v>0</v>
      </c>
      <c r="J3270" s="388">
        <v>0</v>
      </c>
      <c r="K3270" s="386" t="s">
        <v>104</v>
      </c>
      <c r="L3270" s="386" t="s">
        <v>41</v>
      </c>
      <c r="M3270" s="386" t="s">
        <v>243</v>
      </c>
      <c r="N3270" s="386" t="s">
        <v>83</v>
      </c>
      <c r="O3270" s="386" t="s">
        <v>105</v>
      </c>
      <c r="P3270" s="386" t="s">
        <v>46</v>
      </c>
      <c r="Q3270" s="386" t="s">
        <v>106</v>
      </c>
      <c r="R3270" s="386"/>
      <c r="S3270" s="386"/>
      <c r="T3270" s="386" t="s">
        <v>394</v>
      </c>
      <c r="U3270" s="386" t="s">
        <v>409</v>
      </c>
    </row>
    <row r="3271" spans="1:21">
      <c r="A3271" s="386" t="s">
        <v>104</v>
      </c>
      <c r="B3271" s="386" t="s">
        <v>16</v>
      </c>
      <c r="C3271" s="386"/>
      <c r="D3271" s="387">
        <v>45261</v>
      </c>
      <c r="E3271" s="386">
        <v>12</v>
      </c>
      <c r="F3271" s="386">
        <v>2023</v>
      </c>
      <c r="G3271" s="388">
        <v>0</v>
      </c>
      <c r="H3271" s="388">
        <v>28</v>
      </c>
      <c r="I3271" s="388">
        <v>0</v>
      </c>
      <c r="J3271" s="388">
        <v>0</v>
      </c>
      <c r="K3271" s="386" t="s">
        <v>104</v>
      </c>
      <c r="L3271" s="386" t="s">
        <v>41</v>
      </c>
      <c r="M3271" s="386" t="s">
        <v>243</v>
      </c>
      <c r="N3271" s="386" t="s">
        <v>83</v>
      </c>
      <c r="O3271" s="386" t="s">
        <v>105</v>
      </c>
      <c r="P3271" s="386" t="s">
        <v>46</v>
      </c>
      <c r="Q3271" s="386" t="s">
        <v>106</v>
      </c>
      <c r="R3271" s="386"/>
      <c r="S3271" s="386"/>
      <c r="T3271" s="386" t="s">
        <v>394</v>
      </c>
      <c r="U3271" s="386" t="s">
        <v>409</v>
      </c>
    </row>
    <row r="3272" spans="1:21">
      <c r="A3272" s="386" t="s">
        <v>104</v>
      </c>
      <c r="B3272" s="386" t="s">
        <v>17</v>
      </c>
      <c r="C3272" s="386"/>
      <c r="D3272" s="387">
        <v>45261</v>
      </c>
      <c r="E3272" s="386">
        <v>12</v>
      </c>
      <c r="F3272" s="386">
        <v>2023</v>
      </c>
      <c r="G3272" s="388">
        <v>0</v>
      </c>
      <c r="H3272" s="388">
        <v>28</v>
      </c>
      <c r="I3272" s="388">
        <v>0</v>
      </c>
      <c r="J3272" s="388">
        <v>0</v>
      </c>
      <c r="K3272" s="386" t="s">
        <v>104</v>
      </c>
      <c r="L3272" s="386" t="s">
        <v>41</v>
      </c>
      <c r="M3272" s="386" t="s">
        <v>243</v>
      </c>
      <c r="N3272" s="386" t="s">
        <v>83</v>
      </c>
      <c r="O3272" s="386" t="s">
        <v>105</v>
      </c>
      <c r="P3272" s="386" t="s">
        <v>46</v>
      </c>
      <c r="Q3272" s="386" t="s">
        <v>106</v>
      </c>
      <c r="R3272" s="386"/>
      <c r="S3272" s="386"/>
      <c r="T3272" s="386" t="s">
        <v>394</v>
      </c>
      <c r="U3272" s="386" t="s">
        <v>409</v>
      </c>
    </row>
    <row r="3273" spans="1:21">
      <c r="A3273" s="386" t="s">
        <v>104</v>
      </c>
      <c r="B3273" s="386" t="s">
        <v>132</v>
      </c>
      <c r="C3273" s="386"/>
      <c r="D3273" s="387">
        <v>45261</v>
      </c>
      <c r="E3273" s="386">
        <v>12</v>
      </c>
      <c r="F3273" s="386">
        <v>2023</v>
      </c>
      <c r="G3273" s="388">
        <v>0</v>
      </c>
      <c r="H3273" s="388">
        <v>28</v>
      </c>
      <c r="I3273" s="388">
        <v>0</v>
      </c>
      <c r="J3273" s="388">
        <v>0</v>
      </c>
      <c r="K3273" s="386" t="s">
        <v>104</v>
      </c>
      <c r="L3273" s="386" t="s">
        <v>41</v>
      </c>
      <c r="M3273" s="386" t="s">
        <v>243</v>
      </c>
      <c r="N3273" s="386" t="s">
        <v>83</v>
      </c>
      <c r="O3273" s="386" t="s">
        <v>105</v>
      </c>
      <c r="P3273" s="386" t="s">
        <v>46</v>
      </c>
      <c r="Q3273" s="386" t="s">
        <v>106</v>
      </c>
      <c r="R3273" s="386"/>
      <c r="S3273" s="386"/>
      <c r="T3273" s="386" t="s">
        <v>394</v>
      </c>
      <c r="U3273" s="386" t="s">
        <v>409</v>
      </c>
    </row>
    <row r="3274" spans="1:21">
      <c r="A3274" s="386" t="s">
        <v>104</v>
      </c>
      <c r="B3274" s="386" t="s">
        <v>13</v>
      </c>
      <c r="C3274" s="386"/>
      <c r="D3274" s="387">
        <v>45261</v>
      </c>
      <c r="E3274" s="386">
        <v>12</v>
      </c>
      <c r="F3274" s="386">
        <v>2023</v>
      </c>
      <c r="G3274" s="388">
        <v>0</v>
      </c>
      <c r="H3274" s="388">
        <v>28</v>
      </c>
      <c r="I3274" s="388">
        <v>0</v>
      </c>
      <c r="J3274" s="388">
        <v>0</v>
      </c>
      <c r="K3274" s="386" t="s">
        <v>104</v>
      </c>
      <c r="L3274" s="386" t="s">
        <v>41</v>
      </c>
      <c r="M3274" s="386" t="s">
        <v>243</v>
      </c>
      <c r="N3274" s="386" t="s">
        <v>83</v>
      </c>
      <c r="O3274" s="386" t="s">
        <v>105</v>
      </c>
      <c r="P3274" s="386" t="s">
        <v>46</v>
      </c>
      <c r="Q3274" s="386" t="s">
        <v>106</v>
      </c>
      <c r="R3274" s="386"/>
      <c r="S3274" s="386"/>
      <c r="T3274" s="386" t="s">
        <v>394</v>
      </c>
      <c r="U3274" s="386" t="s">
        <v>409</v>
      </c>
    </row>
    <row r="3275" spans="1:21">
      <c r="A3275" s="386" t="s">
        <v>104</v>
      </c>
      <c r="B3275" s="386" t="s">
        <v>14</v>
      </c>
      <c r="C3275" s="386"/>
      <c r="D3275" s="387">
        <v>45261</v>
      </c>
      <c r="E3275" s="386">
        <v>12</v>
      </c>
      <c r="F3275" s="386">
        <v>2023</v>
      </c>
      <c r="G3275" s="388">
        <v>0</v>
      </c>
      <c r="H3275" s="388">
        <v>28</v>
      </c>
      <c r="I3275" s="388">
        <v>0</v>
      </c>
      <c r="J3275" s="388">
        <v>0</v>
      </c>
      <c r="K3275" s="386" t="s">
        <v>104</v>
      </c>
      <c r="L3275" s="386" t="s">
        <v>41</v>
      </c>
      <c r="M3275" s="386" t="s">
        <v>243</v>
      </c>
      <c r="N3275" s="386" t="s">
        <v>83</v>
      </c>
      <c r="O3275" s="386" t="s">
        <v>105</v>
      </c>
      <c r="P3275" s="386" t="s">
        <v>46</v>
      </c>
      <c r="Q3275" s="386" t="s">
        <v>106</v>
      </c>
      <c r="R3275" s="386"/>
      <c r="S3275" s="386"/>
      <c r="T3275" s="386" t="s">
        <v>394</v>
      </c>
      <c r="U3275" s="386" t="s">
        <v>409</v>
      </c>
    </row>
    <row r="3276" spans="1:21">
      <c r="A3276" s="386" t="s">
        <v>108</v>
      </c>
      <c r="B3276" s="386" t="s">
        <v>138</v>
      </c>
      <c r="C3276" s="386"/>
      <c r="D3276" s="387">
        <v>45261</v>
      </c>
      <c r="E3276" s="386">
        <v>12</v>
      </c>
      <c r="F3276" s="386">
        <v>2023</v>
      </c>
      <c r="G3276" s="388">
        <v>30</v>
      </c>
      <c r="H3276" s="388">
        <v>28</v>
      </c>
      <c r="I3276" s="388">
        <v>2.8</v>
      </c>
      <c r="J3276" s="388">
        <v>0</v>
      </c>
      <c r="K3276" s="386" t="s">
        <v>108</v>
      </c>
      <c r="L3276" s="386" t="s">
        <v>41</v>
      </c>
      <c r="M3276" s="386" t="s">
        <v>382</v>
      </c>
      <c r="N3276" s="386" t="s">
        <v>109</v>
      </c>
      <c r="O3276" s="386" t="s">
        <v>110</v>
      </c>
      <c r="P3276" s="386" t="s">
        <v>60</v>
      </c>
      <c r="Q3276" s="386" t="s">
        <v>237</v>
      </c>
      <c r="R3276" s="386"/>
      <c r="S3276" s="386"/>
      <c r="T3276" s="386" t="s">
        <v>394</v>
      </c>
      <c r="U3276" s="386" t="s">
        <v>409</v>
      </c>
    </row>
    <row r="3277" spans="1:21">
      <c r="A3277" s="386" t="s">
        <v>108</v>
      </c>
      <c r="B3277" s="386" t="s">
        <v>139</v>
      </c>
      <c r="C3277" s="386"/>
      <c r="D3277" s="387">
        <v>45261</v>
      </c>
      <c r="E3277" s="386">
        <v>12</v>
      </c>
      <c r="F3277" s="386">
        <v>2023</v>
      </c>
      <c r="G3277" s="388">
        <v>50</v>
      </c>
      <c r="H3277" s="388">
        <v>28</v>
      </c>
      <c r="I3277" s="388">
        <v>4.666666666666667</v>
      </c>
      <c r="J3277" s="388">
        <v>5.95</v>
      </c>
      <c r="K3277" s="386" t="s">
        <v>108</v>
      </c>
      <c r="L3277" s="386" t="s">
        <v>41</v>
      </c>
      <c r="M3277" s="386" t="s">
        <v>382</v>
      </c>
      <c r="N3277" s="386" t="s">
        <v>109</v>
      </c>
      <c r="O3277" s="386" t="s">
        <v>110</v>
      </c>
      <c r="P3277" s="386" t="s">
        <v>60</v>
      </c>
      <c r="Q3277" s="386" t="s">
        <v>237</v>
      </c>
      <c r="R3277" s="386"/>
      <c r="S3277" s="386"/>
      <c r="T3277" s="386" t="s">
        <v>394</v>
      </c>
      <c r="U3277" s="386" t="s">
        <v>409</v>
      </c>
    </row>
    <row r="3278" spans="1:21">
      <c r="A3278" s="386" t="s">
        <v>108</v>
      </c>
      <c r="B3278" s="386" t="s">
        <v>140</v>
      </c>
      <c r="C3278" s="386"/>
      <c r="D3278" s="387">
        <v>45261</v>
      </c>
      <c r="E3278" s="386">
        <v>12</v>
      </c>
      <c r="F3278" s="386">
        <v>2023</v>
      </c>
      <c r="G3278" s="388">
        <v>15</v>
      </c>
      <c r="H3278" s="388">
        <v>28</v>
      </c>
      <c r="I3278" s="388">
        <v>1.4</v>
      </c>
      <c r="J3278" s="388">
        <v>0</v>
      </c>
      <c r="K3278" s="386" t="s">
        <v>108</v>
      </c>
      <c r="L3278" s="386" t="s">
        <v>41</v>
      </c>
      <c r="M3278" s="386" t="s">
        <v>382</v>
      </c>
      <c r="N3278" s="386" t="s">
        <v>109</v>
      </c>
      <c r="O3278" s="386" t="s">
        <v>110</v>
      </c>
      <c r="P3278" s="386" t="s">
        <v>60</v>
      </c>
      <c r="Q3278" s="386" t="s">
        <v>237</v>
      </c>
      <c r="R3278" s="386"/>
      <c r="S3278" s="386"/>
      <c r="T3278" s="386" t="s">
        <v>394</v>
      </c>
      <c r="U3278" s="386" t="s">
        <v>409</v>
      </c>
    </row>
    <row r="3279" spans="1:21">
      <c r="A3279" s="386" t="s">
        <v>108</v>
      </c>
      <c r="B3279" s="386" t="s">
        <v>8</v>
      </c>
      <c r="C3279" s="386"/>
      <c r="D3279" s="387">
        <v>45261</v>
      </c>
      <c r="E3279" s="386">
        <v>12</v>
      </c>
      <c r="F3279" s="386">
        <v>2023</v>
      </c>
      <c r="G3279" s="388">
        <v>0</v>
      </c>
      <c r="H3279" s="388">
        <v>28</v>
      </c>
      <c r="I3279" s="388">
        <v>0</v>
      </c>
      <c r="J3279" s="388">
        <v>0</v>
      </c>
      <c r="K3279" s="386" t="s">
        <v>108</v>
      </c>
      <c r="L3279" s="386" t="s">
        <v>41</v>
      </c>
      <c r="M3279" s="386" t="s">
        <v>382</v>
      </c>
      <c r="N3279" s="386" t="s">
        <v>109</v>
      </c>
      <c r="O3279" s="386" t="s">
        <v>110</v>
      </c>
      <c r="P3279" s="386" t="s">
        <v>60</v>
      </c>
      <c r="Q3279" s="386" t="s">
        <v>237</v>
      </c>
      <c r="R3279" s="386"/>
      <c r="S3279" s="386"/>
      <c r="T3279" s="386" t="s">
        <v>394</v>
      </c>
      <c r="U3279" s="386" t="s">
        <v>409</v>
      </c>
    </row>
    <row r="3280" spans="1:21">
      <c r="A3280" s="386" t="s">
        <v>108</v>
      </c>
      <c r="B3280" s="386" t="s">
        <v>9</v>
      </c>
      <c r="C3280" s="386"/>
      <c r="D3280" s="387">
        <v>45261</v>
      </c>
      <c r="E3280" s="386">
        <v>12</v>
      </c>
      <c r="F3280" s="386">
        <v>2023</v>
      </c>
      <c r="G3280" s="388">
        <v>26</v>
      </c>
      <c r="H3280" s="388">
        <v>28</v>
      </c>
      <c r="I3280" s="388">
        <v>2.4266666666666667</v>
      </c>
      <c r="J3280" s="388">
        <v>0</v>
      </c>
      <c r="K3280" s="386" t="s">
        <v>108</v>
      </c>
      <c r="L3280" s="386" t="s">
        <v>41</v>
      </c>
      <c r="M3280" s="386" t="s">
        <v>382</v>
      </c>
      <c r="N3280" s="386" t="s">
        <v>109</v>
      </c>
      <c r="O3280" s="386" t="s">
        <v>110</v>
      </c>
      <c r="P3280" s="386" t="s">
        <v>60</v>
      </c>
      <c r="Q3280" s="386" t="s">
        <v>237</v>
      </c>
      <c r="R3280" s="386"/>
      <c r="S3280" s="386"/>
      <c r="T3280" s="386" t="s">
        <v>394</v>
      </c>
      <c r="U3280" s="386" t="s">
        <v>409</v>
      </c>
    </row>
    <row r="3281" spans="1:21">
      <c r="A3281" s="386" t="s">
        <v>108</v>
      </c>
      <c r="B3281" s="386" t="s">
        <v>10</v>
      </c>
      <c r="C3281" s="386"/>
      <c r="D3281" s="387">
        <v>45261</v>
      </c>
      <c r="E3281" s="386">
        <v>12</v>
      </c>
      <c r="F3281" s="386">
        <v>2023</v>
      </c>
      <c r="G3281" s="388">
        <v>0</v>
      </c>
      <c r="H3281" s="388">
        <v>28</v>
      </c>
      <c r="I3281" s="388">
        <v>0</v>
      </c>
      <c r="J3281" s="388">
        <v>0</v>
      </c>
      <c r="K3281" s="386" t="s">
        <v>108</v>
      </c>
      <c r="L3281" s="386" t="s">
        <v>41</v>
      </c>
      <c r="M3281" s="386" t="s">
        <v>382</v>
      </c>
      <c r="N3281" s="386" t="s">
        <v>109</v>
      </c>
      <c r="O3281" s="386" t="s">
        <v>110</v>
      </c>
      <c r="P3281" s="386" t="s">
        <v>60</v>
      </c>
      <c r="Q3281" s="386" t="s">
        <v>237</v>
      </c>
      <c r="R3281" s="386"/>
      <c r="S3281" s="386"/>
      <c r="T3281" s="386" t="s">
        <v>394</v>
      </c>
      <c r="U3281" s="386" t="s">
        <v>409</v>
      </c>
    </row>
    <row r="3282" spans="1:21">
      <c r="A3282" s="386" t="s">
        <v>108</v>
      </c>
      <c r="B3282" s="386" t="s">
        <v>5</v>
      </c>
      <c r="C3282" s="386"/>
      <c r="D3282" s="387">
        <v>45261</v>
      </c>
      <c r="E3282" s="386">
        <v>12</v>
      </c>
      <c r="F3282" s="386">
        <v>2023</v>
      </c>
      <c r="G3282" s="388">
        <v>10</v>
      </c>
      <c r="H3282" s="388">
        <v>28</v>
      </c>
      <c r="I3282" s="388">
        <v>0.93333333333333335</v>
      </c>
      <c r="J3282" s="388">
        <v>0</v>
      </c>
      <c r="K3282" s="386" t="s">
        <v>108</v>
      </c>
      <c r="L3282" s="386" t="s">
        <v>41</v>
      </c>
      <c r="M3282" s="386" t="s">
        <v>382</v>
      </c>
      <c r="N3282" s="386" t="s">
        <v>109</v>
      </c>
      <c r="O3282" s="386" t="s">
        <v>110</v>
      </c>
      <c r="P3282" s="386" t="s">
        <v>60</v>
      </c>
      <c r="Q3282" s="386" t="s">
        <v>237</v>
      </c>
      <c r="R3282" s="386"/>
      <c r="S3282" s="386"/>
      <c r="T3282" s="386" t="s">
        <v>394</v>
      </c>
      <c r="U3282" s="386" t="s">
        <v>409</v>
      </c>
    </row>
    <row r="3283" spans="1:21">
      <c r="A3283" s="386" t="s">
        <v>108</v>
      </c>
      <c r="B3283" s="386" t="s">
        <v>11</v>
      </c>
      <c r="C3283" s="386"/>
      <c r="D3283" s="387">
        <v>45261</v>
      </c>
      <c r="E3283" s="386">
        <v>12</v>
      </c>
      <c r="F3283" s="386">
        <v>2023</v>
      </c>
      <c r="G3283" s="388">
        <v>110</v>
      </c>
      <c r="H3283" s="388">
        <v>28</v>
      </c>
      <c r="I3283" s="388">
        <v>10.266666666666667</v>
      </c>
      <c r="J3283" s="388">
        <v>3.19</v>
      </c>
      <c r="K3283" s="386" t="s">
        <v>108</v>
      </c>
      <c r="L3283" s="386" t="s">
        <v>41</v>
      </c>
      <c r="M3283" s="386" t="s">
        <v>382</v>
      </c>
      <c r="N3283" s="386" t="s">
        <v>109</v>
      </c>
      <c r="O3283" s="386" t="s">
        <v>110</v>
      </c>
      <c r="P3283" s="386" t="s">
        <v>60</v>
      </c>
      <c r="Q3283" s="386" t="s">
        <v>237</v>
      </c>
      <c r="R3283" s="386"/>
      <c r="S3283" s="386"/>
      <c r="T3283" s="386" t="s">
        <v>394</v>
      </c>
      <c r="U3283" s="386" t="s">
        <v>409</v>
      </c>
    </row>
    <row r="3284" spans="1:21">
      <c r="A3284" s="386" t="s">
        <v>108</v>
      </c>
      <c r="B3284" s="386" t="s">
        <v>12</v>
      </c>
      <c r="C3284" s="386"/>
      <c r="D3284" s="387">
        <v>45261</v>
      </c>
      <c r="E3284" s="386">
        <v>12</v>
      </c>
      <c r="F3284" s="386">
        <v>2023</v>
      </c>
      <c r="G3284" s="388">
        <v>15</v>
      </c>
      <c r="H3284" s="388">
        <v>28</v>
      </c>
      <c r="I3284" s="388">
        <v>1.4</v>
      </c>
      <c r="J3284" s="388">
        <v>0</v>
      </c>
      <c r="K3284" s="386" t="s">
        <v>108</v>
      </c>
      <c r="L3284" s="386" t="s">
        <v>41</v>
      </c>
      <c r="M3284" s="386" t="s">
        <v>382</v>
      </c>
      <c r="N3284" s="386" t="s">
        <v>109</v>
      </c>
      <c r="O3284" s="386" t="s">
        <v>110</v>
      </c>
      <c r="P3284" s="386" t="s">
        <v>60</v>
      </c>
      <c r="Q3284" s="386" t="s">
        <v>237</v>
      </c>
      <c r="R3284" s="386"/>
      <c r="S3284" s="386"/>
      <c r="T3284" s="386" t="s">
        <v>394</v>
      </c>
      <c r="U3284" s="386" t="s">
        <v>409</v>
      </c>
    </row>
    <row r="3285" spans="1:21">
      <c r="A3285" s="386" t="s">
        <v>108</v>
      </c>
      <c r="B3285" s="386" t="s">
        <v>15</v>
      </c>
      <c r="C3285" s="386"/>
      <c r="D3285" s="387">
        <v>45261</v>
      </c>
      <c r="E3285" s="386">
        <v>12</v>
      </c>
      <c r="F3285" s="386">
        <v>2023</v>
      </c>
      <c r="G3285" s="388">
        <v>0</v>
      </c>
      <c r="H3285" s="388">
        <v>28</v>
      </c>
      <c r="I3285" s="388">
        <v>0</v>
      </c>
      <c r="J3285" s="388">
        <v>0</v>
      </c>
      <c r="K3285" s="386" t="s">
        <v>108</v>
      </c>
      <c r="L3285" s="386" t="s">
        <v>41</v>
      </c>
      <c r="M3285" s="386" t="s">
        <v>382</v>
      </c>
      <c r="N3285" s="386" t="s">
        <v>109</v>
      </c>
      <c r="O3285" s="386" t="s">
        <v>110</v>
      </c>
      <c r="P3285" s="386" t="s">
        <v>60</v>
      </c>
      <c r="Q3285" s="386" t="s">
        <v>237</v>
      </c>
      <c r="R3285" s="386"/>
      <c r="S3285" s="386"/>
      <c r="T3285" s="386" t="s">
        <v>394</v>
      </c>
      <c r="U3285" s="386" t="s">
        <v>409</v>
      </c>
    </row>
    <row r="3286" spans="1:21">
      <c r="A3286" s="386" t="s">
        <v>108</v>
      </c>
      <c r="B3286" s="386" t="s">
        <v>16</v>
      </c>
      <c r="C3286" s="386"/>
      <c r="D3286" s="387">
        <v>45261</v>
      </c>
      <c r="E3286" s="386">
        <v>12</v>
      </c>
      <c r="F3286" s="386">
        <v>2023</v>
      </c>
      <c r="G3286" s="388">
        <v>0</v>
      </c>
      <c r="H3286" s="388">
        <v>28</v>
      </c>
      <c r="I3286" s="388">
        <v>0</v>
      </c>
      <c r="J3286" s="388">
        <v>0</v>
      </c>
      <c r="K3286" s="386" t="s">
        <v>108</v>
      </c>
      <c r="L3286" s="386" t="s">
        <v>41</v>
      </c>
      <c r="M3286" s="386" t="s">
        <v>382</v>
      </c>
      <c r="N3286" s="386" t="s">
        <v>109</v>
      </c>
      <c r="O3286" s="386" t="s">
        <v>110</v>
      </c>
      <c r="P3286" s="386" t="s">
        <v>60</v>
      </c>
      <c r="Q3286" s="386" t="s">
        <v>237</v>
      </c>
      <c r="R3286" s="386"/>
      <c r="S3286" s="386"/>
      <c r="T3286" s="386" t="s">
        <v>394</v>
      </c>
      <c r="U3286" s="386" t="s">
        <v>409</v>
      </c>
    </row>
    <row r="3287" spans="1:21">
      <c r="A3287" s="386" t="s">
        <v>108</v>
      </c>
      <c r="B3287" s="386" t="s">
        <v>17</v>
      </c>
      <c r="C3287" s="386"/>
      <c r="D3287" s="387">
        <v>45261</v>
      </c>
      <c r="E3287" s="386">
        <v>12</v>
      </c>
      <c r="F3287" s="386">
        <v>2023</v>
      </c>
      <c r="G3287" s="388">
        <v>0</v>
      </c>
      <c r="H3287" s="388">
        <v>28</v>
      </c>
      <c r="I3287" s="388">
        <v>0</v>
      </c>
      <c r="J3287" s="388">
        <v>0</v>
      </c>
      <c r="K3287" s="386" t="s">
        <v>108</v>
      </c>
      <c r="L3287" s="386" t="s">
        <v>41</v>
      </c>
      <c r="M3287" s="386" t="s">
        <v>382</v>
      </c>
      <c r="N3287" s="386" t="s">
        <v>109</v>
      </c>
      <c r="O3287" s="386" t="s">
        <v>110</v>
      </c>
      <c r="P3287" s="386" t="s">
        <v>60</v>
      </c>
      <c r="Q3287" s="386" t="s">
        <v>237</v>
      </c>
      <c r="R3287" s="386"/>
      <c r="S3287" s="386"/>
      <c r="T3287" s="386" t="s">
        <v>394</v>
      </c>
      <c r="U3287" s="386" t="s">
        <v>409</v>
      </c>
    </row>
    <row r="3288" spans="1:21">
      <c r="A3288" s="386" t="s">
        <v>108</v>
      </c>
      <c r="B3288" s="386" t="s">
        <v>132</v>
      </c>
      <c r="C3288" s="386"/>
      <c r="D3288" s="387">
        <v>45261</v>
      </c>
      <c r="E3288" s="386">
        <v>12</v>
      </c>
      <c r="F3288" s="386">
        <v>2023</v>
      </c>
      <c r="G3288" s="388">
        <v>0</v>
      </c>
      <c r="H3288" s="388">
        <v>28</v>
      </c>
      <c r="I3288" s="388">
        <v>0</v>
      </c>
      <c r="J3288" s="388">
        <v>0</v>
      </c>
      <c r="K3288" s="386" t="s">
        <v>108</v>
      </c>
      <c r="L3288" s="386" t="s">
        <v>41</v>
      </c>
      <c r="M3288" s="386" t="s">
        <v>382</v>
      </c>
      <c r="N3288" s="386" t="s">
        <v>109</v>
      </c>
      <c r="O3288" s="386" t="s">
        <v>110</v>
      </c>
      <c r="P3288" s="386" t="s">
        <v>60</v>
      </c>
      <c r="Q3288" s="386" t="s">
        <v>237</v>
      </c>
      <c r="R3288" s="386"/>
      <c r="S3288" s="386"/>
      <c r="T3288" s="386" t="s">
        <v>394</v>
      </c>
      <c r="U3288" s="386" t="s">
        <v>409</v>
      </c>
    </row>
    <row r="3289" spans="1:21">
      <c r="A3289" s="386" t="s">
        <v>108</v>
      </c>
      <c r="B3289" s="386" t="s">
        <v>13</v>
      </c>
      <c r="C3289" s="386"/>
      <c r="D3289" s="387">
        <v>45261</v>
      </c>
      <c r="E3289" s="386">
        <v>12</v>
      </c>
      <c r="F3289" s="386">
        <v>2023</v>
      </c>
      <c r="G3289" s="388">
        <v>0</v>
      </c>
      <c r="H3289" s="388">
        <v>28</v>
      </c>
      <c r="I3289" s="388">
        <v>0</v>
      </c>
      <c r="J3289" s="388">
        <v>0</v>
      </c>
      <c r="K3289" s="386" t="s">
        <v>108</v>
      </c>
      <c r="L3289" s="386" t="s">
        <v>41</v>
      </c>
      <c r="M3289" s="386" t="s">
        <v>382</v>
      </c>
      <c r="N3289" s="386" t="s">
        <v>109</v>
      </c>
      <c r="O3289" s="386" t="s">
        <v>110</v>
      </c>
      <c r="P3289" s="386" t="s">
        <v>60</v>
      </c>
      <c r="Q3289" s="386" t="s">
        <v>237</v>
      </c>
      <c r="R3289" s="386"/>
      <c r="S3289" s="386"/>
      <c r="T3289" s="386" t="s">
        <v>394</v>
      </c>
      <c r="U3289" s="386" t="s">
        <v>409</v>
      </c>
    </row>
    <row r="3290" spans="1:21">
      <c r="A3290" s="386" t="s">
        <v>108</v>
      </c>
      <c r="B3290" s="386" t="s">
        <v>14</v>
      </c>
      <c r="C3290" s="386"/>
      <c r="D3290" s="387">
        <v>45261</v>
      </c>
      <c r="E3290" s="386">
        <v>12</v>
      </c>
      <c r="F3290" s="386">
        <v>2023</v>
      </c>
      <c r="G3290" s="388">
        <v>0</v>
      </c>
      <c r="H3290" s="388">
        <v>28</v>
      </c>
      <c r="I3290" s="388">
        <v>0</v>
      </c>
      <c r="J3290" s="388">
        <v>0</v>
      </c>
      <c r="K3290" s="386" t="s">
        <v>108</v>
      </c>
      <c r="L3290" s="386" t="s">
        <v>41</v>
      </c>
      <c r="M3290" s="386" t="s">
        <v>382</v>
      </c>
      <c r="N3290" s="386" t="s">
        <v>109</v>
      </c>
      <c r="O3290" s="386" t="s">
        <v>110</v>
      </c>
      <c r="P3290" s="386" t="s">
        <v>60</v>
      </c>
      <c r="Q3290" s="386" t="s">
        <v>237</v>
      </c>
      <c r="R3290" s="386"/>
      <c r="S3290" s="386"/>
      <c r="T3290" s="386" t="s">
        <v>394</v>
      </c>
      <c r="U3290" s="386" t="s">
        <v>409</v>
      </c>
    </row>
    <row r="3291" spans="1:21">
      <c r="A3291" s="386" t="s">
        <v>354</v>
      </c>
      <c r="B3291" s="386" t="s">
        <v>3</v>
      </c>
      <c r="C3291" s="386"/>
      <c r="D3291" s="387">
        <v>45261</v>
      </c>
      <c r="E3291" s="386">
        <v>12</v>
      </c>
      <c r="F3291" s="386">
        <v>2023</v>
      </c>
      <c r="G3291" s="388">
        <v>251.46964575000001</v>
      </c>
      <c r="H3291" s="388">
        <v>28</v>
      </c>
      <c r="I3291" s="388">
        <v>23.470500270000002</v>
      </c>
      <c r="J3291" s="388">
        <v>6.9854835545454526</v>
      </c>
      <c r="K3291" s="386" t="s">
        <v>354</v>
      </c>
      <c r="L3291" s="386" t="s">
        <v>41</v>
      </c>
      <c r="M3291" s="386" t="s">
        <v>383</v>
      </c>
      <c r="N3291" s="386" t="s">
        <v>380</v>
      </c>
      <c r="O3291" s="386" t="s">
        <v>384</v>
      </c>
      <c r="P3291" s="386" t="s">
        <v>46</v>
      </c>
      <c r="Q3291" s="386" t="s">
        <v>385</v>
      </c>
      <c r="R3291" s="386"/>
      <c r="S3291" s="386"/>
      <c r="T3291" s="386" t="s">
        <v>394</v>
      </c>
      <c r="U3291" s="386" t="s">
        <v>409</v>
      </c>
    </row>
    <row r="3292" spans="1:21">
      <c r="A3292" s="386" t="s">
        <v>354</v>
      </c>
      <c r="B3292" s="386" t="s">
        <v>4</v>
      </c>
      <c r="C3292" s="386"/>
      <c r="D3292" s="387">
        <v>45261</v>
      </c>
      <c r="E3292" s="386">
        <v>12</v>
      </c>
      <c r="F3292" s="386">
        <v>2023</v>
      </c>
      <c r="G3292" s="388">
        <v>107.295</v>
      </c>
      <c r="H3292" s="388">
        <v>28</v>
      </c>
      <c r="I3292" s="388">
        <v>10.014200000000001</v>
      </c>
      <c r="J3292" s="388">
        <v>0.96850559999999997</v>
      </c>
      <c r="K3292" s="386" t="s">
        <v>354</v>
      </c>
      <c r="L3292" s="386" t="s">
        <v>41</v>
      </c>
      <c r="M3292" s="386" t="s">
        <v>383</v>
      </c>
      <c r="N3292" s="386" t="s">
        <v>380</v>
      </c>
      <c r="O3292" s="386" t="s">
        <v>384</v>
      </c>
      <c r="P3292" s="386" t="s">
        <v>46</v>
      </c>
      <c r="Q3292" s="386" t="s">
        <v>385</v>
      </c>
      <c r="R3292" s="386"/>
      <c r="S3292" s="386"/>
      <c r="T3292" s="386" t="s">
        <v>394</v>
      </c>
      <c r="U3292" s="386" t="s">
        <v>409</v>
      </c>
    </row>
    <row r="3293" spans="1:21">
      <c r="A3293" s="386" t="s">
        <v>354</v>
      </c>
      <c r="B3293" s="386" t="s">
        <v>8</v>
      </c>
      <c r="C3293" s="386"/>
      <c r="D3293" s="387">
        <v>45261</v>
      </c>
      <c r="E3293" s="386">
        <v>12</v>
      </c>
      <c r="F3293" s="386">
        <v>2023</v>
      </c>
      <c r="G3293" s="388">
        <v>0</v>
      </c>
      <c r="H3293" s="388">
        <v>28</v>
      </c>
      <c r="I3293" s="388">
        <v>0</v>
      </c>
      <c r="J3293" s="388">
        <v>0</v>
      </c>
      <c r="K3293" s="386" t="s">
        <v>354</v>
      </c>
      <c r="L3293" s="386" t="s">
        <v>41</v>
      </c>
      <c r="M3293" s="386" t="s">
        <v>383</v>
      </c>
      <c r="N3293" s="386" t="s">
        <v>380</v>
      </c>
      <c r="O3293" s="386" t="s">
        <v>384</v>
      </c>
      <c r="P3293" s="386" t="s">
        <v>46</v>
      </c>
      <c r="Q3293" s="386" t="s">
        <v>385</v>
      </c>
      <c r="R3293" s="386"/>
      <c r="S3293" s="386"/>
      <c r="T3293" s="386" t="s">
        <v>394</v>
      </c>
      <c r="U3293" s="386" t="s">
        <v>409</v>
      </c>
    </row>
    <row r="3294" spans="1:21">
      <c r="A3294" s="386" t="s">
        <v>354</v>
      </c>
      <c r="B3294" s="386" t="s">
        <v>9</v>
      </c>
      <c r="C3294" s="386"/>
      <c r="D3294" s="387">
        <v>45261</v>
      </c>
      <c r="E3294" s="386">
        <v>12</v>
      </c>
      <c r="F3294" s="386">
        <v>2023</v>
      </c>
      <c r="G3294" s="388">
        <v>0</v>
      </c>
      <c r="H3294" s="388">
        <v>28</v>
      </c>
      <c r="I3294" s="388">
        <v>0</v>
      </c>
      <c r="J3294" s="388">
        <v>0</v>
      </c>
      <c r="K3294" s="386" t="s">
        <v>354</v>
      </c>
      <c r="L3294" s="386" t="s">
        <v>41</v>
      </c>
      <c r="M3294" s="386" t="s">
        <v>383</v>
      </c>
      <c r="N3294" s="386" t="s">
        <v>380</v>
      </c>
      <c r="O3294" s="386" t="s">
        <v>384</v>
      </c>
      <c r="P3294" s="386" t="s">
        <v>46</v>
      </c>
      <c r="Q3294" s="386" t="s">
        <v>385</v>
      </c>
      <c r="R3294" s="386"/>
      <c r="S3294" s="386"/>
      <c r="T3294" s="386" t="s">
        <v>394</v>
      </c>
      <c r="U3294" s="386" t="s">
        <v>409</v>
      </c>
    </row>
    <row r="3295" spans="1:21">
      <c r="A3295" s="386" t="s">
        <v>354</v>
      </c>
      <c r="B3295" s="386" t="s">
        <v>10</v>
      </c>
      <c r="C3295" s="386"/>
      <c r="D3295" s="387">
        <v>45261</v>
      </c>
      <c r="E3295" s="386">
        <v>12</v>
      </c>
      <c r="F3295" s="386">
        <v>2023</v>
      </c>
      <c r="G3295" s="388">
        <v>0</v>
      </c>
      <c r="H3295" s="388">
        <v>28</v>
      </c>
      <c r="I3295" s="388">
        <v>0</v>
      </c>
      <c r="J3295" s="388">
        <v>0</v>
      </c>
      <c r="K3295" s="386" t="s">
        <v>354</v>
      </c>
      <c r="L3295" s="386" t="s">
        <v>41</v>
      </c>
      <c r="M3295" s="386" t="s">
        <v>383</v>
      </c>
      <c r="N3295" s="386" t="s">
        <v>380</v>
      </c>
      <c r="O3295" s="386" t="s">
        <v>384</v>
      </c>
      <c r="P3295" s="386" t="s">
        <v>46</v>
      </c>
      <c r="Q3295" s="386" t="s">
        <v>385</v>
      </c>
      <c r="R3295" s="386"/>
      <c r="S3295" s="386"/>
      <c r="T3295" s="386" t="s">
        <v>394</v>
      </c>
      <c r="U3295" s="386" t="s">
        <v>409</v>
      </c>
    </row>
    <row r="3296" spans="1:21">
      <c r="A3296" s="386" t="s">
        <v>354</v>
      </c>
      <c r="B3296" s="386" t="s">
        <v>5</v>
      </c>
      <c r="C3296" s="386"/>
      <c r="D3296" s="387">
        <v>45261</v>
      </c>
      <c r="E3296" s="386">
        <v>12</v>
      </c>
      <c r="F3296" s="386">
        <v>2023</v>
      </c>
      <c r="G3296" s="388">
        <v>19.600000000000001</v>
      </c>
      <c r="H3296" s="388">
        <v>28</v>
      </c>
      <c r="I3296" s="388">
        <v>1.8293333333333335</v>
      </c>
      <c r="J3296" s="388">
        <v>0</v>
      </c>
      <c r="K3296" s="386" t="s">
        <v>354</v>
      </c>
      <c r="L3296" s="386" t="s">
        <v>41</v>
      </c>
      <c r="M3296" s="386" t="s">
        <v>383</v>
      </c>
      <c r="N3296" s="386" t="s">
        <v>380</v>
      </c>
      <c r="O3296" s="386" t="s">
        <v>384</v>
      </c>
      <c r="P3296" s="386" t="s">
        <v>46</v>
      </c>
      <c r="Q3296" s="386" t="s">
        <v>385</v>
      </c>
      <c r="R3296" s="386"/>
      <c r="S3296" s="386"/>
      <c r="T3296" s="386" t="s">
        <v>394</v>
      </c>
      <c r="U3296" s="386" t="s">
        <v>409</v>
      </c>
    </row>
    <row r="3297" spans="1:21">
      <c r="A3297" s="386" t="s">
        <v>354</v>
      </c>
      <c r="B3297" s="386" t="s">
        <v>11</v>
      </c>
      <c r="C3297" s="386"/>
      <c r="D3297" s="387">
        <v>45261</v>
      </c>
      <c r="E3297" s="386">
        <v>12</v>
      </c>
      <c r="F3297" s="386">
        <v>2023</v>
      </c>
      <c r="G3297" s="388">
        <v>171.51</v>
      </c>
      <c r="H3297" s="388">
        <v>28</v>
      </c>
      <c r="I3297" s="388">
        <v>16.0076</v>
      </c>
      <c r="J3297" s="388">
        <v>0</v>
      </c>
      <c r="K3297" s="386" t="s">
        <v>354</v>
      </c>
      <c r="L3297" s="386" t="s">
        <v>41</v>
      </c>
      <c r="M3297" s="386" t="s">
        <v>383</v>
      </c>
      <c r="N3297" s="386" t="s">
        <v>380</v>
      </c>
      <c r="O3297" s="386" t="s">
        <v>384</v>
      </c>
      <c r="P3297" s="386" t="s">
        <v>46</v>
      </c>
      <c r="Q3297" s="386" t="s">
        <v>385</v>
      </c>
      <c r="R3297" s="386"/>
      <c r="S3297" s="386"/>
      <c r="T3297" s="386" t="s">
        <v>394</v>
      </c>
      <c r="U3297" s="386" t="s">
        <v>409</v>
      </c>
    </row>
    <row r="3298" spans="1:21">
      <c r="A3298" s="386" t="s">
        <v>354</v>
      </c>
      <c r="B3298" s="386" t="s">
        <v>12</v>
      </c>
      <c r="C3298" s="386"/>
      <c r="D3298" s="387">
        <v>45261</v>
      </c>
      <c r="E3298" s="386">
        <v>12</v>
      </c>
      <c r="F3298" s="386">
        <v>2023</v>
      </c>
      <c r="G3298" s="388">
        <v>72</v>
      </c>
      <c r="H3298" s="388">
        <v>28</v>
      </c>
      <c r="I3298" s="388">
        <v>6.72</v>
      </c>
      <c r="J3298" s="388">
        <v>0</v>
      </c>
      <c r="K3298" s="386" t="s">
        <v>354</v>
      </c>
      <c r="L3298" s="386" t="s">
        <v>41</v>
      </c>
      <c r="M3298" s="386" t="s">
        <v>383</v>
      </c>
      <c r="N3298" s="386" t="s">
        <v>380</v>
      </c>
      <c r="O3298" s="386" t="s">
        <v>384</v>
      </c>
      <c r="P3298" s="386" t="s">
        <v>46</v>
      </c>
      <c r="Q3298" s="386" t="s">
        <v>385</v>
      </c>
      <c r="R3298" s="386"/>
      <c r="S3298" s="386"/>
      <c r="T3298" s="386" t="s">
        <v>394</v>
      </c>
      <c r="U3298" s="386" t="s">
        <v>409</v>
      </c>
    </row>
    <row r="3299" spans="1:21">
      <c r="A3299" s="386" t="s">
        <v>354</v>
      </c>
      <c r="B3299" s="386" t="s">
        <v>15</v>
      </c>
      <c r="C3299" s="386"/>
      <c r="D3299" s="387">
        <v>45261</v>
      </c>
      <c r="E3299" s="386">
        <v>12</v>
      </c>
      <c r="F3299" s="386">
        <v>2023</v>
      </c>
      <c r="G3299" s="388">
        <v>0</v>
      </c>
      <c r="H3299" s="388">
        <v>28</v>
      </c>
      <c r="I3299" s="388">
        <v>0</v>
      </c>
      <c r="J3299" s="388">
        <v>0</v>
      </c>
      <c r="K3299" s="386" t="s">
        <v>354</v>
      </c>
      <c r="L3299" s="386" t="s">
        <v>41</v>
      </c>
      <c r="M3299" s="386" t="s">
        <v>383</v>
      </c>
      <c r="N3299" s="386" t="s">
        <v>380</v>
      </c>
      <c r="O3299" s="386" t="s">
        <v>384</v>
      </c>
      <c r="P3299" s="386" t="s">
        <v>46</v>
      </c>
      <c r="Q3299" s="386" t="s">
        <v>385</v>
      </c>
      <c r="R3299" s="386"/>
      <c r="S3299" s="386"/>
      <c r="T3299" s="386" t="s">
        <v>394</v>
      </c>
      <c r="U3299" s="386" t="s">
        <v>409</v>
      </c>
    </row>
    <row r="3300" spans="1:21">
      <c r="A3300" s="386" t="s">
        <v>354</v>
      </c>
      <c r="B3300" s="386" t="s">
        <v>16</v>
      </c>
      <c r="C3300" s="386"/>
      <c r="D3300" s="387">
        <v>45261</v>
      </c>
      <c r="E3300" s="386">
        <v>12</v>
      </c>
      <c r="F3300" s="386">
        <v>2023</v>
      </c>
      <c r="G3300" s="388">
        <v>0</v>
      </c>
      <c r="H3300" s="388">
        <v>28</v>
      </c>
      <c r="I3300" s="388">
        <v>0</v>
      </c>
      <c r="J3300" s="388">
        <v>0</v>
      </c>
      <c r="K3300" s="386" t="s">
        <v>354</v>
      </c>
      <c r="L3300" s="386" t="s">
        <v>41</v>
      </c>
      <c r="M3300" s="386" t="s">
        <v>383</v>
      </c>
      <c r="N3300" s="386" t="s">
        <v>380</v>
      </c>
      <c r="O3300" s="386" t="s">
        <v>384</v>
      </c>
      <c r="P3300" s="386" t="s">
        <v>46</v>
      </c>
      <c r="Q3300" s="386" t="s">
        <v>385</v>
      </c>
      <c r="R3300" s="386"/>
      <c r="S3300" s="386"/>
      <c r="T3300" s="386" t="s">
        <v>394</v>
      </c>
      <c r="U3300" s="386" t="s">
        <v>409</v>
      </c>
    </row>
    <row r="3301" spans="1:21">
      <c r="A3301" s="386" t="s">
        <v>354</v>
      </c>
      <c r="B3301" s="386" t="s">
        <v>17</v>
      </c>
      <c r="C3301" s="386"/>
      <c r="D3301" s="387">
        <v>45261</v>
      </c>
      <c r="E3301" s="386">
        <v>12</v>
      </c>
      <c r="F3301" s="386">
        <v>2023</v>
      </c>
      <c r="G3301" s="388">
        <v>0</v>
      </c>
      <c r="H3301" s="388">
        <v>28</v>
      </c>
      <c r="I3301" s="388">
        <v>0</v>
      </c>
      <c r="J3301" s="388">
        <v>0</v>
      </c>
      <c r="K3301" s="386" t="s">
        <v>354</v>
      </c>
      <c r="L3301" s="386" t="s">
        <v>41</v>
      </c>
      <c r="M3301" s="386" t="s">
        <v>383</v>
      </c>
      <c r="N3301" s="386" t="s">
        <v>380</v>
      </c>
      <c r="O3301" s="386" t="s">
        <v>384</v>
      </c>
      <c r="P3301" s="386" t="s">
        <v>46</v>
      </c>
      <c r="Q3301" s="386" t="s">
        <v>385</v>
      </c>
      <c r="R3301" s="386"/>
      <c r="S3301" s="386"/>
      <c r="T3301" s="386" t="s">
        <v>394</v>
      </c>
      <c r="U3301" s="386" t="s">
        <v>409</v>
      </c>
    </row>
    <row r="3302" spans="1:21">
      <c r="A3302" s="386" t="s">
        <v>354</v>
      </c>
      <c r="B3302" s="386" t="s">
        <v>132</v>
      </c>
      <c r="C3302" s="386"/>
      <c r="D3302" s="387">
        <v>45261</v>
      </c>
      <c r="E3302" s="386">
        <v>12</v>
      </c>
      <c r="F3302" s="386">
        <v>2023</v>
      </c>
      <c r="G3302" s="388">
        <v>0</v>
      </c>
      <c r="H3302" s="388">
        <v>28</v>
      </c>
      <c r="I3302" s="388">
        <v>0</v>
      </c>
      <c r="J3302" s="388">
        <v>0</v>
      </c>
      <c r="K3302" s="386" t="s">
        <v>354</v>
      </c>
      <c r="L3302" s="386" t="s">
        <v>41</v>
      </c>
      <c r="M3302" s="386" t="s">
        <v>383</v>
      </c>
      <c r="N3302" s="386" t="s">
        <v>380</v>
      </c>
      <c r="O3302" s="386" t="s">
        <v>384</v>
      </c>
      <c r="P3302" s="386" t="s">
        <v>46</v>
      </c>
      <c r="Q3302" s="386" t="s">
        <v>385</v>
      </c>
      <c r="R3302" s="386"/>
      <c r="S3302" s="386"/>
      <c r="T3302" s="386" t="s">
        <v>394</v>
      </c>
      <c r="U3302" s="386" t="s">
        <v>409</v>
      </c>
    </row>
    <row r="3303" spans="1:21">
      <c r="A3303" s="386" t="s">
        <v>354</v>
      </c>
      <c r="B3303" s="386" t="s">
        <v>13</v>
      </c>
      <c r="C3303" s="386"/>
      <c r="D3303" s="387">
        <v>45261</v>
      </c>
      <c r="E3303" s="386">
        <v>12</v>
      </c>
      <c r="F3303" s="386">
        <v>2023</v>
      </c>
      <c r="G3303" s="388">
        <v>0</v>
      </c>
      <c r="H3303" s="388">
        <v>28</v>
      </c>
      <c r="I3303" s="388">
        <v>0</v>
      </c>
      <c r="J3303" s="388">
        <v>0</v>
      </c>
      <c r="K3303" s="386" t="s">
        <v>354</v>
      </c>
      <c r="L3303" s="386" t="s">
        <v>41</v>
      </c>
      <c r="M3303" s="386" t="s">
        <v>383</v>
      </c>
      <c r="N3303" s="386" t="s">
        <v>380</v>
      </c>
      <c r="O3303" s="386" t="s">
        <v>384</v>
      </c>
      <c r="P3303" s="386" t="s">
        <v>46</v>
      </c>
      <c r="Q3303" s="386" t="s">
        <v>385</v>
      </c>
      <c r="R3303" s="386"/>
      <c r="S3303" s="386"/>
      <c r="T3303" s="386" t="s">
        <v>394</v>
      </c>
      <c r="U3303" s="386" t="s">
        <v>409</v>
      </c>
    </row>
    <row r="3304" spans="1:21">
      <c r="A3304" s="386" t="s">
        <v>354</v>
      </c>
      <c r="B3304" s="386" t="s">
        <v>14</v>
      </c>
      <c r="C3304" s="386"/>
      <c r="D3304" s="387">
        <v>45261</v>
      </c>
      <c r="E3304" s="386">
        <v>12</v>
      </c>
      <c r="F3304" s="386">
        <v>2023</v>
      </c>
      <c r="G3304" s="388">
        <v>0</v>
      </c>
      <c r="H3304" s="388">
        <v>28</v>
      </c>
      <c r="I3304" s="388">
        <v>0</v>
      </c>
      <c r="J3304" s="388">
        <v>0</v>
      </c>
      <c r="K3304" s="386" t="s">
        <v>354</v>
      </c>
      <c r="L3304" s="386" t="s">
        <v>41</v>
      </c>
      <c r="M3304" s="386" t="s">
        <v>383</v>
      </c>
      <c r="N3304" s="386" t="s">
        <v>380</v>
      </c>
      <c r="O3304" s="386" t="s">
        <v>384</v>
      </c>
      <c r="P3304" s="386" t="s">
        <v>46</v>
      </c>
      <c r="Q3304" s="386" t="s">
        <v>385</v>
      </c>
      <c r="R3304" s="386"/>
      <c r="S3304" s="386"/>
      <c r="T3304" s="386" t="s">
        <v>394</v>
      </c>
      <c r="U3304" s="386" t="s">
        <v>409</v>
      </c>
    </row>
    <row r="3305" spans="1:21">
      <c r="A3305" s="386" t="s">
        <v>112</v>
      </c>
      <c r="B3305" s="386" t="s">
        <v>7</v>
      </c>
      <c r="C3305" s="386"/>
      <c r="D3305" s="387">
        <v>45261</v>
      </c>
      <c r="E3305" s="386">
        <v>12</v>
      </c>
      <c r="F3305" s="386">
        <v>2023</v>
      </c>
      <c r="G3305" s="388">
        <v>3</v>
      </c>
      <c r="H3305" s="388">
        <v>28</v>
      </c>
      <c r="I3305" s="388">
        <v>0.28000000000000003</v>
      </c>
      <c r="J3305" s="388">
        <v>0</v>
      </c>
      <c r="K3305" s="386" t="s">
        <v>112</v>
      </c>
      <c r="L3305" s="386" t="s">
        <v>72</v>
      </c>
      <c r="M3305" s="386" t="s">
        <v>244</v>
      </c>
      <c r="N3305" s="386" t="s">
        <v>62</v>
      </c>
      <c r="O3305" s="386" t="s">
        <v>113</v>
      </c>
      <c r="P3305" s="386" t="s">
        <v>60</v>
      </c>
      <c r="Q3305" s="386" t="s">
        <v>193</v>
      </c>
      <c r="R3305" s="386"/>
      <c r="S3305" s="386"/>
      <c r="T3305" s="386" t="s">
        <v>394</v>
      </c>
      <c r="U3305" s="386" t="s">
        <v>409</v>
      </c>
    </row>
    <row r="3306" spans="1:21">
      <c r="A3306" s="386" t="s">
        <v>112</v>
      </c>
      <c r="B3306" s="386" t="s">
        <v>8</v>
      </c>
      <c r="C3306" s="386"/>
      <c r="D3306" s="387">
        <v>45261</v>
      </c>
      <c r="E3306" s="386">
        <v>12</v>
      </c>
      <c r="F3306" s="386">
        <v>2023</v>
      </c>
      <c r="G3306" s="388">
        <v>0</v>
      </c>
      <c r="H3306" s="388">
        <v>28</v>
      </c>
      <c r="I3306" s="388">
        <v>0</v>
      </c>
      <c r="J3306" s="388">
        <v>0</v>
      </c>
      <c r="K3306" s="386" t="s">
        <v>112</v>
      </c>
      <c r="L3306" s="386" t="s">
        <v>72</v>
      </c>
      <c r="M3306" s="386" t="s">
        <v>244</v>
      </c>
      <c r="N3306" s="386" t="s">
        <v>62</v>
      </c>
      <c r="O3306" s="386" t="s">
        <v>113</v>
      </c>
      <c r="P3306" s="386" t="s">
        <v>60</v>
      </c>
      <c r="Q3306" s="386" t="s">
        <v>193</v>
      </c>
      <c r="R3306" s="386"/>
      <c r="S3306" s="386"/>
      <c r="T3306" s="386" t="s">
        <v>394</v>
      </c>
      <c r="U3306" s="386" t="s">
        <v>409</v>
      </c>
    </row>
    <row r="3307" spans="1:21">
      <c r="A3307" s="386" t="s">
        <v>112</v>
      </c>
      <c r="B3307" s="386" t="s">
        <v>9</v>
      </c>
      <c r="C3307" s="386"/>
      <c r="D3307" s="387">
        <v>45261</v>
      </c>
      <c r="E3307" s="386">
        <v>12</v>
      </c>
      <c r="F3307" s="386">
        <v>2023</v>
      </c>
      <c r="G3307" s="388">
        <v>3.5</v>
      </c>
      <c r="H3307" s="388">
        <v>28</v>
      </c>
      <c r="I3307" s="388">
        <v>0.32666666666666666</v>
      </c>
      <c r="J3307" s="388">
        <v>0</v>
      </c>
      <c r="K3307" s="386" t="s">
        <v>112</v>
      </c>
      <c r="L3307" s="386" t="s">
        <v>72</v>
      </c>
      <c r="M3307" s="386" t="s">
        <v>244</v>
      </c>
      <c r="N3307" s="386" t="s">
        <v>62</v>
      </c>
      <c r="O3307" s="386" t="s">
        <v>113</v>
      </c>
      <c r="P3307" s="386" t="s">
        <v>60</v>
      </c>
      <c r="Q3307" s="386" t="s">
        <v>193</v>
      </c>
      <c r="R3307" s="386"/>
      <c r="S3307" s="386"/>
      <c r="T3307" s="386" t="s">
        <v>394</v>
      </c>
      <c r="U3307" s="386" t="s">
        <v>409</v>
      </c>
    </row>
    <row r="3308" spans="1:21">
      <c r="A3308" s="386" t="s">
        <v>112</v>
      </c>
      <c r="B3308" s="386" t="s">
        <v>10</v>
      </c>
      <c r="C3308" s="386"/>
      <c r="D3308" s="387">
        <v>45261</v>
      </c>
      <c r="E3308" s="386">
        <v>12</v>
      </c>
      <c r="F3308" s="386">
        <v>2023</v>
      </c>
      <c r="G3308" s="388">
        <v>0.85</v>
      </c>
      <c r="H3308" s="388">
        <v>28</v>
      </c>
      <c r="I3308" s="388">
        <v>7.9333333333333339E-2</v>
      </c>
      <c r="J3308" s="388">
        <v>0</v>
      </c>
      <c r="K3308" s="386" t="s">
        <v>112</v>
      </c>
      <c r="L3308" s="386" t="s">
        <v>72</v>
      </c>
      <c r="M3308" s="386" t="s">
        <v>244</v>
      </c>
      <c r="N3308" s="386" t="s">
        <v>62</v>
      </c>
      <c r="O3308" s="386" t="s">
        <v>113</v>
      </c>
      <c r="P3308" s="386" t="s">
        <v>60</v>
      </c>
      <c r="Q3308" s="386" t="s">
        <v>193</v>
      </c>
      <c r="R3308" s="386"/>
      <c r="S3308" s="386"/>
      <c r="T3308" s="386" t="s">
        <v>394</v>
      </c>
      <c r="U3308" s="386" t="s">
        <v>409</v>
      </c>
    </row>
    <row r="3309" spans="1:21">
      <c r="A3309" s="386" t="s">
        <v>112</v>
      </c>
      <c r="B3309" s="386" t="s">
        <v>5</v>
      </c>
      <c r="C3309" s="386"/>
      <c r="D3309" s="387">
        <v>45261</v>
      </c>
      <c r="E3309" s="386">
        <v>12</v>
      </c>
      <c r="F3309" s="386">
        <v>2023</v>
      </c>
      <c r="G3309" s="388">
        <v>0.75</v>
      </c>
      <c r="H3309" s="388">
        <v>28</v>
      </c>
      <c r="I3309" s="388">
        <v>7.0000000000000007E-2</v>
      </c>
      <c r="J3309" s="388">
        <v>0</v>
      </c>
      <c r="K3309" s="386" t="s">
        <v>112</v>
      </c>
      <c r="L3309" s="386" t="s">
        <v>72</v>
      </c>
      <c r="M3309" s="386" t="s">
        <v>244</v>
      </c>
      <c r="N3309" s="386" t="s">
        <v>62</v>
      </c>
      <c r="O3309" s="386" t="s">
        <v>113</v>
      </c>
      <c r="P3309" s="386" t="s">
        <v>60</v>
      </c>
      <c r="Q3309" s="386" t="s">
        <v>193</v>
      </c>
      <c r="R3309" s="386"/>
      <c r="S3309" s="386"/>
      <c r="T3309" s="386" t="s">
        <v>394</v>
      </c>
      <c r="U3309" s="386" t="s">
        <v>409</v>
      </c>
    </row>
    <row r="3310" spans="1:21">
      <c r="A3310" s="386" t="s">
        <v>112</v>
      </c>
      <c r="B3310" s="386" t="s">
        <v>11</v>
      </c>
      <c r="C3310" s="386"/>
      <c r="D3310" s="387">
        <v>45261</v>
      </c>
      <c r="E3310" s="386">
        <v>12</v>
      </c>
      <c r="F3310" s="386">
        <v>2023</v>
      </c>
      <c r="G3310" s="388">
        <v>14.6</v>
      </c>
      <c r="H3310" s="388">
        <v>28</v>
      </c>
      <c r="I3310" s="388">
        <v>1.3626666666666667</v>
      </c>
      <c r="J3310" s="388">
        <v>0</v>
      </c>
      <c r="K3310" s="386" t="s">
        <v>112</v>
      </c>
      <c r="L3310" s="386" t="s">
        <v>72</v>
      </c>
      <c r="M3310" s="386" t="s">
        <v>244</v>
      </c>
      <c r="N3310" s="386" t="s">
        <v>62</v>
      </c>
      <c r="O3310" s="386" t="s">
        <v>113</v>
      </c>
      <c r="P3310" s="386" t="s">
        <v>60</v>
      </c>
      <c r="Q3310" s="386" t="s">
        <v>193</v>
      </c>
      <c r="R3310" s="386"/>
      <c r="S3310" s="386"/>
      <c r="T3310" s="386" t="s">
        <v>394</v>
      </c>
      <c r="U3310" s="386" t="s">
        <v>409</v>
      </c>
    </row>
    <row r="3311" spans="1:21">
      <c r="A3311" s="386" t="s">
        <v>112</v>
      </c>
      <c r="B3311" s="386" t="s">
        <v>12</v>
      </c>
      <c r="C3311" s="386"/>
      <c r="D3311" s="387">
        <v>45261</v>
      </c>
      <c r="E3311" s="386">
        <v>12</v>
      </c>
      <c r="F3311" s="386">
        <v>2023</v>
      </c>
      <c r="G3311" s="388">
        <v>5.5</v>
      </c>
      <c r="H3311" s="388">
        <v>28</v>
      </c>
      <c r="I3311" s="388">
        <v>0.51333333333333331</v>
      </c>
      <c r="J3311" s="388">
        <v>0</v>
      </c>
      <c r="K3311" s="386" t="s">
        <v>112</v>
      </c>
      <c r="L3311" s="386" t="s">
        <v>72</v>
      </c>
      <c r="M3311" s="386" t="s">
        <v>244</v>
      </c>
      <c r="N3311" s="386" t="s">
        <v>62</v>
      </c>
      <c r="O3311" s="386" t="s">
        <v>113</v>
      </c>
      <c r="P3311" s="386" t="s">
        <v>60</v>
      </c>
      <c r="Q3311" s="386" t="s">
        <v>193</v>
      </c>
      <c r="R3311" s="386"/>
      <c r="S3311" s="386"/>
      <c r="T3311" s="386" t="s">
        <v>394</v>
      </c>
      <c r="U3311" s="386" t="s">
        <v>409</v>
      </c>
    </row>
    <row r="3312" spans="1:21">
      <c r="A3312" s="386" t="s">
        <v>112</v>
      </c>
      <c r="B3312" s="386" t="s">
        <v>15</v>
      </c>
      <c r="C3312" s="386"/>
      <c r="D3312" s="387">
        <v>45261</v>
      </c>
      <c r="E3312" s="386">
        <v>12</v>
      </c>
      <c r="F3312" s="386">
        <v>2023</v>
      </c>
      <c r="G3312" s="388">
        <v>0.75</v>
      </c>
      <c r="H3312" s="388">
        <v>28</v>
      </c>
      <c r="I3312" s="388">
        <v>7.0000000000000007E-2</v>
      </c>
      <c r="J3312" s="388">
        <v>0</v>
      </c>
      <c r="K3312" s="386" t="s">
        <v>112</v>
      </c>
      <c r="L3312" s="386" t="s">
        <v>72</v>
      </c>
      <c r="M3312" s="386" t="s">
        <v>244</v>
      </c>
      <c r="N3312" s="386" t="s">
        <v>62</v>
      </c>
      <c r="O3312" s="386" t="s">
        <v>113</v>
      </c>
      <c r="P3312" s="386" t="s">
        <v>60</v>
      </c>
      <c r="Q3312" s="386" t="s">
        <v>193</v>
      </c>
      <c r="R3312" s="386"/>
      <c r="S3312" s="386"/>
      <c r="T3312" s="386" t="s">
        <v>394</v>
      </c>
      <c r="U3312" s="386" t="s">
        <v>409</v>
      </c>
    </row>
    <row r="3313" spans="1:21">
      <c r="A3313" s="386" t="s">
        <v>112</v>
      </c>
      <c r="B3313" s="386" t="s">
        <v>16</v>
      </c>
      <c r="C3313" s="386"/>
      <c r="D3313" s="387">
        <v>45261</v>
      </c>
      <c r="E3313" s="386">
        <v>12</v>
      </c>
      <c r="F3313" s="386">
        <v>2023</v>
      </c>
      <c r="G3313" s="388">
        <v>0.05</v>
      </c>
      <c r="H3313" s="388">
        <v>28</v>
      </c>
      <c r="I3313" s="388">
        <v>4.6666666666666671E-3</v>
      </c>
      <c r="J3313" s="388">
        <v>0</v>
      </c>
      <c r="K3313" s="386" t="s">
        <v>112</v>
      </c>
      <c r="L3313" s="386" t="s">
        <v>72</v>
      </c>
      <c r="M3313" s="386" t="s">
        <v>244</v>
      </c>
      <c r="N3313" s="386" t="s">
        <v>62</v>
      </c>
      <c r="O3313" s="386" t="s">
        <v>113</v>
      </c>
      <c r="P3313" s="386" t="s">
        <v>60</v>
      </c>
      <c r="Q3313" s="386" t="s">
        <v>193</v>
      </c>
      <c r="R3313" s="386"/>
      <c r="S3313" s="386"/>
      <c r="T3313" s="386" t="s">
        <v>394</v>
      </c>
      <c r="U3313" s="386" t="s">
        <v>409</v>
      </c>
    </row>
    <row r="3314" spans="1:21">
      <c r="A3314" s="386" t="s">
        <v>112</v>
      </c>
      <c r="B3314" s="386" t="s">
        <v>17</v>
      </c>
      <c r="C3314" s="386"/>
      <c r="D3314" s="387">
        <v>45261</v>
      </c>
      <c r="E3314" s="386">
        <v>12</v>
      </c>
      <c r="F3314" s="386">
        <v>2023</v>
      </c>
      <c r="G3314" s="388">
        <v>1</v>
      </c>
      <c r="H3314" s="388">
        <v>28</v>
      </c>
      <c r="I3314" s="388">
        <v>9.3333333333333338E-2</v>
      </c>
      <c r="J3314" s="388">
        <v>0</v>
      </c>
      <c r="K3314" s="386" t="s">
        <v>112</v>
      </c>
      <c r="L3314" s="386" t="s">
        <v>72</v>
      </c>
      <c r="M3314" s="386" t="s">
        <v>244</v>
      </c>
      <c r="N3314" s="386" t="s">
        <v>62</v>
      </c>
      <c r="O3314" s="386" t="s">
        <v>113</v>
      </c>
      <c r="P3314" s="386" t="s">
        <v>60</v>
      </c>
      <c r="Q3314" s="386" t="s">
        <v>193</v>
      </c>
      <c r="R3314" s="386"/>
      <c r="S3314" s="386"/>
      <c r="T3314" s="386" t="s">
        <v>394</v>
      </c>
      <c r="U3314" s="386" t="s">
        <v>409</v>
      </c>
    </row>
    <row r="3315" spans="1:21">
      <c r="A3315" s="386" t="s">
        <v>112</v>
      </c>
      <c r="B3315" s="386" t="s">
        <v>132</v>
      </c>
      <c r="C3315" s="386"/>
      <c r="D3315" s="387">
        <v>45261</v>
      </c>
      <c r="E3315" s="386">
        <v>12</v>
      </c>
      <c r="F3315" s="386">
        <v>2023</v>
      </c>
      <c r="G3315" s="388">
        <v>0</v>
      </c>
      <c r="H3315" s="388">
        <v>28</v>
      </c>
      <c r="I3315" s="388">
        <v>0</v>
      </c>
      <c r="J3315" s="388">
        <v>0</v>
      </c>
      <c r="K3315" s="386" t="s">
        <v>112</v>
      </c>
      <c r="L3315" s="386" t="s">
        <v>72</v>
      </c>
      <c r="M3315" s="386" t="s">
        <v>244</v>
      </c>
      <c r="N3315" s="386" t="s">
        <v>62</v>
      </c>
      <c r="O3315" s="386" t="s">
        <v>113</v>
      </c>
      <c r="P3315" s="386" t="s">
        <v>60</v>
      </c>
      <c r="Q3315" s="386" t="s">
        <v>193</v>
      </c>
      <c r="R3315" s="386"/>
      <c r="S3315" s="386"/>
      <c r="T3315" s="386" t="s">
        <v>394</v>
      </c>
      <c r="U3315" s="386" t="s">
        <v>409</v>
      </c>
    </row>
    <row r="3316" spans="1:21">
      <c r="A3316" s="386" t="s">
        <v>112</v>
      </c>
      <c r="B3316" s="386" t="s">
        <v>13</v>
      </c>
      <c r="C3316" s="386"/>
      <c r="D3316" s="387">
        <v>45261</v>
      </c>
      <c r="E3316" s="386">
        <v>12</v>
      </c>
      <c r="F3316" s="386">
        <v>2023</v>
      </c>
      <c r="G3316" s="388">
        <v>0</v>
      </c>
      <c r="H3316" s="388">
        <v>28</v>
      </c>
      <c r="I3316" s="388">
        <v>0</v>
      </c>
      <c r="J3316" s="388">
        <v>0</v>
      </c>
      <c r="K3316" s="386" t="s">
        <v>112</v>
      </c>
      <c r="L3316" s="386" t="s">
        <v>72</v>
      </c>
      <c r="M3316" s="386" t="s">
        <v>244</v>
      </c>
      <c r="N3316" s="386" t="s">
        <v>62</v>
      </c>
      <c r="O3316" s="386" t="s">
        <v>113</v>
      </c>
      <c r="P3316" s="386" t="s">
        <v>60</v>
      </c>
      <c r="Q3316" s="386" t="s">
        <v>193</v>
      </c>
      <c r="R3316" s="386"/>
      <c r="S3316" s="386"/>
      <c r="T3316" s="386" t="s">
        <v>394</v>
      </c>
      <c r="U3316" s="386" t="s">
        <v>409</v>
      </c>
    </row>
    <row r="3317" spans="1:21">
      <c r="A3317" s="386" t="s">
        <v>112</v>
      </c>
      <c r="B3317" s="386" t="s">
        <v>14</v>
      </c>
      <c r="C3317" s="386"/>
      <c r="D3317" s="387">
        <v>45261</v>
      </c>
      <c r="E3317" s="386">
        <v>12</v>
      </c>
      <c r="F3317" s="386">
        <v>2023</v>
      </c>
      <c r="G3317" s="388">
        <v>0</v>
      </c>
      <c r="H3317" s="388">
        <v>28</v>
      </c>
      <c r="I3317" s="388">
        <v>0</v>
      </c>
      <c r="J3317" s="388">
        <v>0</v>
      </c>
      <c r="K3317" s="386" t="s">
        <v>112</v>
      </c>
      <c r="L3317" s="386" t="s">
        <v>72</v>
      </c>
      <c r="M3317" s="386" t="s">
        <v>244</v>
      </c>
      <c r="N3317" s="386" t="s">
        <v>62</v>
      </c>
      <c r="O3317" s="386" t="s">
        <v>113</v>
      </c>
      <c r="P3317" s="386" t="s">
        <v>60</v>
      </c>
      <c r="Q3317" s="386" t="s">
        <v>193</v>
      </c>
      <c r="R3317" s="386"/>
      <c r="S3317" s="386"/>
      <c r="T3317" s="386" t="s">
        <v>394</v>
      </c>
      <c r="U3317" s="386" t="s">
        <v>409</v>
      </c>
    </row>
    <row r="3318" spans="1:21">
      <c r="A3318" s="386" t="s">
        <v>114</v>
      </c>
      <c r="B3318" s="386" t="s">
        <v>7</v>
      </c>
      <c r="C3318" s="386"/>
      <c r="D3318" s="387">
        <v>45261</v>
      </c>
      <c r="E3318" s="386">
        <v>12</v>
      </c>
      <c r="F3318" s="386">
        <v>2023</v>
      </c>
      <c r="G3318" s="388">
        <v>50</v>
      </c>
      <c r="H3318" s="388">
        <v>28</v>
      </c>
      <c r="I3318" s="388">
        <v>4.666666666666667</v>
      </c>
      <c r="J3318" s="388">
        <v>0</v>
      </c>
      <c r="K3318" s="386" t="s">
        <v>114</v>
      </c>
      <c r="L3318" s="386" t="s">
        <v>41</v>
      </c>
      <c r="M3318" s="386" t="s">
        <v>383</v>
      </c>
      <c r="N3318" s="386" t="s">
        <v>83</v>
      </c>
      <c r="O3318" s="386" t="s">
        <v>251</v>
      </c>
      <c r="P3318" s="386" t="s">
        <v>46</v>
      </c>
      <c r="Q3318" s="386" t="s">
        <v>115</v>
      </c>
      <c r="R3318" s="386"/>
      <c r="S3318" s="386"/>
      <c r="T3318" s="386" t="s">
        <v>394</v>
      </c>
      <c r="U3318" s="386" t="s">
        <v>409</v>
      </c>
    </row>
    <row r="3319" spans="1:21">
      <c r="A3319" s="386" t="s">
        <v>114</v>
      </c>
      <c r="B3319" s="386" t="s">
        <v>8</v>
      </c>
      <c r="C3319" s="386"/>
      <c r="D3319" s="387">
        <v>45261</v>
      </c>
      <c r="E3319" s="386">
        <v>12</v>
      </c>
      <c r="F3319" s="386">
        <v>2023</v>
      </c>
      <c r="G3319" s="388">
        <v>30</v>
      </c>
      <c r="H3319" s="388">
        <v>28</v>
      </c>
      <c r="I3319" s="388">
        <v>2.8</v>
      </c>
      <c r="J3319" s="388">
        <v>0</v>
      </c>
      <c r="K3319" s="386" t="s">
        <v>114</v>
      </c>
      <c r="L3319" s="386" t="s">
        <v>41</v>
      </c>
      <c r="M3319" s="386" t="s">
        <v>383</v>
      </c>
      <c r="N3319" s="386" t="s">
        <v>83</v>
      </c>
      <c r="O3319" s="386" t="s">
        <v>251</v>
      </c>
      <c r="P3319" s="386" t="s">
        <v>46</v>
      </c>
      <c r="Q3319" s="386" t="s">
        <v>115</v>
      </c>
      <c r="R3319" s="386"/>
      <c r="S3319" s="386"/>
      <c r="T3319" s="386" t="s">
        <v>394</v>
      </c>
      <c r="U3319" s="386" t="s">
        <v>409</v>
      </c>
    </row>
    <row r="3320" spans="1:21">
      <c r="A3320" s="386" t="s">
        <v>114</v>
      </c>
      <c r="B3320" s="386" t="s">
        <v>9</v>
      </c>
      <c r="C3320" s="386"/>
      <c r="D3320" s="387">
        <v>45261</v>
      </c>
      <c r="E3320" s="386">
        <v>12</v>
      </c>
      <c r="F3320" s="386">
        <v>2023</v>
      </c>
      <c r="G3320" s="388">
        <v>100</v>
      </c>
      <c r="H3320" s="388">
        <v>28</v>
      </c>
      <c r="I3320" s="388">
        <v>9.3333333333333339</v>
      </c>
      <c r="J3320" s="388">
        <v>40.363415000000003</v>
      </c>
      <c r="K3320" s="386" t="s">
        <v>114</v>
      </c>
      <c r="L3320" s="386" t="s">
        <v>41</v>
      </c>
      <c r="M3320" s="386" t="s">
        <v>383</v>
      </c>
      <c r="N3320" s="386" t="s">
        <v>83</v>
      </c>
      <c r="O3320" s="386" t="s">
        <v>251</v>
      </c>
      <c r="P3320" s="386" t="s">
        <v>46</v>
      </c>
      <c r="Q3320" s="386" t="s">
        <v>115</v>
      </c>
      <c r="R3320" s="386"/>
      <c r="S3320" s="386"/>
      <c r="T3320" s="386" t="s">
        <v>394</v>
      </c>
      <c r="U3320" s="386" t="s">
        <v>409</v>
      </c>
    </row>
    <row r="3321" spans="1:21">
      <c r="A3321" s="386" t="s">
        <v>114</v>
      </c>
      <c r="B3321" s="386" t="s">
        <v>10</v>
      </c>
      <c r="C3321" s="386"/>
      <c r="D3321" s="387">
        <v>45261</v>
      </c>
      <c r="E3321" s="386">
        <v>12</v>
      </c>
      <c r="F3321" s="386">
        <v>2023</v>
      </c>
      <c r="G3321" s="388">
        <v>58</v>
      </c>
      <c r="H3321" s="388">
        <v>28</v>
      </c>
      <c r="I3321" s="388">
        <v>5.4133333333333331</v>
      </c>
      <c r="J3321" s="388">
        <v>0</v>
      </c>
      <c r="K3321" s="386" t="s">
        <v>114</v>
      </c>
      <c r="L3321" s="386" t="s">
        <v>41</v>
      </c>
      <c r="M3321" s="386" t="s">
        <v>383</v>
      </c>
      <c r="N3321" s="386" t="s">
        <v>83</v>
      </c>
      <c r="O3321" s="386" t="s">
        <v>251</v>
      </c>
      <c r="P3321" s="386" t="s">
        <v>46</v>
      </c>
      <c r="Q3321" s="386" t="s">
        <v>115</v>
      </c>
      <c r="R3321" s="386"/>
      <c r="S3321" s="386"/>
      <c r="T3321" s="386" t="s">
        <v>394</v>
      </c>
      <c r="U3321" s="386" t="s">
        <v>409</v>
      </c>
    </row>
    <row r="3322" spans="1:21">
      <c r="A3322" s="386" t="s">
        <v>114</v>
      </c>
      <c r="B3322" s="386" t="s">
        <v>5</v>
      </c>
      <c r="C3322" s="386"/>
      <c r="D3322" s="387">
        <v>45261</v>
      </c>
      <c r="E3322" s="386">
        <v>12</v>
      </c>
      <c r="F3322" s="386">
        <v>2023</v>
      </c>
      <c r="G3322" s="388">
        <v>56</v>
      </c>
      <c r="H3322" s="388">
        <v>28</v>
      </c>
      <c r="I3322" s="388">
        <v>5.2266666666666666</v>
      </c>
      <c r="J3322" s="388">
        <v>38.9</v>
      </c>
      <c r="K3322" s="386" t="s">
        <v>114</v>
      </c>
      <c r="L3322" s="386" t="s">
        <v>41</v>
      </c>
      <c r="M3322" s="386" t="s">
        <v>383</v>
      </c>
      <c r="N3322" s="386" t="s">
        <v>83</v>
      </c>
      <c r="O3322" s="386" t="s">
        <v>251</v>
      </c>
      <c r="P3322" s="386" t="s">
        <v>46</v>
      </c>
      <c r="Q3322" s="386" t="s">
        <v>115</v>
      </c>
      <c r="R3322" s="386"/>
      <c r="S3322" s="386"/>
      <c r="T3322" s="386" t="s">
        <v>394</v>
      </c>
      <c r="U3322" s="386" t="s">
        <v>409</v>
      </c>
    </row>
    <row r="3323" spans="1:21">
      <c r="A3323" s="386" t="s">
        <v>114</v>
      </c>
      <c r="B3323" s="386" t="s">
        <v>11</v>
      </c>
      <c r="C3323" s="386"/>
      <c r="D3323" s="387">
        <v>45261</v>
      </c>
      <c r="E3323" s="386">
        <v>12</v>
      </c>
      <c r="F3323" s="386">
        <v>2023</v>
      </c>
      <c r="G3323" s="388">
        <v>150</v>
      </c>
      <c r="H3323" s="388">
        <v>28</v>
      </c>
      <c r="I3323" s="388">
        <v>14</v>
      </c>
      <c r="J3323" s="388">
        <v>0</v>
      </c>
      <c r="K3323" s="386" t="s">
        <v>114</v>
      </c>
      <c r="L3323" s="386" t="s">
        <v>41</v>
      </c>
      <c r="M3323" s="386" t="s">
        <v>383</v>
      </c>
      <c r="N3323" s="386" t="s">
        <v>83</v>
      </c>
      <c r="O3323" s="386" t="s">
        <v>251</v>
      </c>
      <c r="P3323" s="386" t="s">
        <v>46</v>
      </c>
      <c r="Q3323" s="386" t="s">
        <v>115</v>
      </c>
      <c r="R3323" s="386"/>
      <c r="S3323" s="386"/>
      <c r="T3323" s="386" t="s">
        <v>394</v>
      </c>
      <c r="U3323" s="386" t="s">
        <v>409</v>
      </c>
    </row>
    <row r="3324" spans="1:21">
      <c r="A3324" s="386" t="s">
        <v>114</v>
      </c>
      <c r="B3324" s="386" t="s">
        <v>12</v>
      </c>
      <c r="C3324" s="386"/>
      <c r="D3324" s="387">
        <v>45261</v>
      </c>
      <c r="E3324" s="386">
        <v>12</v>
      </c>
      <c r="F3324" s="386">
        <v>2023</v>
      </c>
      <c r="G3324" s="388">
        <v>30</v>
      </c>
      <c r="H3324" s="388">
        <v>28</v>
      </c>
      <c r="I3324" s="388">
        <v>2.8</v>
      </c>
      <c r="J3324" s="388">
        <v>0</v>
      </c>
      <c r="K3324" s="386" t="s">
        <v>114</v>
      </c>
      <c r="L3324" s="386" t="s">
        <v>41</v>
      </c>
      <c r="M3324" s="386" t="s">
        <v>383</v>
      </c>
      <c r="N3324" s="386" t="s">
        <v>83</v>
      </c>
      <c r="O3324" s="386" t="s">
        <v>251</v>
      </c>
      <c r="P3324" s="386" t="s">
        <v>46</v>
      </c>
      <c r="Q3324" s="386" t="s">
        <v>115</v>
      </c>
      <c r="R3324" s="386"/>
      <c r="S3324" s="386"/>
      <c r="T3324" s="386" t="s">
        <v>394</v>
      </c>
      <c r="U3324" s="386" t="s">
        <v>409</v>
      </c>
    </row>
    <row r="3325" spans="1:21">
      <c r="A3325" s="386" t="s">
        <v>114</v>
      </c>
      <c r="B3325" s="386" t="s">
        <v>15</v>
      </c>
      <c r="C3325" s="386"/>
      <c r="D3325" s="387">
        <v>45261</v>
      </c>
      <c r="E3325" s="386">
        <v>12</v>
      </c>
      <c r="F3325" s="386">
        <v>2023</v>
      </c>
      <c r="G3325" s="388">
        <v>0</v>
      </c>
      <c r="H3325" s="388">
        <v>28</v>
      </c>
      <c r="I3325" s="388">
        <v>0</v>
      </c>
      <c r="J3325" s="388">
        <v>0</v>
      </c>
      <c r="K3325" s="386" t="s">
        <v>114</v>
      </c>
      <c r="L3325" s="386" t="s">
        <v>41</v>
      </c>
      <c r="M3325" s="386" t="s">
        <v>383</v>
      </c>
      <c r="N3325" s="386" t="s">
        <v>83</v>
      </c>
      <c r="O3325" s="386" t="s">
        <v>251</v>
      </c>
      <c r="P3325" s="386" t="s">
        <v>46</v>
      </c>
      <c r="Q3325" s="386" t="s">
        <v>115</v>
      </c>
      <c r="R3325" s="386"/>
      <c r="S3325" s="386"/>
      <c r="T3325" s="386" t="s">
        <v>394</v>
      </c>
      <c r="U3325" s="386" t="s">
        <v>409</v>
      </c>
    </row>
    <row r="3326" spans="1:21">
      <c r="A3326" s="386" t="s">
        <v>114</v>
      </c>
      <c r="B3326" s="386" t="s">
        <v>16</v>
      </c>
      <c r="C3326" s="386"/>
      <c r="D3326" s="387">
        <v>45261</v>
      </c>
      <c r="E3326" s="386">
        <v>12</v>
      </c>
      <c r="F3326" s="386">
        <v>2023</v>
      </c>
      <c r="G3326" s="388">
        <v>38</v>
      </c>
      <c r="H3326" s="388">
        <v>28</v>
      </c>
      <c r="I3326" s="388">
        <v>3.5466666666666669</v>
      </c>
      <c r="J3326" s="388">
        <v>0</v>
      </c>
      <c r="K3326" s="386" t="s">
        <v>114</v>
      </c>
      <c r="L3326" s="386" t="s">
        <v>41</v>
      </c>
      <c r="M3326" s="386" t="s">
        <v>383</v>
      </c>
      <c r="N3326" s="386" t="s">
        <v>83</v>
      </c>
      <c r="O3326" s="386" t="s">
        <v>251</v>
      </c>
      <c r="P3326" s="386" t="s">
        <v>46</v>
      </c>
      <c r="Q3326" s="386" t="s">
        <v>115</v>
      </c>
      <c r="R3326" s="386"/>
      <c r="S3326" s="386"/>
      <c r="T3326" s="386" t="s">
        <v>394</v>
      </c>
      <c r="U3326" s="386" t="s">
        <v>409</v>
      </c>
    </row>
    <row r="3327" spans="1:21">
      <c r="A3327" s="386" t="s">
        <v>114</v>
      </c>
      <c r="B3327" s="386" t="s">
        <v>17</v>
      </c>
      <c r="C3327" s="386"/>
      <c r="D3327" s="387">
        <v>45261</v>
      </c>
      <c r="E3327" s="386">
        <v>12</v>
      </c>
      <c r="F3327" s="386">
        <v>2023</v>
      </c>
      <c r="G3327" s="388">
        <v>38</v>
      </c>
      <c r="H3327" s="388">
        <v>28</v>
      </c>
      <c r="I3327" s="388">
        <v>3.5466666666666669</v>
      </c>
      <c r="J3327" s="388">
        <v>6.0968536000000002</v>
      </c>
      <c r="K3327" s="386" t="s">
        <v>114</v>
      </c>
      <c r="L3327" s="386" t="s">
        <v>41</v>
      </c>
      <c r="M3327" s="386" t="s">
        <v>383</v>
      </c>
      <c r="N3327" s="386" t="s">
        <v>83</v>
      </c>
      <c r="O3327" s="386" t="s">
        <v>251</v>
      </c>
      <c r="P3327" s="386" t="s">
        <v>46</v>
      </c>
      <c r="Q3327" s="386" t="s">
        <v>115</v>
      </c>
      <c r="R3327" s="386"/>
      <c r="S3327" s="386"/>
      <c r="T3327" s="386" t="s">
        <v>394</v>
      </c>
      <c r="U3327" s="386" t="s">
        <v>409</v>
      </c>
    </row>
    <row r="3328" spans="1:21">
      <c r="A3328" s="386" t="s">
        <v>114</v>
      </c>
      <c r="B3328" s="386" t="s">
        <v>132</v>
      </c>
      <c r="C3328" s="386"/>
      <c r="D3328" s="387">
        <v>45261</v>
      </c>
      <c r="E3328" s="386">
        <v>12</v>
      </c>
      <c r="F3328" s="386">
        <v>2023</v>
      </c>
      <c r="G3328" s="388">
        <v>0</v>
      </c>
      <c r="H3328" s="388">
        <v>28</v>
      </c>
      <c r="I3328" s="388">
        <v>0</v>
      </c>
      <c r="J3328" s="388">
        <v>0</v>
      </c>
      <c r="K3328" s="386" t="s">
        <v>114</v>
      </c>
      <c r="L3328" s="386" t="s">
        <v>41</v>
      </c>
      <c r="M3328" s="386" t="s">
        <v>383</v>
      </c>
      <c r="N3328" s="386" t="s">
        <v>83</v>
      </c>
      <c r="O3328" s="386" t="s">
        <v>251</v>
      </c>
      <c r="P3328" s="386" t="s">
        <v>46</v>
      </c>
      <c r="Q3328" s="386" t="s">
        <v>115</v>
      </c>
      <c r="R3328" s="386"/>
      <c r="S3328" s="386"/>
      <c r="T3328" s="386" t="s">
        <v>394</v>
      </c>
      <c r="U3328" s="386" t="s">
        <v>409</v>
      </c>
    </row>
    <row r="3329" spans="1:21">
      <c r="A3329" s="386" t="s">
        <v>114</v>
      </c>
      <c r="B3329" s="386" t="s">
        <v>13</v>
      </c>
      <c r="C3329" s="386"/>
      <c r="D3329" s="387">
        <v>45261</v>
      </c>
      <c r="E3329" s="386">
        <v>12</v>
      </c>
      <c r="F3329" s="386">
        <v>2023</v>
      </c>
      <c r="G3329" s="388">
        <v>0</v>
      </c>
      <c r="H3329" s="388">
        <v>28</v>
      </c>
      <c r="I3329" s="388">
        <v>0</v>
      </c>
      <c r="J3329" s="388">
        <v>0</v>
      </c>
      <c r="K3329" s="386" t="s">
        <v>114</v>
      </c>
      <c r="L3329" s="386" t="s">
        <v>41</v>
      </c>
      <c r="M3329" s="386" t="s">
        <v>383</v>
      </c>
      <c r="N3329" s="386" t="s">
        <v>83</v>
      </c>
      <c r="O3329" s="386" t="s">
        <v>251</v>
      </c>
      <c r="P3329" s="386" t="s">
        <v>46</v>
      </c>
      <c r="Q3329" s="386" t="s">
        <v>115</v>
      </c>
      <c r="R3329" s="386"/>
      <c r="S3329" s="386"/>
      <c r="T3329" s="386" t="s">
        <v>394</v>
      </c>
      <c r="U3329" s="386" t="s">
        <v>409</v>
      </c>
    </row>
    <row r="3330" spans="1:21">
      <c r="A3330" s="386" t="s">
        <v>114</v>
      </c>
      <c r="B3330" s="386" t="s">
        <v>14</v>
      </c>
      <c r="C3330" s="386"/>
      <c r="D3330" s="387">
        <v>45261</v>
      </c>
      <c r="E3330" s="386">
        <v>12</v>
      </c>
      <c r="F3330" s="386">
        <v>2023</v>
      </c>
      <c r="G3330" s="388">
        <v>0</v>
      </c>
      <c r="H3330" s="388">
        <v>28</v>
      </c>
      <c r="I3330" s="388">
        <v>0</v>
      </c>
      <c r="J3330" s="388">
        <v>0</v>
      </c>
      <c r="K3330" s="386" t="s">
        <v>114</v>
      </c>
      <c r="L3330" s="386" t="s">
        <v>41</v>
      </c>
      <c r="M3330" s="386" t="s">
        <v>383</v>
      </c>
      <c r="N3330" s="386" t="s">
        <v>83</v>
      </c>
      <c r="O3330" s="386" t="s">
        <v>251</v>
      </c>
      <c r="P3330" s="386" t="s">
        <v>46</v>
      </c>
      <c r="Q3330" s="386" t="s">
        <v>115</v>
      </c>
      <c r="R3330" s="386"/>
      <c r="S3330" s="386"/>
      <c r="T3330" s="386" t="s">
        <v>394</v>
      </c>
      <c r="U3330" s="386" t="s">
        <v>409</v>
      </c>
    </row>
    <row r="3331" spans="1:21">
      <c r="A3331" s="386" t="s">
        <v>116</v>
      </c>
      <c r="B3331" s="386" t="s">
        <v>7</v>
      </c>
      <c r="C3331" s="386"/>
      <c r="D3331" s="387">
        <v>45261</v>
      </c>
      <c r="E3331" s="386">
        <v>12</v>
      </c>
      <c r="F3331" s="386">
        <v>2023</v>
      </c>
      <c r="G3331" s="388">
        <v>53.1</v>
      </c>
      <c r="H3331" s="388">
        <v>28</v>
      </c>
      <c r="I3331" s="388">
        <v>4.9559999999999995</v>
      </c>
      <c r="J3331" s="388">
        <v>19.670000000000002</v>
      </c>
      <c r="K3331" s="386" t="s">
        <v>86</v>
      </c>
      <c r="L3331" s="386" t="s">
        <v>86</v>
      </c>
      <c r="M3331" s="386" t="s">
        <v>386</v>
      </c>
      <c r="N3331" s="386" t="s">
        <v>387</v>
      </c>
      <c r="O3331" s="386" t="s">
        <v>117</v>
      </c>
      <c r="P3331" s="386" t="s">
        <v>90</v>
      </c>
      <c r="Q3331" s="386" t="s">
        <v>221</v>
      </c>
      <c r="R3331" s="386"/>
      <c r="S3331" s="386"/>
      <c r="T3331" s="386" t="s">
        <v>394</v>
      </c>
      <c r="U3331" s="386" t="s">
        <v>409</v>
      </c>
    </row>
    <row r="3332" spans="1:21">
      <c r="A3332" s="386" t="s">
        <v>116</v>
      </c>
      <c r="B3332" s="386" t="s">
        <v>130</v>
      </c>
      <c r="C3332" s="386"/>
      <c r="D3332" s="387">
        <v>45261</v>
      </c>
      <c r="E3332" s="386">
        <v>12</v>
      </c>
      <c r="F3332" s="386">
        <v>2023</v>
      </c>
      <c r="G3332" s="388">
        <v>53.1</v>
      </c>
      <c r="H3332" s="388">
        <v>28</v>
      </c>
      <c r="I3332" s="388">
        <v>4.9559999999999995</v>
      </c>
      <c r="J3332" s="388">
        <v>0</v>
      </c>
      <c r="K3332" s="386" t="s">
        <v>86</v>
      </c>
      <c r="L3332" s="386" t="s">
        <v>86</v>
      </c>
      <c r="M3332" s="386" t="s">
        <v>386</v>
      </c>
      <c r="N3332" s="386" t="s">
        <v>387</v>
      </c>
      <c r="O3332" s="386" t="s">
        <v>117</v>
      </c>
      <c r="P3332" s="386" t="s">
        <v>90</v>
      </c>
      <c r="Q3332" s="386" t="s">
        <v>221</v>
      </c>
      <c r="R3332" s="386"/>
      <c r="S3332" s="386"/>
      <c r="T3332" s="386" t="s">
        <v>394</v>
      </c>
      <c r="U3332" s="386" t="s">
        <v>409</v>
      </c>
    </row>
    <row r="3333" spans="1:21">
      <c r="A3333" s="386" t="s">
        <v>116</v>
      </c>
      <c r="B3333" s="386" t="s">
        <v>131</v>
      </c>
      <c r="C3333" s="386"/>
      <c r="D3333" s="387">
        <v>45261</v>
      </c>
      <c r="E3333" s="386">
        <v>12</v>
      </c>
      <c r="F3333" s="386">
        <v>2023</v>
      </c>
      <c r="G3333" s="388">
        <v>53.1</v>
      </c>
      <c r="H3333" s="388">
        <v>28</v>
      </c>
      <c r="I3333" s="388">
        <v>4.9559999999999995</v>
      </c>
      <c r="J3333" s="388">
        <v>13.437367263703702</v>
      </c>
      <c r="K3333" s="386" t="s">
        <v>86</v>
      </c>
      <c r="L3333" s="386" t="s">
        <v>86</v>
      </c>
      <c r="M3333" s="386" t="s">
        <v>386</v>
      </c>
      <c r="N3333" s="386" t="s">
        <v>387</v>
      </c>
      <c r="O3333" s="386" t="s">
        <v>117</v>
      </c>
      <c r="P3333" s="386" t="s">
        <v>90</v>
      </c>
      <c r="Q3333" s="386" t="s">
        <v>221</v>
      </c>
      <c r="R3333" s="386"/>
      <c r="S3333" s="386"/>
      <c r="T3333" s="386" t="s">
        <v>394</v>
      </c>
      <c r="U3333" s="386" t="s">
        <v>409</v>
      </c>
    </row>
    <row r="3334" spans="1:21">
      <c r="A3334" s="386" t="s">
        <v>116</v>
      </c>
      <c r="B3334" s="386" t="s">
        <v>9</v>
      </c>
      <c r="C3334" s="386"/>
      <c r="D3334" s="387">
        <v>45261</v>
      </c>
      <c r="E3334" s="386">
        <v>12</v>
      </c>
      <c r="F3334" s="386">
        <v>2023</v>
      </c>
      <c r="G3334" s="388">
        <v>0</v>
      </c>
      <c r="H3334" s="388">
        <v>28</v>
      </c>
      <c r="I3334" s="388">
        <v>0</v>
      </c>
      <c r="J3334" s="388">
        <v>0</v>
      </c>
      <c r="K3334" s="386" t="s">
        <v>86</v>
      </c>
      <c r="L3334" s="386" t="s">
        <v>86</v>
      </c>
      <c r="M3334" s="386" t="s">
        <v>386</v>
      </c>
      <c r="N3334" s="386" t="s">
        <v>387</v>
      </c>
      <c r="O3334" s="386" t="s">
        <v>117</v>
      </c>
      <c r="P3334" s="386" t="s">
        <v>90</v>
      </c>
      <c r="Q3334" s="386" t="s">
        <v>221</v>
      </c>
      <c r="R3334" s="386"/>
      <c r="S3334" s="386"/>
      <c r="T3334" s="386" t="s">
        <v>394</v>
      </c>
      <c r="U3334" s="386" t="s">
        <v>409</v>
      </c>
    </row>
    <row r="3335" spans="1:21">
      <c r="A3335" s="386" t="s">
        <v>116</v>
      </c>
      <c r="B3335" s="386" t="s">
        <v>10</v>
      </c>
      <c r="C3335" s="386"/>
      <c r="D3335" s="387">
        <v>45261</v>
      </c>
      <c r="E3335" s="386">
        <v>12</v>
      </c>
      <c r="F3335" s="386">
        <v>2023</v>
      </c>
      <c r="G3335" s="388">
        <v>17.7</v>
      </c>
      <c r="H3335" s="388">
        <v>28</v>
      </c>
      <c r="I3335" s="388">
        <v>1.6519999999999999</v>
      </c>
      <c r="J3335" s="388">
        <v>2.7700000000000005</v>
      </c>
      <c r="K3335" s="386" t="s">
        <v>86</v>
      </c>
      <c r="L3335" s="386" t="s">
        <v>86</v>
      </c>
      <c r="M3335" s="386" t="s">
        <v>386</v>
      </c>
      <c r="N3335" s="386" t="s">
        <v>387</v>
      </c>
      <c r="O3335" s="386" t="s">
        <v>117</v>
      </c>
      <c r="P3335" s="386" t="s">
        <v>90</v>
      </c>
      <c r="Q3335" s="386" t="s">
        <v>221</v>
      </c>
      <c r="R3335" s="386"/>
      <c r="S3335" s="386"/>
      <c r="T3335" s="386" t="s">
        <v>394</v>
      </c>
      <c r="U3335" s="386" t="s">
        <v>409</v>
      </c>
    </row>
    <row r="3336" spans="1:21">
      <c r="A3336" s="386" t="s">
        <v>116</v>
      </c>
      <c r="B3336" s="386" t="s">
        <v>5</v>
      </c>
      <c r="C3336" s="386"/>
      <c r="D3336" s="387">
        <v>45261</v>
      </c>
      <c r="E3336" s="386">
        <v>12</v>
      </c>
      <c r="F3336" s="386">
        <v>2023</v>
      </c>
      <c r="G3336" s="388">
        <v>53.1</v>
      </c>
      <c r="H3336" s="388">
        <v>28</v>
      </c>
      <c r="I3336" s="388">
        <v>4.9559999999999995</v>
      </c>
      <c r="J3336" s="388">
        <v>5.93</v>
      </c>
      <c r="K3336" s="386" t="s">
        <v>86</v>
      </c>
      <c r="L3336" s="386" t="s">
        <v>86</v>
      </c>
      <c r="M3336" s="386" t="s">
        <v>386</v>
      </c>
      <c r="N3336" s="386" t="s">
        <v>387</v>
      </c>
      <c r="O3336" s="386" t="s">
        <v>117</v>
      </c>
      <c r="P3336" s="386" t="s">
        <v>90</v>
      </c>
      <c r="Q3336" s="386" t="s">
        <v>221</v>
      </c>
      <c r="R3336" s="386"/>
      <c r="S3336" s="386"/>
      <c r="T3336" s="386" t="s">
        <v>394</v>
      </c>
      <c r="U3336" s="386" t="s">
        <v>409</v>
      </c>
    </row>
    <row r="3337" spans="1:21">
      <c r="A3337" s="386" t="s">
        <v>116</v>
      </c>
      <c r="B3337" s="386" t="s">
        <v>11</v>
      </c>
      <c r="C3337" s="386"/>
      <c r="D3337" s="387">
        <v>45261</v>
      </c>
      <c r="E3337" s="386">
        <v>12</v>
      </c>
      <c r="F3337" s="386">
        <v>2023</v>
      </c>
      <c r="G3337" s="388">
        <v>53.1</v>
      </c>
      <c r="H3337" s="388">
        <v>28</v>
      </c>
      <c r="I3337" s="388">
        <v>4.9559999999999995</v>
      </c>
      <c r="J3337" s="388">
        <v>25.07</v>
      </c>
      <c r="K3337" s="386" t="s">
        <v>86</v>
      </c>
      <c r="L3337" s="386" t="s">
        <v>86</v>
      </c>
      <c r="M3337" s="386" t="s">
        <v>386</v>
      </c>
      <c r="N3337" s="386" t="s">
        <v>387</v>
      </c>
      <c r="O3337" s="386" t="s">
        <v>117</v>
      </c>
      <c r="P3337" s="386" t="s">
        <v>90</v>
      </c>
      <c r="Q3337" s="386" t="s">
        <v>221</v>
      </c>
      <c r="R3337" s="386"/>
      <c r="S3337" s="386"/>
      <c r="T3337" s="386" t="s">
        <v>394</v>
      </c>
      <c r="U3337" s="386" t="s">
        <v>409</v>
      </c>
    </row>
    <row r="3338" spans="1:21">
      <c r="A3338" s="386" t="s">
        <v>116</v>
      </c>
      <c r="B3338" s="386" t="s">
        <v>12</v>
      </c>
      <c r="C3338" s="386"/>
      <c r="D3338" s="387">
        <v>45261</v>
      </c>
      <c r="E3338" s="386">
        <v>12</v>
      </c>
      <c r="F3338" s="386">
        <v>2023</v>
      </c>
      <c r="G3338" s="388">
        <v>46.02</v>
      </c>
      <c r="H3338" s="388">
        <v>28</v>
      </c>
      <c r="I3338" s="388">
        <v>4.2952000000000004</v>
      </c>
      <c r="J3338" s="388">
        <v>5.0621429285714283</v>
      </c>
      <c r="K3338" s="386" t="s">
        <v>86</v>
      </c>
      <c r="L3338" s="386" t="s">
        <v>86</v>
      </c>
      <c r="M3338" s="386" t="s">
        <v>386</v>
      </c>
      <c r="N3338" s="386" t="s">
        <v>387</v>
      </c>
      <c r="O3338" s="386" t="s">
        <v>117</v>
      </c>
      <c r="P3338" s="386" t="s">
        <v>90</v>
      </c>
      <c r="Q3338" s="386" t="s">
        <v>221</v>
      </c>
      <c r="R3338" s="386"/>
      <c r="S3338" s="386"/>
      <c r="T3338" s="386" t="s">
        <v>394</v>
      </c>
      <c r="U3338" s="386" t="s">
        <v>409</v>
      </c>
    </row>
    <row r="3339" spans="1:21">
      <c r="A3339" s="386" t="s">
        <v>116</v>
      </c>
      <c r="B3339" s="386" t="s">
        <v>15</v>
      </c>
      <c r="C3339" s="386"/>
      <c r="D3339" s="387">
        <v>45261</v>
      </c>
      <c r="E3339" s="386">
        <v>12</v>
      </c>
      <c r="F3339" s="386">
        <v>2023</v>
      </c>
      <c r="G3339" s="388">
        <v>3.54</v>
      </c>
      <c r="H3339" s="388">
        <v>28</v>
      </c>
      <c r="I3339" s="388">
        <v>0.33040000000000003</v>
      </c>
      <c r="J3339" s="388">
        <v>0.72936699999999988</v>
      </c>
      <c r="K3339" s="386" t="s">
        <v>86</v>
      </c>
      <c r="L3339" s="386" t="s">
        <v>86</v>
      </c>
      <c r="M3339" s="386" t="s">
        <v>386</v>
      </c>
      <c r="N3339" s="386" t="s">
        <v>387</v>
      </c>
      <c r="O3339" s="386" t="s">
        <v>117</v>
      </c>
      <c r="P3339" s="386" t="s">
        <v>90</v>
      </c>
      <c r="Q3339" s="386" t="s">
        <v>221</v>
      </c>
      <c r="R3339" s="386"/>
      <c r="S3339" s="386"/>
      <c r="T3339" s="386" t="s">
        <v>394</v>
      </c>
      <c r="U3339" s="386" t="s">
        <v>409</v>
      </c>
    </row>
    <row r="3340" spans="1:21">
      <c r="A3340" s="386" t="s">
        <v>116</v>
      </c>
      <c r="B3340" s="386" t="s">
        <v>16</v>
      </c>
      <c r="C3340" s="386"/>
      <c r="D3340" s="387">
        <v>45261</v>
      </c>
      <c r="E3340" s="386">
        <v>12</v>
      </c>
      <c r="F3340" s="386">
        <v>2023</v>
      </c>
      <c r="G3340" s="388">
        <v>21.24</v>
      </c>
      <c r="H3340" s="388">
        <v>28</v>
      </c>
      <c r="I3340" s="388">
        <v>1.9823999999999997</v>
      </c>
      <c r="J3340" s="388">
        <v>33.833201140000007</v>
      </c>
      <c r="K3340" s="386" t="s">
        <v>86</v>
      </c>
      <c r="L3340" s="386" t="s">
        <v>86</v>
      </c>
      <c r="M3340" s="386" t="s">
        <v>386</v>
      </c>
      <c r="N3340" s="386" t="s">
        <v>387</v>
      </c>
      <c r="O3340" s="386" t="s">
        <v>117</v>
      </c>
      <c r="P3340" s="386" t="s">
        <v>90</v>
      </c>
      <c r="Q3340" s="386" t="s">
        <v>221</v>
      </c>
      <c r="R3340" s="386"/>
      <c r="S3340" s="386"/>
      <c r="T3340" s="386" t="s">
        <v>394</v>
      </c>
      <c r="U3340" s="386" t="s">
        <v>409</v>
      </c>
    </row>
    <row r="3341" spans="1:21">
      <c r="A3341" s="386" t="s">
        <v>116</v>
      </c>
      <c r="B3341" s="386" t="s">
        <v>17</v>
      </c>
      <c r="C3341" s="386"/>
      <c r="D3341" s="387">
        <v>45261</v>
      </c>
      <c r="E3341" s="386">
        <v>12</v>
      </c>
      <c r="F3341" s="386">
        <v>2023</v>
      </c>
      <c r="G3341" s="388">
        <v>0</v>
      </c>
      <c r="H3341" s="388">
        <v>28</v>
      </c>
      <c r="I3341" s="388">
        <v>0</v>
      </c>
      <c r="J3341" s="388">
        <v>0</v>
      </c>
      <c r="K3341" s="386" t="s">
        <v>86</v>
      </c>
      <c r="L3341" s="386" t="s">
        <v>86</v>
      </c>
      <c r="M3341" s="386" t="s">
        <v>386</v>
      </c>
      <c r="N3341" s="386" t="s">
        <v>387</v>
      </c>
      <c r="O3341" s="386" t="s">
        <v>117</v>
      </c>
      <c r="P3341" s="386" t="s">
        <v>90</v>
      </c>
      <c r="Q3341" s="386" t="s">
        <v>221</v>
      </c>
      <c r="R3341" s="386"/>
      <c r="S3341" s="386"/>
      <c r="T3341" s="386" t="s">
        <v>394</v>
      </c>
      <c r="U3341" s="386" t="s">
        <v>409</v>
      </c>
    </row>
    <row r="3342" spans="1:21">
      <c r="A3342" s="386" t="s">
        <v>116</v>
      </c>
      <c r="B3342" s="386" t="s">
        <v>132</v>
      </c>
      <c r="C3342" s="386"/>
      <c r="D3342" s="387">
        <v>45261</v>
      </c>
      <c r="E3342" s="386">
        <v>12</v>
      </c>
      <c r="F3342" s="386">
        <v>2023</v>
      </c>
      <c r="G3342" s="388">
        <v>0</v>
      </c>
      <c r="H3342" s="388">
        <v>28</v>
      </c>
      <c r="I3342" s="388">
        <v>0</v>
      </c>
      <c r="J3342" s="388">
        <v>0</v>
      </c>
      <c r="K3342" s="386" t="s">
        <v>86</v>
      </c>
      <c r="L3342" s="386" t="s">
        <v>86</v>
      </c>
      <c r="M3342" s="386" t="s">
        <v>386</v>
      </c>
      <c r="N3342" s="386" t="s">
        <v>387</v>
      </c>
      <c r="O3342" s="386" t="s">
        <v>117</v>
      </c>
      <c r="P3342" s="386" t="s">
        <v>90</v>
      </c>
      <c r="Q3342" s="386" t="s">
        <v>221</v>
      </c>
      <c r="R3342" s="386"/>
      <c r="S3342" s="386"/>
      <c r="T3342" s="386" t="s">
        <v>394</v>
      </c>
      <c r="U3342" s="386" t="s">
        <v>409</v>
      </c>
    </row>
    <row r="3343" spans="1:21">
      <c r="A3343" s="386" t="s">
        <v>116</v>
      </c>
      <c r="B3343" s="386" t="s">
        <v>13</v>
      </c>
      <c r="C3343" s="386"/>
      <c r="D3343" s="387">
        <v>45261</v>
      </c>
      <c r="E3343" s="386">
        <v>12</v>
      </c>
      <c r="F3343" s="386">
        <v>2023</v>
      </c>
      <c r="G3343" s="388">
        <v>0</v>
      </c>
      <c r="H3343" s="388">
        <v>28</v>
      </c>
      <c r="I3343" s="388">
        <v>0</v>
      </c>
      <c r="J3343" s="388">
        <v>0</v>
      </c>
      <c r="K3343" s="386" t="s">
        <v>86</v>
      </c>
      <c r="L3343" s="386" t="s">
        <v>86</v>
      </c>
      <c r="M3343" s="386" t="s">
        <v>386</v>
      </c>
      <c r="N3343" s="386" t="s">
        <v>387</v>
      </c>
      <c r="O3343" s="386" t="s">
        <v>117</v>
      </c>
      <c r="P3343" s="386" t="s">
        <v>90</v>
      </c>
      <c r="Q3343" s="386" t="s">
        <v>221</v>
      </c>
      <c r="R3343" s="386"/>
      <c r="S3343" s="386"/>
      <c r="T3343" s="386" t="s">
        <v>394</v>
      </c>
      <c r="U3343" s="386" t="s">
        <v>409</v>
      </c>
    </row>
    <row r="3344" spans="1:21">
      <c r="A3344" s="386" t="s">
        <v>116</v>
      </c>
      <c r="B3344" s="386" t="s">
        <v>14</v>
      </c>
      <c r="C3344" s="386"/>
      <c r="D3344" s="387">
        <v>45261</v>
      </c>
      <c r="E3344" s="386">
        <v>12</v>
      </c>
      <c r="F3344" s="386">
        <v>2023</v>
      </c>
      <c r="G3344" s="388">
        <v>0</v>
      </c>
      <c r="H3344" s="388">
        <v>28</v>
      </c>
      <c r="I3344" s="388">
        <v>0</v>
      </c>
      <c r="J3344" s="388">
        <v>0</v>
      </c>
      <c r="K3344" s="386" t="s">
        <v>86</v>
      </c>
      <c r="L3344" s="386" t="s">
        <v>86</v>
      </c>
      <c r="M3344" s="386" t="s">
        <v>386</v>
      </c>
      <c r="N3344" s="386" t="s">
        <v>387</v>
      </c>
      <c r="O3344" s="386" t="s">
        <v>117</v>
      </c>
      <c r="P3344" s="386" t="s">
        <v>90</v>
      </c>
      <c r="Q3344" s="386" t="s">
        <v>221</v>
      </c>
      <c r="R3344" s="386"/>
      <c r="S3344" s="386"/>
      <c r="T3344" s="386" t="s">
        <v>394</v>
      </c>
      <c r="U3344" s="386" t="s">
        <v>409</v>
      </c>
    </row>
    <row r="3345" spans="1:21">
      <c r="A3345" s="386" t="s">
        <v>118</v>
      </c>
      <c r="B3345" s="386" t="s">
        <v>7</v>
      </c>
      <c r="C3345" s="386"/>
      <c r="D3345" s="387">
        <v>45261</v>
      </c>
      <c r="E3345" s="386">
        <v>12</v>
      </c>
      <c r="F3345" s="386">
        <v>2023</v>
      </c>
      <c r="G3345" s="388">
        <v>20</v>
      </c>
      <c r="H3345" s="388">
        <v>28</v>
      </c>
      <c r="I3345" s="388">
        <v>1.8666666666666667</v>
      </c>
      <c r="J3345" s="388">
        <v>0</v>
      </c>
      <c r="K3345" s="386" t="s">
        <v>41</v>
      </c>
      <c r="L3345" s="386" t="s">
        <v>41</v>
      </c>
      <c r="M3345" s="386" t="s">
        <v>386</v>
      </c>
      <c r="N3345" s="386" t="s">
        <v>387</v>
      </c>
      <c r="O3345" s="386" t="s">
        <v>119</v>
      </c>
      <c r="P3345" s="386" t="s">
        <v>90</v>
      </c>
      <c r="Q3345" s="386" t="s">
        <v>120</v>
      </c>
      <c r="R3345" s="386"/>
      <c r="S3345" s="386"/>
      <c r="T3345" s="386" t="s">
        <v>394</v>
      </c>
      <c r="U3345" s="386" t="s">
        <v>409</v>
      </c>
    </row>
    <row r="3346" spans="1:21">
      <c r="A3346" s="386" t="s">
        <v>118</v>
      </c>
      <c r="B3346" s="386" t="s">
        <v>8</v>
      </c>
      <c r="C3346" s="386"/>
      <c r="D3346" s="387">
        <v>45261</v>
      </c>
      <c r="E3346" s="386">
        <v>12</v>
      </c>
      <c r="F3346" s="386">
        <v>2023</v>
      </c>
      <c r="G3346" s="388">
        <v>30</v>
      </c>
      <c r="H3346" s="388">
        <v>28</v>
      </c>
      <c r="I3346" s="388">
        <v>2.8</v>
      </c>
      <c r="J3346" s="388">
        <v>0</v>
      </c>
      <c r="K3346" s="386" t="s">
        <v>41</v>
      </c>
      <c r="L3346" s="386" t="s">
        <v>41</v>
      </c>
      <c r="M3346" s="386" t="s">
        <v>386</v>
      </c>
      <c r="N3346" s="386" t="s">
        <v>387</v>
      </c>
      <c r="O3346" s="386" t="s">
        <v>119</v>
      </c>
      <c r="P3346" s="386" t="s">
        <v>90</v>
      </c>
      <c r="Q3346" s="386" t="s">
        <v>120</v>
      </c>
      <c r="R3346" s="386"/>
      <c r="S3346" s="386"/>
      <c r="T3346" s="386" t="s">
        <v>394</v>
      </c>
      <c r="U3346" s="386" t="s">
        <v>409</v>
      </c>
    </row>
    <row r="3347" spans="1:21">
      <c r="A3347" s="386" t="s">
        <v>118</v>
      </c>
      <c r="B3347" s="386" t="s">
        <v>9</v>
      </c>
      <c r="C3347" s="386"/>
      <c r="D3347" s="387">
        <v>45261</v>
      </c>
      <c r="E3347" s="386">
        <v>12</v>
      </c>
      <c r="F3347" s="386">
        <v>2023</v>
      </c>
      <c r="G3347" s="388">
        <v>0</v>
      </c>
      <c r="H3347" s="388">
        <v>28</v>
      </c>
      <c r="I3347" s="388">
        <v>0</v>
      </c>
      <c r="J3347" s="388">
        <v>0</v>
      </c>
      <c r="K3347" s="386" t="s">
        <v>41</v>
      </c>
      <c r="L3347" s="386" t="s">
        <v>41</v>
      </c>
      <c r="M3347" s="386" t="s">
        <v>386</v>
      </c>
      <c r="N3347" s="386" t="s">
        <v>387</v>
      </c>
      <c r="O3347" s="386" t="s">
        <v>119</v>
      </c>
      <c r="P3347" s="386" t="s">
        <v>90</v>
      </c>
      <c r="Q3347" s="386" t="s">
        <v>120</v>
      </c>
      <c r="R3347" s="386"/>
      <c r="S3347" s="386"/>
      <c r="T3347" s="386" t="s">
        <v>394</v>
      </c>
      <c r="U3347" s="386" t="s">
        <v>409</v>
      </c>
    </row>
    <row r="3348" spans="1:21">
      <c r="A3348" s="386" t="s">
        <v>118</v>
      </c>
      <c r="B3348" s="386" t="s">
        <v>10</v>
      </c>
      <c r="C3348" s="386"/>
      <c r="D3348" s="387">
        <v>45261</v>
      </c>
      <c r="E3348" s="386">
        <v>12</v>
      </c>
      <c r="F3348" s="386">
        <v>2023</v>
      </c>
      <c r="G3348" s="388">
        <v>30</v>
      </c>
      <c r="H3348" s="388">
        <v>28</v>
      </c>
      <c r="I3348" s="388">
        <v>2.8</v>
      </c>
      <c r="J3348" s="388">
        <v>0</v>
      </c>
      <c r="K3348" s="386" t="s">
        <v>41</v>
      </c>
      <c r="L3348" s="386" t="s">
        <v>41</v>
      </c>
      <c r="M3348" s="386" t="s">
        <v>386</v>
      </c>
      <c r="N3348" s="386" t="s">
        <v>387</v>
      </c>
      <c r="O3348" s="386" t="s">
        <v>119</v>
      </c>
      <c r="P3348" s="386" t="s">
        <v>90</v>
      </c>
      <c r="Q3348" s="386" t="s">
        <v>120</v>
      </c>
      <c r="R3348" s="386"/>
      <c r="S3348" s="386"/>
      <c r="T3348" s="386" t="s">
        <v>394</v>
      </c>
      <c r="U3348" s="386" t="s">
        <v>409</v>
      </c>
    </row>
    <row r="3349" spans="1:21">
      <c r="A3349" s="386" t="s">
        <v>118</v>
      </c>
      <c r="B3349" s="386" t="s">
        <v>5</v>
      </c>
      <c r="C3349" s="386"/>
      <c r="D3349" s="387">
        <v>45261</v>
      </c>
      <c r="E3349" s="386">
        <v>12</v>
      </c>
      <c r="F3349" s="386">
        <v>2023</v>
      </c>
      <c r="G3349" s="388">
        <v>16</v>
      </c>
      <c r="H3349" s="388">
        <v>28</v>
      </c>
      <c r="I3349" s="388">
        <v>1.4933333333333334</v>
      </c>
      <c r="J3349" s="388">
        <v>0</v>
      </c>
      <c r="K3349" s="386" t="s">
        <v>41</v>
      </c>
      <c r="L3349" s="386" t="s">
        <v>41</v>
      </c>
      <c r="M3349" s="386" t="s">
        <v>386</v>
      </c>
      <c r="N3349" s="386" t="s">
        <v>387</v>
      </c>
      <c r="O3349" s="386" t="s">
        <v>119</v>
      </c>
      <c r="P3349" s="386" t="s">
        <v>90</v>
      </c>
      <c r="Q3349" s="386" t="s">
        <v>120</v>
      </c>
      <c r="R3349" s="386"/>
      <c r="S3349" s="386"/>
      <c r="T3349" s="386" t="s">
        <v>394</v>
      </c>
      <c r="U3349" s="386" t="s">
        <v>409</v>
      </c>
    </row>
    <row r="3350" spans="1:21">
      <c r="A3350" s="386" t="s">
        <v>118</v>
      </c>
      <c r="B3350" s="386" t="s">
        <v>11</v>
      </c>
      <c r="C3350" s="386"/>
      <c r="D3350" s="387">
        <v>45261</v>
      </c>
      <c r="E3350" s="386">
        <v>12</v>
      </c>
      <c r="F3350" s="386">
        <v>2023</v>
      </c>
      <c r="G3350" s="388">
        <v>60</v>
      </c>
      <c r="H3350" s="388">
        <v>28</v>
      </c>
      <c r="I3350" s="388">
        <v>5.6</v>
      </c>
      <c r="J3350" s="388">
        <v>23.05</v>
      </c>
      <c r="K3350" s="386" t="s">
        <v>41</v>
      </c>
      <c r="L3350" s="386" t="s">
        <v>41</v>
      </c>
      <c r="M3350" s="386" t="s">
        <v>386</v>
      </c>
      <c r="N3350" s="386" t="s">
        <v>387</v>
      </c>
      <c r="O3350" s="386" t="s">
        <v>119</v>
      </c>
      <c r="P3350" s="386" t="s">
        <v>90</v>
      </c>
      <c r="Q3350" s="386" t="s">
        <v>120</v>
      </c>
      <c r="R3350" s="386"/>
      <c r="S3350" s="386"/>
      <c r="T3350" s="386" t="s">
        <v>394</v>
      </c>
      <c r="U3350" s="386" t="s">
        <v>409</v>
      </c>
    </row>
    <row r="3351" spans="1:21">
      <c r="A3351" s="386" t="s">
        <v>118</v>
      </c>
      <c r="B3351" s="386" t="s">
        <v>12</v>
      </c>
      <c r="C3351" s="386"/>
      <c r="D3351" s="387">
        <v>45261</v>
      </c>
      <c r="E3351" s="386">
        <v>12</v>
      </c>
      <c r="F3351" s="386">
        <v>2023</v>
      </c>
      <c r="G3351" s="388">
        <v>20</v>
      </c>
      <c r="H3351" s="388">
        <v>28</v>
      </c>
      <c r="I3351" s="388">
        <v>1.8666666666666667</v>
      </c>
      <c r="J3351" s="388">
        <v>0.78369999999999995</v>
      </c>
      <c r="K3351" s="386" t="s">
        <v>41</v>
      </c>
      <c r="L3351" s="386" t="s">
        <v>41</v>
      </c>
      <c r="M3351" s="386" t="s">
        <v>386</v>
      </c>
      <c r="N3351" s="386" t="s">
        <v>387</v>
      </c>
      <c r="O3351" s="386" t="s">
        <v>119</v>
      </c>
      <c r="P3351" s="386" t="s">
        <v>90</v>
      </c>
      <c r="Q3351" s="386" t="s">
        <v>120</v>
      </c>
      <c r="R3351" s="386"/>
      <c r="S3351" s="386"/>
      <c r="T3351" s="386" t="s">
        <v>394</v>
      </c>
      <c r="U3351" s="386" t="s">
        <v>409</v>
      </c>
    </row>
    <row r="3352" spans="1:21">
      <c r="A3352" s="386" t="s">
        <v>118</v>
      </c>
      <c r="B3352" s="386" t="s">
        <v>15</v>
      </c>
      <c r="C3352" s="386"/>
      <c r="D3352" s="387">
        <v>45261</v>
      </c>
      <c r="E3352" s="386">
        <v>12</v>
      </c>
      <c r="F3352" s="386">
        <v>2023</v>
      </c>
      <c r="G3352" s="388">
        <v>4</v>
      </c>
      <c r="H3352" s="388">
        <v>28</v>
      </c>
      <c r="I3352" s="388">
        <v>0.37333333333333335</v>
      </c>
      <c r="J3352" s="388">
        <v>0</v>
      </c>
      <c r="K3352" s="386" t="s">
        <v>41</v>
      </c>
      <c r="L3352" s="386" t="s">
        <v>41</v>
      </c>
      <c r="M3352" s="386" t="s">
        <v>386</v>
      </c>
      <c r="N3352" s="386" t="s">
        <v>387</v>
      </c>
      <c r="O3352" s="386" t="s">
        <v>119</v>
      </c>
      <c r="P3352" s="386" t="s">
        <v>90</v>
      </c>
      <c r="Q3352" s="386" t="s">
        <v>120</v>
      </c>
      <c r="R3352" s="386"/>
      <c r="S3352" s="386"/>
      <c r="T3352" s="386" t="s">
        <v>394</v>
      </c>
      <c r="U3352" s="386" t="s">
        <v>409</v>
      </c>
    </row>
    <row r="3353" spans="1:21">
      <c r="A3353" s="386" t="s">
        <v>118</v>
      </c>
      <c r="B3353" s="386" t="s">
        <v>16</v>
      </c>
      <c r="C3353" s="386"/>
      <c r="D3353" s="387">
        <v>45261</v>
      </c>
      <c r="E3353" s="386">
        <v>12</v>
      </c>
      <c r="F3353" s="386">
        <v>2023</v>
      </c>
      <c r="G3353" s="388">
        <v>20</v>
      </c>
      <c r="H3353" s="388">
        <v>28</v>
      </c>
      <c r="I3353" s="388">
        <v>1.8666666666666667</v>
      </c>
      <c r="J3353" s="388">
        <v>0</v>
      </c>
      <c r="K3353" s="386" t="s">
        <v>41</v>
      </c>
      <c r="L3353" s="386" t="s">
        <v>41</v>
      </c>
      <c r="M3353" s="386" t="s">
        <v>386</v>
      </c>
      <c r="N3353" s="386" t="s">
        <v>387</v>
      </c>
      <c r="O3353" s="386" t="s">
        <v>119</v>
      </c>
      <c r="P3353" s="386" t="s">
        <v>90</v>
      </c>
      <c r="Q3353" s="386" t="s">
        <v>120</v>
      </c>
      <c r="R3353" s="386"/>
      <c r="S3353" s="386"/>
      <c r="T3353" s="386" t="s">
        <v>394</v>
      </c>
      <c r="U3353" s="386" t="s">
        <v>409</v>
      </c>
    </row>
    <row r="3354" spans="1:21">
      <c r="A3354" s="386" t="s">
        <v>118</v>
      </c>
      <c r="B3354" s="386" t="s">
        <v>17</v>
      </c>
      <c r="C3354" s="386"/>
      <c r="D3354" s="387">
        <v>45261</v>
      </c>
      <c r="E3354" s="386">
        <v>12</v>
      </c>
      <c r="F3354" s="386">
        <v>2023</v>
      </c>
      <c r="G3354" s="388">
        <v>0</v>
      </c>
      <c r="H3354" s="388">
        <v>28</v>
      </c>
      <c r="I3354" s="388">
        <v>0</v>
      </c>
      <c r="J3354" s="388">
        <v>0</v>
      </c>
      <c r="K3354" s="386" t="s">
        <v>41</v>
      </c>
      <c r="L3354" s="386" t="s">
        <v>41</v>
      </c>
      <c r="M3354" s="386" t="s">
        <v>386</v>
      </c>
      <c r="N3354" s="386" t="s">
        <v>387</v>
      </c>
      <c r="O3354" s="386" t="s">
        <v>119</v>
      </c>
      <c r="P3354" s="386" t="s">
        <v>90</v>
      </c>
      <c r="Q3354" s="386" t="s">
        <v>120</v>
      </c>
      <c r="R3354" s="386"/>
      <c r="S3354" s="386"/>
      <c r="T3354" s="386" t="s">
        <v>394</v>
      </c>
      <c r="U3354" s="386" t="s">
        <v>409</v>
      </c>
    </row>
    <row r="3355" spans="1:21">
      <c r="A3355" s="386" t="s">
        <v>118</v>
      </c>
      <c r="B3355" s="386" t="s">
        <v>132</v>
      </c>
      <c r="C3355" s="386"/>
      <c r="D3355" s="387">
        <v>45261</v>
      </c>
      <c r="E3355" s="386">
        <v>12</v>
      </c>
      <c r="F3355" s="386">
        <v>2023</v>
      </c>
      <c r="G3355" s="388">
        <v>0</v>
      </c>
      <c r="H3355" s="388">
        <v>28</v>
      </c>
      <c r="I3355" s="388">
        <v>0</v>
      </c>
      <c r="J3355" s="388">
        <v>0</v>
      </c>
      <c r="K3355" s="386" t="s">
        <v>41</v>
      </c>
      <c r="L3355" s="386" t="s">
        <v>41</v>
      </c>
      <c r="M3355" s="386" t="s">
        <v>386</v>
      </c>
      <c r="N3355" s="386" t="s">
        <v>387</v>
      </c>
      <c r="O3355" s="386" t="s">
        <v>119</v>
      </c>
      <c r="P3355" s="386" t="s">
        <v>90</v>
      </c>
      <c r="Q3355" s="386" t="s">
        <v>120</v>
      </c>
      <c r="R3355" s="386"/>
      <c r="S3355" s="386"/>
      <c r="T3355" s="386" t="s">
        <v>394</v>
      </c>
      <c r="U3355" s="386" t="s">
        <v>409</v>
      </c>
    </row>
    <row r="3356" spans="1:21">
      <c r="A3356" s="386" t="s">
        <v>118</v>
      </c>
      <c r="B3356" s="386" t="s">
        <v>13</v>
      </c>
      <c r="C3356" s="386"/>
      <c r="D3356" s="387">
        <v>45261</v>
      </c>
      <c r="E3356" s="386">
        <v>12</v>
      </c>
      <c r="F3356" s="386">
        <v>2023</v>
      </c>
      <c r="G3356" s="388">
        <v>0</v>
      </c>
      <c r="H3356" s="388">
        <v>28</v>
      </c>
      <c r="I3356" s="388">
        <v>0</v>
      </c>
      <c r="J3356" s="388">
        <v>0</v>
      </c>
      <c r="K3356" s="386" t="s">
        <v>41</v>
      </c>
      <c r="L3356" s="386" t="s">
        <v>41</v>
      </c>
      <c r="M3356" s="386" t="s">
        <v>386</v>
      </c>
      <c r="N3356" s="386" t="s">
        <v>387</v>
      </c>
      <c r="O3356" s="386" t="s">
        <v>119</v>
      </c>
      <c r="P3356" s="386" t="s">
        <v>90</v>
      </c>
      <c r="Q3356" s="386" t="s">
        <v>120</v>
      </c>
      <c r="R3356" s="386"/>
      <c r="S3356" s="386"/>
      <c r="T3356" s="386" t="s">
        <v>394</v>
      </c>
      <c r="U3356" s="386" t="s">
        <v>409</v>
      </c>
    </row>
    <row r="3357" spans="1:21">
      <c r="A3357" s="386" t="s">
        <v>118</v>
      </c>
      <c r="B3357" s="386" t="s">
        <v>14</v>
      </c>
      <c r="C3357" s="386"/>
      <c r="D3357" s="387">
        <v>45261</v>
      </c>
      <c r="E3357" s="386">
        <v>12</v>
      </c>
      <c r="F3357" s="386">
        <v>2023</v>
      </c>
      <c r="G3357" s="388">
        <v>0</v>
      </c>
      <c r="H3357" s="388">
        <v>28</v>
      </c>
      <c r="I3357" s="388">
        <v>0</v>
      </c>
      <c r="J3357" s="388">
        <v>0</v>
      </c>
      <c r="K3357" s="386" t="s">
        <v>41</v>
      </c>
      <c r="L3357" s="386" t="s">
        <v>41</v>
      </c>
      <c r="M3357" s="386" t="s">
        <v>386</v>
      </c>
      <c r="N3357" s="386" t="s">
        <v>387</v>
      </c>
      <c r="O3357" s="386" t="s">
        <v>119</v>
      </c>
      <c r="P3357" s="386" t="s">
        <v>90</v>
      </c>
      <c r="Q3357" s="386" t="s">
        <v>120</v>
      </c>
      <c r="R3357" s="386"/>
      <c r="S3357" s="386"/>
      <c r="T3357" s="386" t="s">
        <v>394</v>
      </c>
      <c r="U3357" s="386" t="s">
        <v>409</v>
      </c>
    </row>
    <row r="3358" spans="1:21">
      <c r="A3358" s="386" t="s">
        <v>124</v>
      </c>
      <c r="B3358" s="386" t="s">
        <v>124</v>
      </c>
      <c r="C3358" s="386"/>
      <c r="D3358" s="387">
        <v>45261</v>
      </c>
      <c r="E3358" s="386">
        <v>12</v>
      </c>
      <c r="F3358" s="386">
        <v>2023</v>
      </c>
      <c r="G3358" s="388">
        <v>100</v>
      </c>
      <c r="H3358" s="388">
        <v>28</v>
      </c>
      <c r="I3358" s="388">
        <v>9.3333333333333339</v>
      </c>
      <c r="J3358" s="388">
        <v>29.9604</v>
      </c>
      <c r="K3358" s="386" t="s">
        <v>124</v>
      </c>
      <c r="L3358" s="386" t="s">
        <v>41</v>
      </c>
      <c r="M3358" s="386" t="s">
        <v>382</v>
      </c>
      <c r="N3358" s="386" t="s">
        <v>380</v>
      </c>
      <c r="O3358" s="386" t="s">
        <v>125</v>
      </c>
      <c r="P3358" s="386" t="s">
        <v>60</v>
      </c>
      <c r="Q3358" s="386" t="s">
        <v>237</v>
      </c>
      <c r="R3358" s="386"/>
      <c r="S3358" s="386"/>
      <c r="T3358" s="386" t="s">
        <v>394</v>
      </c>
      <c r="U3358" s="386" t="s">
        <v>409</v>
      </c>
    </row>
    <row r="3359" spans="1:21">
      <c r="A3359" s="386" t="s">
        <v>158</v>
      </c>
      <c r="B3359" s="386" t="s">
        <v>158</v>
      </c>
      <c r="C3359" s="386"/>
      <c r="D3359" s="387">
        <v>45261</v>
      </c>
      <c r="E3359" s="386">
        <v>12</v>
      </c>
      <c r="F3359" s="386">
        <v>2023</v>
      </c>
      <c r="G3359" s="388">
        <v>20</v>
      </c>
      <c r="H3359" s="388">
        <v>28</v>
      </c>
      <c r="I3359" s="388">
        <v>1.8666666666666667</v>
      </c>
      <c r="J3359" s="388">
        <v>26</v>
      </c>
      <c r="K3359" s="386" t="s">
        <v>388</v>
      </c>
      <c r="L3359" s="386" t="s">
        <v>41</v>
      </c>
      <c r="M3359" s="386" t="s">
        <v>241</v>
      </c>
      <c r="N3359" s="386" t="s">
        <v>62</v>
      </c>
      <c r="O3359" s="386" t="s">
        <v>55</v>
      </c>
      <c r="P3359" s="386" t="s">
        <v>60</v>
      </c>
      <c r="Q3359" s="386" t="s">
        <v>262</v>
      </c>
      <c r="R3359" s="386"/>
      <c r="S3359" s="386"/>
      <c r="T3359" s="386" t="s">
        <v>430</v>
      </c>
      <c r="U3359" s="386" t="s">
        <v>431</v>
      </c>
    </row>
    <row r="3360" spans="1:21">
      <c r="A3360" s="386" t="s">
        <v>122</v>
      </c>
      <c r="B3360" s="386" t="s">
        <v>7</v>
      </c>
      <c r="C3360" s="386" t="s">
        <v>7</v>
      </c>
      <c r="D3360" s="387">
        <v>45261</v>
      </c>
      <c r="E3360" s="386">
        <v>12</v>
      </c>
      <c r="F3360" s="386">
        <v>2023</v>
      </c>
      <c r="G3360" s="388">
        <v>125.5</v>
      </c>
      <c r="H3360" s="388">
        <v>28</v>
      </c>
      <c r="I3360" s="388">
        <v>11.713333333333333</v>
      </c>
      <c r="J3360" s="388">
        <v>104.08</v>
      </c>
      <c r="K3360" s="386" t="s">
        <v>121</v>
      </c>
      <c r="L3360" s="386" t="s">
        <v>121</v>
      </c>
      <c r="M3360" s="386" t="s">
        <v>386</v>
      </c>
      <c r="N3360" s="386" t="s">
        <v>387</v>
      </c>
      <c r="O3360" s="386" t="s">
        <v>123</v>
      </c>
      <c r="P3360" s="386" t="s">
        <v>60</v>
      </c>
      <c r="Q3360" s="386" t="s">
        <v>238</v>
      </c>
      <c r="R3360" s="386"/>
      <c r="S3360" s="386"/>
      <c r="T3360" s="386" t="s">
        <v>394</v>
      </c>
      <c r="U3360" s="386" t="s">
        <v>409</v>
      </c>
    </row>
    <row r="3361" spans="1:21">
      <c r="A3361" s="386" t="s">
        <v>122</v>
      </c>
      <c r="B3361" s="386" t="s">
        <v>8</v>
      </c>
      <c r="C3361" s="386" t="s">
        <v>8</v>
      </c>
      <c r="D3361" s="387">
        <v>45261</v>
      </c>
      <c r="E3361" s="386">
        <v>12</v>
      </c>
      <c r="F3361" s="386">
        <v>2023</v>
      </c>
      <c r="G3361" s="388">
        <v>0</v>
      </c>
      <c r="H3361" s="388">
        <v>28</v>
      </c>
      <c r="I3361" s="388">
        <v>0</v>
      </c>
      <c r="J3361" s="388">
        <v>0</v>
      </c>
      <c r="K3361" s="386" t="s">
        <v>121</v>
      </c>
      <c r="L3361" s="386" t="s">
        <v>121</v>
      </c>
      <c r="M3361" s="386" t="s">
        <v>386</v>
      </c>
      <c r="N3361" s="386" t="s">
        <v>387</v>
      </c>
      <c r="O3361" s="386" t="s">
        <v>123</v>
      </c>
      <c r="P3361" s="386" t="s">
        <v>60</v>
      </c>
      <c r="Q3361" s="386" t="s">
        <v>238</v>
      </c>
      <c r="R3361" s="386"/>
      <c r="S3361" s="386"/>
      <c r="T3361" s="386" t="s">
        <v>394</v>
      </c>
      <c r="U3361" s="386" t="s">
        <v>409</v>
      </c>
    </row>
    <row r="3362" spans="1:21">
      <c r="A3362" s="386" t="s">
        <v>122</v>
      </c>
      <c r="B3362" s="386" t="s">
        <v>9</v>
      </c>
      <c r="C3362" s="386" t="s">
        <v>9</v>
      </c>
      <c r="D3362" s="387">
        <v>45261</v>
      </c>
      <c r="E3362" s="386">
        <v>12</v>
      </c>
      <c r="F3362" s="386">
        <v>2023</v>
      </c>
      <c r="G3362" s="388">
        <v>0</v>
      </c>
      <c r="H3362" s="388">
        <v>28</v>
      </c>
      <c r="I3362" s="388">
        <v>0</v>
      </c>
      <c r="J3362" s="388">
        <v>0</v>
      </c>
      <c r="K3362" s="386" t="s">
        <v>121</v>
      </c>
      <c r="L3362" s="386" t="s">
        <v>121</v>
      </c>
      <c r="M3362" s="386" t="s">
        <v>386</v>
      </c>
      <c r="N3362" s="386" t="s">
        <v>387</v>
      </c>
      <c r="O3362" s="386" t="s">
        <v>123</v>
      </c>
      <c r="P3362" s="386" t="s">
        <v>60</v>
      </c>
      <c r="Q3362" s="386" t="s">
        <v>238</v>
      </c>
      <c r="R3362" s="386"/>
      <c r="S3362" s="386"/>
      <c r="T3362" s="386" t="s">
        <v>394</v>
      </c>
      <c r="U3362" s="386" t="s">
        <v>409</v>
      </c>
    </row>
    <row r="3363" spans="1:21">
      <c r="A3363" s="386" t="s">
        <v>122</v>
      </c>
      <c r="B3363" s="386" t="s">
        <v>10</v>
      </c>
      <c r="C3363" s="386" t="s">
        <v>10</v>
      </c>
      <c r="D3363" s="387">
        <v>45261</v>
      </c>
      <c r="E3363" s="386">
        <v>12</v>
      </c>
      <c r="F3363" s="386">
        <v>2023</v>
      </c>
      <c r="G3363" s="388">
        <v>125.5</v>
      </c>
      <c r="H3363" s="388">
        <v>28</v>
      </c>
      <c r="I3363" s="388">
        <v>11.713333333333333</v>
      </c>
      <c r="J3363" s="388">
        <v>42.29</v>
      </c>
      <c r="K3363" s="386" t="s">
        <v>121</v>
      </c>
      <c r="L3363" s="386" t="s">
        <v>121</v>
      </c>
      <c r="M3363" s="386" t="s">
        <v>386</v>
      </c>
      <c r="N3363" s="386" t="s">
        <v>387</v>
      </c>
      <c r="O3363" s="386" t="s">
        <v>123</v>
      </c>
      <c r="P3363" s="386" t="s">
        <v>60</v>
      </c>
      <c r="Q3363" s="386" t="s">
        <v>238</v>
      </c>
      <c r="R3363" s="386"/>
      <c r="S3363" s="386"/>
      <c r="T3363" s="386" t="s">
        <v>394</v>
      </c>
      <c r="U3363" s="386" t="s">
        <v>409</v>
      </c>
    </row>
    <row r="3364" spans="1:21">
      <c r="A3364" s="386" t="s">
        <v>122</v>
      </c>
      <c r="B3364" s="386" t="s">
        <v>5</v>
      </c>
      <c r="C3364" s="386" t="s">
        <v>5</v>
      </c>
      <c r="D3364" s="387">
        <v>45261</v>
      </c>
      <c r="E3364" s="386">
        <v>12</v>
      </c>
      <c r="F3364" s="386">
        <v>2023</v>
      </c>
      <c r="G3364" s="388">
        <v>125.5</v>
      </c>
      <c r="H3364" s="388">
        <v>28</v>
      </c>
      <c r="I3364" s="388">
        <v>11.713333333333333</v>
      </c>
      <c r="J3364" s="388">
        <v>74.44</v>
      </c>
      <c r="K3364" s="386" t="s">
        <v>121</v>
      </c>
      <c r="L3364" s="386" t="s">
        <v>121</v>
      </c>
      <c r="M3364" s="386" t="s">
        <v>386</v>
      </c>
      <c r="N3364" s="386" t="s">
        <v>387</v>
      </c>
      <c r="O3364" s="386" t="s">
        <v>123</v>
      </c>
      <c r="P3364" s="386" t="s">
        <v>60</v>
      </c>
      <c r="Q3364" s="386" t="s">
        <v>238</v>
      </c>
      <c r="R3364" s="386"/>
      <c r="S3364" s="386"/>
      <c r="T3364" s="386" t="s">
        <v>394</v>
      </c>
      <c r="U3364" s="386" t="s">
        <v>409</v>
      </c>
    </row>
    <row r="3365" spans="1:21">
      <c r="A3365" s="386" t="s">
        <v>122</v>
      </c>
      <c r="B3365" s="386" t="s">
        <v>11</v>
      </c>
      <c r="C3365" s="386" t="s">
        <v>11</v>
      </c>
      <c r="D3365" s="387">
        <v>45261</v>
      </c>
      <c r="E3365" s="386">
        <v>12</v>
      </c>
      <c r="F3365" s="386">
        <v>2023</v>
      </c>
      <c r="G3365" s="388">
        <v>125.5</v>
      </c>
      <c r="H3365" s="388">
        <v>28</v>
      </c>
      <c r="I3365" s="388">
        <v>11.713333333333333</v>
      </c>
      <c r="J3365" s="388">
        <v>6.66</v>
      </c>
      <c r="K3365" s="386" t="s">
        <v>121</v>
      </c>
      <c r="L3365" s="386" t="s">
        <v>121</v>
      </c>
      <c r="M3365" s="386" t="s">
        <v>386</v>
      </c>
      <c r="N3365" s="386" t="s">
        <v>387</v>
      </c>
      <c r="O3365" s="386" t="s">
        <v>123</v>
      </c>
      <c r="P3365" s="386" t="s">
        <v>60</v>
      </c>
      <c r="Q3365" s="386" t="s">
        <v>238</v>
      </c>
      <c r="R3365" s="386"/>
      <c r="S3365" s="386"/>
      <c r="T3365" s="386" t="s">
        <v>394</v>
      </c>
      <c r="U3365" s="386" t="s">
        <v>409</v>
      </c>
    </row>
    <row r="3366" spans="1:21">
      <c r="A3366" s="386" t="s">
        <v>122</v>
      </c>
      <c r="B3366" s="386" t="s">
        <v>12</v>
      </c>
      <c r="C3366" s="386" t="s">
        <v>12</v>
      </c>
      <c r="D3366" s="387">
        <v>45261</v>
      </c>
      <c r="E3366" s="386">
        <v>12</v>
      </c>
      <c r="F3366" s="386">
        <v>2023</v>
      </c>
      <c r="G3366" s="388">
        <v>0</v>
      </c>
      <c r="H3366" s="388">
        <v>28</v>
      </c>
      <c r="I3366" s="388">
        <v>0</v>
      </c>
      <c r="J3366" s="388">
        <v>0</v>
      </c>
      <c r="K3366" s="386" t="s">
        <v>121</v>
      </c>
      <c r="L3366" s="386" t="s">
        <v>121</v>
      </c>
      <c r="M3366" s="386" t="s">
        <v>386</v>
      </c>
      <c r="N3366" s="386" t="s">
        <v>387</v>
      </c>
      <c r="O3366" s="386" t="s">
        <v>123</v>
      </c>
      <c r="P3366" s="386" t="s">
        <v>60</v>
      </c>
      <c r="Q3366" s="386" t="s">
        <v>238</v>
      </c>
      <c r="R3366" s="386"/>
      <c r="S3366" s="386"/>
      <c r="T3366" s="386" t="s">
        <v>394</v>
      </c>
      <c r="U3366" s="386" t="s">
        <v>409</v>
      </c>
    </row>
    <row r="3367" spans="1:21">
      <c r="A3367" s="386" t="s">
        <v>122</v>
      </c>
      <c r="B3367" s="386" t="s">
        <v>15</v>
      </c>
      <c r="C3367" s="386" t="s">
        <v>15</v>
      </c>
      <c r="D3367" s="387">
        <v>45261</v>
      </c>
      <c r="E3367" s="386">
        <v>12</v>
      </c>
      <c r="F3367" s="386">
        <v>2023</v>
      </c>
      <c r="G3367" s="388">
        <v>0</v>
      </c>
      <c r="H3367" s="388">
        <v>28</v>
      </c>
      <c r="I3367" s="388">
        <v>0</v>
      </c>
      <c r="J3367" s="388">
        <v>0</v>
      </c>
      <c r="K3367" s="386" t="s">
        <v>121</v>
      </c>
      <c r="L3367" s="386" t="s">
        <v>121</v>
      </c>
      <c r="M3367" s="386" t="s">
        <v>386</v>
      </c>
      <c r="N3367" s="386" t="s">
        <v>387</v>
      </c>
      <c r="O3367" s="386" t="s">
        <v>123</v>
      </c>
      <c r="P3367" s="386" t="s">
        <v>60</v>
      </c>
      <c r="Q3367" s="386" t="s">
        <v>238</v>
      </c>
      <c r="R3367" s="386"/>
      <c r="S3367" s="386"/>
      <c r="T3367" s="386" t="s">
        <v>394</v>
      </c>
      <c r="U3367" s="386" t="s">
        <v>409</v>
      </c>
    </row>
    <row r="3368" spans="1:21">
      <c r="A3368" s="386" t="s">
        <v>122</v>
      </c>
      <c r="B3368" s="386" t="s">
        <v>16</v>
      </c>
      <c r="C3368" s="386" t="s">
        <v>16</v>
      </c>
      <c r="D3368" s="387">
        <v>45261</v>
      </c>
      <c r="E3368" s="386">
        <v>12</v>
      </c>
      <c r="F3368" s="386">
        <v>2023</v>
      </c>
      <c r="G3368" s="388">
        <v>125.5</v>
      </c>
      <c r="H3368" s="388">
        <v>28</v>
      </c>
      <c r="I3368" s="388">
        <v>11.713333333333333</v>
      </c>
      <c r="J3368" s="388">
        <v>253.07999999999998</v>
      </c>
      <c r="K3368" s="386" t="s">
        <v>121</v>
      </c>
      <c r="L3368" s="386" t="s">
        <v>121</v>
      </c>
      <c r="M3368" s="386" t="s">
        <v>386</v>
      </c>
      <c r="N3368" s="386" t="s">
        <v>387</v>
      </c>
      <c r="O3368" s="386" t="s">
        <v>123</v>
      </c>
      <c r="P3368" s="386" t="s">
        <v>60</v>
      </c>
      <c r="Q3368" s="386" t="s">
        <v>238</v>
      </c>
      <c r="R3368" s="386"/>
      <c r="S3368" s="386"/>
      <c r="T3368" s="386" t="s">
        <v>394</v>
      </c>
      <c r="U3368" s="386" t="s">
        <v>409</v>
      </c>
    </row>
    <row r="3369" spans="1:21">
      <c r="A3369" s="386" t="s">
        <v>122</v>
      </c>
      <c r="B3369" s="386" t="s">
        <v>17</v>
      </c>
      <c r="C3369" s="386" t="s">
        <v>17</v>
      </c>
      <c r="D3369" s="387">
        <v>45261</v>
      </c>
      <c r="E3369" s="386">
        <v>12</v>
      </c>
      <c r="F3369" s="386">
        <v>2023</v>
      </c>
      <c r="G3369" s="388">
        <v>125.5</v>
      </c>
      <c r="H3369" s="388">
        <v>28</v>
      </c>
      <c r="I3369" s="388">
        <v>11.713333333333333</v>
      </c>
      <c r="J3369" s="388">
        <v>0</v>
      </c>
      <c r="K3369" s="386" t="s">
        <v>121</v>
      </c>
      <c r="L3369" s="386" t="s">
        <v>121</v>
      </c>
      <c r="M3369" s="386" t="s">
        <v>386</v>
      </c>
      <c r="N3369" s="386" t="s">
        <v>387</v>
      </c>
      <c r="O3369" s="386" t="s">
        <v>123</v>
      </c>
      <c r="P3369" s="386" t="s">
        <v>60</v>
      </c>
      <c r="Q3369" s="386" t="s">
        <v>238</v>
      </c>
      <c r="R3369" s="386"/>
      <c r="S3369" s="386"/>
      <c r="T3369" s="386" t="s">
        <v>394</v>
      </c>
      <c r="U3369" s="386" t="s">
        <v>409</v>
      </c>
    </row>
    <row r="3370" spans="1:21">
      <c r="A3370" s="386" t="s">
        <v>122</v>
      </c>
      <c r="B3370" s="386" t="s">
        <v>132</v>
      </c>
      <c r="C3370" s="386" t="s">
        <v>155</v>
      </c>
      <c r="D3370" s="387">
        <v>45261</v>
      </c>
      <c r="E3370" s="386">
        <v>12</v>
      </c>
      <c r="F3370" s="386">
        <v>2023</v>
      </c>
      <c r="G3370" s="388">
        <v>125.5</v>
      </c>
      <c r="H3370" s="388">
        <v>28</v>
      </c>
      <c r="I3370" s="388">
        <v>11.713333333333333</v>
      </c>
      <c r="J3370" s="388">
        <v>153.38</v>
      </c>
      <c r="K3370" s="386" t="s">
        <v>121</v>
      </c>
      <c r="L3370" s="386" t="s">
        <v>121</v>
      </c>
      <c r="M3370" s="386" t="s">
        <v>386</v>
      </c>
      <c r="N3370" s="386" t="s">
        <v>387</v>
      </c>
      <c r="O3370" s="386" t="s">
        <v>123</v>
      </c>
      <c r="P3370" s="386" t="s">
        <v>60</v>
      </c>
      <c r="Q3370" s="386" t="s">
        <v>238</v>
      </c>
      <c r="R3370" s="386"/>
      <c r="S3370" s="386"/>
      <c r="T3370" s="386" t="s">
        <v>394</v>
      </c>
      <c r="U3370" s="386" t="s">
        <v>409</v>
      </c>
    </row>
    <row r="3371" spans="1:21">
      <c r="A3371" s="386" t="s">
        <v>122</v>
      </c>
      <c r="B3371" s="386" t="s">
        <v>132</v>
      </c>
      <c r="C3371" s="386" t="s">
        <v>156</v>
      </c>
      <c r="D3371" s="387">
        <v>45261</v>
      </c>
      <c r="E3371" s="386">
        <v>12</v>
      </c>
      <c r="F3371" s="386">
        <v>2023</v>
      </c>
      <c r="G3371" s="388">
        <v>125.5</v>
      </c>
      <c r="H3371" s="388">
        <v>28</v>
      </c>
      <c r="I3371" s="388">
        <v>11.713333333333333</v>
      </c>
      <c r="J3371" s="388">
        <v>170.13</v>
      </c>
      <c r="K3371" s="386" t="s">
        <v>121</v>
      </c>
      <c r="L3371" s="386" t="s">
        <v>121</v>
      </c>
      <c r="M3371" s="386" t="s">
        <v>386</v>
      </c>
      <c r="N3371" s="386" t="s">
        <v>387</v>
      </c>
      <c r="O3371" s="386" t="s">
        <v>123</v>
      </c>
      <c r="P3371" s="386" t="s">
        <v>60</v>
      </c>
      <c r="Q3371" s="386" t="s">
        <v>238</v>
      </c>
      <c r="R3371" s="386"/>
      <c r="S3371" s="386"/>
      <c r="T3371" s="386" t="s">
        <v>394</v>
      </c>
      <c r="U3371" s="386" t="s">
        <v>409</v>
      </c>
    </row>
    <row r="3372" spans="1:21">
      <c r="A3372" s="386" t="s">
        <v>122</v>
      </c>
      <c r="B3372" s="386" t="s">
        <v>13</v>
      </c>
      <c r="C3372" s="386" t="s">
        <v>13</v>
      </c>
      <c r="D3372" s="387">
        <v>45261</v>
      </c>
      <c r="E3372" s="386">
        <v>12</v>
      </c>
      <c r="F3372" s="386">
        <v>2023</v>
      </c>
      <c r="G3372" s="388">
        <v>0</v>
      </c>
      <c r="H3372" s="388">
        <v>28</v>
      </c>
      <c r="I3372" s="388">
        <v>0</v>
      </c>
      <c r="J3372" s="388">
        <v>0</v>
      </c>
      <c r="K3372" s="386" t="s">
        <v>121</v>
      </c>
      <c r="L3372" s="386" t="s">
        <v>121</v>
      </c>
      <c r="M3372" s="386" t="s">
        <v>386</v>
      </c>
      <c r="N3372" s="386" t="s">
        <v>387</v>
      </c>
      <c r="O3372" s="386" t="s">
        <v>123</v>
      </c>
      <c r="P3372" s="386" t="s">
        <v>60</v>
      </c>
      <c r="Q3372" s="386" t="s">
        <v>238</v>
      </c>
      <c r="R3372" s="386"/>
      <c r="S3372" s="386"/>
      <c r="T3372" s="386" t="s">
        <v>394</v>
      </c>
      <c r="U3372" s="386" t="s">
        <v>409</v>
      </c>
    </row>
    <row r="3373" spans="1:21">
      <c r="A3373" s="386" t="s">
        <v>122</v>
      </c>
      <c r="B3373" s="386" t="s">
        <v>14</v>
      </c>
      <c r="C3373" s="386" t="s">
        <v>14</v>
      </c>
      <c r="D3373" s="387">
        <v>45261</v>
      </c>
      <c r="E3373" s="386">
        <v>12</v>
      </c>
      <c r="F3373" s="386">
        <v>2023</v>
      </c>
      <c r="G3373" s="388">
        <v>0</v>
      </c>
      <c r="H3373" s="388">
        <v>28</v>
      </c>
      <c r="I3373" s="388">
        <v>0</v>
      </c>
      <c r="J3373" s="388">
        <v>0</v>
      </c>
      <c r="K3373" s="386" t="s">
        <v>121</v>
      </c>
      <c r="L3373" s="386" t="s">
        <v>121</v>
      </c>
      <c r="M3373" s="386" t="s">
        <v>386</v>
      </c>
      <c r="N3373" s="386" t="s">
        <v>387</v>
      </c>
      <c r="O3373" s="386" t="s">
        <v>123</v>
      </c>
      <c r="P3373" s="386" t="s">
        <v>60</v>
      </c>
      <c r="Q3373" s="386" t="s">
        <v>238</v>
      </c>
      <c r="R3373" s="386"/>
      <c r="S3373" s="386"/>
      <c r="T3373" s="386" t="s">
        <v>394</v>
      </c>
      <c r="U3373" s="386" t="s">
        <v>409</v>
      </c>
    </row>
    <row r="3374" spans="1:21">
      <c r="A3374" s="386" t="s">
        <v>78</v>
      </c>
      <c r="B3374" s="386" t="s">
        <v>12</v>
      </c>
      <c r="C3374" s="386"/>
      <c r="D3374" s="387">
        <v>45170</v>
      </c>
      <c r="E3374" s="386">
        <v>9</v>
      </c>
      <c r="F3374" s="386">
        <v>2023</v>
      </c>
      <c r="G3374" s="388">
        <v>10.277777777777779</v>
      </c>
      <c r="H3374" s="388">
        <v>25</v>
      </c>
      <c r="I3374" s="388">
        <v>0.85648148148148151</v>
      </c>
      <c r="J3374" s="388">
        <v>0.67423999999999995</v>
      </c>
      <c r="K3374" s="386" t="s">
        <v>78</v>
      </c>
      <c r="L3374" s="386" t="s">
        <v>78</v>
      </c>
      <c r="M3374" s="386" t="s">
        <v>244</v>
      </c>
      <c r="N3374" s="386" t="s">
        <v>79</v>
      </c>
      <c r="O3374" s="386" t="s">
        <v>80</v>
      </c>
      <c r="P3374" s="386" t="s">
        <v>60</v>
      </c>
      <c r="Q3374" s="386" t="s">
        <v>81</v>
      </c>
      <c r="R3374" s="386"/>
      <c r="S3374" s="386"/>
      <c r="T3374" s="386" t="s">
        <v>392</v>
      </c>
      <c r="U3374" s="386" t="s">
        <v>410</v>
      </c>
    </row>
    <row r="3375" spans="1:21">
      <c r="A3375" s="386" t="s">
        <v>78</v>
      </c>
      <c r="B3375" s="386" t="s">
        <v>15</v>
      </c>
      <c r="C3375" s="386"/>
      <c r="D3375" s="387">
        <v>45170</v>
      </c>
      <c r="E3375" s="386">
        <v>9</v>
      </c>
      <c r="F3375" s="386">
        <v>2023</v>
      </c>
      <c r="G3375" s="388">
        <v>0</v>
      </c>
      <c r="H3375" s="388">
        <v>25</v>
      </c>
      <c r="I3375" s="388">
        <v>0</v>
      </c>
      <c r="J3375" s="388">
        <v>0</v>
      </c>
      <c r="K3375" s="386" t="s">
        <v>78</v>
      </c>
      <c r="L3375" s="386" t="s">
        <v>78</v>
      </c>
      <c r="M3375" s="386" t="s">
        <v>244</v>
      </c>
      <c r="N3375" s="386" t="s">
        <v>79</v>
      </c>
      <c r="O3375" s="386" t="s">
        <v>80</v>
      </c>
      <c r="P3375" s="386" t="s">
        <v>60</v>
      </c>
      <c r="Q3375" s="386" t="s">
        <v>81</v>
      </c>
      <c r="R3375" s="386"/>
      <c r="S3375" s="386"/>
      <c r="T3375" s="386" t="s">
        <v>392</v>
      </c>
      <c r="U3375" s="386" t="s">
        <v>410</v>
      </c>
    </row>
    <row r="3376" spans="1:21">
      <c r="A3376" s="386" t="s">
        <v>78</v>
      </c>
      <c r="B3376" s="386" t="s">
        <v>16</v>
      </c>
      <c r="C3376" s="386"/>
      <c r="D3376" s="387">
        <v>45170</v>
      </c>
      <c r="E3376" s="386">
        <v>9</v>
      </c>
      <c r="F3376" s="386">
        <v>2023</v>
      </c>
      <c r="G3376" s="388">
        <v>1.0277777777777777</v>
      </c>
      <c r="H3376" s="388">
        <v>25</v>
      </c>
      <c r="I3376" s="388">
        <v>8.564814814814814E-2</v>
      </c>
      <c r="J3376" s="388">
        <v>0.12</v>
      </c>
      <c r="K3376" s="386" t="s">
        <v>78</v>
      </c>
      <c r="L3376" s="386" t="s">
        <v>78</v>
      </c>
      <c r="M3376" s="386" t="s">
        <v>244</v>
      </c>
      <c r="N3376" s="386" t="s">
        <v>79</v>
      </c>
      <c r="O3376" s="386" t="s">
        <v>80</v>
      </c>
      <c r="P3376" s="386" t="s">
        <v>60</v>
      </c>
      <c r="Q3376" s="386" t="s">
        <v>81</v>
      </c>
      <c r="R3376" s="386"/>
      <c r="S3376" s="386"/>
      <c r="T3376" s="386" t="s">
        <v>392</v>
      </c>
      <c r="U3376" s="386" t="s">
        <v>410</v>
      </c>
    </row>
    <row r="3377" spans="1:21">
      <c r="A3377" s="386" t="s">
        <v>78</v>
      </c>
      <c r="B3377" s="386" t="s">
        <v>17</v>
      </c>
      <c r="C3377" s="386"/>
      <c r="D3377" s="387">
        <v>45170</v>
      </c>
      <c r="E3377" s="386">
        <v>9</v>
      </c>
      <c r="F3377" s="386">
        <v>2023</v>
      </c>
      <c r="G3377" s="388">
        <v>0</v>
      </c>
      <c r="H3377" s="388">
        <v>25</v>
      </c>
      <c r="I3377" s="388">
        <v>0</v>
      </c>
      <c r="J3377" s="388">
        <v>0</v>
      </c>
      <c r="K3377" s="386" t="s">
        <v>78</v>
      </c>
      <c r="L3377" s="386" t="s">
        <v>78</v>
      </c>
      <c r="M3377" s="386" t="s">
        <v>244</v>
      </c>
      <c r="N3377" s="386" t="s">
        <v>79</v>
      </c>
      <c r="O3377" s="386" t="s">
        <v>80</v>
      </c>
      <c r="P3377" s="386" t="s">
        <v>60</v>
      </c>
      <c r="Q3377" s="386" t="s">
        <v>81</v>
      </c>
      <c r="R3377" s="386"/>
      <c r="S3377" s="386"/>
      <c r="T3377" s="386" t="s">
        <v>392</v>
      </c>
      <c r="U3377" s="386" t="s">
        <v>410</v>
      </c>
    </row>
    <row r="3378" spans="1:21">
      <c r="A3378" s="386" t="s">
        <v>78</v>
      </c>
      <c r="B3378" s="386" t="s">
        <v>132</v>
      </c>
      <c r="C3378" s="386"/>
      <c r="D3378" s="387">
        <v>45170</v>
      </c>
      <c r="E3378" s="386">
        <v>9</v>
      </c>
      <c r="F3378" s="386">
        <v>2023</v>
      </c>
      <c r="G3378" s="388">
        <v>0</v>
      </c>
      <c r="H3378" s="388">
        <v>25</v>
      </c>
      <c r="I3378" s="388">
        <v>0</v>
      </c>
      <c r="J3378" s="388">
        <v>0</v>
      </c>
      <c r="K3378" s="386" t="s">
        <v>78</v>
      </c>
      <c r="L3378" s="386" t="s">
        <v>78</v>
      </c>
      <c r="M3378" s="386" t="s">
        <v>244</v>
      </c>
      <c r="N3378" s="386" t="s">
        <v>79</v>
      </c>
      <c r="O3378" s="386" t="s">
        <v>80</v>
      </c>
      <c r="P3378" s="386" t="s">
        <v>60</v>
      </c>
      <c r="Q3378" s="386" t="s">
        <v>81</v>
      </c>
      <c r="R3378" s="386"/>
      <c r="S3378" s="386"/>
      <c r="T3378" s="386" t="s">
        <v>392</v>
      </c>
      <c r="U3378" s="386" t="s">
        <v>410</v>
      </c>
    </row>
    <row r="3379" spans="1:21">
      <c r="A3379" s="386" t="s">
        <v>78</v>
      </c>
      <c r="B3379" s="386" t="s">
        <v>13</v>
      </c>
      <c r="C3379" s="386"/>
      <c r="D3379" s="387">
        <v>45170</v>
      </c>
      <c r="E3379" s="386">
        <v>9</v>
      </c>
      <c r="F3379" s="386">
        <v>2023</v>
      </c>
      <c r="G3379" s="388">
        <v>0</v>
      </c>
      <c r="H3379" s="388">
        <v>25</v>
      </c>
      <c r="I3379" s="388">
        <v>0</v>
      </c>
      <c r="J3379" s="388">
        <v>0</v>
      </c>
      <c r="K3379" s="386" t="s">
        <v>78</v>
      </c>
      <c r="L3379" s="386" t="s">
        <v>78</v>
      </c>
      <c r="M3379" s="386" t="s">
        <v>244</v>
      </c>
      <c r="N3379" s="386" t="s">
        <v>79</v>
      </c>
      <c r="O3379" s="386" t="s">
        <v>80</v>
      </c>
      <c r="P3379" s="386" t="s">
        <v>60</v>
      </c>
      <c r="Q3379" s="386" t="s">
        <v>81</v>
      </c>
      <c r="R3379" s="386"/>
      <c r="S3379" s="386"/>
      <c r="T3379" s="386" t="s">
        <v>392</v>
      </c>
      <c r="U3379" s="386" t="s">
        <v>410</v>
      </c>
    </row>
    <row r="3380" spans="1:21">
      <c r="A3380" s="386" t="s">
        <v>78</v>
      </c>
      <c r="B3380" s="386" t="s">
        <v>14</v>
      </c>
      <c r="C3380" s="386"/>
      <c r="D3380" s="387">
        <v>45170</v>
      </c>
      <c r="E3380" s="386">
        <v>9</v>
      </c>
      <c r="F3380" s="386">
        <v>2023</v>
      </c>
      <c r="G3380" s="388">
        <v>0</v>
      </c>
      <c r="H3380" s="388">
        <v>25</v>
      </c>
      <c r="I3380" s="388">
        <v>0</v>
      </c>
      <c r="J3380" s="388">
        <v>0</v>
      </c>
      <c r="K3380" s="386" t="s">
        <v>78</v>
      </c>
      <c r="L3380" s="386" t="s">
        <v>78</v>
      </c>
      <c r="M3380" s="386" t="s">
        <v>244</v>
      </c>
      <c r="N3380" s="386" t="s">
        <v>79</v>
      </c>
      <c r="O3380" s="386" t="s">
        <v>80</v>
      </c>
      <c r="P3380" s="386" t="s">
        <v>60</v>
      </c>
      <c r="Q3380" s="386" t="s">
        <v>81</v>
      </c>
      <c r="R3380" s="386"/>
      <c r="S3380" s="386"/>
      <c r="T3380" s="386" t="s">
        <v>392</v>
      </c>
      <c r="U3380" s="386" t="s">
        <v>410</v>
      </c>
    </row>
    <row r="3381" spans="1:21">
      <c r="A3381" s="386" t="s">
        <v>82</v>
      </c>
      <c r="B3381" s="386" t="s">
        <v>7</v>
      </c>
      <c r="C3381" s="386"/>
      <c r="D3381" s="387">
        <v>45170</v>
      </c>
      <c r="E3381" s="386">
        <v>9</v>
      </c>
      <c r="F3381" s="386">
        <v>2023</v>
      </c>
      <c r="G3381" s="388">
        <v>33.962264150943398</v>
      </c>
      <c r="H3381" s="388">
        <v>25</v>
      </c>
      <c r="I3381" s="388">
        <v>2.8301886792452833</v>
      </c>
      <c r="J3381" s="388">
        <v>11.23</v>
      </c>
      <c r="K3381" s="386" t="s">
        <v>82</v>
      </c>
      <c r="L3381" s="386" t="s">
        <v>41</v>
      </c>
      <c r="M3381" s="386" t="s">
        <v>244</v>
      </c>
      <c r="N3381" s="386" t="s">
        <v>83</v>
      </c>
      <c r="O3381" s="386" t="s">
        <v>84</v>
      </c>
      <c r="P3381" s="386" t="s">
        <v>46</v>
      </c>
      <c r="Q3381" s="386" t="s">
        <v>85</v>
      </c>
      <c r="R3381" s="386"/>
      <c r="S3381" s="386"/>
      <c r="T3381" s="386" t="s">
        <v>392</v>
      </c>
      <c r="U3381" s="386" t="s">
        <v>410</v>
      </c>
    </row>
    <row r="3382" spans="1:21">
      <c r="A3382" s="386" t="s">
        <v>82</v>
      </c>
      <c r="B3382" s="386" t="s">
        <v>8</v>
      </c>
      <c r="C3382" s="386"/>
      <c r="D3382" s="387">
        <v>45170</v>
      </c>
      <c r="E3382" s="386">
        <v>9</v>
      </c>
      <c r="F3382" s="386">
        <v>2023</v>
      </c>
      <c r="G3382" s="388">
        <v>22.641509433962266</v>
      </c>
      <c r="H3382" s="388">
        <v>25</v>
      </c>
      <c r="I3382" s="388">
        <v>1.8867924528301887</v>
      </c>
      <c r="J3382" s="388">
        <v>0</v>
      </c>
      <c r="K3382" s="386" t="s">
        <v>82</v>
      </c>
      <c r="L3382" s="386" t="s">
        <v>41</v>
      </c>
      <c r="M3382" s="386" t="s">
        <v>244</v>
      </c>
      <c r="N3382" s="386" t="s">
        <v>83</v>
      </c>
      <c r="O3382" s="386" t="s">
        <v>84</v>
      </c>
      <c r="P3382" s="386" t="s">
        <v>46</v>
      </c>
      <c r="Q3382" s="386" t="s">
        <v>85</v>
      </c>
      <c r="R3382" s="386"/>
      <c r="S3382" s="386"/>
      <c r="T3382" s="386" t="s">
        <v>392</v>
      </c>
      <c r="U3382" s="386" t="s">
        <v>410</v>
      </c>
    </row>
    <row r="3383" spans="1:21">
      <c r="A3383" s="386" t="s">
        <v>82</v>
      </c>
      <c r="B3383" s="386" t="s">
        <v>9</v>
      </c>
      <c r="C3383" s="386"/>
      <c r="D3383" s="387">
        <v>45170</v>
      </c>
      <c r="E3383" s="386">
        <v>9</v>
      </c>
      <c r="F3383" s="386">
        <v>2023</v>
      </c>
      <c r="G3383" s="388">
        <v>13.584905660377355</v>
      </c>
      <c r="H3383" s="388">
        <v>25</v>
      </c>
      <c r="I3383" s="388">
        <v>1.132075471698113</v>
      </c>
      <c r="J3383" s="388">
        <v>0</v>
      </c>
      <c r="K3383" s="386" t="s">
        <v>82</v>
      </c>
      <c r="L3383" s="386" t="s">
        <v>41</v>
      </c>
      <c r="M3383" s="386" t="s">
        <v>244</v>
      </c>
      <c r="N3383" s="386" t="s">
        <v>83</v>
      </c>
      <c r="O3383" s="386" t="s">
        <v>84</v>
      </c>
      <c r="P3383" s="386" t="s">
        <v>46</v>
      </c>
      <c r="Q3383" s="386" t="s">
        <v>85</v>
      </c>
      <c r="R3383" s="386"/>
      <c r="S3383" s="386"/>
      <c r="T3383" s="386" t="s">
        <v>392</v>
      </c>
      <c r="U3383" s="386" t="s">
        <v>410</v>
      </c>
    </row>
    <row r="3384" spans="1:21">
      <c r="A3384" s="386" t="s">
        <v>82</v>
      </c>
      <c r="B3384" s="386" t="s">
        <v>10</v>
      </c>
      <c r="C3384" s="386"/>
      <c r="D3384" s="387">
        <v>45170</v>
      </c>
      <c r="E3384" s="386">
        <v>9</v>
      </c>
      <c r="F3384" s="386">
        <v>2023</v>
      </c>
      <c r="G3384" s="388">
        <v>3.3962264150943389</v>
      </c>
      <c r="H3384" s="388">
        <v>25</v>
      </c>
      <c r="I3384" s="388">
        <v>0.28301886792452824</v>
      </c>
      <c r="J3384" s="388">
        <v>0</v>
      </c>
      <c r="K3384" s="386" t="s">
        <v>82</v>
      </c>
      <c r="L3384" s="386" t="s">
        <v>41</v>
      </c>
      <c r="M3384" s="386" t="s">
        <v>244</v>
      </c>
      <c r="N3384" s="386" t="s">
        <v>83</v>
      </c>
      <c r="O3384" s="386" t="s">
        <v>84</v>
      </c>
      <c r="P3384" s="386" t="s">
        <v>46</v>
      </c>
      <c r="Q3384" s="386" t="s">
        <v>85</v>
      </c>
      <c r="R3384" s="386"/>
      <c r="S3384" s="386"/>
      <c r="T3384" s="386" t="s">
        <v>392</v>
      </c>
      <c r="U3384" s="386" t="s">
        <v>410</v>
      </c>
    </row>
    <row r="3385" spans="1:21">
      <c r="A3385" s="386" t="s">
        <v>82</v>
      </c>
      <c r="B3385" s="386" t="s">
        <v>5</v>
      </c>
      <c r="C3385" s="386"/>
      <c r="D3385" s="387">
        <v>45170</v>
      </c>
      <c r="E3385" s="386">
        <v>9</v>
      </c>
      <c r="F3385" s="386">
        <v>2023</v>
      </c>
      <c r="G3385" s="388">
        <v>19.811399999999999</v>
      </c>
      <c r="H3385" s="388">
        <v>25</v>
      </c>
      <c r="I3385" s="388">
        <v>1.6509499999999999</v>
      </c>
      <c r="J3385" s="388">
        <v>0</v>
      </c>
      <c r="K3385" s="386" t="s">
        <v>82</v>
      </c>
      <c r="L3385" s="386" t="s">
        <v>41</v>
      </c>
      <c r="M3385" s="386" t="s">
        <v>244</v>
      </c>
      <c r="N3385" s="386" t="s">
        <v>83</v>
      </c>
      <c r="O3385" s="386" t="s">
        <v>84</v>
      </c>
      <c r="P3385" s="386" t="s">
        <v>46</v>
      </c>
      <c r="Q3385" s="386" t="s">
        <v>85</v>
      </c>
      <c r="R3385" s="386"/>
      <c r="S3385" s="386"/>
      <c r="T3385" s="386" t="s">
        <v>392</v>
      </c>
      <c r="U3385" s="386" t="s">
        <v>410</v>
      </c>
    </row>
    <row r="3386" spans="1:21">
      <c r="A3386" s="386" t="s">
        <v>82</v>
      </c>
      <c r="B3386" s="386" t="s">
        <v>11</v>
      </c>
      <c r="C3386" s="386"/>
      <c r="D3386" s="387">
        <v>45170</v>
      </c>
      <c r="E3386" s="386">
        <v>9</v>
      </c>
      <c r="F3386" s="386">
        <v>2023</v>
      </c>
      <c r="G3386" s="388">
        <v>90.566037735849065</v>
      </c>
      <c r="H3386" s="388">
        <v>25</v>
      </c>
      <c r="I3386" s="388">
        <v>7.5471698113207548</v>
      </c>
      <c r="J3386" s="388">
        <v>0.87880000000000003</v>
      </c>
      <c r="K3386" s="386" t="s">
        <v>82</v>
      </c>
      <c r="L3386" s="386" t="s">
        <v>41</v>
      </c>
      <c r="M3386" s="386" t="s">
        <v>244</v>
      </c>
      <c r="N3386" s="386" t="s">
        <v>83</v>
      </c>
      <c r="O3386" s="386" t="s">
        <v>84</v>
      </c>
      <c r="P3386" s="386" t="s">
        <v>46</v>
      </c>
      <c r="Q3386" s="386" t="s">
        <v>85</v>
      </c>
      <c r="R3386" s="386"/>
      <c r="S3386" s="386"/>
      <c r="T3386" s="386" t="s">
        <v>392</v>
      </c>
      <c r="U3386" s="386" t="s">
        <v>410</v>
      </c>
    </row>
    <row r="3387" spans="1:21">
      <c r="A3387" s="386" t="s">
        <v>82</v>
      </c>
      <c r="B3387" s="386" t="s">
        <v>12</v>
      </c>
      <c r="C3387" s="386"/>
      <c r="D3387" s="387">
        <v>45170</v>
      </c>
      <c r="E3387" s="386">
        <v>9</v>
      </c>
      <c r="F3387" s="386">
        <v>2023</v>
      </c>
      <c r="G3387" s="388">
        <v>11.320754716981133</v>
      </c>
      <c r="H3387" s="388">
        <v>25</v>
      </c>
      <c r="I3387" s="388">
        <v>0.94339622641509435</v>
      </c>
      <c r="J3387" s="388">
        <v>0</v>
      </c>
      <c r="K3387" s="386" t="s">
        <v>82</v>
      </c>
      <c r="L3387" s="386" t="s">
        <v>41</v>
      </c>
      <c r="M3387" s="386" t="s">
        <v>244</v>
      </c>
      <c r="N3387" s="386" t="s">
        <v>83</v>
      </c>
      <c r="O3387" s="386" t="s">
        <v>84</v>
      </c>
      <c r="P3387" s="386" t="s">
        <v>46</v>
      </c>
      <c r="Q3387" s="386" t="s">
        <v>85</v>
      </c>
      <c r="R3387" s="386"/>
      <c r="S3387" s="386"/>
      <c r="T3387" s="386" t="s">
        <v>392</v>
      </c>
      <c r="U3387" s="386" t="s">
        <v>410</v>
      </c>
    </row>
    <row r="3388" spans="1:21">
      <c r="A3388" s="386" t="s">
        <v>82</v>
      </c>
      <c r="B3388" s="386" t="s">
        <v>15</v>
      </c>
      <c r="C3388" s="386"/>
      <c r="D3388" s="387">
        <v>45170</v>
      </c>
      <c r="E3388" s="386">
        <v>9</v>
      </c>
      <c r="F3388" s="386">
        <v>2023</v>
      </c>
      <c r="G3388" s="388">
        <v>3.3962264150943389</v>
      </c>
      <c r="H3388" s="388">
        <v>25</v>
      </c>
      <c r="I3388" s="388">
        <v>0.28301886792452824</v>
      </c>
      <c r="J3388" s="388">
        <v>0</v>
      </c>
      <c r="K3388" s="386" t="s">
        <v>82</v>
      </c>
      <c r="L3388" s="386" t="s">
        <v>41</v>
      </c>
      <c r="M3388" s="386" t="s">
        <v>244</v>
      </c>
      <c r="N3388" s="386" t="s">
        <v>83</v>
      </c>
      <c r="O3388" s="386" t="s">
        <v>84</v>
      </c>
      <c r="P3388" s="386" t="s">
        <v>46</v>
      </c>
      <c r="Q3388" s="386" t="s">
        <v>85</v>
      </c>
      <c r="R3388" s="386"/>
      <c r="S3388" s="386"/>
      <c r="T3388" s="386" t="s">
        <v>392</v>
      </c>
      <c r="U3388" s="386" t="s">
        <v>410</v>
      </c>
    </row>
    <row r="3389" spans="1:21">
      <c r="A3389" s="386" t="s">
        <v>82</v>
      </c>
      <c r="B3389" s="386" t="s">
        <v>16</v>
      </c>
      <c r="C3389" s="386"/>
      <c r="D3389" s="387">
        <v>45170</v>
      </c>
      <c r="E3389" s="386">
        <v>9</v>
      </c>
      <c r="F3389" s="386">
        <v>2023</v>
      </c>
      <c r="G3389" s="388">
        <v>11.320754716981133</v>
      </c>
      <c r="H3389" s="388">
        <v>25</v>
      </c>
      <c r="I3389" s="388">
        <v>0.94339622641509435</v>
      </c>
      <c r="J3389" s="388">
        <v>0</v>
      </c>
      <c r="K3389" s="386" t="s">
        <v>82</v>
      </c>
      <c r="L3389" s="386" t="s">
        <v>41</v>
      </c>
      <c r="M3389" s="386" t="s">
        <v>244</v>
      </c>
      <c r="N3389" s="386" t="s">
        <v>83</v>
      </c>
      <c r="O3389" s="386" t="s">
        <v>84</v>
      </c>
      <c r="P3389" s="386" t="s">
        <v>46</v>
      </c>
      <c r="Q3389" s="386" t="s">
        <v>85</v>
      </c>
      <c r="R3389" s="386"/>
      <c r="S3389" s="386"/>
      <c r="T3389" s="386" t="s">
        <v>392</v>
      </c>
      <c r="U3389" s="386" t="s">
        <v>410</v>
      </c>
    </row>
    <row r="3390" spans="1:21">
      <c r="A3390" s="386" t="s">
        <v>82</v>
      </c>
      <c r="B3390" s="386" t="s">
        <v>17</v>
      </c>
      <c r="C3390" s="386"/>
      <c r="D3390" s="387">
        <v>45170</v>
      </c>
      <c r="E3390" s="386">
        <v>9</v>
      </c>
      <c r="F3390" s="386">
        <v>2023</v>
      </c>
      <c r="G3390" s="388">
        <v>0</v>
      </c>
      <c r="H3390" s="388">
        <v>25</v>
      </c>
      <c r="I3390" s="388">
        <v>0</v>
      </c>
      <c r="J3390" s="388">
        <v>0</v>
      </c>
      <c r="K3390" s="386" t="s">
        <v>82</v>
      </c>
      <c r="L3390" s="386" t="s">
        <v>41</v>
      </c>
      <c r="M3390" s="386" t="s">
        <v>244</v>
      </c>
      <c r="N3390" s="386" t="s">
        <v>83</v>
      </c>
      <c r="O3390" s="386" t="s">
        <v>84</v>
      </c>
      <c r="P3390" s="386" t="s">
        <v>46</v>
      </c>
      <c r="Q3390" s="386" t="s">
        <v>85</v>
      </c>
      <c r="R3390" s="386"/>
      <c r="S3390" s="386"/>
      <c r="T3390" s="386" t="s">
        <v>392</v>
      </c>
      <c r="U3390" s="386" t="s">
        <v>410</v>
      </c>
    </row>
    <row r="3391" spans="1:21">
      <c r="A3391" s="386" t="s">
        <v>82</v>
      </c>
      <c r="B3391" s="386" t="s">
        <v>132</v>
      </c>
      <c r="C3391" s="386"/>
      <c r="D3391" s="387">
        <v>45170</v>
      </c>
      <c r="E3391" s="386">
        <v>9</v>
      </c>
      <c r="F3391" s="386">
        <v>2023</v>
      </c>
      <c r="G3391" s="388">
        <v>0</v>
      </c>
      <c r="H3391" s="388">
        <v>25</v>
      </c>
      <c r="I3391" s="388">
        <v>0</v>
      </c>
      <c r="J3391" s="388">
        <v>2.3864000000000001</v>
      </c>
      <c r="K3391" s="386" t="s">
        <v>82</v>
      </c>
      <c r="L3391" s="386" t="s">
        <v>41</v>
      </c>
      <c r="M3391" s="386" t="s">
        <v>244</v>
      </c>
      <c r="N3391" s="386" t="s">
        <v>83</v>
      </c>
      <c r="O3391" s="386" t="s">
        <v>84</v>
      </c>
      <c r="P3391" s="386" t="s">
        <v>46</v>
      </c>
      <c r="Q3391" s="386" t="s">
        <v>85</v>
      </c>
      <c r="R3391" s="386"/>
      <c r="S3391" s="386"/>
      <c r="T3391" s="386" t="s">
        <v>392</v>
      </c>
      <c r="U3391" s="386" t="s">
        <v>410</v>
      </c>
    </row>
    <row r="3392" spans="1:21">
      <c r="A3392" s="386" t="s">
        <v>82</v>
      </c>
      <c r="B3392" s="386" t="s">
        <v>13</v>
      </c>
      <c r="C3392" s="386"/>
      <c r="D3392" s="387">
        <v>45170</v>
      </c>
      <c r="E3392" s="386">
        <v>9</v>
      </c>
      <c r="F3392" s="386">
        <v>2023</v>
      </c>
      <c r="G3392" s="388">
        <v>0</v>
      </c>
      <c r="H3392" s="388">
        <v>25</v>
      </c>
      <c r="I3392" s="388">
        <v>0</v>
      </c>
      <c r="J3392" s="388">
        <v>0</v>
      </c>
      <c r="K3392" s="386" t="s">
        <v>82</v>
      </c>
      <c r="L3392" s="386" t="s">
        <v>41</v>
      </c>
      <c r="M3392" s="386" t="s">
        <v>244</v>
      </c>
      <c r="N3392" s="386" t="s">
        <v>83</v>
      </c>
      <c r="O3392" s="386" t="s">
        <v>84</v>
      </c>
      <c r="P3392" s="386" t="s">
        <v>46</v>
      </c>
      <c r="Q3392" s="386" t="s">
        <v>85</v>
      </c>
      <c r="R3392" s="386"/>
      <c r="S3392" s="386"/>
      <c r="T3392" s="386" t="s">
        <v>392</v>
      </c>
      <c r="U3392" s="386" t="s">
        <v>410</v>
      </c>
    </row>
    <row r="3393" spans="1:21">
      <c r="A3393" s="386" t="s">
        <v>82</v>
      </c>
      <c r="B3393" s="386" t="s">
        <v>14</v>
      </c>
      <c r="C3393" s="386"/>
      <c r="D3393" s="387">
        <v>45170</v>
      </c>
      <c r="E3393" s="386">
        <v>9</v>
      </c>
      <c r="F3393" s="386">
        <v>2023</v>
      </c>
      <c r="G3393" s="388">
        <v>0</v>
      </c>
      <c r="H3393" s="388">
        <v>25</v>
      </c>
      <c r="I3393" s="388">
        <v>0</v>
      </c>
      <c r="J3393" s="388">
        <v>0</v>
      </c>
      <c r="K3393" s="386" t="s">
        <v>82</v>
      </c>
      <c r="L3393" s="386" t="s">
        <v>41</v>
      </c>
      <c r="M3393" s="386" t="s">
        <v>244</v>
      </c>
      <c r="N3393" s="386" t="s">
        <v>83</v>
      </c>
      <c r="O3393" s="386" t="s">
        <v>84</v>
      </c>
      <c r="P3393" s="386" t="s">
        <v>46</v>
      </c>
      <c r="Q3393" s="386" t="s">
        <v>85</v>
      </c>
      <c r="R3393" s="386"/>
      <c r="S3393" s="386"/>
      <c r="T3393" s="386" t="s">
        <v>392</v>
      </c>
      <c r="U3393" s="386" t="s">
        <v>410</v>
      </c>
    </row>
    <row r="3394" spans="1:21">
      <c r="A3394" s="386" t="s">
        <v>87</v>
      </c>
      <c r="B3394" s="386" t="s">
        <v>142</v>
      </c>
      <c r="C3394" s="386" t="s">
        <v>7</v>
      </c>
      <c r="D3394" s="387">
        <v>45170</v>
      </c>
      <c r="E3394" s="386">
        <v>9</v>
      </c>
      <c r="F3394" s="386">
        <v>2023</v>
      </c>
      <c r="G3394" s="388">
        <v>29.807692307692307</v>
      </c>
      <c r="H3394" s="388">
        <v>25</v>
      </c>
      <c r="I3394" s="388">
        <v>2.4839743589743586</v>
      </c>
      <c r="J3394" s="388">
        <v>0</v>
      </c>
      <c r="K3394" s="386" t="s">
        <v>351</v>
      </c>
      <c r="L3394" s="386" t="s">
        <v>86</v>
      </c>
      <c r="M3394" s="386" t="s">
        <v>244</v>
      </c>
      <c r="N3394" s="386" t="s">
        <v>62</v>
      </c>
      <c r="O3394" s="386" t="s">
        <v>88</v>
      </c>
      <c r="P3394" s="386" t="s">
        <v>90</v>
      </c>
      <c r="Q3394" s="386" t="s">
        <v>89</v>
      </c>
      <c r="R3394" s="386"/>
      <c r="S3394" s="386"/>
      <c r="T3394" s="386" t="s">
        <v>392</v>
      </c>
      <c r="U3394" s="386" t="s">
        <v>410</v>
      </c>
    </row>
    <row r="3395" spans="1:21">
      <c r="A3395" s="386" t="s">
        <v>87</v>
      </c>
      <c r="B3395" s="386" t="s">
        <v>143</v>
      </c>
      <c r="C3395" s="386" t="s">
        <v>7</v>
      </c>
      <c r="D3395" s="387">
        <v>45170</v>
      </c>
      <c r="E3395" s="386">
        <v>9</v>
      </c>
      <c r="F3395" s="386">
        <v>2023</v>
      </c>
      <c r="G3395" s="388">
        <v>29.807692307692307</v>
      </c>
      <c r="H3395" s="388">
        <v>25</v>
      </c>
      <c r="I3395" s="388">
        <v>2.4839743589743586</v>
      </c>
      <c r="J3395" s="388">
        <v>0</v>
      </c>
      <c r="K3395" s="386" t="s">
        <v>351</v>
      </c>
      <c r="L3395" s="386" t="s">
        <v>86</v>
      </c>
      <c r="M3395" s="386" t="s">
        <v>244</v>
      </c>
      <c r="N3395" s="386" t="s">
        <v>62</v>
      </c>
      <c r="O3395" s="386" t="s">
        <v>88</v>
      </c>
      <c r="P3395" s="386" t="s">
        <v>90</v>
      </c>
      <c r="Q3395" s="386" t="s">
        <v>89</v>
      </c>
      <c r="R3395" s="386"/>
      <c r="S3395" s="386"/>
      <c r="T3395" s="386" t="s">
        <v>392</v>
      </c>
      <c r="U3395" s="386" t="s">
        <v>410</v>
      </c>
    </row>
    <row r="3396" spans="1:21">
      <c r="A3396" s="386" t="s">
        <v>87</v>
      </c>
      <c r="B3396" s="386" t="s">
        <v>144</v>
      </c>
      <c r="C3396" s="386" t="s">
        <v>7</v>
      </c>
      <c r="D3396" s="387">
        <v>45170</v>
      </c>
      <c r="E3396" s="386">
        <v>9</v>
      </c>
      <c r="F3396" s="386">
        <v>2023</v>
      </c>
      <c r="G3396" s="388">
        <v>17.884615384615383</v>
      </c>
      <c r="H3396" s="388">
        <v>25</v>
      </c>
      <c r="I3396" s="388">
        <v>1.4903846153846152</v>
      </c>
      <c r="J3396" s="388">
        <v>0</v>
      </c>
      <c r="K3396" s="386" t="s">
        <v>351</v>
      </c>
      <c r="L3396" s="386" t="s">
        <v>86</v>
      </c>
      <c r="M3396" s="386" t="s">
        <v>244</v>
      </c>
      <c r="N3396" s="386" t="s">
        <v>62</v>
      </c>
      <c r="O3396" s="386" t="s">
        <v>88</v>
      </c>
      <c r="P3396" s="386" t="s">
        <v>90</v>
      </c>
      <c r="Q3396" s="386" t="s">
        <v>89</v>
      </c>
      <c r="R3396" s="386"/>
      <c r="S3396" s="386"/>
      <c r="T3396" s="386" t="s">
        <v>392</v>
      </c>
      <c r="U3396" s="386" t="s">
        <v>410</v>
      </c>
    </row>
    <row r="3397" spans="1:21">
      <c r="A3397" s="386" t="s">
        <v>87</v>
      </c>
      <c r="B3397" s="386" t="s">
        <v>145</v>
      </c>
      <c r="C3397" s="386" t="s">
        <v>8</v>
      </c>
      <c r="D3397" s="387">
        <v>45170</v>
      </c>
      <c r="E3397" s="386">
        <v>9</v>
      </c>
      <c r="F3397" s="386">
        <v>2023</v>
      </c>
      <c r="G3397" s="388">
        <v>29.807692307692307</v>
      </c>
      <c r="H3397" s="388">
        <v>25</v>
      </c>
      <c r="I3397" s="388">
        <v>2.4839743589743586</v>
      </c>
      <c r="J3397" s="388">
        <v>0</v>
      </c>
      <c r="K3397" s="386" t="s">
        <v>351</v>
      </c>
      <c r="L3397" s="386" t="s">
        <v>86</v>
      </c>
      <c r="M3397" s="386" t="s">
        <v>244</v>
      </c>
      <c r="N3397" s="386" t="s">
        <v>62</v>
      </c>
      <c r="O3397" s="386" t="s">
        <v>88</v>
      </c>
      <c r="P3397" s="386" t="s">
        <v>90</v>
      </c>
      <c r="Q3397" s="386" t="s">
        <v>89</v>
      </c>
      <c r="R3397" s="386"/>
      <c r="S3397" s="386"/>
      <c r="T3397" s="386" t="s">
        <v>392</v>
      </c>
      <c r="U3397" s="386" t="s">
        <v>410</v>
      </c>
    </row>
    <row r="3398" spans="1:21">
      <c r="A3398" s="386" t="s">
        <v>87</v>
      </c>
      <c r="B3398" s="386" t="s">
        <v>146</v>
      </c>
      <c r="C3398" s="386" t="s">
        <v>8</v>
      </c>
      <c r="D3398" s="387">
        <v>45170</v>
      </c>
      <c r="E3398" s="386">
        <v>9</v>
      </c>
      <c r="F3398" s="386">
        <v>2023</v>
      </c>
      <c r="G3398" s="388">
        <v>29.807692307692307</v>
      </c>
      <c r="H3398" s="388">
        <v>25</v>
      </c>
      <c r="I3398" s="388">
        <v>2.4839743589743586</v>
      </c>
      <c r="J3398" s="388">
        <v>0</v>
      </c>
      <c r="K3398" s="386" t="s">
        <v>351</v>
      </c>
      <c r="L3398" s="386" t="s">
        <v>86</v>
      </c>
      <c r="M3398" s="386" t="s">
        <v>244</v>
      </c>
      <c r="N3398" s="386" t="s">
        <v>62</v>
      </c>
      <c r="O3398" s="386" t="s">
        <v>88</v>
      </c>
      <c r="P3398" s="386" t="s">
        <v>90</v>
      </c>
      <c r="Q3398" s="386" t="s">
        <v>89</v>
      </c>
      <c r="R3398" s="386"/>
      <c r="S3398" s="386"/>
      <c r="T3398" s="386" t="s">
        <v>392</v>
      </c>
      <c r="U3398" s="386" t="s">
        <v>410</v>
      </c>
    </row>
    <row r="3399" spans="1:21">
      <c r="A3399" s="386" t="s">
        <v>87</v>
      </c>
      <c r="B3399" s="386" t="s">
        <v>141</v>
      </c>
      <c r="C3399" s="386" t="s">
        <v>8</v>
      </c>
      <c r="D3399" s="387">
        <v>45170</v>
      </c>
      <c r="E3399" s="386">
        <v>9</v>
      </c>
      <c r="F3399" s="386">
        <v>2023</v>
      </c>
      <c r="G3399" s="388">
        <v>0</v>
      </c>
      <c r="H3399" s="388">
        <v>25</v>
      </c>
      <c r="I3399" s="388">
        <v>0</v>
      </c>
      <c r="J3399" s="388">
        <v>0</v>
      </c>
      <c r="K3399" s="386" t="s">
        <v>351</v>
      </c>
      <c r="L3399" s="386" t="s">
        <v>86</v>
      </c>
      <c r="M3399" s="386" t="s">
        <v>244</v>
      </c>
      <c r="N3399" s="386" t="s">
        <v>62</v>
      </c>
      <c r="O3399" s="386" t="s">
        <v>88</v>
      </c>
      <c r="P3399" s="386" t="s">
        <v>90</v>
      </c>
      <c r="Q3399" s="386" t="s">
        <v>89</v>
      </c>
      <c r="R3399" s="386"/>
      <c r="S3399" s="386"/>
      <c r="T3399" s="386" t="s">
        <v>392</v>
      </c>
      <c r="U3399" s="386" t="s">
        <v>410</v>
      </c>
    </row>
    <row r="3400" spans="1:21">
      <c r="A3400" s="386" t="s">
        <v>87</v>
      </c>
      <c r="B3400" s="386" t="s">
        <v>9</v>
      </c>
      <c r="C3400" s="386" t="s">
        <v>9</v>
      </c>
      <c r="D3400" s="387">
        <v>45170</v>
      </c>
      <c r="E3400" s="386">
        <v>9</v>
      </c>
      <c r="F3400" s="386">
        <v>2023</v>
      </c>
      <c r="G3400" s="388">
        <v>23.846153846153847</v>
      </c>
      <c r="H3400" s="388">
        <v>25</v>
      </c>
      <c r="I3400" s="388">
        <v>1.9871794871794872</v>
      </c>
      <c r="J3400" s="388">
        <v>0</v>
      </c>
      <c r="K3400" s="386" t="s">
        <v>351</v>
      </c>
      <c r="L3400" s="386" t="s">
        <v>86</v>
      </c>
      <c r="M3400" s="386" t="s">
        <v>244</v>
      </c>
      <c r="N3400" s="386" t="s">
        <v>62</v>
      </c>
      <c r="O3400" s="386" t="s">
        <v>88</v>
      </c>
      <c r="P3400" s="386" t="s">
        <v>90</v>
      </c>
      <c r="Q3400" s="386" t="s">
        <v>89</v>
      </c>
      <c r="R3400" s="386"/>
      <c r="S3400" s="386"/>
      <c r="T3400" s="386" t="s">
        <v>392</v>
      </c>
      <c r="U3400" s="386" t="s">
        <v>410</v>
      </c>
    </row>
    <row r="3401" spans="1:21">
      <c r="A3401" s="386" t="s">
        <v>87</v>
      </c>
      <c r="B3401" s="386" t="s">
        <v>10</v>
      </c>
      <c r="C3401" s="386" t="s">
        <v>10</v>
      </c>
      <c r="D3401" s="387">
        <v>45170</v>
      </c>
      <c r="E3401" s="386">
        <v>9</v>
      </c>
      <c r="F3401" s="386">
        <v>2023</v>
      </c>
      <c r="G3401" s="388">
        <v>23.846153846153847</v>
      </c>
      <c r="H3401" s="388">
        <v>25</v>
      </c>
      <c r="I3401" s="388">
        <v>1.9871794871794872</v>
      </c>
      <c r="J3401" s="388">
        <v>0</v>
      </c>
      <c r="K3401" s="386" t="s">
        <v>351</v>
      </c>
      <c r="L3401" s="386" t="s">
        <v>86</v>
      </c>
      <c r="M3401" s="386" t="s">
        <v>244</v>
      </c>
      <c r="N3401" s="386" t="s">
        <v>62</v>
      </c>
      <c r="O3401" s="386" t="s">
        <v>88</v>
      </c>
      <c r="P3401" s="386" t="s">
        <v>90</v>
      </c>
      <c r="Q3401" s="386" t="s">
        <v>89</v>
      </c>
      <c r="R3401" s="386"/>
      <c r="S3401" s="386"/>
      <c r="T3401" s="386" t="s">
        <v>392</v>
      </c>
      <c r="U3401" s="386" t="s">
        <v>410</v>
      </c>
    </row>
    <row r="3402" spans="1:21">
      <c r="A3402" s="386" t="s">
        <v>87</v>
      </c>
      <c r="B3402" s="386" t="s">
        <v>5</v>
      </c>
      <c r="C3402" s="386" t="s">
        <v>5</v>
      </c>
      <c r="D3402" s="387">
        <v>45170</v>
      </c>
      <c r="E3402" s="386">
        <v>9</v>
      </c>
      <c r="F3402" s="386">
        <v>2023</v>
      </c>
      <c r="G3402" s="388">
        <v>35.769230769230766</v>
      </c>
      <c r="H3402" s="388">
        <v>25</v>
      </c>
      <c r="I3402" s="388">
        <v>2.9807692307692304</v>
      </c>
      <c r="J3402" s="388">
        <v>0</v>
      </c>
      <c r="K3402" s="386" t="s">
        <v>351</v>
      </c>
      <c r="L3402" s="386" t="s">
        <v>86</v>
      </c>
      <c r="M3402" s="386" t="s">
        <v>244</v>
      </c>
      <c r="N3402" s="386" t="s">
        <v>62</v>
      </c>
      <c r="O3402" s="386" t="s">
        <v>88</v>
      </c>
      <c r="P3402" s="386" t="s">
        <v>90</v>
      </c>
      <c r="Q3402" s="386" t="s">
        <v>89</v>
      </c>
      <c r="R3402" s="386"/>
      <c r="S3402" s="386"/>
      <c r="T3402" s="386" t="s">
        <v>392</v>
      </c>
      <c r="U3402" s="386" t="s">
        <v>410</v>
      </c>
    </row>
    <row r="3403" spans="1:21">
      <c r="A3403" s="386" t="s">
        <v>87</v>
      </c>
      <c r="B3403" s="386" t="s">
        <v>148</v>
      </c>
      <c r="C3403" s="386" t="s">
        <v>11</v>
      </c>
      <c r="D3403" s="387">
        <v>45170</v>
      </c>
      <c r="E3403" s="386">
        <v>9</v>
      </c>
      <c r="F3403" s="386">
        <v>2023</v>
      </c>
      <c r="G3403" s="388">
        <v>29.807692307692307</v>
      </c>
      <c r="H3403" s="388">
        <v>25</v>
      </c>
      <c r="I3403" s="388">
        <v>2.4839743589743586</v>
      </c>
      <c r="J3403" s="388">
        <v>0</v>
      </c>
      <c r="K3403" s="386" t="s">
        <v>351</v>
      </c>
      <c r="L3403" s="386" t="s">
        <v>86</v>
      </c>
      <c r="M3403" s="386" t="s">
        <v>244</v>
      </c>
      <c r="N3403" s="386" t="s">
        <v>62</v>
      </c>
      <c r="O3403" s="386" t="s">
        <v>88</v>
      </c>
      <c r="P3403" s="386" t="s">
        <v>90</v>
      </c>
      <c r="Q3403" s="386" t="s">
        <v>89</v>
      </c>
      <c r="R3403" s="386"/>
      <c r="S3403" s="386"/>
      <c r="T3403" s="386" t="s">
        <v>392</v>
      </c>
      <c r="U3403" s="386" t="s">
        <v>410</v>
      </c>
    </row>
    <row r="3404" spans="1:21">
      <c r="A3404" s="386" t="s">
        <v>87</v>
      </c>
      <c r="B3404" s="386" t="s">
        <v>149</v>
      </c>
      <c r="C3404" s="386" t="s">
        <v>11</v>
      </c>
      <c r="D3404" s="387">
        <v>45170</v>
      </c>
      <c r="E3404" s="386">
        <v>9</v>
      </c>
      <c r="F3404" s="386">
        <v>2023</v>
      </c>
      <c r="G3404" s="388">
        <v>29.807692307692307</v>
      </c>
      <c r="H3404" s="388">
        <v>25</v>
      </c>
      <c r="I3404" s="388">
        <v>2.4839743589743586</v>
      </c>
      <c r="J3404" s="388">
        <v>0</v>
      </c>
      <c r="K3404" s="386" t="s">
        <v>351</v>
      </c>
      <c r="L3404" s="386" t="s">
        <v>86</v>
      </c>
      <c r="M3404" s="386" t="s">
        <v>244</v>
      </c>
      <c r="N3404" s="386" t="s">
        <v>62</v>
      </c>
      <c r="O3404" s="386" t="s">
        <v>88</v>
      </c>
      <c r="P3404" s="386" t="s">
        <v>90</v>
      </c>
      <c r="Q3404" s="386" t="s">
        <v>89</v>
      </c>
      <c r="R3404" s="386"/>
      <c r="S3404" s="386"/>
      <c r="T3404" s="386" t="s">
        <v>392</v>
      </c>
      <c r="U3404" s="386" t="s">
        <v>410</v>
      </c>
    </row>
    <row r="3405" spans="1:21">
      <c r="A3405" s="386" t="s">
        <v>87</v>
      </c>
      <c r="B3405" s="386" t="s">
        <v>12</v>
      </c>
      <c r="C3405" s="386" t="s">
        <v>12</v>
      </c>
      <c r="D3405" s="387">
        <v>45170</v>
      </c>
      <c r="E3405" s="386">
        <v>9</v>
      </c>
      <c r="F3405" s="386">
        <v>2023</v>
      </c>
      <c r="G3405" s="388">
        <v>0</v>
      </c>
      <c r="H3405" s="388">
        <v>25</v>
      </c>
      <c r="I3405" s="388">
        <v>0</v>
      </c>
      <c r="J3405" s="388">
        <v>0</v>
      </c>
      <c r="K3405" s="386" t="s">
        <v>351</v>
      </c>
      <c r="L3405" s="386" t="s">
        <v>86</v>
      </c>
      <c r="M3405" s="386" t="s">
        <v>244</v>
      </c>
      <c r="N3405" s="386" t="s">
        <v>62</v>
      </c>
      <c r="O3405" s="386" t="s">
        <v>88</v>
      </c>
      <c r="P3405" s="386" t="s">
        <v>90</v>
      </c>
      <c r="Q3405" s="386" t="s">
        <v>89</v>
      </c>
      <c r="R3405" s="386"/>
      <c r="S3405" s="386"/>
      <c r="T3405" s="386" t="s">
        <v>392</v>
      </c>
      <c r="U3405" s="386" t="s">
        <v>410</v>
      </c>
    </row>
    <row r="3406" spans="1:21">
      <c r="A3406" s="386" t="s">
        <v>87</v>
      </c>
      <c r="B3406" s="386" t="s">
        <v>15</v>
      </c>
      <c r="C3406" s="386" t="s">
        <v>15</v>
      </c>
      <c r="D3406" s="387">
        <v>45170</v>
      </c>
      <c r="E3406" s="386">
        <v>9</v>
      </c>
      <c r="F3406" s="386">
        <v>2023</v>
      </c>
      <c r="G3406" s="388">
        <v>5.9615384615384617</v>
      </c>
      <c r="H3406" s="388">
        <v>25</v>
      </c>
      <c r="I3406" s="388">
        <v>0.49679487179487181</v>
      </c>
      <c r="J3406" s="388">
        <v>0</v>
      </c>
      <c r="K3406" s="386" t="s">
        <v>351</v>
      </c>
      <c r="L3406" s="386" t="s">
        <v>86</v>
      </c>
      <c r="M3406" s="386" t="s">
        <v>244</v>
      </c>
      <c r="N3406" s="386" t="s">
        <v>62</v>
      </c>
      <c r="O3406" s="386" t="s">
        <v>88</v>
      </c>
      <c r="P3406" s="386" t="s">
        <v>90</v>
      </c>
      <c r="Q3406" s="386" t="s">
        <v>89</v>
      </c>
      <c r="R3406" s="386"/>
      <c r="S3406" s="386"/>
      <c r="T3406" s="386" t="s">
        <v>392</v>
      </c>
      <c r="U3406" s="386" t="s">
        <v>410</v>
      </c>
    </row>
    <row r="3407" spans="1:21">
      <c r="A3407" s="386" t="s">
        <v>87</v>
      </c>
      <c r="B3407" s="386" t="s">
        <v>16</v>
      </c>
      <c r="C3407" s="386" t="s">
        <v>16</v>
      </c>
      <c r="D3407" s="387">
        <v>45170</v>
      </c>
      <c r="E3407" s="386">
        <v>9</v>
      </c>
      <c r="F3407" s="386">
        <v>2023</v>
      </c>
      <c r="G3407" s="388">
        <v>0</v>
      </c>
      <c r="H3407" s="388">
        <v>25</v>
      </c>
      <c r="I3407" s="388">
        <v>0</v>
      </c>
      <c r="J3407" s="388">
        <v>0</v>
      </c>
      <c r="K3407" s="386" t="s">
        <v>351</v>
      </c>
      <c r="L3407" s="386" t="s">
        <v>86</v>
      </c>
      <c r="M3407" s="386" t="s">
        <v>244</v>
      </c>
      <c r="N3407" s="386" t="s">
        <v>62</v>
      </c>
      <c r="O3407" s="386" t="s">
        <v>88</v>
      </c>
      <c r="P3407" s="386" t="s">
        <v>90</v>
      </c>
      <c r="Q3407" s="386" t="s">
        <v>89</v>
      </c>
      <c r="R3407" s="386"/>
      <c r="S3407" s="386"/>
      <c r="T3407" s="386" t="s">
        <v>392</v>
      </c>
      <c r="U3407" s="386" t="s">
        <v>410</v>
      </c>
    </row>
    <row r="3408" spans="1:21">
      <c r="A3408" s="386" t="s">
        <v>87</v>
      </c>
      <c r="B3408" s="386" t="s">
        <v>17</v>
      </c>
      <c r="C3408" s="386" t="s">
        <v>17</v>
      </c>
      <c r="D3408" s="387">
        <v>45170</v>
      </c>
      <c r="E3408" s="386">
        <v>9</v>
      </c>
      <c r="F3408" s="386">
        <v>2023</v>
      </c>
      <c r="G3408" s="388">
        <v>0</v>
      </c>
      <c r="H3408" s="388">
        <v>25</v>
      </c>
      <c r="I3408" s="388">
        <v>0</v>
      </c>
      <c r="J3408" s="388">
        <v>0</v>
      </c>
      <c r="K3408" s="386" t="s">
        <v>351</v>
      </c>
      <c r="L3408" s="386" t="s">
        <v>86</v>
      </c>
      <c r="M3408" s="386" t="s">
        <v>244</v>
      </c>
      <c r="N3408" s="386" t="s">
        <v>62</v>
      </c>
      <c r="O3408" s="386" t="s">
        <v>88</v>
      </c>
      <c r="P3408" s="386" t="s">
        <v>90</v>
      </c>
      <c r="Q3408" s="386" t="s">
        <v>89</v>
      </c>
      <c r="R3408" s="386"/>
      <c r="S3408" s="386"/>
      <c r="T3408" s="386" t="s">
        <v>392</v>
      </c>
      <c r="U3408" s="386" t="s">
        <v>410</v>
      </c>
    </row>
    <row r="3409" spans="1:21">
      <c r="A3409" s="386" t="s">
        <v>87</v>
      </c>
      <c r="B3409" s="386" t="s">
        <v>157</v>
      </c>
      <c r="C3409" s="386" t="s">
        <v>132</v>
      </c>
      <c r="D3409" s="387">
        <v>45170</v>
      </c>
      <c r="E3409" s="386">
        <v>9</v>
      </c>
      <c r="F3409" s="386">
        <v>2023</v>
      </c>
      <c r="G3409" s="388">
        <v>23.846153846153847</v>
      </c>
      <c r="H3409" s="388">
        <v>25</v>
      </c>
      <c r="I3409" s="388">
        <v>1.9871794871794872</v>
      </c>
      <c r="J3409" s="388">
        <v>0</v>
      </c>
      <c r="K3409" s="386" t="s">
        <v>351</v>
      </c>
      <c r="L3409" s="386" t="s">
        <v>86</v>
      </c>
      <c r="M3409" s="386" t="s">
        <v>244</v>
      </c>
      <c r="N3409" s="386" t="s">
        <v>62</v>
      </c>
      <c r="O3409" s="386" t="s">
        <v>88</v>
      </c>
      <c r="P3409" s="386" t="s">
        <v>90</v>
      </c>
      <c r="Q3409" s="386" t="s">
        <v>89</v>
      </c>
      <c r="R3409" s="386"/>
      <c r="S3409" s="386"/>
      <c r="T3409" s="386" t="s">
        <v>392</v>
      </c>
      <c r="U3409" s="386" t="s">
        <v>410</v>
      </c>
    </row>
    <row r="3410" spans="1:21">
      <c r="A3410" s="386" t="s">
        <v>87</v>
      </c>
      <c r="B3410" s="386" t="s">
        <v>13</v>
      </c>
      <c r="C3410" s="386" t="s">
        <v>13</v>
      </c>
      <c r="D3410" s="387">
        <v>45170</v>
      </c>
      <c r="E3410" s="386">
        <v>9</v>
      </c>
      <c r="F3410" s="386">
        <v>2023</v>
      </c>
      <c r="G3410" s="388">
        <v>0</v>
      </c>
      <c r="H3410" s="388">
        <v>25</v>
      </c>
      <c r="I3410" s="388">
        <v>0</v>
      </c>
      <c r="J3410" s="388">
        <v>0</v>
      </c>
      <c r="K3410" s="386" t="s">
        <v>351</v>
      </c>
      <c r="L3410" s="386" t="s">
        <v>86</v>
      </c>
      <c r="M3410" s="386" t="s">
        <v>244</v>
      </c>
      <c r="N3410" s="386" t="s">
        <v>62</v>
      </c>
      <c r="O3410" s="386" t="s">
        <v>88</v>
      </c>
      <c r="P3410" s="386" t="s">
        <v>90</v>
      </c>
      <c r="Q3410" s="386" t="s">
        <v>89</v>
      </c>
      <c r="R3410" s="386"/>
      <c r="S3410" s="386"/>
      <c r="T3410" s="386" t="s">
        <v>392</v>
      </c>
      <c r="U3410" s="386" t="s">
        <v>410</v>
      </c>
    </row>
    <row r="3411" spans="1:21">
      <c r="A3411" s="386" t="s">
        <v>87</v>
      </c>
      <c r="B3411" s="386" t="s">
        <v>14</v>
      </c>
      <c r="C3411" s="386" t="s">
        <v>14</v>
      </c>
      <c r="D3411" s="387">
        <v>45170</v>
      </c>
      <c r="E3411" s="386">
        <v>9</v>
      </c>
      <c r="F3411" s="386">
        <v>2023</v>
      </c>
      <c r="G3411" s="388">
        <v>0</v>
      </c>
      <c r="H3411" s="388">
        <v>25</v>
      </c>
      <c r="I3411" s="388">
        <v>0</v>
      </c>
      <c r="J3411" s="388">
        <v>0</v>
      </c>
      <c r="K3411" s="386" t="s">
        <v>351</v>
      </c>
      <c r="L3411" s="386" t="s">
        <v>86</v>
      </c>
      <c r="M3411" s="386" t="s">
        <v>244</v>
      </c>
      <c r="N3411" s="386" t="s">
        <v>62</v>
      </c>
      <c r="O3411" s="386" t="s">
        <v>88</v>
      </c>
      <c r="P3411" s="386" t="s">
        <v>90</v>
      </c>
      <c r="Q3411" s="386" t="s">
        <v>89</v>
      </c>
      <c r="R3411" s="386"/>
      <c r="S3411" s="386"/>
      <c r="T3411" s="386" t="s">
        <v>392</v>
      </c>
      <c r="U3411" s="386" t="s">
        <v>410</v>
      </c>
    </row>
    <row r="3412" spans="1:21">
      <c r="A3412" s="386" t="s">
        <v>91</v>
      </c>
      <c r="B3412" s="386" t="s">
        <v>153</v>
      </c>
      <c r="C3412" s="386"/>
      <c r="D3412" s="387">
        <v>45170</v>
      </c>
      <c r="E3412" s="386">
        <v>9</v>
      </c>
      <c r="F3412" s="386">
        <v>2023</v>
      </c>
      <c r="G3412" s="388">
        <v>168.67469879518072</v>
      </c>
      <c r="H3412" s="388">
        <v>25</v>
      </c>
      <c r="I3412" s="388">
        <v>14.056224899598392</v>
      </c>
      <c r="J3412" s="388">
        <v>0</v>
      </c>
      <c r="K3412" s="386" t="s">
        <v>352</v>
      </c>
      <c r="L3412" s="386" t="s">
        <v>86</v>
      </c>
      <c r="M3412" s="386" t="s">
        <v>244</v>
      </c>
      <c r="N3412" s="386" t="s">
        <v>62</v>
      </c>
      <c r="O3412" s="386" t="s">
        <v>88</v>
      </c>
      <c r="P3412" s="386" t="s">
        <v>90</v>
      </c>
      <c r="Q3412" s="386" t="s">
        <v>92</v>
      </c>
      <c r="R3412" s="386"/>
      <c r="S3412" s="386"/>
      <c r="T3412" s="386" t="s">
        <v>392</v>
      </c>
      <c r="U3412" s="386" t="s">
        <v>410</v>
      </c>
    </row>
    <row r="3413" spans="1:21">
      <c r="A3413" s="386" t="s">
        <v>91</v>
      </c>
      <c r="B3413" s="386" t="s">
        <v>375</v>
      </c>
      <c r="C3413" s="386"/>
      <c r="D3413" s="387">
        <v>45170</v>
      </c>
      <c r="E3413" s="386">
        <v>9</v>
      </c>
      <c r="F3413" s="386">
        <v>2023</v>
      </c>
      <c r="G3413" s="388">
        <v>144.57831325301206</v>
      </c>
      <c r="H3413" s="388">
        <v>25</v>
      </c>
      <c r="I3413" s="388">
        <v>12.048192771084338</v>
      </c>
      <c r="J3413" s="388">
        <v>0</v>
      </c>
      <c r="K3413" s="386" t="s">
        <v>352</v>
      </c>
      <c r="L3413" s="386" t="s">
        <v>86</v>
      </c>
      <c r="M3413" s="386" t="s">
        <v>244</v>
      </c>
      <c r="N3413" s="386" t="s">
        <v>62</v>
      </c>
      <c r="O3413" s="386" t="s">
        <v>88</v>
      </c>
      <c r="P3413" s="386" t="s">
        <v>90</v>
      </c>
      <c r="Q3413" s="386" t="s">
        <v>92</v>
      </c>
      <c r="R3413" s="386"/>
      <c r="S3413" s="386"/>
      <c r="T3413" s="386" t="s">
        <v>392</v>
      </c>
      <c r="U3413" s="386" t="s">
        <v>410</v>
      </c>
    </row>
    <row r="3414" spans="1:21">
      <c r="A3414" s="386" t="s">
        <v>91</v>
      </c>
      <c r="B3414" s="386" t="s">
        <v>152</v>
      </c>
      <c r="C3414" s="386"/>
      <c r="D3414" s="387">
        <v>45170</v>
      </c>
      <c r="E3414" s="386">
        <v>9</v>
      </c>
      <c r="F3414" s="386">
        <v>2023</v>
      </c>
      <c r="G3414" s="388">
        <v>144.57831325301206</v>
      </c>
      <c r="H3414" s="388">
        <v>25</v>
      </c>
      <c r="I3414" s="388">
        <v>12.048192771084338</v>
      </c>
      <c r="J3414" s="388">
        <v>0</v>
      </c>
      <c r="K3414" s="386" t="s">
        <v>352</v>
      </c>
      <c r="L3414" s="386" t="s">
        <v>86</v>
      </c>
      <c r="M3414" s="386" t="s">
        <v>244</v>
      </c>
      <c r="N3414" s="386" t="s">
        <v>62</v>
      </c>
      <c r="O3414" s="386" t="s">
        <v>88</v>
      </c>
      <c r="P3414" s="386" t="s">
        <v>90</v>
      </c>
      <c r="Q3414" s="386" t="s">
        <v>92</v>
      </c>
      <c r="R3414" s="386"/>
      <c r="S3414" s="386"/>
      <c r="T3414" s="386" t="s">
        <v>392</v>
      </c>
      <c r="U3414" s="386" t="s">
        <v>410</v>
      </c>
    </row>
    <row r="3415" spans="1:21">
      <c r="A3415" s="386" t="s">
        <v>91</v>
      </c>
      <c r="B3415" s="386" t="s">
        <v>376</v>
      </c>
      <c r="C3415" s="386"/>
      <c r="D3415" s="387">
        <v>45170</v>
      </c>
      <c r="E3415" s="386">
        <v>9</v>
      </c>
      <c r="F3415" s="386">
        <v>2023</v>
      </c>
      <c r="G3415" s="388">
        <v>48.192771084337352</v>
      </c>
      <c r="H3415" s="388">
        <v>25</v>
      </c>
      <c r="I3415" s="388">
        <v>4.0160642570281126</v>
      </c>
      <c r="J3415" s="388">
        <v>0</v>
      </c>
      <c r="K3415" s="386" t="s">
        <v>352</v>
      </c>
      <c r="L3415" s="386" t="s">
        <v>86</v>
      </c>
      <c r="M3415" s="386" t="s">
        <v>244</v>
      </c>
      <c r="N3415" s="386" t="s">
        <v>62</v>
      </c>
      <c r="O3415" s="386" t="s">
        <v>88</v>
      </c>
      <c r="P3415" s="386" t="s">
        <v>90</v>
      </c>
      <c r="Q3415" s="386" t="s">
        <v>92</v>
      </c>
      <c r="R3415" s="386"/>
      <c r="S3415" s="386"/>
      <c r="T3415" s="386" t="s">
        <v>392</v>
      </c>
      <c r="U3415" s="386" t="s">
        <v>410</v>
      </c>
    </row>
    <row r="3416" spans="1:21">
      <c r="A3416" s="386" t="s">
        <v>91</v>
      </c>
      <c r="B3416" s="386" t="s">
        <v>9</v>
      </c>
      <c r="C3416" s="386"/>
      <c r="D3416" s="387">
        <v>45170</v>
      </c>
      <c r="E3416" s="386">
        <v>9</v>
      </c>
      <c r="F3416" s="386">
        <v>2023</v>
      </c>
      <c r="G3416" s="388">
        <v>72.289156626506028</v>
      </c>
      <c r="H3416" s="388">
        <v>25</v>
      </c>
      <c r="I3416" s="388">
        <v>6.024096385542169</v>
      </c>
      <c r="J3416" s="388">
        <v>0</v>
      </c>
      <c r="K3416" s="386" t="s">
        <v>352</v>
      </c>
      <c r="L3416" s="386" t="s">
        <v>86</v>
      </c>
      <c r="M3416" s="386" t="s">
        <v>244</v>
      </c>
      <c r="N3416" s="386" t="s">
        <v>62</v>
      </c>
      <c r="O3416" s="386" t="s">
        <v>88</v>
      </c>
      <c r="P3416" s="386" t="s">
        <v>90</v>
      </c>
      <c r="Q3416" s="386" t="s">
        <v>92</v>
      </c>
      <c r="R3416" s="386"/>
      <c r="S3416" s="386"/>
      <c r="T3416" s="386" t="s">
        <v>392</v>
      </c>
      <c r="U3416" s="386" t="s">
        <v>410</v>
      </c>
    </row>
    <row r="3417" spans="1:21">
      <c r="A3417" s="386" t="s">
        <v>91</v>
      </c>
      <c r="B3417" s="386" t="s">
        <v>10</v>
      </c>
      <c r="C3417" s="386"/>
      <c r="D3417" s="387">
        <v>45170</v>
      </c>
      <c r="E3417" s="386">
        <v>9</v>
      </c>
      <c r="F3417" s="386">
        <v>2023</v>
      </c>
      <c r="G3417" s="388">
        <v>84.337349397590359</v>
      </c>
      <c r="H3417" s="388">
        <v>25</v>
      </c>
      <c r="I3417" s="388">
        <v>7.0281124497991962</v>
      </c>
      <c r="J3417" s="388">
        <v>0</v>
      </c>
      <c r="K3417" s="386" t="s">
        <v>352</v>
      </c>
      <c r="L3417" s="386" t="s">
        <v>86</v>
      </c>
      <c r="M3417" s="386" t="s">
        <v>244</v>
      </c>
      <c r="N3417" s="386" t="s">
        <v>62</v>
      </c>
      <c r="O3417" s="386" t="s">
        <v>88</v>
      </c>
      <c r="P3417" s="386" t="s">
        <v>90</v>
      </c>
      <c r="Q3417" s="386" t="s">
        <v>92</v>
      </c>
      <c r="R3417" s="386"/>
      <c r="S3417" s="386"/>
      <c r="T3417" s="386" t="s">
        <v>392</v>
      </c>
      <c r="U3417" s="386" t="s">
        <v>410</v>
      </c>
    </row>
    <row r="3418" spans="1:21">
      <c r="A3418" s="386" t="s">
        <v>91</v>
      </c>
      <c r="B3418" s="386" t="s">
        <v>5</v>
      </c>
      <c r="C3418" s="386"/>
      <c r="D3418" s="387">
        <v>45170</v>
      </c>
      <c r="E3418" s="386">
        <v>9</v>
      </c>
      <c r="F3418" s="386">
        <v>2023</v>
      </c>
      <c r="G3418" s="388">
        <v>48.192771084337352</v>
      </c>
      <c r="H3418" s="388">
        <v>25</v>
      </c>
      <c r="I3418" s="388">
        <v>4.0160642570281126</v>
      </c>
      <c r="J3418" s="388">
        <v>0</v>
      </c>
      <c r="K3418" s="386" t="s">
        <v>352</v>
      </c>
      <c r="L3418" s="386" t="s">
        <v>86</v>
      </c>
      <c r="M3418" s="386" t="s">
        <v>244</v>
      </c>
      <c r="N3418" s="386" t="s">
        <v>62</v>
      </c>
      <c r="O3418" s="386" t="s">
        <v>88</v>
      </c>
      <c r="P3418" s="386" t="s">
        <v>90</v>
      </c>
      <c r="Q3418" s="386" t="s">
        <v>92</v>
      </c>
      <c r="R3418" s="386"/>
      <c r="S3418" s="386"/>
      <c r="T3418" s="386" t="s">
        <v>392</v>
      </c>
      <c r="U3418" s="386" t="s">
        <v>410</v>
      </c>
    </row>
    <row r="3419" spans="1:21">
      <c r="A3419" s="386" t="s">
        <v>91</v>
      </c>
      <c r="B3419" s="386" t="s">
        <v>11</v>
      </c>
      <c r="C3419" s="386"/>
      <c r="D3419" s="387">
        <v>45170</v>
      </c>
      <c r="E3419" s="386">
        <v>9</v>
      </c>
      <c r="F3419" s="386">
        <v>2023</v>
      </c>
      <c r="G3419" s="388">
        <v>168.67469879518072</v>
      </c>
      <c r="H3419" s="388">
        <v>25</v>
      </c>
      <c r="I3419" s="388">
        <v>14.056224899598392</v>
      </c>
      <c r="J3419" s="388">
        <v>0</v>
      </c>
      <c r="K3419" s="386" t="s">
        <v>352</v>
      </c>
      <c r="L3419" s="386" t="s">
        <v>86</v>
      </c>
      <c r="M3419" s="386" t="s">
        <v>244</v>
      </c>
      <c r="N3419" s="386" t="s">
        <v>62</v>
      </c>
      <c r="O3419" s="386" t="s">
        <v>88</v>
      </c>
      <c r="P3419" s="386" t="s">
        <v>90</v>
      </c>
      <c r="Q3419" s="386" t="s">
        <v>92</v>
      </c>
      <c r="R3419" s="386"/>
      <c r="S3419" s="386"/>
      <c r="T3419" s="386" t="s">
        <v>392</v>
      </c>
      <c r="U3419" s="386" t="s">
        <v>410</v>
      </c>
    </row>
    <row r="3420" spans="1:21">
      <c r="A3420" s="386" t="s">
        <v>91</v>
      </c>
      <c r="B3420" s="386" t="s">
        <v>12</v>
      </c>
      <c r="C3420" s="386"/>
      <c r="D3420" s="387">
        <v>45170</v>
      </c>
      <c r="E3420" s="386">
        <v>9</v>
      </c>
      <c r="F3420" s="386">
        <v>2023</v>
      </c>
      <c r="G3420" s="388">
        <v>60.24096385542169</v>
      </c>
      <c r="H3420" s="388">
        <v>25</v>
      </c>
      <c r="I3420" s="388">
        <v>5.0200803212851408</v>
      </c>
      <c r="J3420" s="388">
        <v>0</v>
      </c>
      <c r="K3420" s="386" t="s">
        <v>352</v>
      </c>
      <c r="L3420" s="386" t="s">
        <v>86</v>
      </c>
      <c r="M3420" s="386" t="s">
        <v>244</v>
      </c>
      <c r="N3420" s="386" t="s">
        <v>62</v>
      </c>
      <c r="O3420" s="386" t="s">
        <v>88</v>
      </c>
      <c r="P3420" s="386" t="s">
        <v>90</v>
      </c>
      <c r="Q3420" s="386" t="s">
        <v>92</v>
      </c>
      <c r="R3420" s="386"/>
      <c r="S3420" s="386"/>
      <c r="T3420" s="386" t="s">
        <v>392</v>
      </c>
      <c r="U3420" s="386" t="s">
        <v>410</v>
      </c>
    </row>
    <row r="3421" spans="1:21">
      <c r="A3421" s="386" t="s">
        <v>91</v>
      </c>
      <c r="B3421" s="386" t="s">
        <v>15</v>
      </c>
      <c r="C3421" s="386"/>
      <c r="D3421" s="387">
        <v>45170</v>
      </c>
      <c r="E3421" s="386">
        <v>9</v>
      </c>
      <c r="F3421" s="386">
        <v>2023</v>
      </c>
      <c r="G3421" s="388">
        <v>24.096385542168676</v>
      </c>
      <c r="H3421" s="388">
        <v>25</v>
      </c>
      <c r="I3421" s="388">
        <v>2.0080321285140563</v>
      </c>
      <c r="J3421" s="388">
        <v>0</v>
      </c>
      <c r="K3421" s="386" t="s">
        <v>352</v>
      </c>
      <c r="L3421" s="386" t="s">
        <v>86</v>
      </c>
      <c r="M3421" s="386" t="s">
        <v>244</v>
      </c>
      <c r="N3421" s="386" t="s">
        <v>62</v>
      </c>
      <c r="O3421" s="386" t="s">
        <v>88</v>
      </c>
      <c r="P3421" s="386" t="s">
        <v>90</v>
      </c>
      <c r="Q3421" s="386" t="s">
        <v>92</v>
      </c>
      <c r="R3421" s="386"/>
      <c r="S3421" s="386"/>
      <c r="T3421" s="386" t="s">
        <v>392</v>
      </c>
      <c r="U3421" s="386" t="s">
        <v>410</v>
      </c>
    </row>
    <row r="3422" spans="1:21">
      <c r="A3422" s="386" t="s">
        <v>91</v>
      </c>
      <c r="B3422" s="386" t="s">
        <v>16</v>
      </c>
      <c r="C3422" s="386"/>
      <c r="D3422" s="387">
        <v>45170</v>
      </c>
      <c r="E3422" s="386">
        <v>9</v>
      </c>
      <c r="F3422" s="386">
        <v>2023</v>
      </c>
      <c r="G3422" s="388">
        <v>36.144578313253014</v>
      </c>
      <c r="H3422" s="388">
        <v>25</v>
      </c>
      <c r="I3422" s="388">
        <v>3.0120481927710845</v>
      </c>
      <c r="J3422" s="388">
        <v>0</v>
      </c>
      <c r="K3422" s="386" t="s">
        <v>352</v>
      </c>
      <c r="L3422" s="386" t="s">
        <v>86</v>
      </c>
      <c r="M3422" s="386" t="s">
        <v>244</v>
      </c>
      <c r="N3422" s="386" t="s">
        <v>62</v>
      </c>
      <c r="O3422" s="386" t="s">
        <v>88</v>
      </c>
      <c r="P3422" s="386" t="s">
        <v>90</v>
      </c>
      <c r="Q3422" s="386" t="s">
        <v>92</v>
      </c>
      <c r="R3422" s="386"/>
      <c r="S3422" s="386"/>
      <c r="T3422" s="386" t="s">
        <v>392</v>
      </c>
      <c r="U3422" s="386" t="s">
        <v>410</v>
      </c>
    </row>
    <row r="3423" spans="1:21">
      <c r="A3423" s="386" t="s">
        <v>91</v>
      </c>
      <c r="B3423" s="386" t="s">
        <v>17</v>
      </c>
      <c r="C3423" s="386"/>
      <c r="D3423" s="387">
        <v>45170</v>
      </c>
      <c r="E3423" s="386">
        <v>9</v>
      </c>
      <c r="F3423" s="386">
        <v>2023</v>
      </c>
      <c r="G3423" s="388">
        <v>0</v>
      </c>
      <c r="H3423" s="388">
        <v>25</v>
      </c>
      <c r="I3423" s="388">
        <v>0</v>
      </c>
      <c r="J3423" s="388">
        <v>0</v>
      </c>
      <c r="K3423" s="386" t="s">
        <v>352</v>
      </c>
      <c r="L3423" s="386" t="s">
        <v>86</v>
      </c>
      <c r="M3423" s="386" t="s">
        <v>244</v>
      </c>
      <c r="N3423" s="386" t="s">
        <v>62</v>
      </c>
      <c r="O3423" s="386" t="s">
        <v>88</v>
      </c>
      <c r="P3423" s="386" t="s">
        <v>90</v>
      </c>
      <c r="Q3423" s="386" t="s">
        <v>92</v>
      </c>
      <c r="R3423" s="386"/>
      <c r="S3423" s="386"/>
      <c r="T3423" s="386" t="s">
        <v>392</v>
      </c>
      <c r="U3423" s="386" t="s">
        <v>410</v>
      </c>
    </row>
    <row r="3424" spans="1:21">
      <c r="A3424" s="386" t="s">
        <v>91</v>
      </c>
      <c r="B3424" s="386" t="s">
        <v>132</v>
      </c>
      <c r="C3424" s="386"/>
      <c r="D3424" s="387">
        <v>45170</v>
      </c>
      <c r="E3424" s="386">
        <v>9</v>
      </c>
      <c r="F3424" s="386">
        <v>2023</v>
      </c>
      <c r="G3424" s="388">
        <v>0</v>
      </c>
      <c r="H3424" s="388">
        <v>25</v>
      </c>
      <c r="I3424" s="388">
        <v>0</v>
      </c>
      <c r="J3424" s="388">
        <v>0</v>
      </c>
      <c r="K3424" s="386" t="s">
        <v>352</v>
      </c>
      <c r="L3424" s="386" t="s">
        <v>86</v>
      </c>
      <c r="M3424" s="386" t="s">
        <v>244</v>
      </c>
      <c r="N3424" s="386" t="s">
        <v>62</v>
      </c>
      <c r="O3424" s="386" t="s">
        <v>88</v>
      </c>
      <c r="P3424" s="386" t="s">
        <v>90</v>
      </c>
      <c r="Q3424" s="386" t="s">
        <v>92</v>
      </c>
      <c r="R3424" s="386"/>
      <c r="S3424" s="386"/>
      <c r="T3424" s="386" t="s">
        <v>392</v>
      </c>
      <c r="U3424" s="386" t="s">
        <v>410</v>
      </c>
    </row>
    <row r="3425" spans="1:21">
      <c r="A3425" s="386" t="s">
        <v>91</v>
      </c>
      <c r="B3425" s="386" t="s">
        <v>13</v>
      </c>
      <c r="C3425" s="386"/>
      <c r="D3425" s="387">
        <v>45170</v>
      </c>
      <c r="E3425" s="386">
        <v>9</v>
      </c>
      <c r="F3425" s="386">
        <v>2023</v>
      </c>
      <c r="G3425" s="388">
        <v>0</v>
      </c>
      <c r="H3425" s="388">
        <v>25</v>
      </c>
      <c r="I3425" s="388">
        <v>0</v>
      </c>
      <c r="J3425" s="388">
        <v>0</v>
      </c>
      <c r="K3425" s="386" t="s">
        <v>352</v>
      </c>
      <c r="L3425" s="386" t="s">
        <v>86</v>
      </c>
      <c r="M3425" s="386" t="s">
        <v>244</v>
      </c>
      <c r="N3425" s="386" t="s">
        <v>62</v>
      </c>
      <c r="O3425" s="386" t="s">
        <v>88</v>
      </c>
      <c r="P3425" s="386" t="s">
        <v>90</v>
      </c>
      <c r="Q3425" s="386" t="s">
        <v>92</v>
      </c>
      <c r="R3425" s="386"/>
      <c r="S3425" s="386"/>
      <c r="T3425" s="386" t="s">
        <v>392</v>
      </c>
      <c r="U3425" s="386" t="s">
        <v>410</v>
      </c>
    </row>
    <row r="3426" spans="1:21">
      <c r="A3426" s="386" t="s">
        <v>91</v>
      </c>
      <c r="B3426" s="386" t="s">
        <v>14</v>
      </c>
      <c r="C3426" s="386"/>
      <c r="D3426" s="387">
        <v>45170</v>
      </c>
      <c r="E3426" s="386">
        <v>9</v>
      </c>
      <c r="F3426" s="386">
        <v>2023</v>
      </c>
      <c r="G3426" s="388">
        <v>0</v>
      </c>
      <c r="H3426" s="388">
        <v>25</v>
      </c>
      <c r="I3426" s="388">
        <v>0</v>
      </c>
      <c r="J3426" s="388">
        <v>0</v>
      </c>
      <c r="K3426" s="386" t="s">
        <v>352</v>
      </c>
      <c r="L3426" s="386" t="s">
        <v>86</v>
      </c>
      <c r="M3426" s="386" t="s">
        <v>244</v>
      </c>
      <c r="N3426" s="386" t="s">
        <v>62</v>
      </c>
      <c r="O3426" s="386" t="s">
        <v>88</v>
      </c>
      <c r="P3426" s="386" t="s">
        <v>90</v>
      </c>
      <c r="Q3426" s="386" t="s">
        <v>92</v>
      </c>
      <c r="R3426" s="386"/>
      <c r="S3426" s="386"/>
      <c r="T3426" s="386" t="s">
        <v>392</v>
      </c>
      <c r="U3426" s="386" t="s">
        <v>410</v>
      </c>
    </row>
    <row r="3427" spans="1:21">
      <c r="A3427" s="386" t="s">
        <v>93</v>
      </c>
      <c r="B3427" s="386" t="s">
        <v>93</v>
      </c>
      <c r="C3427" s="386"/>
      <c r="D3427" s="387">
        <v>45170</v>
      </c>
      <c r="E3427" s="386">
        <v>9</v>
      </c>
      <c r="F3427" s="386">
        <v>2023</v>
      </c>
      <c r="G3427" s="388">
        <v>210</v>
      </c>
      <c r="H3427" s="388">
        <v>25</v>
      </c>
      <c r="I3427" s="388">
        <v>17.5</v>
      </c>
      <c r="J3427" s="388">
        <v>31.650600000000001</v>
      </c>
      <c r="K3427" s="386" t="s">
        <v>93</v>
      </c>
      <c r="L3427" s="386" t="s">
        <v>41</v>
      </c>
      <c r="M3427" s="386" t="s">
        <v>244</v>
      </c>
      <c r="N3427" s="386" t="s">
        <v>44</v>
      </c>
      <c r="O3427" s="386" t="s">
        <v>94</v>
      </c>
      <c r="P3427" s="386" t="s">
        <v>46</v>
      </c>
      <c r="Q3427" s="386" t="s">
        <v>95</v>
      </c>
      <c r="R3427" s="386"/>
      <c r="S3427" s="386"/>
      <c r="T3427" s="386" t="s">
        <v>392</v>
      </c>
      <c r="U3427" s="386" t="s">
        <v>410</v>
      </c>
    </row>
    <row r="3428" spans="1:21">
      <c r="A3428" s="386" t="s">
        <v>96</v>
      </c>
      <c r="B3428" s="386" t="s">
        <v>7</v>
      </c>
      <c r="C3428" s="386"/>
      <c r="D3428" s="387">
        <v>45170</v>
      </c>
      <c r="E3428" s="386">
        <v>9</v>
      </c>
      <c r="F3428" s="386">
        <v>2023</v>
      </c>
      <c r="G3428" s="388">
        <v>145</v>
      </c>
      <c r="H3428" s="388">
        <v>25</v>
      </c>
      <c r="I3428" s="388">
        <v>12.083333333333334</v>
      </c>
      <c r="J3428" s="388">
        <v>29.9</v>
      </c>
      <c r="K3428" s="386" t="s">
        <v>96</v>
      </c>
      <c r="L3428" s="386" t="s">
        <v>377</v>
      </c>
      <c r="M3428" s="386" t="s">
        <v>243</v>
      </c>
      <c r="N3428" s="386" t="s">
        <v>83</v>
      </c>
      <c r="O3428" s="386" t="s">
        <v>378</v>
      </c>
      <c r="P3428" s="386" t="s">
        <v>46</v>
      </c>
      <c r="Q3428" s="386" t="s">
        <v>236</v>
      </c>
      <c r="R3428" s="386"/>
      <c r="S3428" s="386"/>
      <c r="T3428" s="386" t="s">
        <v>392</v>
      </c>
      <c r="U3428" s="386" t="s">
        <v>410</v>
      </c>
    </row>
    <row r="3429" spans="1:21">
      <c r="A3429" s="386" t="s">
        <v>96</v>
      </c>
      <c r="B3429" s="386" t="s">
        <v>8</v>
      </c>
      <c r="C3429" s="386"/>
      <c r="D3429" s="387">
        <v>45170</v>
      </c>
      <c r="E3429" s="386">
        <v>9</v>
      </c>
      <c r="F3429" s="386">
        <v>2023</v>
      </c>
      <c r="G3429" s="388">
        <v>80</v>
      </c>
      <c r="H3429" s="388">
        <v>25</v>
      </c>
      <c r="I3429" s="388">
        <v>6.666666666666667</v>
      </c>
      <c r="J3429" s="388">
        <v>51.27</v>
      </c>
      <c r="K3429" s="386" t="s">
        <v>96</v>
      </c>
      <c r="L3429" s="386" t="s">
        <v>377</v>
      </c>
      <c r="M3429" s="386" t="s">
        <v>243</v>
      </c>
      <c r="N3429" s="386" t="s">
        <v>83</v>
      </c>
      <c r="O3429" s="386" t="s">
        <v>378</v>
      </c>
      <c r="P3429" s="386" t="s">
        <v>46</v>
      </c>
      <c r="Q3429" s="386" t="s">
        <v>236</v>
      </c>
      <c r="R3429" s="386"/>
      <c r="S3429" s="386"/>
      <c r="T3429" s="386" t="s">
        <v>392</v>
      </c>
      <c r="U3429" s="386" t="s">
        <v>410</v>
      </c>
    </row>
    <row r="3430" spans="1:21">
      <c r="A3430" s="386" t="s">
        <v>96</v>
      </c>
      <c r="B3430" s="386" t="s">
        <v>9</v>
      </c>
      <c r="C3430" s="386"/>
      <c r="D3430" s="387">
        <v>45170</v>
      </c>
      <c r="E3430" s="386">
        <v>9</v>
      </c>
      <c r="F3430" s="386">
        <v>2023</v>
      </c>
      <c r="G3430" s="388">
        <v>80</v>
      </c>
      <c r="H3430" s="388">
        <v>25</v>
      </c>
      <c r="I3430" s="388">
        <v>6.666666666666667</v>
      </c>
      <c r="J3430" s="388">
        <v>7.27</v>
      </c>
      <c r="K3430" s="386" t="s">
        <v>96</v>
      </c>
      <c r="L3430" s="386" t="s">
        <v>377</v>
      </c>
      <c r="M3430" s="386" t="s">
        <v>243</v>
      </c>
      <c r="N3430" s="386" t="s">
        <v>83</v>
      </c>
      <c r="O3430" s="386" t="s">
        <v>378</v>
      </c>
      <c r="P3430" s="386" t="s">
        <v>46</v>
      </c>
      <c r="Q3430" s="386" t="s">
        <v>236</v>
      </c>
      <c r="R3430" s="386"/>
      <c r="S3430" s="386"/>
      <c r="T3430" s="386" t="s">
        <v>392</v>
      </c>
      <c r="U3430" s="386" t="s">
        <v>410</v>
      </c>
    </row>
    <row r="3431" spans="1:21">
      <c r="A3431" s="386" t="s">
        <v>96</v>
      </c>
      <c r="B3431" s="386" t="s">
        <v>10</v>
      </c>
      <c r="C3431" s="386"/>
      <c r="D3431" s="387">
        <v>45170</v>
      </c>
      <c r="E3431" s="386">
        <v>9</v>
      </c>
      <c r="F3431" s="386">
        <v>2023</v>
      </c>
      <c r="G3431" s="388">
        <v>10</v>
      </c>
      <c r="H3431" s="388">
        <v>25</v>
      </c>
      <c r="I3431" s="388">
        <v>0.83333333333333337</v>
      </c>
      <c r="J3431" s="388">
        <v>2.29</v>
      </c>
      <c r="K3431" s="386" t="s">
        <v>96</v>
      </c>
      <c r="L3431" s="386" t="s">
        <v>377</v>
      </c>
      <c r="M3431" s="386" t="s">
        <v>243</v>
      </c>
      <c r="N3431" s="386" t="s">
        <v>83</v>
      </c>
      <c r="O3431" s="386" t="s">
        <v>378</v>
      </c>
      <c r="P3431" s="386" t="s">
        <v>46</v>
      </c>
      <c r="Q3431" s="386" t="s">
        <v>236</v>
      </c>
      <c r="R3431" s="386"/>
      <c r="S3431" s="386"/>
      <c r="T3431" s="386" t="s">
        <v>392</v>
      </c>
      <c r="U3431" s="386" t="s">
        <v>410</v>
      </c>
    </row>
    <row r="3432" spans="1:21">
      <c r="A3432" s="386" t="s">
        <v>96</v>
      </c>
      <c r="B3432" s="386" t="s">
        <v>5</v>
      </c>
      <c r="C3432" s="386"/>
      <c r="D3432" s="387">
        <v>45170</v>
      </c>
      <c r="E3432" s="386">
        <v>9</v>
      </c>
      <c r="F3432" s="386">
        <v>2023</v>
      </c>
      <c r="G3432" s="388">
        <v>30</v>
      </c>
      <c r="H3432" s="388">
        <v>25</v>
      </c>
      <c r="I3432" s="388">
        <v>2.5</v>
      </c>
      <c r="J3432" s="388">
        <v>0.57199999999999995</v>
      </c>
      <c r="K3432" s="386" t="s">
        <v>96</v>
      </c>
      <c r="L3432" s="386" t="s">
        <v>377</v>
      </c>
      <c r="M3432" s="386" t="s">
        <v>243</v>
      </c>
      <c r="N3432" s="386" t="s">
        <v>83</v>
      </c>
      <c r="O3432" s="386" t="s">
        <v>378</v>
      </c>
      <c r="P3432" s="386" t="s">
        <v>46</v>
      </c>
      <c r="Q3432" s="386" t="s">
        <v>236</v>
      </c>
      <c r="R3432" s="386"/>
      <c r="S3432" s="386"/>
      <c r="T3432" s="386" t="s">
        <v>392</v>
      </c>
      <c r="U3432" s="386" t="s">
        <v>410</v>
      </c>
    </row>
    <row r="3433" spans="1:21">
      <c r="A3433" s="386" t="s">
        <v>96</v>
      </c>
      <c r="B3433" s="386" t="s">
        <v>11</v>
      </c>
      <c r="C3433" s="386"/>
      <c r="D3433" s="387">
        <v>45170</v>
      </c>
      <c r="E3433" s="386">
        <v>9</v>
      </c>
      <c r="F3433" s="386">
        <v>2023</v>
      </c>
      <c r="G3433" s="388">
        <v>60</v>
      </c>
      <c r="H3433" s="388">
        <v>25</v>
      </c>
      <c r="I3433" s="388">
        <v>5</v>
      </c>
      <c r="J3433" s="388">
        <v>6.71</v>
      </c>
      <c r="K3433" s="386" t="s">
        <v>96</v>
      </c>
      <c r="L3433" s="386" t="s">
        <v>377</v>
      </c>
      <c r="M3433" s="386" t="s">
        <v>243</v>
      </c>
      <c r="N3433" s="386" t="s">
        <v>83</v>
      </c>
      <c r="O3433" s="386" t="s">
        <v>378</v>
      </c>
      <c r="P3433" s="386" t="s">
        <v>46</v>
      </c>
      <c r="Q3433" s="386" t="s">
        <v>236</v>
      </c>
      <c r="R3433" s="386"/>
      <c r="S3433" s="386"/>
      <c r="T3433" s="386" t="s">
        <v>392</v>
      </c>
      <c r="U3433" s="386" t="s">
        <v>410</v>
      </c>
    </row>
    <row r="3434" spans="1:21">
      <c r="A3434" s="386" t="s">
        <v>96</v>
      </c>
      <c r="B3434" s="386" t="s">
        <v>12</v>
      </c>
      <c r="C3434" s="386"/>
      <c r="D3434" s="387">
        <v>45170</v>
      </c>
      <c r="E3434" s="386">
        <v>9</v>
      </c>
      <c r="F3434" s="386">
        <v>2023</v>
      </c>
      <c r="G3434" s="388">
        <v>30</v>
      </c>
      <c r="H3434" s="388">
        <v>25</v>
      </c>
      <c r="I3434" s="388">
        <v>2.5</v>
      </c>
      <c r="J3434" s="388">
        <v>0</v>
      </c>
      <c r="K3434" s="386" t="s">
        <v>96</v>
      </c>
      <c r="L3434" s="386" t="s">
        <v>377</v>
      </c>
      <c r="M3434" s="386" t="s">
        <v>243</v>
      </c>
      <c r="N3434" s="386" t="s">
        <v>83</v>
      </c>
      <c r="O3434" s="386" t="s">
        <v>378</v>
      </c>
      <c r="P3434" s="386" t="s">
        <v>46</v>
      </c>
      <c r="Q3434" s="386" t="s">
        <v>236</v>
      </c>
      <c r="R3434" s="386"/>
      <c r="S3434" s="386"/>
      <c r="T3434" s="386" t="s">
        <v>392</v>
      </c>
      <c r="U3434" s="386" t="s">
        <v>410</v>
      </c>
    </row>
    <row r="3435" spans="1:21">
      <c r="A3435" s="386" t="s">
        <v>96</v>
      </c>
      <c r="B3435" s="386" t="s">
        <v>15</v>
      </c>
      <c r="C3435" s="386"/>
      <c r="D3435" s="387">
        <v>45170</v>
      </c>
      <c r="E3435" s="386">
        <v>9</v>
      </c>
      <c r="F3435" s="386">
        <v>2023</v>
      </c>
      <c r="G3435" s="388">
        <v>0</v>
      </c>
      <c r="H3435" s="388">
        <v>25</v>
      </c>
      <c r="I3435" s="388">
        <v>0</v>
      </c>
      <c r="J3435" s="388">
        <v>0</v>
      </c>
      <c r="K3435" s="386" t="s">
        <v>96</v>
      </c>
      <c r="L3435" s="386" t="s">
        <v>377</v>
      </c>
      <c r="M3435" s="386" t="s">
        <v>243</v>
      </c>
      <c r="N3435" s="386" t="s">
        <v>83</v>
      </c>
      <c r="O3435" s="386" t="s">
        <v>378</v>
      </c>
      <c r="P3435" s="386" t="s">
        <v>46</v>
      </c>
      <c r="Q3435" s="386" t="s">
        <v>236</v>
      </c>
      <c r="R3435" s="386"/>
      <c r="S3435" s="386"/>
      <c r="T3435" s="386" t="s">
        <v>392</v>
      </c>
      <c r="U3435" s="386" t="s">
        <v>410</v>
      </c>
    </row>
    <row r="3436" spans="1:21">
      <c r="A3436" s="386" t="s">
        <v>96</v>
      </c>
      <c r="B3436" s="386" t="s">
        <v>16</v>
      </c>
      <c r="C3436" s="386"/>
      <c r="D3436" s="387">
        <v>45170</v>
      </c>
      <c r="E3436" s="386">
        <v>9</v>
      </c>
      <c r="F3436" s="386">
        <v>2023</v>
      </c>
      <c r="G3436" s="388">
        <v>15</v>
      </c>
      <c r="H3436" s="388">
        <v>25</v>
      </c>
      <c r="I3436" s="388">
        <v>1.25</v>
      </c>
      <c r="J3436" s="388">
        <v>23.83</v>
      </c>
      <c r="K3436" s="386" t="s">
        <v>96</v>
      </c>
      <c r="L3436" s="386" t="s">
        <v>377</v>
      </c>
      <c r="M3436" s="386" t="s">
        <v>243</v>
      </c>
      <c r="N3436" s="386" t="s">
        <v>83</v>
      </c>
      <c r="O3436" s="386" t="s">
        <v>378</v>
      </c>
      <c r="P3436" s="386" t="s">
        <v>46</v>
      </c>
      <c r="Q3436" s="386" t="s">
        <v>236</v>
      </c>
      <c r="R3436" s="386"/>
      <c r="S3436" s="386"/>
      <c r="T3436" s="386" t="s">
        <v>392</v>
      </c>
      <c r="U3436" s="386" t="s">
        <v>410</v>
      </c>
    </row>
    <row r="3437" spans="1:21">
      <c r="A3437" s="386" t="s">
        <v>96</v>
      </c>
      <c r="B3437" s="386" t="s">
        <v>17</v>
      </c>
      <c r="C3437" s="386"/>
      <c r="D3437" s="387">
        <v>45170</v>
      </c>
      <c r="E3437" s="386">
        <v>9</v>
      </c>
      <c r="F3437" s="386">
        <v>2023</v>
      </c>
      <c r="G3437" s="388">
        <v>0</v>
      </c>
      <c r="H3437" s="388">
        <v>25</v>
      </c>
      <c r="I3437" s="388">
        <v>0</v>
      </c>
      <c r="J3437" s="388">
        <v>0</v>
      </c>
      <c r="K3437" s="386" t="s">
        <v>96</v>
      </c>
      <c r="L3437" s="386" t="s">
        <v>377</v>
      </c>
      <c r="M3437" s="386" t="s">
        <v>243</v>
      </c>
      <c r="N3437" s="386" t="s">
        <v>83</v>
      </c>
      <c r="O3437" s="386" t="s">
        <v>378</v>
      </c>
      <c r="P3437" s="386" t="s">
        <v>46</v>
      </c>
      <c r="Q3437" s="386" t="s">
        <v>236</v>
      </c>
      <c r="R3437" s="386"/>
      <c r="S3437" s="386"/>
      <c r="T3437" s="386" t="s">
        <v>392</v>
      </c>
      <c r="U3437" s="386" t="s">
        <v>410</v>
      </c>
    </row>
    <row r="3438" spans="1:21">
      <c r="A3438" s="386" t="s">
        <v>96</v>
      </c>
      <c r="B3438" s="386" t="s">
        <v>132</v>
      </c>
      <c r="C3438" s="386"/>
      <c r="D3438" s="387">
        <v>45170</v>
      </c>
      <c r="E3438" s="386">
        <v>9</v>
      </c>
      <c r="F3438" s="386">
        <v>2023</v>
      </c>
      <c r="G3438" s="388">
        <v>0</v>
      </c>
      <c r="H3438" s="388">
        <v>25</v>
      </c>
      <c r="I3438" s="388">
        <v>0</v>
      </c>
      <c r="J3438" s="388">
        <v>0</v>
      </c>
      <c r="K3438" s="386" t="s">
        <v>96</v>
      </c>
      <c r="L3438" s="386" t="s">
        <v>377</v>
      </c>
      <c r="M3438" s="386" t="s">
        <v>243</v>
      </c>
      <c r="N3438" s="386" t="s">
        <v>83</v>
      </c>
      <c r="O3438" s="386" t="s">
        <v>378</v>
      </c>
      <c r="P3438" s="386" t="s">
        <v>46</v>
      </c>
      <c r="Q3438" s="386" t="s">
        <v>236</v>
      </c>
      <c r="R3438" s="386"/>
      <c r="S3438" s="386"/>
      <c r="T3438" s="386" t="s">
        <v>392</v>
      </c>
      <c r="U3438" s="386" t="s">
        <v>410</v>
      </c>
    </row>
    <row r="3439" spans="1:21">
      <c r="A3439" s="386" t="s">
        <v>96</v>
      </c>
      <c r="B3439" s="386" t="s">
        <v>13</v>
      </c>
      <c r="C3439" s="386"/>
      <c r="D3439" s="387">
        <v>45170</v>
      </c>
      <c r="E3439" s="386">
        <v>9</v>
      </c>
      <c r="F3439" s="386">
        <v>2023</v>
      </c>
      <c r="G3439" s="388">
        <v>0</v>
      </c>
      <c r="H3439" s="388">
        <v>25</v>
      </c>
      <c r="I3439" s="388">
        <v>0</v>
      </c>
      <c r="J3439" s="388">
        <v>0</v>
      </c>
      <c r="K3439" s="386" t="s">
        <v>96</v>
      </c>
      <c r="L3439" s="386" t="s">
        <v>377</v>
      </c>
      <c r="M3439" s="386" t="s">
        <v>243</v>
      </c>
      <c r="N3439" s="386" t="s">
        <v>83</v>
      </c>
      <c r="O3439" s="386" t="s">
        <v>378</v>
      </c>
      <c r="P3439" s="386" t="s">
        <v>46</v>
      </c>
      <c r="Q3439" s="386" t="s">
        <v>236</v>
      </c>
      <c r="R3439" s="386"/>
      <c r="S3439" s="386"/>
      <c r="T3439" s="386" t="s">
        <v>392</v>
      </c>
      <c r="U3439" s="386" t="s">
        <v>410</v>
      </c>
    </row>
    <row r="3440" spans="1:21">
      <c r="A3440" s="386" t="s">
        <v>96</v>
      </c>
      <c r="B3440" s="386" t="s">
        <v>14</v>
      </c>
      <c r="C3440" s="386"/>
      <c r="D3440" s="387">
        <v>45170</v>
      </c>
      <c r="E3440" s="386">
        <v>9</v>
      </c>
      <c r="F3440" s="386">
        <v>2023</v>
      </c>
      <c r="G3440" s="388">
        <v>0</v>
      </c>
      <c r="H3440" s="388">
        <v>25</v>
      </c>
      <c r="I3440" s="388">
        <v>0</v>
      </c>
      <c r="J3440" s="388">
        <v>0</v>
      </c>
      <c r="K3440" s="386" t="s">
        <v>96</v>
      </c>
      <c r="L3440" s="386" t="s">
        <v>377</v>
      </c>
      <c r="M3440" s="386" t="s">
        <v>243</v>
      </c>
      <c r="N3440" s="386" t="s">
        <v>83</v>
      </c>
      <c r="O3440" s="386" t="s">
        <v>378</v>
      </c>
      <c r="P3440" s="386" t="s">
        <v>46</v>
      </c>
      <c r="Q3440" s="386" t="s">
        <v>236</v>
      </c>
      <c r="R3440" s="386"/>
      <c r="S3440" s="386"/>
      <c r="T3440" s="386" t="s">
        <v>392</v>
      </c>
      <c r="U3440" s="386" t="s">
        <v>410</v>
      </c>
    </row>
    <row r="3441" spans="1:21">
      <c r="A3441" s="386" t="s">
        <v>98</v>
      </c>
      <c r="B3441" s="386" t="s">
        <v>7</v>
      </c>
      <c r="C3441" s="386"/>
      <c r="D3441" s="387">
        <v>45170</v>
      </c>
      <c r="E3441" s="386">
        <v>9</v>
      </c>
      <c r="F3441" s="386">
        <v>2023</v>
      </c>
      <c r="G3441" s="388">
        <v>32.5</v>
      </c>
      <c r="H3441" s="388">
        <v>25</v>
      </c>
      <c r="I3441" s="388">
        <v>2.7083333333333335</v>
      </c>
      <c r="J3441" s="388">
        <v>60.07</v>
      </c>
      <c r="K3441" s="386" t="s">
        <v>98</v>
      </c>
      <c r="L3441" s="386" t="s">
        <v>41</v>
      </c>
      <c r="M3441" s="386" t="s">
        <v>243</v>
      </c>
      <c r="N3441" s="386" t="s">
        <v>83</v>
      </c>
      <c r="O3441" s="386" t="s">
        <v>99</v>
      </c>
      <c r="P3441" s="386" t="s">
        <v>46</v>
      </c>
      <c r="Q3441" s="386" t="s">
        <v>100</v>
      </c>
      <c r="R3441" s="386"/>
      <c r="S3441" s="386"/>
      <c r="T3441" s="386" t="s">
        <v>392</v>
      </c>
      <c r="U3441" s="386" t="s">
        <v>410</v>
      </c>
    </row>
    <row r="3442" spans="1:21">
      <c r="A3442" s="386" t="s">
        <v>98</v>
      </c>
      <c r="B3442" s="386" t="s">
        <v>8</v>
      </c>
      <c r="C3442" s="386"/>
      <c r="D3442" s="387">
        <v>45170</v>
      </c>
      <c r="E3442" s="386">
        <v>9</v>
      </c>
      <c r="F3442" s="386">
        <v>2023</v>
      </c>
      <c r="G3442" s="388">
        <v>3.25</v>
      </c>
      <c r="H3442" s="388">
        <v>25</v>
      </c>
      <c r="I3442" s="388">
        <v>0.27083333333333331</v>
      </c>
      <c r="J3442" s="388">
        <v>0</v>
      </c>
      <c r="K3442" s="386" t="s">
        <v>98</v>
      </c>
      <c r="L3442" s="386" t="s">
        <v>41</v>
      </c>
      <c r="M3442" s="386" t="s">
        <v>243</v>
      </c>
      <c r="N3442" s="386" t="s">
        <v>83</v>
      </c>
      <c r="O3442" s="386" t="s">
        <v>99</v>
      </c>
      <c r="P3442" s="386" t="s">
        <v>46</v>
      </c>
      <c r="Q3442" s="386" t="s">
        <v>100</v>
      </c>
      <c r="R3442" s="386"/>
      <c r="S3442" s="386"/>
      <c r="T3442" s="386" t="s">
        <v>392</v>
      </c>
      <c r="U3442" s="386" t="s">
        <v>410</v>
      </c>
    </row>
    <row r="3443" spans="1:21">
      <c r="A3443" s="386" t="s">
        <v>98</v>
      </c>
      <c r="B3443" s="386" t="s">
        <v>9</v>
      </c>
      <c r="C3443" s="386"/>
      <c r="D3443" s="387">
        <v>45170</v>
      </c>
      <c r="E3443" s="386">
        <v>9</v>
      </c>
      <c r="F3443" s="386">
        <v>2023</v>
      </c>
      <c r="G3443" s="388">
        <v>8.125</v>
      </c>
      <c r="H3443" s="388">
        <v>25</v>
      </c>
      <c r="I3443" s="388">
        <v>0.67708333333333337</v>
      </c>
      <c r="J3443" s="388">
        <v>0.16</v>
      </c>
      <c r="K3443" s="386" t="s">
        <v>98</v>
      </c>
      <c r="L3443" s="386" t="s">
        <v>41</v>
      </c>
      <c r="M3443" s="386" t="s">
        <v>243</v>
      </c>
      <c r="N3443" s="386" t="s">
        <v>83</v>
      </c>
      <c r="O3443" s="386" t="s">
        <v>99</v>
      </c>
      <c r="P3443" s="386" t="s">
        <v>46</v>
      </c>
      <c r="Q3443" s="386" t="s">
        <v>100</v>
      </c>
      <c r="R3443" s="386"/>
      <c r="S3443" s="386"/>
      <c r="T3443" s="386" t="s">
        <v>392</v>
      </c>
      <c r="U3443" s="386" t="s">
        <v>410</v>
      </c>
    </row>
    <row r="3444" spans="1:21">
      <c r="A3444" s="386" t="s">
        <v>98</v>
      </c>
      <c r="B3444" s="386" t="s">
        <v>10</v>
      </c>
      <c r="C3444" s="386"/>
      <c r="D3444" s="387">
        <v>45170</v>
      </c>
      <c r="E3444" s="386">
        <v>9</v>
      </c>
      <c r="F3444" s="386">
        <v>2023</v>
      </c>
      <c r="G3444" s="388">
        <v>1.625</v>
      </c>
      <c r="H3444" s="388">
        <v>25</v>
      </c>
      <c r="I3444" s="388">
        <v>0.13541666666666666</v>
      </c>
      <c r="J3444" s="388">
        <v>0</v>
      </c>
      <c r="K3444" s="386" t="s">
        <v>98</v>
      </c>
      <c r="L3444" s="386" t="s">
        <v>41</v>
      </c>
      <c r="M3444" s="386" t="s">
        <v>243</v>
      </c>
      <c r="N3444" s="386" t="s">
        <v>83</v>
      </c>
      <c r="O3444" s="386" t="s">
        <v>99</v>
      </c>
      <c r="P3444" s="386" t="s">
        <v>46</v>
      </c>
      <c r="Q3444" s="386" t="s">
        <v>100</v>
      </c>
      <c r="R3444" s="386"/>
      <c r="S3444" s="386"/>
      <c r="T3444" s="386" t="s">
        <v>392</v>
      </c>
      <c r="U3444" s="386" t="s">
        <v>410</v>
      </c>
    </row>
    <row r="3445" spans="1:21">
      <c r="A3445" s="386" t="s">
        <v>98</v>
      </c>
      <c r="B3445" s="386" t="s">
        <v>5</v>
      </c>
      <c r="C3445" s="386"/>
      <c r="D3445" s="387">
        <v>45170</v>
      </c>
      <c r="E3445" s="386">
        <v>9</v>
      </c>
      <c r="F3445" s="386">
        <v>2023</v>
      </c>
      <c r="G3445" s="388">
        <v>29.25</v>
      </c>
      <c r="H3445" s="388">
        <v>25</v>
      </c>
      <c r="I3445" s="388">
        <v>2.4375</v>
      </c>
      <c r="J3445" s="388">
        <v>0</v>
      </c>
      <c r="K3445" s="386" t="s">
        <v>98</v>
      </c>
      <c r="L3445" s="386" t="s">
        <v>41</v>
      </c>
      <c r="M3445" s="386" t="s">
        <v>243</v>
      </c>
      <c r="N3445" s="386" t="s">
        <v>83</v>
      </c>
      <c r="O3445" s="386" t="s">
        <v>99</v>
      </c>
      <c r="P3445" s="386" t="s">
        <v>46</v>
      </c>
      <c r="Q3445" s="386" t="s">
        <v>100</v>
      </c>
      <c r="R3445" s="386"/>
      <c r="S3445" s="386"/>
      <c r="T3445" s="386" t="s">
        <v>392</v>
      </c>
      <c r="U3445" s="386" t="s">
        <v>410</v>
      </c>
    </row>
    <row r="3446" spans="1:21">
      <c r="A3446" s="386" t="s">
        <v>98</v>
      </c>
      <c r="B3446" s="386" t="s">
        <v>11</v>
      </c>
      <c r="C3446" s="386"/>
      <c r="D3446" s="387">
        <v>45170</v>
      </c>
      <c r="E3446" s="386">
        <v>9</v>
      </c>
      <c r="F3446" s="386">
        <v>2023</v>
      </c>
      <c r="G3446" s="388">
        <v>48.75</v>
      </c>
      <c r="H3446" s="388">
        <v>25</v>
      </c>
      <c r="I3446" s="388">
        <v>4.0625</v>
      </c>
      <c r="J3446" s="388">
        <v>0</v>
      </c>
      <c r="K3446" s="386" t="s">
        <v>98</v>
      </c>
      <c r="L3446" s="386" t="s">
        <v>41</v>
      </c>
      <c r="M3446" s="386" t="s">
        <v>243</v>
      </c>
      <c r="N3446" s="386" t="s">
        <v>83</v>
      </c>
      <c r="O3446" s="386" t="s">
        <v>99</v>
      </c>
      <c r="P3446" s="386" t="s">
        <v>46</v>
      </c>
      <c r="Q3446" s="386" t="s">
        <v>100</v>
      </c>
      <c r="R3446" s="386"/>
      <c r="S3446" s="386"/>
      <c r="T3446" s="386" t="s">
        <v>392</v>
      </c>
      <c r="U3446" s="386" t="s">
        <v>410</v>
      </c>
    </row>
    <row r="3447" spans="1:21">
      <c r="A3447" s="386" t="s">
        <v>98</v>
      </c>
      <c r="B3447" s="386" t="s">
        <v>12</v>
      </c>
      <c r="C3447" s="386"/>
      <c r="D3447" s="387">
        <v>45170</v>
      </c>
      <c r="E3447" s="386">
        <v>9</v>
      </c>
      <c r="F3447" s="386">
        <v>2023</v>
      </c>
      <c r="G3447" s="388">
        <v>3.25</v>
      </c>
      <c r="H3447" s="388">
        <v>25</v>
      </c>
      <c r="I3447" s="388">
        <v>0.27083333333333331</v>
      </c>
      <c r="J3447" s="388">
        <v>0</v>
      </c>
      <c r="K3447" s="386" t="s">
        <v>98</v>
      </c>
      <c r="L3447" s="386" t="s">
        <v>41</v>
      </c>
      <c r="M3447" s="386" t="s">
        <v>243</v>
      </c>
      <c r="N3447" s="386" t="s">
        <v>83</v>
      </c>
      <c r="O3447" s="386" t="s">
        <v>99</v>
      </c>
      <c r="P3447" s="386" t="s">
        <v>46</v>
      </c>
      <c r="Q3447" s="386" t="s">
        <v>100</v>
      </c>
      <c r="R3447" s="386"/>
      <c r="S3447" s="386"/>
      <c r="T3447" s="386" t="s">
        <v>392</v>
      </c>
      <c r="U3447" s="386" t="s">
        <v>410</v>
      </c>
    </row>
    <row r="3448" spans="1:21">
      <c r="A3448" s="386" t="s">
        <v>98</v>
      </c>
      <c r="B3448" s="386" t="s">
        <v>15</v>
      </c>
      <c r="C3448" s="386"/>
      <c r="D3448" s="387">
        <v>45170</v>
      </c>
      <c r="E3448" s="386">
        <v>9</v>
      </c>
      <c r="F3448" s="386">
        <v>2023</v>
      </c>
      <c r="G3448" s="388">
        <v>3.25</v>
      </c>
      <c r="H3448" s="388">
        <v>25</v>
      </c>
      <c r="I3448" s="388">
        <v>0.27083333333333331</v>
      </c>
      <c r="J3448" s="388">
        <v>0</v>
      </c>
      <c r="K3448" s="386" t="s">
        <v>98</v>
      </c>
      <c r="L3448" s="386" t="s">
        <v>41</v>
      </c>
      <c r="M3448" s="386" t="s">
        <v>243</v>
      </c>
      <c r="N3448" s="386" t="s">
        <v>83</v>
      </c>
      <c r="O3448" s="386" t="s">
        <v>99</v>
      </c>
      <c r="P3448" s="386" t="s">
        <v>46</v>
      </c>
      <c r="Q3448" s="386" t="s">
        <v>100</v>
      </c>
      <c r="R3448" s="386"/>
      <c r="S3448" s="386"/>
      <c r="T3448" s="386" t="s">
        <v>392</v>
      </c>
      <c r="U3448" s="386" t="s">
        <v>410</v>
      </c>
    </row>
    <row r="3449" spans="1:21">
      <c r="A3449" s="386" t="s">
        <v>98</v>
      </c>
      <c r="B3449" s="386" t="s">
        <v>16</v>
      </c>
      <c r="C3449" s="386"/>
      <c r="D3449" s="387">
        <v>45170</v>
      </c>
      <c r="E3449" s="386">
        <v>9</v>
      </c>
      <c r="F3449" s="386">
        <v>2023</v>
      </c>
      <c r="G3449" s="388">
        <v>0</v>
      </c>
      <c r="H3449" s="388">
        <v>25</v>
      </c>
      <c r="I3449" s="388">
        <v>0</v>
      </c>
      <c r="J3449" s="388">
        <v>0</v>
      </c>
      <c r="K3449" s="386" t="s">
        <v>98</v>
      </c>
      <c r="L3449" s="386" t="s">
        <v>41</v>
      </c>
      <c r="M3449" s="386" t="s">
        <v>243</v>
      </c>
      <c r="N3449" s="386" t="s">
        <v>83</v>
      </c>
      <c r="O3449" s="386" t="s">
        <v>99</v>
      </c>
      <c r="P3449" s="386" t="s">
        <v>46</v>
      </c>
      <c r="Q3449" s="386" t="s">
        <v>100</v>
      </c>
      <c r="R3449" s="386"/>
      <c r="S3449" s="386"/>
      <c r="T3449" s="386" t="s">
        <v>392</v>
      </c>
      <c r="U3449" s="386" t="s">
        <v>410</v>
      </c>
    </row>
    <row r="3450" spans="1:21">
      <c r="A3450" s="386" t="s">
        <v>98</v>
      </c>
      <c r="B3450" s="386" t="s">
        <v>17</v>
      </c>
      <c r="C3450" s="386"/>
      <c r="D3450" s="387">
        <v>45170</v>
      </c>
      <c r="E3450" s="386">
        <v>9</v>
      </c>
      <c r="F3450" s="386">
        <v>2023</v>
      </c>
      <c r="G3450" s="388">
        <v>0</v>
      </c>
      <c r="H3450" s="388">
        <v>25</v>
      </c>
      <c r="I3450" s="388">
        <v>0</v>
      </c>
      <c r="J3450" s="388">
        <v>0</v>
      </c>
      <c r="K3450" s="386" t="s">
        <v>98</v>
      </c>
      <c r="L3450" s="386" t="s">
        <v>41</v>
      </c>
      <c r="M3450" s="386" t="s">
        <v>243</v>
      </c>
      <c r="N3450" s="386" t="s">
        <v>83</v>
      </c>
      <c r="O3450" s="386" t="s">
        <v>99</v>
      </c>
      <c r="P3450" s="386" t="s">
        <v>46</v>
      </c>
      <c r="Q3450" s="386" t="s">
        <v>100</v>
      </c>
      <c r="R3450" s="386"/>
      <c r="S3450" s="386"/>
      <c r="T3450" s="386" t="s">
        <v>392</v>
      </c>
      <c r="U3450" s="386" t="s">
        <v>410</v>
      </c>
    </row>
    <row r="3451" spans="1:21">
      <c r="A3451" s="386" t="s">
        <v>98</v>
      </c>
      <c r="B3451" s="386" t="s">
        <v>132</v>
      </c>
      <c r="C3451" s="386"/>
      <c r="D3451" s="387">
        <v>45170</v>
      </c>
      <c r="E3451" s="386">
        <v>9</v>
      </c>
      <c r="F3451" s="386">
        <v>2023</v>
      </c>
      <c r="G3451" s="388">
        <v>0</v>
      </c>
      <c r="H3451" s="388">
        <v>25</v>
      </c>
      <c r="I3451" s="388">
        <v>0</v>
      </c>
      <c r="J3451" s="388">
        <v>0</v>
      </c>
      <c r="K3451" s="386" t="s">
        <v>98</v>
      </c>
      <c r="L3451" s="386" t="s">
        <v>41</v>
      </c>
      <c r="M3451" s="386" t="s">
        <v>243</v>
      </c>
      <c r="N3451" s="386" t="s">
        <v>83</v>
      </c>
      <c r="O3451" s="386" t="s">
        <v>99</v>
      </c>
      <c r="P3451" s="386" t="s">
        <v>46</v>
      </c>
      <c r="Q3451" s="386" t="s">
        <v>100</v>
      </c>
      <c r="R3451" s="386"/>
      <c r="S3451" s="386"/>
      <c r="T3451" s="386" t="s">
        <v>392</v>
      </c>
      <c r="U3451" s="386" t="s">
        <v>410</v>
      </c>
    </row>
    <row r="3452" spans="1:21">
      <c r="A3452" s="386" t="s">
        <v>98</v>
      </c>
      <c r="B3452" s="386" t="s">
        <v>13</v>
      </c>
      <c r="C3452" s="386"/>
      <c r="D3452" s="387">
        <v>45170</v>
      </c>
      <c r="E3452" s="386">
        <v>9</v>
      </c>
      <c r="F3452" s="386">
        <v>2023</v>
      </c>
      <c r="G3452" s="388">
        <v>0</v>
      </c>
      <c r="H3452" s="388">
        <v>25</v>
      </c>
      <c r="I3452" s="388">
        <v>0</v>
      </c>
      <c r="J3452" s="388">
        <v>0</v>
      </c>
      <c r="K3452" s="386" t="s">
        <v>98</v>
      </c>
      <c r="L3452" s="386" t="s">
        <v>41</v>
      </c>
      <c r="M3452" s="386" t="s">
        <v>243</v>
      </c>
      <c r="N3452" s="386" t="s">
        <v>83</v>
      </c>
      <c r="O3452" s="386" t="s">
        <v>99</v>
      </c>
      <c r="P3452" s="386" t="s">
        <v>46</v>
      </c>
      <c r="Q3452" s="386" t="s">
        <v>100</v>
      </c>
      <c r="R3452" s="386"/>
      <c r="S3452" s="386"/>
      <c r="T3452" s="386" t="s">
        <v>392</v>
      </c>
      <c r="U3452" s="386" t="s">
        <v>410</v>
      </c>
    </row>
    <row r="3453" spans="1:21">
      <c r="A3453" s="386" t="s">
        <v>98</v>
      </c>
      <c r="B3453" s="386" t="s">
        <v>14</v>
      </c>
      <c r="C3453" s="386"/>
      <c r="D3453" s="387">
        <v>45170</v>
      </c>
      <c r="E3453" s="386">
        <v>9</v>
      </c>
      <c r="F3453" s="386">
        <v>2023</v>
      </c>
      <c r="G3453" s="388">
        <v>0</v>
      </c>
      <c r="H3453" s="388">
        <v>25</v>
      </c>
      <c r="I3453" s="388">
        <v>0</v>
      </c>
      <c r="J3453" s="388">
        <v>0</v>
      </c>
      <c r="K3453" s="386" t="s">
        <v>98</v>
      </c>
      <c r="L3453" s="386" t="s">
        <v>41</v>
      </c>
      <c r="M3453" s="386" t="s">
        <v>243</v>
      </c>
      <c r="N3453" s="386" t="s">
        <v>83</v>
      </c>
      <c r="O3453" s="386" t="s">
        <v>99</v>
      </c>
      <c r="P3453" s="386" t="s">
        <v>46</v>
      </c>
      <c r="Q3453" s="386" t="s">
        <v>100</v>
      </c>
      <c r="R3453" s="386"/>
      <c r="S3453" s="386"/>
      <c r="T3453" s="386" t="s">
        <v>392</v>
      </c>
      <c r="U3453" s="386" t="s">
        <v>410</v>
      </c>
    </row>
    <row r="3454" spans="1:21">
      <c r="A3454" s="386" t="s">
        <v>379</v>
      </c>
      <c r="B3454" s="386" t="s">
        <v>7</v>
      </c>
      <c r="C3454" s="386"/>
      <c r="D3454" s="387">
        <v>45170</v>
      </c>
      <c r="E3454" s="386">
        <v>9</v>
      </c>
      <c r="F3454" s="386">
        <v>2023</v>
      </c>
      <c r="G3454" s="388">
        <v>22.536000000000005</v>
      </c>
      <c r="H3454" s="388">
        <v>25</v>
      </c>
      <c r="I3454" s="388">
        <v>1.8780000000000003</v>
      </c>
      <c r="J3454" s="388">
        <v>41.194007058888033</v>
      </c>
      <c r="K3454" s="386" t="s">
        <v>379</v>
      </c>
      <c r="L3454" s="386" t="s">
        <v>41</v>
      </c>
      <c r="M3454" s="386" t="s">
        <v>243</v>
      </c>
      <c r="N3454" s="386" t="s">
        <v>380</v>
      </c>
      <c r="O3454" s="386" t="s">
        <v>102</v>
      </c>
      <c r="P3454" s="386" t="s">
        <v>46</v>
      </c>
      <c r="Q3454" s="386" t="s">
        <v>103</v>
      </c>
      <c r="R3454" s="386"/>
      <c r="S3454" s="386"/>
      <c r="T3454" s="386" t="s">
        <v>392</v>
      </c>
      <c r="U3454" s="386" t="s">
        <v>410</v>
      </c>
    </row>
    <row r="3455" spans="1:21">
      <c r="A3455" s="386" t="s">
        <v>379</v>
      </c>
      <c r="B3455" s="386" t="s">
        <v>8</v>
      </c>
      <c r="C3455" s="386"/>
      <c r="D3455" s="387">
        <v>45170</v>
      </c>
      <c r="E3455" s="386">
        <v>9</v>
      </c>
      <c r="F3455" s="386">
        <v>2023</v>
      </c>
      <c r="G3455" s="388">
        <v>21.8</v>
      </c>
      <c r="H3455" s="388">
        <v>25</v>
      </c>
      <c r="I3455" s="388">
        <v>1.8166666666666667</v>
      </c>
      <c r="J3455" s="388">
        <v>0</v>
      </c>
      <c r="K3455" s="386" t="s">
        <v>379</v>
      </c>
      <c r="L3455" s="386" t="s">
        <v>41</v>
      </c>
      <c r="M3455" s="386" t="s">
        <v>243</v>
      </c>
      <c r="N3455" s="386" t="s">
        <v>380</v>
      </c>
      <c r="O3455" s="386" t="s">
        <v>102</v>
      </c>
      <c r="P3455" s="386" t="s">
        <v>46</v>
      </c>
      <c r="Q3455" s="386" t="s">
        <v>103</v>
      </c>
      <c r="R3455" s="386"/>
      <c r="S3455" s="386"/>
      <c r="T3455" s="386" t="s">
        <v>392</v>
      </c>
      <c r="U3455" s="386" t="s">
        <v>410</v>
      </c>
    </row>
    <row r="3456" spans="1:21">
      <c r="A3456" s="386" t="s">
        <v>379</v>
      </c>
      <c r="B3456" s="386" t="s">
        <v>9</v>
      </c>
      <c r="C3456" s="386"/>
      <c r="D3456" s="387">
        <v>45170</v>
      </c>
      <c r="E3456" s="386">
        <v>9</v>
      </c>
      <c r="F3456" s="386">
        <v>2023</v>
      </c>
      <c r="G3456" s="388">
        <v>22.896000000000001</v>
      </c>
      <c r="H3456" s="388">
        <v>25</v>
      </c>
      <c r="I3456" s="388">
        <v>1.9079999999999999</v>
      </c>
      <c r="J3456" s="388">
        <v>3.6602399999999999</v>
      </c>
      <c r="K3456" s="386" t="s">
        <v>379</v>
      </c>
      <c r="L3456" s="386" t="s">
        <v>41</v>
      </c>
      <c r="M3456" s="386" t="s">
        <v>243</v>
      </c>
      <c r="N3456" s="386" t="s">
        <v>380</v>
      </c>
      <c r="O3456" s="386" t="s">
        <v>102</v>
      </c>
      <c r="P3456" s="386" t="s">
        <v>46</v>
      </c>
      <c r="Q3456" s="386" t="s">
        <v>103</v>
      </c>
      <c r="R3456" s="386"/>
      <c r="S3456" s="386"/>
      <c r="T3456" s="386" t="s">
        <v>392</v>
      </c>
      <c r="U3456" s="386" t="s">
        <v>410</v>
      </c>
    </row>
    <row r="3457" spans="1:21">
      <c r="A3457" s="386" t="s">
        <v>379</v>
      </c>
      <c r="B3457" s="386" t="s">
        <v>10</v>
      </c>
      <c r="C3457" s="386"/>
      <c r="D3457" s="387">
        <v>45170</v>
      </c>
      <c r="E3457" s="386">
        <v>9</v>
      </c>
      <c r="F3457" s="386">
        <v>2023</v>
      </c>
      <c r="G3457" s="388">
        <v>1.56</v>
      </c>
      <c r="H3457" s="388">
        <v>25</v>
      </c>
      <c r="I3457" s="388">
        <v>0.13</v>
      </c>
      <c r="J3457" s="388">
        <v>0</v>
      </c>
      <c r="K3457" s="386" t="s">
        <v>379</v>
      </c>
      <c r="L3457" s="386" t="s">
        <v>41</v>
      </c>
      <c r="M3457" s="386" t="s">
        <v>243</v>
      </c>
      <c r="N3457" s="386" t="s">
        <v>380</v>
      </c>
      <c r="O3457" s="386" t="s">
        <v>102</v>
      </c>
      <c r="P3457" s="386" t="s">
        <v>46</v>
      </c>
      <c r="Q3457" s="386" t="s">
        <v>103</v>
      </c>
      <c r="R3457" s="386"/>
      <c r="S3457" s="386"/>
      <c r="T3457" s="386" t="s">
        <v>392</v>
      </c>
      <c r="U3457" s="386" t="s">
        <v>410</v>
      </c>
    </row>
    <row r="3458" spans="1:21">
      <c r="A3458" s="386" t="s">
        <v>379</v>
      </c>
      <c r="B3458" s="386" t="s">
        <v>5</v>
      </c>
      <c r="C3458" s="386"/>
      <c r="D3458" s="387">
        <v>45170</v>
      </c>
      <c r="E3458" s="386">
        <v>9</v>
      </c>
      <c r="F3458" s="386">
        <v>2023</v>
      </c>
      <c r="G3458" s="388">
        <v>8.0959999999999983</v>
      </c>
      <c r="H3458" s="388">
        <v>25</v>
      </c>
      <c r="I3458" s="388">
        <v>0.67466666666666653</v>
      </c>
      <c r="J3458" s="388">
        <v>0</v>
      </c>
      <c r="K3458" s="386" t="s">
        <v>379</v>
      </c>
      <c r="L3458" s="386" t="s">
        <v>41</v>
      </c>
      <c r="M3458" s="386" t="s">
        <v>243</v>
      </c>
      <c r="N3458" s="386" t="s">
        <v>380</v>
      </c>
      <c r="O3458" s="386" t="s">
        <v>102</v>
      </c>
      <c r="P3458" s="386" t="s">
        <v>46</v>
      </c>
      <c r="Q3458" s="386" t="s">
        <v>103</v>
      </c>
      <c r="R3458" s="386"/>
      <c r="S3458" s="386"/>
      <c r="T3458" s="386" t="s">
        <v>392</v>
      </c>
      <c r="U3458" s="386" t="s">
        <v>410</v>
      </c>
    </row>
    <row r="3459" spans="1:21">
      <c r="A3459" s="386" t="s">
        <v>379</v>
      </c>
      <c r="B3459" s="386" t="s">
        <v>11</v>
      </c>
      <c r="C3459" s="386"/>
      <c r="D3459" s="387">
        <v>45170</v>
      </c>
      <c r="E3459" s="386">
        <v>9</v>
      </c>
      <c r="F3459" s="386">
        <v>2023</v>
      </c>
      <c r="G3459" s="388">
        <v>3.1120000000000001</v>
      </c>
      <c r="H3459" s="388">
        <v>25</v>
      </c>
      <c r="I3459" s="388">
        <v>0.2593333333333333</v>
      </c>
      <c r="J3459" s="388">
        <v>0</v>
      </c>
      <c r="K3459" s="386" t="s">
        <v>379</v>
      </c>
      <c r="L3459" s="386" t="s">
        <v>41</v>
      </c>
      <c r="M3459" s="386" t="s">
        <v>243</v>
      </c>
      <c r="N3459" s="386" t="s">
        <v>380</v>
      </c>
      <c r="O3459" s="386" t="s">
        <v>102</v>
      </c>
      <c r="P3459" s="386" t="s">
        <v>46</v>
      </c>
      <c r="Q3459" s="386" t="s">
        <v>103</v>
      </c>
      <c r="R3459" s="386"/>
      <c r="S3459" s="386"/>
      <c r="T3459" s="386" t="s">
        <v>392</v>
      </c>
      <c r="U3459" s="386" t="s">
        <v>410</v>
      </c>
    </row>
    <row r="3460" spans="1:21">
      <c r="A3460" s="386" t="s">
        <v>379</v>
      </c>
      <c r="B3460" s="386" t="s">
        <v>12</v>
      </c>
      <c r="C3460" s="386"/>
      <c r="D3460" s="387">
        <v>45170</v>
      </c>
      <c r="E3460" s="386">
        <v>9</v>
      </c>
      <c r="F3460" s="386">
        <v>2023</v>
      </c>
      <c r="G3460" s="388">
        <v>0</v>
      </c>
      <c r="H3460" s="388">
        <v>25</v>
      </c>
      <c r="I3460" s="388">
        <v>0</v>
      </c>
      <c r="J3460" s="388">
        <v>0</v>
      </c>
      <c r="K3460" s="386" t="s">
        <v>379</v>
      </c>
      <c r="L3460" s="386" t="s">
        <v>41</v>
      </c>
      <c r="M3460" s="386" t="s">
        <v>243</v>
      </c>
      <c r="N3460" s="386" t="s">
        <v>380</v>
      </c>
      <c r="O3460" s="386" t="s">
        <v>102</v>
      </c>
      <c r="P3460" s="386" t="s">
        <v>46</v>
      </c>
      <c r="Q3460" s="386" t="s">
        <v>103</v>
      </c>
      <c r="R3460" s="386"/>
      <c r="S3460" s="386"/>
      <c r="T3460" s="386" t="s">
        <v>392</v>
      </c>
      <c r="U3460" s="386" t="s">
        <v>410</v>
      </c>
    </row>
    <row r="3461" spans="1:21">
      <c r="A3461" s="386" t="s">
        <v>379</v>
      </c>
      <c r="B3461" s="386" t="s">
        <v>15</v>
      </c>
      <c r="C3461" s="386"/>
      <c r="D3461" s="387">
        <v>45170</v>
      </c>
      <c r="E3461" s="386">
        <v>9</v>
      </c>
      <c r="F3461" s="386">
        <v>2023</v>
      </c>
      <c r="G3461" s="388">
        <v>0</v>
      </c>
      <c r="H3461" s="388">
        <v>25</v>
      </c>
      <c r="I3461" s="388">
        <v>0</v>
      </c>
      <c r="J3461" s="388">
        <v>0</v>
      </c>
      <c r="K3461" s="386" t="s">
        <v>379</v>
      </c>
      <c r="L3461" s="386" t="s">
        <v>41</v>
      </c>
      <c r="M3461" s="386" t="s">
        <v>243</v>
      </c>
      <c r="N3461" s="386" t="s">
        <v>380</v>
      </c>
      <c r="O3461" s="386" t="s">
        <v>102</v>
      </c>
      <c r="P3461" s="386" t="s">
        <v>46</v>
      </c>
      <c r="Q3461" s="386" t="s">
        <v>103</v>
      </c>
      <c r="R3461" s="386"/>
      <c r="S3461" s="386"/>
      <c r="T3461" s="386" t="s">
        <v>392</v>
      </c>
      <c r="U3461" s="386" t="s">
        <v>410</v>
      </c>
    </row>
    <row r="3462" spans="1:21">
      <c r="A3462" s="386" t="s">
        <v>379</v>
      </c>
      <c r="B3462" s="386" t="s">
        <v>16</v>
      </c>
      <c r="C3462" s="386"/>
      <c r="D3462" s="387">
        <v>45170</v>
      </c>
      <c r="E3462" s="386">
        <v>9</v>
      </c>
      <c r="F3462" s="386">
        <v>2023</v>
      </c>
      <c r="G3462" s="388">
        <v>0</v>
      </c>
      <c r="H3462" s="388">
        <v>25</v>
      </c>
      <c r="I3462" s="388">
        <v>0</v>
      </c>
      <c r="J3462" s="388">
        <v>0</v>
      </c>
      <c r="K3462" s="386" t="s">
        <v>379</v>
      </c>
      <c r="L3462" s="386" t="s">
        <v>41</v>
      </c>
      <c r="M3462" s="386" t="s">
        <v>243</v>
      </c>
      <c r="N3462" s="386" t="s">
        <v>380</v>
      </c>
      <c r="O3462" s="386" t="s">
        <v>102</v>
      </c>
      <c r="P3462" s="386" t="s">
        <v>46</v>
      </c>
      <c r="Q3462" s="386" t="s">
        <v>103</v>
      </c>
      <c r="R3462" s="386"/>
      <c r="S3462" s="386"/>
      <c r="T3462" s="386" t="s">
        <v>392</v>
      </c>
      <c r="U3462" s="386" t="s">
        <v>410</v>
      </c>
    </row>
    <row r="3463" spans="1:21">
      <c r="A3463" s="386" t="s">
        <v>379</v>
      </c>
      <c r="B3463" s="386" t="s">
        <v>17</v>
      </c>
      <c r="C3463" s="386"/>
      <c r="D3463" s="387">
        <v>45170</v>
      </c>
      <c r="E3463" s="386">
        <v>9</v>
      </c>
      <c r="F3463" s="386">
        <v>2023</v>
      </c>
      <c r="G3463" s="388">
        <v>0</v>
      </c>
      <c r="H3463" s="388">
        <v>25</v>
      </c>
      <c r="I3463" s="388">
        <v>0</v>
      </c>
      <c r="J3463" s="388">
        <v>0</v>
      </c>
      <c r="K3463" s="386" t="s">
        <v>379</v>
      </c>
      <c r="L3463" s="386" t="s">
        <v>41</v>
      </c>
      <c r="M3463" s="386" t="s">
        <v>243</v>
      </c>
      <c r="N3463" s="386" t="s">
        <v>380</v>
      </c>
      <c r="O3463" s="386" t="s">
        <v>102</v>
      </c>
      <c r="P3463" s="386" t="s">
        <v>46</v>
      </c>
      <c r="Q3463" s="386" t="s">
        <v>103</v>
      </c>
      <c r="R3463" s="386"/>
      <c r="S3463" s="386"/>
      <c r="T3463" s="386" t="s">
        <v>392</v>
      </c>
      <c r="U3463" s="386" t="s">
        <v>410</v>
      </c>
    </row>
    <row r="3464" spans="1:21">
      <c r="A3464" s="386" t="s">
        <v>379</v>
      </c>
      <c r="B3464" s="386" t="s">
        <v>132</v>
      </c>
      <c r="C3464" s="386"/>
      <c r="D3464" s="387">
        <v>45170</v>
      </c>
      <c r="E3464" s="386">
        <v>9</v>
      </c>
      <c r="F3464" s="386">
        <v>2023</v>
      </c>
      <c r="G3464" s="388">
        <v>0</v>
      </c>
      <c r="H3464" s="388">
        <v>25</v>
      </c>
      <c r="I3464" s="388">
        <v>0</v>
      </c>
      <c r="J3464" s="388">
        <v>0</v>
      </c>
      <c r="K3464" s="386" t="s">
        <v>379</v>
      </c>
      <c r="L3464" s="386" t="s">
        <v>41</v>
      </c>
      <c r="M3464" s="386" t="s">
        <v>243</v>
      </c>
      <c r="N3464" s="386" t="s">
        <v>380</v>
      </c>
      <c r="O3464" s="386" t="s">
        <v>102</v>
      </c>
      <c r="P3464" s="386" t="s">
        <v>46</v>
      </c>
      <c r="Q3464" s="386" t="s">
        <v>103</v>
      </c>
      <c r="R3464" s="386"/>
      <c r="S3464" s="386"/>
      <c r="T3464" s="386" t="s">
        <v>392</v>
      </c>
      <c r="U3464" s="386" t="s">
        <v>410</v>
      </c>
    </row>
    <row r="3465" spans="1:21">
      <c r="A3465" s="386" t="s">
        <v>379</v>
      </c>
      <c r="B3465" s="386" t="s">
        <v>13</v>
      </c>
      <c r="C3465" s="386"/>
      <c r="D3465" s="387">
        <v>45170</v>
      </c>
      <c r="E3465" s="386">
        <v>9</v>
      </c>
      <c r="F3465" s="386">
        <v>2023</v>
      </c>
      <c r="G3465" s="388">
        <v>0</v>
      </c>
      <c r="H3465" s="388">
        <v>25</v>
      </c>
      <c r="I3465" s="388">
        <v>0</v>
      </c>
      <c r="J3465" s="388">
        <v>0</v>
      </c>
      <c r="K3465" s="386" t="s">
        <v>379</v>
      </c>
      <c r="L3465" s="386" t="s">
        <v>41</v>
      </c>
      <c r="M3465" s="386" t="s">
        <v>243</v>
      </c>
      <c r="N3465" s="386" t="s">
        <v>380</v>
      </c>
      <c r="O3465" s="386" t="s">
        <v>102</v>
      </c>
      <c r="P3465" s="386" t="s">
        <v>46</v>
      </c>
      <c r="Q3465" s="386" t="s">
        <v>103</v>
      </c>
      <c r="R3465" s="386"/>
      <c r="S3465" s="386"/>
      <c r="T3465" s="386" t="s">
        <v>392</v>
      </c>
      <c r="U3465" s="386" t="s">
        <v>410</v>
      </c>
    </row>
    <row r="3466" spans="1:21">
      <c r="A3466" s="386" t="s">
        <v>379</v>
      </c>
      <c r="B3466" s="386" t="s">
        <v>14</v>
      </c>
      <c r="C3466" s="386"/>
      <c r="D3466" s="387">
        <v>45170</v>
      </c>
      <c r="E3466" s="386">
        <v>9</v>
      </c>
      <c r="F3466" s="386">
        <v>2023</v>
      </c>
      <c r="G3466" s="388">
        <v>0</v>
      </c>
      <c r="H3466" s="388">
        <v>25</v>
      </c>
      <c r="I3466" s="388">
        <v>0</v>
      </c>
      <c r="J3466" s="388">
        <v>0</v>
      </c>
      <c r="K3466" s="386" t="s">
        <v>379</v>
      </c>
      <c r="L3466" s="386" t="s">
        <v>41</v>
      </c>
      <c r="M3466" s="386" t="s">
        <v>243</v>
      </c>
      <c r="N3466" s="386" t="s">
        <v>380</v>
      </c>
      <c r="O3466" s="386" t="s">
        <v>102</v>
      </c>
      <c r="P3466" s="386" t="s">
        <v>46</v>
      </c>
      <c r="Q3466" s="386" t="s">
        <v>103</v>
      </c>
      <c r="R3466" s="386"/>
      <c r="S3466" s="386"/>
      <c r="T3466" s="386" t="s">
        <v>392</v>
      </c>
      <c r="U3466" s="386" t="s">
        <v>410</v>
      </c>
    </row>
    <row r="3467" spans="1:21">
      <c r="A3467" s="386" t="s">
        <v>104</v>
      </c>
      <c r="B3467" s="386" t="s">
        <v>7</v>
      </c>
      <c r="C3467" s="386"/>
      <c r="D3467" s="387">
        <v>45170</v>
      </c>
      <c r="E3467" s="386">
        <v>9</v>
      </c>
      <c r="F3467" s="386">
        <v>2023</v>
      </c>
      <c r="G3467" s="388">
        <v>50</v>
      </c>
      <c r="H3467" s="388">
        <v>25</v>
      </c>
      <c r="I3467" s="388">
        <v>4.166666666666667</v>
      </c>
      <c r="J3467" s="388">
        <v>12.47660329</v>
      </c>
      <c r="K3467" s="386" t="s">
        <v>104</v>
      </c>
      <c r="L3467" s="386" t="s">
        <v>41</v>
      </c>
      <c r="M3467" s="386" t="s">
        <v>243</v>
      </c>
      <c r="N3467" s="386" t="s">
        <v>83</v>
      </c>
      <c r="O3467" s="386" t="s">
        <v>105</v>
      </c>
      <c r="P3467" s="386" t="s">
        <v>46</v>
      </c>
      <c r="Q3467" s="386" t="s">
        <v>106</v>
      </c>
      <c r="R3467" s="386"/>
      <c r="S3467" s="386"/>
      <c r="T3467" s="386" t="s">
        <v>392</v>
      </c>
      <c r="U3467" s="386" t="s">
        <v>410</v>
      </c>
    </row>
    <row r="3468" spans="1:21">
      <c r="A3468" s="386" t="s">
        <v>104</v>
      </c>
      <c r="B3468" s="386" t="s">
        <v>8</v>
      </c>
      <c r="C3468" s="386"/>
      <c r="D3468" s="387">
        <v>45170</v>
      </c>
      <c r="E3468" s="386">
        <v>9</v>
      </c>
      <c r="F3468" s="386">
        <v>2023</v>
      </c>
      <c r="G3468" s="388">
        <v>20</v>
      </c>
      <c r="H3468" s="388">
        <v>25</v>
      </c>
      <c r="I3468" s="388">
        <v>1.6666666666666667</v>
      </c>
      <c r="J3468" s="388">
        <v>0</v>
      </c>
      <c r="K3468" s="386" t="s">
        <v>104</v>
      </c>
      <c r="L3468" s="386" t="s">
        <v>41</v>
      </c>
      <c r="M3468" s="386" t="s">
        <v>243</v>
      </c>
      <c r="N3468" s="386" t="s">
        <v>83</v>
      </c>
      <c r="O3468" s="386" t="s">
        <v>105</v>
      </c>
      <c r="P3468" s="386" t="s">
        <v>46</v>
      </c>
      <c r="Q3468" s="386" t="s">
        <v>106</v>
      </c>
      <c r="R3468" s="386"/>
      <c r="S3468" s="386"/>
      <c r="T3468" s="386" t="s">
        <v>392</v>
      </c>
      <c r="U3468" s="386" t="s">
        <v>410</v>
      </c>
    </row>
    <row r="3469" spans="1:21">
      <c r="A3469" s="386" t="s">
        <v>104</v>
      </c>
      <c r="B3469" s="386" t="s">
        <v>9</v>
      </c>
      <c r="C3469" s="386"/>
      <c r="D3469" s="387">
        <v>45170</v>
      </c>
      <c r="E3469" s="386">
        <v>9</v>
      </c>
      <c r="F3469" s="386">
        <v>2023</v>
      </c>
      <c r="G3469" s="388">
        <v>25</v>
      </c>
      <c r="H3469" s="388">
        <v>25</v>
      </c>
      <c r="I3469" s="388">
        <v>2.0833333333333335</v>
      </c>
      <c r="J3469" s="388">
        <v>4.5252210000000002</v>
      </c>
      <c r="K3469" s="386" t="s">
        <v>104</v>
      </c>
      <c r="L3469" s="386" t="s">
        <v>41</v>
      </c>
      <c r="M3469" s="386" t="s">
        <v>243</v>
      </c>
      <c r="N3469" s="386" t="s">
        <v>83</v>
      </c>
      <c r="O3469" s="386" t="s">
        <v>105</v>
      </c>
      <c r="P3469" s="386" t="s">
        <v>46</v>
      </c>
      <c r="Q3469" s="386" t="s">
        <v>106</v>
      </c>
      <c r="R3469" s="386"/>
      <c r="S3469" s="386"/>
      <c r="T3469" s="386" t="s">
        <v>392</v>
      </c>
      <c r="U3469" s="386" t="s">
        <v>410</v>
      </c>
    </row>
    <row r="3470" spans="1:21">
      <c r="A3470" s="386" t="s">
        <v>104</v>
      </c>
      <c r="B3470" s="386" t="s">
        <v>10</v>
      </c>
      <c r="C3470" s="386"/>
      <c r="D3470" s="387">
        <v>45170</v>
      </c>
      <c r="E3470" s="386">
        <v>9</v>
      </c>
      <c r="F3470" s="386">
        <v>2023</v>
      </c>
      <c r="G3470" s="388">
        <v>65</v>
      </c>
      <c r="H3470" s="388">
        <v>25</v>
      </c>
      <c r="I3470" s="388">
        <v>5.416666666666667</v>
      </c>
      <c r="J3470" s="388">
        <v>13.260859999999999</v>
      </c>
      <c r="K3470" s="386" t="s">
        <v>104</v>
      </c>
      <c r="L3470" s="386" t="s">
        <v>41</v>
      </c>
      <c r="M3470" s="386" t="s">
        <v>243</v>
      </c>
      <c r="N3470" s="386" t="s">
        <v>83</v>
      </c>
      <c r="O3470" s="386" t="s">
        <v>105</v>
      </c>
      <c r="P3470" s="386" t="s">
        <v>46</v>
      </c>
      <c r="Q3470" s="386" t="s">
        <v>106</v>
      </c>
      <c r="R3470" s="386"/>
      <c r="S3470" s="386"/>
      <c r="T3470" s="386" t="s">
        <v>392</v>
      </c>
      <c r="U3470" s="386" t="s">
        <v>410</v>
      </c>
    </row>
    <row r="3471" spans="1:21">
      <c r="A3471" s="386" t="s">
        <v>104</v>
      </c>
      <c r="B3471" s="386" t="s">
        <v>5</v>
      </c>
      <c r="C3471" s="386"/>
      <c r="D3471" s="387">
        <v>45170</v>
      </c>
      <c r="E3471" s="386">
        <v>9</v>
      </c>
      <c r="F3471" s="386">
        <v>2023</v>
      </c>
      <c r="G3471" s="388">
        <v>24</v>
      </c>
      <c r="H3471" s="388">
        <v>25</v>
      </c>
      <c r="I3471" s="388">
        <v>2</v>
      </c>
      <c r="J3471" s="388">
        <v>0</v>
      </c>
      <c r="K3471" s="386" t="s">
        <v>104</v>
      </c>
      <c r="L3471" s="386" t="s">
        <v>41</v>
      </c>
      <c r="M3471" s="386" t="s">
        <v>243</v>
      </c>
      <c r="N3471" s="386" t="s">
        <v>83</v>
      </c>
      <c r="O3471" s="386" t="s">
        <v>105</v>
      </c>
      <c r="P3471" s="386" t="s">
        <v>46</v>
      </c>
      <c r="Q3471" s="386" t="s">
        <v>106</v>
      </c>
      <c r="R3471" s="386"/>
      <c r="S3471" s="386"/>
      <c r="T3471" s="386" t="s">
        <v>392</v>
      </c>
      <c r="U3471" s="386" t="s">
        <v>410</v>
      </c>
    </row>
    <row r="3472" spans="1:21">
      <c r="A3472" s="386" t="s">
        <v>104</v>
      </c>
      <c r="B3472" s="386" t="s">
        <v>11</v>
      </c>
      <c r="C3472" s="386"/>
      <c r="D3472" s="387">
        <v>45170</v>
      </c>
      <c r="E3472" s="386">
        <v>9</v>
      </c>
      <c r="F3472" s="386">
        <v>2023</v>
      </c>
      <c r="G3472" s="388">
        <v>60</v>
      </c>
      <c r="H3472" s="388">
        <v>25</v>
      </c>
      <c r="I3472" s="388">
        <v>5</v>
      </c>
      <c r="J3472" s="388">
        <v>0</v>
      </c>
      <c r="K3472" s="386" t="s">
        <v>104</v>
      </c>
      <c r="L3472" s="386" t="s">
        <v>41</v>
      </c>
      <c r="M3472" s="386" t="s">
        <v>243</v>
      </c>
      <c r="N3472" s="386" t="s">
        <v>83</v>
      </c>
      <c r="O3472" s="386" t="s">
        <v>105</v>
      </c>
      <c r="P3472" s="386" t="s">
        <v>46</v>
      </c>
      <c r="Q3472" s="386" t="s">
        <v>106</v>
      </c>
      <c r="R3472" s="386"/>
      <c r="S3472" s="386"/>
      <c r="T3472" s="386" t="s">
        <v>392</v>
      </c>
      <c r="U3472" s="386" t="s">
        <v>410</v>
      </c>
    </row>
    <row r="3473" spans="1:21">
      <c r="A3473" s="386" t="s">
        <v>104</v>
      </c>
      <c r="B3473" s="386" t="s">
        <v>12</v>
      </c>
      <c r="C3473" s="386"/>
      <c r="D3473" s="387">
        <v>45170</v>
      </c>
      <c r="E3473" s="386">
        <v>9</v>
      </c>
      <c r="F3473" s="386">
        <v>2023</v>
      </c>
      <c r="G3473" s="388">
        <v>0</v>
      </c>
      <c r="H3473" s="388">
        <v>25</v>
      </c>
      <c r="I3473" s="388">
        <v>0</v>
      </c>
      <c r="J3473" s="388">
        <v>0</v>
      </c>
      <c r="K3473" s="386" t="s">
        <v>104</v>
      </c>
      <c r="L3473" s="386" t="s">
        <v>41</v>
      </c>
      <c r="M3473" s="386" t="s">
        <v>243</v>
      </c>
      <c r="N3473" s="386" t="s">
        <v>83</v>
      </c>
      <c r="O3473" s="386" t="s">
        <v>105</v>
      </c>
      <c r="P3473" s="386" t="s">
        <v>46</v>
      </c>
      <c r="Q3473" s="386" t="s">
        <v>106</v>
      </c>
      <c r="R3473" s="386"/>
      <c r="S3473" s="386"/>
      <c r="T3473" s="386" t="s">
        <v>392</v>
      </c>
      <c r="U3473" s="386" t="s">
        <v>410</v>
      </c>
    </row>
    <row r="3474" spans="1:21">
      <c r="A3474" s="386" t="s">
        <v>104</v>
      </c>
      <c r="B3474" s="386" t="s">
        <v>15</v>
      </c>
      <c r="C3474" s="386"/>
      <c r="D3474" s="387">
        <v>45170</v>
      </c>
      <c r="E3474" s="386">
        <v>9</v>
      </c>
      <c r="F3474" s="386">
        <v>2023</v>
      </c>
      <c r="G3474" s="388">
        <v>0</v>
      </c>
      <c r="H3474" s="388">
        <v>25</v>
      </c>
      <c r="I3474" s="388">
        <v>0</v>
      </c>
      <c r="J3474" s="388">
        <v>0</v>
      </c>
      <c r="K3474" s="386" t="s">
        <v>104</v>
      </c>
      <c r="L3474" s="386" t="s">
        <v>41</v>
      </c>
      <c r="M3474" s="386" t="s">
        <v>243</v>
      </c>
      <c r="N3474" s="386" t="s">
        <v>83</v>
      </c>
      <c r="O3474" s="386" t="s">
        <v>105</v>
      </c>
      <c r="P3474" s="386" t="s">
        <v>46</v>
      </c>
      <c r="Q3474" s="386" t="s">
        <v>106</v>
      </c>
      <c r="R3474" s="386"/>
      <c r="S3474" s="386"/>
      <c r="T3474" s="386" t="s">
        <v>392</v>
      </c>
      <c r="U3474" s="386" t="s">
        <v>410</v>
      </c>
    </row>
    <row r="3475" spans="1:21">
      <c r="A3475" s="386" t="s">
        <v>104</v>
      </c>
      <c r="B3475" s="386" t="s">
        <v>16</v>
      </c>
      <c r="C3475" s="386"/>
      <c r="D3475" s="387">
        <v>45170</v>
      </c>
      <c r="E3475" s="386">
        <v>9</v>
      </c>
      <c r="F3475" s="386">
        <v>2023</v>
      </c>
      <c r="G3475" s="388">
        <v>0</v>
      </c>
      <c r="H3475" s="388">
        <v>25</v>
      </c>
      <c r="I3475" s="388">
        <v>0</v>
      </c>
      <c r="J3475" s="388">
        <v>0</v>
      </c>
      <c r="K3475" s="386" t="s">
        <v>104</v>
      </c>
      <c r="L3475" s="386" t="s">
        <v>41</v>
      </c>
      <c r="M3475" s="386" t="s">
        <v>243</v>
      </c>
      <c r="N3475" s="386" t="s">
        <v>83</v>
      </c>
      <c r="O3475" s="386" t="s">
        <v>105</v>
      </c>
      <c r="P3475" s="386" t="s">
        <v>46</v>
      </c>
      <c r="Q3475" s="386" t="s">
        <v>106</v>
      </c>
      <c r="R3475" s="386"/>
      <c r="S3475" s="386"/>
      <c r="T3475" s="386" t="s">
        <v>392</v>
      </c>
      <c r="U3475" s="386" t="s">
        <v>410</v>
      </c>
    </row>
    <row r="3476" spans="1:21">
      <c r="A3476" s="386" t="s">
        <v>104</v>
      </c>
      <c r="B3476" s="386" t="s">
        <v>17</v>
      </c>
      <c r="C3476" s="386"/>
      <c r="D3476" s="387">
        <v>45170</v>
      </c>
      <c r="E3476" s="386">
        <v>9</v>
      </c>
      <c r="F3476" s="386">
        <v>2023</v>
      </c>
      <c r="G3476" s="388">
        <v>0</v>
      </c>
      <c r="H3476" s="388">
        <v>25</v>
      </c>
      <c r="I3476" s="388">
        <v>0</v>
      </c>
      <c r="J3476" s="388">
        <v>0</v>
      </c>
      <c r="K3476" s="386" t="s">
        <v>104</v>
      </c>
      <c r="L3476" s="386" t="s">
        <v>41</v>
      </c>
      <c r="M3476" s="386" t="s">
        <v>243</v>
      </c>
      <c r="N3476" s="386" t="s">
        <v>83</v>
      </c>
      <c r="O3476" s="386" t="s">
        <v>105</v>
      </c>
      <c r="P3476" s="386" t="s">
        <v>46</v>
      </c>
      <c r="Q3476" s="386" t="s">
        <v>106</v>
      </c>
      <c r="R3476" s="386"/>
      <c r="S3476" s="386"/>
      <c r="T3476" s="386" t="s">
        <v>392</v>
      </c>
      <c r="U3476" s="386" t="s">
        <v>410</v>
      </c>
    </row>
    <row r="3477" spans="1:21">
      <c r="A3477" s="386" t="s">
        <v>104</v>
      </c>
      <c r="B3477" s="386" t="s">
        <v>132</v>
      </c>
      <c r="C3477" s="386"/>
      <c r="D3477" s="387">
        <v>45170</v>
      </c>
      <c r="E3477" s="386">
        <v>9</v>
      </c>
      <c r="F3477" s="386">
        <v>2023</v>
      </c>
      <c r="G3477" s="388">
        <v>0</v>
      </c>
      <c r="H3477" s="388">
        <v>25</v>
      </c>
      <c r="I3477" s="388">
        <v>0</v>
      </c>
      <c r="J3477" s="388">
        <v>0</v>
      </c>
      <c r="K3477" s="386" t="s">
        <v>104</v>
      </c>
      <c r="L3477" s="386" t="s">
        <v>41</v>
      </c>
      <c r="M3477" s="386" t="s">
        <v>243</v>
      </c>
      <c r="N3477" s="386" t="s">
        <v>83</v>
      </c>
      <c r="O3477" s="386" t="s">
        <v>105</v>
      </c>
      <c r="P3477" s="386" t="s">
        <v>46</v>
      </c>
      <c r="Q3477" s="386" t="s">
        <v>106</v>
      </c>
      <c r="R3477" s="386"/>
      <c r="S3477" s="386"/>
      <c r="T3477" s="386" t="s">
        <v>392</v>
      </c>
      <c r="U3477" s="386" t="s">
        <v>410</v>
      </c>
    </row>
    <row r="3478" spans="1:21">
      <c r="A3478" s="386" t="s">
        <v>104</v>
      </c>
      <c r="B3478" s="386" t="s">
        <v>13</v>
      </c>
      <c r="C3478" s="386"/>
      <c r="D3478" s="387">
        <v>45170</v>
      </c>
      <c r="E3478" s="386">
        <v>9</v>
      </c>
      <c r="F3478" s="386">
        <v>2023</v>
      </c>
      <c r="G3478" s="388">
        <v>0</v>
      </c>
      <c r="H3478" s="388">
        <v>25</v>
      </c>
      <c r="I3478" s="388">
        <v>0</v>
      </c>
      <c r="J3478" s="388">
        <v>0</v>
      </c>
      <c r="K3478" s="386" t="s">
        <v>104</v>
      </c>
      <c r="L3478" s="386" t="s">
        <v>41</v>
      </c>
      <c r="M3478" s="386" t="s">
        <v>243</v>
      </c>
      <c r="N3478" s="386" t="s">
        <v>83</v>
      </c>
      <c r="O3478" s="386" t="s">
        <v>105</v>
      </c>
      <c r="P3478" s="386" t="s">
        <v>46</v>
      </c>
      <c r="Q3478" s="386" t="s">
        <v>106</v>
      </c>
      <c r="R3478" s="386"/>
      <c r="S3478" s="386"/>
      <c r="T3478" s="386" t="s">
        <v>392</v>
      </c>
      <c r="U3478" s="386" t="s">
        <v>410</v>
      </c>
    </row>
    <row r="3479" spans="1:21">
      <c r="A3479" s="386" t="s">
        <v>104</v>
      </c>
      <c r="B3479" s="386" t="s">
        <v>14</v>
      </c>
      <c r="C3479" s="386"/>
      <c r="D3479" s="387">
        <v>45170</v>
      </c>
      <c r="E3479" s="386">
        <v>9</v>
      </c>
      <c r="F3479" s="386">
        <v>2023</v>
      </c>
      <c r="G3479" s="388">
        <v>0</v>
      </c>
      <c r="H3479" s="388">
        <v>25</v>
      </c>
      <c r="I3479" s="388">
        <v>0</v>
      </c>
      <c r="J3479" s="388">
        <v>0</v>
      </c>
      <c r="K3479" s="386" t="s">
        <v>104</v>
      </c>
      <c r="L3479" s="386" t="s">
        <v>41</v>
      </c>
      <c r="M3479" s="386" t="s">
        <v>243</v>
      </c>
      <c r="N3479" s="386" t="s">
        <v>83</v>
      </c>
      <c r="O3479" s="386" t="s">
        <v>105</v>
      </c>
      <c r="P3479" s="386" t="s">
        <v>46</v>
      </c>
      <c r="Q3479" s="386" t="s">
        <v>106</v>
      </c>
      <c r="R3479" s="386"/>
      <c r="S3479" s="386"/>
      <c r="T3479" s="386" t="s">
        <v>392</v>
      </c>
      <c r="U3479" s="386" t="s">
        <v>410</v>
      </c>
    </row>
    <row r="3480" spans="1:21">
      <c r="A3480" s="386" t="s">
        <v>108</v>
      </c>
      <c r="B3480" s="386" t="s">
        <v>138</v>
      </c>
      <c r="C3480" s="386"/>
      <c r="D3480" s="387">
        <v>45170</v>
      </c>
      <c r="E3480" s="386">
        <v>9</v>
      </c>
      <c r="F3480" s="386">
        <v>2023</v>
      </c>
      <c r="G3480" s="388">
        <v>30</v>
      </c>
      <c r="H3480" s="388">
        <v>25</v>
      </c>
      <c r="I3480" s="388">
        <v>2.5</v>
      </c>
      <c r="J3480" s="388">
        <v>0</v>
      </c>
      <c r="K3480" s="386" t="s">
        <v>108</v>
      </c>
      <c r="L3480" s="386" t="s">
        <v>41</v>
      </c>
      <c r="M3480" s="386" t="s">
        <v>382</v>
      </c>
      <c r="N3480" s="386" t="s">
        <v>109</v>
      </c>
      <c r="O3480" s="386" t="s">
        <v>110</v>
      </c>
      <c r="P3480" s="386" t="s">
        <v>60</v>
      </c>
      <c r="Q3480" s="386" t="s">
        <v>237</v>
      </c>
      <c r="R3480" s="386"/>
      <c r="S3480" s="386"/>
      <c r="T3480" s="386" t="s">
        <v>392</v>
      </c>
      <c r="U3480" s="386" t="s">
        <v>410</v>
      </c>
    </row>
    <row r="3481" spans="1:21">
      <c r="A3481" s="386" t="s">
        <v>108</v>
      </c>
      <c r="B3481" s="386" t="s">
        <v>139</v>
      </c>
      <c r="C3481" s="386"/>
      <c r="D3481" s="387">
        <v>45170</v>
      </c>
      <c r="E3481" s="386">
        <v>9</v>
      </c>
      <c r="F3481" s="386">
        <v>2023</v>
      </c>
      <c r="G3481" s="388">
        <v>50</v>
      </c>
      <c r="H3481" s="388">
        <v>25</v>
      </c>
      <c r="I3481" s="388">
        <v>4.166666666666667</v>
      </c>
      <c r="J3481" s="388">
        <v>40.19</v>
      </c>
      <c r="K3481" s="386" t="s">
        <v>108</v>
      </c>
      <c r="L3481" s="386" t="s">
        <v>41</v>
      </c>
      <c r="M3481" s="386" t="s">
        <v>382</v>
      </c>
      <c r="N3481" s="386" t="s">
        <v>109</v>
      </c>
      <c r="O3481" s="386" t="s">
        <v>110</v>
      </c>
      <c r="P3481" s="386" t="s">
        <v>60</v>
      </c>
      <c r="Q3481" s="386" t="s">
        <v>237</v>
      </c>
      <c r="R3481" s="386"/>
      <c r="S3481" s="386"/>
      <c r="T3481" s="386" t="s">
        <v>392</v>
      </c>
      <c r="U3481" s="386" t="s">
        <v>410</v>
      </c>
    </row>
    <row r="3482" spans="1:21">
      <c r="A3482" s="386" t="s">
        <v>108</v>
      </c>
      <c r="B3482" s="386" t="s">
        <v>140</v>
      </c>
      <c r="C3482" s="386"/>
      <c r="D3482" s="387">
        <v>45170</v>
      </c>
      <c r="E3482" s="386">
        <v>9</v>
      </c>
      <c r="F3482" s="386">
        <v>2023</v>
      </c>
      <c r="G3482" s="388">
        <v>15</v>
      </c>
      <c r="H3482" s="388">
        <v>25</v>
      </c>
      <c r="I3482" s="388">
        <v>1.25</v>
      </c>
      <c r="J3482" s="388">
        <v>0</v>
      </c>
      <c r="K3482" s="386" t="s">
        <v>108</v>
      </c>
      <c r="L3482" s="386" t="s">
        <v>41</v>
      </c>
      <c r="M3482" s="386" t="s">
        <v>382</v>
      </c>
      <c r="N3482" s="386" t="s">
        <v>109</v>
      </c>
      <c r="O3482" s="386" t="s">
        <v>110</v>
      </c>
      <c r="P3482" s="386" t="s">
        <v>60</v>
      </c>
      <c r="Q3482" s="386" t="s">
        <v>237</v>
      </c>
      <c r="R3482" s="386"/>
      <c r="S3482" s="386"/>
      <c r="T3482" s="386" t="s">
        <v>392</v>
      </c>
      <c r="U3482" s="386" t="s">
        <v>410</v>
      </c>
    </row>
    <row r="3483" spans="1:21">
      <c r="A3483" s="386" t="s">
        <v>108</v>
      </c>
      <c r="B3483" s="386" t="s">
        <v>8</v>
      </c>
      <c r="C3483" s="386"/>
      <c r="D3483" s="387">
        <v>45170</v>
      </c>
      <c r="E3483" s="386">
        <v>9</v>
      </c>
      <c r="F3483" s="386">
        <v>2023</v>
      </c>
      <c r="G3483" s="388">
        <v>0</v>
      </c>
      <c r="H3483" s="388">
        <v>25</v>
      </c>
      <c r="I3483" s="388">
        <v>0</v>
      </c>
      <c r="J3483" s="388">
        <v>0</v>
      </c>
      <c r="K3483" s="386" t="s">
        <v>108</v>
      </c>
      <c r="L3483" s="386" t="s">
        <v>41</v>
      </c>
      <c r="M3483" s="386" t="s">
        <v>382</v>
      </c>
      <c r="N3483" s="386" t="s">
        <v>109</v>
      </c>
      <c r="O3483" s="386" t="s">
        <v>110</v>
      </c>
      <c r="P3483" s="386" t="s">
        <v>60</v>
      </c>
      <c r="Q3483" s="386" t="s">
        <v>237</v>
      </c>
      <c r="R3483" s="386"/>
      <c r="S3483" s="386"/>
      <c r="T3483" s="386" t="s">
        <v>392</v>
      </c>
      <c r="U3483" s="386" t="s">
        <v>410</v>
      </c>
    </row>
    <row r="3484" spans="1:21">
      <c r="A3484" s="386" t="s">
        <v>108</v>
      </c>
      <c r="B3484" s="386" t="s">
        <v>9</v>
      </c>
      <c r="C3484" s="386"/>
      <c r="D3484" s="387">
        <v>45170</v>
      </c>
      <c r="E3484" s="386">
        <v>9</v>
      </c>
      <c r="F3484" s="386">
        <v>2023</v>
      </c>
      <c r="G3484" s="388">
        <v>26</v>
      </c>
      <c r="H3484" s="388">
        <v>25</v>
      </c>
      <c r="I3484" s="388">
        <v>2.1666666666666665</v>
      </c>
      <c r="J3484" s="388">
        <v>0</v>
      </c>
      <c r="K3484" s="386" t="s">
        <v>108</v>
      </c>
      <c r="L3484" s="386" t="s">
        <v>41</v>
      </c>
      <c r="M3484" s="386" t="s">
        <v>382</v>
      </c>
      <c r="N3484" s="386" t="s">
        <v>109</v>
      </c>
      <c r="O3484" s="386" t="s">
        <v>110</v>
      </c>
      <c r="P3484" s="386" t="s">
        <v>60</v>
      </c>
      <c r="Q3484" s="386" t="s">
        <v>237</v>
      </c>
      <c r="R3484" s="386"/>
      <c r="S3484" s="386"/>
      <c r="T3484" s="386" t="s">
        <v>392</v>
      </c>
      <c r="U3484" s="386" t="s">
        <v>410</v>
      </c>
    </row>
    <row r="3485" spans="1:21">
      <c r="A3485" s="386" t="s">
        <v>108</v>
      </c>
      <c r="B3485" s="386" t="s">
        <v>10</v>
      </c>
      <c r="C3485" s="386"/>
      <c r="D3485" s="387">
        <v>45170</v>
      </c>
      <c r="E3485" s="386">
        <v>9</v>
      </c>
      <c r="F3485" s="386">
        <v>2023</v>
      </c>
      <c r="G3485" s="388">
        <v>0</v>
      </c>
      <c r="H3485" s="388">
        <v>25</v>
      </c>
      <c r="I3485" s="388">
        <v>0</v>
      </c>
      <c r="J3485" s="388">
        <v>0</v>
      </c>
      <c r="K3485" s="386" t="s">
        <v>108</v>
      </c>
      <c r="L3485" s="386" t="s">
        <v>41</v>
      </c>
      <c r="M3485" s="386" t="s">
        <v>382</v>
      </c>
      <c r="N3485" s="386" t="s">
        <v>109</v>
      </c>
      <c r="O3485" s="386" t="s">
        <v>110</v>
      </c>
      <c r="P3485" s="386" t="s">
        <v>60</v>
      </c>
      <c r="Q3485" s="386" t="s">
        <v>237</v>
      </c>
      <c r="R3485" s="386"/>
      <c r="S3485" s="386"/>
      <c r="T3485" s="386" t="s">
        <v>392</v>
      </c>
      <c r="U3485" s="386" t="s">
        <v>410</v>
      </c>
    </row>
    <row r="3486" spans="1:21">
      <c r="A3486" s="386" t="s">
        <v>108</v>
      </c>
      <c r="B3486" s="386" t="s">
        <v>5</v>
      </c>
      <c r="C3486" s="386"/>
      <c r="D3486" s="387">
        <v>45170</v>
      </c>
      <c r="E3486" s="386">
        <v>9</v>
      </c>
      <c r="F3486" s="386">
        <v>2023</v>
      </c>
      <c r="G3486" s="388">
        <v>10</v>
      </c>
      <c r="H3486" s="388">
        <v>25</v>
      </c>
      <c r="I3486" s="388">
        <v>0.83333333333333337</v>
      </c>
      <c r="J3486" s="388">
        <v>85.19</v>
      </c>
      <c r="K3486" s="386" t="s">
        <v>108</v>
      </c>
      <c r="L3486" s="386" t="s">
        <v>41</v>
      </c>
      <c r="M3486" s="386" t="s">
        <v>382</v>
      </c>
      <c r="N3486" s="386" t="s">
        <v>109</v>
      </c>
      <c r="O3486" s="386" t="s">
        <v>110</v>
      </c>
      <c r="P3486" s="386" t="s">
        <v>60</v>
      </c>
      <c r="Q3486" s="386" t="s">
        <v>237</v>
      </c>
      <c r="R3486" s="386"/>
      <c r="S3486" s="386"/>
      <c r="T3486" s="386" t="s">
        <v>392</v>
      </c>
      <c r="U3486" s="386" t="s">
        <v>410</v>
      </c>
    </row>
    <row r="3487" spans="1:21">
      <c r="A3487" s="386" t="s">
        <v>108</v>
      </c>
      <c r="B3487" s="386" t="s">
        <v>11</v>
      </c>
      <c r="C3487" s="386"/>
      <c r="D3487" s="387">
        <v>45170</v>
      </c>
      <c r="E3487" s="386">
        <v>9</v>
      </c>
      <c r="F3487" s="386">
        <v>2023</v>
      </c>
      <c r="G3487" s="388">
        <v>110</v>
      </c>
      <c r="H3487" s="388">
        <v>25</v>
      </c>
      <c r="I3487" s="388">
        <v>9.1666666666666661</v>
      </c>
      <c r="J3487" s="388">
        <v>3.55</v>
      </c>
      <c r="K3487" s="386" t="s">
        <v>108</v>
      </c>
      <c r="L3487" s="386" t="s">
        <v>41</v>
      </c>
      <c r="M3487" s="386" t="s">
        <v>382</v>
      </c>
      <c r="N3487" s="386" t="s">
        <v>109</v>
      </c>
      <c r="O3487" s="386" t="s">
        <v>110</v>
      </c>
      <c r="P3487" s="386" t="s">
        <v>60</v>
      </c>
      <c r="Q3487" s="386" t="s">
        <v>237</v>
      </c>
      <c r="R3487" s="386"/>
      <c r="S3487" s="386"/>
      <c r="T3487" s="386" t="s">
        <v>392</v>
      </c>
      <c r="U3487" s="386" t="s">
        <v>410</v>
      </c>
    </row>
    <row r="3488" spans="1:21">
      <c r="A3488" s="386" t="s">
        <v>108</v>
      </c>
      <c r="B3488" s="386" t="s">
        <v>12</v>
      </c>
      <c r="C3488" s="386"/>
      <c r="D3488" s="387">
        <v>45170</v>
      </c>
      <c r="E3488" s="386">
        <v>9</v>
      </c>
      <c r="F3488" s="386">
        <v>2023</v>
      </c>
      <c r="G3488" s="388">
        <v>15</v>
      </c>
      <c r="H3488" s="388">
        <v>25</v>
      </c>
      <c r="I3488" s="388">
        <v>1.25</v>
      </c>
      <c r="J3488" s="388">
        <v>0</v>
      </c>
      <c r="K3488" s="386" t="s">
        <v>108</v>
      </c>
      <c r="L3488" s="386" t="s">
        <v>41</v>
      </c>
      <c r="M3488" s="386" t="s">
        <v>382</v>
      </c>
      <c r="N3488" s="386" t="s">
        <v>109</v>
      </c>
      <c r="O3488" s="386" t="s">
        <v>110</v>
      </c>
      <c r="P3488" s="386" t="s">
        <v>60</v>
      </c>
      <c r="Q3488" s="386" t="s">
        <v>237</v>
      </c>
      <c r="R3488" s="386"/>
      <c r="S3488" s="386"/>
      <c r="T3488" s="386" t="s">
        <v>392</v>
      </c>
      <c r="U3488" s="386" t="s">
        <v>410</v>
      </c>
    </row>
    <row r="3489" spans="1:21">
      <c r="A3489" s="386" t="s">
        <v>108</v>
      </c>
      <c r="B3489" s="386" t="s">
        <v>15</v>
      </c>
      <c r="C3489" s="386"/>
      <c r="D3489" s="387">
        <v>45170</v>
      </c>
      <c r="E3489" s="386">
        <v>9</v>
      </c>
      <c r="F3489" s="386">
        <v>2023</v>
      </c>
      <c r="G3489" s="388">
        <v>0</v>
      </c>
      <c r="H3489" s="388">
        <v>25</v>
      </c>
      <c r="I3489" s="388">
        <v>0</v>
      </c>
      <c r="J3489" s="388">
        <v>0</v>
      </c>
      <c r="K3489" s="386" t="s">
        <v>108</v>
      </c>
      <c r="L3489" s="386" t="s">
        <v>41</v>
      </c>
      <c r="M3489" s="386" t="s">
        <v>382</v>
      </c>
      <c r="N3489" s="386" t="s">
        <v>109</v>
      </c>
      <c r="O3489" s="386" t="s">
        <v>110</v>
      </c>
      <c r="P3489" s="386" t="s">
        <v>60</v>
      </c>
      <c r="Q3489" s="386" t="s">
        <v>237</v>
      </c>
      <c r="R3489" s="386"/>
      <c r="S3489" s="386"/>
      <c r="T3489" s="386" t="s">
        <v>392</v>
      </c>
      <c r="U3489" s="386" t="s">
        <v>410</v>
      </c>
    </row>
    <row r="3490" spans="1:21">
      <c r="A3490" s="386" t="s">
        <v>108</v>
      </c>
      <c r="B3490" s="386" t="s">
        <v>16</v>
      </c>
      <c r="C3490" s="386"/>
      <c r="D3490" s="387">
        <v>45170</v>
      </c>
      <c r="E3490" s="386">
        <v>9</v>
      </c>
      <c r="F3490" s="386">
        <v>2023</v>
      </c>
      <c r="G3490" s="388">
        <v>0</v>
      </c>
      <c r="H3490" s="388">
        <v>25</v>
      </c>
      <c r="I3490" s="388">
        <v>0</v>
      </c>
      <c r="J3490" s="388">
        <v>0</v>
      </c>
      <c r="K3490" s="386" t="s">
        <v>108</v>
      </c>
      <c r="L3490" s="386" t="s">
        <v>41</v>
      </c>
      <c r="M3490" s="386" t="s">
        <v>382</v>
      </c>
      <c r="N3490" s="386" t="s">
        <v>109</v>
      </c>
      <c r="O3490" s="386" t="s">
        <v>110</v>
      </c>
      <c r="P3490" s="386" t="s">
        <v>60</v>
      </c>
      <c r="Q3490" s="386" t="s">
        <v>237</v>
      </c>
      <c r="R3490" s="386"/>
      <c r="S3490" s="386"/>
      <c r="T3490" s="386" t="s">
        <v>392</v>
      </c>
      <c r="U3490" s="386" t="s">
        <v>410</v>
      </c>
    </row>
    <row r="3491" spans="1:21">
      <c r="A3491" s="386" t="s">
        <v>108</v>
      </c>
      <c r="B3491" s="386" t="s">
        <v>17</v>
      </c>
      <c r="C3491" s="386"/>
      <c r="D3491" s="387">
        <v>45170</v>
      </c>
      <c r="E3491" s="386">
        <v>9</v>
      </c>
      <c r="F3491" s="386">
        <v>2023</v>
      </c>
      <c r="G3491" s="388">
        <v>0</v>
      </c>
      <c r="H3491" s="388">
        <v>25</v>
      </c>
      <c r="I3491" s="388">
        <v>0</v>
      </c>
      <c r="J3491" s="388">
        <v>0</v>
      </c>
      <c r="K3491" s="386" t="s">
        <v>108</v>
      </c>
      <c r="L3491" s="386" t="s">
        <v>41</v>
      </c>
      <c r="M3491" s="386" t="s">
        <v>382</v>
      </c>
      <c r="N3491" s="386" t="s">
        <v>109</v>
      </c>
      <c r="O3491" s="386" t="s">
        <v>110</v>
      </c>
      <c r="P3491" s="386" t="s">
        <v>60</v>
      </c>
      <c r="Q3491" s="386" t="s">
        <v>237</v>
      </c>
      <c r="R3491" s="386"/>
      <c r="S3491" s="386"/>
      <c r="T3491" s="386" t="s">
        <v>392</v>
      </c>
      <c r="U3491" s="386" t="s">
        <v>410</v>
      </c>
    </row>
    <row r="3492" spans="1:21">
      <c r="A3492" s="386" t="s">
        <v>108</v>
      </c>
      <c r="B3492" s="386" t="s">
        <v>132</v>
      </c>
      <c r="C3492" s="386"/>
      <c r="D3492" s="387">
        <v>45170</v>
      </c>
      <c r="E3492" s="386">
        <v>9</v>
      </c>
      <c r="F3492" s="386">
        <v>2023</v>
      </c>
      <c r="G3492" s="388">
        <v>0</v>
      </c>
      <c r="H3492" s="388">
        <v>25</v>
      </c>
      <c r="I3492" s="388">
        <v>0</v>
      </c>
      <c r="J3492" s="388">
        <v>0</v>
      </c>
      <c r="K3492" s="386" t="s">
        <v>108</v>
      </c>
      <c r="L3492" s="386" t="s">
        <v>41</v>
      </c>
      <c r="M3492" s="386" t="s">
        <v>382</v>
      </c>
      <c r="N3492" s="386" t="s">
        <v>109</v>
      </c>
      <c r="O3492" s="386" t="s">
        <v>110</v>
      </c>
      <c r="P3492" s="386" t="s">
        <v>60</v>
      </c>
      <c r="Q3492" s="386" t="s">
        <v>237</v>
      </c>
      <c r="R3492" s="386"/>
      <c r="S3492" s="386"/>
      <c r="T3492" s="386" t="s">
        <v>392</v>
      </c>
      <c r="U3492" s="386" t="s">
        <v>410</v>
      </c>
    </row>
    <row r="3493" spans="1:21">
      <c r="A3493" s="386" t="s">
        <v>108</v>
      </c>
      <c r="B3493" s="386" t="s">
        <v>13</v>
      </c>
      <c r="C3493" s="386"/>
      <c r="D3493" s="387">
        <v>45170</v>
      </c>
      <c r="E3493" s="386">
        <v>9</v>
      </c>
      <c r="F3493" s="386">
        <v>2023</v>
      </c>
      <c r="G3493" s="388">
        <v>0</v>
      </c>
      <c r="H3493" s="388">
        <v>25</v>
      </c>
      <c r="I3493" s="388">
        <v>0</v>
      </c>
      <c r="J3493" s="388">
        <v>0</v>
      </c>
      <c r="K3493" s="386" t="s">
        <v>108</v>
      </c>
      <c r="L3493" s="386" t="s">
        <v>41</v>
      </c>
      <c r="M3493" s="386" t="s">
        <v>382</v>
      </c>
      <c r="N3493" s="386" t="s">
        <v>109</v>
      </c>
      <c r="O3493" s="386" t="s">
        <v>110</v>
      </c>
      <c r="P3493" s="386" t="s">
        <v>60</v>
      </c>
      <c r="Q3493" s="386" t="s">
        <v>237</v>
      </c>
      <c r="R3493" s="386"/>
      <c r="S3493" s="386"/>
      <c r="T3493" s="386" t="s">
        <v>392</v>
      </c>
      <c r="U3493" s="386" t="s">
        <v>410</v>
      </c>
    </row>
    <row r="3494" spans="1:21">
      <c r="A3494" s="386" t="s">
        <v>108</v>
      </c>
      <c r="B3494" s="386" t="s">
        <v>14</v>
      </c>
      <c r="C3494" s="386"/>
      <c r="D3494" s="387">
        <v>45170</v>
      </c>
      <c r="E3494" s="386">
        <v>9</v>
      </c>
      <c r="F3494" s="386">
        <v>2023</v>
      </c>
      <c r="G3494" s="388">
        <v>0</v>
      </c>
      <c r="H3494" s="388">
        <v>25</v>
      </c>
      <c r="I3494" s="388">
        <v>0</v>
      </c>
      <c r="J3494" s="388">
        <v>0</v>
      </c>
      <c r="K3494" s="386" t="s">
        <v>108</v>
      </c>
      <c r="L3494" s="386" t="s">
        <v>41</v>
      </c>
      <c r="M3494" s="386" t="s">
        <v>382</v>
      </c>
      <c r="N3494" s="386" t="s">
        <v>109</v>
      </c>
      <c r="O3494" s="386" t="s">
        <v>110</v>
      </c>
      <c r="P3494" s="386" t="s">
        <v>60</v>
      </c>
      <c r="Q3494" s="386" t="s">
        <v>237</v>
      </c>
      <c r="R3494" s="386"/>
      <c r="S3494" s="386"/>
      <c r="T3494" s="386" t="s">
        <v>392</v>
      </c>
      <c r="U3494" s="386" t="s">
        <v>410</v>
      </c>
    </row>
    <row r="3495" spans="1:21">
      <c r="A3495" s="386" t="s">
        <v>354</v>
      </c>
      <c r="B3495" s="386" t="s">
        <v>3</v>
      </c>
      <c r="C3495" s="386"/>
      <c r="D3495" s="387">
        <v>45170</v>
      </c>
      <c r="E3495" s="386">
        <v>9</v>
      </c>
      <c r="F3495" s="386">
        <v>2023</v>
      </c>
      <c r="G3495" s="388">
        <v>251.46964575000001</v>
      </c>
      <c r="H3495" s="388">
        <v>25</v>
      </c>
      <c r="I3495" s="388">
        <v>20.955803812500001</v>
      </c>
      <c r="J3495" s="388">
        <v>7.4288000000000007</v>
      </c>
      <c r="K3495" s="386" t="s">
        <v>354</v>
      </c>
      <c r="L3495" s="386" t="s">
        <v>41</v>
      </c>
      <c r="M3495" s="386" t="s">
        <v>383</v>
      </c>
      <c r="N3495" s="386" t="s">
        <v>380</v>
      </c>
      <c r="O3495" s="386" t="s">
        <v>384</v>
      </c>
      <c r="P3495" s="386" t="s">
        <v>46</v>
      </c>
      <c r="Q3495" s="386" t="s">
        <v>385</v>
      </c>
      <c r="R3495" s="386"/>
      <c r="S3495" s="386"/>
      <c r="T3495" s="386" t="s">
        <v>392</v>
      </c>
      <c r="U3495" s="386" t="s">
        <v>410</v>
      </c>
    </row>
    <row r="3496" spans="1:21">
      <c r="A3496" s="386" t="s">
        <v>354</v>
      </c>
      <c r="B3496" s="386" t="s">
        <v>4</v>
      </c>
      <c r="C3496" s="386"/>
      <c r="D3496" s="387">
        <v>45170</v>
      </c>
      <c r="E3496" s="386">
        <v>9</v>
      </c>
      <c r="F3496" s="386">
        <v>2023</v>
      </c>
      <c r="G3496" s="388">
        <v>107.295</v>
      </c>
      <c r="H3496" s="388">
        <v>25</v>
      </c>
      <c r="I3496" s="388">
        <v>8.9412500000000001</v>
      </c>
      <c r="J3496" s="388">
        <v>0</v>
      </c>
      <c r="K3496" s="386" t="s">
        <v>354</v>
      </c>
      <c r="L3496" s="386" t="s">
        <v>41</v>
      </c>
      <c r="M3496" s="386" t="s">
        <v>383</v>
      </c>
      <c r="N3496" s="386" t="s">
        <v>380</v>
      </c>
      <c r="O3496" s="386" t="s">
        <v>384</v>
      </c>
      <c r="P3496" s="386" t="s">
        <v>46</v>
      </c>
      <c r="Q3496" s="386" t="s">
        <v>385</v>
      </c>
      <c r="R3496" s="386"/>
      <c r="S3496" s="386"/>
      <c r="T3496" s="386" t="s">
        <v>392</v>
      </c>
      <c r="U3496" s="386" t="s">
        <v>410</v>
      </c>
    </row>
    <row r="3497" spans="1:21">
      <c r="A3497" s="386" t="s">
        <v>354</v>
      </c>
      <c r="B3497" s="386" t="s">
        <v>8</v>
      </c>
      <c r="C3497" s="386"/>
      <c r="D3497" s="387">
        <v>45170</v>
      </c>
      <c r="E3497" s="386">
        <v>9</v>
      </c>
      <c r="F3497" s="386">
        <v>2023</v>
      </c>
      <c r="G3497" s="388">
        <v>0</v>
      </c>
      <c r="H3497" s="388">
        <v>25</v>
      </c>
      <c r="I3497" s="388">
        <v>0</v>
      </c>
      <c r="J3497" s="388">
        <v>0</v>
      </c>
      <c r="K3497" s="386" t="s">
        <v>354</v>
      </c>
      <c r="L3497" s="386" t="s">
        <v>41</v>
      </c>
      <c r="M3497" s="386" t="s">
        <v>383</v>
      </c>
      <c r="N3497" s="386" t="s">
        <v>380</v>
      </c>
      <c r="O3497" s="386" t="s">
        <v>384</v>
      </c>
      <c r="P3497" s="386" t="s">
        <v>46</v>
      </c>
      <c r="Q3497" s="386" t="s">
        <v>385</v>
      </c>
      <c r="R3497" s="386"/>
      <c r="S3497" s="386"/>
      <c r="T3497" s="386" t="s">
        <v>392</v>
      </c>
      <c r="U3497" s="386" t="s">
        <v>410</v>
      </c>
    </row>
    <row r="3498" spans="1:21">
      <c r="A3498" s="386" t="s">
        <v>354</v>
      </c>
      <c r="B3498" s="386" t="s">
        <v>9</v>
      </c>
      <c r="C3498" s="386"/>
      <c r="D3498" s="387">
        <v>45170</v>
      </c>
      <c r="E3498" s="386">
        <v>9</v>
      </c>
      <c r="F3498" s="386">
        <v>2023</v>
      </c>
      <c r="G3498" s="388">
        <v>0</v>
      </c>
      <c r="H3498" s="388">
        <v>25</v>
      </c>
      <c r="I3498" s="388">
        <v>0</v>
      </c>
      <c r="J3498" s="388">
        <v>0</v>
      </c>
      <c r="K3498" s="386" t="s">
        <v>354</v>
      </c>
      <c r="L3498" s="386" t="s">
        <v>41</v>
      </c>
      <c r="M3498" s="386" t="s">
        <v>383</v>
      </c>
      <c r="N3498" s="386" t="s">
        <v>380</v>
      </c>
      <c r="O3498" s="386" t="s">
        <v>384</v>
      </c>
      <c r="P3498" s="386" t="s">
        <v>46</v>
      </c>
      <c r="Q3498" s="386" t="s">
        <v>385</v>
      </c>
      <c r="R3498" s="386"/>
      <c r="S3498" s="386"/>
      <c r="T3498" s="386" t="s">
        <v>392</v>
      </c>
      <c r="U3498" s="386" t="s">
        <v>410</v>
      </c>
    </row>
    <row r="3499" spans="1:21">
      <c r="A3499" s="386" t="s">
        <v>354</v>
      </c>
      <c r="B3499" s="386" t="s">
        <v>10</v>
      </c>
      <c r="C3499" s="386"/>
      <c r="D3499" s="387">
        <v>45170</v>
      </c>
      <c r="E3499" s="386">
        <v>9</v>
      </c>
      <c r="F3499" s="386">
        <v>2023</v>
      </c>
      <c r="G3499" s="388">
        <v>0</v>
      </c>
      <c r="H3499" s="388">
        <v>25</v>
      </c>
      <c r="I3499" s="388">
        <v>0</v>
      </c>
      <c r="J3499" s="388">
        <v>0</v>
      </c>
      <c r="K3499" s="386" t="s">
        <v>354</v>
      </c>
      <c r="L3499" s="386" t="s">
        <v>41</v>
      </c>
      <c r="M3499" s="386" t="s">
        <v>383</v>
      </c>
      <c r="N3499" s="386" t="s">
        <v>380</v>
      </c>
      <c r="O3499" s="386" t="s">
        <v>384</v>
      </c>
      <c r="P3499" s="386" t="s">
        <v>46</v>
      </c>
      <c r="Q3499" s="386" t="s">
        <v>385</v>
      </c>
      <c r="R3499" s="386"/>
      <c r="S3499" s="386"/>
      <c r="T3499" s="386" t="s">
        <v>392</v>
      </c>
      <c r="U3499" s="386" t="s">
        <v>410</v>
      </c>
    </row>
    <row r="3500" spans="1:21">
      <c r="A3500" s="386" t="s">
        <v>354</v>
      </c>
      <c r="B3500" s="386" t="s">
        <v>5</v>
      </c>
      <c r="C3500" s="386"/>
      <c r="D3500" s="387">
        <v>45170</v>
      </c>
      <c r="E3500" s="386">
        <v>9</v>
      </c>
      <c r="F3500" s="386">
        <v>2023</v>
      </c>
      <c r="G3500" s="388">
        <v>19.600000000000001</v>
      </c>
      <c r="H3500" s="388">
        <v>25</v>
      </c>
      <c r="I3500" s="388">
        <v>1.6333333333333335</v>
      </c>
      <c r="J3500" s="388">
        <v>12.041830000000001</v>
      </c>
      <c r="K3500" s="386" t="s">
        <v>354</v>
      </c>
      <c r="L3500" s="386" t="s">
        <v>41</v>
      </c>
      <c r="M3500" s="386" t="s">
        <v>383</v>
      </c>
      <c r="N3500" s="386" t="s">
        <v>380</v>
      </c>
      <c r="O3500" s="386" t="s">
        <v>384</v>
      </c>
      <c r="P3500" s="386" t="s">
        <v>46</v>
      </c>
      <c r="Q3500" s="386" t="s">
        <v>385</v>
      </c>
      <c r="R3500" s="386"/>
      <c r="S3500" s="386"/>
      <c r="T3500" s="386" t="s">
        <v>392</v>
      </c>
      <c r="U3500" s="386" t="s">
        <v>410</v>
      </c>
    </row>
    <row r="3501" spans="1:21">
      <c r="A3501" s="386" t="s">
        <v>354</v>
      </c>
      <c r="B3501" s="386" t="s">
        <v>11</v>
      </c>
      <c r="C3501" s="386"/>
      <c r="D3501" s="387">
        <v>45170</v>
      </c>
      <c r="E3501" s="386">
        <v>9</v>
      </c>
      <c r="F3501" s="386">
        <v>2023</v>
      </c>
      <c r="G3501" s="388">
        <v>171.51</v>
      </c>
      <c r="H3501" s="388">
        <v>25</v>
      </c>
      <c r="I3501" s="388">
        <v>14.2925</v>
      </c>
      <c r="J3501" s="388">
        <v>49.27811333333333</v>
      </c>
      <c r="K3501" s="386" t="s">
        <v>354</v>
      </c>
      <c r="L3501" s="386" t="s">
        <v>41</v>
      </c>
      <c r="M3501" s="386" t="s">
        <v>383</v>
      </c>
      <c r="N3501" s="386" t="s">
        <v>380</v>
      </c>
      <c r="O3501" s="386" t="s">
        <v>384</v>
      </c>
      <c r="P3501" s="386" t="s">
        <v>46</v>
      </c>
      <c r="Q3501" s="386" t="s">
        <v>385</v>
      </c>
      <c r="R3501" s="386"/>
      <c r="S3501" s="386"/>
      <c r="T3501" s="386" t="s">
        <v>392</v>
      </c>
      <c r="U3501" s="386" t="s">
        <v>410</v>
      </c>
    </row>
    <row r="3502" spans="1:21">
      <c r="A3502" s="386" t="s">
        <v>354</v>
      </c>
      <c r="B3502" s="386" t="s">
        <v>12</v>
      </c>
      <c r="C3502" s="386"/>
      <c r="D3502" s="387">
        <v>45170</v>
      </c>
      <c r="E3502" s="386">
        <v>9</v>
      </c>
      <c r="F3502" s="386">
        <v>2023</v>
      </c>
      <c r="G3502" s="388">
        <v>72</v>
      </c>
      <c r="H3502" s="388">
        <v>25</v>
      </c>
      <c r="I3502" s="388">
        <v>6</v>
      </c>
      <c r="J3502" s="388">
        <v>0</v>
      </c>
      <c r="K3502" s="386" t="s">
        <v>354</v>
      </c>
      <c r="L3502" s="386" t="s">
        <v>41</v>
      </c>
      <c r="M3502" s="386" t="s">
        <v>383</v>
      </c>
      <c r="N3502" s="386" t="s">
        <v>380</v>
      </c>
      <c r="O3502" s="386" t="s">
        <v>384</v>
      </c>
      <c r="P3502" s="386" t="s">
        <v>46</v>
      </c>
      <c r="Q3502" s="386" t="s">
        <v>385</v>
      </c>
      <c r="R3502" s="386"/>
      <c r="S3502" s="386"/>
      <c r="T3502" s="386" t="s">
        <v>392</v>
      </c>
      <c r="U3502" s="386" t="s">
        <v>410</v>
      </c>
    </row>
    <row r="3503" spans="1:21">
      <c r="A3503" s="386" t="s">
        <v>354</v>
      </c>
      <c r="B3503" s="386" t="s">
        <v>15</v>
      </c>
      <c r="C3503" s="386"/>
      <c r="D3503" s="387">
        <v>45170</v>
      </c>
      <c r="E3503" s="386">
        <v>9</v>
      </c>
      <c r="F3503" s="386">
        <v>2023</v>
      </c>
      <c r="G3503" s="388">
        <v>0</v>
      </c>
      <c r="H3503" s="388">
        <v>25</v>
      </c>
      <c r="I3503" s="388">
        <v>0</v>
      </c>
      <c r="J3503" s="388">
        <v>0</v>
      </c>
      <c r="K3503" s="386" t="s">
        <v>354</v>
      </c>
      <c r="L3503" s="386" t="s">
        <v>41</v>
      </c>
      <c r="M3503" s="386" t="s">
        <v>383</v>
      </c>
      <c r="N3503" s="386" t="s">
        <v>380</v>
      </c>
      <c r="O3503" s="386" t="s">
        <v>384</v>
      </c>
      <c r="P3503" s="386" t="s">
        <v>46</v>
      </c>
      <c r="Q3503" s="386" t="s">
        <v>385</v>
      </c>
      <c r="R3503" s="386"/>
      <c r="S3503" s="386"/>
      <c r="T3503" s="386" t="s">
        <v>392</v>
      </c>
      <c r="U3503" s="386" t="s">
        <v>410</v>
      </c>
    </row>
    <row r="3504" spans="1:21">
      <c r="A3504" s="386" t="s">
        <v>354</v>
      </c>
      <c r="B3504" s="386" t="s">
        <v>16</v>
      </c>
      <c r="C3504" s="386"/>
      <c r="D3504" s="387">
        <v>45170</v>
      </c>
      <c r="E3504" s="386">
        <v>9</v>
      </c>
      <c r="F3504" s="386">
        <v>2023</v>
      </c>
      <c r="G3504" s="388">
        <v>0</v>
      </c>
      <c r="H3504" s="388">
        <v>25</v>
      </c>
      <c r="I3504" s="388">
        <v>0</v>
      </c>
      <c r="J3504" s="388">
        <v>0</v>
      </c>
      <c r="K3504" s="386" t="s">
        <v>354</v>
      </c>
      <c r="L3504" s="386" t="s">
        <v>41</v>
      </c>
      <c r="M3504" s="386" t="s">
        <v>383</v>
      </c>
      <c r="N3504" s="386" t="s">
        <v>380</v>
      </c>
      <c r="O3504" s="386" t="s">
        <v>384</v>
      </c>
      <c r="P3504" s="386" t="s">
        <v>46</v>
      </c>
      <c r="Q3504" s="386" t="s">
        <v>385</v>
      </c>
      <c r="R3504" s="386"/>
      <c r="S3504" s="386"/>
      <c r="T3504" s="386" t="s">
        <v>392</v>
      </c>
      <c r="U3504" s="386" t="s">
        <v>410</v>
      </c>
    </row>
    <row r="3505" spans="1:21">
      <c r="A3505" s="386" t="s">
        <v>354</v>
      </c>
      <c r="B3505" s="386" t="s">
        <v>17</v>
      </c>
      <c r="C3505" s="386"/>
      <c r="D3505" s="387">
        <v>45170</v>
      </c>
      <c r="E3505" s="386">
        <v>9</v>
      </c>
      <c r="F3505" s="386">
        <v>2023</v>
      </c>
      <c r="G3505" s="388">
        <v>0</v>
      </c>
      <c r="H3505" s="388">
        <v>25</v>
      </c>
      <c r="I3505" s="388">
        <v>0</v>
      </c>
      <c r="J3505" s="388">
        <v>0</v>
      </c>
      <c r="K3505" s="386" t="s">
        <v>354</v>
      </c>
      <c r="L3505" s="386" t="s">
        <v>41</v>
      </c>
      <c r="M3505" s="386" t="s">
        <v>383</v>
      </c>
      <c r="N3505" s="386" t="s">
        <v>380</v>
      </c>
      <c r="O3505" s="386" t="s">
        <v>384</v>
      </c>
      <c r="P3505" s="386" t="s">
        <v>46</v>
      </c>
      <c r="Q3505" s="386" t="s">
        <v>385</v>
      </c>
      <c r="R3505" s="386"/>
      <c r="S3505" s="386"/>
      <c r="T3505" s="386" t="s">
        <v>392</v>
      </c>
      <c r="U3505" s="386" t="s">
        <v>410</v>
      </c>
    </row>
    <row r="3506" spans="1:21">
      <c r="A3506" s="386" t="s">
        <v>354</v>
      </c>
      <c r="B3506" s="386" t="s">
        <v>132</v>
      </c>
      <c r="C3506" s="386"/>
      <c r="D3506" s="387">
        <v>45170</v>
      </c>
      <c r="E3506" s="386">
        <v>9</v>
      </c>
      <c r="F3506" s="386">
        <v>2023</v>
      </c>
      <c r="G3506" s="388">
        <v>0</v>
      </c>
      <c r="H3506" s="388">
        <v>25</v>
      </c>
      <c r="I3506" s="388">
        <v>0</v>
      </c>
      <c r="J3506" s="388">
        <v>0</v>
      </c>
      <c r="K3506" s="386" t="s">
        <v>354</v>
      </c>
      <c r="L3506" s="386" t="s">
        <v>41</v>
      </c>
      <c r="M3506" s="386" t="s">
        <v>383</v>
      </c>
      <c r="N3506" s="386" t="s">
        <v>380</v>
      </c>
      <c r="O3506" s="386" t="s">
        <v>384</v>
      </c>
      <c r="P3506" s="386" t="s">
        <v>46</v>
      </c>
      <c r="Q3506" s="386" t="s">
        <v>385</v>
      </c>
      <c r="R3506" s="386"/>
      <c r="S3506" s="386"/>
      <c r="T3506" s="386" t="s">
        <v>392</v>
      </c>
      <c r="U3506" s="386" t="s">
        <v>410</v>
      </c>
    </row>
    <row r="3507" spans="1:21">
      <c r="A3507" s="386" t="s">
        <v>354</v>
      </c>
      <c r="B3507" s="386" t="s">
        <v>13</v>
      </c>
      <c r="C3507" s="386"/>
      <c r="D3507" s="387">
        <v>45170</v>
      </c>
      <c r="E3507" s="386">
        <v>9</v>
      </c>
      <c r="F3507" s="386">
        <v>2023</v>
      </c>
      <c r="G3507" s="388">
        <v>0</v>
      </c>
      <c r="H3507" s="388">
        <v>25</v>
      </c>
      <c r="I3507" s="388">
        <v>0</v>
      </c>
      <c r="J3507" s="388">
        <v>0</v>
      </c>
      <c r="K3507" s="386" t="s">
        <v>354</v>
      </c>
      <c r="L3507" s="386" t="s">
        <v>41</v>
      </c>
      <c r="M3507" s="386" t="s">
        <v>383</v>
      </c>
      <c r="N3507" s="386" t="s">
        <v>380</v>
      </c>
      <c r="O3507" s="386" t="s">
        <v>384</v>
      </c>
      <c r="P3507" s="386" t="s">
        <v>46</v>
      </c>
      <c r="Q3507" s="386" t="s">
        <v>385</v>
      </c>
      <c r="R3507" s="386"/>
      <c r="S3507" s="386"/>
      <c r="T3507" s="386" t="s">
        <v>392</v>
      </c>
      <c r="U3507" s="386" t="s">
        <v>410</v>
      </c>
    </row>
    <row r="3508" spans="1:21">
      <c r="A3508" s="386" t="s">
        <v>354</v>
      </c>
      <c r="B3508" s="386" t="s">
        <v>14</v>
      </c>
      <c r="C3508" s="386"/>
      <c r="D3508" s="387">
        <v>45170</v>
      </c>
      <c r="E3508" s="386">
        <v>9</v>
      </c>
      <c r="F3508" s="386">
        <v>2023</v>
      </c>
      <c r="G3508" s="388">
        <v>0</v>
      </c>
      <c r="H3508" s="388">
        <v>25</v>
      </c>
      <c r="I3508" s="388">
        <v>0</v>
      </c>
      <c r="J3508" s="388">
        <v>0</v>
      </c>
      <c r="K3508" s="386" t="s">
        <v>354</v>
      </c>
      <c r="L3508" s="386" t="s">
        <v>41</v>
      </c>
      <c r="M3508" s="386" t="s">
        <v>383</v>
      </c>
      <c r="N3508" s="386" t="s">
        <v>380</v>
      </c>
      <c r="O3508" s="386" t="s">
        <v>384</v>
      </c>
      <c r="P3508" s="386" t="s">
        <v>46</v>
      </c>
      <c r="Q3508" s="386" t="s">
        <v>385</v>
      </c>
      <c r="R3508" s="386"/>
      <c r="S3508" s="386"/>
      <c r="T3508" s="386" t="s">
        <v>392</v>
      </c>
      <c r="U3508" s="386" t="s">
        <v>410</v>
      </c>
    </row>
    <row r="3509" spans="1:21">
      <c r="A3509" s="386" t="s">
        <v>112</v>
      </c>
      <c r="B3509" s="386" t="s">
        <v>7</v>
      </c>
      <c r="C3509" s="386"/>
      <c r="D3509" s="387">
        <v>45170</v>
      </c>
      <c r="E3509" s="386">
        <v>9</v>
      </c>
      <c r="F3509" s="386">
        <v>2023</v>
      </c>
      <c r="G3509" s="388">
        <v>3</v>
      </c>
      <c r="H3509" s="388">
        <v>25</v>
      </c>
      <c r="I3509" s="388">
        <v>0.25</v>
      </c>
      <c r="J3509" s="388">
        <v>2.25</v>
      </c>
      <c r="K3509" s="386" t="s">
        <v>112</v>
      </c>
      <c r="L3509" s="386" t="s">
        <v>72</v>
      </c>
      <c r="M3509" s="386" t="s">
        <v>244</v>
      </c>
      <c r="N3509" s="386" t="s">
        <v>62</v>
      </c>
      <c r="O3509" s="386" t="s">
        <v>113</v>
      </c>
      <c r="P3509" s="386" t="s">
        <v>60</v>
      </c>
      <c r="Q3509" s="386" t="s">
        <v>193</v>
      </c>
      <c r="R3509" s="386"/>
      <c r="S3509" s="386"/>
      <c r="T3509" s="386" t="s">
        <v>392</v>
      </c>
      <c r="U3509" s="386" t="s">
        <v>410</v>
      </c>
    </row>
    <row r="3510" spans="1:21">
      <c r="A3510" s="386" t="s">
        <v>112</v>
      </c>
      <c r="B3510" s="386" t="s">
        <v>8</v>
      </c>
      <c r="C3510" s="386"/>
      <c r="D3510" s="387">
        <v>45170</v>
      </c>
      <c r="E3510" s="386">
        <v>9</v>
      </c>
      <c r="F3510" s="386">
        <v>2023</v>
      </c>
      <c r="G3510" s="388">
        <v>0</v>
      </c>
      <c r="H3510" s="388">
        <v>25</v>
      </c>
      <c r="I3510" s="388">
        <v>0</v>
      </c>
      <c r="J3510" s="388">
        <v>0</v>
      </c>
      <c r="K3510" s="386" t="s">
        <v>112</v>
      </c>
      <c r="L3510" s="386" t="s">
        <v>72</v>
      </c>
      <c r="M3510" s="386" t="s">
        <v>244</v>
      </c>
      <c r="N3510" s="386" t="s">
        <v>62</v>
      </c>
      <c r="O3510" s="386" t="s">
        <v>113</v>
      </c>
      <c r="P3510" s="386" t="s">
        <v>60</v>
      </c>
      <c r="Q3510" s="386" t="s">
        <v>193</v>
      </c>
      <c r="R3510" s="386"/>
      <c r="S3510" s="386"/>
      <c r="T3510" s="386" t="s">
        <v>392</v>
      </c>
      <c r="U3510" s="386" t="s">
        <v>410</v>
      </c>
    </row>
    <row r="3511" spans="1:21">
      <c r="A3511" s="386" t="s">
        <v>112</v>
      </c>
      <c r="B3511" s="386" t="s">
        <v>9</v>
      </c>
      <c r="C3511" s="386"/>
      <c r="D3511" s="387">
        <v>45170</v>
      </c>
      <c r="E3511" s="386">
        <v>9</v>
      </c>
      <c r="F3511" s="386">
        <v>2023</v>
      </c>
      <c r="G3511" s="388">
        <v>3.5</v>
      </c>
      <c r="H3511" s="388">
        <v>25</v>
      </c>
      <c r="I3511" s="388">
        <v>0.29166666666666669</v>
      </c>
      <c r="J3511" s="388">
        <v>0.17</v>
      </c>
      <c r="K3511" s="386" t="s">
        <v>112</v>
      </c>
      <c r="L3511" s="386" t="s">
        <v>72</v>
      </c>
      <c r="M3511" s="386" t="s">
        <v>244</v>
      </c>
      <c r="N3511" s="386" t="s">
        <v>62</v>
      </c>
      <c r="O3511" s="386" t="s">
        <v>113</v>
      </c>
      <c r="P3511" s="386" t="s">
        <v>60</v>
      </c>
      <c r="Q3511" s="386" t="s">
        <v>193</v>
      </c>
      <c r="R3511" s="386"/>
      <c r="S3511" s="386"/>
      <c r="T3511" s="386" t="s">
        <v>392</v>
      </c>
      <c r="U3511" s="386" t="s">
        <v>410</v>
      </c>
    </row>
    <row r="3512" spans="1:21">
      <c r="A3512" s="386" t="s">
        <v>112</v>
      </c>
      <c r="B3512" s="386" t="s">
        <v>10</v>
      </c>
      <c r="C3512" s="386"/>
      <c r="D3512" s="387">
        <v>45170</v>
      </c>
      <c r="E3512" s="386">
        <v>9</v>
      </c>
      <c r="F3512" s="386">
        <v>2023</v>
      </c>
      <c r="G3512" s="388">
        <v>0.85</v>
      </c>
      <c r="H3512" s="388">
        <v>25</v>
      </c>
      <c r="I3512" s="388">
        <v>7.0833333333333331E-2</v>
      </c>
      <c r="J3512" s="388">
        <v>1E-3</v>
      </c>
      <c r="K3512" s="386" t="s">
        <v>112</v>
      </c>
      <c r="L3512" s="386" t="s">
        <v>72</v>
      </c>
      <c r="M3512" s="386" t="s">
        <v>244</v>
      </c>
      <c r="N3512" s="386" t="s">
        <v>62</v>
      </c>
      <c r="O3512" s="386" t="s">
        <v>113</v>
      </c>
      <c r="P3512" s="386" t="s">
        <v>60</v>
      </c>
      <c r="Q3512" s="386" t="s">
        <v>193</v>
      </c>
      <c r="R3512" s="386"/>
      <c r="S3512" s="386"/>
      <c r="T3512" s="386" t="s">
        <v>392</v>
      </c>
      <c r="U3512" s="386" t="s">
        <v>410</v>
      </c>
    </row>
    <row r="3513" spans="1:21">
      <c r="A3513" s="386" t="s">
        <v>112</v>
      </c>
      <c r="B3513" s="386" t="s">
        <v>5</v>
      </c>
      <c r="C3513" s="386"/>
      <c r="D3513" s="387">
        <v>45170</v>
      </c>
      <c r="E3513" s="386">
        <v>9</v>
      </c>
      <c r="F3513" s="386">
        <v>2023</v>
      </c>
      <c r="G3513" s="388">
        <v>0.75</v>
      </c>
      <c r="H3513" s="388">
        <v>25</v>
      </c>
      <c r="I3513" s="388">
        <v>6.25E-2</v>
      </c>
      <c r="J3513" s="388">
        <v>0.34</v>
      </c>
      <c r="K3513" s="386" t="s">
        <v>112</v>
      </c>
      <c r="L3513" s="386" t="s">
        <v>72</v>
      </c>
      <c r="M3513" s="386" t="s">
        <v>244</v>
      </c>
      <c r="N3513" s="386" t="s">
        <v>62</v>
      </c>
      <c r="O3513" s="386" t="s">
        <v>113</v>
      </c>
      <c r="P3513" s="386" t="s">
        <v>60</v>
      </c>
      <c r="Q3513" s="386" t="s">
        <v>193</v>
      </c>
      <c r="R3513" s="386"/>
      <c r="S3513" s="386"/>
      <c r="T3513" s="386" t="s">
        <v>392</v>
      </c>
      <c r="U3513" s="386" t="s">
        <v>410</v>
      </c>
    </row>
    <row r="3514" spans="1:21">
      <c r="A3514" s="386" t="s">
        <v>112</v>
      </c>
      <c r="B3514" s="386" t="s">
        <v>11</v>
      </c>
      <c r="C3514" s="386"/>
      <c r="D3514" s="387">
        <v>45170</v>
      </c>
      <c r="E3514" s="386">
        <v>9</v>
      </c>
      <c r="F3514" s="386">
        <v>2023</v>
      </c>
      <c r="G3514" s="388">
        <v>14.6</v>
      </c>
      <c r="H3514" s="388">
        <v>25</v>
      </c>
      <c r="I3514" s="388">
        <v>1.2166666666666666</v>
      </c>
      <c r="J3514" s="388">
        <v>0</v>
      </c>
      <c r="K3514" s="386" t="s">
        <v>112</v>
      </c>
      <c r="L3514" s="386" t="s">
        <v>72</v>
      </c>
      <c r="M3514" s="386" t="s">
        <v>244</v>
      </c>
      <c r="N3514" s="386" t="s">
        <v>62</v>
      </c>
      <c r="O3514" s="386" t="s">
        <v>113</v>
      </c>
      <c r="P3514" s="386" t="s">
        <v>60</v>
      </c>
      <c r="Q3514" s="386" t="s">
        <v>193</v>
      </c>
      <c r="R3514" s="386"/>
      <c r="S3514" s="386"/>
      <c r="T3514" s="386" t="s">
        <v>392</v>
      </c>
      <c r="U3514" s="386" t="s">
        <v>410</v>
      </c>
    </row>
    <row r="3515" spans="1:21">
      <c r="A3515" s="386" t="s">
        <v>112</v>
      </c>
      <c r="B3515" s="386" t="s">
        <v>12</v>
      </c>
      <c r="C3515" s="386"/>
      <c r="D3515" s="387">
        <v>45170</v>
      </c>
      <c r="E3515" s="386">
        <v>9</v>
      </c>
      <c r="F3515" s="386">
        <v>2023</v>
      </c>
      <c r="G3515" s="388">
        <v>5.5</v>
      </c>
      <c r="H3515" s="388">
        <v>25</v>
      </c>
      <c r="I3515" s="388">
        <v>0.45833333333333331</v>
      </c>
      <c r="J3515" s="388">
        <v>0</v>
      </c>
      <c r="K3515" s="386" t="s">
        <v>112</v>
      </c>
      <c r="L3515" s="386" t="s">
        <v>72</v>
      </c>
      <c r="M3515" s="386" t="s">
        <v>244</v>
      </c>
      <c r="N3515" s="386" t="s">
        <v>62</v>
      </c>
      <c r="O3515" s="386" t="s">
        <v>113</v>
      </c>
      <c r="P3515" s="386" t="s">
        <v>60</v>
      </c>
      <c r="Q3515" s="386" t="s">
        <v>193</v>
      </c>
      <c r="R3515" s="386"/>
      <c r="S3515" s="386"/>
      <c r="T3515" s="386" t="s">
        <v>392</v>
      </c>
      <c r="U3515" s="386" t="s">
        <v>410</v>
      </c>
    </row>
    <row r="3516" spans="1:21">
      <c r="A3516" s="386" t="s">
        <v>112</v>
      </c>
      <c r="B3516" s="386" t="s">
        <v>15</v>
      </c>
      <c r="C3516" s="386"/>
      <c r="D3516" s="387">
        <v>45170</v>
      </c>
      <c r="E3516" s="386">
        <v>9</v>
      </c>
      <c r="F3516" s="386">
        <v>2023</v>
      </c>
      <c r="G3516" s="388">
        <v>0.75</v>
      </c>
      <c r="H3516" s="388">
        <v>25</v>
      </c>
      <c r="I3516" s="388">
        <v>6.25E-2</v>
      </c>
      <c r="J3516" s="388">
        <v>0</v>
      </c>
      <c r="K3516" s="386" t="s">
        <v>112</v>
      </c>
      <c r="L3516" s="386" t="s">
        <v>72</v>
      </c>
      <c r="M3516" s="386" t="s">
        <v>244</v>
      </c>
      <c r="N3516" s="386" t="s">
        <v>62</v>
      </c>
      <c r="O3516" s="386" t="s">
        <v>113</v>
      </c>
      <c r="P3516" s="386" t="s">
        <v>60</v>
      </c>
      <c r="Q3516" s="386" t="s">
        <v>193</v>
      </c>
      <c r="R3516" s="386"/>
      <c r="S3516" s="386"/>
      <c r="T3516" s="386" t="s">
        <v>392</v>
      </c>
      <c r="U3516" s="386" t="s">
        <v>410</v>
      </c>
    </row>
    <row r="3517" spans="1:21">
      <c r="A3517" s="386" t="s">
        <v>112</v>
      </c>
      <c r="B3517" s="386" t="s">
        <v>16</v>
      </c>
      <c r="C3517" s="386"/>
      <c r="D3517" s="387">
        <v>45170</v>
      </c>
      <c r="E3517" s="386">
        <v>9</v>
      </c>
      <c r="F3517" s="386">
        <v>2023</v>
      </c>
      <c r="G3517" s="388">
        <v>0.05</v>
      </c>
      <c r="H3517" s="388">
        <v>25</v>
      </c>
      <c r="I3517" s="388">
        <v>4.1666666666666666E-3</v>
      </c>
      <c r="J3517" s="388">
        <v>0</v>
      </c>
      <c r="K3517" s="386" t="s">
        <v>112</v>
      </c>
      <c r="L3517" s="386" t="s">
        <v>72</v>
      </c>
      <c r="M3517" s="386" t="s">
        <v>244</v>
      </c>
      <c r="N3517" s="386" t="s">
        <v>62</v>
      </c>
      <c r="O3517" s="386" t="s">
        <v>113</v>
      </c>
      <c r="P3517" s="386" t="s">
        <v>60</v>
      </c>
      <c r="Q3517" s="386" t="s">
        <v>193</v>
      </c>
      <c r="R3517" s="386"/>
      <c r="S3517" s="386"/>
      <c r="T3517" s="386" t="s">
        <v>392</v>
      </c>
      <c r="U3517" s="386" t="s">
        <v>410</v>
      </c>
    </row>
    <row r="3518" spans="1:21">
      <c r="A3518" s="386" t="s">
        <v>112</v>
      </c>
      <c r="B3518" s="386" t="s">
        <v>17</v>
      </c>
      <c r="C3518" s="386"/>
      <c r="D3518" s="387">
        <v>45170</v>
      </c>
      <c r="E3518" s="386">
        <v>9</v>
      </c>
      <c r="F3518" s="386">
        <v>2023</v>
      </c>
      <c r="G3518" s="388">
        <v>1</v>
      </c>
      <c r="H3518" s="388">
        <v>25</v>
      </c>
      <c r="I3518" s="388">
        <v>8.3333333333333329E-2</v>
      </c>
      <c r="J3518" s="388">
        <v>0</v>
      </c>
      <c r="K3518" s="386" t="s">
        <v>112</v>
      </c>
      <c r="L3518" s="386" t="s">
        <v>72</v>
      </c>
      <c r="M3518" s="386" t="s">
        <v>244</v>
      </c>
      <c r="N3518" s="386" t="s">
        <v>62</v>
      </c>
      <c r="O3518" s="386" t="s">
        <v>113</v>
      </c>
      <c r="P3518" s="386" t="s">
        <v>60</v>
      </c>
      <c r="Q3518" s="386" t="s">
        <v>193</v>
      </c>
      <c r="R3518" s="386"/>
      <c r="S3518" s="386"/>
      <c r="T3518" s="386" t="s">
        <v>392</v>
      </c>
      <c r="U3518" s="386" t="s">
        <v>410</v>
      </c>
    </row>
    <row r="3519" spans="1:21">
      <c r="A3519" s="386" t="s">
        <v>112</v>
      </c>
      <c r="B3519" s="386" t="s">
        <v>132</v>
      </c>
      <c r="C3519" s="386"/>
      <c r="D3519" s="387">
        <v>45170</v>
      </c>
      <c r="E3519" s="386">
        <v>9</v>
      </c>
      <c r="F3519" s="386">
        <v>2023</v>
      </c>
      <c r="G3519" s="388">
        <v>0</v>
      </c>
      <c r="H3519" s="388">
        <v>25</v>
      </c>
      <c r="I3519" s="388">
        <v>0</v>
      </c>
      <c r="J3519" s="388">
        <v>0</v>
      </c>
      <c r="K3519" s="386" t="s">
        <v>112</v>
      </c>
      <c r="L3519" s="386" t="s">
        <v>72</v>
      </c>
      <c r="M3519" s="386" t="s">
        <v>244</v>
      </c>
      <c r="N3519" s="386" t="s">
        <v>62</v>
      </c>
      <c r="O3519" s="386" t="s">
        <v>113</v>
      </c>
      <c r="P3519" s="386" t="s">
        <v>60</v>
      </c>
      <c r="Q3519" s="386" t="s">
        <v>193</v>
      </c>
      <c r="R3519" s="386"/>
      <c r="S3519" s="386"/>
      <c r="T3519" s="386" t="s">
        <v>392</v>
      </c>
      <c r="U3519" s="386" t="s">
        <v>410</v>
      </c>
    </row>
    <row r="3520" spans="1:21">
      <c r="A3520" s="386" t="s">
        <v>112</v>
      </c>
      <c r="B3520" s="386" t="s">
        <v>13</v>
      </c>
      <c r="C3520" s="386"/>
      <c r="D3520" s="387">
        <v>45170</v>
      </c>
      <c r="E3520" s="386">
        <v>9</v>
      </c>
      <c r="F3520" s="386">
        <v>2023</v>
      </c>
      <c r="G3520" s="388">
        <v>0</v>
      </c>
      <c r="H3520" s="388">
        <v>25</v>
      </c>
      <c r="I3520" s="388">
        <v>0</v>
      </c>
      <c r="J3520" s="388">
        <v>0</v>
      </c>
      <c r="K3520" s="386" t="s">
        <v>112</v>
      </c>
      <c r="L3520" s="386" t="s">
        <v>72</v>
      </c>
      <c r="M3520" s="386" t="s">
        <v>244</v>
      </c>
      <c r="N3520" s="386" t="s">
        <v>62</v>
      </c>
      <c r="O3520" s="386" t="s">
        <v>113</v>
      </c>
      <c r="P3520" s="386" t="s">
        <v>60</v>
      </c>
      <c r="Q3520" s="386" t="s">
        <v>193</v>
      </c>
      <c r="R3520" s="386"/>
      <c r="S3520" s="386"/>
      <c r="T3520" s="386" t="s">
        <v>392</v>
      </c>
      <c r="U3520" s="386" t="s">
        <v>410</v>
      </c>
    </row>
    <row r="3521" spans="1:21">
      <c r="A3521" s="386" t="s">
        <v>112</v>
      </c>
      <c r="B3521" s="386" t="s">
        <v>14</v>
      </c>
      <c r="C3521" s="386"/>
      <c r="D3521" s="387">
        <v>45170</v>
      </c>
      <c r="E3521" s="386">
        <v>9</v>
      </c>
      <c r="F3521" s="386">
        <v>2023</v>
      </c>
      <c r="G3521" s="388">
        <v>0</v>
      </c>
      <c r="H3521" s="388">
        <v>25</v>
      </c>
      <c r="I3521" s="388">
        <v>0</v>
      </c>
      <c r="J3521" s="388">
        <v>0</v>
      </c>
      <c r="K3521" s="386" t="s">
        <v>112</v>
      </c>
      <c r="L3521" s="386" t="s">
        <v>72</v>
      </c>
      <c r="M3521" s="386" t="s">
        <v>244</v>
      </c>
      <c r="N3521" s="386" t="s">
        <v>62</v>
      </c>
      <c r="O3521" s="386" t="s">
        <v>113</v>
      </c>
      <c r="P3521" s="386" t="s">
        <v>60</v>
      </c>
      <c r="Q3521" s="386" t="s">
        <v>193</v>
      </c>
      <c r="R3521" s="386"/>
      <c r="S3521" s="386"/>
      <c r="T3521" s="386" t="s">
        <v>392</v>
      </c>
      <c r="U3521" s="386" t="s">
        <v>410</v>
      </c>
    </row>
    <row r="3522" spans="1:21">
      <c r="A3522" s="386" t="s">
        <v>114</v>
      </c>
      <c r="B3522" s="386" t="s">
        <v>7</v>
      </c>
      <c r="C3522" s="386"/>
      <c r="D3522" s="387">
        <v>45170</v>
      </c>
      <c r="E3522" s="386">
        <v>9</v>
      </c>
      <c r="F3522" s="386">
        <v>2023</v>
      </c>
      <c r="G3522" s="388">
        <v>50</v>
      </c>
      <c r="H3522" s="388">
        <v>25</v>
      </c>
      <c r="I3522" s="388">
        <v>4.166666666666667</v>
      </c>
      <c r="J3522" s="388">
        <v>0</v>
      </c>
      <c r="K3522" s="386" t="s">
        <v>114</v>
      </c>
      <c r="L3522" s="386" t="s">
        <v>41</v>
      </c>
      <c r="M3522" s="386" t="s">
        <v>383</v>
      </c>
      <c r="N3522" s="386" t="s">
        <v>83</v>
      </c>
      <c r="O3522" s="386" t="s">
        <v>251</v>
      </c>
      <c r="P3522" s="386" t="s">
        <v>46</v>
      </c>
      <c r="Q3522" s="386" t="s">
        <v>115</v>
      </c>
      <c r="R3522" s="386"/>
      <c r="S3522" s="386"/>
      <c r="T3522" s="386" t="s">
        <v>392</v>
      </c>
      <c r="U3522" s="386" t="s">
        <v>410</v>
      </c>
    </row>
    <row r="3523" spans="1:21">
      <c r="A3523" s="386" t="s">
        <v>114</v>
      </c>
      <c r="B3523" s="386" t="s">
        <v>8</v>
      </c>
      <c r="C3523" s="386"/>
      <c r="D3523" s="387">
        <v>45170</v>
      </c>
      <c r="E3523" s="386">
        <v>9</v>
      </c>
      <c r="F3523" s="386">
        <v>2023</v>
      </c>
      <c r="G3523" s="388">
        <v>30</v>
      </c>
      <c r="H3523" s="388">
        <v>25</v>
      </c>
      <c r="I3523" s="388">
        <v>2.5</v>
      </c>
      <c r="J3523" s="388">
        <v>0</v>
      </c>
      <c r="K3523" s="386" t="s">
        <v>114</v>
      </c>
      <c r="L3523" s="386" t="s">
        <v>41</v>
      </c>
      <c r="M3523" s="386" t="s">
        <v>383</v>
      </c>
      <c r="N3523" s="386" t="s">
        <v>83</v>
      </c>
      <c r="O3523" s="386" t="s">
        <v>251</v>
      </c>
      <c r="P3523" s="386" t="s">
        <v>46</v>
      </c>
      <c r="Q3523" s="386" t="s">
        <v>115</v>
      </c>
      <c r="R3523" s="386"/>
      <c r="S3523" s="386"/>
      <c r="T3523" s="386" t="s">
        <v>392</v>
      </c>
      <c r="U3523" s="386" t="s">
        <v>410</v>
      </c>
    </row>
    <row r="3524" spans="1:21">
      <c r="A3524" s="386" t="s">
        <v>114</v>
      </c>
      <c r="B3524" s="386" t="s">
        <v>9</v>
      </c>
      <c r="C3524" s="386"/>
      <c r="D3524" s="387">
        <v>45170</v>
      </c>
      <c r="E3524" s="386">
        <v>9</v>
      </c>
      <c r="F3524" s="386">
        <v>2023</v>
      </c>
      <c r="G3524" s="388">
        <v>100</v>
      </c>
      <c r="H3524" s="388">
        <v>25</v>
      </c>
      <c r="I3524" s="388">
        <v>8.3333333333333339</v>
      </c>
      <c r="J3524" s="388">
        <v>3.51</v>
      </c>
      <c r="K3524" s="386" t="s">
        <v>114</v>
      </c>
      <c r="L3524" s="386" t="s">
        <v>41</v>
      </c>
      <c r="M3524" s="386" t="s">
        <v>383</v>
      </c>
      <c r="N3524" s="386" t="s">
        <v>83</v>
      </c>
      <c r="O3524" s="386" t="s">
        <v>251</v>
      </c>
      <c r="P3524" s="386" t="s">
        <v>46</v>
      </c>
      <c r="Q3524" s="386" t="s">
        <v>115</v>
      </c>
      <c r="R3524" s="386"/>
      <c r="S3524" s="386"/>
      <c r="T3524" s="386" t="s">
        <v>392</v>
      </c>
      <c r="U3524" s="386" t="s">
        <v>410</v>
      </c>
    </row>
    <row r="3525" spans="1:21">
      <c r="A3525" s="386" t="s">
        <v>114</v>
      </c>
      <c r="B3525" s="386" t="s">
        <v>10</v>
      </c>
      <c r="C3525" s="386"/>
      <c r="D3525" s="387">
        <v>45170</v>
      </c>
      <c r="E3525" s="386">
        <v>9</v>
      </c>
      <c r="F3525" s="386">
        <v>2023</v>
      </c>
      <c r="G3525" s="388">
        <v>58</v>
      </c>
      <c r="H3525" s="388">
        <v>25</v>
      </c>
      <c r="I3525" s="388">
        <v>4.833333333333333</v>
      </c>
      <c r="J3525" s="388">
        <v>1.0900000000000001</v>
      </c>
      <c r="K3525" s="386" t="s">
        <v>114</v>
      </c>
      <c r="L3525" s="386" t="s">
        <v>41</v>
      </c>
      <c r="M3525" s="386" t="s">
        <v>383</v>
      </c>
      <c r="N3525" s="386" t="s">
        <v>83</v>
      </c>
      <c r="O3525" s="386" t="s">
        <v>251</v>
      </c>
      <c r="P3525" s="386" t="s">
        <v>46</v>
      </c>
      <c r="Q3525" s="386" t="s">
        <v>115</v>
      </c>
      <c r="R3525" s="386"/>
      <c r="S3525" s="386"/>
      <c r="T3525" s="386" t="s">
        <v>392</v>
      </c>
      <c r="U3525" s="386" t="s">
        <v>410</v>
      </c>
    </row>
    <row r="3526" spans="1:21">
      <c r="A3526" s="386" t="s">
        <v>114</v>
      </c>
      <c r="B3526" s="386" t="s">
        <v>5</v>
      </c>
      <c r="C3526" s="386"/>
      <c r="D3526" s="387">
        <v>45170</v>
      </c>
      <c r="E3526" s="386">
        <v>9</v>
      </c>
      <c r="F3526" s="386">
        <v>2023</v>
      </c>
      <c r="G3526" s="388">
        <v>56</v>
      </c>
      <c r="H3526" s="388">
        <v>25</v>
      </c>
      <c r="I3526" s="388">
        <v>4.666666666666667</v>
      </c>
      <c r="J3526" s="388">
        <v>0</v>
      </c>
      <c r="K3526" s="386" t="s">
        <v>114</v>
      </c>
      <c r="L3526" s="386" t="s">
        <v>41</v>
      </c>
      <c r="M3526" s="386" t="s">
        <v>383</v>
      </c>
      <c r="N3526" s="386" t="s">
        <v>83</v>
      </c>
      <c r="O3526" s="386" t="s">
        <v>251</v>
      </c>
      <c r="P3526" s="386" t="s">
        <v>46</v>
      </c>
      <c r="Q3526" s="386" t="s">
        <v>115</v>
      </c>
      <c r="R3526" s="386"/>
      <c r="S3526" s="386"/>
      <c r="T3526" s="386" t="s">
        <v>392</v>
      </c>
      <c r="U3526" s="386" t="s">
        <v>410</v>
      </c>
    </row>
    <row r="3527" spans="1:21">
      <c r="A3527" s="386" t="s">
        <v>114</v>
      </c>
      <c r="B3527" s="386" t="s">
        <v>11</v>
      </c>
      <c r="C3527" s="386"/>
      <c r="D3527" s="387">
        <v>45170</v>
      </c>
      <c r="E3527" s="386">
        <v>9</v>
      </c>
      <c r="F3527" s="386">
        <v>2023</v>
      </c>
      <c r="G3527" s="388">
        <v>150</v>
      </c>
      <c r="H3527" s="388">
        <v>25</v>
      </c>
      <c r="I3527" s="388">
        <v>12.5</v>
      </c>
      <c r="J3527" s="388">
        <v>0</v>
      </c>
      <c r="K3527" s="386" t="s">
        <v>114</v>
      </c>
      <c r="L3527" s="386" t="s">
        <v>41</v>
      </c>
      <c r="M3527" s="386" t="s">
        <v>383</v>
      </c>
      <c r="N3527" s="386" t="s">
        <v>83</v>
      </c>
      <c r="O3527" s="386" t="s">
        <v>251</v>
      </c>
      <c r="P3527" s="386" t="s">
        <v>46</v>
      </c>
      <c r="Q3527" s="386" t="s">
        <v>115</v>
      </c>
      <c r="R3527" s="386"/>
      <c r="S3527" s="386"/>
      <c r="T3527" s="386" t="s">
        <v>392</v>
      </c>
      <c r="U3527" s="386" t="s">
        <v>410</v>
      </c>
    </row>
    <row r="3528" spans="1:21">
      <c r="A3528" s="386" t="s">
        <v>114</v>
      </c>
      <c r="B3528" s="386" t="s">
        <v>12</v>
      </c>
      <c r="C3528" s="386"/>
      <c r="D3528" s="387">
        <v>45170</v>
      </c>
      <c r="E3528" s="386">
        <v>9</v>
      </c>
      <c r="F3528" s="386">
        <v>2023</v>
      </c>
      <c r="G3528" s="388">
        <v>30</v>
      </c>
      <c r="H3528" s="388">
        <v>25</v>
      </c>
      <c r="I3528" s="388">
        <v>2.5</v>
      </c>
      <c r="J3528" s="388">
        <v>0</v>
      </c>
      <c r="K3528" s="386" t="s">
        <v>114</v>
      </c>
      <c r="L3528" s="386" t="s">
        <v>41</v>
      </c>
      <c r="M3528" s="386" t="s">
        <v>383</v>
      </c>
      <c r="N3528" s="386" t="s">
        <v>83</v>
      </c>
      <c r="O3528" s="386" t="s">
        <v>251</v>
      </c>
      <c r="P3528" s="386" t="s">
        <v>46</v>
      </c>
      <c r="Q3528" s="386" t="s">
        <v>115</v>
      </c>
      <c r="R3528" s="386"/>
      <c r="S3528" s="386"/>
      <c r="T3528" s="386" t="s">
        <v>392</v>
      </c>
      <c r="U3528" s="386" t="s">
        <v>410</v>
      </c>
    </row>
    <row r="3529" spans="1:21">
      <c r="A3529" s="386" t="s">
        <v>114</v>
      </c>
      <c r="B3529" s="386" t="s">
        <v>15</v>
      </c>
      <c r="C3529" s="386"/>
      <c r="D3529" s="387">
        <v>45170</v>
      </c>
      <c r="E3529" s="386">
        <v>9</v>
      </c>
      <c r="F3529" s="386">
        <v>2023</v>
      </c>
      <c r="G3529" s="388">
        <v>0</v>
      </c>
      <c r="H3529" s="388">
        <v>25</v>
      </c>
      <c r="I3529" s="388">
        <v>0</v>
      </c>
      <c r="J3529" s="388">
        <v>0</v>
      </c>
      <c r="K3529" s="386" t="s">
        <v>114</v>
      </c>
      <c r="L3529" s="386" t="s">
        <v>41</v>
      </c>
      <c r="M3529" s="386" t="s">
        <v>383</v>
      </c>
      <c r="N3529" s="386" t="s">
        <v>83</v>
      </c>
      <c r="O3529" s="386" t="s">
        <v>251</v>
      </c>
      <c r="P3529" s="386" t="s">
        <v>46</v>
      </c>
      <c r="Q3529" s="386" t="s">
        <v>115</v>
      </c>
      <c r="R3529" s="386"/>
      <c r="S3529" s="386"/>
      <c r="T3529" s="386" t="s">
        <v>392</v>
      </c>
      <c r="U3529" s="386" t="s">
        <v>410</v>
      </c>
    </row>
    <row r="3530" spans="1:21">
      <c r="A3530" s="386" t="s">
        <v>114</v>
      </c>
      <c r="B3530" s="386" t="s">
        <v>16</v>
      </c>
      <c r="C3530" s="386"/>
      <c r="D3530" s="387">
        <v>45170</v>
      </c>
      <c r="E3530" s="386">
        <v>9</v>
      </c>
      <c r="F3530" s="386">
        <v>2023</v>
      </c>
      <c r="G3530" s="388">
        <v>38</v>
      </c>
      <c r="H3530" s="388">
        <v>25</v>
      </c>
      <c r="I3530" s="388">
        <v>3.1666666666666665</v>
      </c>
      <c r="J3530" s="388">
        <v>0</v>
      </c>
      <c r="K3530" s="386" t="s">
        <v>114</v>
      </c>
      <c r="L3530" s="386" t="s">
        <v>41</v>
      </c>
      <c r="M3530" s="386" t="s">
        <v>383</v>
      </c>
      <c r="N3530" s="386" t="s">
        <v>83</v>
      </c>
      <c r="O3530" s="386" t="s">
        <v>251</v>
      </c>
      <c r="P3530" s="386" t="s">
        <v>46</v>
      </c>
      <c r="Q3530" s="386" t="s">
        <v>115</v>
      </c>
      <c r="R3530" s="386"/>
      <c r="S3530" s="386"/>
      <c r="T3530" s="386" t="s">
        <v>392</v>
      </c>
      <c r="U3530" s="386" t="s">
        <v>410</v>
      </c>
    </row>
    <row r="3531" spans="1:21">
      <c r="A3531" s="386" t="s">
        <v>114</v>
      </c>
      <c r="B3531" s="386" t="s">
        <v>17</v>
      </c>
      <c r="C3531" s="386"/>
      <c r="D3531" s="387">
        <v>45170</v>
      </c>
      <c r="E3531" s="386">
        <v>9</v>
      </c>
      <c r="F3531" s="386">
        <v>2023</v>
      </c>
      <c r="G3531" s="388">
        <v>38</v>
      </c>
      <c r="H3531" s="388">
        <v>25</v>
      </c>
      <c r="I3531" s="388">
        <v>3.1666666666666665</v>
      </c>
      <c r="J3531" s="388">
        <v>0.69</v>
      </c>
      <c r="K3531" s="386" t="s">
        <v>114</v>
      </c>
      <c r="L3531" s="386" t="s">
        <v>41</v>
      </c>
      <c r="M3531" s="386" t="s">
        <v>383</v>
      </c>
      <c r="N3531" s="386" t="s">
        <v>83</v>
      </c>
      <c r="O3531" s="386" t="s">
        <v>251</v>
      </c>
      <c r="P3531" s="386" t="s">
        <v>46</v>
      </c>
      <c r="Q3531" s="386" t="s">
        <v>115</v>
      </c>
      <c r="R3531" s="386"/>
      <c r="S3531" s="386"/>
      <c r="T3531" s="386" t="s">
        <v>392</v>
      </c>
      <c r="U3531" s="386" t="s">
        <v>410</v>
      </c>
    </row>
    <row r="3532" spans="1:21">
      <c r="A3532" s="386" t="s">
        <v>114</v>
      </c>
      <c r="B3532" s="386" t="s">
        <v>132</v>
      </c>
      <c r="C3532" s="386"/>
      <c r="D3532" s="387">
        <v>45170</v>
      </c>
      <c r="E3532" s="386">
        <v>9</v>
      </c>
      <c r="F3532" s="386">
        <v>2023</v>
      </c>
      <c r="G3532" s="388">
        <v>0</v>
      </c>
      <c r="H3532" s="388">
        <v>25</v>
      </c>
      <c r="I3532" s="388">
        <v>0</v>
      </c>
      <c r="J3532" s="388">
        <v>0</v>
      </c>
      <c r="K3532" s="386" t="s">
        <v>114</v>
      </c>
      <c r="L3532" s="386" t="s">
        <v>41</v>
      </c>
      <c r="M3532" s="386" t="s">
        <v>383</v>
      </c>
      <c r="N3532" s="386" t="s">
        <v>83</v>
      </c>
      <c r="O3532" s="386" t="s">
        <v>251</v>
      </c>
      <c r="P3532" s="386" t="s">
        <v>46</v>
      </c>
      <c r="Q3532" s="386" t="s">
        <v>115</v>
      </c>
      <c r="R3532" s="386"/>
      <c r="S3532" s="386"/>
      <c r="T3532" s="386" t="s">
        <v>392</v>
      </c>
      <c r="U3532" s="386" t="s">
        <v>410</v>
      </c>
    </row>
    <row r="3533" spans="1:21">
      <c r="A3533" s="386" t="s">
        <v>114</v>
      </c>
      <c r="B3533" s="386" t="s">
        <v>13</v>
      </c>
      <c r="C3533" s="386"/>
      <c r="D3533" s="387">
        <v>45170</v>
      </c>
      <c r="E3533" s="386">
        <v>9</v>
      </c>
      <c r="F3533" s="386">
        <v>2023</v>
      </c>
      <c r="G3533" s="388">
        <v>0</v>
      </c>
      <c r="H3533" s="388">
        <v>25</v>
      </c>
      <c r="I3533" s="388">
        <v>0</v>
      </c>
      <c r="J3533" s="388">
        <v>0</v>
      </c>
      <c r="K3533" s="386" t="s">
        <v>114</v>
      </c>
      <c r="L3533" s="386" t="s">
        <v>41</v>
      </c>
      <c r="M3533" s="386" t="s">
        <v>383</v>
      </c>
      <c r="N3533" s="386" t="s">
        <v>83</v>
      </c>
      <c r="O3533" s="386" t="s">
        <v>251</v>
      </c>
      <c r="P3533" s="386" t="s">
        <v>46</v>
      </c>
      <c r="Q3533" s="386" t="s">
        <v>115</v>
      </c>
      <c r="R3533" s="386"/>
      <c r="S3533" s="386"/>
      <c r="T3533" s="386" t="s">
        <v>392</v>
      </c>
      <c r="U3533" s="386" t="s">
        <v>410</v>
      </c>
    </row>
    <row r="3534" spans="1:21">
      <c r="A3534" s="386" t="s">
        <v>114</v>
      </c>
      <c r="B3534" s="386" t="s">
        <v>14</v>
      </c>
      <c r="C3534" s="386"/>
      <c r="D3534" s="387">
        <v>45170</v>
      </c>
      <c r="E3534" s="386">
        <v>9</v>
      </c>
      <c r="F3534" s="386">
        <v>2023</v>
      </c>
      <c r="G3534" s="388">
        <v>0</v>
      </c>
      <c r="H3534" s="388">
        <v>25</v>
      </c>
      <c r="I3534" s="388">
        <v>0</v>
      </c>
      <c r="J3534" s="388">
        <v>0</v>
      </c>
      <c r="K3534" s="386" t="s">
        <v>114</v>
      </c>
      <c r="L3534" s="386" t="s">
        <v>41</v>
      </c>
      <c r="M3534" s="386" t="s">
        <v>383</v>
      </c>
      <c r="N3534" s="386" t="s">
        <v>83</v>
      </c>
      <c r="O3534" s="386" t="s">
        <v>251</v>
      </c>
      <c r="P3534" s="386" t="s">
        <v>46</v>
      </c>
      <c r="Q3534" s="386" t="s">
        <v>115</v>
      </c>
      <c r="R3534" s="386"/>
      <c r="S3534" s="386"/>
      <c r="T3534" s="386" t="s">
        <v>392</v>
      </c>
      <c r="U3534" s="386" t="s">
        <v>410</v>
      </c>
    </row>
    <row r="3535" spans="1:21">
      <c r="A3535" s="386" t="s">
        <v>116</v>
      </c>
      <c r="B3535" s="386" t="s">
        <v>7</v>
      </c>
      <c r="C3535" s="386"/>
      <c r="D3535" s="387">
        <v>45170</v>
      </c>
      <c r="E3535" s="386">
        <v>9</v>
      </c>
      <c r="F3535" s="386">
        <v>2023</v>
      </c>
      <c r="G3535" s="388">
        <v>53.1</v>
      </c>
      <c r="H3535" s="388">
        <v>25</v>
      </c>
      <c r="I3535" s="388">
        <v>4.4249999999999998</v>
      </c>
      <c r="J3535" s="388">
        <v>0.51</v>
      </c>
      <c r="K3535" s="386" t="s">
        <v>86</v>
      </c>
      <c r="L3535" s="386" t="s">
        <v>86</v>
      </c>
      <c r="M3535" s="386" t="s">
        <v>386</v>
      </c>
      <c r="N3535" s="386" t="s">
        <v>387</v>
      </c>
      <c r="O3535" s="386" t="s">
        <v>117</v>
      </c>
      <c r="P3535" s="386" t="s">
        <v>90</v>
      </c>
      <c r="Q3535" s="386" t="s">
        <v>221</v>
      </c>
      <c r="R3535" s="386"/>
      <c r="S3535" s="386"/>
      <c r="T3535" s="386" t="s">
        <v>392</v>
      </c>
      <c r="U3535" s="386" t="s">
        <v>410</v>
      </c>
    </row>
    <row r="3536" spans="1:21">
      <c r="A3536" s="386" t="s">
        <v>116</v>
      </c>
      <c r="B3536" s="386" t="s">
        <v>130</v>
      </c>
      <c r="C3536" s="386"/>
      <c r="D3536" s="387">
        <v>45170</v>
      </c>
      <c r="E3536" s="386">
        <v>9</v>
      </c>
      <c r="F3536" s="386">
        <v>2023</v>
      </c>
      <c r="G3536" s="388">
        <v>53.1</v>
      </c>
      <c r="H3536" s="388">
        <v>25</v>
      </c>
      <c r="I3536" s="388">
        <v>4.4249999999999998</v>
      </c>
      <c r="J3536" s="388">
        <v>0.2767</v>
      </c>
      <c r="K3536" s="386" t="s">
        <v>86</v>
      </c>
      <c r="L3536" s="386" t="s">
        <v>86</v>
      </c>
      <c r="M3536" s="386" t="s">
        <v>386</v>
      </c>
      <c r="N3536" s="386" t="s">
        <v>387</v>
      </c>
      <c r="O3536" s="386" t="s">
        <v>117</v>
      </c>
      <c r="P3536" s="386" t="s">
        <v>90</v>
      </c>
      <c r="Q3536" s="386" t="s">
        <v>221</v>
      </c>
      <c r="R3536" s="386"/>
      <c r="S3536" s="386"/>
      <c r="T3536" s="386" t="s">
        <v>392</v>
      </c>
      <c r="U3536" s="386" t="s">
        <v>410</v>
      </c>
    </row>
    <row r="3537" spans="1:21">
      <c r="A3537" s="386" t="s">
        <v>116</v>
      </c>
      <c r="B3537" s="386" t="s">
        <v>131</v>
      </c>
      <c r="C3537" s="386"/>
      <c r="D3537" s="387">
        <v>45170</v>
      </c>
      <c r="E3537" s="386">
        <v>9</v>
      </c>
      <c r="F3537" s="386">
        <v>2023</v>
      </c>
      <c r="G3537" s="388">
        <v>53.1</v>
      </c>
      <c r="H3537" s="388">
        <v>25</v>
      </c>
      <c r="I3537" s="388">
        <v>4.4249999999999998</v>
      </c>
      <c r="J3537" s="388">
        <v>24.285884437461078</v>
      </c>
      <c r="K3537" s="386" t="s">
        <v>86</v>
      </c>
      <c r="L3537" s="386" t="s">
        <v>86</v>
      </c>
      <c r="M3537" s="386" t="s">
        <v>386</v>
      </c>
      <c r="N3537" s="386" t="s">
        <v>387</v>
      </c>
      <c r="O3537" s="386" t="s">
        <v>117</v>
      </c>
      <c r="P3537" s="386" t="s">
        <v>90</v>
      </c>
      <c r="Q3537" s="386" t="s">
        <v>221</v>
      </c>
      <c r="R3537" s="386"/>
      <c r="S3537" s="386"/>
      <c r="T3537" s="386" t="s">
        <v>392</v>
      </c>
      <c r="U3537" s="386" t="s">
        <v>410</v>
      </c>
    </row>
    <row r="3538" spans="1:21">
      <c r="A3538" s="386" t="s">
        <v>116</v>
      </c>
      <c r="B3538" s="386" t="s">
        <v>9</v>
      </c>
      <c r="C3538" s="386"/>
      <c r="D3538" s="387">
        <v>45170</v>
      </c>
      <c r="E3538" s="386">
        <v>9</v>
      </c>
      <c r="F3538" s="386">
        <v>2023</v>
      </c>
      <c r="G3538" s="388">
        <v>0</v>
      </c>
      <c r="H3538" s="388">
        <v>25</v>
      </c>
      <c r="I3538" s="388">
        <v>0</v>
      </c>
      <c r="J3538" s="388">
        <v>0</v>
      </c>
      <c r="K3538" s="386" t="s">
        <v>86</v>
      </c>
      <c r="L3538" s="386" t="s">
        <v>86</v>
      </c>
      <c r="M3538" s="386" t="s">
        <v>386</v>
      </c>
      <c r="N3538" s="386" t="s">
        <v>387</v>
      </c>
      <c r="O3538" s="386" t="s">
        <v>117</v>
      </c>
      <c r="P3538" s="386" t="s">
        <v>90</v>
      </c>
      <c r="Q3538" s="386" t="s">
        <v>221</v>
      </c>
      <c r="R3538" s="386"/>
      <c r="S3538" s="386"/>
      <c r="T3538" s="386" t="s">
        <v>392</v>
      </c>
      <c r="U3538" s="386" t="s">
        <v>410</v>
      </c>
    </row>
    <row r="3539" spans="1:21">
      <c r="A3539" s="386" t="s">
        <v>116</v>
      </c>
      <c r="B3539" s="386" t="s">
        <v>10</v>
      </c>
      <c r="C3539" s="386"/>
      <c r="D3539" s="387">
        <v>45170</v>
      </c>
      <c r="E3539" s="386">
        <v>9</v>
      </c>
      <c r="F3539" s="386">
        <v>2023</v>
      </c>
      <c r="G3539" s="388">
        <v>17.7</v>
      </c>
      <c r="H3539" s="388">
        <v>25</v>
      </c>
      <c r="I3539" s="388">
        <v>1.4750000000000001</v>
      </c>
      <c r="J3539" s="388">
        <v>0</v>
      </c>
      <c r="K3539" s="386" t="s">
        <v>86</v>
      </c>
      <c r="L3539" s="386" t="s">
        <v>86</v>
      </c>
      <c r="M3539" s="386" t="s">
        <v>386</v>
      </c>
      <c r="N3539" s="386" t="s">
        <v>387</v>
      </c>
      <c r="O3539" s="386" t="s">
        <v>117</v>
      </c>
      <c r="P3539" s="386" t="s">
        <v>90</v>
      </c>
      <c r="Q3539" s="386" t="s">
        <v>221</v>
      </c>
      <c r="R3539" s="386"/>
      <c r="S3539" s="386"/>
      <c r="T3539" s="386" t="s">
        <v>392</v>
      </c>
      <c r="U3539" s="386" t="s">
        <v>410</v>
      </c>
    </row>
    <row r="3540" spans="1:21">
      <c r="A3540" s="386" t="s">
        <v>116</v>
      </c>
      <c r="B3540" s="386" t="s">
        <v>5</v>
      </c>
      <c r="C3540" s="386"/>
      <c r="D3540" s="387">
        <v>45170</v>
      </c>
      <c r="E3540" s="386">
        <v>9</v>
      </c>
      <c r="F3540" s="386">
        <v>2023</v>
      </c>
      <c r="G3540" s="388">
        <v>53.1</v>
      </c>
      <c r="H3540" s="388">
        <v>25</v>
      </c>
      <c r="I3540" s="388">
        <v>4.4249999999999998</v>
      </c>
      <c r="J3540" s="388">
        <v>0</v>
      </c>
      <c r="K3540" s="386" t="s">
        <v>86</v>
      </c>
      <c r="L3540" s="386" t="s">
        <v>86</v>
      </c>
      <c r="M3540" s="386" t="s">
        <v>386</v>
      </c>
      <c r="N3540" s="386" t="s">
        <v>387</v>
      </c>
      <c r="O3540" s="386" t="s">
        <v>117</v>
      </c>
      <c r="P3540" s="386" t="s">
        <v>90</v>
      </c>
      <c r="Q3540" s="386" t="s">
        <v>221</v>
      </c>
      <c r="R3540" s="386"/>
      <c r="S3540" s="386"/>
      <c r="T3540" s="386" t="s">
        <v>392</v>
      </c>
      <c r="U3540" s="386" t="s">
        <v>410</v>
      </c>
    </row>
    <row r="3541" spans="1:21">
      <c r="A3541" s="386" t="s">
        <v>116</v>
      </c>
      <c r="B3541" s="386" t="s">
        <v>11</v>
      </c>
      <c r="C3541" s="386"/>
      <c r="D3541" s="387">
        <v>45170</v>
      </c>
      <c r="E3541" s="386">
        <v>9</v>
      </c>
      <c r="F3541" s="386">
        <v>2023</v>
      </c>
      <c r="G3541" s="388">
        <v>53.1</v>
      </c>
      <c r="H3541" s="388">
        <v>25</v>
      </c>
      <c r="I3541" s="388">
        <v>4.4249999999999998</v>
      </c>
      <c r="J3541" s="388">
        <v>12.8</v>
      </c>
      <c r="K3541" s="386" t="s">
        <v>86</v>
      </c>
      <c r="L3541" s="386" t="s">
        <v>86</v>
      </c>
      <c r="M3541" s="386" t="s">
        <v>386</v>
      </c>
      <c r="N3541" s="386" t="s">
        <v>387</v>
      </c>
      <c r="O3541" s="386" t="s">
        <v>117</v>
      </c>
      <c r="P3541" s="386" t="s">
        <v>90</v>
      </c>
      <c r="Q3541" s="386" t="s">
        <v>221</v>
      </c>
      <c r="R3541" s="386"/>
      <c r="S3541" s="386"/>
      <c r="T3541" s="386" t="s">
        <v>392</v>
      </c>
      <c r="U3541" s="386" t="s">
        <v>410</v>
      </c>
    </row>
    <row r="3542" spans="1:21">
      <c r="A3542" s="386" t="s">
        <v>116</v>
      </c>
      <c r="B3542" s="386" t="s">
        <v>12</v>
      </c>
      <c r="C3542" s="386"/>
      <c r="D3542" s="387">
        <v>45170</v>
      </c>
      <c r="E3542" s="386">
        <v>9</v>
      </c>
      <c r="F3542" s="386">
        <v>2023</v>
      </c>
      <c r="G3542" s="388">
        <v>46.02</v>
      </c>
      <c r="H3542" s="388">
        <v>25</v>
      </c>
      <c r="I3542" s="388">
        <v>3.835</v>
      </c>
      <c r="J3542" s="388">
        <v>22.642898716405938</v>
      </c>
      <c r="K3542" s="386" t="s">
        <v>86</v>
      </c>
      <c r="L3542" s="386" t="s">
        <v>86</v>
      </c>
      <c r="M3542" s="386" t="s">
        <v>386</v>
      </c>
      <c r="N3542" s="386" t="s">
        <v>387</v>
      </c>
      <c r="O3542" s="386" t="s">
        <v>117</v>
      </c>
      <c r="P3542" s="386" t="s">
        <v>90</v>
      </c>
      <c r="Q3542" s="386" t="s">
        <v>221</v>
      </c>
      <c r="R3542" s="386"/>
      <c r="S3542" s="386"/>
      <c r="T3542" s="386" t="s">
        <v>392</v>
      </c>
      <c r="U3542" s="386" t="s">
        <v>410</v>
      </c>
    </row>
    <row r="3543" spans="1:21">
      <c r="A3543" s="386" t="s">
        <v>116</v>
      </c>
      <c r="B3543" s="386" t="s">
        <v>15</v>
      </c>
      <c r="C3543" s="386"/>
      <c r="D3543" s="387">
        <v>45170</v>
      </c>
      <c r="E3543" s="386">
        <v>9</v>
      </c>
      <c r="F3543" s="386">
        <v>2023</v>
      </c>
      <c r="G3543" s="388">
        <v>3.54</v>
      </c>
      <c r="H3543" s="388">
        <v>25</v>
      </c>
      <c r="I3543" s="388">
        <v>0.29499999999999998</v>
      </c>
      <c r="J3543" s="388">
        <v>0.98799999999999999</v>
      </c>
      <c r="K3543" s="386" t="s">
        <v>86</v>
      </c>
      <c r="L3543" s="386" t="s">
        <v>86</v>
      </c>
      <c r="M3543" s="386" t="s">
        <v>386</v>
      </c>
      <c r="N3543" s="386" t="s">
        <v>387</v>
      </c>
      <c r="O3543" s="386" t="s">
        <v>117</v>
      </c>
      <c r="P3543" s="386" t="s">
        <v>90</v>
      </c>
      <c r="Q3543" s="386" t="s">
        <v>221</v>
      </c>
      <c r="R3543" s="386"/>
      <c r="S3543" s="386"/>
      <c r="T3543" s="386" t="s">
        <v>392</v>
      </c>
      <c r="U3543" s="386" t="s">
        <v>410</v>
      </c>
    </row>
    <row r="3544" spans="1:21">
      <c r="A3544" s="386" t="s">
        <v>116</v>
      </c>
      <c r="B3544" s="386" t="s">
        <v>16</v>
      </c>
      <c r="C3544" s="386"/>
      <c r="D3544" s="387">
        <v>45170</v>
      </c>
      <c r="E3544" s="386">
        <v>9</v>
      </c>
      <c r="F3544" s="386">
        <v>2023</v>
      </c>
      <c r="G3544" s="388">
        <v>21.24</v>
      </c>
      <c r="H3544" s="388">
        <v>25</v>
      </c>
      <c r="I3544" s="388">
        <v>1.77</v>
      </c>
      <c r="J3544" s="388">
        <v>4.53918</v>
      </c>
      <c r="K3544" s="386" t="s">
        <v>86</v>
      </c>
      <c r="L3544" s="386" t="s">
        <v>86</v>
      </c>
      <c r="M3544" s="386" t="s">
        <v>386</v>
      </c>
      <c r="N3544" s="386" t="s">
        <v>387</v>
      </c>
      <c r="O3544" s="386" t="s">
        <v>117</v>
      </c>
      <c r="P3544" s="386" t="s">
        <v>90</v>
      </c>
      <c r="Q3544" s="386" t="s">
        <v>221</v>
      </c>
      <c r="R3544" s="386"/>
      <c r="S3544" s="386"/>
      <c r="T3544" s="386" t="s">
        <v>392</v>
      </c>
      <c r="U3544" s="386" t="s">
        <v>410</v>
      </c>
    </row>
    <row r="3545" spans="1:21">
      <c r="A3545" s="386" t="s">
        <v>116</v>
      </c>
      <c r="B3545" s="386" t="s">
        <v>17</v>
      </c>
      <c r="C3545" s="386"/>
      <c r="D3545" s="387">
        <v>45170</v>
      </c>
      <c r="E3545" s="386">
        <v>9</v>
      </c>
      <c r="F3545" s="386">
        <v>2023</v>
      </c>
      <c r="G3545" s="388">
        <v>0</v>
      </c>
      <c r="H3545" s="388">
        <v>25</v>
      </c>
      <c r="I3545" s="388">
        <v>0</v>
      </c>
      <c r="J3545" s="388">
        <v>0</v>
      </c>
      <c r="K3545" s="386" t="s">
        <v>86</v>
      </c>
      <c r="L3545" s="386" t="s">
        <v>86</v>
      </c>
      <c r="M3545" s="386" t="s">
        <v>386</v>
      </c>
      <c r="N3545" s="386" t="s">
        <v>387</v>
      </c>
      <c r="O3545" s="386" t="s">
        <v>117</v>
      </c>
      <c r="P3545" s="386" t="s">
        <v>90</v>
      </c>
      <c r="Q3545" s="386" t="s">
        <v>221</v>
      </c>
      <c r="R3545" s="386"/>
      <c r="S3545" s="386"/>
      <c r="T3545" s="386" t="s">
        <v>392</v>
      </c>
      <c r="U3545" s="386" t="s">
        <v>410</v>
      </c>
    </row>
    <row r="3546" spans="1:21">
      <c r="A3546" s="386" t="s">
        <v>116</v>
      </c>
      <c r="B3546" s="386" t="s">
        <v>132</v>
      </c>
      <c r="C3546" s="386"/>
      <c r="D3546" s="387">
        <v>45170</v>
      </c>
      <c r="E3546" s="386">
        <v>9</v>
      </c>
      <c r="F3546" s="386">
        <v>2023</v>
      </c>
      <c r="G3546" s="388">
        <v>0</v>
      </c>
      <c r="H3546" s="388">
        <v>25</v>
      </c>
      <c r="I3546" s="388">
        <v>0</v>
      </c>
      <c r="J3546" s="388">
        <v>0</v>
      </c>
      <c r="K3546" s="386" t="s">
        <v>86</v>
      </c>
      <c r="L3546" s="386" t="s">
        <v>86</v>
      </c>
      <c r="M3546" s="386" t="s">
        <v>386</v>
      </c>
      <c r="N3546" s="386" t="s">
        <v>387</v>
      </c>
      <c r="O3546" s="386" t="s">
        <v>117</v>
      </c>
      <c r="P3546" s="386" t="s">
        <v>90</v>
      </c>
      <c r="Q3546" s="386" t="s">
        <v>221</v>
      </c>
      <c r="R3546" s="386"/>
      <c r="S3546" s="386"/>
      <c r="T3546" s="386" t="s">
        <v>392</v>
      </c>
      <c r="U3546" s="386" t="s">
        <v>410</v>
      </c>
    </row>
    <row r="3547" spans="1:21">
      <c r="A3547" s="386" t="s">
        <v>116</v>
      </c>
      <c r="B3547" s="386" t="s">
        <v>13</v>
      </c>
      <c r="C3547" s="386"/>
      <c r="D3547" s="387">
        <v>45170</v>
      </c>
      <c r="E3547" s="386">
        <v>9</v>
      </c>
      <c r="F3547" s="386">
        <v>2023</v>
      </c>
      <c r="G3547" s="388">
        <v>0</v>
      </c>
      <c r="H3547" s="388">
        <v>25</v>
      </c>
      <c r="I3547" s="388">
        <v>0</v>
      </c>
      <c r="J3547" s="388">
        <v>0</v>
      </c>
      <c r="K3547" s="386" t="s">
        <v>86</v>
      </c>
      <c r="L3547" s="386" t="s">
        <v>86</v>
      </c>
      <c r="M3547" s="386" t="s">
        <v>386</v>
      </c>
      <c r="N3547" s="386" t="s">
        <v>387</v>
      </c>
      <c r="O3547" s="386" t="s">
        <v>117</v>
      </c>
      <c r="P3547" s="386" t="s">
        <v>90</v>
      </c>
      <c r="Q3547" s="386" t="s">
        <v>221</v>
      </c>
      <c r="R3547" s="386"/>
      <c r="S3547" s="386"/>
      <c r="T3547" s="386" t="s">
        <v>392</v>
      </c>
      <c r="U3547" s="386" t="s">
        <v>410</v>
      </c>
    </row>
    <row r="3548" spans="1:21">
      <c r="A3548" s="386" t="s">
        <v>116</v>
      </c>
      <c r="B3548" s="386" t="s">
        <v>14</v>
      </c>
      <c r="C3548" s="386"/>
      <c r="D3548" s="387">
        <v>45170</v>
      </c>
      <c r="E3548" s="386">
        <v>9</v>
      </c>
      <c r="F3548" s="386">
        <v>2023</v>
      </c>
      <c r="G3548" s="388">
        <v>0</v>
      </c>
      <c r="H3548" s="388">
        <v>25</v>
      </c>
      <c r="I3548" s="388">
        <v>0</v>
      </c>
      <c r="J3548" s="388">
        <v>0</v>
      </c>
      <c r="K3548" s="386" t="s">
        <v>86</v>
      </c>
      <c r="L3548" s="386" t="s">
        <v>86</v>
      </c>
      <c r="M3548" s="386" t="s">
        <v>386</v>
      </c>
      <c r="N3548" s="386" t="s">
        <v>387</v>
      </c>
      <c r="O3548" s="386" t="s">
        <v>117</v>
      </c>
      <c r="P3548" s="386" t="s">
        <v>90</v>
      </c>
      <c r="Q3548" s="386" t="s">
        <v>221</v>
      </c>
      <c r="R3548" s="386"/>
      <c r="S3548" s="386"/>
      <c r="T3548" s="386" t="s">
        <v>392</v>
      </c>
      <c r="U3548" s="386" t="s">
        <v>410</v>
      </c>
    </row>
    <row r="3549" spans="1:21">
      <c r="A3549" s="386" t="s">
        <v>118</v>
      </c>
      <c r="B3549" s="386" t="s">
        <v>7</v>
      </c>
      <c r="C3549" s="386"/>
      <c r="D3549" s="387">
        <v>45170</v>
      </c>
      <c r="E3549" s="386">
        <v>9</v>
      </c>
      <c r="F3549" s="386">
        <v>2023</v>
      </c>
      <c r="G3549" s="388">
        <v>20</v>
      </c>
      <c r="H3549" s="388">
        <v>25</v>
      </c>
      <c r="I3549" s="388">
        <v>1.6666666666666667</v>
      </c>
      <c r="J3549" s="388">
        <v>0</v>
      </c>
      <c r="K3549" s="386" t="s">
        <v>41</v>
      </c>
      <c r="L3549" s="386" t="s">
        <v>41</v>
      </c>
      <c r="M3549" s="386" t="s">
        <v>386</v>
      </c>
      <c r="N3549" s="386" t="s">
        <v>387</v>
      </c>
      <c r="O3549" s="386" t="s">
        <v>119</v>
      </c>
      <c r="P3549" s="386" t="s">
        <v>90</v>
      </c>
      <c r="Q3549" s="386" t="s">
        <v>120</v>
      </c>
      <c r="R3549" s="386"/>
      <c r="S3549" s="386"/>
      <c r="T3549" s="386" t="s">
        <v>392</v>
      </c>
      <c r="U3549" s="386" t="s">
        <v>410</v>
      </c>
    </row>
    <row r="3550" spans="1:21">
      <c r="A3550" s="386" t="s">
        <v>118</v>
      </c>
      <c r="B3550" s="386" t="s">
        <v>8</v>
      </c>
      <c r="C3550" s="386"/>
      <c r="D3550" s="387">
        <v>45170</v>
      </c>
      <c r="E3550" s="386">
        <v>9</v>
      </c>
      <c r="F3550" s="386">
        <v>2023</v>
      </c>
      <c r="G3550" s="388">
        <v>30</v>
      </c>
      <c r="H3550" s="388">
        <v>25</v>
      </c>
      <c r="I3550" s="388">
        <v>2.5</v>
      </c>
      <c r="J3550" s="388">
        <v>0</v>
      </c>
      <c r="K3550" s="386" t="s">
        <v>41</v>
      </c>
      <c r="L3550" s="386" t="s">
        <v>41</v>
      </c>
      <c r="M3550" s="386" t="s">
        <v>386</v>
      </c>
      <c r="N3550" s="386" t="s">
        <v>387</v>
      </c>
      <c r="O3550" s="386" t="s">
        <v>119</v>
      </c>
      <c r="P3550" s="386" t="s">
        <v>90</v>
      </c>
      <c r="Q3550" s="386" t="s">
        <v>120</v>
      </c>
      <c r="R3550" s="386"/>
      <c r="S3550" s="386"/>
      <c r="T3550" s="386" t="s">
        <v>392</v>
      </c>
      <c r="U3550" s="386" t="s">
        <v>410</v>
      </c>
    </row>
    <row r="3551" spans="1:21">
      <c r="A3551" s="386" t="s">
        <v>118</v>
      </c>
      <c r="B3551" s="386" t="s">
        <v>9</v>
      </c>
      <c r="C3551" s="386"/>
      <c r="D3551" s="387">
        <v>45170</v>
      </c>
      <c r="E3551" s="386">
        <v>9</v>
      </c>
      <c r="F3551" s="386">
        <v>2023</v>
      </c>
      <c r="G3551" s="388">
        <v>0</v>
      </c>
      <c r="H3551" s="388">
        <v>25</v>
      </c>
      <c r="I3551" s="388">
        <v>0</v>
      </c>
      <c r="J3551" s="388">
        <v>0</v>
      </c>
      <c r="K3551" s="386" t="s">
        <v>41</v>
      </c>
      <c r="L3551" s="386" t="s">
        <v>41</v>
      </c>
      <c r="M3551" s="386" t="s">
        <v>386</v>
      </c>
      <c r="N3551" s="386" t="s">
        <v>387</v>
      </c>
      <c r="O3551" s="386" t="s">
        <v>119</v>
      </c>
      <c r="P3551" s="386" t="s">
        <v>90</v>
      </c>
      <c r="Q3551" s="386" t="s">
        <v>120</v>
      </c>
      <c r="R3551" s="386"/>
      <c r="S3551" s="386"/>
      <c r="T3551" s="386" t="s">
        <v>392</v>
      </c>
      <c r="U3551" s="386" t="s">
        <v>410</v>
      </c>
    </row>
    <row r="3552" spans="1:21">
      <c r="A3552" s="386" t="s">
        <v>118</v>
      </c>
      <c r="B3552" s="386" t="s">
        <v>10</v>
      </c>
      <c r="C3552" s="386"/>
      <c r="D3552" s="387">
        <v>45170</v>
      </c>
      <c r="E3552" s="386">
        <v>9</v>
      </c>
      <c r="F3552" s="386">
        <v>2023</v>
      </c>
      <c r="G3552" s="388">
        <v>30</v>
      </c>
      <c r="H3552" s="388">
        <v>25</v>
      </c>
      <c r="I3552" s="388">
        <v>2.5</v>
      </c>
      <c r="J3552" s="388">
        <v>0</v>
      </c>
      <c r="K3552" s="386" t="s">
        <v>41</v>
      </c>
      <c r="L3552" s="386" t="s">
        <v>41</v>
      </c>
      <c r="M3552" s="386" t="s">
        <v>386</v>
      </c>
      <c r="N3552" s="386" t="s">
        <v>387</v>
      </c>
      <c r="O3552" s="386" t="s">
        <v>119</v>
      </c>
      <c r="P3552" s="386" t="s">
        <v>90</v>
      </c>
      <c r="Q3552" s="386" t="s">
        <v>120</v>
      </c>
      <c r="R3552" s="386"/>
      <c r="S3552" s="386"/>
      <c r="T3552" s="386" t="s">
        <v>392</v>
      </c>
      <c r="U3552" s="386" t="s">
        <v>410</v>
      </c>
    </row>
    <row r="3553" spans="1:21">
      <c r="A3553" s="386" t="s">
        <v>118</v>
      </c>
      <c r="B3553" s="386" t="s">
        <v>5</v>
      </c>
      <c r="C3553" s="386"/>
      <c r="D3553" s="387">
        <v>45170</v>
      </c>
      <c r="E3553" s="386">
        <v>9</v>
      </c>
      <c r="F3553" s="386">
        <v>2023</v>
      </c>
      <c r="G3553" s="388">
        <v>16</v>
      </c>
      <c r="H3553" s="388">
        <v>25</v>
      </c>
      <c r="I3553" s="388">
        <v>1.3333333333333333</v>
      </c>
      <c r="J3553" s="388">
        <v>0</v>
      </c>
      <c r="K3553" s="386" t="s">
        <v>41</v>
      </c>
      <c r="L3553" s="386" t="s">
        <v>41</v>
      </c>
      <c r="M3553" s="386" t="s">
        <v>386</v>
      </c>
      <c r="N3553" s="386" t="s">
        <v>387</v>
      </c>
      <c r="O3553" s="386" t="s">
        <v>119</v>
      </c>
      <c r="P3553" s="386" t="s">
        <v>90</v>
      </c>
      <c r="Q3553" s="386" t="s">
        <v>120</v>
      </c>
      <c r="R3553" s="386"/>
      <c r="S3553" s="386"/>
      <c r="T3553" s="386" t="s">
        <v>392</v>
      </c>
      <c r="U3553" s="386" t="s">
        <v>410</v>
      </c>
    </row>
    <row r="3554" spans="1:21">
      <c r="A3554" s="386" t="s">
        <v>82</v>
      </c>
      <c r="B3554" s="386" t="s">
        <v>11</v>
      </c>
      <c r="C3554" s="386"/>
      <c r="D3554" s="387">
        <v>45261</v>
      </c>
      <c r="E3554" s="386">
        <v>12</v>
      </c>
      <c r="F3554" s="386">
        <v>2023</v>
      </c>
      <c r="G3554" s="388">
        <v>90.566037735849065</v>
      </c>
      <c r="H3554" s="388">
        <v>28</v>
      </c>
      <c r="I3554" s="388">
        <v>8.452830188679247</v>
      </c>
      <c r="J3554" s="388">
        <v>49.103540000000002</v>
      </c>
      <c r="K3554" s="386" t="s">
        <v>82</v>
      </c>
      <c r="L3554" s="386" t="s">
        <v>41</v>
      </c>
      <c r="M3554" s="386" t="s">
        <v>244</v>
      </c>
      <c r="N3554" s="386" t="s">
        <v>83</v>
      </c>
      <c r="O3554" s="386" t="s">
        <v>84</v>
      </c>
      <c r="P3554" s="386" t="s">
        <v>46</v>
      </c>
      <c r="Q3554" s="386" t="s">
        <v>85</v>
      </c>
      <c r="R3554" s="386"/>
      <c r="S3554" s="386"/>
      <c r="T3554" s="386" t="s">
        <v>392</v>
      </c>
      <c r="U3554" s="386" t="s">
        <v>410</v>
      </c>
    </row>
    <row r="3555" spans="1:21">
      <c r="A3555" s="386" t="s">
        <v>82</v>
      </c>
      <c r="B3555" s="386" t="s">
        <v>12</v>
      </c>
      <c r="C3555" s="386"/>
      <c r="D3555" s="387">
        <v>45261</v>
      </c>
      <c r="E3555" s="386">
        <v>12</v>
      </c>
      <c r="F3555" s="386">
        <v>2023</v>
      </c>
      <c r="G3555" s="388">
        <v>11.320754716981133</v>
      </c>
      <c r="H3555" s="388">
        <v>28</v>
      </c>
      <c r="I3555" s="388">
        <v>1.0566037735849059</v>
      </c>
      <c r="J3555" s="388">
        <v>0</v>
      </c>
      <c r="K3555" s="386" t="s">
        <v>82</v>
      </c>
      <c r="L3555" s="386" t="s">
        <v>41</v>
      </c>
      <c r="M3555" s="386" t="s">
        <v>244</v>
      </c>
      <c r="N3555" s="386" t="s">
        <v>83</v>
      </c>
      <c r="O3555" s="386" t="s">
        <v>84</v>
      </c>
      <c r="P3555" s="386" t="s">
        <v>46</v>
      </c>
      <c r="Q3555" s="386" t="s">
        <v>85</v>
      </c>
      <c r="R3555" s="386"/>
      <c r="S3555" s="386"/>
      <c r="T3555" s="386" t="s">
        <v>392</v>
      </c>
      <c r="U3555" s="386" t="s">
        <v>410</v>
      </c>
    </row>
    <row r="3556" spans="1:21">
      <c r="A3556" s="386" t="s">
        <v>82</v>
      </c>
      <c r="B3556" s="386" t="s">
        <v>15</v>
      </c>
      <c r="C3556" s="386"/>
      <c r="D3556" s="387">
        <v>45261</v>
      </c>
      <c r="E3556" s="386">
        <v>12</v>
      </c>
      <c r="F3556" s="386">
        <v>2023</v>
      </c>
      <c r="G3556" s="388">
        <v>3.3962264150943389</v>
      </c>
      <c r="H3556" s="388">
        <v>28</v>
      </c>
      <c r="I3556" s="388">
        <v>0.31698113207547163</v>
      </c>
      <c r="J3556" s="388">
        <v>0</v>
      </c>
      <c r="K3556" s="386" t="s">
        <v>82</v>
      </c>
      <c r="L3556" s="386" t="s">
        <v>41</v>
      </c>
      <c r="M3556" s="386" t="s">
        <v>244</v>
      </c>
      <c r="N3556" s="386" t="s">
        <v>83</v>
      </c>
      <c r="O3556" s="386" t="s">
        <v>84</v>
      </c>
      <c r="P3556" s="386" t="s">
        <v>46</v>
      </c>
      <c r="Q3556" s="386" t="s">
        <v>85</v>
      </c>
      <c r="R3556" s="386"/>
      <c r="S3556" s="386"/>
      <c r="T3556" s="386" t="s">
        <v>392</v>
      </c>
      <c r="U3556" s="386" t="s">
        <v>410</v>
      </c>
    </row>
    <row r="3557" spans="1:21">
      <c r="A3557" s="386" t="s">
        <v>82</v>
      </c>
      <c r="B3557" s="386" t="s">
        <v>16</v>
      </c>
      <c r="C3557" s="386"/>
      <c r="D3557" s="387">
        <v>45261</v>
      </c>
      <c r="E3557" s="386">
        <v>12</v>
      </c>
      <c r="F3557" s="386">
        <v>2023</v>
      </c>
      <c r="G3557" s="388">
        <v>11.320754716981133</v>
      </c>
      <c r="H3557" s="388">
        <v>28</v>
      </c>
      <c r="I3557" s="388">
        <v>1.0566037735849059</v>
      </c>
      <c r="J3557" s="388">
        <v>0</v>
      </c>
      <c r="K3557" s="386" t="s">
        <v>82</v>
      </c>
      <c r="L3557" s="386" t="s">
        <v>41</v>
      </c>
      <c r="M3557" s="386" t="s">
        <v>244</v>
      </c>
      <c r="N3557" s="386" t="s">
        <v>83</v>
      </c>
      <c r="O3557" s="386" t="s">
        <v>84</v>
      </c>
      <c r="P3557" s="386" t="s">
        <v>46</v>
      </c>
      <c r="Q3557" s="386" t="s">
        <v>85</v>
      </c>
      <c r="R3557" s="386"/>
      <c r="S3557" s="386"/>
      <c r="T3557" s="386" t="s">
        <v>392</v>
      </c>
      <c r="U3557" s="386" t="s">
        <v>410</v>
      </c>
    </row>
    <row r="3558" spans="1:21">
      <c r="A3558" s="386" t="s">
        <v>82</v>
      </c>
      <c r="B3558" s="386" t="s">
        <v>17</v>
      </c>
      <c r="C3558" s="386"/>
      <c r="D3558" s="387">
        <v>45261</v>
      </c>
      <c r="E3558" s="386">
        <v>12</v>
      </c>
      <c r="F3558" s="386">
        <v>2023</v>
      </c>
      <c r="G3558" s="388">
        <v>0</v>
      </c>
      <c r="H3558" s="388">
        <v>28</v>
      </c>
      <c r="I3558" s="388">
        <v>0</v>
      </c>
      <c r="J3558" s="388">
        <v>0</v>
      </c>
      <c r="K3558" s="386" t="s">
        <v>82</v>
      </c>
      <c r="L3558" s="386" t="s">
        <v>41</v>
      </c>
      <c r="M3558" s="386" t="s">
        <v>244</v>
      </c>
      <c r="N3558" s="386" t="s">
        <v>83</v>
      </c>
      <c r="O3558" s="386" t="s">
        <v>84</v>
      </c>
      <c r="P3558" s="386" t="s">
        <v>46</v>
      </c>
      <c r="Q3558" s="386" t="s">
        <v>85</v>
      </c>
      <c r="R3558" s="386"/>
      <c r="S3558" s="386"/>
      <c r="T3558" s="386" t="s">
        <v>392</v>
      </c>
      <c r="U3558" s="386" t="s">
        <v>410</v>
      </c>
    </row>
    <row r="3559" spans="1:21">
      <c r="A3559" s="386" t="s">
        <v>82</v>
      </c>
      <c r="B3559" s="386" t="s">
        <v>132</v>
      </c>
      <c r="C3559" s="386"/>
      <c r="D3559" s="387">
        <v>45261</v>
      </c>
      <c r="E3559" s="386">
        <v>12</v>
      </c>
      <c r="F3559" s="386">
        <v>2023</v>
      </c>
      <c r="G3559" s="388">
        <v>0</v>
      </c>
      <c r="H3559" s="388">
        <v>28</v>
      </c>
      <c r="I3559" s="388">
        <v>0</v>
      </c>
      <c r="J3559" s="388">
        <v>0</v>
      </c>
      <c r="K3559" s="386" t="s">
        <v>82</v>
      </c>
      <c r="L3559" s="386" t="s">
        <v>41</v>
      </c>
      <c r="M3559" s="386" t="s">
        <v>244</v>
      </c>
      <c r="N3559" s="386" t="s">
        <v>83</v>
      </c>
      <c r="O3559" s="386" t="s">
        <v>84</v>
      </c>
      <c r="P3559" s="386" t="s">
        <v>46</v>
      </c>
      <c r="Q3559" s="386" t="s">
        <v>85</v>
      </c>
      <c r="R3559" s="386"/>
      <c r="S3559" s="386"/>
      <c r="T3559" s="386" t="s">
        <v>392</v>
      </c>
      <c r="U3559" s="386" t="s">
        <v>410</v>
      </c>
    </row>
    <row r="3560" spans="1:21">
      <c r="A3560" s="386" t="s">
        <v>82</v>
      </c>
      <c r="B3560" s="386" t="s">
        <v>13</v>
      </c>
      <c r="C3560" s="386"/>
      <c r="D3560" s="387">
        <v>45261</v>
      </c>
      <c r="E3560" s="386">
        <v>12</v>
      </c>
      <c r="F3560" s="386">
        <v>2023</v>
      </c>
      <c r="G3560" s="388">
        <v>0</v>
      </c>
      <c r="H3560" s="388">
        <v>28</v>
      </c>
      <c r="I3560" s="388">
        <v>0</v>
      </c>
      <c r="J3560" s="388">
        <v>0</v>
      </c>
      <c r="K3560" s="386" t="s">
        <v>82</v>
      </c>
      <c r="L3560" s="386" t="s">
        <v>41</v>
      </c>
      <c r="M3560" s="386" t="s">
        <v>244</v>
      </c>
      <c r="N3560" s="386" t="s">
        <v>83</v>
      </c>
      <c r="O3560" s="386" t="s">
        <v>84</v>
      </c>
      <c r="P3560" s="386" t="s">
        <v>46</v>
      </c>
      <c r="Q3560" s="386" t="s">
        <v>85</v>
      </c>
      <c r="R3560" s="386"/>
      <c r="S3560" s="386"/>
      <c r="T3560" s="386" t="s">
        <v>392</v>
      </c>
      <c r="U3560" s="386" t="s">
        <v>410</v>
      </c>
    </row>
    <row r="3561" spans="1:21">
      <c r="A3561" s="386" t="s">
        <v>82</v>
      </c>
      <c r="B3561" s="386" t="s">
        <v>14</v>
      </c>
      <c r="C3561" s="386"/>
      <c r="D3561" s="387">
        <v>45261</v>
      </c>
      <c r="E3561" s="386">
        <v>12</v>
      </c>
      <c r="F3561" s="386">
        <v>2023</v>
      </c>
      <c r="G3561" s="388">
        <v>0</v>
      </c>
      <c r="H3561" s="388">
        <v>28</v>
      </c>
      <c r="I3561" s="388">
        <v>0</v>
      </c>
      <c r="J3561" s="388">
        <v>0</v>
      </c>
      <c r="K3561" s="386" t="s">
        <v>82</v>
      </c>
      <c r="L3561" s="386" t="s">
        <v>41</v>
      </c>
      <c r="M3561" s="386" t="s">
        <v>244</v>
      </c>
      <c r="N3561" s="386" t="s">
        <v>83</v>
      </c>
      <c r="O3561" s="386" t="s">
        <v>84</v>
      </c>
      <c r="P3561" s="386" t="s">
        <v>46</v>
      </c>
      <c r="Q3561" s="386" t="s">
        <v>85</v>
      </c>
      <c r="R3561" s="386"/>
      <c r="S3561" s="386"/>
      <c r="T3561" s="386" t="s">
        <v>392</v>
      </c>
      <c r="U3561" s="386" t="s">
        <v>410</v>
      </c>
    </row>
    <row r="3562" spans="1:21">
      <c r="A3562" s="386" t="s">
        <v>87</v>
      </c>
      <c r="B3562" s="386" t="s">
        <v>142</v>
      </c>
      <c r="C3562" s="386" t="s">
        <v>7</v>
      </c>
      <c r="D3562" s="387">
        <v>45261</v>
      </c>
      <c r="E3562" s="386">
        <v>12</v>
      </c>
      <c r="F3562" s="386">
        <v>2023</v>
      </c>
      <c r="G3562" s="388">
        <v>29.807692307692307</v>
      </c>
      <c r="H3562" s="388">
        <v>28</v>
      </c>
      <c r="I3562" s="388">
        <v>2.7820512820512819</v>
      </c>
      <c r="J3562" s="388">
        <v>19.18</v>
      </c>
      <c r="K3562" s="386" t="s">
        <v>351</v>
      </c>
      <c r="L3562" s="386" t="s">
        <v>86</v>
      </c>
      <c r="M3562" s="386" t="s">
        <v>244</v>
      </c>
      <c r="N3562" s="386" t="s">
        <v>62</v>
      </c>
      <c r="O3562" s="386" t="s">
        <v>88</v>
      </c>
      <c r="P3562" s="386" t="s">
        <v>90</v>
      </c>
      <c r="Q3562" s="386" t="s">
        <v>89</v>
      </c>
      <c r="R3562" s="386"/>
      <c r="S3562" s="386"/>
      <c r="T3562" s="386" t="s">
        <v>392</v>
      </c>
      <c r="U3562" s="386" t="s">
        <v>410</v>
      </c>
    </row>
    <row r="3563" spans="1:21">
      <c r="A3563" s="386" t="s">
        <v>87</v>
      </c>
      <c r="B3563" s="386" t="s">
        <v>143</v>
      </c>
      <c r="C3563" s="386" t="s">
        <v>7</v>
      </c>
      <c r="D3563" s="387">
        <v>45261</v>
      </c>
      <c r="E3563" s="386">
        <v>12</v>
      </c>
      <c r="F3563" s="386">
        <v>2023</v>
      </c>
      <c r="G3563" s="388">
        <v>29.807692307692307</v>
      </c>
      <c r="H3563" s="388">
        <v>28</v>
      </c>
      <c r="I3563" s="388">
        <v>2.7820512820512819</v>
      </c>
      <c r="J3563" s="388">
        <v>0</v>
      </c>
      <c r="K3563" s="386" t="s">
        <v>351</v>
      </c>
      <c r="L3563" s="386" t="s">
        <v>86</v>
      </c>
      <c r="M3563" s="386" t="s">
        <v>244</v>
      </c>
      <c r="N3563" s="386" t="s">
        <v>62</v>
      </c>
      <c r="O3563" s="386" t="s">
        <v>88</v>
      </c>
      <c r="P3563" s="386" t="s">
        <v>90</v>
      </c>
      <c r="Q3563" s="386" t="s">
        <v>89</v>
      </c>
      <c r="R3563" s="386"/>
      <c r="S3563" s="386"/>
      <c r="T3563" s="386" t="s">
        <v>392</v>
      </c>
      <c r="U3563" s="386" t="s">
        <v>410</v>
      </c>
    </row>
    <row r="3564" spans="1:21">
      <c r="A3564" s="386" t="s">
        <v>87</v>
      </c>
      <c r="B3564" s="386" t="s">
        <v>144</v>
      </c>
      <c r="C3564" s="386" t="s">
        <v>7</v>
      </c>
      <c r="D3564" s="387">
        <v>45261</v>
      </c>
      <c r="E3564" s="386">
        <v>12</v>
      </c>
      <c r="F3564" s="386">
        <v>2023</v>
      </c>
      <c r="G3564" s="388">
        <v>17.884615384615383</v>
      </c>
      <c r="H3564" s="388">
        <v>28</v>
      </c>
      <c r="I3564" s="388">
        <v>1.6692307692307691</v>
      </c>
      <c r="J3564" s="388">
        <v>0</v>
      </c>
      <c r="K3564" s="386" t="s">
        <v>351</v>
      </c>
      <c r="L3564" s="386" t="s">
        <v>86</v>
      </c>
      <c r="M3564" s="386" t="s">
        <v>244</v>
      </c>
      <c r="N3564" s="386" t="s">
        <v>62</v>
      </c>
      <c r="O3564" s="386" t="s">
        <v>88</v>
      </c>
      <c r="P3564" s="386" t="s">
        <v>90</v>
      </c>
      <c r="Q3564" s="386" t="s">
        <v>89</v>
      </c>
      <c r="R3564" s="386"/>
      <c r="S3564" s="386"/>
      <c r="T3564" s="386" t="s">
        <v>392</v>
      </c>
      <c r="U3564" s="386" t="s">
        <v>410</v>
      </c>
    </row>
    <row r="3565" spans="1:21">
      <c r="A3565" s="386" t="s">
        <v>87</v>
      </c>
      <c r="B3565" s="386" t="s">
        <v>145</v>
      </c>
      <c r="C3565" s="386" t="s">
        <v>8</v>
      </c>
      <c r="D3565" s="387">
        <v>45261</v>
      </c>
      <c r="E3565" s="386">
        <v>12</v>
      </c>
      <c r="F3565" s="386">
        <v>2023</v>
      </c>
      <c r="G3565" s="388">
        <v>29.807692307692307</v>
      </c>
      <c r="H3565" s="388">
        <v>28</v>
      </c>
      <c r="I3565" s="388">
        <v>2.7820512820512819</v>
      </c>
      <c r="J3565" s="388">
        <v>1.18</v>
      </c>
      <c r="K3565" s="386" t="s">
        <v>351</v>
      </c>
      <c r="L3565" s="386" t="s">
        <v>86</v>
      </c>
      <c r="M3565" s="386" t="s">
        <v>244</v>
      </c>
      <c r="N3565" s="386" t="s">
        <v>62</v>
      </c>
      <c r="O3565" s="386" t="s">
        <v>88</v>
      </c>
      <c r="P3565" s="386" t="s">
        <v>90</v>
      </c>
      <c r="Q3565" s="386" t="s">
        <v>89</v>
      </c>
      <c r="R3565" s="386"/>
      <c r="S3565" s="386"/>
      <c r="T3565" s="386" t="s">
        <v>392</v>
      </c>
      <c r="U3565" s="386" t="s">
        <v>410</v>
      </c>
    </row>
    <row r="3566" spans="1:21">
      <c r="A3566" s="386" t="s">
        <v>118</v>
      </c>
      <c r="B3566" s="386" t="s">
        <v>11</v>
      </c>
      <c r="C3566" s="386"/>
      <c r="D3566" s="387">
        <v>45170</v>
      </c>
      <c r="E3566" s="386">
        <v>9</v>
      </c>
      <c r="F3566" s="386">
        <v>2023</v>
      </c>
      <c r="G3566" s="388">
        <v>60</v>
      </c>
      <c r="H3566" s="388">
        <v>25</v>
      </c>
      <c r="I3566" s="388">
        <v>5</v>
      </c>
      <c r="J3566" s="388">
        <v>0</v>
      </c>
      <c r="K3566" s="386" t="s">
        <v>41</v>
      </c>
      <c r="L3566" s="386" t="s">
        <v>41</v>
      </c>
      <c r="M3566" s="386" t="s">
        <v>386</v>
      </c>
      <c r="N3566" s="386" t="s">
        <v>387</v>
      </c>
      <c r="O3566" s="386" t="s">
        <v>119</v>
      </c>
      <c r="P3566" s="386" t="s">
        <v>90</v>
      </c>
      <c r="Q3566" s="386" t="s">
        <v>120</v>
      </c>
      <c r="R3566" s="386"/>
      <c r="S3566" s="386"/>
      <c r="T3566" s="386" t="s">
        <v>393</v>
      </c>
      <c r="U3566" s="386" t="s">
        <v>411</v>
      </c>
    </row>
    <row r="3567" spans="1:21">
      <c r="A3567" s="386" t="s">
        <v>118</v>
      </c>
      <c r="B3567" s="386" t="s">
        <v>12</v>
      </c>
      <c r="C3567" s="386"/>
      <c r="D3567" s="387">
        <v>45170</v>
      </c>
      <c r="E3567" s="386">
        <v>9</v>
      </c>
      <c r="F3567" s="386">
        <v>2023</v>
      </c>
      <c r="G3567" s="388">
        <v>20</v>
      </c>
      <c r="H3567" s="388">
        <v>25</v>
      </c>
      <c r="I3567" s="388">
        <v>1.6666666666666667</v>
      </c>
      <c r="J3567" s="388">
        <v>0</v>
      </c>
      <c r="K3567" s="386" t="s">
        <v>41</v>
      </c>
      <c r="L3567" s="386" t="s">
        <v>41</v>
      </c>
      <c r="M3567" s="386" t="s">
        <v>386</v>
      </c>
      <c r="N3567" s="386" t="s">
        <v>387</v>
      </c>
      <c r="O3567" s="386" t="s">
        <v>119</v>
      </c>
      <c r="P3567" s="386" t="s">
        <v>90</v>
      </c>
      <c r="Q3567" s="386" t="s">
        <v>120</v>
      </c>
      <c r="R3567" s="386"/>
      <c r="S3567" s="386"/>
      <c r="T3567" s="386" t="s">
        <v>393</v>
      </c>
      <c r="U3567" s="386" t="s">
        <v>411</v>
      </c>
    </row>
    <row r="3568" spans="1:21">
      <c r="A3568" s="386" t="s">
        <v>118</v>
      </c>
      <c r="B3568" s="386" t="s">
        <v>15</v>
      </c>
      <c r="C3568" s="386"/>
      <c r="D3568" s="387">
        <v>45170</v>
      </c>
      <c r="E3568" s="386">
        <v>9</v>
      </c>
      <c r="F3568" s="386">
        <v>2023</v>
      </c>
      <c r="G3568" s="388">
        <v>4</v>
      </c>
      <c r="H3568" s="388">
        <v>25</v>
      </c>
      <c r="I3568" s="388">
        <v>0.33333333333333331</v>
      </c>
      <c r="J3568" s="388">
        <v>0</v>
      </c>
      <c r="K3568" s="386" t="s">
        <v>41</v>
      </c>
      <c r="L3568" s="386" t="s">
        <v>41</v>
      </c>
      <c r="M3568" s="386" t="s">
        <v>386</v>
      </c>
      <c r="N3568" s="386" t="s">
        <v>387</v>
      </c>
      <c r="O3568" s="386" t="s">
        <v>119</v>
      </c>
      <c r="P3568" s="386" t="s">
        <v>90</v>
      </c>
      <c r="Q3568" s="386" t="s">
        <v>120</v>
      </c>
      <c r="R3568" s="386"/>
      <c r="S3568" s="386"/>
      <c r="T3568" s="386" t="s">
        <v>393</v>
      </c>
      <c r="U3568" s="386" t="s">
        <v>411</v>
      </c>
    </row>
    <row r="3569" spans="1:21">
      <c r="A3569" s="386" t="s">
        <v>118</v>
      </c>
      <c r="B3569" s="386" t="s">
        <v>16</v>
      </c>
      <c r="C3569" s="386"/>
      <c r="D3569" s="387">
        <v>45170</v>
      </c>
      <c r="E3569" s="386">
        <v>9</v>
      </c>
      <c r="F3569" s="386">
        <v>2023</v>
      </c>
      <c r="G3569" s="388">
        <v>20</v>
      </c>
      <c r="H3569" s="388">
        <v>25</v>
      </c>
      <c r="I3569" s="388">
        <v>1.6666666666666667</v>
      </c>
      <c r="J3569" s="388">
        <v>0</v>
      </c>
      <c r="K3569" s="386" t="s">
        <v>41</v>
      </c>
      <c r="L3569" s="386" t="s">
        <v>41</v>
      </c>
      <c r="M3569" s="386" t="s">
        <v>386</v>
      </c>
      <c r="N3569" s="386" t="s">
        <v>387</v>
      </c>
      <c r="O3569" s="386" t="s">
        <v>119</v>
      </c>
      <c r="P3569" s="386" t="s">
        <v>90</v>
      </c>
      <c r="Q3569" s="386" t="s">
        <v>120</v>
      </c>
      <c r="R3569" s="386"/>
      <c r="S3569" s="386"/>
      <c r="T3569" s="386" t="s">
        <v>393</v>
      </c>
      <c r="U3569" s="386" t="s">
        <v>411</v>
      </c>
    </row>
    <row r="3570" spans="1:21">
      <c r="A3570" s="386" t="s">
        <v>118</v>
      </c>
      <c r="B3570" s="386" t="s">
        <v>17</v>
      </c>
      <c r="C3570" s="386"/>
      <c r="D3570" s="387">
        <v>45170</v>
      </c>
      <c r="E3570" s="386">
        <v>9</v>
      </c>
      <c r="F3570" s="386">
        <v>2023</v>
      </c>
      <c r="G3570" s="388">
        <v>0</v>
      </c>
      <c r="H3570" s="388">
        <v>25</v>
      </c>
      <c r="I3570" s="388">
        <v>0</v>
      </c>
      <c r="J3570" s="388">
        <v>0</v>
      </c>
      <c r="K3570" s="386" t="s">
        <v>41</v>
      </c>
      <c r="L3570" s="386" t="s">
        <v>41</v>
      </c>
      <c r="M3570" s="386" t="s">
        <v>386</v>
      </c>
      <c r="N3570" s="386" t="s">
        <v>387</v>
      </c>
      <c r="O3570" s="386" t="s">
        <v>119</v>
      </c>
      <c r="P3570" s="386" t="s">
        <v>90</v>
      </c>
      <c r="Q3570" s="386" t="s">
        <v>120</v>
      </c>
      <c r="R3570" s="386"/>
      <c r="S3570" s="386"/>
      <c r="T3570" s="386" t="s">
        <v>393</v>
      </c>
      <c r="U3570" s="386" t="s">
        <v>411</v>
      </c>
    </row>
    <row r="3571" spans="1:21">
      <c r="A3571" s="386" t="s">
        <v>118</v>
      </c>
      <c r="B3571" s="386" t="s">
        <v>132</v>
      </c>
      <c r="C3571" s="386"/>
      <c r="D3571" s="387">
        <v>45170</v>
      </c>
      <c r="E3571" s="386">
        <v>9</v>
      </c>
      <c r="F3571" s="386">
        <v>2023</v>
      </c>
      <c r="G3571" s="388">
        <v>0</v>
      </c>
      <c r="H3571" s="388">
        <v>25</v>
      </c>
      <c r="I3571" s="388">
        <v>0</v>
      </c>
      <c r="J3571" s="388">
        <v>0</v>
      </c>
      <c r="K3571" s="386" t="s">
        <v>41</v>
      </c>
      <c r="L3571" s="386" t="s">
        <v>41</v>
      </c>
      <c r="M3571" s="386" t="s">
        <v>386</v>
      </c>
      <c r="N3571" s="386" t="s">
        <v>387</v>
      </c>
      <c r="O3571" s="386" t="s">
        <v>119</v>
      </c>
      <c r="P3571" s="386" t="s">
        <v>90</v>
      </c>
      <c r="Q3571" s="386" t="s">
        <v>120</v>
      </c>
      <c r="R3571" s="386"/>
      <c r="S3571" s="386"/>
      <c r="T3571" s="386" t="s">
        <v>393</v>
      </c>
      <c r="U3571" s="386" t="s">
        <v>411</v>
      </c>
    </row>
    <row r="3572" spans="1:21">
      <c r="A3572" s="386" t="s">
        <v>118</v>
      </c>
      <c r="B3572" s="386" t="s">
        <v>13</v>
      </c>
      <c r="C3572" s="386"/>
      <c r="D3572" s="387">
        <v>45170</v>
      </c>
      <c r="E3572" s="386">
        <v>9</v>
      </c>
      <c r="F3572" s="386">
        <v>2023</v>
      </c>
      <c r="G3572" s="388">
        <v>0</v>
      </c>
      <c r="H3572" s="388">
        <v>25</v>
      </c>
      <c r="I3572" s="388">
        <v>0</v>
      </c>
      <c r="J3572" s="388">
        <v>0</v>
      </c>
      <c r="K3572" s="386" t="s">
        <v>41</v>
      </c>
      <c r="L3572" s="386" t="s">
        <v>41</v>
      </c>
      <c r="M3572" s="386" t="s">
        <v>386</v>
      </c>
      <c r="N3572" s="386" t="s">
        <v>387</v>
      </c>
      <c r="O3572" s="386" t="s">
        <v>119</v>
      </c>
      <c r="P3572" s="386" t="s">
        <v>90</v>
      </c>
      <c r="Q3572" s="386" t="s">
        <v>120</v>
      </c>
      <c r="R3572" s="386"/>
      <c r="S3572" s="386"/>
      <c r="T3572" s="386" t="s">
        <v>393</v>
      </c>
      <c r="U3572" s="386" t="s">
        <v>411</v>
      </c>
    </row>
    <row r="3573" spans="1:21">
      <c r="A3573" s="386" t="s">
        <v>118</v>
      </c>
      <c r="B3573" s="386" t="s">
        <v>14</v>
      </c>
      <c r="C3573" s="386"/>
      <c r="D3573" s="387">
        <v>45170</v>
      </c>
      <c r="E3573" s="386">
        <v>9</v>
      </c>
      <c r="F3573" s="386">
        <v>2023</v>
      </c>
      <c r="G3573" s="388">
        <v>0</v>
      </c>
      <c r="H3573" s="388">
        <v>25</v>
      </c>
      <c r="I3573" s="388">
        <v>0</v>
      </c>
      <c r="J3573" s="388">
        <v>0</v>
      </c>
      <c r="K3573" s="386" t="s">
        <v>41</v>
      </c>
      <c r="L3573" s="386" t="s">
        <v>41</v>
      </c>
      <c r="M3573" s="386" t="s">
        <v>386</v>
      </c>
      <c r="N3573" s="386" t="s">
        <v>387</v>
      </c>
      <c r="O3573" s="386" t="s">
        <v>119</v>
      </c>
      <c r="P3573" s="386" t="s">
        <v>90</v>
      </c>
      <c r="Q3573" s="386" t="s">
        <v>120</v>
      </c>
      <c r="R3573" s="386"/>
      <c r="S3573" s="386"/>
      <c r="T3573" s="386" t="s">
        <v>393</v>
      </c>
      <c r="U3573" s="386" t="s">
        <v>411</v>
      </c>
    </row>
    <row r="3574" spans="1:21">
      <c r="A3574" s="386" t="s">
        <v>124</v>
      </c>
      <c r="B3574" s="386" t="s">
        <v>124</v>
      </c>
      <c r="C3574" s="386"/>
      <c r="D3574" s="387">
        <v>45170</v>
      </c>
      <c r="E3574" s="386">
        <v>9</v>
      </c>
      <c r="F3574" s="386">
        <v>2023</v>
      </c>
      <c r="G3574" s="388">
        <v>100</v>
      </c>
      <c r="H3574" s="388">
        <v>25</v>
      </c>
      <c r="I3574" s="388">
        <v>8.3333333333333339</v>
      </c>
      <c r="J3574" s="388">
        <v>18.837</v>
      </c>
      <c r="K3574" s="386" t="s">
        <v>124</v>
      </c>
      <c r="L3574" s="386" t="s">
        <v>41</v>
      </c>
      <c r="M3574" s="386" t="s">
        <v>382</v>
      </c>
      <c r="N3574" s="386" t="s">
        <v>380</v>
      </c>
      <c r="O3574" s="386" t="s">
        <v>125</v>
      </c>
      <c r="P3574" s="386" t="s">
        <v>60</v>
      </c>
      <c r="Q3574" s="386" t="s">
        <v>237</v>
      </c>
      <c r="R3574" s="386"/>
      <c r="S3574" s="386"/>
      <c r="T3574" s="386" t="s">
        <v>393</v>
      </c>
      <c r="U3574" s="386" t="s">
        <v>411</v>
      </c>
    </row>
    <row r="3575" spans="1:21">
      <c r="A3575" s="386" t="s">
        <v>158</v>
      </c>
      <c r="B3575" s="386" t="s">
        <v>158</v>
      </c>
      <c r="C3575" s="386"/>
      <c r="D3575" s="387">
        <v>45170</v>
      </c>
      <c r="E3575" s="386">
        <v>9</v>
      </c>
      <c r="F3575" s="386">
        <v>2023</v>
      </c>
      <c r="G3575" s="388">
        <v>20</v>
      </c>
      <c r="H3575" s="388">
        <v>25</v>
      </c>
      <c r="I3575" s="388">
        <v>1.6666666666666667</v>
      </c>
      <c r="J3575" s="388">
        <v>0</v>
      </c>
      <c r="K3575" s="386" t="s">
        <v>388</v>
      </c>
      <c r="L3575" s="386" t="s">
        <v>41</v>
      </c>
      <c r="M3575" s="386" t="s">
        <v>241</v>
      </c>
      <c r="N3575" s="386" t="s">
        <v>62</v>
      </c>
      <c r="O3575" s="386" t="s">
        <v>55</v>
      </c>
      <c r="P3575" s="386" t="s">
        <v>60</v>
      </c>
      <c r="Q3575" s="386" t="s">
        <v>262</v>
      </c>
      <c r="R3575" s="386"/>
      <c r="S3575" s="386"/>
      <c r="T3575" s="386" t="s">
        <v>430</v>
      </c>
      <c r="U3575" s="386" t="s">
        <v>431</v>
      </c>
    </row>
    <row r="3576" spans="1:21">
      <c r="A3576" s="386" t="s">
        <v>122</v>
      </c>
      <c r="B3576" s="386" t="s">
        <v>7</v>
      </c>
      <c r="C3576" s="386" t="s">
        <v>7</v>
      </c>
      <c r="D3576" s="387">
        <v>45170</v>
      </c>
      <c r="E3576" s="386">
        <v>9</v>
      </c>
      <c r="F3576" s="386">
        <v>2023</v>
      </c>
      <c r="G3576" s="388">
        <v>125.5</v>
      </c>
      <c r="H3576" s="388">
        <v>25</v>
      </c>
      <c r="I3576" s="388">
        <v>10.458333333333334</v>
      </c>
      <c r="J3576" s="388">
        <v>36.689</v>
      </c>
      <c r="K3576" s="386" t="s">
        <v>121</v>
      </c>
      <c r="L3576" s="386" t="s">
        <v>121</v>
      </c>
      <c r="M3576" s="386" t="s">
        <v>386</v>
      </c>
      <c r="N3576" s="386" t="s">
        <v>387</v>
      </c>
      <c r="O3576" s="386" t="s">
        <v>123</v>
      </c>
      <c r="P3576" s="386" t="s">
        <v>60</v>
      </c>
      <c r="Q3576" s="386" t="s">
        <v>238</v>
      </c>
      <c r="R3576" s="386"/>
      <c r="S3576" s="386"/>
      <c r="T3576" s="386" t="s">
        <v>393</v>
      </c>
      <c r="U3576" s="386" t="s">
        <v>411</v>
      </c>
    </row>
    <row r="3577" spans="1:21">
      <c r="A3577" s="386" t="s">
        <v>122</v>
      </c>
      <c r="B3577" s="386" t="s">
        <v>8</v>
      </c>
      <c r="C3577" s="386" t="s">
        <v>8</v>
      </c>
      <c r="D3577" s="387">
        <v>45170</v>
      </c>
      <c r="E3577" s="386">
        <v>9</v>
      </c>
      <c r="F3577" s="386">
        <v>2023</v>
      </c>
      <c r="G3577" s="388">
        <v>0</v>
      </c>
      <c r="H3577" s="388">
        <v>25</v>
      </c>
      <c r="I3577" s="388">
        <v>0</v>
      </c>
      <c r="J3577" s="388">
        <v>0</v>
      </c>
      <c r="K3577" s="386" t="s">
        <v>121</v>
      </c>
      <c r="L3577" s="386" t="s">
        <v>121</v>
      </c>
      <c r="M3577" s="386" t="s">
        <v>386</v>
      </c>
      <c r="N3577" s="386" t="s">
        <v>387</v>
      </c>
      <c r="O3577" s="386" t="s">
        <v>123</v>
      </c>
      <c r="P3577" s="386" t="s">
        <v>60</v>
      </c>
      <c r="Q3577" s="386" t="s">
        <v>238</v>
      </c>
      <c r="R3577" s="386"/>
      <c r="S3577" s="386"/>
      <c r="T3577" s="386" t="s">
        <v>393</v>
      </c>
      <c r="U3577" s="386" t="s">
        <v>411</v>
      </c>
    </row>
    <row r="3578" spans="1:21">
      <c r="A3578" s="386" t="s">
        <v>122</v>
      </c>
      <c r="B3578" s="386" t="s">
        <v>9</v>
      </c>
      <c r="C3578" s="386" t="s">
        <v>9</v>
      </c>
      <c r="D3578" s="387">
        <v>45170</v>
      </c>
      <c r="E3578" s="386">
        <v>9</v>
      </c>
      <c r="F3578" s="386">
        <v>2023</v>
      </c>
      <c r="G3578" s="388">
        <v>0</v>
      </c>
      <c r="H3578" s="388">
        <v>25</v>
      </c>
      <c r="I3578" s="388">
        <v>0</v>
      </c>
      <c r="J3578" s="388">
        <v>0</v>
      </c>
      <c r="K3578" s="386" t="s">
        <v>121</v>
      </c>
      <c r="L3578" s="386" t="s">
        <v>121</v>
      </c>
      <c r="M3578" s="386" t="s">
        <v>386</v>
      </c>
      <c r="N3578" s="386" t="s">
        <v>387</v>
      </c>
      <c r="O3578" s="386" t="s">
        <v>123</v>
      </c>
      <c r="P3578" s="386" t="s">
        <v>60</v>
      </c>
      <c r="Q3578" s="386" t="s">
        <v>238</v>
      </c>
      <c r="R3578" s="386"/>
      <c r="S3578" s="386"/>
      <c r="T3578" s="386" t="s">
        <v>393</v>
      </c>
      <c r="U3578" s="386" t="s">
        <v>411</v>
      </c>
    </row>
    <row r="3579" spans="1:21">
      <c r="A3579" s="386" t="s">
        <v>122</v>
      </c>
      <c r="B3579" s="386" t="s">
        <v>10</v>
      </c>
      <c r="C3579" s="386" t="s">
        <v>10</v>
      </c>
      <c r="D3579" s="387">
        <v>45170</v>
      </c>
      <c r="E3579" s="386">
        <v>9</v>
      </c>
      <c r="F3579" s="386">
        <v>2023</v>
      </c>
      <c r="G3579" s="388">
        <v>125.5</v>
      </c>
      <c r="H3579" s="388">
        <v>25</v>
      </c>
      <c r="I3579" s="388">
        <v>10.458333333333334</v>
      </c>
      <c r="J3579" s="388">
        <v>0</v>
      </c>
      <c r="K3579" s="386" t="s">
        <v>121</v>
      </c>
      <c r="L3579" s="386" t="s">
        <v>121</v>
      </c>
      <c r="M3579" s="386" t="s">
        <v>386</v>
      </c>
      <c r="N3579" s="386" t="s">
        <v>387</v>
      </c>
      <c r="O3579" s="386" t="s">
        <v>123</v>
      </c>
      <c r="P3579" s="386" t="s">
        <v>60</v>
      </c>
      <c r="Q3579" s="386" t="s">
        <v>238</v>
      </c>
      <c r="R3579" s="386"/>
      <c r="S3579" s="386"/>
      <c r="T3579" s="386" t="s">
        <v>393</v>
      </c>
      <c r="U3579" s="386" t="s">
        <v>411</v>
      </c>
    </row>
    <row r="3580" spans="1:21">
      <c r="A3580" s="386" t="s">
        <v>122</v>
      </c>
      <c r="B3580" s="386" t="s">
        <v>5</v>
      </c>
      <c r="C3580" s="386" t="s">
        <v>5</v>
      </c>
      <c r="D3580" s="387">
        <v>45170</v>
      </c>
      <c r="E3580" s="386">
        <v>9</v>
      </c>
      <c r="F3580" s="386">
        <v>2023</v>
      </c>
      <c r="G3580" s="388">
        <v>125.5</v>
      </c>
      <c r="H3580" s="388">
        <v>25</v>
      </c>
      <c r="I3580" s="388">
        <v>10.458333333333334</v>
      </c>
      <c r="J3580" s="388">
        <v>3.6</v>
      </c>
      <c r="K3580" s="386" t="s">
        <v>121</v>
      </c>
      <c r="L3580" s="386" t="s">
        <v>121</v>
      </c>
      <c r="M3580" s="386" t="s">
        <v>386</v>
      </c>
      <c r="N3580" s="386" t="s">
        <v>387</v>
      </c>
      <c r="O3580" s="386" t="s">
        <v>123</v>
      </c>
      <c r="P3580" s="386" t="s">
        <v>60</v>
      </c>
      <c r="Q3580" s="386" t="s">
        <v>238</v>
      </c>
      <c r="R3580" s="386"/>
      <c r="S3580" s="386"/>
      <c r="T3580" s="386" t="s">
        <v>393</v>
      </c>
      <c r="U3580" s="386" t="s">
        <v>411</v>
      </c>
    </row>
    <row r="3581" spans="1:21">
      <c r="A3581" s="386" t="s">
        <v>122</v>
      </c>
      <c r="B3581" s="386" t="s">
        <v>11</v>
      </c>
      <c r="C3581" s="386" t="s">
        <v>11</v>
      </c>
      <c r="D3581" s="387">
        <v>45170</v>
      </c>
      <c r="E3581" s="386">
        <v>9</v>
      </c>
      <c r="F3581" s="386">
        <v>2023</v>
      </c>
      <c r="G3581" s="388">
        <v>125.5</v>
      </c>
      <c r="H3581" s="388">
        <v>25</v>
      </c>
      <c r="I3581" s="388">
        <v>10.458333333333334</v>
      </c>
      <c r="J3581" s="388">
        <v>11.61</v>
      </c>
      <c r="K3581" s="386" t="s">
        <v>121</v>
      </c>
      <c r="L3581" s="386" t="s">
        <v>121</v>
      </c>
      <c r="M3581" s="386" t="s">
        <v>386</v>
      </c>
      <c r="N3581" s="386" t="s">
        <v>387</v>
      </c>
      <c r="O3581" s="386" t="s">
        <v>123</v>
      </c>
      <c r="P3581" s="386" t="s">
        <v>60</v>
      </c>
      <c r="Q3581" s="386" t="s">
        <v>238</v>
      </c>
      <c r="R3581" s="386"/>
      <c r="S3581" s="386"/>
      <c r="T3581" s="386" t="s">
        <v>393</v>
      </c>
      <c r="U3581" s="386" t="s">
        <v>411</v>
      </c>
    </row>
    <row r="3582" spans="1:21">
      <c r="A3582" s="386" t="s">
        <v>122</v>
      </c>
      <c r="B3582" s="386" t="s">
        <v>12</v>
      </c>
      <c r="C3582" s="386" t="s">
        <v>12</v>
      </c>
      <c r="D3582" s="387">
        <v>45170</v>
      </c>
      <c r="E3582" s="386">
        <v>9</v>
      </c>
      <c r="F3582" s="386">
        <v>2023</v>
      </c>
      <c r="G3582" s="388">
        <v>0</v>
      </c>
      <c r="H3582" s="388">
        <v>25</v>
      </c>
      <c r="I3582" s="388">
        <v>0</v>
      </c>
      <c r="J3582" s="388">
        <v>0</v>
      </c>
      <c r="K3582" s="386" t="s">
        <v>121</v>
      </c>
      <c r="L3582" s="386" t="s">
        <v>121</v>
      </c>
      <c r="M3582" s="386" t="s">
        <v>386</v>
      </c>
      <c r="N3582" s="386" t="s">
        <v>387</v>
      </c>
      <c r="O3582" s="386" t="s">
        <v>123</v>
      </c>
      <c r="P3582" s="386" t="s">
        <v>60</v>
      </c>
      <c r="Q3582" s="386" t="s">
        <v>238</v>
      </c>
      <c r="R3582" s="386"/>
      <c r="S3582" s="386"/>
      <c r="T3582" s="386" t="s">
        <v>393</v>
      </c>
      <c r="U3582" s="386" t="s">
        <v>411</v>
      </c>
    </row>
    <row r="3583" spans="1:21">
      <c r="A3583" s="386" t="s">
        <v>122</v>
      </c>
      <c r="B3583" s="386" t="s">
        <v>15</v>
      </c>
      <c r="C3583" s="386" t="s">
        <v>15</v>
      </c>
      <c r="D3583" s="387">
        <v>45170</v>
      </c>
      <c r="E3583" s="386">
        <v>9</v>
      </c>
      <c r="F3583" s="386">
        <v>2023</v>
      </c>
      <c r="G3583" s="388">
        <v>0</v>
      </c>
      <c r="H3583" s="388">
        <v>25</v>
      </c>
      <c r="I3583" s="388">
        <v>0</v>
      </c>
      <c r="J3583" s="388">
        <v>0</v>
      </c>
      <c r="K3583" s="386" t="s">
        <v>121</v>
      </c>
      <c r="L3583" s="386" t="s">
        <v>121</v>
      </c>
      <c r="M3583" s="386" t="s">
        <v>386</v>
      </c>
      <c r="N3583" s="386" t="s">
        <v>387</v>
      </c>
      <c r="O3583" s="386" t="s">
        <v>123</v>
      </c>
      <c r="P3583" s="386" t="s">
        <v>60</v>
      </c>
      <c r="Q3583" s="386" t="s">
        <v>238</v>
      </c>
      <c r="R3583" s="386"/>
      <c r="S3583" s="386"/>
      <c r="T3583" s="386" t="s">
        <v>393</v>
      </c>
      <c r="U3583" s="386" t="s">
        <v>411</v>
      </c>
    </row>
    <row r="3584" spans="1:21">
      <c r="A3584" s="386" t="s">
        <v>122</v>
      </c>
      <c r="B3584" s="386" t="s">
        <v>16</v>
      </c>
      <c r="C3584" s="386" t="s">
        <v>16</v>
      </c>
      <c r="D3584" s="387">
        <v>45170</v>
      </c>
      <c r="E3584" s="386">
        <v>9</v>
      </c>
      <c r="F3584" s="386">
        <v>2023</v>
      </c>
      <c r="G3584" s="388">
        <v>125.5</v>
      </c>
      <c r="H3584" s="388">
        <v>25</v>
      </c>
      <c r="I3584" s="388">
        <v>10.458333333333334</v>
      </c>
      <c r="J3584" s="388">
        <v>247.32</v>
      </c>
      <c r="K3584" s="386" t="s">
        <v>121</v>
      </c>
      <c r="L3584" s="386" t="s">
        <v>121</v>
      </c>
      <c r="M3584" s="386" t="s">
        <v>386</v>
      </c>
      <c r="N3584" s="386" t="s">
        <v>387</v>
      </c>
      <c r="O3584" s="386" t="s">
        <v>123</v>
      </c>
      <c r="P3584" s="386" t="s">
        <v>60</v>
      </c>
      <c r="Q3584" s="386" t="s">
        <v>238</v>
      </c>
      <c r="R3584" s="386"/>
      <c r="S3584" s="386"/>
      <c r="T3584" s="386" t="s">
        <v>393</v>
      </c>
      <c r="U3584" s="386" t="s">
        <v>411</v>
      </c>
    </row>
    <row r="3585" spans="1:21">
      <c r="A3585" s="386" t="s">
        <v>122</v>
      </c>
      <c r="B3585" s="386" t="s">
        <v>17</v>
      </c>
      <c r="C3585" s="386" t="s">
        <v>17</v>
      </c>
      <c r="D3585" s="387">
        <v>45170</v>
      </c>
      <c r="E3585" s="386">
        <v>9</v>
      </c>
      <c r="F3585" s="386">
        <v>2023</v>
      </c>
      <c r="G3585" s="388">
        <v>125.5</v>
      </c>
      <c r="H3585" s="388">
        <v>25</v>
      </c>
      <c r="I3585" s="388">
        <v>10.458333333333334</v>
      </c>
      <c r="J3585" s="388">
        <v>0</v>
      </c>
      <c r="K3585" s="386" t="s">
        <v>121</v>
      </c>
      <c r="L3585" s="386" t="s">
        <v>121</v>
      </c>
      <c r="M3585" s="386" t="s">
        <v>386</v>
      </c>
      <c r="N3585" s="386" t="s">
        <v>387</v>
      </c>
      <c r="O3585" s="386" t="s">
        <v>123</v>
      </c>
      <c r="P3585" s="386" t="s">
        <v>60</v>
      </c>
      <c r="Q3585" s="386" t="s">
        <v>238</v>
      </c>
      <c r="R3585" s="386"/>
      <c r="S3585" s="386"/>
      <c r="T3585" s="386" t="s">
        <v>393</v>
      </c>
      <c r="U3585" s="386" t="s">
        <v>411</v>
      </c>
    </row>
    <row r="3586" spans="1:21">
      <c r="A3586" s="386" t="s">
        <v>122</v>
      </c>
      <c r="B3586" s="386" t="s">
        <v>132</v>
      </c>
      <c r="C3586" s="386" t="s">
        <v>155</v>
      </c>
      <c r="D3586" s="387">
        <v>45170</v>
      </c>
      <c r="E3586" s="386">
        <v>9</v>
      </c>
      <c r="F3586" s="386">
        <v>2023</v>
      </c>
      <c r="G3586" s="388">
        <v>125.5</v>
      </c>
      <c r="H3586" s="388">
        <v>25</v>
      </c>
      <c r="I3586" s="388">
        <v>10.458333333333334</v>
      </c>
      <c r="J3586" s="388">
        <v>0</v>
      </c>
      <c r="K3586" s="386" t="s">
        <v>121</v>
      </c>
      <c r="L3586" s="386" t="s">
        <v>121</v>
      </c>
      <c r="M3586" s="386" t="s">
        <v>386</v>
      </c>
      <c r="N3586" s="386" t="s">
        <v>387</v>
      </c>
      <c r="O3586" s="386" t="s">
        <v>123</v>
      </c>
      <c r="P3586" s="386" t="s">
        <v>60</v>
      </c>
      <c r="Q3586" s="386" t="s">
        <v>238</v>
      </c>
      <c r="R3586" s="386"/>
      <c r="S3586" s="386"/>
      <c r="T3586" s="386" t="s">
        <v>393</v>
      </c>
      <c r="U3586" s="386" t="s">
        <v>411</v>
      </c>
    </row>
    <row r="3587" spans="1:21">
      <c r="A3587" s="386" t="s">
        <v>122</v>
      </c>
      <c r="B3587" s="386" t="s">
        <v>132</v>
      </c>
      <c r="C3587" s="386" t="s">
        <v>156</v>
      </c>
      <c r="D3587" s="387">
        <v>45170</v>
      </c>
      <c r="E3587" s="386">
        <v>9</v>
      </c>
      <c r="F3587" s="386">
        <v>2023</v>
      </c>
      <c r="G3587" s="388">
        <v>125.5</v>
      </c>
      <c r="H3587" s="388">
        <v>25</v>
      </c>
      <c r="I3587" s="388">
        <v>10.458333333333334</v>
      </c>
      <c r="J3587" s="388">
        <v>31.46</v>
      </c>
      <c r="K3587" s="386" t="s">
        <v>121</v>
      </c>
      <c r="L3587" s="386" t="s">
        <v>121</v>
      </c>
      <c r="M3587" s="386" t="s">
        <v>386</v>
      </c>
      <c r="N3587" s="386" t="s">
        <v>387</v>
      </c>
      <c r="O3587" s="386" t="s">
        <v>123</v>
      </c>
      <c r="P3587" s="386" t="s">
        <v>60</v>
      </c>
      <c r="Q3587" s="386" t="s">
        <v>238</v>
      </c>
      <c r="R3587" s="386"/>
      <c r="S3587" s="386"/>
      <c r="T3587" s="386" t="s">
        <v>393</v>
      </c>
      <c r="U3587" s="386" t="s">
        <v>411</v>
      </c>
    </row>
    <row r="3588" spans="1:21">
      <c r="A3588" s="386" t="s">
        <v>122</v>
      </c>
      <c r="B3588" s="386" t="s">
        <v>13</v>
      </c>
      <c r="C3588" s="386" t="s">
        <v>13</v>
      </c>
      <c r="D3588" s="387">
        <v>45170</v>
      </c>
      <c r="E3588" s="386">
        <v>9</v>
      </c>
      <c r="F3588" s="386">
        <v>2023</v>
      </c>
      <c r="G3588" s="388">
        <v>0</v>
      </c>
      <c r="H3588" s="388">
        <v>25</v>
      </c>
      <c r="I3588" s="388">
        <v>0</v>
      </c>
      <c r="J3588" s="388">
        <v>0</v>
      </c>
      <c r="K3588" s="386" t="s">
        <v>121</v>
      </c>
      <c r="L3588" s="386" t="s">
        <v>121</v>
      </c>
      <c r="M3588" s="386" t="s">
        <v>386</v>
      </c>
      <c r="N3588" s="386" t="s">
        <v>387</v>
      </c>
      <c r="O3588" s="386" t="s">
        <v>123</v>
      </c>
      <c r="P3588" s="386" t="s">
        <v>60</v>
      </c>
      <c r="Q3588" s="386" t="s">
        <v>238</v>
      </c>
      <c r="R3588" s="386"/>
      <c r="S3588" s="386"/>
      <c r="T3588" s="386" t="s">
        <v>393</v>
      </c>
      <c r="U3588" s="386" t="s">
        <v>411</v>
      </c>
    </row>
    <row r="3589" spans="1:21">
      <c r="A3589" s="386" t="s">
        <v>122</v>
      </c>
      <c r="B3589" s="386" t="s">
        <v>14</v>
      </c>
      <c r="C3589" s="386" t="s">
        <v>14</v>
      </c>
      <c r="D3589" s="387">
        <v>45170</v>
      </c>
      <c r="E3589" s="386">
        <v>9</v>
      </c>
      <c r="F3589" s="386">
        <v>2023</v>
      </c>
      <c r="G3589" s="388">
        <v>0</v>
      </c>
      <c r="H3589" s="388">
        <v>25</v>
      </c>
      <c r="I3589" s="388">
        <v>0</v>
      </c>
      <c r="J3589" s="388">
        <v>0</v>
      </c>
      <c r="K3589" s="386" t="s">
        <v>121</v>
      </c>
      <c r="L3589" s="386" t="s">
        <v>121</v>
      </c>
      <c r="M3589" s="386" t="s">
        <v>386</v>
      </c>
      <c r="N3589" s="386" t="s">
        <v>387</v>
      </c>
      <c r="O3589" s="386" t="s">
        <v>123</v>
      </c>
      <c r="P3589" s="386" t="s">
        <v>60</v>
      </c>
      <c r="Q3589" s="386" t="s">
        <v>238</v>
      </c>
      <c r="R3589" s="386"/>
      <c r="S3589" s="386"/>
      <c r="T3589" s="386" t="s">
        <v>393</v>
      </c>
      <c r="U3589" s="386" t="s">
        <v>411</v>
      </c>
    </row>
    <row r="3590" spans="1:21">
      <c r="A3590" s="386" t="s">
        <v>57</v>
      </c>
      <c r="B3590" s="386" t="s">
        <v>7</v>
      </c>
      <c r="C3590" s="386" t="s">
        <v>150</v>
      </c>
      <c r="D3590" s="387">
        <v>45200</v>
      </c>
      <c r="E3590" s="386">
        <v>10</v>
      </c>
      <c r="F3590" s="386">
        <v>2023</v>
      </c>
      <c r="G3590" s="388">
        <v>65.625</v>
      </c>
      <c r="H3590" s="388">
        <v>28</v>
      </c>
      <c r="I3590" s="388">
        <v>6.125</v>
      </c>
      <c r="J3590" s="388">
        <v>6.7329999999999997</v>
      </c>
      <c r="K3590" s="386" t="s">
        <v>57</v>
      </c>
      <c r="L3590" s="386" t="s">
        <v>41</v>
      </c>
      <c r="M3590" s="386" t="s">
        <v>241</v>
      </c>
      <c r="N3590" s="386" t="s">
        <v>58</v>
      </c>
      <c r="O3590" s="386" t="s">
        <v>59</v>
      </c>
      <c r="P3590" s="386" t="s">
        <v>60</v>
      </c>
      <c r="Q3590" s="386" t="s">
        <v>60</v>
      </c>
      <c r="R3590" s="386"/>
      <c r="S3590" s="386"/>
      <c r="T3590" s="386" t="s">
        <v>393</v>
      </c>
      <c r="U3590" s="386" t="s">
        <v>411</v>
      </c>
    </row>
    <row r="3591" spans="1:21">
      <c r="A3591" s="386" t="s">
        <v>57</v>
      </c>
      <c r="B3591" s="386" t="s">
        <v>7</v>
      </c>
      <c r="C3591" s="386" t="s">
        <v>20</v>
      </c>
      <c r="D3591" s="387">
        <v>45200</v>
      </c>
      <c r="E3591" s="386">
        <v>10</v>
      </c>
      <c r="F3591" s="386">
        <v>2023</v>
      </c>
      <c r="G3591" s="388">
        <v>145.3125</v>
      </c>
      <c r="H3591" s="388">
        <v>28</v>
      </c>
      <c r="I3591" s="388">
        <v>13.5625</v>
      </c>
      <c r="J3591" s="388">
        <v>12.957000000000001</v>
      </c>
      <c r="K3591" s="386" t="s">
        <v>57</v>
      </c>
      <c r="L3591" s="386" t="s">
        <v>41</v>
      </c>
      <c r="M3591" s="386" t="s">
        <v>241</v>
      </c>
      <c r="N3591" s="386" t="s">
        <v>58</v>
      </c>
      <c r="O3591" s="386" t="s">
        <v>59</v>
      </c>
      <c r="P3591" s="386" t="s">
        <v>60</v>
      </c>
      <c r="Q3591" s="386" t="s">
        <v>60</v>
      </c>
      <c r="R3591" s="386"/>
      <c r="S3591" s="386"/>
      <c r="T3591" s="386" t="s">
        <v>393</v>
      </c>
      <c r="U3591" s="386" t="s">
        <v>411</v>
      </c>
    </row>
    <row r="3592" spans="1:21">
      <c r="A3592" s="386" t="s">
        <v>57</v>
      </c>
      <c r="B3592" s="386" t="s">
        <v>7</v>
      </c>
      <c r="C3592" s="386" t="s">
        <v>21</v>
      </c>
      <c r="D3592" s="387">
        <v>45200</v>
      </c>
      <c r="E3592" s="386">
        <v>10</v>
      </c>
      <c r="F3592" s="386">
        <v>2023</v>
      </c>
      <c r="G3592" s="388">
        <v>140.625</v>
      </c>
      <c r="H3592" s="388">
        <v>28</v>
      </c>
      <c r="I3592" s="388">
        <v>13.125</v>
      </c>
      <c r="J3592" s="388">
        <v>0</v>
      </c>
      <c r="K3592" s="386" t="s">
        <v>57</v>
      </c>
      <c r="L3592" s="386" t="s">
        <v>41</v>
      </c>
      <c r="M3592" s="386" t="s">
        <v>241</v>
      </c>
      <c r="N3592" s="386" t="s">
        <v>58</v>
      </c>
      <c r="O3592" s="386" t="s">
        <v>59</v>
      </c>
      <c r="P3592" s="386" t="s">
        <v>60</v>
      </c>
      <c r="Q3592" s="386" t="s">
        <v>60</v>
      </c>
      <c r="R3592" s="386"/>
      <c r="S3592" s="386"/>
      <c r="T3592" s="386" t="s">
        <v>393</v>
      </c>
      <c r="U3592" s="386" t="s">
        <v>411</v>
      </c>
    </row>
    <row r="3593" spans="1:21">
      <c r="A3593" s="386" t="s">
        <v>57</v>
      </c>
      <c r="B3593" s="386" t="s">
        <v>7</v>
      </c>
      <c r="C3593" s="386" t="s">
        <v>22</v>
      </c>
      <c r="D3593" s="387">
        <v>45200</v>
      </c>
      <c r="E3593" s="386">
        <v>10</v>
      </c>
      <c r="F3593" s="386">
        <v>2023</v>
      </c>
      <c r="G3593" s="388">
        <v>140.625</v>
      </c>
      <c r="H3593" s="388">
        <v>28</v>
      </c>
      <c r="I3593" s="388">
        <v>13.125</v>
      </c>
      <c r="J3593" s="388">
        <v>31.33</v>
      </c>
      <c r="K3593" s="386" t="s">
        <v>57</v>
      </c>
      <c r="L3593" s="386" t="s">
        <v>41</v>
      </c>
      <c r="M3593" s="386" t="s">
        <v>241</v>
      </c>
      <c r="N3593" s="386" t="s">
        <v>58</v>
      </c>
      <c r="O3593" s="386" t="s">
        <v>59</v>
      </c>
      <c r="P3593" s="386" t="s">
        <v>60</v>
      </c>
      <c r="Q3593" s="386" t="s">
        <v>60</v>
      </c>
      <c r="R3593" s="386"/>
      <c r="S3593" s="386"/>
      <c r="T3593" s="386" t="s">
        <v>393</v>
      </c>
      <c r="U3593" s="386" t="s">
        <v>411</v>
      </c>
    </row>
    <row r="3594" spans="1:21">
      <c r="A3594" s="386" t="s">
        <v>57</v>
      </c>
      <c r="B3594" s="386" t="s">
        <v>7</v>
      </c>
      <c r="C3594" s="386" t="s">
        <v>23</v>
      </c>
      <c r="D3594" s="387">
        <v>45200</v>
      </c>
      <c r="E3594" s="386">
        <v>10</v>
      </c>
      <c r="F3594" s="386">
        <v>2023</v>
      </c>
      <c r="G3594" s="388">
        <v>140.625</v>
      </c>
      <c r="H3594" s="388">
        <v>28</v>
      </c>
      <c r="I3594" s="388">
        <v>13.125</v>
      </c>
      <c r="J3594" s="388">
        <v>-8.51</v>
      </c>
      <c r="K3594" s="386" t="s">
        <v>57</v>
      </c>
      <c r="L3594" s="386" t="s">
        <v>41</v>
      </c>
      <c r="M3594" s="386" t="s">
        <v>241</v>
      </c>
      <c r="N3594" s="386" t="s">
        <v>58</v>
      </c>
      <c r="O3594" s="386" t="s">
        <v>59</v>
      </c>
      <c r="P3594" s="386" t="s">
        <v>60</v>
      </c>
      <c r="Q3594" s="386" t="s">
        <v>60</v>
      </c>
      <c r="R3594" s="386"/>
      <c r="S3594" s="386"/>
      <c r="T3594" s="386" t="s">
        <v>393</v>
      </c>
      <c r="U3594" s="386" t="s">
        <v>411</v>
      </c>
    </row>
    <row r="3595" spans="1:21">
      <c r="A3595" s="386" t="s">
        <v>57</v>
      </c>
      <c r="B3595" s="386" t="s">
        <v>8</v>
      </c>
      <c r="C3595" s="386" t="s">
        <v>8</v>
      </c>
      <c r="D3595" s="387">
        <v>45200</v>
      </c>
      <c r="E3595" s="386">
        <v>10</v>
      </c>
      <c r="F3595" s="386">
        <v>2023</v>
      </c>
      <c r="G3595" s="388">
        <v>187.5</v>
      </c>
      <c r="H3595" s="388">
        <v>28</v>
      </c>
      <c r="I3595" s="388">
        <v>17.5</v>
      </c>
      <c r="J3595" s="388">
        <v>0.311</v>
      </c>
      <c r="K3595" s="386" t="s">
        <v>57</v>
      </c>
      <c r="L3595" s="386" t="s">
        <v>41</v>
      </c>
      <c r="M3595" s="386" t="s">
        <v>241</v>
      </c>
      <c r="N3595" s="386" t="s">
        <v>58</v>
      </c>
      <c r="O3595" s="386" t="s">
        <v>59</v>
      </c>
      <c r="P3595" s="386" t="s">
        <v>60</v>
      </c>
      <c r="Q3595" s="386" t="s">
        <v>60</v>
      </c>
      <c r="R3595" s="386"/>
      <c r="S3595" s="386"/>
      <c r="T3595" s="386" t="s">
        <v>393</v>
      </c>
      <c r="U3595" s="386" t="s">
        <v>411</v>
      </c>
    </row>
    <row r="3596" spans="1:21">
      <c r="A3596" s="386" t="s">
        <v>57</v>
      </c>
      <c r="B3596" s="386" t="s">
        <v>9</v>
      </c>
      <c r="C3596" s="386" t="s">
        <v>9</v>
      </c>
      <c r="D3596" s="387">
        <v>45200</v>
      </c>
      <c r="E3596" s="386">
        <v>10</v>
      </c>
      <c r="F3596" s="386">
        <v>2023</v>
      </c>
      <c r="G3596" s="388">
        <v>46.875</v>
      </c>
      <c r="H3596" s="388">
        <v>28</v>
      </c>
      <c r="I3596" s="388">
        <v>4.375</v>
      </c>
      <c r="J3596" s="388">
        <v>0</v>
      </c>
      <c r="K3596" s="386" t="s">
        <v>57</v>
      </c>
      <c r="L3596" s="386" t="s">
        <v>41</v>
      </c>
      <c r="M3596" s="386" t="s">
        <v>241</v>
      </c>
      <c r="N3596" s="386" t="s">
        <v>58</v>
      </c>
      <c r="O3596" s="386" t="s">
        <v>59</v>
      </c>
      <c r="P3596" s="386" t="s">
        <v>60</v>
      </c>
      <c r="Q3596" s="386" t="s">
        <v>60</v>
      </c>
      <c r="R3596" s="386"/>
      <c r="S3596" s="386"/>
      <c r="T3596" s="386" t="s">
        <v>393</v>
      </c>
      <c r="U3596" s="386" t="s">
        <v>411</v>
      </c>
    </row>
    <row r="3597" spans="1:21">
      <c r="A3597" s="386" t="s">
        <v>57</v>
      </c>
      <c r="B3597" s="386" t="s">
        <v>10</v>
      </c>
      <c r="C3597" s="386" t="s">
        <v>10</v>
      </c>
      <c r="D3597" s="387">
        <v>45200</v>
      </c>
      <c r="E3597" s="386">
        <v>10</v>
      </c>
      <c r="F3597" s="386">
        <v>2023</v>
      </c>
      <c r="G3597" s="388">
        <v>46.875</v>
      </c>
      <c r="H3597" s="388">
        <v>28</v>
      </c>
      <c r="I3597" s="388">
        <v>4.375</v>
      </c>
      <c r="J3597" s="388">
        <v>0</v>
      </c>
      <c r="K3597" s="386" t="s">
        <v>57</v>
      </c>
      <c r="L3597" s="386" t="s">
        <v>41</v>
      </c>
      <c r="M3597" s="386" t="s">
        <v>241</v>
      </c>
      <c r="N3597" s="386" t="s">
        <v>58</v>
      </c>
      <c r="O3597" s="386" t="s">
        <v>59</v>
      </c>
      <c r="P3597" s="386" t="s">
        <v>60</v>
      </c>
      <c r="Q3597" s="386" t="s">
        <v>60</v>
      </c>
      <c r="R3597" s="386"/>
      <c r="S3597" s="386"/>
      <c r="T3597" s="386" t="s">
        <v>393</v>
      </c>
      <c r="U3597" s="386" t="s">
        <v>411</v>
      </c>
    </row>
    <row r="3598" spans="1:21">
      <c r="A3598" s="386" t="s">
        <v>57</v>
      </c>
      <c r="B3598" s="386" t="s">
        <v>26</v>
      </c>
      <c r="C3598" s="386" t="s">
        <v>26</v>
      </c>
      <c r="D3598" s="387">
        <v>45200</v>
      </c>
      <c r="E3598" s="386">
        <v>10</v>
      </c>
      <c r="F3598" s="386">
        <v>2023</v>
      </c>
      <c r="G3598" s="388">
        <v>46.875</v>
      </c>
      <c r="H3598" s="388">
        <v>28</v>
      </c>
      <c r="I3598" s="388">
        <v>4.375</v>
      </c>
      <c r="J3598" s="388">
        <v>0</v>
      </c>
      <c r="K3598" s="386" t="s">
        <v>57</v>
      </c>
      <c r="L3598" s="386" t="s">
        <v>41</v>
      </c>
      <c r="M3598" s="386" t="s">
        <v>241</v>
      </c>
      <c r="N3598" s="386" t="s">
        <v>58</v>
      </c>
      <c r="O3598" s="386" t="s">
        <v>59</v>
      </c>
      <c r="P3598" s="386" t="s">
        <v>60</v>
      </c>
      <c r="Q3598" s="386" t="s">
        <v>60</v>
      </c>
      <c r="R3598" s="386"/>
      <c r="S3598" s="386"/>
      <c r="T3598" s="386" t="s">
        <v>393</v>
      </c>
      <c r="U3598" s="386" t="s">
        <v>411</v>
      </c>
    </row>
    <row r="3599" spans="1:21">
      <c r="A3599" s="386" t="s">
        <v>57</v>
      </c>
      <c r="B3599" s="386" t="s">
        <v>27</v>
      </c>
      <c r="C3599" s="386" t="s">
        <v>27</v>
      </c>
      <c r="D3599" s="387">
        <v>45200</v>
      </c>
      <c r="E3599" s="386">
        <v>10</v>
      </c>
      <c r="F3599" s="386">
        <v>2023</v>
      </c>
      <c r="G3599" s="388">
        <v>32.8125</v>
      </c>
      <c r="H3599" s="388">
        <v>28</v>
      </c>
      <c r="I3599" s="388">
        <v>3.0625</v>
      </c>
      <c r="J3599" s="388">
        <v>0</v>
      </c>
      <c r="K3599" s="386" t="s">
        <v>57</v>
      </c>
      <c r="L3599" s="386" t="s">
        <v>41</v>
      </c>
      <c r="M3599" s="386" t="s">
        <v>241</v>
      </c>
      <c r="N3599" s="386" t="s">
        <v>58</v>
      </c>
      <c r="O3599" s="386" t="s">
        <v>59</v>
      </c>
      <c r="P3599" s="386" t="s">
        <v>60</v>
      </c>
      <c r="Q3599" s="386" t="s">
        <v>60</v>
      </c>
      <c r="R3599" s="386"/>
      <c r="S3599" s="386"/>
      <c r="T3599" s="386" t="s">
        <v>393</v>
      </c>
      <c r="U3599" s="386" t="s">
        <v>411</v>
      </c>
    </row>
    <row r="3600" spans="1:21">
      <c r="A3600" s="386" t="s">
        <v>57</v>
      </c>
      <c r="B3600" s="386" t="s">
        <v>11</v>
      </c>
      <c r="C3600" s="386" t="s">
        <v>24</v>
      </c>
      <c r="D3600" s="387">
        <v>45200</v>
      </c>
      <c r="E3600" s="386">
        <v>10</v>
      </c>
      <c r="F3600" s="386">
        <v>2023</v>
      </c>
      <c r="G3600" s="388">
        <v>328.125</v>
      </c>
      <c r="H3600" s="388">
        <v>28</v>
      </c>
      <c r="I3600" s="388">
        <v>30.625</v>
      </c>
      <c r="J3600" s="388">
        <v>7.1130000000000004</v>
      </c>
      <c r="K3600" s="386" t="s">
        <v>57</v>
      </c>
      <c r="L3600" s="386" t="s">
        <v>41</v>
      </c>
      <c r="M3600" s="386" t="s">
        <v>241</v>
      </c>
      <c r="N3600" s="386" t="s">
        <v>58</v>
      </c>
      <c r="O3600" s="386" t="s">
        <v>59</v>
      </c>
      <c r="P3600" s="386" t="s">
        <v>60</v>
      </c>
      <c r="Q3600" s="386" t="s">
        <v>60</v>
      </c>
      <c r="R3600" s="386"/>
      <c r="S3600" s="386"/>
      <c r="T3600" s="386" t="s">
        <v>393</v>
      </c>
      <c r="U3600" s="386" t="s">
        <v>411</v>
      </c>
    </row>
    <row r="3601" spans="1:21">
      <c r="A3601" s="386" t="s">
        <v>57</v>
      </c>
      <c r="B3601" s="386" t="s">
        <v>12</v>
      </c>
      <c r="C3601" s="386" t="s">
        <v>25</v>
      </c>
      <c r="D3601" s="387">
        <v>45200</v>
      </c>
      <c r="E3601" s="386">
        <v>10</v>
      </c>
      <c r="F3601" s="386">
        <v>2023</v>
      </c>
      <c r="G3601" s="388">
        <v>140.625</v>
      </c>
      <c r="H3601" s="388">
        <v>28</v>
      </c>
      <c r="I3601" s="388">
        <v>13.125</v>
      </c>
      <c r="J3601" s="388">
        <v>0</v>
      </c>
      <c r="K3601" s="386" t="s">
        <v>57</v>
      </c>
      <c r="L3601" s="386" t="s">
        <v>41</v>
      </c>
      <c r="M3601" s="386" t="s">
        <v>241</v>
      </c>
      <c r="N3601" s="386" t="s">
        <v>58</v>
      </c>
      <c r="O3601" s="386" t="s">
        <v>59</v>
      </c>
      <c r="P3601" s="386" t="s">
        <v>60</v>
      </c>
      <c r="Q3601" s="386" t="s">
        <v>60</v>
      </c>
      <c r="R3601" s="386"/>
      <c r="S3601" s="386"/>
      <c r="T3601" s="386" t="s">
        <v>393</v>
      </c>
      <c r="U3601" s="386" t="s">
        <v>411</v>
      </c>
    </row>
    <row r="3602" spans="1:21">
      <c r="A3602" s="386" t="s">
        <v>57</v>
      </c>
      <c r="B3602" s="386" t="s">
        <v>15</v>
      </c>
      <c r="C3602" s="386" t="s">
        <v>28</v>
      </c>
      <c r="D3602" s="387">
        <v>45200</v>
      </c>
      <c r="E3602" s="386">
        <v>10</v>
      </c>
      <c r="F3602" s="386">
        <v>2023</v>
      </c>
      <c r="G3602" s="388">
        <v>18.75</v>
      </c>
      <c r="H3602" s="388">
        <v>28</v>
      </c>
      <c r="I3602" s="388">
        <v>1.75</v>
      </c>
      <c r="J3602" s="388">
        <v>0</v>
      </c>
      <c r="K3602" s="386" t="s">
        <v>57</v>
      </c>
      <c r="L3602" s="386" t="s">
        <v>41</v>
      </c>
      <c r="M3602" s="386" t="s">
        <v>241</v>
      </c>
      <c r="N3602" s="386" t="s">
        <v>58</v>
      </c>
      <c r="O3602" s="386" t="s">
        <v>59</v>
      </c>
      <c r="P3602" s="386" t="s">
        <v>60</v>
      </c>
      <c r="Q3602" s="386" t="s">
        <v>60</v>
      </c>
      <c r="R3602" s="386"/>
      <c r="S3602" s="386"/>
      <c r="T3602" s="386" t="s">
        <v>393</v>
      </c>
      <c r="U3602" s="386" t="s">
        <v>411</v>
      </c>
    </row>
    <row r="3603" spans="1:21">
      <c r="A3603" s="386" t="s">
        <v>57</v>
      </c>
      <c r="B3603" s="386" t="s">
        <v>16</v>
      </c>
      <c r="C3603" s="386" t="s">
        <v>16</v>
      </c>
      <c r="D3603" s="387">
        <v>45200</v>
      </c>
      <c r="E3603" s="386">
        <v>10</v>
      </c>
      <c r="F3603" s="386">
        <v>2023</v>
      </c>
      <c r="G3603" s="388">
        <v>0</v>
      </c>
      <c r="H3603" s="388">
        <v>28</v>
      </c>
      <c r="I3603" s="388">
        <v>0</v>
      </c>
      <c r="J3603" s="388">
        <v>0</v>
      </c>
      <c r="K3603" s="386" t="s">
        <v>57</v>
      </c>
      <c r="L3603" s="386" t="s">
        <v>41</v>
      </c>
      <c r="M3603" s="386" t="s">
        <v>241</v>
      </c>
      <c r="N3603" s="386" t="s">
        <v>58</v>
      </c>
      <c r="O3603" s="386" t="s">
        <v>59</v>
      </c>
      <c r="P3603" s="386" t="s">
        <v>60</v>
      </c>
      <c r="Q3603" s="386" t="s">
        <v>60</v>
      </c>
      <c r="R3603" s="386"/>
      <c r="S3603" s="386"/>
      <c r="T3603" s="386" t="s">
        <v>393</v>
      </c>
      <c r="U3603" s="386" t="s">
        <v>411</v>
      </c>
    </row>
    <row r="3604" spans="1:21">
      <c r="A3604" s="386" t="s">
        <v>57</v>
      </c>
      <c r="B3604" s="386" t="s">
        <v>17</v>
      </c>
      <c r="C3604" s="386" t="s">
        <v>17</v>
      </c>
      <c r="D3604" s="387">
        <v>45200</v>
      </c>
      <c r="E3604" s="386">
        <v>10</v>
      </c>
      <c r="F3604" s="386">
        <v>2023</v>
      </c>
      <c r="G3604" s="388">
        <v>0</v>
      </c>
      <c r="H3604" s="388">
        <v>28</v>
      </c>
      <c r="I3604" s="388">
        <v>0</v>
      </c>
      <c r="J3604" s="388">
        <v>0</v>
      </c>
      <c r="K3604" s="386" t="s">
        <v>57</v>
      </c>
      <c r="L3604" s="386" t="s">
        <v>41</v>
      </c>
      <c r="M3604" s="386" t="s">
        <v>241</v>
      </c>
      <c r="N3604" s="386" t="s">
        <v>58</v>
      </c>
      <c r="O3604" s="386" t="s">
        <v>59</v>
      </c>
      <c r="P3604" s="386" t="s">
        <v>60</v>
      </c>
      <c r="Q3604" s="386" t="s">
        <v>60</v>
      </c>
      <c r="R3604" s="386"/>
      <c r="S3604" s="386"/>
      <c r="T3604" s="386" t="s">
        <v>393</v>
      </c>
      <c r="U3604" s="386" t="s">
        <v>411</v>
      </c>
    </row>
    <row r="3605" spans="1:21">
      <c r="A3605" s="386" t="s">
        <v>57</v>
      </c>
      <c r="B3605" s="386" t="s">
        <v>129</v>
      </c>
      <c r="C3605" s="386" t="s">
        <v>129</v>
      </c>
      <c r="D3605" s="387">
        <v>45200</v>
      </c>
      <c r="E3605" s="386">
        <v>10</v>
      </c>
      <c r="F3605" s="386">
        <v>2023</v>
      </c>
      <c r="G3605" s="388">
        <v>18.75</v>
      </c>
      <c r="H3605" s="388">
        <v>28</v>
      </c>
      <c r="I3605" s="388">
        <v>1.75</v>
      </c>
      <c r="J3605" s="388">
        <v>0</v>
      </c>
      <c r="K3605" s="386" t="s">
        <v>57</v>
      </c>
      <c r="L3605" s="386" t="s">
        <v>41</v>
      </c>
      <c r="M3605" s="386" t="s">
        <v>241</v>
      </c>
      <c r="N3605" s="386" t="s">
        <v>58</v>
      </c>
      <c r="O3605" s="386" t="s">
        <v>59</v>
      </c>
      <c r="P3605" s="386" t="s">
        <v>60</v>
      </c>
      <c r="Q3605" s="386" t="s">
        <v>60</v>
      </c>
      <c r="R3605" s="386"/>
      <c r="S3605" s="386"/>
      <c r="T3605" s="386" t="s">
        <v>393</v>
      </c>
      <c r="U3605" s="386" t="s">
        <v>411</v>
      </c>
    </row>
    <row r="3606" spans="1:21">
      <c r="A3606" s="386" t="s">
        <v>57</v>
      </c>
      <c r="B3606" s="386" t="s">
        <v>13</v>
      </c>
      <c r="C3606" s="386" t="s">
        <v>13</v>
      </c>
      <c r="D3606" s="387">
        <v>45200</v>
      </c>
      <c r="E3606" s="386">
        <v>10</v>
      </c>
      <c r="F3606" s="386">
        <v>2023</v>
      </c>
      <c r="G3606" s="388">
        <v>0</v>
      </c>
      <c r="H3606" s="388">
        <v>28</v>
      </c>
      <c r="I3606" s="388">
        <v>0</v>
      </c>
      <c r="J3606" s="388">
        <v>0</v>
      </c>
      <c r="K3606" s="386" t="s">
        <v>57</v>
      </c>
      <c r="L3606" s="386" t="s">
        <v>41</v>
      </c>
      <c r="M3606" s="386" t="s">
        <v>241</v>
      </c>
      <c r="N3606" s="386" t="s">
        <v>58</v>
      </c>
      <c r="O3606" s="386" t="s">
        <v>59</v>
      </c>
      <c r="P3606" s="386" t="s">
        <v>60</v>
      </c>
      <c r="Q3606" s="386" t="s">
        <v>60</v>
      </c>
      <c r="R3606" s="386"/>
      <c r="S3606" s="386"/>
      <c r="T3606" s="386" t="s">
        <v>393</v>
      </c>
      <c r="U3606" s="386" t="s">
        <v>411</v>
      </c>
    </row>
    <row r="3607" spans="1:21">
      <c r="A3607" s="386" t="s">
        <v>57</v>
      </c>
      <c r="B3607" s="386" t="s">
        <v>14</v>
      </c>
      <c r="C3607" s="386" t="s">
        <v>14</v>
      </c>
      <c r="D3607" s="387">
        <v>45200</v>
      </c>
      <c r="E3607" s="386">
        <v>10</v>
      </c>
      <c r="F3607" s="386">
        <v>2023</v>
      </c>
      <c r="G3607" s="388">
        <v>0</v>
      </c>
      <c r="H3607" s="388">
        <v>28</v>
      </c>
      <c r="I3607" s="388">
        <v>0</v>
      </c>
      <c r="J3607" s="388">
        <v>0</v>
      </c>
      <c r="K3607" s="386" t="s">
        <v>57</v>
      </c>
      <c r="L3607" s="386" t="s">
        <v>41</v>
      </c>
      <c r="M3607" s="386" t="s">
        <v>241</v>
      </c>
      <c r="N3607" s="386" t="s">
        <v>58</v>
      </c>
      <c r="O3607" s="386" t="s">
        <v>59</v>
      </c>
      <c r="P3607" s="386" t="s">
        <v>60</v>
      </c>
      <c r="Q3607" s="386" t="s">
        <v>60</v>
      </c>
      <c r="R3607" s="386"/>
      <c r="S3607" s="386"/>
      <c r="T3607" s="386" t="s">
        <v>393</v>
      </c>
      <c r="U3607" s="386" t="s">
        <v>411</v>
      </c>
    </row>
    <row r="3608" spans="1:21">
      <c r="A3608" s="386" t="s">
        <v>43</v>
      </c>
      <c r="B3608" s="386" t="s">
        <v>18</v>
      </c>
      <c r="C3608" s="386"/>
      <c r="D3608" s="387">
        <v>45200</v>
      </c>
      <c r="E3608" s="386">
        <v>10</v>
      </c>
      <c r="F3608" s="386">
        <v>2023</v>
      </c>
      <c r="G3608" s="388">
        <v>540</v>
      </c>
      <c r="H3608" s="388">
        <v>28</v>
      </c>
      <c r="I3608" s="388">
        <v>50.4</v>
      </c>
      <c r="J3608" s="388">
        <v>0</v>
      </c>
      <c r="K3608" s="386" t="s">
        <v>43</v>
      </c>
      <c r="L3608" s="386" t="s">
        <v>41</v>
      </c>
      <c r="M3608" s="386" t="s">
        <v>370</v>
      </c>
      <c r="N3608" s="386" t="s">
        <v>44</v>
      </c>
      <c r="O3608" s="386" t="s">
        <v>240</v>
      </c>
      <c r="P3608" s="386" t="s">
        <v>46</v>
      </c>
      <c r="Q3608" s="386" t="s">
        <v>45</v>
      </c>
      <c r="R3608" s="386"/>
      <c r="S3608" s="386"/>
      <c r="T3608" s="386" t="s">
        <v>393</v>
      </c>
      <c r="U3608" s="386" t="s">
        <v>411</v>
      </c>
    </row>
    <row r="3609" spans="1:21">
      <c r="A3609" s="386" t="s">
        <v>47</v>
      </c>
      <c r="B3609" s="386" t="s">
        <v>47</v>
      </c>
      <c r="C3609" s="386"/>
      <c r="D3609" s="387">
        <v>45200</v>
      </c>
      <c r="E3609" s="386">
        <v>10</v>
      </c>
      <c r="F3609" s="386">
        <v>2023</v>
      </c>
      <c r="G3609" s="388">
        <v>55</v>
      </c>
      <c r="H3609" s="388">
        <v>28</v>
      </c>
      <c r="I3609" s="388">
        <v>5.1333333333333337</v>
      </c>
      <c r="J3609" s="388">
        <v>10.02525</v>
      </c>
      <c r="K3609" s="386" t="s">
        <v>47</v>
      </c>
      <c r="L3609" s="386" t="s">
        <v>41</v>
      </c>
      <c r="M3609" s="386" t="s">
        <v>370</v>
      </c>
      <c r="N3609" s="386" t="s">
        <v>44</v>
      </c>
      <c r="O3609" s="386" t="s">
        <v>48</v>
      </c>
      <c r="P3609" s="386" t="s">
        <v>60</v>
      </c>
      <c r="Q3609" s="386" t="s">
        <v>49</v>
      </c>
      <c r="R3609" s="386"/>
      <c r="S3609" s="386"/>
      <c r="T3609" s="386" t="s">
        <v>393</v>
      </c>
      <c r="U3609" s="386" t="s">
        <v>411</v>
      </c>
    </row>
    <row r="3610" spans="1:21">
      <c r="A3610" s="386" t="s">
        <v>50</v>
      </c>
      <c r="B3610" s="386" t="s">
        <v>50</v>
      </c>
      <c r="C3610" s="386"/>
      <c r="D3610" s="387">
        <v>45200</v>
      </c>
      <c r="E3610" s="386">
        <v>10</v>
      </c>
      <c r="F3610" s="386">
        <v>2023</v>
      </c>
      <c r="G3610" s="388">
        <v>250</v>
      </c>
      <c r="H3610" s="388">
        <v>28</v>
      </c>
      <c r="I3610" s="388">
        <v>23.333333333333332</v>
      </c>
      <c r="J3610" s="388">
        <v>4.04</v>
      </c>
      <c r="K3610" s="386" t="s">
        <v>50</v>
      </c>
      <c r="L3610" s="386" t="s">
        <v>41</v>
      </c>
      <c r="M3610" s="386" t="s">
        <v>370</v>
      </c>
      <c r="N3610" s="386" t="s">
        <v>44</v>
      </c>
      <c r="O3610" s="386" t="s">
        <v>51</v>
      </c>
      <c r="P3610" s="386" t="s">
        <v>90</v>
      </c>
      <c r="Q3610" s="386" t="s">
        <v>52</v>
      </c>
      <c r="R3610" s="386"/>
      <c r="S3610" s="386"/>
      <c r="T3610" s="386" t="s">
        <v>393</v>
      </c>
      <c r="U3610" s="386" t="s">
        <v>411</v>
      </c>
    </row>
    <row r="3611" spans="1:21">
      <c r="A3611" s="386" t="s">
        <v>304</v>
      </c>
      <c r="B3611" s="386" t="s">
        <v>7</v>
      </c>
      <c r="C3611" s="386"/>
      <c r="D3611" s="387">
        <v>45200</v>
      </c>
      <c r="E3611" s="386">
        <v>10</v>
      </c>
      <c r="F3611" s="386">
        <v>2023</v>
      </c>
      <c r="G3611" s="388">
        <v>46.153846153846153</v>
      </c>
      <c r="H3611" s="388">
        <v>28</v>
      </c>
      <c r="I3611" s="388">
        <v>4.3076923076923075</v>
      </c>
      <c r="J3611" s="388">
        <v>0.08</v>
      </c>
      <c r="K3611" s="386" t="s">
        <v>304</v>
      </c>
      <c r="L3611" s="386" t="s">
        <v>41</v>
      </c>
      <c r="M3611" s="386" t="s">
        <v>241</v>
      </c>
      <c r="N3611" s="386" t="s">
        <v>371</v>
      </c>
      <c r="O3611" s="386" t="s">
        <v>55</v>
      </c>
      <c r="P3611" s="386" t="s">
        <v>46</v>
      </c>
      <c r="Q3611" s="386" t="s">
        <v>56</v>
      </c>
      <c r="R3611" s="386"/>
      <c r="S3611" s="386"/>
      <c r="T3611" s="386" t="s">
        <v>393</v>
      </c>
      <c r="U3611" s="386" t="s">
        <v>411</v>
      </c>
    </row>
    <row r="3612" spans="1:21">
      <c r="A3612" s="386" t="s">
        <v>304</v>
      </c>
      <c r="B3612" s="386" t="s">
        <v>8</v>
      </c>
      <c r="C3612" s="386"/>
      <c r="D3612" s="387">
        <v>45200</v>
      </c>
      <c r="E3612" s="386">
        <v>10</v>
      </c>
      <c r="F3612" s="386">
        <v>2023</v>
      </c>
      <c r="G3612" s="388">
        <v>0</v>
      </c>
      <c r="H3612" s="388">
        <v>28</v>
      </c>
      <c r="I3612" s="388">
        <v>0</v>
      </c>
      <c r="J3612" s="388">
        <v>0</v>
      </c>
      <c r="K3612" s="386" t="s">
        <v>304</v>
      </c>
      <c r="L3612" s="386" t="s">
        <v>41</v>
      </c>
      <c r="M3612" s="386" t="s">
        <v>241</v>
      </c>
      <c r="N3612" s="386" t="s">
        <v>371</v>
      </c>
      <c r="O3612" s="386" t="s">
        <v>55</v>
      </c>
      <c r="P3612" s="386" t="s">
        <v>46</v>
      </c>
      <c r="Q3612" s="386" t="s">
        <v>56</v>
      </c>
      <c r="R3612" s="386"/>
      <c r="S3612" s="386"/>
      <c r="T3612" s="386" t="s">
        <v>393</v>
      </c>
      <c r="U3612" s="386" t="s">
        <v>411</v>
      </c>
    </row>
    <row r="3613" spans="1:21">
      <c r="A3613" s="386" t="s">
        <v>304</v>
      </c>
      <c r="B3613" s="386" t="s">
        <v>9</v>
      </c>
      <c r="C3613" s="386"/>
      <c r="D3613" s="387">
        <v>45200</v>
      </c>
      <c r="E3613" s="386">
        <v>10</v>
      </c>
      <c r="F3613" s="386">
        <v>2023</v>
      </c>
      <c r="G3613" s="388">
        <v>15.384615384615385</v>
      </c>
      <c r="H3613" s="388">
        <v>28</v>
      </c>
      <c r="I3613" s="388">
        <v>1.4358974358974359</v>
      </c>
      <c r="J3613" s="388">
        <v>0</v>
      </c>
      <c r="K3613" s="386" t="s">
        <v>304</v>
      </c>
      <c r="L3613" s="386" t="s">
        <v>41</v>
      </c>
      <c r="M3613" s="386" t="s">
        <v>241</v>
      </c>
      <c r="N3613" s="386" t="s">
        <v>371</v>
      </c>
      <c r="O3613" s="386" t="s">
        <v>55</v>
      </c>
      <c r="P3613" s="386" t="s">
        <v>46</v>
      </c>
      <c r="Q3613" s="386" t="s">
        <v>56</v>
      </c>
      <c r="R3613" s="386"/>
      <c r="S3613" s="386"/>
      <c r="T3613" s="386" t="s">
        <v>393</v>
      </c>
      <c r="U3613" s="386" t="s">
        <v>411</v>
      </c>
    </row>
    <row r="3614" spans="1:21">
      <c r="A3614" s="386" t="s">
        <v>304</v>
      </c>
      <c r="B3614" s="386" t="s">
        <v>10</v>
      </c>
      <c r="C3614" s="386"/>
      <c r="D3614" s="387">
        <v>45200</v>
      </c>
      <c r="E3614" s="386">
        <v>10</v>
      </c>
      <c r="F3614" s="386">
        <v>2023</v>
      </c>
      <c r="G3614" s="388">
        <v>15.384615384615385</v>
      </c>
      <c r="H3614" s="388">
        <v>28</v>
      </c>
      <c r="I3614" s="388">
        <v>1.4358974358974359</v>
      </c>
      <c r="J3614" s="388">
        <v>0</v>
      </c>
      <c r="K3614" s="386" t="s">
        <v>304</v>
      </c>
      <c r="L3614" s="386" t="s">
        <v>41</v>
      </c>
      <c r="M3614" s="386" t="s">
        <v>241</v>
      </c>
      <c r="N3614" s="386" t="s">
        <v>371</v>
      </c>
      <c r="O3614" s="386" t="s">
        <v>55</v>
      </c>
      <c r="P3614" s="386" t="s">
        <v>46</v>
      </c>
      <c r="Q3614" s="386" t="s">
        <v>56</v>
      </c>
      <c r="R3614" s="386"/>
      <c r="S3614" s="386"/>
      <c r="T3614" s="386" t="s">
        <v>393</v>
      </c>
      <c r="U3614" s="386" t="s">
        <v>411</v>
      </c>
    </row>
    <row r="3615" spans="1:21">
      <c r="A3615" s="386" t="s">
        <v>304</v>
      </c>
      <c r="B3615" s="386" t="s">
        <v>5</v>
      </c>
      <c r="C3615" s="386"/>
      <c r="D3615" s="387">
        <v>45200</v>
      </c>
      <c r="E3615" s="386">
        <v>10</v>
      </c>
      <c r="F3615" s="386">
        <v>2023</v>
      </c>
      <c r="G3615" s="388">
        <v>15.384615384615385</v>
      </c>
      <c r="H3615" s="388">
        <v>28</v>
      </c>
      <c r="I3615" s="388">
        <v>1.4358974358974359</v>
      </c>
      <c r="J3615" s="388">
        <v>0</v>
      </c>
      <c r="K3615" s="386" t="s">
        <v>304</v>
      </c>
      <c r="L3615" s="386" t="s">
        <v>41</v>
      </c>
      <c r="M3615" s="386" t="s">
        <v>241</v>
      </c>
      <c r="N3615" s="386" t="s">
        <v>371</v>
      </c>
      <c r="O3615" s="386" t="s">
        <v>55</v>
      </c>
      <c r="P3615" s="386" t="s">
        <v>46</v>
      </c>
      <c r="Q3615" s="386" t="s">
        <v>56</v>
      </c>
      <c r="R3615" s="386"/>
      <c r="S3615" s="386"/>
      <c r="T3615" s="386" t="s">
        <v>393</v>
      </c>
      <c r="U3615" s="386" t="s">
        <v>411</v>
      </c>
    </row>
    <row r="3616" spans="1:21">
      <c r="A3616" s="386" t="s">
        <v>304</v>
      </c>
      <c r="B3616" s="386" t="s">
        <v>11</v>
      </c>
      <c r="C3616" s="386"/>
      <c r="D3616" s="387">
        <v>45200</v>
      </c>
      <c r="E3616" s="386">
        <v>10</v>
      </c>
      <c r="F3616" s="386">
        <v>2023</v>
      </c>
      <c r="G3616" s="388">
        <v>46.153846153846153</v>
      </c>
      <c r="H3616" s="388">
        <v>28</v>
      </c>
      <c r="I3616" s="388">
        <v>4.3076923076923075</v>
      </c>
      <c r="J3616" s="388">
        <v>0</v>
      </c>
      <c r="K3616" s="386" t="s">
        <v>304</v>
      </c>
      <c r="L3616" s="386" t="s">
        <v>41</v>
      </c>
      <c r="M3616" s="386" t="s">
        <v>241</v>
      </c>
      <c r="N3616" s="386" t="s">
        <v>371</v>
      </c>
      <c r="O3616" s="386" t="s">
        <v>55</v>
      </c>
      <c r="P3616" s="386" t="s">
        <v>46</v>
      </c>
      <c r="Q3616" s="386" t="s">
        <v>56</v>
      </c>
      <c r="R3616" s="386"/>
      <c r="S3616" s="386"/>
      <c r="T3616" s="386" t="s">
        <v>393</v>
      </c>
      <c r="U3616" s="386" t="s">
        <v>411</v>
      </c>
    </row>
    <row r="3617" spans="1:21">
      <c r="A3617" s="386" t="s">
        <v>304</v>
      </c>
      <c r="B3617" s="386" t="s">
        <v>12</v>
      </c>
      <c r="C3617" s="386"/>
      <c r="D3617" s="387">
        <v>45200</v>
      </c>
      <c r="E3617" s="386">
        <v>10</v>
      </c>
      <c r="F3617" s="386">
        <v>2023</v>
      </c>
      <c r="G3617" s="388">
        <v>15.384615384615385</v>
      </c>
      <c r="H3617" s="388">
        <v>28</v>
      </c>
      <c r="I3617" s="388">
        <v>1.4358974358974359</v>
      </c>
      <c r="J3617" s="388">
        <v>0</v>
      </c>
      <c r="K3617" s="386" t="s">
        <v>304</v>
      </c>
      <c r="L3617" s="386" t="s">
        <v>41</v>
      </c>
      <c r="M3617" s="386" t="s">
        <v>241</v>
      </c>
      <c r="N3617" s="386" t="s">
        <v>371</v>
      </c>
      <c r="O3617" s="386" t="s">
        <v>55</v>
      </c>
      <c r="P3617" s="386" t="s">
        <v>46</v>
      </c>
      <c r="Q3617" s="386" t="s">
        <v>56</v>
      </c>
      <c r="R3617" s="386"/>
      <c r="S3617" s="386"/>
      <c r="T3617" s="386" t="s">
        <v>393</v>
      </c>
      <c r="U3617" s="386" t="s">
        <v>411</v>
      </c>
    </row>
    <row r="3618" spans="1:21">
      <c r="A3618" s="386" t="s">
        <v>304</v>
      </c>
      <c r="B3618" s="386" t="s">
        <v>15</v>
      </c>
      <c r="C3618" s="386"/>
      <c r="D3618" s="387">
        <v>45200</v>
      </c>
      <c r="E3618" s="386">
        <v>10</v>
      </c>
      <c r="F3618" s="386">
        <v>2023</v>
      </c>
      <c r="G3618" s="388">
        <v>0</v>
      </c>
      <c r="H3618" s="388">
        <v>28</v>
      </c>
      <c r="I3618" s="388">
        <v>0</v>
      </c>
      <c r="J3618" s="388">
        <v>0.55412499999999998</v>
      </c>
      <c r="K3618" s="386" t="s">
        <v>304</v>
      </c>
      <c r="L3618" s="386" t="s">
        <v>41</v>
      </c>
      <c r="M3618" s="386" t="s">
        <v>241</v>
      </c>
      <c r="N3618" s="386" t="s">
        <v>371</v>
      </c>
      <c r="O3618" s="386" t="s">
        <v>55</v>
      </c>
      <c r="P3618" s="386" t="s">
        <v>46</v>
      </c>
      <c r="Q3618" s="386" t="s">
        <v>56</v>
      </c>
      <c r="R3618" s="386"/>
      <c r="S3618" s="386"/>
      <c r="T3618" s="386" t="s">
        <v>393</v>
      </c>
      <c r="U3618" s="386" t="s">
        <v>411</v>
      </c>
    </row>
    <row r="3619" spans="1:21">
      <c r="A3619" s="386" t="s">
        <v>304</v>
      </c>
      <c r="B3619" s="386" t="s">
        <v>16</v>
      </c>
      <c r="C3619" s="386"/>
      <c r="D3619" s="387">
        <v>45200</v>
      </c>
      <c r="E3619" s="386">
        <v>10</v>
      </c>
      <c r="F3619" s="386">
        <v>2023</v>
      </c>
      <c r="G3619" s="388">
        <v>0</v>
      </c>
      <c r="H3619" s="388">
        <v>28</v>
      </c>
      <c r="I3619" s="388">
        <v>0</v>
      </c>
      <c r="J3619" s="388">
        <v>0</v>
      </c>
      <c r="K3619" s="386" t="s">
        <v>304</v>
      </c>
      <c r="L3619" s="386" t="s">
        <v>41</v>
      </c>
      <c r="M3619" s="386" t="s">
        <v>241</v>
      </c>
      <c r="N3619" s="386" t="s">
        <v>371</v>
      </c>
      <c r="O3619" s="386" t="s">
        <v>55</v>
      </c>
      <c r="P3619" s="386" t="s">
        <v>46</v>
      </c>
      <c r="Q3619" s="386" t="s">
        <v>56</v>
      </c>
      <c r="R3619" s="386"/>
      <c r="S3619" s="386"/>
      <c r="T3619" s="386" t="s">
        <v>393</v>
      </c>
      <c r="U3619" s="386" t="s">
        <v>411</v>
      </c>
    </row>
    <row r="3620" spans="1:21">
      <c r="A3620" s="386" t="s">
        <v>304</v>
      </c>
      <c r="B3620" s="386" t="s">
        <v>17</v>
      </c>
      <c r="C3620" s="386"/>
      <c r="D3620" s="387">
        <v>45200</v>
      </c>
      <c r="E3620" s="386">
        <v>10</v>
      </c>
      <c r="F3620" s="386">
        <v>2023</v>
      </c>
      <c r="G3620" s="388">
        <v>0</v>
      </c>
      <c r="H3620" s="388">
        <v>28</v>
      </c>
      <c r="I3620" s="388">
        <v>0</v>
      </c>
      <c r="J3620" s="388">
        <v>0</v>
      </c>
      <c r="K3620" s="386" t="s">
        <v>304</v>
      </c>
      <c r="L3620" s="386" t="s">
        <v>41</v>
      </c>
      <c r="M3620" s="386" t="s">
        <v>241</v>
      </c>
      <c r="N3620" s="386" t="s">
        <v>371</v>
      </c>
      <c r="O3620" s="386" t="s">
        <v>55</v>
      </c>
      <c r="P3620" s="386" t="s">
        <v>46</v>
      </c>
      <c r="Q3620" s="386" t="s">
        <v>56</v>
      </c>
      <c r="R3620" s="386"/>
      <c r="S3620" s="386"/>
      <c r="T3620" s="386" t="s">
        <v>393</v>
      </c>
      <c r="U3620" s="386" t="s">
        <v>411</v>
      </c>
    </row>
    <row r="3621" spans="1:21">
      <c r="A3621" s="386" t="s">
        <v>304</v>
      </c>
      <c r="B3621" s="386" t="s">
        <v>132</v>
      </c>
      <c r="C3621" s="386"/>
      <c r="D3621" s="387">
        <v>45200</v>
      </c>
      <c r="E3621" s="386">
        <v>10</v>
      </c>
      <c r="F3621" s="386">
        <v>2023</v>
      </c>
      <c r="G3621" s="388">
        <v>0</v>
      </c>
      <c r="H3621" s="388">
        <v>28</v>
      </c>
      <c r="I3621" s="388">
        <v>0</v>
      </c>
      <c r="J3621" s="388">
        <v>0</v>
      </c>
      <c r="K3621" s="386" t="s">
        <v>304</v>
      </c>
      <c r="L3621" s="386" t="s">
        <v>41</v>
      </c>
      <c r="M3621" s="386" t="s">
        <v>241</v>
      </c>
      <c r="N3621" s="386" t="s">
        <v>371</v>
      </c>
      <c r="O3621" s="386" t="s">
        <v>55</v>
      </c>
      <c r="P3621" s="386" t="s">
        <v>46</v>
      </c>
      <c r="Q3621" s="386" t="s">
        <v>56</v>
      </c>
      <c r="R3621" s="386"/>
      <c r="S3621" s="386"/>
      <c r="T3621" s="386" t="s">
        <v>393</v>
      </c>
      <c r="U3621" s="386" t="s">
        <v>411</v>
      </c>
    </row>
    <row r="3622" spans="1:21">
      <c r="A3622" s="386" t="s">
        <v>304</v>
      </c>
      <c r="B3622" s="386" t="s">
        <v>13</v>
      </c>
      <c r="C3622" s="386"/>
      <c r="D3622" s="387">
        <v>45200</v>
      </c>
      <c r="E3622" s="386">
        <v>10</v>
      </c>
      <c r="F3622" s="386">
        <v>2023</v>
      </c>
      <c r="G3622" s="388">
        <v>23.076923076923077</v>
      </c>
      <c r="H3622" s="388">
        <v>28</v>
      </c>
      <c r="I3622" s="388">
        <v>2.1538461538461537</v>
      </c>
      <c r="J3622" s="388">
        <v>0</v>
      </c>
      <c r="K3622" s="386" t="s">
        <v>304</v>
      </c>
      <c r="L3622" s="386" t="s">
        <v>41</v>
      </c>
      <c r="M3622" s="386" t="s">
        <v>241</v>
      </c>
      <c r="N3622" s="386" t="s">
        <v>371</v>
      </c>
      <c r="O3622" s="386" t="s">
        <v>55</v>
      </c>
      <c r="P3622" s="386" t="s">
        <v>46</v>
      </c>
      <c r="Q3622" s="386" t="s">
        <v>56</v>
      </c>
      <c r="R3622" s="386"/>
      <c r="S3622" s="386"/>
      <c r="T3622" s="386" t="s">
        <v>393</v>
      </c>
      <c r="U3622" s="386" t="s">
        <v>411</v>
      </c>
    </row>
    <row r="3623" spans="1:21">
      <c r="A3623" s="386" t="s">
        <v>304</v>
      </c>
      <c r="B3623" s="386" t="s">
        <v>14</v>
      </c>
      <c r="C3623" s="386"/>
      <c r="D3623" s="387">
        <v>45200</v>
      </c>
      <c r="E3623" s="386">
        <v>10</v>
      </c>
      <c r="F3623" s="386">
        <v>2023</v>
      </c>
      <c r="G3623" s="388">
        <v>23.076923076923077</v>
      </c>
      <c r="H3623" s="388">
        <v>28</v>
      </c>
      <c r="I3623" s="388">
        <v>2.1538461538461537</v>
      </c>
      <c r="J3623" s="388">
        <v>0</v>
      </c>
      <c r="K3623" s="386" t="s">
        <v>304</v>
      </c>
      <c r="L3623" s="386" t="s">
        <v>41</v>
      </c>
      <c r="M3623" s="386" t="s">
        <v>241</v>
      </c>
      <c r="N3623" s="386" t="s">
        <v>371</v>
      </c>
      <c r="O3623" s="386" t="s">
        <v>55</v>
      </c>
      <c r="P3623" s="386" t="s">
        <v>46</v>
      </c>
      <c r="Q3623" s="386" t="s">
        <v>56</v>
      </c>
      <c r="R3623" s="386"/>
      <c r="S3623" s="386"/>
      <c r="T3623" s="386" t="s">
        <v>393</v>
      </c>
      <c r="U3623" s="386" t="s">
        <v>411</v>
      </c>
    </row>
    <row r="3624" spans="1:21">
      <c r="A3624" s="386" t="s">
        <v>61</v>
      </c>
      <c r="B3624" s="386" t="s">
        <v>7</v>
      </c>
      <c r="C3624" s="386"/>
      <c r="D3624" s="387">
        <v>45200</v>
      </c>
      <c r="E3624" s="386">
        <v>10</v>
      </c>
      <c r="F3624" s="386">
        <v>2023</v>
      </c>
      <c r="G3624" s="388">
        <v>200</v>
      </c>
      <c r="H3624" s="388">
        <v>28</v>
      </c>
      <c r="I3624" s="388">
        <v>18.666666666666668</v>
      </c>
      <c r="J3624" s="388">
        <v>15.41100144375668</v>
      </c>
      <c r="K3624" s="386" t="s">
        <v>372</v>
      </c>
      <c r="L3624" s="386" t="s">
        <v>41</v>
      </c>
      <c r="M3624" s="386" t="s">
        <v>242</v>
      </c>
      <c r="N3624" s="386" t="s">
        <v>62</v>
      </c>
      <c r="O3624" s="386" t="s">
        <v>63</v>
      </c>
      <c r="P3624" s="386" t="s">
        <v>46</v>
      </c>
      <c r="Q3624" s="386" t="s">
        <v>250</v>
      </c>
      <c r="R3624" s="386"/>
      <c r="S3624" s="386"/>
      <c r="T3624" s="386" t="s">
        <v>393</v>
      </c>
      <c r="U3624" s="386" t="s">
        <v>411</v>
      </c>
    </row>
    <row r="3625" spans="1:21">
      <c r="A3625" s="386" t="s">
        <v>61</v>
      </c>
      <c r="B3625" s="386" t="s">
        <v>8</v>
      </c>
      <c r="C3625" s="386"/>
      <c r="D3625" s="387">
        <v>45200</v>
      </c>
      <c r="E3625" s="386">
        <v>10</v>
      </c>
      <c r="F3625" s="386">
        <v>2023</v>
      </c>
      <c r="G3625" s="388">
        <v>80</v>
      </c>
      <c r="H3625" s="388">
        <v>28</v>
      </c>
      <c r="I3625" s="388">
        <v>7.4666666666666668</v>
      </c>
      <c r="J3625" s="388">
        <v>2.848557945093336</v>
      </c>
      <c r="K3625" s="386" t="s">
        <v>372</v>
      </c>
      <c r="L3625" s="386" t="s">
        <v>41</v>
      </c>
      <c r="M3625" s="386" t="s">
        <v>242</v>
      </c>
      <c r="N3625" s="386" t="s">
        <v>62</v>
      </c>
      <c r="O3625" s="386" t="s">
        <v>63</v>
      </c>
      <c r="P3625" s="386" t="s">
        <v>46</v>
      </c>
      <c r="Q3625" s="386" t="s">
        <v>250</v>
      </c>
      <c r="R3625" s="386"/>
      <c r="S3625" s="386"/>
      <c r="T3625" s="386" t="s">
        <v>393</v>
      </c>
      <c r="U3625" s="386" t="s">
        <v>411</v>
      </c>
    </row>
    <row r="3626" spans="1:21">
      <c r="A3626" s="386" t="s">
        <v>61</v>
      </c>
      <c r="B3626" s="386" t="s">
        <v>9</v>
      </c>
      <c r="C3626" s="386"/>
      <c r="D3626" s="387">
        <v>45200</v>
      </c>
      <c r="E3626" s="386">
        <v>10</v>
      </c>
      <c r="F3626" s="386">
        <v>2023</v>
      </c>
      <c r="G3626" s="388">
        <v>160</v>
      </c>
      <c r="H3626" s="388">
        <v>28</v>
      </c>
      <c r="I3626" s="388">
        <v>14.933333333333334</v>
      </c>
      <c r="J3626" s="388">
        <v>0</v>
      </c>
      <c r="K3626" s="386" t="s">
        <v>372</v>
      </c>
      <c r="L3626" s="386" t="s">
        <v>41</v>
      </c>
      <c r="M3626" s="386" t="s">
        <v>242</v>
      </c>
      <c r="N3626" s="386" t="s">
        <v>62</v>
      </c>
      <c r="O3626" s="386" t="s">
        <v>63</v>
      </c>
      <c r="P3626" s="386" t="s">
        <v>46</v>
      </c>
      <c r="Q3626" s="386" t="s">
        <v>250</v>
      </c>
      <c r="R3626" s="386"/>
      <c r="S3626" s="386"/>
      <c r="T3626" s="386" t="s">
        <v>393</v>
      </c>
      <c r="U3626" s="386" t="s">
        <v>411</v>
      </c>
    </row>
    <row r="3627" spans="1:21">
      <c r="A3627" s="386" t="s">
        <v>61</v>
      </c>
      <c r="B3627" s="386" t="s">
        <v>10</v>
      </c>
      <c r="C3627" s="386"/>
      <c r="D3627" s="387">
        <v>45200</v>
      </c>
      <c r="E3627" s="386">
        <v>10</v>
      </c>
      <c r="F3627" s="386">
        <v>2023</v>
      </c>
      <c r="G3627" s="388">
        <v>10</v>
      </c>
      <c r="H3627" s="388">
        <v>28</v>
      </c>
      <c r="I3627" s="388">
        <v>0.93333333333333335</v>
      </c>
      <c r="J3627" s="388">
        <v>-0.23</v>
      </c>
      <c r="K3627" s="386" t="s">
        <v>372</v>
      </c>
      <c r="L3627" s="386" t="s">
        <v>41</v>
      </c>
      <c r="M3627" s="386" t="s">
        <v>242</v>
      </c>
      <c r="N3627" s="386" t="s">
        <v>62</v>
      </c>
      <c r="O3627" s="386" t="s">
        <v>63</v>
      </c>
      <c r="P3627" s="386" t="s">
        <v>46</v>
      </c>
      <c r="Q3627" s="386" t="s">
        <v>250</v>
      </c>
      <c r="R3627" s="386"/>
      <c r="S3627" s="386"/>
      <c r="T3627" s="386" t="s">
        <v>393</v>
      </c>
      <c r="U3627" s="386" t="s">
        <v>411</v>
      </c>
    </row>
    <row r="3628" spans="1:21">
      <c r="A3628" s="386" t="s">
        <v>61</v>
      </c>
      <c r="B3628" s="386" t="s">
        <v>5</v>
      </c>
      <c r="C3628" s="386"/>
      <c r="D3628" s="387">
        <v>45200</v>
      </c>
      <c r="E3628" s="386">
        <v>10</v>
      </c>
      <c r="F3628" s="386">
        <v>2023</v>
      </c>
      <c r="G3628" s="388">
        <v>50</v>
      </c>
      <c r="H3628" s="388">
        <v>28</v>
      </c>
      <c r="I3628" s="388">
        <v>4.666666666666667</v>
      </c>
      <c r="J3628" s="388">
        <v>0</v>
      </c>
      <c r="K3628" s="386" t="s">
        <v>372</v>
      </c>
      <c r="L3628" s="386" t="s">
        <v>41</v>
      </c>
      <c r="M3628" s="386" t="s">
        <v>242</v>
      </c>
      <c r="N3628" s="386" t="s">
        <v>62</v>
      </c>
      <c r="O3628" s="386" t="s">
        <v>63</v>
      </c>
      <c r="P3628" s="386" t="s">
        <v>46</v>
      </c>
      <c r="Q3628" s="386" t="s">
        <v>250</v>
      </c>
      <c r="R3628" s="386"/>
      <c r="S3628" s="386"/>
      <c r="T3628" s="386" t="s">
        <v>393</v>
      </c>
      <c r="U3628" s="386" t="s">
        <v>411</v>
      </c>
    </row>
    <row r="3629" spans="1:21">
      <c r="A3629" s="386" t="s">
        <v>61</v>
      </c>
      <c r="B3629" s="386" t="s">
        <v>11</v>
      </c>
      <c r="C3629" s="386"/>
      <c r="D3629" s="387">
        <v>45200</v>
      </c>
      <c r="E3629" s="386">
        <v>10</v>
      </c>
      <c r="F3629" s="386">
        <v>2023</v>
      </c>
      <c r="G3629" s="388">
        <v>220</v>
      </c>
      <c r="H3629" s="388">
        <v>28</v>
      </c>
      <c r="I3629" s="388">
        <v>20.533333333333335</v>
      </c>
      <c r="J3629" s="388">
        <v>5.7624697950000003</v>
      </c>
      <c r="K3629" s="386" t="s">
        <v>372</v>
      </c>
      <c r="L3629" s="386" t="s">
        <v>41</v>
      </c>
      <c r="M3629" s="386" t="s">
        <v>242</v>
      </c>
      <c r="N3629" s="386" t="s">
        <v>62</v>
      </c>
      <c r="O3629" s="386" t="s">
        <v>63</v>
      </c>
      <c r="P3629" s="386" t="s">
        <v>46</v>
      </c>
      <c r="Q3629" s="386" t="s">
        <v>250</v>
      </c>
      <c r="R3629" s="386"/>
      <c r="S3629" s="386"/>
      <c r="T3629" s="386" t="s">
        <v>393</v>
      </c>
      <c r="U3629" s="386" t="s">
        <v>411</v>
      </c>
    </row>
    <row r="3630" spans="1:21">
      <c r="A3630" s="386" t="s">
        <v>61</v>
      </c>
      <c r="B3630" s="386" t="s">
        <v>12</v>
      </c>
      <c r="C3630" s="386"/>
      <c r="D3630" s="387">
        <v>45200</v>
      </c>
      <c r="E3630" s="386">
        <v>10</v>
      </c>
      <c r="F3630" s="386">
        <v>2023</v>
      </c>
      <c r="G3630" s="388">
        <v>90</v>
      </c>
      <c r="H3630" s="388">
        <v>28</v>
      </c>
      <c r="I3630" s="388">
        <v>8.4</v>
      </c>
      <c r="J3630" s="388">
        <v>0</v>
      </c>
      <c r="K3630" s="386" t="s">
        <v>372</v>
      </c>
      <c r="L3630" s="386" t="s">
        <v>41</v>
      </c>
      <c r="M3630" s="386" t="s">
        <v>242</v>
      </c>
      <c r="N3630" s="386" t="s">
        <v>62</v>
      </c>
      <c r="O3630" s="386" t="s">
        <v>63</v>
      </c>
      <c r="P3630" s="386" t="s">
        <v>46</v>
      </c>
      <c r="Q3630" s="386" t="s">
        <v>250</v>
      </c>
      <c r="R3630" s="386"/>
      <c r="S3630" s="386"/>
      <c r="T3630" s="386" t="s">
        <v>393</v>
      </c>
      <c r="U3630" s="386" t="s">
        <v>411</v>
      </c>
    </row>
    <row r="3631" spans="1:21">
      <c r="A3631" s="386" t="s">
        <v>61</v>
      </c>
      <c r="B3631" s="386" t="s">
        <v>15</v>
      </c>
      <c r="C3631" s="386"/>
      <c r="D3631" s="387">
        <v>45200</v>
      </c>
      <c r="E3631" s="386">
        <v>10</v>
      </c>
      <c r="F3631" s="386">
        <v>2023</v>
      </c>
      <c r="G3631" s="388">
        <v>20</v>
      </c>
      <c r="H3631" s="388">
        <v>28</v>
      </c>
      <c r="I3631" s="388">
        <v>1.8666666666666667</v>
      </c>
      <c r="J3631" s="388">
        <v>0.80297094931136903</v>
      </c>
      <c r="K3631" s="386" t="s">
        <v>372</v>
      </c>
      <c r="L3631" s="386" t="s">
        <v>41</v>
      </c>
      <c r="M3631" s="386" t="s">
        <v>242</v>
      </c>
      <c r="N3631" s="386" t="s">
        <v>62</v>
      </c>
      <c r="O3631" s="386" t="s">
        <v>63</v>
      </c>
      <c r="P3631" s="386" t="s">
        <v>46</v>
      </c>
      <c r="Q3631" s="386" t="s">
        <v>250</v>
      </c>
      <c r="R3631" s="386"/>
      <c r="S3631" s="386"/>
      <c r="T3631" s="386" t="s">
        <v>393</v>
      </c>
      <c r="U3631" s="386" t="s">
        <v>411</v>
      </c>
    </row>
    <row r="3632" spans="1:21">
      <c r="A3632" s="386" t="s">
        <v>61</v>
      </c>
      <c r="B3632" s="386" t="s">
        <v>16</v>
      </c>
      <c r="C3632" s="386"/>
      <c r="D3632" s="387">
        <v>45200</v>
      </c>
      <c r="E3632" s="386">
        <v>10</v>
      </c>
      <c r="F3632" s="386">
        <v>2023</v>
      </c>
      <c r="G3632" s="388">
        <v>0</v>
      </c>
      <c r="H3632" s="388">
        <v>28</v>
      </c>
      <c r="I3632" s="388">
        <v>0</v>
      </c>
      <c r="J3632" s="388">
        <v>0</v>
      </c>
      <c r="K3632" s="386" t="s">
        <v>372</v>
      </c>
      <c r="L3632" s="386" t="s">
        <v>41</v>
      </c>
      <c r="M3632" s="386" t="s">
        <v>242</v>
      </c>
      <c r="N3632" s="386" t="s">
        <v>62</v>
      </c>
      <c r="O3632" s="386" t="s">
        <v>63</v>
      </c>
      <c r="P3632" s="386" t="s">
        <v>46</v>
      </c>
      <c r="Q3632" s="386" t="s">
        <v>250</v>
      </c>
      <c r="R3632" s="386"/>
      <c r="S3632" s="386"/>
      <c r="T3632" s="386" t="s">
        <v>393</v>
      </c>
      <c r="U3632" s="386" t="s">
        <v>411</v>
      </c>
    </row>
    <row r="3633" spans="1:21">
      <c r="A3633" s="386" t="s">
        <v>61</v>
      </c>
      <c r="B3633" s="386" t="s">
        <v>17</v>
      </c>
      <c r="C3633" s="386"/>
      <c r="D3633" s="387">
        <v>45200</v>
      </c>
      <c r="E3633" s="386">
        <v>10</v>
      </c>
      <c r="F3633" s="386">
        <v>2023</v>
      </c>
      <c r="G3633" s="388">
        <v>0</v>
      </c>
      <c r="H3633" s="388">
        <v>28</v>
      </c>
      <c r="I3633" s="388">
        <v>0</v>
      </c>
      <c r="J3633" s="388">
        <v>0</v>
      </c>
      <c r="K3633" s="386" t="s">
        <v>372</v>
      </c>
      <c r="L3633" s="386" t="s">
        <v>41</v>
      </c>
      <c r="M3633" s="386" t="s">
        <v>242</v>
      </c>
      <c r="N3633" s="386" t="s">
        <v>62</v>
      </c>
      <c r="O3633" s="386" t="s">
        <v>63</v>
      </c>
      <c r="P3633" s="386" t="s">
        <v>46</v>
      </c>
      <c r="Q3633" s="386" t="s">
        <v>250</v>
      </c>
      <c r="R3633" s="386"/>
      <c r="S3633" s="386"/>
      <c r="T3633" s="386" t="s">
        <v>393</v>
      </c>
      <c r="U3633" s="386" t="s">
        <v>411</v>
      </c>
    </row>
    <row r="3634" spans="1:21">
      <c r="A3634" s="386" t="s">
        <v>61</v>
      </c>
      <c r="B3634" s="386" t="s">
        <v>132</v>
      </c>
      <c r="C3634" s="386"/>
      <c r="D3634" s="387">
        <v>45200</v>
      </c>
      <c r="E3634" s="386">
        <v>10</v>
      </c>
      <c r="F3634" s="386">
        <v>2023</v>
      </c>
      <c r="G3634" s="388">
        <v>0</v>
      </c>
      <c r="H3634" s="388">
        <v>28</v>
      </c>
      <c r="I3634" s="388">
        <v>0</v>
      </c>
      <c r="J3634" s="388">
        <v>0</v>
      </c>
      <c r="K3634" s="386" t="s">
        <v>372</v>
      </c>
      <c r="L3634" s="386" t="s">
        <v>41</v>
      </c>
      <c r="M3634" s="386" t="s">
        <v>242</v>
      </c>
      <c r="N3634" s="386" t="s">
        <v>62</v>
      </c>
      <c r="O3634" s="386" t="s">
        <v>63</v>
      </c>
      <c r="P3634" s="386" t="s">
        <v>46</v>
      </c>
      <c r="Q3634" s="386" t="s">
        <v>250</v>
      </c>
      <c r="R3634" s="386"/>
      <c r="S3634" s="386"/>
      <c r="T3634" s="386" t="s">
        <v>393</v>
      </c>
      <c r="U3634" s="386" t="s">
        <v>411</v>
      </c>
    </row>
    <row r="3635" spans="1:21">
      <c r="A3635" s="386" t="s">
        <v>61</v>
      </c>
      <c r="B3635" s="386" t="s">
        <v>13</v>
      </c>
      <c r="C3635" s="386"/>
      <c r="D3635" s="387">
        <v>45200</v>
      </c>
      <c r="E3635" s="386">
        <v>10</v>
      </c>
      <c r="F3635" s="386">
        <v>2023</v>
      </c>
      <c r="G3635" s="388">
        <v>0</v>
      </c>
      <c r="H3635" s="388">
        <v>28</v>
      </c>
      <c r="I3635" s="388">
        <v>0</v>
      </c>
      <c r="J3635" s="388">
        <v>0</v>
      </c>
      <c r="K3635" s="386" t="s">
        <v>372</v>
      </c>
      <c r="L3635" s="386" t="s">
        <v>41</v>
      </c>
      <c r="M3635" s="386" t="s">
        <v>242</v>
      </c>
      <c r="N3635" s="386" t="s">
        <v>62</v>
      </c>
      <c r="O3635" s="386" t="s">
        <v>63</v>
      </c>
      <c r="P3635" s="386" t="s">
        <v>46</v>
      </c>
      <c r="Q3635" s="386" t="s">
        <v>250</v>
      </c>
      <c r="R3635" s="386"/>
      <c r="S3635" s="386"/>
      <c r="T3635" s="386" t="s">
        <v>393</v>
      </c>
      <c r="U3635" s="386" t="s">
        <v>411</v>
      </c>
    </row>
    <row r="3636" spans="1:21">
      <c r="A3636" s="386" t="s">
        <v>61</v>
      </c>
      <c r="B3636" s="386" t="s">
        <v>14</v>
      </c>
      <c r="C3636" s="386"/>
      <c r="D3636" s="387">
        <v>45200</v>
      </c>
      <c r="E3636" s="386">
        <v>10</v>
      </c>
      <c r="F3636" s="386">
        <v>2023</v>
      </c>
      <c r="G3636" s="388">
        <v>0</v>
      </c>
      <c r="H3636" s="388">
        <v>28</v>
      </c>
      <c r="I3636" s="388">
        <v>0</v>
      </c>
      <c r="J3636" s="388">
        <v>0</v>
      </c>
      <c r="K3636" s="386" t="s">
        <v>372</v>
      </c>
      <c r="L3636" s="386" t="s">
        <v>41</v>
      </c>
      <c r="M3636" s="386" t="s">
        <v>242</v>
      </c>
      <c r="N3636" s="386" t="s">
        <v>62</v>
      </c>
      <c r="O3636" s="386" t="s">
        <v>63</v>
      </c>
      <c r="P3636" s="386" t="s">
        <v>46</v>
      </c>
      <c r="Q3636" s="386" t="s">
        <v>250</v>
      </c>
      <c r="R3636" s="386"/>
      <c r="S3636" s="386"/>
      <c r="T3636" s="386" t="s">
        <v>393</v>
      </c>
      <c r="U3636" s="386" t="s">
        <v>411</v>
      </c>
    </row>
    <row r="3637" spans="1:21">
      <c r="A3637" s="386" t="s">
        <v>64</v>
      </c>
      <c r="B3637" s="386" t="s">
        <v>7</v>
      </c>
      <c r="C3637" s="386"/>
      <c r="D3637" s="387">
        <v>45200</v>
      </c>
      <c r="E3637" s="386">
        <v>10</v>
      </c>
      <c r="F3637" s="386">
        <v>2023</v>
      </c>
      <c r="G3637" s="388">
        <v>2</v>
      </c>
      <c r="H3637" s="388">
        <v>28</v>
      </c>
      <c r="I3637" s="388">
        <v>0.18666666666666668</v>
      </c>
      <c r="J3637" s="388">
        <v>0</v>
      </c>
      <c r="K3637" s="386" t="s">
        <v>64</v>
      </c>
      <c r="L3637" s="386" t="s">
        <v>41</v>
      </c>
      <c r="M3637" s="386" t="s">
        <v>242</v>
      </c>
      <c r="N3637" s="386" t="s">
        <v>64</v>
      </c>
      <c r="O3637" s="386" t="s">
        <v>373</v>
      </c>
      <c r="P3637" s="386" t="s">
        <v>46</v>
      </c>
      <c r="Q3637" s="386" t="s">
        <v>185</v>
      </c>
      <c r="R3637" s="386"/>
      <c r="S3637" s="386"/>
      <c r="T3637" s="386" t="s">
        <v>430</v>
      </c>
      <c r="U3637" s="386" t="s">
        <v>431</v>
      </c>
    </row>
    <row r="3638" spans="1:21">
      <c r="A3638" s="386" t="s">
        <v>64</v>
      </c>
      <c r="B3638" s="386" t="s">
        <v>8</v>
      </c>
      <c r="C3638" s="386"/>
      <c r="D3638" s="387">
        <v>45200</v>
      </c>
      <c r="E3638" s="386">
        <v>10</v>
      </c>
      <c r="F3638" s="386">
        <v>2023</v>
      </c>
      <c r="G3638" s="388">
        <v>0</v>
      </c>
      <c r="H3638" s="388">
        <v>28</v>
      </c>
      <c r="I3638" s="388">
        <v>0</v>
      </c>
      <c r="J3638" s="388">
        <v>0</v>
      </c>
      <c r="K3638" s="386" t="s">
        <v>64</v>
      </c>
      <c r="L3638" s="386" t="s">
        <v>41</v>
      </c>
      <c r="M3638" s="386" t="s">
        <v>242</v>
      </c>
      <c r="N3638" s="386" t="s">
        <v>64</v>
      </c>
      <c r="O3638" s="386" t="s">
        <v>373</v>
      </c>
      <c r="P3638" s="386" t="s">
        <v>46</v>
      </c>
      <c r="Q3638" s="386" t="s">
        <v>185</v>
      </c>
      <c r="R3638" s="386"/>
      <c r="S3638" s="386"/>
      <c r="T3638" s="386" t="s">
        <v>430</v>
      </c>
      <c r="U3638" s="386" t="s">
        <v>431</v>
      </c>
    </row>
    <row r="3639" spans="1:21">
      <c r="A3639" s="386" t="s">
        <v>64</v>
      </c>
      <c r="B3639" s="386" t="s">
        <v>9</v>
      </c>
      <c r="C3639" s="386"/>
      <c r="D3639" s="387">
        <v>45200</v>
      </c>
      <c r="E3639" s="386">
        <v>10</v>
      </c>
      <c r="F3639" s="386">
        <v>2023</v>
      </c>
      <c r="G3639" s="388">
        <v>6</v>
      </c>
      <c r="H3639" s="388">
        <v>28</v>
      </c>
      <c r="I3639" s="388">
        <v>0.56000000000000005</v>
      </c>
      <c r="J3639" s="388">
        <v>0</v>
      </c>
      <c r="K3639" s="386" t="s">
        <v>64</v>
      </c>
      <c r="L3639" s="386" t="s">
        <v>41</v>
      </c>
      <c r="M3639" s="386" t="s">
        <v>242</v>
      </c>
      <c r="N3639" s="386" t="s">
        <v>64</v>
      </c>
      <c r="O3639" s="386" t="s">
        <v>373</v>
      </c>
      <c r="P3639" s="386" t="s">
        <v>46</v>
      </c>
      <c r="Q3639" s="386" t="s">
        <v>185</v>
      </c>
      <c r="R3639" s="386"/>
      <c r="S3639" s="386"/>
      <c r="T3639" s="386" t="s">
        <v>430</v>
      </c>
      <c r="U3639" s="386" t="s">
        <v>431</v>
      </c>
    </row>
    <row r="3640" spans="1:21">
      <c r="A3640" s="386" t="s">
        <v>64</v>
      </c>
      <c r="B3640" s="386" t="s">
        <v>10</v>
      </c>
      <c r="C3640" s="386"/>
      <c r="D3640" s="387">
        <v>45200</v>
      </c>
      <c r="E3640" s="386">
        <v>10</v>
      </c>
      <c r="F3640" s="386">
        <v>2023</v>
      </c>
      <c r="G3640" s="388">
        <v>1</v>
      </c>
      <c r="H3640" s="388">
        <v>28</v>
      </c>
      <c r="I3640" s="388">
        <v>9.3333333333333338E-2</v>
      </c>
      <c r="J3640" s="388">
        <v>0</v>
      </c>
      <c r="K3640" s="386" t="s">
        <v>64</v>
      </c>
      <c r="L3640" s="386" t="s">
        <v>41</v>
      </c>
      <c r="M3640" s="386" t="s">
        <v>242</v>
      </c>
      <c r="N3640" s="386" t="s">
        <v>64</v>
      </c>
      <c r="O3640" s="386" t="s">
        <v>373</v>
      </c>
      <c r="P3640" s="386" t="s">
        <v>46</v>
      </c>
      <c r="Q3640" s="386" t="s">
        <v>185</v>
      </c>
      <c r="R3640" s="386"/>
      <c r="S3640" s="386"/>
      <c r="T3640" s="386" t="s">
        <v>430</v>
      </c>
      <c r="U3640" s="386" t="s">
        <v>431</v>
      </c>
    </row>
    <row r="3641" spans="1:21">
      <c r="A3641" s="386" t="s">
        <v>64</v>
      </c>
      <c r="B3641" s="386" t="s">
        <v>5</v>
      </c>
      <c r="C3641" s="386"/>
      <c r="D3641" s="387">
        <v>45200</v>
      </c>
      <c r="E3641" s="386">
        <v>10</v>
      </c>
      <c r="F3641" s="386">
        <v>2023</v>
      </c>
      <c r="G3641" s="388">
        <v>9</v>
      </c>
      <c r="H3641" s="388">
        <v>28</v>
      </c>
      <c r="I3641" s="388">
        <v>0.84</v>
      </c>
      <c r="J3641" s="388">
        <v>0.89527000000000001</v>
      </c>
      <c r="K3641" s="386" t="s">
        <v>64</v>
      </c>
      <c r="L3641" s="386" t="s">
        <v>41</v>
      </c>
      <c r="M3641" s="386" t="s">
        <v>242</v>
      </c>
      <c r="N3641" s="386" t="s">
        <v>64</v>
      </c>
      <c r="O3641" s="386" t="s">
        <v>373</v>
      </c>
      <c r="P3641" s="386" t="s">
        <v>46</v>
      </c>
      <c r="Q3641" s="386" t="s">
        <v>185</v>
      </c>
      <c r="R3641" s="386"/>
      <c r="S3641" s="386"/>
      <c r="T3641" s="386" t="s">
        <v>430</v>
      </c>
      <c r="U3641" s="386" t="s">
        <v>431</v>
      </c>
    </row>
    <row r="3642" spans="1:21">
      <c r="A3642" s="386" t="s">
        <v>64</v>
      </c>
      <c r="B3642" s="386" t="s">
        <v>11</v>
      </c>
      <c r="C3642" s="386"/>
      <c r="D3642" s="387">
        <v>45200</v>
      </c>
      <c r="E3642" s="386">
        <v>10</v>
      </c>
      <c r="F3642" s="386">
        <v>2023</v>
      </c>
      <c r="G3642" s="388">
        <v>6</v>
      </c>
      <c r="H3642" s="388">
        <v>28</v>
      </c>
      <c r="I3642" s="388">
        <v>0.56000000000000005</v>
      </c>
      <c r="J3642" s="388">
        <v>2.4872999999999998</v>
      </c>
      <c r="K3642" s="386" t="s">
        <v>64</v>
      </c>
      <c r="L3642" s="386" t="s">
        <v>41</v>
      </c>
      <c r="M3642" s="386" t="s">
        <v>242</v>
      </c>
      <c r="N3642" s="386" t="s">
        <v>64</v>
      </c>
      <c r="O3642" s="386" t="s">
        <v>373</v>
      </c>
      <c r="P3642" s="386" t="s">
        <v>46</v>
      </c>
      <c r="Q3642" s="386" t="s">
        <v>185</v>
      </c>
      <c r="R3642" s="386"/>
      <c r="S3642" s="386"/>
      <c r="T3642" s="386" t="s">
        <v>430</v>
      </c>
      <c r="U3642" s="386" t="s">
        <v>431</v>
      </c>
    </row>
    <row r="3643" spans="1:21">
      <c r="A3643" s="386" t="s">
        <v>64</v>
      </c>
      <c r="B3643" s="386" t="s">
        <v>12</v>
      </c>
      <c r="C3643" s="386"/>
      <c r="D3643" s="387">
        <v>45200</v>
      </c>
      <c r="E3643" s="386">
        <v>10</v>
      </c>
      <c r="F3643" s="386">
        <v>2023</v>
      </c>
      <c r="G3643" s="388">
        <v>6</v>
      </c>
      <c r="H3643" s="388">
        <v>28</v>
      </c>
      <c r="I3643" s="388">
        <v>0.56000000000000005</v>
      </c>
      <c r="J3643" s="388">
        <v>0</v>
      </c>
      <c r="K3643" s="386" t="s">
        <v>64</v>
      </c>
      <c r="L3643" s="386" t="s">
        <v>41</v>
      </c>
      <c r="M3643" s="386" t="s">
        <v>242</v>
      </c>
      <c r="N3643" s="386" t="s">
        <v>64</v>
      </c>
      <c r="O3643" s="386" t="s">
        <v>373</v>
      </c>
      <c r="P3643" s="386" t="s">
        <v>46</v>
      </c>
      <c r="Q3643" s="386" t="s">
        <v>185</v>
      </c>
      <c r="R3643" s="386"/>
      <c r="S3643" s="386"/>
      <c r="T3643" s="386" t="s">
        <v>430</v>
      </c>
      <c r="U3643" s="386" t="s">
        <v>431</v>
      </c>
    </row>
    <row r="3644" spans="1:21">
      <c r="A3644" s="386" t="s">
        <v>64</v>
      </c>
      <c r="B3644" s="386" t="s">
        <v>15</v>
      </c>
      <c r="C3644" s="386"/>
      <c r="D3644" s="387">
        <v>45200</v>
      </c>
      <c r="E3644" s="386">
        <v>10</v>
      </c>
      <c r="F3644" s="386">
        <v>2023</v>
      </c>
      <c r="G3644" s="388">
        <v>0</v>
      </c>
      <c r="H3644" s="388">
        <v>28</v>
      </c>
      <c r="I3644" s="388">
        <v>0</v>
      </c>
      <c r="J3644" s="388">
        <v>0</v>
      </c>
      <c r="K3644" s="386" t="s">
        <v>64</v>
      </c>
      <c r="L3644" s="386" t="s">
        <v>41</v>
      </c>
      <c r="M3644" s="386" t="s">
        <v>242</v>
      </c>
      <c r="N3644" s="386" t="s">
        <v>64</v>
      </c>
      <c r="O3644" s="386" t="s">
        <v>373</v>
      </c>
      <c r="P3644" s="386" t="s">
        <v>46</v>
      </c>
      <c r="Q3644" s="386" t="s">
        <v>185</v>
      </c>
      <c r="R3644" s="386"/>
      <c r="S3644" s="386"/>
      <c r="T3644" s="386" t="s">
        <v>430</v>
      </c>
      <c r="U3644" s="386" t="s">
        <v>431</v>
      </c>
    </row>
    <row r="3645" spans="1:21">
      <c r="A3645" s="386" t="s">
        <v>64</v>
      </c>
      <c r="B3645" s="386" t="s">
        <v>16</v>
      </c>
      <c r="C3645" s="386"/>
      <c r="D3645" s="387">
        <v>45200</v>
      </c>
      <c r="E3645" s="386">
        <v>10</v>
      </c>
      <c r="F3645" s="386">
        <v>2023</v>
      </c>
      <c r="G3645" s="388">
        <v>0</v>
      </c>
      <c r="H3645" s="388">
        <v>28</v>
      </c>
      <c r="I3645" s="388">
        <v>0</v>
      </c>
      <c r="J3645" s="388">
        <v>0</v>
      </c>
      <c r="K3645" s="386" t="s">
        <v>64</v>
      </c>
      <c r="L3645" s="386" t="s">
        <v>41</v>
      </c>
      <c r="M3645" s="386" t="s">
        <v>242</v>
      </c>
      <c r="N3645" s="386" t="s">
        <v>64</v>
      </c>
      <c r="O3645" s="386" t="s">
        <v>373</v>
      </c>
      <c r="P3645" s="386" t="s">
        <v>46</v>
      </c>
      <c r="Q3645" s="386" t="s">
        <v>185</v>
      </c>
      <c r="R3645" s="386"/>
      <c r="S3645" s="386"/>
      <c r="T3645" s="386" t="s">
        <v>430</v>
      </c>
      <c r="U3645" s="386" t="s">
        <v>431</v>
      </c>
    </row>
    <row r="3646" spans="1:21">
      <c r="A3646" s="386" t="s">
        <v>64</v>
      </c>
      <c r="B3646" s="386" t="s">
        <v>17</v>
      </c>
      <c r="C3646" s="386"/>
      <c r="D3646" s="387">
        <v>45200</v>
      </c>
      <c r="E3646" s="386">
        <v>10</v>
      </c>
      <c r="F3646" s="386">
        <v>2023</v>
      </c>
      <c r="G3646" s="388">
        <v>0</v>
      </c>
      <c r="H3646" s="388">
        <v>28</v>
      </c>
      <c r="I3646" s="388">
        <v>0</v>
      </c>
      <c r="J3646" s="388">
        <v>0</v>
      </c>
      <c r="K3646" s="386" t="s">
        <v>64</v>
      </c>
      <c r="L3646" s="386" t="s">
        <v>41</v>
      </c>
      <c r="M3646" s="386" t="s">
        <v>242</v>
      </c>
      <c r="N3646" s="386" t="s">
        <v>64</v>
      </c>
      <c r="O3646" s="386" t="s">
        <v>373</v>
      </c>
      <c r="P3646" s="386" t="s">
        <v>46</v>
      </c>
      <c r="Q3646" s="386" t="s">
        <v>185</v>
      </c>
      <c r="R3646" s="386"/>
      <c r="S3646" s="386"/>
      <c r="T3646" s="386" t="s">
        <v>430</v>
      </c>
      <c r="U3646" s="386" t="s">
        <v>431</v>
      </c>
    </row>
    <row r="3647" spans="1:21">
      <c r="A3647" s="386" t="s">
        <v>64</v>
      </c>
      <c r="B3647" s="386" t="s">
        <v>132</v>
      </c>
      <c r="C3647" s="386"/>
      <c r="D3647" s="387">
        <v>45200</v>
      </c>
      <c r="E3647" s="386">
        <v>10</v>
      </c>
      <c r="F3647" s="386">
        <v>2023</v>
      </c>
      <c r="G3647" s="388">
        <v>0</v>
      </c>
      <c r="H3647" s="388">
        <v>28</v>
      </c>
      <c r="I3647" s="388">
        <v>0</v>
      </c>
      <c r="J3647" s="388">
        <v>0</v>
      </c>
      <c r="K3647" s="386" t="s">
        <v>64</v>
      </c>
      <c r="L3647" s="386" t="s">
        <v>41</v>
      </c>
      <c r="M3647" s="386" t="s">
        <v>242</v>
      </c>
      <c r="N3647" s="386" t="s">
        <v>64</v>
      </c>
      <c r="O3647" s="386" t="s">
        <v>373</v>
      </c>
      <c r="P3647" s="386" t="s">
        <v>46</v>
      </c>
      <c r="Q3647" s="386" t="s">
        <v>185</v>
      </c>
      <c r="R3647" s="386"/>
      <c r="S3647" s="386"/>
      <c r="T3647" s="386" t="s">
        <v>430</v>
      </c>
      <c r="U3647" s="386" t="s">
        <v>431</v>
      </c>
    </row>
    <row r="3648" spans="1:21">
      <c r="A3648" s="386" t="s">
        <v>64</v>
      </c>
      <c r="B3648" s="386" t="s">
        <v>13</v>
      </c>
      <c r="C3648" s="386"/>
      <c r="D3648" s="387">
        <v>45200</v>
      </c>
      <c r="E3648" s="386">
        <v>10</v>
      </c>
      <c r="F3648" s="386">
        <v>2023</v>
      </c>
      <c r="G3648" s="388">
        <v>0</v>
      </c>
      <c r="H3648" s="388">
        <v>28</v>
      </c>
      <c r="I3648" s="388">
        <v>0</v>
      </c>
      <c r="J3648" s="388">
        <v>0</v>
      </c>
      <c r="K3648" s="386" t="s">
        <v>64</v>
      </c>
      <c r="L3648" s="386" t="s">
        <v>41</v>
      </c>
      <c r="M3648" s="386" t="s">
        <v>242</v>
      </c>
      <c r="N3648" s="386" t="s">
        <v>64</v>
      </c>
      <c r="O3648" s="386" t="s">
        <v>373</v>
      </c>
      <c r="P3648" s="386" t="s">
        <v>46</v>
      </c>
      <c r="Q3648" s="386" t="s">
        <v>185</v>
      </c>
      <c r="R3648" s="386"/>
      <c r="S3648" s="386"/>
      <c r="T3648" s="386" t="s">
        <v>430</v>
      </c>
      <c r="U3648" s="386" t="s">
        <v>431</v>
      </c>
    </row>
    <row r="3649" spans="1:21">
      <c r="A3649" s="386" t="s">
        <v>64</v>
      </c>
      <c r="B3649" s="386" t="s">
        <v>14</v>
      </c>
      <c r="C3649" s="386"/>
      <c r="D3649" s="387">
        <v>45200</v>
      </c>
      <c r="E3649" s="386">
        <v>10</v>
      </c>
      <c r="F3649" s="386">
        <v>2023</v>
      </c>
      <c r="G3649" s="388">
        <v>0</v>
      </c>
      <c r="H3649" s="388">
        <v>28</v>
      </c>
      <c r="I3649" s="388">
        <v>0</v>
      </c>
      <c r="J3649" s="388">
        <v>0</v>
      </c>
      <c r="K3649" s="386" t="s">
        <v>64</v>
      </c>
      <c r="L3649" s="386" t="s">
        <v>41</v>
      </c>
      <c r="M3649" s="386" t="s">
        <v>242</v>
      </c>
      <c r="N3649" s="386" t="s">
        <v>64</v>
      </c>
      <c r="O3649" s="386" t="s">
        <v>373</v>
      </c>
      <c r="P3649" s="386" t="s">
        <v>46</v>
      </c>
      <c r="Q3649" s="386" t="s">
        <v>185</v>
      </c>
      <c r="R3649" s="386"/>
      <c r="S3649" s="386"/>
      <c r="T3649" s="386" t="s">
        <v>430</v>
      </c>
      <c r="U3649" s="386" t="s">
        <v>431</v>
      </c>
    </row>
    <row r="3650" spans="1:21">
      <c r="A3650" s="386" t="s">
        <v>303</v>
      </c>
      <c r="B3650" s="386" t="s">
        <v>7</v>
      </c>
      <c r="C3650" s="386"/>
      <c r="D3650" s="387">
        <v>45200</v>
      </c>
      <c r="E3650" s="386">
        <v>10</v>
      </c>
      <c r="F3650" s="386">
        <v>2023</v>
      </c>
      <c r="G3650" s="388">
        <v>45</v>
      </c>
      <c r="H3650" s="388">
        <v>28</v>
      </c>
      <c r="I3650" s="388">
        <v>4.2</v>
      </c>
      <c r="J3650" s="388">
        <v>9.41</v>
      </c>
      <c r="K3650" s="386" t="s">
        <v>303</v>
      </c>
      <c r="L3650" s="386" t="s">
        <v>41</v>
      </c>
      <c r="M3650" s="386" t="s">
        <v>242</v>
      </c>
      <c r="N3650" s="386" t="s">
        <v>374</v>
      </c>
      <c r="O3650" s="386" t="s">
        <v>67</v>
      </c>
      <c r="P3650" s="386" t="s">
        <v>46</v>
      </c>
      <c r="Q3650" s="386" t="s">
        <v>68</v>
      </c>
      <c r="R3650" s="386"/>
      <c r="S3650" s="386"/>
      <c r="T3650" s="386" t="s">
        <v>393</v>
      </c>
      <c r="U3650" s="386" t="s">
        <v>411</v>
      </c>
    </row>
    <row r="3651" spans="1:21">
      <c r="A3651" s="386" t="s">
        <v>303</v>
      </c>
      <c r="B3651" s="386" t="s">
        <v>8</v>
      </c>
      <c r="C3651" s="386"/>
      <c r="D3651" s="387">
        <v>45200</v>
      </c>
      <c r="E3651" s="386">
        <v>10</v>
      </c>
      <c r="F3651" s="386">
        <v>2023</v>
      </c>
      <c r="G3651" s="388">
        <v>23</v>
      </c>
      <c r="H3651" s="388">
        <v>28</v>
      </c>
      <c r="I3651" s="388">
        <v>2.1466666666666665</v>
      </c>
      <c r="J3651" s="388">
        <v>8.91</v>
      </c>
      <c r="K3651" s="386" t="s">
        <v>303</v>
      </c>
      <c r="L3651" s="386" t="s">
        <v>41</v>
      </c>
      <c r="M3651" s="386" t="s">
        <v>242</v>
      </c>
      <c r="N3651" s="386" t="s">
        <v>374</v>
      </c>
      <c r="O3651" s="386" t="s">
        <v>67</v>
      </c>
      <c r="P3651" s="386" t="s">
        <v>46</v>
      </c>
      <c r="Q3651" s="386" t="s">
        <v>68</v>
      </c>
      <c r="R3651" s="386"/>
      <c r="S3651" s="386"/>
      <c r="T3651" s="386" t="s">
        <v>393</v>
      </c>
      <c r="U3651" s="386" t="s">
        <v>411</v>
      </c>
    </row>
    <row r="3652" spans="1:21">
      <c r="A3652" s="386" t="s">
        <v>303</v>
      </c>
      <c r="B3652" s="386" t="s">
        <v>9</v>
      </c>
      <c r="C3652" s="386"/>
      <c r="D3652" s="387">
        <v>45200</v>
      </c>
      <c r="E3652" s="386">
        <v>10</v>
      </c>
      <c r="F3652" s="386">
        <v>2023</v>
      </c>
      <c r="G3652" s="388">
        <v>32</v>
      </c>
      <c r="H3652" s="388">
        <v>28</v>
      </c>
      <c r="I3652" s="388">
        <v>2.9866666666666668</v>
      </c>
      <c r="J3652" s="388">
        <v>3.66</v>
      </c>
      <c r="K3652" s="386" t="s">
        <v>303</v>
      </c>
      <c r="L3652" s="386" t="s">
        <v>41</v>
      </c>
      <c r="M3652" s="386" t="s">
        <v>242</v>
      </c>
      <c r="N3652" s="386" t="s">
        <v>374</v>
      </c>
      <c r="O3652" s="386" t="s">
        <v>67</v>
      </c>
      <c r="P3652" s="386" t="s">
        <v>46</v>
      </c>
      <c r="Q3652" s="386" t="s">
        <v>68</v>
      </c>
      <c r="R3652" s="386"/>
      <c r="S3652" s="386"/>
      <c r="T3652" s="386" t="s">
        <v>393</v>
      </c>
      <c r="U3652" s="386" t="s">
        <v>411</v>
      </c>
    </row>
    <row r="3653" spans="1:21">
      <c r="A3653" s="386" t="s">
        <v>303</v>
      </c>
      <c r="B3653" s="386" t="s">
        <v>10</v>
      </c>
      <c r="C3653" s="386"/>
      <c r="D3653" s="387">
        <v>45200</v>
      </c>
      <c r="E3653" s="386">
        <v>10</v>
      </c>
      <c r="F3653" s="386">
        <v>2023</v>
      </c>
      <c r="G3653" s="388">
        <v>16</v>
      </c>
      <c r="H3653" s="388">
        <v>28</v>
      </c>
      <c r="I3653" s="388">
        <v>1.4933333333333334</v>
      </c>
      <c r="J3653" s="388">
        <v>0</v>
      </c>
      <c r="K3653" s="386" t="s">
        <v>303</v>
      </c>
      <c r="L3653" s="386" t="s">
        <v>41</v>
      </c>
      <c r="M3653" s="386" t="s">
        <v>242</v>
      </c>
      <c r="N3653" s="386" t="s">
        <v>374</v>
      </c>
      <c r="O3653" s="386" t="s">
        <v>67</v>
      </c>
      <c r="P3653" s="386" t="s">
        <v>46</v>
      </c>
      <c r="Q3653" s="386" t="s">
        <v>68</v>
      </c>
      <c r="R3653" s="386"/>
      <c r="S3653" s="386"/>
      <c r="T3653" s="386" t="s">
        <v>393</v>
      </c>
      <c r="U3653" s="386" t="s">
        <v>411</v>
      </c>
    </row>
    <row r="3654" spans="1:21">
      <c r="A3654" s="386" t="s">
        <v>303</v>
      </c>
      <c r="B3654" s="386" t="s">
        <v>5</v>
      </c>
      <c r="C3654" s="386"/>
      <c r="D3654" s="387">
        <v>45200</v>
      </c>
      <c r="E3654" s="386">
        <v>10</v>
      </c>
      <c r="F3654" s="386">
        <v>2023</v>
      </c>
      <c r="G3654" s="388">
        <v>50</v>
      </c>
      <c r="H3654" s="388">
        <v>28</v>
      </c>
      <c r="I3654" s="388">
        <v>4.666666666666667</v>
      </c>
      <c r="J3654" s="388">
        <v>0</v>
      </c>
      <c r="K3654" s="386" t="s">
        <v>303</v>
      </c>
      <c r="L3654" s="386" t="s">
        <v>41</v>
      </c>
      <c r="M3654" s="386" t="s">
        <v>242</v>
      </c>
      <c r="N3654" s="386" t="s">
        <v>374</v>
      </c>
      <c r="O3654" s="386" t="s">
        <v>67</v>
      </c>
      <c r="P3654" s="386" t="s">
        <v>46</v>
      </c>
      <c r="Q3654" s="386" t="s">
        <v>68</v>
      </c>
      <c r="R3654" s="386"/>
      <c r="S3654" s="386"/>
      <c r="T3654" s="386" t="s">
        <v>393</v>
      </c>
      <c r="U3654" s="386" t="s">
        <v>411</v>
      </c>
    </row>
    <row r="3655" spans="1:21">
      <c r="A3655" s="386" t="s">
        <v>303</v>
      </c>
      <c r="B3655" s="386" t="s">
        <v>11</v>
      </c>
      <c r="C3655" s="386"/>
      <c r="D3655" s="387">
        <v>45200</v>
      </c>
      <c r="E3655" s="386">
        <v>10</v>
      </c>
      <c r="F3655" s="386">
        <v>2023</v>
      </c>
      <c r="G3655" s="388">
        <v>35</v>
      </c>
      <c r="H3655" s="388">
        <v>28</v>
      </c>
      <c r="I3655" s="388">
        <v>3.2666666666666666</v>
      </c>
      <c r="J3655" s="388">
        <v>3.56</v>
      </c>
      <c r="K3655" s="386" t="s">
        <v>303</v>
      </c>
      <c r="L3655" s="386" t="s">
        <v>41</v>
      </c>
      <c r="M3655" s="386" t="s">
        <v>242</v>
      </c>
      <c r="N3655" s="386" t="s">
        <v>374</v>
      </c>
      <c r="O3655" s="386" t="s">
        <v>67</v>
      </c>
      <c r="P3655" s="386" t="s">
        <v>46</v>
      </c>
      <c r="Q3655" s="386" t="s">
        <v>68</v>
      </c>
      <c r="R3655" s="386"/>
      <c r="S3655" s="386"/>
      <c r="T3655" s="386" t="s">
        <v>393</v>
      </c>
      <c r="U3655" s="386" t="s">
        <v>411</v>
      </c>
    </row>
    <row r="3656" spans="1:21">
      <c r="A3656" s="386" t="s">
        <v>303</v>
      </c>
      <c r="B3656" s="386" t="s">
        <v>12</v>
      </c>
      <c r="C3656" s="386"/>
      <c r="D3656" s="387">
        <v>45200</v>
      </c>
      <c r="E3656" s="386">
        <v>10</v>
      </c>
      <c r="F3656" s="386">
        <v>2023</v>
      </c>
      <c r="G3656" s="388">
        <v>7</v>
      </c>
      <c r="H3656" s="388">
        <v>28</v>
      </c>
      <c r="I3656" s="388">
        <v>0.65333333333333332</v>
      </c>
      <c r="J3656" s="388">
        <v>0</v>
      </c>
      <c r="K3656" s="386" t="s">
        <v>303</v>
      </c>
      <c r="L3656" s="386" t="s">
        <v>41</v>
      </c>
      <c r="M3656" s="386" t="s">
        <v>242</v>
      </c>
      <c r="N3656" s="386" t="s">
        <v>374</v>
      </c>
      <c r="O3656" s="386" t="s">
        <v>67</v>
      </c>
      <c r="P3656" s="386" t="s">
        <v>46</v>
      </c>
      <c r="Q3656" s="386" t="s">
        <v>68</v>
      </c>
      <c r="R3656" s="386"/>
      <c r="S3656" s="386"/>
      <c r="T3656" s="386" t="s">
        <v>393</v>
      </c>
      <c r="U3656" s="386" t="s">
        <v>411</v>
      </c>
    </row>
    <row r="3657" spans="1:21">
      <c r="A3657" s="386" t="s">
        <v>303</v>
      </c>
      <c r="B3657" s="386" t="s">
        <v>15</v>
      </c>
      <c r="C3657" s="386"/>
      <c r="D3657" s="387">
        <v>45200</v>
      </c>
      <c r="E3657" s="386">
        <v>10</v>
      </c>
      <c r="F3657" s="386">
        <v>2023</v>
      </c>
      <c r="G3657" s="388">
        <v>0</v>
      </c>
      <c r="H3657" s="388">
        <v>28</v>
      </c>
      <c r="I3657" s="388">
        <v>0</v>
      </c>
      <c r="J3657" s="388">
        <v>0</v>
      </c>
      <c r="K3657" s="386" t="s">
        <v>303</v>
      </c>
      <c r="L3657" s="386" t="s">
        <v>41</v>
      </c>
      <c r="M3657" s="386" t="s">
        <v>242</v>
      </c>
      <c r="N3657" s="386" t="s">
        <v>374</v>
      </c>
      <c r="O3657" s="386" t="s">
        <v>67</v>
      </c>
      <c r="P3657" s="386" t="s">
        <v>46</v>
      </c>
      <c r="Q3657" s="386" t="s">
        <v>68</v>
      </c>
      <c r="R3657" s="386"/>
      <c r="S3657" s="386"/>
      <c r="T3657" s="386" t="s">
        <v>393</v>
      </c>
      <c r="U3657" s="386" t="s">
        <v>411</v>
      </c>
    </row>
    <row r="3658" spans="1:21">
      <c r="A3658" s="386" t="s">
        <v>303</v>
      </c>
      <c r="B3658" s="386" t="s">
        <v>16</v>
      </c>
      <c r="C3658" s="386"/>
      <c r="D3658" s="387">
        <v>45200</v>
      </c>
      <c r="E3658" s="386">
        <v>10</v>
      </c>
      <c r="F3658" s="386">
        <v>2023</v>
      </c>
      <c r="G3658" s="388">
        <v>0</v>
      </c>
      <c r="H3658" s="388">
        <v>28</v>
      </c>
      <c r="I3658" s="388">
        <v>0</v>
      </c>
      <c r="J3658" s="388">
        <v>0</v>
      </c>
      <c r="K3658" s="386" t="s">
        <v>303</v>
      </c>
      <c r="L3658" s="386" t="s">
        <v>41</v>
      </c>
      <c r="M3658" s="386" t="s">
        <v>242</v>
      </c>
      <c r="N3658" s="386" t="s">
        <v>374</v>
      </c>
      <c r="O3658" s="386" t="s">
        <v>67</v>
      </c>
      <c r="P3658" s="386" t="s">
        <v>46</v>
      </c>
      <c r="Q3658" s="386" t="s">
        <v>68</v>
      </c>
      <c r="R3658" s="386"/>
      <c r="S3658" s="386"/>
      <c r="T3658" s="386" t="s">
        <v>393</v>
      </c>
      <c r="U3658" s="386" t="s">
        <v>411</v>
      </c>
    </row>
    <row r="3659" spans="1:21">
      <c r="A3659" s="386" t="s">
        <v>303</v>
      </c>
      <c r="B3659" s="386" t="s">
        <v>17</v>
      </c>
      <c r="C3659" s="386"/>
      <c r="D3659" s="387">
        <v>45200</v>
      </c>
      <c r="E3659" s="386">
        <v>10</v>
      </c>
      <c r="F3659" s="386">
        <v>2023</v>
      </c>
      <c r="G3659" s="388">
        <v>0</v>
      </c>
      <c r="H3659" s="388">
        <v>28</v>
      </c>
      <c r="I3659" s="388">
        <v>0</v>
      </c>
      <c r="J3659" s="388">
        <v>0</v>
      </c>
      <c r="K3659" s="386" t="s">
        <v>303</v>
      </c>
      <c r="L3659" s="386" t="s">
        <v>41</v>
      </c>
      <c r="M3659" s="386" t="s">
        <v>242</v>
      </c>
      <c r="N3659" s="386" t="s">
        <v>374</v>
      </c>
      <c r="O3659" s="386" t="s">
        <v>67</v>
      </c>
      <c r="P3659" s="386" t="s">
        <v>46</v>
      </c>
      <c r="Q3659" s="386" t="s">
        <v>68</v>
      </c>
      <c r="R3659" s="386"/>
      <c r="S3659" s="386"/>
      <c r="T3659" s="386" t="s">
        <v>393</v>
      </c>
      <c r="U3659" s="386" t="s">
        <v>411</v>
      </c>
    </row>
    <row r="3660" spans="1:21">
      <c r="A3660" s="386" t="s">
        <v>303</v>
      </c>
      <c r="B3660" s="386" t="s">
        <v>132</v>
      </c>
      <c r="C3660" s="386"/>
      <c r="D3660" s="387">
        <v>45200</v>
      </c>
      <c r="E3660" s="386">
        <v>10</v>
      </c>
      <c r="F3660" s="386">
        <v>2023</v>
      </c>
      <c r="G3660" s="388">
        <v>0</v>
      </c>
      <c r="H3660" s="388">
        <v>28</v>
      </c>
      <c r="I3660" s="388">
        <v>0</v>
      </c>
      <c r="J3660" s="388">
        <v>0</v>
      </c>
      <c r="K3660" s="386" t="s">
        <v>303</v>
      </c>
      <c r="L3660" s="386" t="s">
        <v>41</v>
      </c>
      <c r="M3660" s="386" t="s">
        <v>242</v>
      </c>
      <c r="N3660" s="386" t="s">
        <v>374</v>
      </c>
      <c r="O3660" s="386" t="s">
        <v>67</v>
      </c>
      <c r="P3660" s="386" t="s">
        <v>46</v>
      </c>
      <c r="Q3660" s="386" t="s">
        <v>68</v>
      </c>
      <c r="R3660" s="386"/>
      <c r="S3660" s="386"/>
      <c r="T3660" s="386" t="s">
        <v>393</v>
      </c>
      <c r="U3660" s="386" t="s">
        <v>411</v>
      </c>
    </row>
    <row r="3661" spans="1:21">
      <c r="A3661" s="386" t="s">
        <v>303</v>
      </c>
      <c r="B3661" s="386" t="s">
        <v>13</v>
      </c>
      <c r="C3661" s="386"/>
      <c r="D3661" s="387">
        <v>45200</v>
      </c>
      <c r="E3661" s="386">
        <v>10</v>
      </c>
      <c r="F3661" s="386">
        <v>2023</v>
      </c>
      <c r="G3661" s="388">
        <v>0</v>
      </c>
      <c r="H3661" s="388">
        <v>28</v>
      </c>
      <c r="I3661" s="388">
        <v>0</v>
      </c>
      <c r="J3661" s="388">
        <v>0</v>
      </c>
      <c r="K3661" s="386" t="s">
        <v>303</v>
      </c>
      <c r="L3661" s="386" t="s">
        <v>41</v>
      </c>
      <c r="M3661" s="386" t="s">
        <v>242</v>
      </c>
      <c r="N3661" s="386" t="s">
        <v>374</v>
      </c>
      <c r="O3661" s="386" t="s">
        <v>67</v>
      </c>
      <c r="P3661" s="386" t="s">
        <v>46</v>
      </c>
      <c r="Q3661" s="386" t="s">
        <v>68</v>
      </c>
      <c r="R3661" s="386"/>
      <c r="S3661" s="386"/>
      <c r="T3661" s="386" t="s">
        <v>393</v>
      </c>
      <c r="U3661" s="386" t="s">
        <v>411</v>
      </c>
    </row>
    <row r="3662" spans="1:21">
      <c r="A3662" s="386" t="s">
        <v>303</v>
      </c>
      <c r="B3662" s="386" t="s">
        <v>14</v>
      </c>
      <c r="C3662" s="386"/>
      <c r="D3662" s="387">
        <v>45200</v>
      </c>
      <c r="E3662" s="386">
        <v>10</v>
      </c>
      <c r="F3662" s="386">
        <v>2023</v>
      </c>
      <c r="G3662" s="388">
        <v>0</v>
      </c>
      <c r="H3662" s="388">
        <v>28</v>
      </c>
      <c r="I3662" s="388">
        <v>0</v>
      </c>
      <c r="J3662" s="388">
        <v>0</v>
      </c>
      <c r="K3662" s="386" t="s">
        <v>303</v>
      </c>
      <c r="L3662" s="386" t="s">
        <v>41</v>
      </c>
      <c r="M3662" s="386" t="s">
        <v>242</v>
      </c>
      <c r="N3662" s="386" t="s">
        <v>374</v>
      </c>
      <c r="O3662" s="386" t="s">
        <v>67</v>
      </c>
      <c r="P3662" s="386" t="s">
        <v>46</v>
      </c>
      <c r="Q3662" s="386" t="s">
        <v>68</v>
      </c>
      <c r="R3662" s="386"/>
      <c r="S3662" s="386"/>
      <c r="T3662" s="386" t="s">
        <v>393</v>
      </c>
      <c r="U3662" s="386" t="s">
        <v>411</v>
      </c>
    </row>
    <row r="3663" spans="1:21">
      <c r="A3663" s="386" t="s">
        <v>69</v>
      </c>
      <c r="B3663" s="386" t="s">
        <v>30</v>
      </c>
      <c r="C3663" s="386" t="s">
        <v>7</v>
      </c>
      <c r="D3663" s="387">
        <v>45200</v>
      </c>
      <c r="E3663" s="386">
        <v>10</v>
      </c>
      <c r="F3663" s="386">
        <v>2023</v>
      </c>
      <c r="G3663" s="388">
        <v>112.28571428571429</v>
      </c>
      <c r="H3663" s="388">
        <v>28</v>
      </c>
      <c r="I3663" s="388">
        <v>10.48</v>
      </c>
      <c r="J3663" s="388">
        <v>1.74</v>
      </c>
      <c r="K3663" s="386" t="s">
        <v>69</v>
      </c>
      <c r="L3663" s="386" t="s">
        <v>69</v>
      </c>
      <c r="M3663" s="386" t="s">
        <v>242</v>
      </c>
      <c r="N3663" s="386" t="s">
        <v>62</v>
      </c>
      <c r="O3663" s="386" t="s">
        <v>70</v>
      </c>
      <c r="P3663" s="386" t="s">
        <v>90</v>
      </c>
      <c r="Q3663" s="386" t="s">
        <v>71</v>
      </c>
      <c r="R3663" s="386"/>
      <c r="S3663" s="386"/>
      <c r="T3663" s="386" t="s">
        <v>393</v>
      </c>
      <c r="U3663" s="386" t="s">
        <v>411</v>
      </c>
    </row>
    <row r="3664" spans="1:21">
      <c r="A3664" s="386" t="s">
        <v>69</v>
      </c>
      <c r="B3664" s="386" t="s">
        <v>31</v>
      </c>
      <c r="C3664" s="386" t="s">
        <v>7</v>
      </c>
      <c r="D3664" s="387">
        <v>45200</v>
      </c>
      <c r="E3664" s="386">
        <v>10</v>
      </c>
      <c r="F3664" s="386">
        <v>2023</v>
      </c>
      <c r="G3664" s="388">
        <v>117.9</v>
      </c>
      <c r="H3664" s="388">
        <v>28</v>
      </c>
      <c r="I3664" s="388">
        <v>11.004000000000001</v>
      </c>
      <c r="J3664" s="388">
        <v>13.65</v>
      </c>
      <c r="K3664" s="386" t="s">
        <v>69</v>
      </c>
      <c r="L3664" s="386" t="s">
        <v>69</v>
      </c>
      <c r="M3664" s="386" t="s">
        <v>242</v>
      </c>
      <c r="N3664" s="386" t="s">
        <v>62</v>
      </c>
      <c r="O3664" s="386" t="s">
        <v>70</v>
      </c>
      <c r="P3664" s="386" t="s">
        <v>90</v>
      </c>
      <c r="Q3664" s="386" t="s">
        <v>71</v>
      </c>
      <c r="R3664" s="386"/>
      <c r="S3664" s="386"/>
      <c r="T3664" s="386" t="s">
        <v>393</v>
      </c>
      <c r="U3664" s="386" t="s">
        <v>411</v>
      </c>
    </row>
    <row r="3665" spans="1:21">
      <c r="A3665" s="386" t="s">
        <v>69</v>
      </c>
      <c r="B3665" s="386" t="s">
        <v>130</v>
      </c>
      <c r="C3665" s="386" t="s">
        <v>8</v>
      </c>
      <c r="D3665" s="387">
        <v>45200</v>
      </c>
      <c r="E3665" s="386">
        <v>10</v>
      </c>
      <c r="F3665" s="386">
        <v>2023</v>
      </c>
      <c r="G3665" s="388">
        <v>72.985714285714295</v>
      </c>
      <c r="H3665" s="388">
        <v>28</v>
      </c>
      <c r="I3665" s="388">
        <v>6.8120000000000012</v>
      </c>
      <c r="J3665" s="388">
        <v>4.0599999999999996</v>
      </c>
      <c r="K3665" s="386" t="s">
        <v>69</v>
      </c>
      <c r="L3665" s="386" t="s">
        <v>69</v>
      </c>
      <c r="M3665" s="386" t="s">
        <v>242</v>
      </c>
      <c r="N3665" s="386" t="s">
        <v>62</v>
      </c>
      <c r="O3665" s="386" t="s">
        <v>70</v>
      </c>
      <c r="P3665" s="386" t="s">
        <v>90</v>
      </c>
      <c r="Q3665" s="386" t="s">
        <v>71</v>
      </c>
      <c r="R3665" s="386"/>
      <c r="S3665" s="386"/>
      <c r="T3665" s="386" t="s">
        <v>393</v>
      </c>
      <c r="U3665" s="386" t="s">
        <v>411</v>
      </c>
    </row>
    <row r="3666" spans="1:21">
      <c r="A3666" s="386" t="s">
        <v>69</v>
      </c>
      <c r="B3666" s="386" t="s">
        <v>131</v>
      </c>
      <c r="C3666" s="386" t="s">
        <v>8</v>
      </c>
      <c r="D3666" s="387">
        <v>45200</v>
      </c>
      <c r="E3666" s="386">
        <v>10</v>
      </c>
      <c r="F3666" s="386">
        <v>2023</v>
      </c>
      <c r="G3666" s="388">
        <v>72.985714285714295</v>
      </c>
      <c r="H3666" s="388">
        <v>28</v>
      </c>
      <c r="I3666" s="388">
        <v>6.8120000000000012</v>
      </c>
      <c r="J3666" s="388">
        <v>6.01</v>
      </c>
      <c r="K3666" s="386" t="s">
        <v>69</v>
      </c>
      <c r="L3666" s="386" t="s">
        <v>69</v>
      </c>
      <c r="M3666" s="386" t="s">
        <v>242</v>
      </c>
      <c r="N3666" s="386" t="s">
        <v>62</v>
      </c>
      <c r="O3666" s="386" t="s">
        <v>70</v>
      </c>
      <c r="P3666" s="386" t="s">
        <v>90</v>
      </c>
      <c r="Q3666" s="386" t="s">
        <v>71</v>
      </c>
      <c r="R3666" s="386"/>
      <c r="S3666" s="386"/>
      <c r="T3666" s="386" t="s">
        <v>393</v>
      </c>
      <c r="U3666" s="386" t="s">
        <v>411</v>
      </c>
    </row>
    <row r="3667" spans="1:21">
      <c r="A3667" s="386" t="s">
        <v>69</v>
      </c>
      <c r="B3667" s="386" t="s">
        <v>5</v>
      </c>
      <c r="C3667" s="386" t="s">
        <v>5</v>
      </c>
      <c r="D3667" s="387">
        <v>45200</v>
      </c>
      <c r="E3667" s="386">
        <v>10</v>
      </c>
      <c r="F3667" s="386">
        <v>2023</v>
      </c>
      <c r="G3667" s="388">
        <v>65.125714285714295</v>
      </c>
      <c r="H3667" s="388">
        <v>28</v>
      </c>
      <c r="I3667" s="388">
        <v>6.0784000000000011</v>
      </c>
      <c r="J3667" s="388">
        <v>-8.7100000000000009</v>
      </c>
      <c r="K3667" s="386" t="s">
        <v>69</v>
      </c>
      <c r="L3667" s="386" t="s">
        <v>69</v>
      </c>
      <c r="M3667" s="386" t="s">
        <v>242</v>
      </c>
      <c r="N3667" s="386" t="s">
        <v>62</v>
      </c>
      <c r="O3667" s="386" t="s">
        <v>70</v>
      </c>
      <c r="P3667" s="386" t="s">
        <v>90</v>
      </c>
      <c r="Q3667" s="386" t="s">
        <v>71</v>
      </c>
      <c r="R3667" s="386"/>
      <c r="S3667" s="386"/>
      <c r="T3667" s="386" t="s">
        <v>393</v>
      </c>
      <c r="U3667" s="386" t="s">
        <v>411</v>
      </c>
    </row>
    <row r="3668" spans="1:21">
      <c r="A3668" s="386" t="s">
        <v>69</v>
      </c>
      <c r="B3668" s="386" t="s">
        <v>9</v>
      </c>
      <c r="C3668" s="386" t="s">
        <v>9</v>
      </c>
      <c r="D3668" s="387">
        <v>45200</v>
      </c>
      <c r="E3668" s="386">
        <v>10</v>
      </c>
      <c r="F3668" s="386">
        <v>2023</v>
      </c>
      <c r="G3668" s="388">
        <v>33.685714285714283</v>
      </c>
      <c r="H3668" s="388">
        <v>28</v>
      </c>
      <c r="I3668" s="388">
        <v>3.1439999999999997</v>
      </c>
      <c r="J3668" s="388">
        <v>2.29</v>
      </c>
      <c r="K3668" s="386" t="s">
        <v>69</v>
      </c>
      <c r="L3668" s="386" t="s">
        <v>69</v>
      </c>
      <c r="M3668" s="386" t="s">
        <v>242</v>
      </c>
      <c r="N3668" s="386" t="s">
        <v>62</v>
      </c>
      <c r="O3668" s="386" t="s">
        <v>70</v>
      </c>
      <c r="P3668" s="386" t="s">
        <v>90</v>
      </c>
      <c r="Q3668" s="386" t="s">
        <v>71</v>
      </c>
      <c r="R3668" s="386"/>
      <c r="S3668" s="386"/>
      <c r="T3668" s="386" t="s">
        <v>393</v>
      </c>
      <c r="U3668" s="386" t="s">
        <v>411</v>
      </c>
    </row>
    <row r="3669" spans="1:21">
      <c r="A3669" s="386" t="s">
        <v>69</v>
      </c>
      <c r="B3669" s="386" t="s">
        <v>10</v>
      </c>
      <c r="C3669" s="386" t="s">
        <v>10</v>
      </c>
      <c r="D3669" s="387">
        <v>45200</v>
      </c>
      <c r="E3669" s="386">
        <v>10</v>
      </c>
      <c r="F3669" s="386">
        <v>2023</v>
      </c>
      <c r="G3669" s="388">
        <v>56.142857142857146</v>
      </c>
      <c r="H3669" s="388">
        <v>28</v>
      </c>
      <c r="I3669" s="388">
        <v>5.24</v>
      </c>
      <c r="J3669" s="388">
        <v>5.95</v>
      </c>
      <c r="K3669" s="386" t="s">
        <v>69</v>
      </c>
      <c r="L3669" s="386" t="s">
        <v>69</v>
      </c>
      <c r="M3669" s="386" t="s">
        <v>242</v>
      </c>
      <c r="N3669" s="386" t="s">
        <v>62</v>
      </c>
      <c r="O3669" s="386" t="s">
        <v>70</v>
      </c>
      <c r="P3669" s="386" t="s">
        <v>90</v>
      </c>
      <c r="Q3669" s="386" t="s">
        <v>71</v>
      </c>
      <c r="R3669" s="386"/>
      <c r="S3669" s="386"/>
      <c r="T3669" s="386" t="s">
        <v>393</v>
      </c>
      <c r="U3669" s="386" t="s">
        <v>411</v>
      </c>
    </row>
    <row r="3670" spans="1:21">
      <c r="A3670" s="386" t="s">
        <v>69</v>
      </c>
      <c r="B3670" s="386" t="s">
        <v>11</v>
      </c>
      <c r="C3670" s="386" t="s">
        <v>11</v>
      </c>
      <c r="D3670" s="387">
        <v>45200</v>
      </c>
      <c r="E3670" s="386">
        <v>10</v>
      </c>
      <c r="F3670" s="386">
        <v>2023</v>
      </c>
      <c r="G3670" s="388">
        <v>157.19999999999999</v>
      </c>
      <c r="H3670" s="388">
        <v>28</v>
      </c>
      <c r="I3670" s="388">
        <v>14.671999999999999</v>
      </c>
      <c r="J3670" s="388">
        <v>1.0900000000000001</v>
      </c>
      <c r="K3670" s="386" t="s">
        <v>69</v>
      </c>
      <c r="L3670" s="386" t="s">
        <v>69</v>
      </c>
      <c r="M3670" s="386" t="s">
        <v>242</v>
      </c>
      <c r="N3670" s="386" t="s">
        <v>62</v>
      </c>
      <c r="O3670" s="386" t="s">
        <v>70</v>
      </c>
      <c r="P3670" s="386" t="s">
        <v>90</v>
      </c>
      <c r="Q3670" s="386" t="s">
        <v>71</v>
      </c>
      <c r="R3670" s="386"/>
      <c r="S3670" s="386"/>
      <c r="T3670" s="386" t="s">
        <v>393</v>
      </c>
      <c r="U3670" s="386" t="s">
        <v>411</v>
      </c>
    </row>
    <row r="3671" spans="1:21">
      <c r="A3671" s="386" t="s">
        <v>69</v>
      </c>
      <c r="B3671" s="386" t="s">
        <v>12</v>
      </c>
      <c r="C3671" s="386" t="s">
        <v>12</v>
      </c>
      <c r="D3671" s="387">
        <v>45200</v>
      </c>
      <c r="E3671" s="386">
        <v>10</v>
      </c>
      <c r="F3671" s="386">
        <v>2023</v>
      </c>
      <c r="G3671" s="388">
        <v>39.299999999999997</v>
      </c>
      <c r="H3671" s="388">
        <v>28</v>
      </c>
      <c r="I3671" s="388">
        <v>3.6679999999999997</v>
      </c>
      <c r="J3671" s="388">
        <v>3.48</v>
      </c>
      <c r="K3671" s="386" t="s">
        <v>69</v>
      </c>
      <c r="L3671" s="386" t="s">
        <v>69</v>
      </c>
      <c r="M3671" s="386" t="s">
        <v>242</v>
      </c>
      <c r="N3671" s="386" t="s">
        <v>62</v>
      </c>
      <c r="O3671" s="386" t="s">
        <v>70</v>
      </c>
      <c r="P3671" s="386" t="s">
        <v>90</v>
      </c>
      <c r="Q3671" s="386" t="s">
        <v>71</v>
      </c>
      <c r="R3671" s="386"/>
      <c r="S3671" s="386"/>
      <c r="T3671" s="386" t="s">
        <v>393</v>
      </c>
      <c r="U3671" s="386" t="s">
        <v>411</v>
      </c>
    </row>
    <row r="3672" spans="1:21">
      <c r="A3672" s="386" t="s">
        <v>69</v>
      </c>
      <c r="B3672" s="386" t="s">
        <v>15</v>
      </c>
      <c r="C3672" s="386" t="s">
        <v>15</v>
      </c>
      <c r="D3672" s="387">
        <v>45200</v>
      </c>
      <c r="E3672" s="386">
        <v>10</v>
      </c>
      <c r="F3672" s="386">
        <v>2023</v>
      </c>
      <c r="G3672" s="388">
        <v>5.6142857142857148</v>
      </c>
      <c r="H3672" s="388">
        <v>28</v>
      </c>
      <c r="I3672" s="388">
        <v>0.52400000000000002</v>
      </c>
      <c r="J3672" s="388">
        <v>5.12</v>
      </c>
      <c r="K3672" s="386" t="s">
        <v>69</v>
      </c>
      <c r="L3672" s="386" t="s">
        <v>69</v>
      </c>
      <c r="M3672" s="386" t="s">
        <v>242</v>
      </c>
      <c r="N3672" s="386" t="s">
        <v>62</v>
      </c>
      <c r="O3672" s="386" t="s">
        <v>70</v>
      </c>
      <c r="P3672" s="386" t="s">
        <v>90</v>
      </c>
      <c r="Q3672" s="386" t="s">
        <v>71</v>
      </c>
      <c r="R3672" s="386"/>
      <c r="S3672" s="386"/>
      <c r="T3672" s="386" t="s">
        <v>393</v>
      </c>
      <c r="U3672" s="386" t="s">
        <v>411</v>
      </c>
    </row>
    <row r="3673" spans="1:21">
      <c r="A3673" s="386" t="s">
        <v>69</v>
      </c>
      <c r="B3673" s="386" t="s">
        <v>16</v>
      </c>
      <c r="C3673" s="386" t="s">
        <v>16</v>
      </c>
      <c r="D3673" s="387">
        <v>45200</v>
      </c>
      <c r="E3673" s="386">
        <v>10</v>
      </c>
      <c r="F3673" s="386">
        <v>2023</v>
      </c>
      <c r="G3673" s="388">
        <v>7.86</v>
      </c>
      <c r="H3673" s="388">
        <v>28</v>
      </c>
      <c r="I3673" s="388">
        <v>0.73360000000000003</v>
      </c>
      <c r="J3673" s="388">
        <v>0</v>
      </c>
      <c r="K3673" s="386" t="s">
        <v>69</v>
      </c>
      <c r="L3673" s="386" t="s">
        <v>69</v>
      </c>
      <c r="M3673" s="386" t="s">
        <v>242</v>
      </c>
      <c r="N3673" s="386" t="s">
        <v>62</v>
      </c>
      <c r="O3673" s="386" t="s">
        <v>70</v>
      </c>
      <c r="P3673" s="386" t="s">
        <v>90</v>
      </c>
      <c r="Q3673" s="386" t="s">
        <v>71</v>
      </c>
      <c r="R3673" s="386"/>
      <c r="S3673" s="386"/>
      <c r="T3673" s="386" t="s">
        <v>393</v>
      </c>
      <c r="U3673" s="386" t="s">
        <v>411</v>
      </c>
    </row>
    <row r="3674" spans="1:21">
      <c r="A3674" s="386" t="s">
        <v>69</v>
      </c>
      <c r="B3674" s="386" t="s">
        <v>132</v>
      </c>
      <c r="C3674" s="386" t="s">
        <v>132</v>
      </c>
      <c r="D3674" s="387">
        <v>45200</v>
      </c>
      <c r="E3674" s="386">
        <v>10</v>
      </c>
      <c r="F3674" s="386">
        <v>2023</v>
      </c>
      <c r="G3674" s="388">
        <v>44.914285714285718</v>
      </c>
      <c r="H3674" s="388">
        <v>28</v>
      </c>
      <c r="I3674" s="388">
        <v>4.1920000000000002</v>
      </c>
      <c r="J3674" s="388">
        <v>1.1200000000000001</v>
      </c>
      <c r="K3674" s="386" t="s">
        <v>69</v>
      </c>
      <c r="L3674" s="386" t="s">
        <v>69</v>
      </c>
      <c r="M3674" s="386" t="s">
        <v>242</v>
      </c>
      <c r="N3674" s="386" t="s">
        <v>62</v>
      </c>
      <c r="O3674" s="386" t="s">
        <v>70</v>
      </c>
      <c r="P3674" s="386" t="s">
        <v>90</v>
      </c>
      <c r="Q3674" s="386" t="s">
        <v>71</v>
      </c>
      <c r="R3674" s="386"/>
      <c r="S3674" s="386"/>
      <c r="T3674" s="386" t="s">
        <v>393</v>
      </c>
      <c r="U3674" s="386" t="s">
        <v>411</v>
      </c>
    </row>
    <row r="3675" spans="1:21">
      <c r="A3675" s="386" t="s">
        <v>69</v>
      </c>
      <c r="B3675" s="386" t="s">
        <v>13</v>
      </c>
      <c r="C3675" s="386" t="s">
        <v>13</v>
      </c>
      <c r="D3675" s="387">
        <v>45200</v>
      </c>
      <c r="E3675" s="386">
        <v>10</v>
      </c>
      <c r="F3675" s="386">
        <v>2023</v>
      </c>
      <c r="G3675" s="388">
        <v>0</v>
      </c>
      <c r="H3675" s="388">
        <v>28</v>
      </c>
      <c r="I3675" s="388">
        <v>0</v>
      </c>
      <c r="J3675" s="388">
        <v>0</v>
      </c>
      <c r="K3675" s="386" t="s">
        <v>69</v>
      </c>
      <c r="L3675" s="386" t="s">
        <v>69</v>
      </c>
      <c r="M3675" s="386" t="s">
        <v>242</v>
      </c>
      <c r="N3675" s="386" t="s">
        <v>62</v>
      </c>
      <c r="O3675" s="386" t="s">
        <v>70</v>
      </c>
      <c r="P3675" s="386" t="s">
        <v>90</v>
      </c>
      <c r="Q3675" s="386" t="s">
        <v>71</v>
      </c>
      <c r="R3675" s="386"/>
      <c r="S3675" s="386"/>
      <c r="T3675" s="386" t="s">
        <v>393</v>
      </c>
      <c r="U3675" s="386" t="s">
        <v>411</v>
      </c>
    </row>
    <row r="3676" spans="1:21">
      <c r="A3676" s="386" t="s">
        <v>69</v>
      </c>
      <c r="B3676" s="386" t="s">
        <v>14</v>
      </c>
      <c r="C3676" s="386" t="s">
        <v>14</v>
      </c>
      <c r="D3676" s="387">
        <v>45200</v>
      </c>
      <c r="E3676" s="386">
        <v>10</v>
      </c>
      <c r="F3676" s="386">
        <v>2023</v>
      </c>
      <c r="G3676" s="388">
        <v>0</v>
      </c>
      <c r="H3676" s="388">
        <v>28</v>
      </c>
      <c r="I3676" s="388">
        <v>0</v>
      </c>
      <c r="J3676" s="388">
        <v>0</v>
      </c>
      <c r="K3676" s="386" t="s">
        <v>69</v>
      </c>
      <c r="L3676" s="386" t="s">
        <v>69</v>
      </c>
      <c r="M3676" s="386" t="s">
        <v>242</v>
      </c>
      <c r="N3676" s="386" t="s">
        <v>62</v>
      </c>
      <c r="O3676" s="386" t="s">
        <v>70</v>
      </c>
      <c r="P3676" s="386" t="s">
        <v>90</v>
      </c>
      <c r="Q3676" s="386" t="s">
        <v>71</v>
      </c>
      <c r="R3676" s="386"/>
      <c r="S3676" s="386"/>
      <c r="T3676" s="386" t="s">
        <v>393</v>
      </c>
      <c r="U3676" s="386" t="s">
        <v>411</v>
      </c>
    </row>
    <row r="3677" spans="1:21">
      <c r="A3677" s="386" t="s">
        <v>72</v>
      </c>
      <c r="B3677" s="386" t="s">
        <v>7</v>
      </c>
      <c r="C3677" s="386"/>
      <c r="D3677" s="387">
        <v>45200</v>
      </c>
      <c r="E3677" s="386">
        <v>10</v>
      </c>
      <c r="F3677" s="386">
        <v>2023</v>
      </c>
      <c r="G3677" s="388">
        <v>122.53571428571429</v>
      </c>
      <c r="H3677" s="388">
        <v>28</v>
      </c>
      <c r="I3677" s="388">
        <v>11.436666666666667</v>
      </c>
      <c r="J3677" s="388">
        <v>23.27</v>
      </c>
      <c r="K3677" s="386" t="s">
        <v>72</v>
      </c>
      <c r="L3677" s="386" t="s">
        <v>72</v>
      </c>
      <c r="M3677" s="386" t="s">
        <v>244</v>
      </c>
      <c r="N3677" s="386" t="s">
        <v>62</v>
      </c>
      <c r="O3677" s="386" t="s">
        <v>73</v>
      </c>
      <c r="P3677" s="386" t="s">
        <v>60</v>
      </c>
      <c r="Q3677" s="386" t="s">
        <v>74</v>
      </c>
      <c r="R3677" s="386"/>
      <c r="S3677" s="386"/>
      <c r="T3677" s="386" t="s">
        <v>393</v>
      </c>
      <c r="U3677" s="386" t="s">
        <v>411</v>
      </c>
    </row>
    <row r="3678" spans="1:21">
      <c r="A3678" s="386" t="s">
        <v>72</v>
      </c>
      <c r="B3678" s="386" t="s">
        <v>8</v>
      </c>
      <c r="C3678" s="386"/>
      <c r="D3678" s="387">
        <v>45200</v>
      </c>
      <c r="E3678" s="386">
        <v>10</v>
      </c>
      <c r="F3678" s="386">
        <v>2023</v>
      </c>
      <c r="G3678" s="388">
        <v>122.53571428571429</v>
      </c>
      <c r="H3678" s="388">
        <v>28</v>
      </c>
      <c r="I3678" s="388">
        <v>11.436666666666667</v>
      </c>
      <c r="J3678" s="388">
        <v>10.77</v>
      </c>
      <c r="K3678" s="386" t="s">
        <v>72</v>
      </c>
      <c r="L3678" s="386" t="s">
        <v>72</v>
      </c>
      <c r="M3678" s="386" t="s">
        <v>244</v>
      </c>
      <c r="N3678" s="386" t="s">
        <v>62</v>
      </c>
      <c r="O3678" s="386" t="s">
        <v>73</v>
      </c>
      <c r="P3678" s="386" t="s">
        <v>60</v>
      </c>
      <c r="Q3678" s="386" t="s">
        <v>74</v>
      </c>
      <c r="R3678" s="386"/>
      <c r="S3678" s="386"/>
      <c r="T3678" s="386" t="s">
        <v>393</v>
      </c>
      <c r="U3678" s="386" t="s">
        <v>411</v>
      </c>
    </row>
    <row r="3679" spans="1:21">
      <c r="A3679" s="386" t="s">
        <v>72</v>
      </c>
      <c r="B3679" s="386" t="s">
        <v>9</v>
      </c>
      <c r="C3679" s="386"/>
      <c r="D3679" s="387">
        <v>45200</v>
      </c>
      <c r="E3679" s="386">
        <v>10</v>
      </c>
      <c r="F3679" s="386">
        <v>2023</v>
      </c>
      <c r="G3679" s="388">
        <v>73</v>
      </c>
      <c r="H3679" s="388">
        <v>28</v>
      </c>
      <c r="I3679" s="388">
        <v>6.8133333333333335</v>
      </c>
      <c r="J3679" s="388">
        <v>0.08</v>
      </c>
      <c r="K3679" s="386" t="s">
        <v>72</v>
      </c>
      <c r="L3679" s="386" t="s">
        <v>72</v>
      </c>
      <c r="M3679" s="386" t="s">
        <v>244</v>
      </c>
      <c r="N3679" s="386" t="s">
        <v>62</v>
      </c>
      <c r="O3679" s="386" t="s">
        <v>73</v>
      </c>
      <c r="P3679" s="386" t="s">
        <v>60</v>
      </c>
      <c r="Q3679" s="386" t="s">
        <v>74</v>
      </c>
      <c r="R3679" s="386"/>
      <c r="S3679" s="386"/>
      <c r="T3679" s="386" t="s">
        <v>393</v>
      </c>
      <c r="U3679" s="386" t="s">
        <v>411</v>
      </c>
    </row>
    <row r="3680" spans="1:21">
      <c r="A3680" s="386" t="s">
        <v>72</v>
      </c>
      <c r="B3680" s="386" t="s">
        <v>10</v>
      </c>
      <c r="C3680" s="386"/>
      <c r="D3680" s="387">
        <v>45200</v>
      </c>
      <c r="E3680" s="386">
        <v>10</v>
      </c>
      <c r="F3680" s="386">
        <v>2023</v>
      </c>
      <c r="G3680" s="388">
        <v>20.857142857142858</v>
      </c>
      <c r="H3680" s="388">
        <v>28</v>
      </c>
      <c r="I3680" s="388">
        <v>1.9466666666666668</v>
      </c>
      <c r="J3680" s="388">
        <v>2.0099999999999998</v>
      </c>
      <c r="K3680" s="386" t="s">
        <v>72</v>
      </c>
      <c r="L3680" s="386" t="s">
        <v>72</v>
      </c>
      <c r="M3680" s="386" t="s">
        <v>244</v>
      </c>
      <c r="N3680" s="386" t="s">
        <v>62</v>
      </c>
      <c r="O3680" s="386" t="s">
        <v>73</v>
      </c>
      <c r="P3680" s="386" t="s">
        <v>60</v>
      </c>
      <c r="Q3680" s="386" t="s">
        <v>74</v>
      </c>
      <c r="R3680" s="386"/>
      <c r="S3680" s="386"/>
      <c r="T3680" s="386" t="s">
        <v>393</v>
      </c>
      <c r="U3680" s="386" t="s">
        <v>411</v>
      </c>
    </row>
    <row r="3681" spans="1:21">
      <c r="A3681" s="386" t="s">
        <v>72</v>
      </c>
      <c r="B3681" s="386" t="s">
        <v>5</v>
      </c>
      <c r="C3681" s="386"/>
      <c r="D3681" s="387">
        <v>45200</v>
      </c>
      <c r="E3681" s="386">
        <v>10</v>
      </c>
      <c r="F3681" s="386">
        <v>2023</v>
      </c>
      <c r="G3681" s="388">
        <v>93.857142857142861</v>
      </c>
      <c r="H3681" s="388">
        <v>28</v>
      </c>
      <c r="I3681" s="388">
        <v>8.76</v>
      </c>
      <c r="J3681" s="388">
        <v>0</v>
      </c>
      <c r="K3681" s="386" t="s">
        <v>72</v>
      </c>
      <c r="L3681" s="386" t="s">
        <v>72</v>
      </c>
      <c r="M3681" s="386" t="s">
        <v>244</v>
      </c>
      <c r="N3681" s="386" t="s">
        <v>62</v>
      </c>
      <c r="O3681" s="386" t="s">
        <v>73</v>
      </c>
      <c r="P3681" s="386" t="s">
        <v>60</v>
      </c>
      <c r="Q3681" s="386" t="s">
        <v>74</v>
      </c>
      <c r="R3681" s="386"/>
      <c r="S3681" s="386"/>
      <c r="T3681" s="386" t="s">
        <v>393</v>
      </c>
      <c r="U3681" s="386" t="s">
        <v>411</v>
      </c>
    </row>
    <row r="3682" spans="1:21">
      <c r="A3682" s="386" t="s">
        <v>72</v>
      </c>
      <c r="B3682" s="386" t="s">
        <v>127</v>
      </c>
      <c r="C3682" s="386"/>
      <c r="D3682" s="387">
        <v>45200</v>
      </c>
      <c r="E3682" s="386">
        <v>10</v>
      </c>
      <c r="F3682" s="386">
        <v>2023</v>
      </c>
      <c r="G3682" s="388">
        <v>122.53571428571429</v>
      </c>
      <c r="H3682" s="388">
        <v>28</v>
      </c>
      <c r="I3682" s="388">
        <v>11.436666666666667</v>
      </c>
      <c r="J3682" s="388">
        <v>6.93</v>
      </c>
      <c r="K3682" s="386" t="s">
        <v>72</v>
      </c>
      <c r="L3682" s="386" t="s">
        <v>72</v>
      </c>
      <c r="M3682" s="386" t="s">
        <v>244</v>
      </c>
      <c r="N3682" s="386" t="s">
        <v>62</v>
      </c>
      <c r="O3682" s="386" t="s">
        <v>73</v>
      </c>
      <c r="P3682" s="386" t="s">
        <v>60</v>
      </c>
      <c r="Q3682" s="386" t="s">
        <v>74</v>
      </c>
      <c r="R3682" s="386"/>
      <c r="S3682" s="386"/>
      <c r="T3682" s="386" t="s">
        <v>393</v>
      </c>
      <c r="U3682" s="386" t="s">
        <v>411</v>
      </c>
    </row>
    <row r="3683" spans="1:21">
      <c r="A3683" s="386" t="s">
        <v>72</v>
      </c>
      <c r="B3683" s="386" t="s">
        <v>128</v>
      </c>
      <c r="C3683" s="386"/>
      <c r="D3683" s="387">
        <v>45200</v>
      </c>
      <c r="E3683" s="386">
        <v>10</v>
      </c>
      <c r="F3683" s="386">
        <v>2023</v>
      </c>
      <c r="G3683" s="388">
        <v>122.53571428571429</v>
      </c>
      <c r="H3683" s="388">
        <v>28</v>
      </c>
      <c r="I3683" s="388">
        <v>11.436666666666667</v>
      </c>
      <c r="J3683" s="388">
        <v>0</v>
      </c>
      <c r="K3683" s="386" t="s">
        <v>72</v>
      </c>
      <c r="L3683" s="386" t="s">
        <v>72</v>
      </c>
      <c r="M3683" s="386" t="s">
        <v>244</v>
      </c>
      <c r="N3683" s="386" t="s">
        <v>62</v>
      </c>
      <c r="O3683" s="386" t="s">
        <v>73</v>
      </c>
      <c r="P3683" s="386" t="s">
        <v>60</v>
      </c>
      <c r="Q3683" s="386" t="s">
        <v>74</v>
      </c>
      <c r="R3683" s="386"/>
      <c r="S3683" s="386"/>
      <c r="T3683" s="386" t="s">
        <v>393</v>
      </c>
      <c r="U3683" s="386" t="s">
        <v>411</v>
      </c>
    </row>
    <row r="3684" spans="1:21">
      <c r="A3684" s="386" t="s">
        <v>72</v>
      </c>
      <c r="B3684" s="386" t="s">
        <v>12</v>
      </c>
      <c r="C3684" s="386"/>
      <c r="D3684" s="387">
        <v>45200</v>
      </c>
      <c r="E3684" s="386">
        <v>10</v>
      </c>
      <c r="F3684" s="386">
        <v>2023</v>
      </c>
      <c r="G3684" s="388">
        <v>52.142857142857146</v>
      </c>
      <c r="H3684" s="388">
        <v>28</v>
      </c>
      <c r="I3684" s="388">
        <v>4.8666666666666663</v>
      </c>
      <c r="J3684" s="388">
        <v>0.97</v>
      </c>
      <c r="K3684" s="386" t="s">
        <v>72</v>
      </c>
      <c r="L3684" s="386" t="s">
        <v>72</v>
      </c>
      <c r="M3684" s="386" t="s">
        <v>244</v>
      </c>
      <c r="N3684" s="386" t="s">
        <v>62</v>
      </c>
      <c r="O3684" s="386" t="s">
        <v>73</v>
      </c>
      <c r="P3684" s="386" t="s">
        <v>60</v>
      </c>
      <c r="Q3684" s="386" t="s">
        <v>74</v>
      </c>
      <c r="R3684" s="386"/>
      <c r="S3684" s="386"/>
      <c r="T3684" s="386" t="s">
        <v>393</v>
      </c>
      <c r="U3684" s="386" t="s">
        <v>411</v>
      </c>
    </row>
    <row r="3685" spans="1:21">
      <c r="A3685" s="386" t="s">
        <v>72</v>
      </c>
      <c r="B3685" s="386" t="s">
        <v>15</v>
      </c>
      <c r="C3685" s="386"/>
      <c r="D3685" s="387">
        <v>45200</v>
      </c>
      <c r="E3685" s="386">
        <v>10</v>
      </c>
      <c r="F3685" s="386">
        <v>2023</v>
      </c>
      <c r="G3685" s="388">
        <v>0</v>
      </c>
      <c r="H3685" s="388">
        <v>28</v>
      </c>
      <c r="I3685" s="388">
        <v>0</v>
      </c>
      <c r="J3685" s="388">
        <v>0</v>
      </c>
      <c r="K3685" s="386" t="s">
        <v>72</v>
      </c>
      <c r="L3685" s="386" t="s">
        <v>72</v>
      </c>
      <c r="M3685" s="386" t="s">
        <v>244</v>
      </c>
      <c r="N3685" s="386" t="s">
        <v>62</v>
      </c>
      <c r="O3685" s="386" t="s">
        <v>73</v>
      </c>
      <c r="P3685" s="386" t="s">
        <v>60</v>
      </c>
      <c r="Q3685" s="386" t="s">
        <v>74</v>
      </c>
      <c r="R3685" s="386"/>
      <c r="S3685" s="386"/>
      <c r="T3685" s="386" t="s">
        <v>393</v>
      </c>
      <c r="U3685" s="386" t="s">
        <v>411</v>
      </c>
    </row>
    <row r="3686" spans="1:21">
      <c r="A3686" s="386" t="s">
        <v>72</v>
      </c>
      <c r="B3686" s="386" t="s">
        <v>16</v>
      </c>
      <c r="C3686" s="386"/>
      <c r="D3686" s="387">
        <v>45200</v>
      </c>
      <c r="E3686" s="386">
        <v>10</v>
      </c>
      <c r="F3686" s="386">
        <v>2023</v>
      </c>
      <c r="G3686" s="388">
        <v>0</v>
      </c>
      <c r="H3686" s="388">
        <v>28</v>
      </c>
      <c r="I3686" s="388">
        <v>0</v>
      </c>
      <c r="J3686" s="388">
        <v>0</v>
      </c>
      <c r="K3686" s="386" t="s">
        <v>72</v>
      </c>
      <c r="L3686" s="386" t="s">
        <v>72</v>
      </c>
      <c r="M3686" s="386" t="s">
        <v>244</v>
      </c>
      <c r="N3686" s="386" t="s">
        <v>62</v>
      </c>
      <c r="O3686" s="386" t="s">
        <v>73</v>
      </c>
      <c r="P3686" s="386" t="s">
        <v>60</v>
      </c>
      <c r="Q3686" s="386" t="s">
        <v>74</v>
      </c>
      <c r="R3686" s="386"/>
      <c r="S3686" s="386"/>
      <c r="T3686" s="386" t="s">
        <v>393</v>
      </c>
      <c r="U3686" s="386" t="s">
        <v>411</v>
      </c>
    </row>
    <row r="3687" spans="1:21">
      <c r="A3687" s="386" t="s">
        <v>72</v>
      </c>
      <c r="B3687" s="386" t="s">
        <v>17</v>
      </c>
      <c r="C3687" s="386"/>
      <c r="D3687" s="387">
        <v>45200</v>
      </c>
      <c r="E3687" s="386">
        <v>10</v>
      </c>
      <c r="F3687" s="386">
        <v>2023</v>
      </c>
      <c r="G3687" s="388">
        <v>0</v>
      </c>
      <c r="H3687" s="388">
        <v>28</v>
      </c>
      <c r="I3687" s="388">
        <v>0</v>
      </c>
      <c r="J3687" s="388">
        <v>0</v>
      </c>
      <c r="K3687" s="386" t="s">
        <v>72</v>
      </c>
      <c r="L3687" s="386" t="s">
        <v>72</v>
      </c>
      <c r="M3687" s="386" t="s">
        <v>244</v>
      </c>
      <c r="N3687" s="386" t="s">
        <v>62</v>
      </c>
      <c r="O3687" s="386" t="s">
        <v>73</v>
      </c>
      <c r="P3687" s="386" t="s">
        <v>60</v>
      </c>
      <c r="Q3687" s="386" t="s">
        <v>74</v>
      </c>
      <c r="R3687" s="386"/>
      <c r="S3687" s="386"/>
      <c r="T3687" s="386" t="s">
        <v>393</v>
      </c>
      <c r="U3687" s="386" t="s">
        <v>411</v>
      </c>
    </row>
    <row r="3688" spans="1:21">
      <c r="A3688" s="386" t="s">
        <v>72</v>
      </c>
      <c r="B3688" s="386" t="s">
        <v>132</v>
      </c>
      <c r="C3688" s="386"/>
      <c r="D3688" s="387">
        <v>45200</v>
      </c>
      <c r="E3688" s="386">
        <v>10</v>
      </c>
      <c r="F3688" s="386">
        <v>2023</v>
      </c>
      <c r="G3688" s="388">
        <v>0</v>
      </c>
      <c r="H3688" s="388">
        <v>28</v>
      </c>
      <c r="I3688" s="388">
        <v>0</v>
      </c>
      <c r="J3688" s="388">
        <v>0</v>
      </c>
      <c r="K3688" s="386" t="s">
        <v>72</v>
      </c>
      <c r="L3688" s="386" t="s">
        <v>72</v>
      </c>
      <c r="M3688" s="386" t="s">
        <v>244</v>
      </c>
      <c r="N3688" s="386" t="s">
        <v>62</v>
      </c>
      <c r="O3688" s="386" t="s">
        <v>73</v>
      </c>
      <c r="P3688" s="386" t="s">
        <v>60</v>
      </c>
      <c r="Q3688" s="386" t="s">
        <v>74</v>
      </c>
      <c r="R3688" s="386"/>
      <c r="S3688" s="386"/>
      <c r="T3688" s="386" t="s">
        <v>393</v>
      </c>
      <c r="U3688" s="386" t="s">
        <v>411</v>
      </c>
    </row>
    <row r="3689" spans="1:21">
      <c r="A3689" s="386" t="s">
        <v>72</v>
      </c>
      <c r="B3689" s="386" t="s">
        <v>13</v>
      </c>
      <c r="C3689" s="386"/>
      <c r="D3689" s="387">
        <v>45200</v>
      </c>
      <c r="E3689" s="386">
        <v>10</v>
      </c>
      <c r="F3689" s="386">
        <v>2023</v>
      </c>
      <c r="G3689" s="388">
        <v>0</v>
      </c>
      <c r="H3689" s="388">
        <v>28</v>
      </c>
      <c r="I3689" s="388">
        <v>0</v>
      </c>
      <c r="J3689" s="388">
        <v>0</v>
      </c>
      <c r="K3689" s="386" t="s">
        <v>72</v>
      </c>
      <c r="L3689" s="386" t="s">
        <v>72</v>
      </c>
      <c r="M3689" s="386" t="s">
        <v>244</v>
      </c>
      <c r="N3689" s="386" t="s">
        <v>62</v>
      </c>
      <c r="O3689" s="386" t="s">
        <v>73</v>
      </c>
      <c r="P3689" s="386" t="s">
        <v>60</v>
      </c>
      <c r="Q3689" s="386" t="s">
        <v>74</v>
      </c>
      <c r="R3689" s="386"/>
      <c r="S3689" s="386"/>
      <c r="T3689" s="386" t="s">
        <v>393</v>
      </c>
      <c r="U3689" s="386" t="s">
        <v>411</v>
      </c>
    </row>
    <row r="3690" spans="1:21">
      <c r="A3690" s="386" t="s">
        <v>72</v>
      </c>
      <c r="B3690" s="386" t="s">
        <v>14</v>
      </c>
      <c r="C3690" s="386"/>
      <c r="D3690" s="387">
        <v>45200</v>
      </c>
      <c r="E3690" s="386">
        <v>10</v>
      </c>
      <c r="F3690" s="386">
        <v>2023</v>
      </c>
      <c r="G3690" s="388">
        <v>0</v>
      </c>
      <c r="H3690" s="388">
        <v>28</v>
      </c>
      <c r="I3690" s="388">
        <v>0</v>
      </c>
      <c r="J3690" s="388">
        <v>0</v>
      </c>
      <c r="K3690" s="386" t="s">
        <v>72</v>
      </c>
      <c r="L3690" s="386" t="s">
        <v>72</v>
      </c>
      <c r="M3690" s="386" t="s">
        <v>244</v>
      </c>
      <c r="N3690" s="386" t="s">
        <v>62</v>
      </c>
      <c r="O3690" s="386" t="s">
        <v>73</v>
      </c>
      <c r="P3690" s="386" t="s">
        <v>60</v>
      </c>
      <c r="Q3690" s="386" t="s">
        <v>74</v>
      </c>
      <c r="R3690" s="386"/>
      <c r="S3690" s="386"/>
      <c r="T3690" s="386" t="s">
        <v>393</v>
      </c>
      <c r="U3690" s="386" t="s">
        <v>411</v>
      </c>
    </row>
    <row r="3691" spans="1:21">
      <c r="A3691" s="386" t="s">
        <v>75</v>
      </c>
      <c r="B3691" s="386" t="s">
        <v>7</v>
      </c>
      <c r="C3691" s="386"/>
      <c r="D3691" s="387">
        <v>45200</v>
      </c>
      <c r="E3691" s="386">
        <v>10</v>
      </c>
      <c r="F3691" s="386">
        <v>2023</v>
      </c>
      <c r="G3691" s="388">
        <v>50</v>
      </c>
      <c r="H3691" s="388">
        <v>28</v>
      </c>
      <c r="I3691" s="388">
        <v>4.666666666666667</v>
      </c>
      <c r="J3691" s="388">
        <v>4.67</v>
      </c>
      <c r="K3691" s="386" t="s">
        <v>75</v>
      </c>
      <c r="L3691" s="386" t="s">
        <v>75</v>
      </c>
      <c r="M3691" s="386" t="s">
        <v>244</v>
      </c>
      <c r="N3691" s="386" t="s">
        <v>62</v>
      </c>
      <c r="O3691" s="386" t="s">
        <v>76</v>
      </c>
      <c r="P3691" s="386" t="s">
        <v>46</v>
      </c>
      <c r="Q3691" s="386" t="s">
        <v>77</v>
      </c>
      <c r="R3691" s="386"/>
      <c r="S3691" s="386"/>
      <c r="T3691" s="386" t="s">
        <v>393</v>
      </c>
      <c r="U3691" s="386" t="s">
        <v>411</v>
      </c>
    </row>
    <row r="3692" spans="1:21">
      <c r="A3692" s="386" t="s">
        <v>75</v>
      </c>
      <c r="B3692" s="386" t="s">
        <v>8</v>
      </c>
      <c r="C3692" s="386"/>
      <c r="D3692" s="387">
        <v>45200</v>
      </c>
      <c r="E3692" s="386">
        <v>10</v>
      </c>
      <c r="F3692" s="386">
        <v>2023</v>
      </c>
      <c r="G3692" s="388">
        <v>25</v>
      </c>
      <c r="H3692" s="388">
        <v>28</v>
      </c>
      <c r="I3692" s="388">
        <v>2.3333333333333335</v>
      </c>
      <c r="J3692" s="388">
        <v>0</v>
      </c>
      <c r="K3692" s="386" t="s">
        <v>75</v>
      </c>
      <c r="L3692" s="386" t="s">
        <v>75</v>
      </c>
      <c r="M3692" s="386" t="s">
        <v>244</v>
      </c>
      <c r="N3692" s="386" t="s">
        <v>62</v>
      </c>
      <c r="O3692" s="386" t="s">
        <v>76</v>
      </c>
      <c r="P3692" s="386" t="s">
        <v>46</v>
      </c>
      <c r="Q3692" s="386" t="s">
        <v>77</v>
      </c>
      <c r="R3692" s="386"/>
      <c r="S3692" s="386"/>
      <c r="T3692" s="386" t="s">
        <v>393</v>
      </c>
      <c r="U3692" s="386" t="s">
        <v>411</v>
      </c>
    </row>
    <row r="3693" spans="1:21">
      <c r="A3693" s="386" t="s">
        <v>75</v>
      </c>
      <c r="B3693" s="386" t="s">
        <v>9</v>
      </c>
      <c r="C3693" s="386"/>
      <c r="D3693" s="387">
        <v>45200</v>
      </c>
      <c r="E3693" s="386">
        <v>10</v>
      </c>
      <c r="F3693" s="386">
        <v>2023</v>
      </c>
      <c r="G3693" s="388">
        <v>20</v>
      </c>
      <c r="H3693" s="388">
        <v>28</v>
      </c>
      <c r="I3693" s="388">
        <v>1.8666666666666667</v>
      </c>
      <c r="J3693" s="388">
        <v>1.71</v>
      </c>
      <c r="K3693" s="386" t="s">
        <v>75</v>
      </c>
      <c r="L3693" s="386" t="s">
        <v>75</v>
      </c>
      <c r="M3693" s="386" t="s">
        <v>244</v>
      </c>
      <c r="N3693" s="386" t="s">
        <v>62</v>
      </c>
      <c r="O3693" s="386" t="s">
        <v>76</v>
      </c>
      <c r="P3693" s="386" t="s">
        <v>46</v>
      </c>
      <c r="Q3693" s="386" t="s">
        <v>77</v>
      </c>
      <c r="R3693" s="386"/>
      <c r="S3693" s="386"/>
      <c r="T3693" s="386" t="s">
        <v>393</v>
      </c>
      <c r="U3693" s="386" t="s">
        <v>411</v>
      </c>
    </row>
    <row r="3694" spans="1:21">
      <c r="A3694" s="386" t="s">
        <v>75</v>
      </c>
      <c r="B3694" s="386" t="s">
        <v>10</v>
      </c>
      <c r="C3694" s="386"/>
      <c r="D3694" s="387">
        <v>45200</v>
      </c>
      <c r="E3694" s="386">
        <v>10</v>
      </c>
      <c r="F3694" s="386">
        <v>2023</v>
      </c>
      <c r="G3694" s="388">
        <v>5</v>
      </c>
      <c r="H3694" s="388">
        <v>28</v>
      </c>
      <c r="I3694" s="388">
        <v>0.46666666666666667</v>
      </c>
      <c r="J3694" s="388">
        <v>0</v>
      </c>
      <c r="K3694" s="386" t="s">
        <v>75</v>
      </c>
      <c r="L3694" s="386" t="s">
        <v>75</v>
      </c>
      <c r="M3694" s="386" t="s">
        <v>244</v>
      </c>
      <c r="N3694" s="386" t="s">
        <v>62</v>
      </c>
      <c r="O3694" s="386" t="s">
        <v>76</v>
      </c>
      <c r="P3694" s="386" t="s">
        <v>46</v>
      </c>
      <c r="Q3694" s="386" t="s">
        <v>77</v>
      </c>
      <c r="R3694" s="386"/>
      <c r="S3694" s="386"/>
      <c r="T3694" s="386" t="s">
        <v>393</v>
      </c>
      <c r="U3694" s="386" t="s">
        <v>411</v>
      </c>
    </row>
    <row r="3695" spans="1:21">
      <c r="A3695" s="386" t="s">
        <v>75</v>
      </c>
      <c r="B3695" s="386" t="s">
        <v>5</v>
      </c>
      <c r="C3695" s="386"/>
      <c r="D3695" s="387">
        <v>45200</v>
      </c>
      <c r="E3695" s="386">
        <v>10</v>
      </c>
      <c r="F3695" s="386">
        <v>2023</v>
      </c>
      <c r="G3695" s="388">
        <v>15</v>
      </c>
      <c r="H3695" s="388">
        <v>28</v>
      </c>
      <c r="I3695" s="388">
        <v>1.4</v>
      </c>
      <c r="J3695" s="388">
        <v>0</v>
      </c>
      <c r="K3695" s="386" t="s">
        <v>75</v>
      </c>
      <c r="L3695" s="386" t="s">
        <v>75</v>
      </c>
      <c r="M3695" s="386" t="s">
        <v>244</v>
      </c>
      <c r="N3695" s="386" t="s">
        <v>62</v>
      </c>
      <c r="O3695" s="386" t="s">
        <v>76</v>
      </c>
      <c r="P3695" s="386" t="s">
        <v>46</v>
      </c>
      <c r="Q3695" s="386" t="s">
        <v>77</v>
      </c>
      <c r="R3695" s="386"/>
      <c r="S3695" s="386"/>
      <c r="T3695" s="386" t="s">
        <v>393</v>
      </c>
      <c r="U3695" s="386" t="s">
        <v>411</v>
      </c>
    </row>
    <row r="3696" spans="1:21">
      <c r="A3696" s="386" t="s">
        <v>75</v>
      </c>
      <c r="B3696" s="386" t="s">
        <v>11</v>
      </c>
      <c r="C3696" s="386"/>
      <c r="D3696" s="387">
        <v>45200</v>
      </c>
      <c r="E3696" s="386">
        <v>10</v>
      </c>
      <c r="F3696" s="386">
        <v>2023</v>
      </c>
      <c r="G3696" s="388">
        <v>50</v>
      </c>
      <c r="H3696" s="388">
        <v>28</v>
      </c>
      <c r="I3696" s="388">
        <v>4.666666666666667</v>
      </c>
      <c r="J3696" s="388">
        <v>8.75</v>
      </c>
      <c r="K3696" s="386" t="s">
        <v>75</v>
      </c>
      <c r="L3696" s="386" t="s">
        <v>75</v>
      </c>
      <c r="M3696" s="386" t="s">
        <v>244</v>
      </c>
      <c r="N3696" s="386" t="s">
        <v>62</v>
      </c>
      <c r="O3696" s="386" t="s">
        <v>76</v>
      </c>
      <c r="P3696" s="386" t="s">
        <v>46</v>
      </c>
      <c r="Q3696" s="386" t="s">
        <v>77</v>
      </c>
      <c r="R3696" s="386"/>
      <c r="S3696" s="386"/>
      <c r="T3696" s="386" t="s">
        <v>393</v>
      </c>
      <c r="U3696" s="386" t="s">
        <v>411</v>
      </c>
    </row>
    <row r="3697" spans="1:21">
      <c r="A3697" s="386" t="s">
        <v>75</v>
      </c>
      <c r="B3697" s="386" t="s">
        <v>12</v>
      </c>
      <c r="C3697" s="386"/>
      <c r="D3697" s="387">
        <v>45200</v>
      </c>
      <c r="E3697" s="386">
        <v>10</v>
      </c>
      <c r="F3697" s="386">
        <v>2023</v>
      </c>
      <c r="G3697" s="388">
        <v>10</v>
      </c>
      <c r="H3697" s="388">
        <v>28</v>
      </c>
      <c r="I3697" s="388">
        <v>0.93333333333333335</v>
      </c>
      <c r="J3697" s="388">
        <v>0</v>
      </c>
      <c r="K3697" s="386" t="s">
        <v>75</v>
      </c>
      <c r="L3697" s="386" t="s">
        <v>75</v>
      </c>
      <c r="M3697" s="386" t="s">
        <v>244</v>
      </c>
      <c r="N3697" s="386" t="s">
        <v>62</v>
      </c>
      <c r="O3697" s="386" t="s">
        <v>76</v>
      </c>
      <c r="P3697" s="386" t="s">
        <v>46</v>
      </c>
      <c r="Q3697" s="386" t="s">
        <v>77</v>
      </c>
      <c r="R3697" s="386"/>
      <c r="S3697" s="386"/>
      <c r="T3697" s="386" t="s">
        <v>393</v>
      </c>
      <c r="U3697" s="386" t="s">
        <v>411</v>
      </c>
    </row>
    <row r="3698" spans="1:21">
      <c r="A3698" s="386" t="s">
        <v>75</v>
      </c>
      <c r="B3698" s="386" t="s">
        <v>15</v>
      </c>
      <c r="C3698" s="386"/>
      <c r="D3698" s="387">
        <v>45200</v>
      </c>
      <c r="E3698" s="386">
        <v>10</v>
      </c>
      <c r="F3698" s="386">
        <v>2023</v>
      </c>
      <c r="G3698" s="388">
        <v>5</v>
      </c>
      <c r="H3698" s="388">
        <v>28</v>
      </c>
      <c r="I3698" s="388">
        <v>0.46666666666666667</v>
      </c>
      <c r="J3698" s="388">
        <v>0</v>
      </c>
      <c r="K3698" s="386" t="s">
        <v>75</v>
      </c>
      <c r="L3698" s="386" t="s">
        <v>75</v>
      </c>
      <c r="M3698" s="386" t="s">
        <v>244</v>
      </c>
      <c r="N3698" s="386" t="s">
        <v>62</v>
      </c>
      <c r="O3698" s="386" t="s">
        <v>76</v>
      </c>
      <c r="P3698" s="386" t="s">
        <v>46</v>
      </c>
      <c r="Q3698" s="386" t="s">
        <v>77</v>
      </c>
      <c r="R3698" s="386"/>
      <c r="S3698" s="386"/>
      <c r="T3698" s="386" t="s">
        <v>393</v>
      </c>
      <c r="U3698" s="386" t="s">
        <v>411</v>
      </c>
    </row>
    <row r="3699" spans="1:21">
      <c r="A3699" s="386" t="s">
        <v>75</v>
      </c>
      <c r="B3699" s="386" t="s">
        <v>16</v>
      </c>
      <c r="C3699" s="386"/>
      <c r="D3699" s="387">
        <v>45200</v>
      </c>
      <c r="E3699" s="386">
        <v>10</v>
      </c>
      <c r="F3699" s="386">
        <v>2023</v>
      </c>
      <c r="G3699" s="388">
        <v>5</v>
      </c>
      <c r="H3699" s="388">
        <v>28</v>
      </c>
      <c r="I3699" s="388">
        <v>0.46666666666666667</v>
      </c>
      <c r="J3699" s="388">
        <v>0</v>
      </c>
      <c r="K3699" s="386" t="s">
        <v>75</v>
      </c>
      <c r="L3699" s="386" t="s">
        <v>75</v>
      </c>
      <c r="M3699" s="386" t="s">
        <v>244</v>
      </c>
      <c r="N3699" s="386" t="s">
        <v>62</v>
      </c>
      <c r="O3699" s="386" t="s">
        <v>76</v>
      </c>
      <c r="P3699" s="386" t="s">
        <v>46</v>
      </c>
      <c r="Q3699" s="386" t="s">
        <v>77</v>
      </c>
      <c r="R3699" s="386"/>
      <c r="S3699" s="386"/>
      <c r="T3699" s="386" t="s">
        <v>393</v>
      </c>
      <c r="U3699" s="386" t="s">
        <v>411</v>
      </c>
    </row>
    <row r="3700" spans="1:21">
      <c r="A3700" s="386" t="s">
        <v>75</v>
      </c>
      <c r="B3700" s="386" t="s">
        <v>17</v>
      </c>
      <c r="C3700" s="386"/>
      <c r="D3700" s="387">
        <v>45200</v>
      </c>
      <c r="E3700" s="386">
        <v>10</v>
      </c>
      <c r="F3700" s="386">
        <v>2023</v>
      </c>
      <c r="G3700" s="388">
        <v>5</v>
      </c>
      <c r="H3700" s="388">
        <v>28</v>
      </c>
      <c r="I3700" s="388">
        <v>0.46666666666666667</v>
      </c>
      <c r="J3700" s="388">
        <v>0</v>
      </c>
      <c r="K3700" s="386" t="s">
        <v>75</v>
      </c>
      <c r="L3700" s="386" t="s">
        <v>75</v>
      </c>
      <c r="M3700" s="386" t="s">
        <v>244</v>
      </c>
      <c r="N3700" s="386" t="s">
        <v>62</v>
      </c>
      <c r="O3700" s="386" t="s">
        <v>76</v>
      </c>
      <c r="P3700" s="386" t="s">
        <v>46</v>
      </c>
      <c r="Q3700" s="386" t="s">
        <v>77</v>
      </c>
      <c r="R3700" s="386"/>
      <c r="S3700" s="386"/>
      <c r="T3700" s="386" t="s">
        <v>393</v>
      </c>
      <c r="U3700" s="386" t="s">
        <v>411</v>
      </c>
    </row>
    <row r="3701" spans="1:21">
      <c r="A3701" s="386" t="s">
        <v>75</v>
      </c>
      <c r="B3701" s="386" t="s">
        <v>132</v>
      </c>
      <c r="C3701" s="386"/>
      <c r="D3701" s="387">
        <v>45200</v>
      </c>
      <c r="E3701" s="386">
        <v>10</v>
      </c>
      <c r="F3701" s="386">
        <v>2023</v>
      </c>
      <c r="G3701" s="388">
        <v>0</v>
      </c>
      <c r="H3701" s="388">
        <v>28</v>
      </c>
      <c r="I3701" s="388">
        <v>0</v>
      </c>
      <c r="J3701" s="388">
        <v>0</v>
      </c>
      <c r="K3701" s="386" t="s">
        <v>75</v>
      </c>
      <c r="L3701" s="386" t="s">
        <v>75</v>
      </c>
      <c r="M3701" s="386" t="s">
        <v>244</v>
      </c>
      <c r="N3701" s="386" t="s">
        <v>62</v>
      </c>
      <c r="O3701" s="386" t="s">
        <v>76</v>
      </c>
      <c r="P3701" s="386" t="s">
        <v>46</v>
      </c>
      <c r="Q3701" s="386" t="s">
        <v>77</v>
      </c>
      <c r="R3701" s="386"/>
      <c r="S3701" s="386"/>
      <c r="T3701" s="386" t="s">
        <v>393</v>
      </c>
      <c r="U3701" s="386" t="s">
        <v>411</v>
      </c>
    </row>
    <row r="3702" spans="1:21">
      <c r="A3702" s="386" t="s">
        <v>75</v>
      </c>
      <c r="B3702" s="386" t="s">
        <v>13</v>
      </c>
      <c r="C3702" s="386"/>
      <c r="D3702" s="387">
        <v>45200</v>
      </c>
      <c r="E3702" s="386">
        <v>10</v>
      </c>
      <c r="F3702" s="386">
        <v>2023</v>
      </c>
      <c r="G3702" s="388">
        <v>0</v>
      </c>
      <c r="H3702" s="388">
        <v>28</v>
      </c>
      <c r="I3702" s="388">
        <v>0</v>
      </c>
      <c r="J3702" s="388">
        <v>0</v>
      </c>
      <c r="K3702" s="386" t="s">
        <v>75</v>
      </c>
      <c r="L3702" s="386" t="s">
        <v>75</v>
      </c>
      <c r="M3702" s="386" t="s">
        <v>244</v>
      </c>
      <c r="N3702" s="386" t="s">
        <v>62</v>
      </c>
      <c r="O3702" s="386" t="s">
        <v>76</v>
      </c>
      <c r="P3702" s="386" t="s">
        <v>46</v>
      </c>
      <c r="Q3702" s="386" t="s">
        <v>77</v>
      </c>
      <c r="R3702" s="386"/>
      <c r="S3702" s="386"/>
      <c r="T3702" s="386" t="s">
        <v>393</v>
      </c>
      <c r="U3702" s="386" t="s">
        <v>411</v>
      </c>
    </row>
    <row r="3703" spans="1:21">
      <c r="A3703" s="386" t="s">
        <v>75</v>
      </c>
      <c r="B3703" s="386" t="s">
        <v>14</v>
      </c>
      <c r="C3703" s="386"/>
      <c r="D3703" s="387">
        <v>45200</v>
      </c>
      <c r="E3703" s="386">
        <v>10</v>
      </c>
      <c r="F3703" s="386">
        <v>2023</v>
      </c>
      <c r="G3703" s="388">
        <v>0</v>
      </c>
      <c r="H3703" s="388">
        <v>28</v>
      </c>
      <c r="I3703" s="388">
        <v>0</v>
      </c>
      <c r="J3703" s="388">
        <v>0</v>
      </c>
      <c r="K3703" s="386" t="s">
        <v>75</v>
      </c>
      <c r="L3703" s="386" t="s">
        <v>75</v>
      </c>
      <c r="M3703" s="386" t="s">
        <v>244</v>
      </c>
      <c r="N3703" s="386" t="s">
        <v>62</v>
      </c>
      <c r="O3703" s="386" t="s">
        <v>76</v>
      </c>
      <c r="P3703" s="386" t="s">
        <v>46</v>
      </c>
      <c r="Q3703" s="386" t="s">
        <v>77</v>
      </c>
      <c r="R3703" s="386"/>
      <c r="S3703" s="386"/>
      <c r="T3703" s="386" t="s">
        <v>393</v>
      </c>
      <c r="U3703" s="386" t="s">
        <v>411</v>
      </c>
    </row>
    <row r="3704" spans="1:21">
      <c r="A3704" s="386" t="s">
        <v>78</v>
      </c>
      <c r="B3704" s="386" t="s">
        <v>7</v>
      </c>
      <c r="C3704" s="386"/>
      <c r="D3704" s="387">
        <v>45200</v>
      </c>
      <c r="E3704" s="386">
        <v>10</v>
      </c>
      <c r="F3704" s="386">
        <v>2023</v>
      </c>
      <c r="G3704" s="388">
        <v>15.416666666666666</v>
      </c>
      <c r="H3704" s="388">
        <v>28</v>
      </c>
      <c r="I3704" s="388">
        <v>1.4388888888888887</v>
      </c>
      <c r="J3704" s="388">
        <v>0.76</v>
      </c>
      <c r="K3704" s="386" t="s">
        <v>78</v>
      </c>
      <c r="L3704" s="386" t="s">
        <v>78</v>
      </c>
      <c r="M3704" s="386" t="s">
        <v>244</v>
      </c>
      <c r="N3704" s="386" t="s">
        <v>79</v>
      </c>
      <c r="O3704" s="386" t="s">
        <v>80</v>
      </c>
      <c r="P3704" s="386" t="s">
        <v>60</v>
      </c>
      <c r="Q3704" s="386" t="s">
        <v>81</v>
      </c>
      <c r="R3704" s="386"/>
      <c r="S3704" s="386"/>
      <c r="T3704" s="386" t="s">
        <v>393</v>
      </c>
      <c r="U3704" s="386" t="s">
        <v>411</v>
      </c>
    </row>
    <row r="3705" spans="1:21">
      <c r="A3705" s="386" t="s">
        <v>78</v>
      </c>
      <c r="B3705" s="386" t="s">
        <v>8</v>
      </c>
      <c r="C3705" s="386"/>
      <c r="D3705" s="387">
        <v>45200</v>
      </c>
      <c r="E3705" s="386">
        <v>10</v>
      </c>
      <c r="F3705" s="386">
        <v>2023</v>
      </c>
      <c r="G3705" s="388">
        <v>12.333333333333334</v>
      </c>
      <c r="H3705" s="388">
        <v>28</v>
      </c>
      <c r="I3705" s="388">
        <v>1.1511111111111112</v>
      </c>
      <c r="J3705" s="388">
        <v>0</v>
      </c>
      <c r="K3705" s="386" t="s">
        <v>78</v>
      </c>
      <c r="L3705" s="386" t="s">
        <v>78</v>
      </c>
      <c r="M3705" s="386" t="s">
        <v>244</v>
      </c>
      <c r="N3705" s="386" t="s">
        <v>79</v>
      </c>
      <c r="O3705" s="386" t="s">
        <v>80</v>
      </c>
      <c r="P3705" s="386" t="s">
        <v>60</v>
      </c>
      <c r="Q3705" s="386" t="s">
        <v>81</v>
      </c>
      <c r="R3705" s="386"/>
      <c r="S3705" s="386"/>
      <c r="T3705" s="386" t="s">
        <v>393</v>
      </c>
      <c r="U3705" s="386" t="s">
        <v>411</v>
      </c>
    </row>
    <row r="3706" spans="1:21">
      <c r="A3706" s="386" t="s">
        <v>78</v>
      </c>
      <c r="B3706" s="386" t="s">
        <v>9</v>
      </c>
      <c r="C3706" s="386"/>
      <c r="D3706" s="387">
        <v>45200</v>
      </c>
      <c r="E3706" s="386">
        <v>10</v>
      </c>
      <c r="F3706" s="386">
        <v>2023</v>
      </c>
      <c r="G3706" s="388">
        <v>31.861111111111111</v>
      </c>
      <c r="H3706" s="388">
        <v>28</v>
      </c>
      <c r="I3706" s="388">
        <v>2.9737037037037037</v>
      </c>
      <c r="J3706" s="388">
        <v>0.51</v>
      </c>
      <c r="K3706" s="386" t="s">
        <v>78</v>
      </c>
      <c r="L3706" s="386" t="s">
        <v>78</v>
      </c>
      <c r="M3706" s="386" t="s">
        <v>244</v>
      </c>
      <c r="N3706" s="386" t="s">
        <v>79</v>
      </c>
      <c r="O3706" s="386" t="s">
        <v>80</v>
      </c>
      <c r="P3706" s="386" t="s">
        <v>60</v>
      </c>
      <c r="Q3706" s="386" t="s">
        <v>81</v>
      </c>
      <c r="R3706" s="386"/>
      <c r="S3706" s="386"/>
      <c r="T3706" s="386" t="s">
        <v>393</v>
      </c>
      <c r="U3706" s="386" t="s">
        <v>411</v>
      </c>
    </row>
    <row r="3707" spans="1:21">
      <c r="A3707" s="386" t="s">
        <v>78</v>
      </c>
      <c r="B3707" s="386" t="s">
        <v>10</v>
      </c>
      <c r="C3707" s="386"/>
      <c r="D3707" s="387">
        <v>45200</v>
      </c>
      <c r="E3707" s="386">
        <v>10</v>
      </c>
      <c r="F3707" s="386">
        <v>2023</v>
      </c>
      <c r="G3707" s="388">
        <v>3.0833333333333335</v>
      </c>
      <c r="H3707" s="388">
        <v>28</v>
      </c>
      <c r="I3707" s="388">
        <v>0.2877777777777778</v>
      </c>
      <c r="J3707" s="388">
        <v>1.31</v>
      </c>
      <c r="K3707" s="386" t="s">
        <v>78</v>
      </c>
      <c r="L3707" s="386" t="s">
        <v>78</v>
      </c>
      <c r="M3707" s="386" t="s">
        <v>244</v>
      </c>
      <c r="N3707" s="386" t="s">
        <v>79</v>
      </c>
      <c r="O3707" s="386" t="s">
        <v>80</v>
      </c>
      <c r="P3707" s="386" t="s">
        <v>60</v>
      </c>
      <c r="Q3707" s="386" t="s">
        <v>81</v>
      </c>
      <c r="R3707" s="386"/>
      <c r="S3707" s="386"/>
      <c r="T3707" s="386" t="s">
        <v>393</v>
      </c>
      <c r="U3707" s="386" t="s">
        <v>411</v>
      </c>
    </row>
    <row r="3708" spans="1:21">
      <c r="A3708" s="386" t="s">
        <v>78</v>
      </c>
      <c r="B3708" s="386" t="s">
        <v>5</v>
      </c>
      <c r="C3708" s="386"/>
      <c r="D3708" s="387">
        <v>45200</v>
      </c>
      <c r="E3708" s="386">
        <v>10</v>
      </c>
      <c r="F3708" s="386">
        <v>2023</v>
      </c>
      <c r="G3708" s="388">
        <v>16.444444444444443</v>
      </c>
      <c r="H3708" s="388">
        <v>28</v>
      </c>
      <c r="I3708" s="388">
        <v>1.5348148148148146</v>
      </c>
      <c r="J3708" s="388">
        <v>0.30919999999999997</v>
      </c>
      <c r="K3708" s="386" t="s">
        <v>78</v>
      </c>
      <c r="L3708" s="386" t="s">
        <v>78</v>
      </c>
      <c r="M3708" s="386" t="s">
        <v>244</v>
      </c>
      <c r="N3708" s="386" t="s">
        <v>79</v>
      </c>
      <c r="O3708" s="386" t="s">
        <v>80</v>
      </c>
      <c r="P3708" s="386" t="s">
        <v>60</v>
      </c>
      <c r="Q3708" s="386" t="s">
        <v>81</v>
      </c>
      <c r="R3708" s="386"/>
      <c r="S3708" s="386"/>
      <c r="T3708" s="386" t="s">
        <v>393</v>
      </c>
      <c r="U3708" s="386" t="s">
        <v>411</v>
      </c>
    </row>
    <row r="3709" spans="1:21">
      <c r="A3709" s="386" t="s">
        <v>78</v>
      </c>
      <c r="B3709" s="386" t="s">
        <v>11</v>
      </c>
      <c r="C3709" s="386"/>
      <c r="D3709" s="387">
        <v>45200</v>
      </c>
      <c r="E3709" s="386">
        <v>10</v>
      </c>
      <c r="F3709" s="386">
        <v>2023</v>
      </c>
      <c r="G3709" s="388">
        <v>94.555555555555557</v>
      </c>
      <c r="H3709" s="388">
        <v>28</v>
      </c>
      <c r="I3709" s="388">
        <v>8.8251851851851857</v>
      </c>
      <c r="J3709" s="388">
        <v>0</v>
      </c>
      <c r="K3709" s="386" t="s">
        <v>78</v>
      </c>
      <c r="L3709" s="386" t="s">
        <v>78</v>
      </c>
      <c r="M3709" s="386" t="s">
        <v>244</v>
      </c>
      <c r="N3709" s="386" t="s">
        <v>79</v>
      </c>
      <c r="O3709" s="386" t="s">
        <v>80</v>
      </c>
      <c r="P3709" s="386" t="s">
        <v>60</v>
      </c>
      <c r="Q3709" s="386" t="s">
        <v>81</v>
      </c>
      <c r="R3709" s="386"/>
      <c r="S3709" s="386"/>
      <c r="T3709" s="386" t="s">
        <v>393</v>
      </c>
      <c r="U3709" s="386" t="s">
        <v>411</v>
      </c>
    </row>
    <row r="3710" spans="1:21">
      <c r="A3710" s="386" t="s">
        <v>78</v>
      </c>
      <c r="B3710" s="386" t="s">
        <v>12</v>
      </c>
      <c r="C3710" s="386"/>
      <c r="D3710" s="387">
        <v>45200</v>
      </c>
      <c r="E3710" s="386">
        <v>10</v>
      </c>
      <c r="F3710" s="386">
        <v>2023</v>
      </c>
      <c r="G3710" s="388">
        <v>10.277777777777779</v>
      </c>
      <c r="H3710" s="388">
        <v>28</v>
      </c>
      <c r="I3710" s="388">
        <v>0.95925925925925948</v>
      </c>
      <c r="J3710" s="388">
        <v>12.13</v>
      </c>
      <c r="K3710" s="386" t="s">
        <v>78</v>
      </c>
      <c r="L3710" s="386" t="s">
        <v>78</v>
      </c>
      <c r="M3710" s="386" t="s">
        <v>244</v>
      </c>
      <c r="N3710" s="386" t="s">
        <v>79</v>
      </c>
      <c r="O3710" s="386" t="s">
        <v>80</v>
      </c>
      <c r="P3710" s="386" t="s">
        <v>60</v>
      </c>
      <c r="Q3710" s="386" t="s">
        <v>81</v>
      </c>
      <c r="R3710" s="386"/>
      <c r="S3710" s="386"/>
      <c r="T3710" s="386" t="s">
        <v>393</v>
      </c>
      <c r="U3710" s="386" t="s">
        <v>411</v>
      </c>
    </row>
    <row r="3711" spans="1:21">
      <c r="A3711" s="386" t="s">
        <v>78</v>
      </c>
      <c r="B3711" s="386" t="s">
        <v>15</v>
      </c>
      <c r="C3711" s="386"/>
      <c r="D3711" s="387">
        <v>45200</v>
      </c>
      <c r="E3711" s="386">
        <v>10</v>
      </c>
      <c r="F3711" s="386">
        <v>2023</v>
      </c>
      <c r="G3711" s="388">
        <v>0</v>
      </c>
      <c r="H3711" s="388">
        <v>28</v>
      </c>
      <c r="I3711" s="388">
        <v>0</v>
      </c>
      <c r="J3711" s="388">
        <v>0</v>
      </c>
      <c r="K3711" s="386" t="s">
        <v>78</v>
      </c>
      <c r="L3711" s="386" t="s">
        <v>78</v>
      </c>
      <c r="M3711" s="386" t="s">
        <v>244</v>
      </c>
      <c r="N3711" s="386" t="s">
        <v>79</v>
      </c>
      <c r="O3711" s="386" t="s">
        <v>80</v>
      </c>
      <c r="P3711" s="386" t="s">
        <v>60</v>
      </c>
      <c r="Q3711" s="386" t="s">
        <v>81</v>
      </c>
      <c r="R3711" s="386"/>
      <c r="S3711" s="386"/>
      <c r="T3711" s="386" t="s">
        <v>393</v>
      </c>
      <c r="U3711" s="386" t="s">
        <v>411</v>
      </c>
    </row>
    <row r="3712" spans="1:21">
      <c r="A3712" s="386" t="s">
        <v>78</v>
      </c>
      <c r="B3712" s="386" t="s">
        <v>16</v>
      </c>
      <c r="C3712" s="386"/>
      <c r="D3712" s="387">
        <v>45200</v>
      </c>
      <c r="E3712" s="386">
        <v>10</v>
      </c>
      <c r="F3712" s="386">
        <v>2023</v>
      </c>
      <c r="G3712" s="388">
        <v>1.0277777777777777</v>
      </c>
      <c r="H3712" s="388">
        <v>28</v>
      </c>
      <c r="I3712" s="388">
        <v>9.5925925925925914E-2</v>
      </c>
      <c r="J3712" s="388">
        <v>0</v>
      </c>
      <c r="K3712" s="386" t="s">
        <v>78</v>
      </c>
      <c r="L3712" s="386" t="s">
        <v>78</v>
      </c>
      <c r="M3712" s="386" t="s">
        <v>244</v>
      </c>
      <c r="N3712" s="386" t="s">
        <v>79</v>
      </c>
      <c r="O3712" s="386" t="s">
        <v>80</v>
      </c>
      <c r="P3712" s="386" t="s">
        <v>60</v>
      </c>
      <c r="Q3712" s="386" t="s">
        <v>81</v>
      </c>
      <c r="R3712" s="386"/>
      <c r="S3712" s="386"/>
      <c r="T3712" s="386" t="s">
        <v>393</v>
      </c>
      <c r="U3712" s="386" t="s">
        <v>411</v>
      </c>
    </row>
    <row r="3713" spans="1:21">
      <c r="A3713" s="386" t="s">
        <v>78</v>
      </c>
      <c r="B3713" s="386" t="s">
        <v>17</v>
      </c>
      <c r="C3713" s="386"/>
      <c r="D3713" s="387">
        <v>45200</v>
      </c>
      <c r="E3713" s="386">
        <v>10</v>
      </c>
      <c r="F3713" s="386">
        <v>2023</v>
      </c>
      <c r="G3713" s="388">
        <v>0</v>
      </c>
      <c r="H3713" s="388">
        <v>28</v>
      </c>
      <c r="I3713" s="388">
        <v>0</v>
      </c>
      <c r="J3713" s="388">
        <v>0</v>
      </c>
      <c r="K3713" s="386" t="s">
        <v>78</v>
      </c>
      <c r="L3713" s="386" t="s">
        <v>78</v>
      </c>
      <c r="M3713" s="386" t="s">
        <v>244</v>
      </c>
      <c r="N3713" s="386" t="s">
        <v>79</v>
      </c>
      <c r="O3713" s="386" t="s">
        <v>80</v>
      </c>
      <c r="P3713" s="386" t="s">
        <v>60</v>
      </c>
      <c r="Q3713" s="386" t="s">
        <v>81</v>
      </c>
      <c r="R3713" s="386"/>
      <c r="S3713" s="386"/>
      <c r="T3713" s="386" t="s">
        <v>393</v>
      </c>
      <c r="U3713" s="386" t="s">
        <v>411</v>
      </c>
    </row>
    <row r="3714" spans="1:21">
      <c r="A3714" s="386" t="s">
        <v>78</v>
      </c>
      <c r="B3714" s="386" t="s">
        <v>132</v>
      </c>
      <c r="C3714" s="386"/>
      <c r="D3714" s="387">
        <v>45200</v>
      </c>
      <c r="E3714" s="386">
        <v>10</v>
      </c>
      <c r="F3714" s="386">
        <v>2023</v>
      </c>
      <c r="G3714" s="388">
        <v>0</v>
      </c>
      <c r="H3714" s="388">
        <v>28</v>
      </c>
      <c r="I3714" s="388">
        <v>0</v>
      </c>
      <c r="J3714" s="388">
        <v>0</v>
      </c>
      <c r="K3714" s="386" t="s">
        <v>78</v>
      </c>
      <c r="L3714" s="386" t="s">
        <v>78</v>
      </c>
      <c r="M3714" s="386" t="s">
        <v>244</v>
      </c>
      <c r="N3714" s="386" t="s">
        <v>79</v>
      </c>
      <c r="O3714" s="386" t="s">
        <v>80</v>
      </c>
      <c r="P3714" s="386" t="s">
        <v>60</v>
      </c>
      <c r="Q3714" s="386" t="s">
        <v>81</v>
      </c>
      <c r="R3714" s="386"/>
      <c r="S3714" s="386"/>
      <c r="T3714" s="386" t="s">
        <v>393</v>
      </c>
      <c r="U3714" s="386" t="s">
        <v>411</v>
      </c>
    </row>
    <row r="3715" spans="1:21">
      <c r="A3715" s="386" t="s">
        <v>78</v>
      </c>
      <c r="B3715" s="386" t="s">
        <v>13</v>
      </c>
      <c r="C3715" s="386"/>
      <c r="D3715" s="387">
        <v>45200</v>
      </c>
      <c r="E3715" s="386">
        <v>10</v>
      </c>
      <c r="F3715" s="386">
        <v>2023</v>
      </c>
      <c r="G3715" s="388">
        <v>0</v>
      </c>
      <c r="H3715" s="388">
        <v>28</v>
      </c>
      <c r="I3715" s="388">
        <v>0</v>
      </c>
      <c r="J3715" s="388">
        <v>0</v>
      </c>
      <c r="K3715" s="386" t="s">
        <v>78</v>
      </c>
      <c r="L3715" s="386" t="s">
        <v>78</v>
      </c>
      <c r="M3715" s="386" t="s">
        <v>244</v>
      </c>
      <c r="N3715" s="386" t="s">
        <v>79</v>
      </c>
      <c r="O3715" s="386" t="s">
        <v>80</v>
      </c>
      <c r="P3715" s="386" t="s">
        <v>60</v>
      </c>
      <c r="Q3715" s="386" t="s">
        <v>81</v>
      </c>
      <c r="R3715" s="386"/>
      <c r="S3715" s="386"/>
      <c r="T3715" s="386" t="s">
        <v>393</v>
      </c>
      <c r="U3715" s="386" t="s">
        <v>411</v>
      </c>
    </row>
    <row r="3716" spans="1:21">
      <c r="A3716" s="386" t="s">
        <v>78</v>
      </c>
      <c r="B3716" s="386" t="s">
        <v>14</v>
      </c>
      <c r="C3716" s="386"/>
      <c r="D3716" s="387">
        <v>45200</v>
      </c>
      <c r="E3716" s="386">
        <v>10</v>
      </c>
      <c r="F3716" s="386">
        <v>2023</v>
      </c>
      <c r="G3716" s="388">
        <v>0</v>
      </c>
      <c r="H3716" s="388">
        <v>28</v>
      </c>
      <c r="I3716" s="388">
        <v>0</v>
      </c>
      <c r="J3716" s="388">
        <v>0</v>
      </c>
      <c r="K3716" s="386" t="s">
        <v>78</v>
      </c>
      <c r="L3716" s="386" t="s">
        <v>78</v>
      </c>
      <c r="M3716" s="386" t="s">
        <v>244</v>
      </c>
      <c r="N3716" s="386" t="s">
        <v>79</v>
      </c>
      <c r="O3716" s="386" t="s">
        <v>80</v>
      </c>
      <c r="P3716" s="386" t="s">
        <v>60</v>
      </c>
      <c r="Q3716" s="386" t="s">
        <v>81</v>
      </c>
      <c r="R3716" s="386"/>
      <c r="S3716" s="386"/>
      <c r="T3716" s="386" t="s">
        <v>393</v>
      </c>
      <c r="U3716" s="386" t="s">
        <v>411</v>
      </c>
    </row>
    <row r="3717" spans="1:21">
      <c r="A3717" s="386" t="s">
        <v>82</v>
      </c>
      <c r="B3717" s="386" t="s">
        <v>7</v>
      </c>
      <c r="C3717" s="386"/>
      <c r="D3717" s="387">
        <v>45200</v>
      </c>
      <c r="E3717" s="386">
        <v>10</v>
      </c>
      <c r="F3717" s="386">
        <v>2023</v>
      </c>
      <c r="G3717" s="388">
        <v>33.962264150943398</v>
      </c>
      <c r="H3717" s="388">
        <v>28</v>
      </c>
      <c r="I3717" s="388">
        <v>3.1698113207547172</v>
      </c>
      <c r="J3717" s="388">
        <v>1.5805</v>
      </c>
      <c r="K3717" s="386" t="s">
        <v>82</v>
      </c>
      <c r="L3717" s="386" t="s">
        <v>41</v>
      </c>
      <c r="M3717" s="386" t="s">
        <v>244</v>
      </c>
      <c r="N3717" s="386" t="s">
        <v>83</v>
      </c>
      <c r="O3717" s="386" t="s">
        <v>84</v>
      </c>
      <c r="P3717" s="386" t="s">
        <v>46</v>
      </c>
      <c r="Q3717" s="386" t="s">
        <v>85</v>
      </c>
      <c r="R3717" s="386"/>
      <c r="S3717" s="386"/>
      <c r="T3717" s="386" t="s">
        <v>393</v>
      </c>
      <c r="U3717" s="386" t="s">
        <v>411</v>
      </c>
    </row>
    <row r="3718" spans="1:21">
      <c r="A3718" s="386" t="s">
        <v>82</v>
      </c>
      <c r="B3718" s="386" t="s">
        <v>8</v>
      </c>
      <c r="C3718" s="386"/>
      <c r="D3718" s="387">
        <v>45200</v>
      </c>
      <c r="E3718" s="386">
        <v>10</v>
      </c>
      <c r="F3718" s="386">
        <v>2023</v>
      </c>
      <c r="G3718" s="388">
        <v>22.641509433962266</v>
      </c>
      <c r="H3718" s="388">
        <v>28</v>
      </c>
      <c r="I3718" s="388">
        <v>2.1132075471698117</v>
      </c>
      <c r="J3718" s="388">
        <v>0</v>
      </c>
      <c r="K3718" s="386" t="s">
        <v>82</v>
      </c>
      <c r="L3718" s="386" t="s">
        <v>41</v>
      </c>
      <c r="M3718" s="386" t="s">
        <v>244</v>
      </c>
      <c r="N3718" s="386" t="s">
        <v>83</v>
      </c>
      <c r="O3718" s="386" t="s">
        <v>84</v>
      </c>
      <c r="P3718" s="386" t="s">
        <v>46</v>
      </c>
      <c r="Q3718" s="386" t="s">
        <v>85</v>
      </c>
      <c r="R3718" s="386"/>
      <c r="S3718" s="386"/>
      <c r="T3718" s="386" t="s">
        <v>393</v>
      </c>
      <c r="U3718" s="386" t="s">
        <v>411</v>
      </c>
    </row>
    <row r="3719" spans="1:21">
      <c r="A3719" s="386" t="s">
        <v>82</v>
      </c>
      <c r="B3719" s="386" t="s">
        <v>9</v>
      </c>
      <c r="C3719" s="386"/>
      <c r="D3719" s="387">
        <v>45200</v>
      </c>
      <c r="E3719" s="386">
        <v>10</v>
      </c>
      <c r="F3719" s="386">
        <v>2023</v>
      </c>
      <c r="G3719" s="388">
        <v>13.584905660377355</v>
      </c>
      <c r="H3719" s="388">
        <v>28</v>
      </c>
      <c r="I3719" s="388">
        <v>1.2679245283018865</v>
      </c>
      <c r="J3719" s="388">
        <v>10.5406</v>
      </c>
      <c r="K3719" s="386" t="s">
        <v>82</v>
      </c>
      <c r="L3719" s="386" t="s">
        <v>41</v>
      </c>
      <c r="M3719" s="386" t="s">
        <v>244</v>
      </c>
      <c r="N3719" s="386" t="s">
        <v>83</v>
      </c>
      <c r="O3719" s="386" t="s">
        <v>84</v>
      </c>
      <c r="P3719" s="386" t="s">
        <v>46</v>
      </c>
      <c r="Q3719" s="386" t="s">
        <v>85</v>
      </c>
      <c r="R3719" s="386"/>
      <c r="S3719" s="386"/>
      <c r="T3719" s="386" t="s">
        <v>393</v>
      </c>
      <c r="U3719" s="386" t="s">
        <v>411</v>
      </c>
    </row>
    <row r="3720" spans="1:21">
      <c r="A3720" s="386" t="s">
        <v>82</v>
      </c>
      <c r="B3720" s="386" t="s">
        <v>10</v>
      </c>
      <c r="C3720" s="386"/>
      <c r="D3720" s="387">
        <v>45200</v>
      </c>
      <c r="E3720" s="386">
        <v>10</v>
      </c>
      <c r="F3720" s="386">
        <v>2023</v>
      </c>
      <c r="G3720" s="388">
        <v>3.3962264150943389</v>
      </c>
      <c r="H3720" s="388">
        <v>28</v>
      </c>
      <c r="I3720" s="388">
        <v>0.31698113207547163</v>
      </c>
      <c r="J3720" s="388">
        <v>0</v>
      </c>
      <c r="K3720" s="386" t="s">
        <v>82</v>
      </c>
      <c r="L3720" s="386" t="s">
        <v>41</v>
      </c>
      <c r="M3720" s="386" t="s">
        <v>244</v>
      </c>
      <c r="N3720" s="386" t="s">
        <v>83</v>
      </c>
      <c r="O3720" s="386" t="s">
        <v>84</v>
      </c>
      <c r="P3720" s="386" t="s">
        <v>46</v>
      </c>
      <c r="Q3720" s="386" t="s">
        <v>85</v>
      </c>
      <c r="R3720" s="386"/>
      <c r="S3720" s="386"/>
      <c r="T3720" s="386" t="s">
        <v>393</v>
      </c>
      <c r="U3720" s="386" t="s">
        <v>411</v>
      </c>
    </row>
    <row r="3721" spans="1:21">
      <c r="A3721" s="386" t="s">
        <v>82</v>
      </c>
      <c r="B3721" s="386" t="s">
        <v>5</v>
      </c>
      <c r="C3721" s="386"/>
      <c r="D3721" s="387">
        <v>45200</v>
      </c>
      <c r="E3721" s="386">
        <v>10</v>
      </c>
      <c r="F3721" s="386">
        <v>2023</v>
      </c>
      <c r="G3721" s="388">
        <v>19.811399999999999</v>
      </c>
      <c r="H3721" s="388">
        <v>28</v>
      </c>
      <c r="I3721" s="388">
        <v>1.849064</v>
      </c>
      <c r="J3721" s="388">
        <v>0</v>
      </c>
      <c r="K3721" s="386" t="s">
        <v>82</v>
      </c>
      <c r="L3721" s="386" t="s">
        <v>41</v>
      </c>
      <c r="M3721" s="386" t="s">
        <v>244</v>
      </c>
      <c r="N3721" s="386" t="s">
        <v>83</v>
      </c>
      <c r="O3721" s="386" t="s">
        <v>84</v>
      </c>
      <c r="P3721" s="386" t="s">
        <v>46</v>
      </c>
      <c r="Q3721" s="386" t="s">
        <v>85</v>
      </c>
      <c r="R3721" s="386"/>
      <c r="S3721" s="386"/>
      <c r="T3721" s="386" t="s">
        <v>393</v>
      </c>
      <c r="U3721" s="386" t="s">
        <v>411</v>
      </c>
    </row>
    <row r="3722" spans="1:21">
      <c r="A3722" s="386" t="s">
        <v>82</v>
      </c>
      <c r="B3722" s="386" t="s">
        <v>11</v>
      </c>
      <c r="C3722" s="386"/>
      <c r="D3722" s="387">
        <v>45200</v>
      </c>
      <c r="E3722" s="386">
        <v>10</v>
      </c>
      <c r="F3722" s="386">
        <v>2023</v>
      </c>
      <c r="G3722" s="388">
        <v>90.566037735849065</v>
      </c>
      <c r="H3722" s="388">
        <v>28</v>
      </c>
      <c r="I3722" s="388">
        <v>8.452830188679247</v>
      </c>
      <c r="J3722" s="388">
        <v>0.41880000000000001</v>
      </c>
      <c r="K3722" s="386" t="s">
        <v>82</v>
      </c>
      <c r="L3722" s="386" t="s">
        <v>41</v>
      </c>
      <c r="M3722" s="386" t="s">
        <v>244</v>
      </c>
      <c r="N3722" s="386" t="s">
        <v>83</v>
      </c>
      <c r="O3722" s="386" t="s">
        <v>84</v>
      </c>
      <c r="P3722" s="386" t="s">
        <v>46</v>
      </c>
      <c r="Q3722" s="386" t="s">
        <v>85</v>
      </c>
      <c r="R3722" s="386"/>
      <c r="S3722" s="386"/>
      <c r="T3722" s="386" t="s">
        <v>393</v>
      </c>
      <c r="U3722" s="386" t="s">
        <v>411</v>
      </c>
    </row>
    <row r="3723" spans="1:21">
      <c r="A3723" s="386" t="s">
        <v>82</v>
      </c>
      <c r="B3723" s="386" t="s">
        <v>12</v>
      </c>
      <c r="C3723" s="386"/>
      <c r="D3723" s="387">
        <v>45200</v>
      </c>
      <c r="E3723" s="386">
        <v>10</v>
      </c>
      <c r="F3723" s="386">
        <v>2023</v>
      </c>
      <c r="G3723" s="388">
        <v>11.320754716981133</v>
      </c>
      <c r="H3723" s="388">
        <v>28</v>
      </c>
      <c r="I3723" s="388">
        <v>1.0566037735849059</v>
      </c>
      <c r="J3723" s="388">
        <v>0</v>
      </c>
      <c r="K3723" s="386" t="s">
        <v>82</v>
      </c>
      <c r="L3723" s="386" t="s">
        <v>41</v>
      </c>
      <c r="M3723" s="386" t="s">
        <v>244</v>
      </c>
      <c r="N3723" s="386" t="s">
        <v>83</v>
      </c>
      <c r="O3723" s="386" t="s">
        <v>84</v>
      </c>
      <c r="P3723" s="386" t="s">
        <v>46</v>
      </c>
      <c r="Q3723" s="386" t="s">
        <v>85</v>
      </c>
      <c r="R3723" s="386"/>
      <c r="S3723" s="386"/>
      <c r="T3723" s="386" t="s">
        <v>393</v>
      </c>
      <c r="U3723" s="386" t="s">
        <v>411</v>
      </c>
    </row>
    <row r="3724" spans="1:21">
      <c r="A3724" s="386" t="s">
        <v>82</v>
      </c>
      <c r="B3724" s="386" t="s">
        <v>15</v>
      </c>
      <c r="C3724" s="386"/>
      <c r="D3724" s="387">
        <v>45200</v>
      </c>
      <c r="E3724" s="386">
        <v>10</v>
      </c>
      <c r="F3724" s="386">
        <v>2023</v>
      </c>
      <c r="G3724" s="388">
        <v>3.3962264150943389</v>
      </c>
      <c r="H3724" s="388">
        <v>28</v>
      </c>
      <c r="I3724" s="388">
        <v>0.31698113207547163</v>
      </c>
      <c r="J3724" s="388">
        <v>0</v>
      </c>
      <c r="K3724" s="386" t="s">
        <v>82</v>
      </c>
      <c r="L3724" s="386" t="s">
        <v>41</v>
      </c>
      <c r="M3724" s="386" t="s">
        <v>244</v>
      </c>
      <c r="N3724" s="386" t="s">
        <v>83</v>
      </c>
      <c r="O3724" s="386" t="s">
        <v>84</v>
      </c>
      <c r="P3724" s="386" t="s">
        <v>46</v>
      </c>
      <c r="Q3724" s="386" t="s">
        <v>85</v>
      </c>
      <c r="R3724" s="386"/>
      <c r="S3724" s="386"/>
      <c r="T3724" s="386" t="s">
        <v>393</v>
      </c>
      <c r="U3724" s="386" t="s">
        <v>411</v>
      </c>
    </row>
    <row r="3725" spans="1:21">
      <c r="A3725" s="386" t="s">
        <v>82</v>
      </c>
      <c r="B3725" s="386" t="s">
        <v>16</v>
      </c>
      <c r="C3725" s="386"/>
      <c r="D3725" s="387">
        <v>45200</v>
      </c>
      <c r="E3725" s="386">
        <v>10</v>
      </c>
      <c r="F3725" s="386">
        <v>2023</v>
      </c>
      <c r="G3725" s="388">
        <v>11.320754716981133</v>
      </c>
      <c r="H3725" s="388">
        <v>28</v>
      </c>
      <c r="I3725" s="388">
        <v>1.0566037735849059</v>
      </c>
      <c r="J3725" s="388">
        <v>0</v>
      </c>
      <c r="K3725" s="386" t="s">
        <v>82</v>
      </c>
      <c r="L3725" s="386" t="s">
        <v>41</v>
      </c>
      <c r="M3725" s="386" t="s">
        <v>244</v>
      </c>
      <c r="N3725" s="386" t="s">
        <v>83</v>
      </c>
      <c r="O3725" s="386" t="s">
        <v>84</v>
      </c>
      <c r="P3725" s="386" t="s">
        <v>46</v>
      </c>
      <c r="Q3725" s="386" t="s">
        <v>85</v>
      </c>
      <c r="R3725" s="386"/>
      <c r="S3725" s="386"/>
      <c r="T3725" s="386" t="s">
        <v>393</v>
      </c>
      <c r="U3725" s="386" t="s">
        <v>411</v>
      </c>
    </row>
    <row r="3726" spans="1:21">
      <c r="A3726" s="386" t="s">
        <v>82</v>
      </c>
      <c r="B3726" s="386" t="s">
        <v>17</v>
      </c>
      <c r="C3726" s="386"/>
      <c r="D3726" s="387">
        <v>45200</v>
      </c>
      <c r="E3726" s="386">
        <v>10</v>
      </c>
      <c r="F3726" s="386">
        <v>2023</v>
      </c>
      <c r="G3726" s="388">
        <v>0</v>
      </c>
      <c r="H3726" s="388">
        <v>28</v>
      </c>
      <c r="I3726" s="388">
        <v>0</v>
      </c>
      <c r="J3726" s="388">
        <v>0</v>
      </c>
      <c r="K3726" s="386" t="s">
        <v>82</v>
      </c>
      <c r="L3726" s="386" t="s">
        <v>41</v>
      </c>
      <c r="M3726" s="386" t="s">
        <v>244</v>
      </c>
      <c r="N3726" s="386" t="s">
        <v>83</v>
      </c>
      <c r="O3726" s="386" t="s">
        <v>84</v>
      </c>
      <c r="P3726" s="386" t="s">
        <v>46</v>
      </c>
      <c r="Q3726" s="386" t="s">
        <v>85</v>
      </c>
      <c r="R3726" s="386"/>
      <c r="S3726" s="386"/>
      <c r="T3726" s="386" t="s">
        <v>393</v>
      </c>
      <c r="U3726" s="386" t="s">
        <v>411</v>
      </c>
    </row>
    <row r="3727" spans="1:21">
      <c r="A3727" s="386" t="s">
        <v>82</v>
      </c>
      <c r="B3727" s="386" t="s">
        <v>132</v>
      </c>
      <c r="C3727" s="386"/>
      <c r="D3727" s="387">
        <v>45200</v>
      </c>
      <c r="E3727" s="386">
        <v>10</v>
      </c>
      <c r="F3727" s="386">
        <v>2023</v>
      </c>
      <c r="G3727" s="388">
        <v>0</v>
      </c>
      <c r="H3727" s="388">
        <v>28</v>
      </c>
      <c r="I3727" s="388">
        <v>0</v>
      </c>
      <c r="J3727" s="388">
        <v>0</v>
      </c>
      <c r="K3727" s="386" t="s">
        <v>82</v>
      </c>
      <c r="L3727" s="386" t="s">
        <v>41</v>
      </c>
      <c r="M3727" s="386" t="s">
        <v>244</v>
      </c>
      <c r="N3727" s="386" t="s">
        <v>83</v>
      </c>
      <c r="O3727" s="386" t="s">
        <v>84</v>
      </c>
      <c r="P3727" s="386" t="s">
        <v>46</v>
      </c>
      <c r="Q3727" s="386" t="s">
        <v>85</v>
      </c>
      <c r="R3727" s="386"/>
      <c r="S3727" s="386"/>
      <c r="T3727" s="386" t="s">
        <v>393</v>
      </c>
      <c r="U3727" s="386" t="s">
        <v>411</v>
      </c>
    </row>
    <row r="3728" spans="1:21">
      <c r="A3728" s="386" t="s">
        <v>82</v>
      </c>
      <c r="B3728" s="386" t="s">
        <v>13</v>
      </c>
      <c r="C3728" s="386"/>
      <c r="D3728" s="387">
        <v>45200</v>
      </c>
      <c r="E3728" s="386">
        <v>10</v>
      </c>
      <c r="F3728" s="386">
        <v>2023</v>
      </c>
      <c r="G3728" s="388">
        <v>0</v>
      </c>
      <c r="H3728" s="388">
        <v>28</v>
      </c>
      <c r="I3728" s="388">
        <v>0</v>
      </c>
      <c r="J3728" s="388">
        <v>0</v>
      </c>
      <c r="K3728" s="386" t="s">
        <v>82</v>
      </c>
      <c r="L3728" s="386" t="s">
        <v>41</v>
      </c>
      <c r="M3728" s="386" t="s">
        <v>244</v>
      </c>
      <c r="N3728" s="386" t="s">
        <v>83</v>
      </c>
      <c r="O3728" s="386" t="s">
        <v>84</v>
      </c>
      <c r="P3728" s="386" t="s">
        <v>46</v>
      </c>
      <c r="Q3728" s="386" t="s">
        <v>85</v>
      </c>
      <c r="R3728" s="386"/>
      <c r="S3728" s="386"/>
      <c r="T3728" s="386" t="s">
        <v>393</v>
      </c>
      <c r="U3728" s="386" t="s">
        <v>411</v>
      </c>
    </row>
    <row r="3729" spans="1:21">
      <c r="A3729" s="386" t="s">
        <v>82</v>
      </c>
      <c r="B3729" s="386" t="s">
        <v>14</v>
      </c>
      <c r="C3729" s="386"/>
      <c r="D3729" s="387">
        <v>45200</v>
      </c>
      <c r="E3729" s="386">
        <v>10</v>
      </c>
      <c r="F3729" s="386">
        <v>2023</v>
      </c>
      <c r="G3729" s="388">
        <v>0</v>
      </c>
      <c r="H3729" s="388">
        <v>28</v>
      </c>
      <c r="I3729" s="388">
        <v>0</v>
      </c>
      <c r="J3729" s="388">
        <v>0</v>
      </c>
      <c r="K3729" s="386" t="s">
        <v>82</v>
      </c>
      <c r="L3729" s="386" t="s">
        <v>41</v>
      </c>
      <c r="M3729" s="386" t="s">
        <v>244</v>
      </c>
      <c r="N3729" s="386" t="s">
        <v>83</v>
      </c>
      <c r="O3729" s="386" t="s">
        <v>84</v>
      </c>
      <c r="P3729" s="386" t="s">
        <v>46</v>
      </c>
      <c r="Q3729" s="386" t="s">
        <v>85</v>
      </c>
      <c r="R3729" s="386"/>
      <c r="S3729" s="386"/>
      <c r="T3729" s="386" t="s">
        <v>393</v>
      </c>
      <c r="U3729" s="386" t="s">
        <v>411</v>
      </c>
    </row>
    <row r="3730" spans="1:21">
      <c r="A3730" s="386" t="s">
        <v>87</v>
      </c>
      <c r="B3730" s="386" t="s">
        <v>142</v>
      </c>
      <c r="C3730" s="386" t="s">
        <v>7</v>
      </c>
      <c r="D3730" s="387">
        <v>45200</v>
      </c>
      <c r="E3730" s="386">
        <v>10</v>
      </c>
      <c r="F3730" s="386">
        <v>2023</v>
      </c>
      <c r="G3730" s="388">
        <v>29.807692307692307</v>
      </c>
      <c r="H3730" s="388">
        <v>28</v>
      </c>
      <c r="I3730" s="388">
        <v>2.7820512820512819</v>
      </c>
      <c r="J3730" s="388">
        <v>0</v>
      </c>
      <c r="K3730" s="386" t="s">
        <v>351</v>
      </c>
      <c r="L3730" s="386" t="s">
        <v>86</v>
      </c>
      <c r="M3730" s="386" t="s">
        <v>244</v>
      </c>
      <c r="N3730" s="386" t="s">
        <v>62</v>
      </c>
      <c r="O3730" s="386" t="s">
        <v>88</v>
      </c>
      <c r="P3730" s="386" t="s">
        <v>90</v>
      </c>
      <c r="Q3730" s="386" t="s">
        <v>89</v>
      </c>
      <c r="R3730" s="386"/>
      <c r="S3730" s="386"/>
      <c r="T3730" s="386" t="s">
        <v>393</v>
      </c>
      <c r="U3730" s="386" t="s">
        <v>411</v>
      </c>
    </row>
    <row r="3731" spans="1:21">
      <c r="A3731" s="386" t="s">
        <v>87</v>
      </c>
      <c r="B3731" s="386" t="s">
        <v>143</v>
      </c>
      <c r="C3731" s="386" t="s">
        <v>7</v>
      </c>
      <c r="D3731" s="387">
        <v>45200</v>
      </c>
      <c r="E3731" s="386">
        <v>10</v>
      </c>
      <c r="F3731" s="386">
        <v>2023</v>
      </c>
      <c r="G3731" s="388">
        <v>29.807692307692307</v>
      </c>
      <c r="H3731" s="388">
        <v>28</v>
      </c>
      <c r="I3731" s="388">
        <v>2.7820512820512819</v>
      </c>
      <c r="J3731" s="388">
        <v>0</v>
      </c>
      <c r="K3731" s="386" t="s">
        <v>351</v>
      </c>
      <c r="L3731" s="386" t="s">
        <v>86</v>
      </c>
      <c r="M3731" s="386" t="s">
        <v>244</v>
      </c>
      <c r="N3731" s="386" t="s">
        <v>62</v>
      </c>
      <c r="O3731" s="386" t="s">
        <v>88</v>
      </c>
      <c r="P3731" s="386" t="s">
        <v>90</v>
      </c>
      <c r="Q3731" s="386" t="s">
        <v>89</v>
      </c>
      <c r="R3731" s="386"/>
      <c r="S3731" s="386"/>
      <c r="T3731" s="386" t="s">
        <v>393</v>
      </c>
      <c r="U3731" s="386" t="s">
        <v>411</v>
      </c>
    </row>
    <row r="3732" spans="1:21">
      <c r="A3732" s="386" t="s">
        <v>87</v>
      </c>
      <c r="B3732" s="386" t="s">
        <v>144</v>
      </c>
      <c r="C3732" s="386" t="s">
        <v>7</v>
      </c>
      <c r="D3732" s="387">
        <v>45200</v>
      </c>
      <c r="E3732" s="386">
        <v>10</v>
      </c>
      <c r="F3732" s="386">
        <v>2023</v>
      </c>
      <c r="G3732" s="388">
        <v>17.884615384615383</v>
      </c>
      <c r="H3732" s="388">
        <v>28</v>
      </c>
      <c r="I3732" s="388">
        <v>1.6692307692307691</v>
      </c>
      <c r="J3732" s="388">
        <v>0</v>
      </c>
      <c r="K3732" s="386" t="s">
        <v>351</v>
      </c>
      <c r="L3732" s="386" t="s">
        <v>86</v>
      </c>
      <c r="M3732" s="386" t="s">
        <v>244</v>
      </c>
      <c r="N3732" s="386" t="s">
        <v>62</v>
      </c>
      <c r="O3732" s="386" t="s">
        <v>88</v>
      </c>
      <c r="P3732" s="386" t="s">
        <v>90</v>
      </c>
      <c r="Q3732" s="386" t="s">
        <v>89</v>
      </c>
      <c r="R3732" s="386"/>
      <c r="S3732" s="386"/>
      <c r="T3732" s="386" t="s">
        <v>393</v>
      </c>
      <c r="U3732" s="386" t="s">
        <v>411</v>
      </c>
    </row>
    <row r="3733" spans="1:21">
      <c r="A3733" s="386" t="s">
        <v>87</v>
      </c>
      <c r="B3733" s="386" t="s">
        <v>145</v>
      </c>
      <c r="C3733" s="386" t="s">
        <v>8</v>
      </c>
      <c r="D3733" s="387">
        <v>45200</v>
      </c>
      <c r="E3733" s="386">
        <v>10</v>
      </c>
      <c r="F3733" s="386">
        <v>2023</v>
      </c>
      <c r="G3733" s="388">
        <v>29.807692307692307</v>
      </c>
      <c r="H3733" s="388">
        <v>28</v>
      </c>
      <c r="I3733" s="388">
        <v>2.7820512820512819</v>
      </c>
      <c r="J3733" s="388">
        <v>0</v>
      </c>
      <c r="K3733" s="386" t="s">
        <v>351</v>
      </c>
      <c r="L3733" s="386" t="s">
        <v>86</v>
      </c>
      <c r="M3733" s="386" t="s">
        <v>244</v>
      </c>
      <c r="N3733" s="386" t="s">
        <v>62</v>
      </c>
      <c r="O3733" s="386" t="s">
        <v>88</v>
      </c>
      <c r="P3733" s="386" t="s">
        <v>90</v>
      </c>
      <c r="Q3733" s="386" t="s">
        <v>89</v>
      </c>
      <c r="R3733" s="386"/>
      <c r="S3733" s="386"/>
      <c r="T3733" s="386" t="s">
        <v>393</v>
      </c>
      <c r="U3733" s="386" t="s">
        <v>411</v>
      </c>
    </row>
    <row r="3734" spans="1:21">
      <c r="A3734" s="386" t="s">
        <v>118</v>
      </c>
      <c r="B3734" s="386" t="s">
        <v>11</v>
      </c>
      <c r="C3734" s="386"/>
      <c r="D3734" s="387">
        <v>45200</v>
      </c>
      <c r="E3734" s="386">
        <v>10</v>
      </c>
      <c r="F3734" s="386">
        <v>2023</v>
      </c>
      <c r="G3734" s="388">
        <v>60</v>
      </c>
      <c r="H3734" s="388">
        <v>28</v>
      </c>
      <c r="I3734" s="388">
        <v>5.6</v>
      </c>
      <c r="J3734" s="388">
        <v>0</v>
      </c>
      <c r="K3734" s="386" t="s">
        <v>41</v>
      </c>
      <c r="L3734" s="386" t="s">
        <v>41</v>
      </c>
      <c r="M3734" s="386" t="s">
        <v>386</v>
      </c>
      <c r="N3734" s="386" t="s">
        <v>387</v>
      </c>
      <c r="O3734" s="386" t="s">
        <v>119</v>
      </c>
      <c r="P3734" s="386" t="s">
        <v>90</v>
      </c>
      <c r="Q3734" s="386" t="s">
        <v>120</v>
      </c>
      <c r="R3734" s="386"/>
      <c r="S3734" s="386"/>
      <c r="T3734" s="386" t="s">
        <v>393</v>
      </c>
      <c r="U3734" s="386" t="s">
        <v>411</v>
      </c>
    </row>
    <row r="3735" spans="1:21">
      <c r="A3735" s="386" t="s">
        <v>118</v>
      </c>
      <c r="B3735" s="386" t="s">
        <v>12</v>
      </c>
      <c r="C3735" s="386"/>
      <c r="D3735" s="387">
        <v>45200</v>
      </c>
      <c r="E3735" s="386">
        <v>10</v>
      </c>
      <c r="F3735" s="386">
        <v>2023</v>
      </c>
      <c r="G3735" s="388">
        <v>20</v>
      </c>
      <c r="H3735" s="388">
        <v>28</v>
      </c>
      <c r="I3735" s="388">
        <v>1.8666666666666667</v>
      </c>
      <c r="J3735" s="388">
        <v>0</v>
      </c>
      <c r="K3735" s="386" t="s">
        <v>41</v>
      </c>
      <c r="L3735" s="386" t="s">
        <v>41</v>
      </c>
      <c r="M3735" s="386" t="s">
        <v>386</v>
      </c>
      <c r="N3735" s="386" t="s">
        <v>387</v>
      </c>
      <c r="O3735" s="386" t="s">
        <v>119</v>
      </c>
      <c r="P3735" s="386" t="s">
        <v>90</v>
      </c>
      <c r="Q3735" s="386" t="s">
        <v>120</v>
      </c>
      <c r="R3735" s="386"/>
      <c r="S3735" s="386"/>
      <c r="T3735" s="386" t="s">
        <v>393</v>
      </c>
      <c r="U3735" s="386" t="s">
        <v>411</v>
      </c>
    </row>
    <row r="3736" spans="1:21">
      <c r="A3736" s="386" t="s">
        <v>118</v>
      </c>
      <c r="B3736" s="386" t="s">
        <v>15</v>
      </c>
      <c r="C3736" s="386"/>
      <c r="D3736" s="387">
        <v>45200</v>
      </c>
      <c r="E3736" s="386">
        <v>10</v>
      </c>
      <c r="F3736" s="386">
        <v>2023</v>
      </c>
      <c r="G3736" s="388">
        <v>4</v>
      </c>
      <c r="H3736" s="388">
        <v>28</v>
      </c>
      <c r="I3736" s="388">
        <v>0.37333333333333335</v>
      </c>
      <c r="J3736" s="388">
        <v>0</v>
      </c>
      <c r="K3736" s="386" t="s">
        <v>41</v>
      </c>
      <c r="L3736" s="386" t="s">
        <v>41</v>
      </c>
      <c r="M3736" s="386" t="s">
        <v>386</v>
      </c>
      <c r="N3736" s="386" t="s">
        <v>387</v>
      </c>
      <c r="O3736" s="386" t="s">
        <v>119</v>
      </c>
      <c r="P3736" s="386" t="s">
        <v>90</v>
      </c>
      <c r="Q3736" s="386" t="s">
        <v>120</v>
      </c>
      <c r="R3736" s="386"/>
      <c r="S3736" s="386"/>
      <c r="T3736" s="386" t="s">
        <v>393</v>
      </c>
      <c r="U3736" s="386" t="s">
        <v>411</v>
      </c>
    </row>
    <row r="3737" spans="1:21">
      <c r="A3737" s="386" t="s">
        <v>118</v>
      </c>
      <c r="B3737" s="386" t="s">
        <v>16</v>
      </c>
      <c r="C3737" s="386"/>
      <c r="D3737" s="387">
        <v>45200</v>
      </c>
      <c r="E3737" s="386">
        <v>10</v>
      </c>
      <c r="F3737" s="386">
        <v>2023</v>
      </c>
      <c r="G3737" s="388">
        <v>20</v>
      </c>
      <c r="H3737" s="388">
        <v>28</v>
      </c>
      <c r="I3737" s="388">
        <v>1.8666666666666667</v>
      </c>
      <c r="J3737" s="388">
        <v>0</v>
      </c>
      <c r="K3737" s="386" t="s">
        <v>41</v>
      </c>
      <c r="L3737" s="386" t="s">
        <v>41</v>
      </c>
      <c r="M3737" s="386" t="s">
        <v>386</v>
      </c>
      <c r="N3737" s="386" t="s">
        <v>387</v>
      </c>
      <c r="O3737" s="386" t="s">
        <v>119</v>
      </c>
      <c r="P3737" s="386" t="s">
        <v>90</v>
      </c>
      <c r="Q3737" s="386" t="s">
        <v>120</v>
      </c>
      <c r="R3737" s="386"/>
      <c r="S3737" s="386"/>
      <c r="T3737" s="386" t="s">
        <v>393</v>
      </c>
      <c r="U3737" s="386" t="s">
        <v>411</v>
      </c>
    </row>
    <row r="3738" spans="1:21">
      <c r="A3738" s="386" t="s">
        <v>118</v>
      </c>
      <c r="B3738" s="386" t="s">
        <v>17</v>
      </c>
      <c r="C3738" s="386"/>
      <c r="D3738" s="387">
        <v>45200</v>
      </c>
      <c r="E3738" s="386">
        <v>10</v>
      </c>
      <c r="F3738" s="386">
        <v>2023</v>
      </c>
      <c r="G3738" s="388">
        <v>0</v>
      </c>
      <c r="H3738" s="388">
        <v>28</v>
      </c>
      <c r="I3738" s="388">
        <v>0</v>
      </c>
      <c r="J3738" s="388">
        <v>0</v>
      </c>
      <c r="K3738" s="386" t="s">
        <v>41</v>
      </c>
      <c r="L3738" s="386" t="s">
        <v>41</v>
      </c>
      <c r="M3738" s="386" t="s">
        <v>386</v>
      </c>
      <c r="N3738" s="386" t="s">
        <v>387</v>
      </c>
      <c r="O3738" s="386" t="s">
        <v>119</v>
      </c>
      <c r="P3738" s="386" t="s">
        <v>90</v>
      </c>
      <c r="Q3738" s="386" t="s">
        <v>120</v>
      </c>
      <c r="R3738" s="386"/>
      <c r="S3738" s="386"/>
      <c r="T3738" s="386" t="s">
        <v>393</v>
      </c>
      <c r="U3738" s="386" t="s">
        <v>411</v>
      </c>
    </row>
    <row r="3739" spans="1:21">
      <c r="A3739" s="386" t="s">
        <v>118</v>
      </c>
      <c r="B3739" s="386" t="s">
        <v>132</v>
      </c>
      <c r="C3739" s="386"/>
      <c r="D3739" s="387">
        <v>45200</v>
      </c>
      <c r="E3739" s="386">
        <v>10</v>
      </c>
      <c r="F3739" s="386">
        <v>2023</v>
      </c>
      <c r="G3739" s="388">
        <v>0</v>
      </c>
      <c r="H3739" s="388">
        <v>28</v>
      </c>
      <c r="I3739" s="388">
        <v>0</v>
      </c>
      <c r="J3739" s="388">
        <v>0</v>
      </c>
      <c r="K3739" s="386" t="s">
        <v>41</v>
      </c>
      <c r="L3739" s="386" t="s">
        <v>41</v>
      </c>
      <c r="M3739" s="386" t="s">
        <v>386</v>
      </c>
      <c r="N3739" s="386" t="s">
        <v>387</v>
      </c>
      <c r="O3739" s="386" t="s">
        <v>119</v>
      </c>
      <c r="P3739" s="386" t="s">
        <v>90</v>
      </c>
      <c r="Q3739" s="386" t="s">
        <v>120</v>
      </c>
      <c r="R3739" s="386"/>
      <c r="S3739" s="386"/>
      <c r="T3739" s="386" t="s">
        <v>393</v>
      </c>
      <c r="U3739" s="386" t="s">
        <v>411</v>
      </c>
    </row>
    <row r="3740" spans="1:21">
      <c r="A3740" s="386" t="s">
        <v>118</v>
      </c>
      <c r="B3740" s="386" t="s">
        <v>13</v>
      </c>
      <c r="C3740" s="386"/>
      <c r="D3740" s="387">
        <v>45200</v>
      </c>
      <c r="E3740" s="386">
        <v>10</v>
      </c>
      <c r="F3740" s="386">
        <v>2023</v>
      </c>
      <c r="G3740" s="388">
        <v>0</v>
      </c>
      <c r="H3740" s="388">
        <v>28</v>
      </c>
      <c r="I3740" s="388">
        <v>0</v>
      </c>
      <c r="J3740" s="388">
        <v>0</v>
      </c>
      <c r="K3740" s="386" t="s">
        <v>41</v>
      </c>
      <c r="L3740" s="386" t="s">
        <v>41</v>
      </c>
      <c r="M3740" s="386" t="s">
        <v>386</v>
      </c>
      <c r="N3740" s="386" t="s">
        <v>387</v>
      </c>
      <c r="O3740" s="386" t="s">
        <v>119</v>
      </c>
      <c r="P3740" s="386" t="s">
        <v>90</v>
      </c>
      <c r="Q3740" s="386" t="s">
        <v>120</v>
      </c>
      <c r="R3740" s="386"/>
      <c r="S3740" s="386"/>
      <c r="T3740" s="386" t="s">
        <v>393</v>
      </c>
      <c r="U3740" s="386" t="s">
        <v>411</v>
      </c>
    </row>
    <row r="3741" spans="1:21">
      <c r="A3741" s="386" t="s">
        <v>118</v>
      </c>
      <c r="B3741" s="386" t="s">
        <v>14</v>
      </c>
      <c r="C3741" s="386"/>
      <c r="D3741" s="387">
        <v>45200</v>
      </c>
      <c r="E3741" s="386">
        <v>10</v>
      </c>
      <c r="F3741" s="386">
        <v>2023</v>
      </c>
      <c r="G3741" s="388">
        <v>0</v>
      </c>
      <c r="H3741" s="388">
        <v>28</v>
      </c>
      <c r="I3741" s="388">
        <v>0</v>
      </c>
      <c r="J3741" s="388">
        <v>0</v>
      </c>
      <c r="K3741" s="386" t="s">
        <v>41</v>
      </c>
      <c r="L3741" s="386" t="s">
        <v>41</v>
      </c>
      <c r="M3741" s="386" t="s">
        <v>386</v>
      </c>
      <c r="N3741" s="386" t="s">
        <v>387</v>
      </c>
      <c r="O3741" s="386" t="s">
        <v>119</v>
      </c>
      <c r="P3741" s="386" t="s">
        <v>90</v>
      </c>
      <c r="Q3741" s="386" t="s">
        <v>120</v>
      </c>
      <c r="R3741" s="386"/>
      <c r="S3741" s="386"/>
      <c r="T3741" s="386" t="s">
        <v>393</v>
      </c>
      <c r="U3741" s="386" t="s">
        <v>411</v>
      </c>
    </row>
    <row r="3742" spans="1:21">
      <c r="A3742" s="386" t="s">
        <v>124</v>
      </c>
      <c r="B3742" s="386" t="s">
        <v>124</v>
      </c>
      <c r="C3742" s="386"/>
      <c r="D3742" s="387">
        <v>45200</v>
      </c>
      <c r="E3742" s="386">
        <v>10</v>
      </c>
      <c r="F3742" s="386">
        <v>2023</v>
      </c>
      <c r="G3742" s="388">
        <v>100</v>
      </c>
      <c r="H3742" s="388">
        <v>28</v>
      </c>
      <c r="I3742" s="388">
        <v>9.3333333333333339</v>
      </c>
      <c r="J3742" s="388">
        <v>17.366</v>
      </c>
      <c r="K3742" s="386" t="s">
        <v>124</v>
      </c>
      <c r="L3742" s="386" t="s">
        <v>41</v>
      </c>
      <c r="M3742" s="386" t="s">
        <v>382</v>
      </c>
      <c r="N3742" s="386" t="s">
        <v>380</v>
      </c>
      <c r="O3742" s="386" t="s">
        <v>125</v>
      </c>
      <c r="P3742" s="386" t="s">
        <v>60</v>
      </c>
      <c r="Q3742" s="386" t="s">
        <v>237</v>
      </c>
      <c r="R3742" s="386"/>
      <c r="S3742" s="386"/>
      <c r="T3742" s="386" t="s">
        <v>393</v>
      </c>
      <c r="U3742" s="386" t="s">
        <v>411</v>
      </c>
    </row>
    <row r="3743" spans="1:21">
      <c r="A3743" s="386" t="s">
        <v>158</v>
      </c>
      <c r="B3743" s="386" t="s">
        <v>158</v>
      </c>
      <c r="C3743" s="386"/>
      <c r="D3743" s="387">
        <v>45200</v>
      </c>
      <c r="E3743" s="386">
        <v>10</v>
      </c>
      <c r="F3743" s="386">
        <v>2023</v>
      </c>
      <c r="G3743" s="388">
        <v>20</v>
      </c>
      <c r="H3743" s="388">
        <v>28</v>
      </c>
      <c r="I3743" s="388">
        <v>1.8666666666666667</v>
      </c>
      <c r="J3743" s="388">
        <v>0</v>
      </c>
      <c r="K3743" s="386" t="s">
        <v>388</v>
      </c>
      <c r="L3743" s="386" t="s">
        <v>41</v>
      </c>
      <c r="M3743" s="386" t="s">
        <v>241</v>
      </c>
      <c r="N3743" s="386" t="s">
        <v>62</v>
      </c>
      <c r="O3743" s="386" t="s">
        <v>55</v>
      </c>
      <c r="P3743" s="386" t="s">
        <v>60</v>
      </c>
      <c r="Q3743" s="386" t="s">
        <v>262</v>
      </c>
      <c r="R3743" s="386"/>
      <c r="S3743" s="386"/>
      <c r="T3743" s="386" t="s">
        <v>430</v>
      </c>
      <c r="U3743" s="386" t="s">
        <v>431</v>
      </c>
    </row>
    <row r="3744" spans="1:21">
      <c r="A3744" s="386" t="s">
        <v>122</v>
      </c>
      <c r="B3744" s="386" t="s">
        <v>7</v>
      </c>
      <c r="C3744" s="386" t="s">
        <v>7</v>
      </c>
      <c r="D3744" s="387">
        <v>45200</v>
      </c>
      <c r="E3744" s="386">
        <v>10</v>
      </c>
      <c r="F3744" s="386">
        <v>2023</v>
      </c>
      <c r="G3744" s="388">
        <v>125.5</v>
      </c>
      <c r="H3744" s="388">
        <v>28</v>
      </c>
      <c r="I3744" s="388">
        <v>11.713333333333333</v>
      </c>
      <c r="J3744" s="388">
        <v>0</v>
      </c>
      <c r="K3744" s="386" t="s">
        <v>121</v>
      </c>
      <c r="L3744" s="386" t="s">
        <v>121</v>
      </c>
      <c r="M3744" s="386" t="s">
        <v>386</v>
      </c>
      <c r="N3744" s="386" t="s">
        <v>387</v>
      </c>
      <c r="O3744" s="386" t="s">
        <v>123</v>
      </c>
      <c r="P3744" s="386" t="s">
        <v>60</v>
      </c>
      <c r="Q3744" s="386" t="s">
        <v>238</v>
      </c>
      <c r="R3744" s="386"/>
      <c r="S3744" s="386"/>
      <c r="T3744" s="386" t="s">
        <v>393</v>
      </c>
      <c r="U3744" s="386" t="s">
        <v>411</v>
      </c>
    </row>
    <row r="3745" spans="1:21">
      <c r="A3745" s="386" t="s">
        <v>122</v>
      </c>
      <c r="B3745" s="386" t="s">
        <v>8</v>
      </c>
      <c r="C3745" s="386" t="s">
        <v>8</v>
      </c>
      <c r="D3745" s="387">
        <v>45200</v>
      </c>
      <c r="E3745" s="386">
        <v>10</v>
      </c>
      <c r="F3745" s="386">
        <v>2023</v>
      </c>
      <c r="G3745" s="388">
        <v>0</v>
      </c>
      <c r="H3745" s="388">
        <v>28</v>
      </c>
      <c r="I3745" s="388">
        <v>0</v>
      </c>
      <c r="J3745" s="388">
        <v>0</v>
      </c>
      <c r="K3745" s="386" t="s">
        <v>121</v>
      </c>
      <c r="L3745" s="386" t="s">
        <v>121</v>
      </c>
      <c r="M3745" s="386" t="s">
        <v>386</v>
      </c>
      <c r="N3745" s="386" t="s">
        <v>387</v>
      </c>
      <c r="O3745" s="386" t="s">
        <v>123</v>
      </c>
      <c r="P3745" s="386" t="s">
        <v>60</v>
      </c>
      <c r="Q3745" s="386" t="s">
        <v>238</v>
      </c>
      <c r="R3745" s="386"/>
      <c r="S3745" s="386"/>
      <c r="T3745" s="386" t="s">
        <v>393</v>
      </c>
      <c r="U3745" s="386" t="s">
        <v>411</v>
      </c>
    </row>
    <row r="3746" spans="1:21">
      <c r="A3746" s="386" t="s">
        <v>122</v>
      </c>
      <c r="B3746" s="386" t="s">
        <v>9</v>
      </c>
      <c r="C3746" s="386" t="s">
        <v>9</v>
      </c>
      <c r="D3746" s="387">
        <v>45200</v>
      </c>
      <c r="E3746" s="386">
        <v>10</v>
      </c>
      <c r="F3746" s="386">
        <v>2023</v>
      </c>
      <c r="G3746" s="388">
        <v>0</v>
      </c>
      <c r="H3746" s="388">
        <v>28</v>
      </c>
      <c r="I3746" s="388">
        <v>0</v>
      </c>
      <c r="J3746" s="388">
        <v>0</v>
      </c>
      <c r="K3746" s="386" t="s">
        <v>121</v>
      </c>
      <c r="L3746" s="386" t="s">
        <v>121</v>
      </c>
      <c r="M3746" s="386" t="s">
        <v>386</v>
      </c>
      <c r="N3746" s="386" t="s">
        <v>387</v>
      </c>
      <c r="O3746" s="386" t="s">
        <v>123</v>
      </c>
      <c r="P3746" s="386" t="s">
        <v>60</v>
      </c>
      <c r="Q3746" s="386" t="s">
        <v>238</v>
      </c>
      <c r="R3746" s="386"/>
      <c r="S3746" s="386"/>
      <c r="T3746" s="386" t="s">
        <v>393</v>
      </c>
      <c r="U3746" s="386" t="s">
        <v>411</v>
      </c>
    </row>
    <row r="3747" spans="1:21">
      <c r="A3747" s="386" t="s">
        <v>122</v>
      </c>
      <c r="B3747" s="386" t="s">
        <v>10</v>
      </c>
      <c r="C3747" s="386" t="s">
        <v>10</v>
      </c>
      <c r="D3747" s="387">
        <v>45200</v>
      </c>
      <c r="E3747" s="386">
        <v>10</v>
      </c>
      <c r="F3747" s="386">
        <v>2023</v>
      </c>
      <c r="G3747" s="388">
        <v>125.5</v>
      </c>
      <c r="H3747" s="388">
        <v>28</v>
      </c>
      <c r="I3747" s="388">
        <v>11.713333333333333</v>
      </c>
      <c r="J3747" s="388">
        <v>0</v>
      </c>
      <c r="K3747" s="386" t="s">
        <v>121</v>
      </c>
      <c r="L3747" s="386" t="s">
        <v>121</v>
      </c>
      <c r="M3747" s="386" t="s">
        <v>386</v>
      </c>
      <c r="N3747" s="386" t="s">
        <v>387</v>
      </c>
      <c r="O3747" s="386" t="s">
        <v>123</v>
      </c>
      <c r="P3747" s="386" t="s">
        <v>60</v>
      </c>
      <c r="Q3747" s="386" t="s">
        <v>238</v>
      </c>
      <c r="R3747" s="386"/>
      <c r="S3747" s="386"/>
      <c r="T3747" s="386" t="s">
        <v>393</v>
      </c>
      <c r="U3747" s="386" t="s">
        <v>411</v>
      </c>
    </row>
    <row r="3748" spans="1:21">
      <c r="A3748" s="386" t="s">
        <v>122</v>
      </c>
      <c r="B3748" s="386" t="s">
        <v>5</v>
      </c>
      <c r="C3748" s="386" t="s">
        <v>5</v>
      </c>
      <c r="D3748" s="387">
        <v>45200</v>
      </c>
      <c r="E3748" s="386">
        <v>10</v>
      </c>
      <c r="F3748" s="386">
        <v>2023</v>
      </c>
      <c r="G3748" s="388">
        <v>125.5</v>
      </c>
      <c r="H3748" s="388">
        <v>28</v>
      </c>
      <c r="I3748" s="388">
        <v>11.713333333333333</v>
      </c>
      <c r="J3748" s="388">
        <v>0.9</v>
      </c>
      <c r="K3748" s="386" t="s">
        <v>121</v>
      </c>
      <c r="L3748" s="386" t="s">
        <v>121</v>
      </c>
      <c r="M3748" s="386" t="s">
        <v>386</v>
      </c>
      <c r="N3748" s="386" t="s">
        <v>387</v>
      </c>
      <c r="O3748" s="386" t="s">
        <v>123</v>
      </c>
      <c r="P3748" s="386" t="s">
        <v>60</v>
      </c>
      <c r="Q3748" s="386" t="s">
        <v>238</v>
      </c>
      <c r="R3748" s="386"/>
      <c r="S3748" s="386"/>
      <c r="T3748" s="386" t="s">
        <v>393</v>
      </c>
      <c r="U3748" s="386" t="s">
        <v>411</v>
      </c>
    </row>
    <row r="3749" spans="1:21">
      <c r="A3749" s="386" t="s">
        <v>122</v>
      </c>
      <c r="B3749" s="386" t="s">
        <v>11</v>
      </c>
      <c r="C3749" s="386" t="s">
        <v>11</v>
      </c>
      <c r="D3749" s="387">
        <v>45200</v>
      </c>
      <c r="E3749" s="386">
        <v>10</v>
      </c>
      <c r="F3749" s="386">
        <v>2023</v>
      </c>
      <c r="G3749" s="388">
        <v>125.5</v>
      </c>
      <c r="H3749" s="388">
        <v>28</v>
      </c>
      <c r="I3749" s="388">
        <v>11.713333333333333</v>
      </c>
      <c r="J3749" s="388">
        <v>0</v>
      </c>
      <c r="K3749" s="386" t="s">
        <v>121</v>
      </c>
      <c r="L3749" s="386" t="s">
        <v>121</v>
      </c>
      <c r="M3749" s="386" t="s">
        <v>386</v>
      </c>
      <c r="N3749" s="386" t="s">
        <v>387</v>
      </c>
      <c r="O3749" s="386" t="s">
        <v>123</v>
      </c>
      <c r="P3749" s="386" t="s">
        <v>60</v>
      </c>
      <c r="Q3749" s="386" t="s">
        <v>238</v>
      </c>
      <c r="R3749" s="386"/>
      <c r="S3749" s="386"/>
      <c r="T3749" s="386" t="s">
        <v>393</v>
      </c>
      <c r="U3749" s="386" t="s">
        <v>411</v>
      </c>
    </row>
    <row r="3750" spans="1:21">
      <c r="A3750" s="386" t="s">
        <v>122</v>
      </c>
      <c r="B3750" s="386" t="s">
        <v>12</v>
      </c>
      <c r="C3750" s="386" t="s">
        <v>12</v>
      </c>
      <c r="D3750" s="387">
        <v>45200</v>
      </c>
      <c r="E3750" s="386">
        <v>10</v>
      </c>
      <c r="F3750" s="386">
        <v>2023</v>
      </c>
      <c r="G3750" s="388">
        <v>0</v>
      </c>
      <c r="H3750" s="388">
        <v>28</v>
      </c>
      <c r="I3750" s="388">
        <v>0</v>
      </c>
      <c r="J3750" s="388">
        <v>0</v>
      </c>
      <c r="K3750" s="386" t="s">
        <v>121</v>
      </c>
      <c r="L3750" s="386" t="s">
        <v>121</v>
      </c>
      <c r="M3750" s="386" t="s">
        <v>386</v>
      </c>
      <c r="N3750" s="386" t="s">
        <v>387</v>
      </c>
      <c r="O3750" s="386" t="s">
        <v>123</v>
      </c>
      <c r="P3750" s="386" t="s">
        <v>60</v>
      </c>
      <c r="Q3750" s="386" t="s">
        <v>238</v>
      </c>
      <c r="R3750" s="386"/>
      <c r="S3750" s="386"/>
      <c r="T3750" s="386" t="s">
        <v>393</v>
      </c>
      <c r="U3750" s="386" t="s">
        <v>411</v>
      </c>
    </row>
    <row r="3751" spans="1:21">
      <c r="A3751" s="386" t="s">
        <v>122</v>
      </c>
      <c r="B3751" s="386" t="s">
        <v>15</v>
      </c>
      <c r="C3751" s="386" t="s">
        <v>15</v>
      </c>
      <c r="D3751" s="387">
        <v>45200</v>
      </c>
      <c r="E3751" s="386">
        <v>10</v>
      </c>
      <c r="F3751" s="386">
        <v>2023</v>
      </c>
      <c r="G3751" s="388">
        <v>0</v>
      </c>
      <c r="H3751" s="388">
        <v>28</v>
      </c>
      <c r="I3751" s="388">
        <v>0</v>
      </c>
      <c r="J3751" s="388">
        <v>0</v>
      </c>
      <c r="K3751" s="386" t="s">
        <v>121</v>
      </c>
      <c r="L3751" s="386" t="s">
        <v>121</v>
      </c>
      <c r="M3751" s="386" t="s">
        <v>386</v>
      </c>
      <c r="N3751" s="386" t="s">
        <v>387</v>
      </c>
      <c r="O3751" s="386" t="s">
        <v>123</v>
      </c>
      <c r="P3751" s="386" t="s">
        <v>60</v>
      </c>
      <c r="Q3751" s="386" t="s">
        <v>238</v>
      </c>
      <c r="R3751" s="386"/>
      <c r="S3751" s="386"/>
      <c r="T3751" s="386" t="s">
        <v>393</v>
      </c>
      <c r="U3751" s="386" t="s">
        <v>411</v>
      </c>
    </row>
    <row r="3752" spans="1:21">
      <c r="A3752" s="386" t="s">
        <v>122</v>
      </c>
      <c r="B3752" s="386" t="s">
        <v>16</v>
      </c>
      <c r="C3752" s="386" t="s">
        <v>16</v>
      </c>
      <c r="D3752" s="387">
        <v>45200</v>
      </c>
      <c r="E3752" s="386">
        <v>10</v>
      </c>
      <c r="F3752" s="386">
        <v>2023</v>
      </c>
      <c r="G3752" s="388">
        <v>125.5</v>
      </c>
      <c r="H3752" s="388">
        <v>28</v>
      </c>
      <c r="I3752" s="388">
        <v>11.713333333333333</v>
      </c>
      <c r="J3752" s="388">
        <v>0</v>
      </c>
      <c r="K3752" s="386" t="s">
        <v>121</v>
      </c>
      <c r="L3752" s="386" t="s">
        <v>121</v>
      </c>
      <c r="M3752" s="386" t="s">
        <v>386</v>
      </c>
      <c r="N3752" s="386" t="s">
        <v>387</v>
      </c>
      <c r="O3752" s="386" t="s">
        <v>123</v>
      </c>
      <c r="P3752" s="386" t="s">
        <v>60</v>
      </c>
      <c r="Q3752" s="386" t="s">
        <v>238</v>
      </c>
      <c r="R3752" s="386"/>
      <c r="S3752" s="386"/>
      <c r="T3752" s="386" t="s">
        <v>393</v>
      </c>
      <c r="U3752" s="386" t="s">
        <v>411</v>
      </c>
    </row>
    <row r="3753" spans="1:21">
      <c r="A3753" s="386" t="s">
        <v>122</v>
      </c>
      <c r="B3753" s="386" t="s">
        <v>17</v>
      </c>
      <c r="C3753" s="386" t="s">
        <v>17</v>
      </c>
      <c r="D3753" s="387">
        <v>45200</v>
      </c>
      <c r="E3753" s="386">
        <v>10</v>
      </c>
      <c r="F3753" s="386">
        <v>2023</v>
      </c>
      <c r="G3753" s="388">
        <v>125.5</v>
      </c>
      <c r="H3753" s="388">
        <v>28</v>
      </c>
      <c r="I3753" s="388">
        <v>11.713333333333333</v>
      </c>
      <c r="J3753" s="388">
        <v>0</v>
      </c>
      <c r="K3753" s="386" t="s">
        <v>121</v>
      </c>
      <c r="L3753" s="386" t="s">
        <v>121</v>
      </c>
      <c r="M3753" s="386" t="s">
        <v>386</v>
      </c>
      <c r="N3753" s="386" t="s">
        <v>387</v>
      </c>
      <c r="O3753" s="386" t="s">
        <v>123</v>
      </c>
      <c r="P3753" s="386" t="s">
        <v>60</v>
      </c>
      <c r="Q3753" s="386" t="s">
        <v>238</v>
      </c>
      <c r="R3753" s="386"/>
      <c r="S3753" s="386"/>
      <c r="T3753" s="386" t="s">
        <v>393</v>
      </c>
      <c r="U3753" s="386" t="s">
        <v>411</v>
      </c>
    </row>
    <row r="3754" spans="1:21">
      <c r="A3754" s="386" t="s">
        <v>122</v>
      </c>
      <c r="B3754" s="386" t="s">
        <v>132</v>
      </c>
      <c r="C3754" s="386" t="s">
        <v>155</v>
      </c>
      <c r="D3754" s="387">
        <v>45200</v>
      </c>
      <c r="E3754" s="386">
        <v>10</v>
      </c>
      <c r="F3754" s="386">
        <v>2023</v>
      </c>
      <c r="G3754" s="388">
        <v>125.5</v>
      </c>
      <c r="H3754" s="388">
        <v>28</v>
      </c>
      <c r="I3754" s="388">
        <v>11.713333333333333</v>
      </c>
      <c r="J3754" s="388">
        <v>0</v>
      </c>
      <c r="K3754" s="386" t="s">
        <v>121</v>
      </c>
      <c r="L3754" s="386" t="s">
        <v>121</v>
      </c>
      <c r="M3754" s="386" t="s">
        <v>386</v>
      </c>
      <c r="N3754" s="386" t="s">
        <v>387</v>
      </c>
      <c r="O3754" s="386" t="s">
        <v>123</v>
      </c>
      <c r="P3754" s="386" t="s">
        <v>60</v>
      </c>
      <c r="Q3754" s="386" t="s">
        <v>238</v>
      </c>
      <c r="R3754" s="386"/>
      <c r="S3754" s="386"/>
      <c r="T3754" s="386" t="s">
        <v>393</v>
      </c>
      <c r="U3754" s="386" t="s">
        <v>411</v>
      </c>
    </row>
    <row r="3755" spans="1:21">
      <c r="A3755" s="386" t="s">
        <v>122</v>
      </c>
      <c r="B3755" s="386" t="s">
        <v>132</v>
      </c>
      <c r="C3755" s="386" t="s">
        <v>156</v>
      </c>
      <c r="D3755" s="387">
        <v>45200</v>
      </c>
      <c r="E3755" s="386">
        <v>10</v>
      </c>
      <c r="F3755" s="386">
        <v>2023</v>
      </c>
      <c r="G3755" s="388">
        <v>125.5</v>
      </c>
      <c r="H3755" s="388">
        <v>28</v>
      </c>
      <c r="I3755" s="388">
        <v>11.713333333333333</v>
      </c>
      <c r="J3755" s="388">
        <v>276.43</v>
      </c>
      <c r="K3755" s="386" t="s">
        <v>121</v>
      </c>
      <c r="L3755" s="386" t="s">
        <v>121</v>
      </c>
      <c r="M3755" s="386" t="s">
        <v>386</v>
      </c>
      <c r="N3755" s="386" t="s">
        <v>387</v>
      </c>
      <c r="O3755" s="386" t="s">
        <v>123</v>
      </c>
      <c r="P3755" s="386" t="s">
        <v>60</v>
      </c>
      <c r="Q3755" s="386" t="s">
        <v>238</v>
      </c>
      <c r="R3755" s="386"/>
      <c r="S3755" s="386"/>
      <c r="T3755" s="386" t="s">
        <v>393</v>
      </c>
      <c r="U3755" s="386" t="s">
        <v>411</v>
      </c>
    </row>
    <row r="3756" spans="1:21">
      <c r="A3756" s="386" t="s">
        <v>122</v>
      </c>
      <c r="B3756" s="386" t="s">
        <v>13</v>
      </c>
      <c r="C3756" s="386" t="s">
        <v>13</v>
      </c>
      <c r="D3756" s="387">
        <v>45200</v>
      </c>
      <c r="E3756" s="386">
        <v>10</v>
      </c>
      <c r="F3756" s="386">
        <v>2023</v>
      </c>
      <c r="G3756" s="388">
        <v>0</v>
      </c>
      <c r="H3756" s="388">
        <v>28</v>
      </c>
      <c r="I3756" s="388">
        <v>0</v>
      </c>
      <c r="J3756" s="388">
        <v>0</v>
      </c>
      <c r="K3756" s="386" t="s">
        <v>121</v>
      </c>
      <c r="L3756" s="386" t="s">
        <v>121</v>
      </c>
      <c r="M3756" s="386" t="s">
        <v>386</v>
      </c>
      <c r="N3756" s="386" t="s">
        <v>387</v>
      </c>
      <c r="O3756" s="386" t="s">
        <v>123</v>
      </c>
      <c r="P3756" s="386" t="s">
        <v>60</v>
      </c>
      <c r="Q3756" s="386" t="s">
        <v>238</v>
      </c>
      <c r="R3756" s="386"/>
      <c r="S3756" s="386"/>
      <c r="T3756" s="386" t="s">
        <v>393</v>
      </c>
      <c r="U3756" s="386" t="s">
        <v>411</v>
      </c>
    </row>
    <row r="3757" spans="1:21">
      <c r="A3757" s="386" t="s">
        <v>122</v>
      </c>
      <c r="B3757" s="386" t="s">
        <v>14</v>
      </c>
      <c r="C3757" s="386" t="s">
        <v>14</v>
      </c>
      <c r="D3757" s="387">
        <v>45200</v>
      </c>
      <c r="E3757" s="386">
        <v>10</v>
      </c>
      <c r="F3757" s="386">
        <v>2023</v>
      </c>
      <c r="G3757" s="388">
        <v>0</v>
      </c>
      <c r="H3757" s="388">
        <v>28</v>
      </c>
      <c r="I3757" s="388">
        <v>0</v>
      </c>
      <c r="J3757" s="388">
        <v>0</v>
      </c>
      <c r="K3757" s="386" t="s">
        <v>121</v>
      </c>
      <c r="L3757" s="386" t="s">
        <v>121</v>
      </c>
      <c r="M3757" s="386" t="s">
        <v>386</v>
      </c>
      <c r="N3757" s="386" t="s">
        <v>387</v>
      </c>
      <c r="O3757" s="386" t="s">
        <v>123</v>
      </c>
      <c r="P3757" s="386" t="s">
        <v>60</v>
      </c>
      <c r="Q3757" s="386" t="s">
        <v>238</v>
      </c>
      <c r="R3757" s="386"/>
      <c r="S3757" s="386"/>
      <c r="T3757" s="386" t="s">
        <v>393</v>
      </c>
      <c r="U3757" s="386" t="s">
        <v>411</v>
      </c>
    </row>
    <row r="3758" spans="1:21">
      <c r="A3758" s="386" t="s">
        <v>57</v>
      </c>
      <c r="B3758" s="386" t="s">
        <v>7</v>
      </c>
      <c r="C3758" s="386" t="s">
        <v>150</v>
      </c>
      <c r="D3758" s="387">
        <v>45231</v>
      </c>
      <c r="E3758" s="386">
        <v>11</v>
      </c>
      <c r="F3758" s="386">
        <v>2023</v>
      </c>
      <c r="G3758" s="388">
        <v>65.625</v>
      </c>
      <c r="H3758" s="388">
        <v>28</v>
      </c>
      <c r="I3758" s="388">
        <v>6.125</v>
      </c>
      <c r="J3758" s="388">
        <v>0.78</v>
      </c>
      <c r="K3758" s="386" t="s">
        <v>57</v>
      </c>
      <c r="L3758" s="386" t="s">
        <v>41</v>
      </c>
      <c r="M3758" s="386" t="s">
        <v>241</v>
      </c>
      <c r="N3758" s="386" t="s">
        <v>58</v>
      </c>
      <c r="O3758" s="386" t="s">
        <v>59</v>
      </c>
      <c r="P3758" s="386" t="s">
        <v>60</v>
      </c>
      <c r="Q3758" s="386" t="s">
        <v>60</v>
      </c>
      <c r="R3758" s="386"/>
      <c r="S3758" s="386"/>
      <c r="T3758" s="386" t="s">
        <v>393</v>
      </c>
      <c r="U3758" s="386" t="s">
        <v>411</v>
      </c>
    </row>
    <row r="3759" spans="1:21">
      <c r="A3759" s="386" t="s">
        <v>57</v>
      </c>
      <c r="B3759" s="386" t="s">
        <v>7</v>
      </c>
      <c r="C3759" s="386" t="s">
        <v>20</v>
      </c>
      <c r="D3759" s="387">
        <v>45231</v>
      </c>
      <c r="E3759" s="386">
        <v>11</v>
      </c>
      <c r="F3759" s="386">
        <v>2023</v>
      </c>
      <c r="G3759" s="388">
        <v>145.3125</v>
      </c>
      <c r="H3759" s="388">
        <v>28</v>
      </c>
      <c r="I3759" s="388">
        <v>13.5625</v>
      </c>
      <c r="J3759" s="388">
        <v>0</v>
      </c>
      <c r="K3759" s="386" t="s">
        <v>57</v>
      </c>
      <c r="L3759" s="386" t="s">
        <v>41</v>
      </c>
      <c r="M3759" s="386" t="s">
        <v>241</v>
      </c>
      <c r="N3759" s="386" t="s">
        <v>58</v>
      </c>
      <c r="O3759" s="386" t="s">
        <v>59</v>
      </c>
      <c r="P3759" s="386" t="s">
        <v>60</v>
      </c>
      <c r="Q3759" s="386" t="s">
        <v>60</v>
      </c>
      <c r="R3759" s="386"/>
      <c r="S3759" s="386"/>
      <c r="T3759" s="386" t="s">
        <v>393</v>
      </c>
      <c r="U3759" s="386" t="s">
        <v>411</v>
      </c>
    </row>
    <row r="3760" spans="1:21">
      <c r="A3760" s="386" t="s">
        <v>57</v>
      </c>
      <c r="B3760" s="386" t="s">
        <v>7</v>
      </c>
      <c r="C3760" s="386" t="s">
        <v>21</v>
      </c>
      <c r="D3760" s="387">
        <v>45231</v>
      </c>
      <c r="E3760" s="386">
        <v>11</v>
      </c>
      <c r="F3760" s="386">
        <v>2023</v>
      </c>
      <c r="G3760" s="388">
        <v>140.625</v>
      </c>
      <c r="H3760" s="388">
        <v>28</v>
      </c>
      <c r="I3760" s="388">
        <v>13.125</v>
      </c>
      <c r="J3760" s="388">
        <v>0</v>
      </c>
      <c r="K3760" s="386" t="s">
        <v>57</v>
      </c>
      <c r="L3760" s="386" t="s">
        <v>41</v>
      </c>
      <c r="M3760" s="386" t="s">
        <v>241</v>
      </c>
      <c r="N3760" s="386" t="s">
        <v>58</v>
      </c>
      <c r="O3760" s="386" t="s">
        <v>59</v>
      </c>
      <c r="P3760" s="386" t="s">
        <v>60</v>
      </c>
      <c r="Q3760" s="386" t="s">
        <v>60</v>
      </c>
      <c r="R3760" s="386"/>
      <c r="S3760" s="386"/>
      <c r="T3760" s="386" t="s">
        <v>393</v>
      </c>
      <c r="U3760" s="386" t="s">
        <v>411</v>
      </c>
    </row>
    <row r="3761" spans="1:21">
      <c r="A3761" s="386" t="s">
        <v>57</v>
      </c>
      <c r="B3761" s="386" t="s">
        <v>7</v>
      </c>
      <c r="C3761" s="386" t="s">
        <v>22</v>
      </c>
      <c r="D3761" s="387">
        <v>45231</v>
      </c>
      <c r="E3761" s="386">
        <v>11</v>
      </c>
      <c r="F3761" s="386">
        <v>2023</v>
      </c>
      <c r="G3761" s="388">
        <v>140.625</v>
      </c>
      <c r="H3761" s="388">
        <v>28</v>
      </c>
      <c r="I3761" s="388">
        <v>13.125</v>
      </c>
      <c r="J3761" s="388">
        <v>0.63</v>
      </c>
      <c r="K3761" s="386" t="s">
        <v>57</v>
      </c>
      <c r="L3761" s="386" t="s">
        <v>41</v>
      </c>
      <c r="M3761" s="386" t="s">
        <v>241</v>
      </c>
      <c r="N3761" s="386" t="s">
        <v>58</v>
      </c>
      <c r="O3761" s="386" t="s">
        <v>59</v>
      </c>
      <c r="P3761" s="386" t="s">
        <v>60</v>
      </c>
      <c r="Q3761" s="386" t="s">
        <v>60</v>
      </c>
      <c r="R3761" s="386"/>
      <c r="S3761" s="386"/>
      <c r="T3761" s="386" t="s">
        <v>393</v>
      </c>
      <c r="U3761" s="386" t="s">
        <v>411</v>
      </c>
    </row>
    <row r="3762" spans="1:21">
      <c r="A3762" s="386" t="s">
        <v>57</v>
      </c>
      <c r="B3762" s="386" t="s">
        <v>7</v>
      </c>
      <c r="C3762" s="386" t="s">
        <v>23</v>
      </c>
      <c r="D3762" s="387">
        <v>45231</v>
      </c>
      <c r="E3762" s="386">
        <v>11</v>
      </c>
      <c r="F3762" s="386">
        <v>2023</v>
      </c>
      <c r="G3762" s="388">
        <v>140.625</v>
      </c>
      <c r="H3762" s="388">
        <v>28</v>
      </c>
      <c r="I3762" s="388">
        <v>13.125</v>
      </c>
      <c r="J3762" s="388">
        <v>33.369999999999997</v>
      </c>
      <c r="K3762" s="386" t="s">
        <v>57</v>
      </c>
      <c r="L3762" s="386" t="s">
        <v>41</v>
      </c>
      <c r="M3762" s="386" t="s">
        <v>241</v>
      </c>
      <c r="N3762" s="386" t="s">
        <v>58</v>
      </c>
      <c r="O3762" s="386" t="s">
        <v>59</v>
      </c>
      <c r="P3762" s="386" t="s">
        <v>60</v>
      </c>
      <c r="Q3762" s="386" t="s">
        <v>60</v>
      </c>
      <c r="R3762" s="386"/>
      <c r="S3762" s="386"/>
      <c r="T3762" s="386" t="s">
        <v>393</v>
      </c>
      <c r="U3762" s="386" t="s">
        <v>411</v>
      </c>
    </row>
    <row r="3763" spans="1:21">
      <c r="A3763" s="386" t="s">
        <v>57</v>
      </c>
      <c r="B3763" s="386" t="s">
        <v>8</v>
      </c>
      <c r="C3763" s="386" t="s">
        <v>8</v>
      </c>
      <c r="D3763" s="387">
        <v>45231</v>
      </c>
      <c r="E3763" s="386">
        <v>11</v>
      </c>
      <c r="F3763" s="386">
        <v>2023</v>
      </c>
      <c r="G3763" s="388">
        <v>187.5</v>
      </c>
      <c r="H3763" s="388">
        <v>28</v>
      </c>
      <c r="I3763" s="388">
        <v>17.5</v>
      </c>
      <c r="J3763" s="388">
        <v>-19.600000000000001</v>
      </c>
      <c r="K3763" s="386" t="s">
        <v>57</v>
      </c>
      <c r="L3763" s="386" t="s">
        <v>41</v>
      </c>
      <c r="M3763" s="386" t="s">
        <v>241</v>
      </c>
      <c r="N3763" s="386" t="s">
        <v>58</v>
      </c>
      <c r="O3763" s="386" t="s">
        <v>59</v>
      </c>
      <c r="P3763" s="386" t="s">
        <v>60</v>
      </c>
      <c r="Q3763" s="386" t="s">
        <v>60</v>
      </c>
      <c r="R3763" s="386"/>
      <c r="S3763" s="386"/>
      <c r="T3763" s="386" t="s">
        <v>393</v>
      </c>
      <c r="U3763" s="386" t="s">
        <v>411</v>
      </c>
    </row>
    <row r="3764" spans="1:21">
      <c r="A3764" s="386" t="s">
        <v>57</v>
      </c>
      <c r="B3764" s="386" t="s">
        <v>9</v>
      </c>
      <c r="C3764" s="386" t="s">
        <v>9</v>
      </c>
      <c r="D3764" s="387">
        <v>45231</v>
      </c>
      <c r="E3764" s="386">
        <v>11</v>
      </c>
      <c r="F3764" s="386">
        <v>2023</v>
      </c>
      <c r="G3764" s="388">
        <v>46.875</v>
      </c>
      <c r="H3764" s="388">
        <v>28</v>
      </c>
      <c r="I3764" s="388">
        <v>4.375</v>
      </c>
      <c r="J3764" s="388">
        <v>4.49</v>
      </c>
      <c r="K3764" s="386" t="s">
        <v>57</v>
      </c>
      <c r="L3764" s="386" t="s">
        <v>41</v>
      </c>
      <c r="M3764" s="386" t="s">
        <v>241</v>
      </c>
      <c r="N3764" s="386" t="s">
        <v>58</v>
      </c>
      <c r="O3764" s="386" t="s">
        <v>59</v>
      </c>
      <c r="P3764" s="386" t="s">
        <v>60</v>
      </c>
      <c r="Q3764" s="386" t="s">
        <v>60</v>
      </c>
      <c r="R3764" s="386"/>
      <c r="S3764" s="386"/>
      <c r="T3764" s="386" t="s">
        <v>393</v>
      </c>
      <c r="U3764" s="386" t="s">
        <v>411</v>
      </c>
    </row>
    <row r="3765" spans="1:21">
      <c r="A3765" s="386" t="s">
        <v>57</v>
      </c>
      <c r="B3765" s="386" t="s">
        <v>10</v>
      </c>
      <c r="C3765" s="386" t="s">
        <v>10</v>
      </c>
      <c r="D3765" s="387">
        <v>45231</v>
      </c>
      <c r="E3765" s="386">
        <v>11</v>
      </c>
      <c r="F3765" s="386">
        <v>2023</v>
      </c>
      <c r="G3765" s="388">
        <v>46.875</v>
      </c>
      <c r="H3765" s="388">
        <v>28</v>
      </c>
      <c r="I3765" s="388">
        <v>4.375</v>
      </c>
      <c r="J3765" s="388">
        <v>3.07</v>
      </c>
      <c r="K3765" s="386" t="s">
        <v>57</v>
      </c>
      <c r="L3765" s="386" t="s">
        <v>41</v>
      </c>
      <c r="M3765" s="386" t="s">
        <v>241</v>
      </c>
      <c r="N3765" s="386" t="s">
        <v>58</v>
      </c>
      <c r="O3765" s="386" t="s">
        <v>59</v>
      </c>
      <c r="P3765" s="386" t="s">
        <v>60</v>
      </c>
      <c r="Q3765" s="386" t="s">
        <v>60</v>
      </c>
      <c r="R3765" s="386"/>
      <c r="S3765" s="386"/>
      <c r="T3765" s="386" t="s">
        <v>393</v>
      </c>
      <c r="U3765" s="386" t="s">
        <v>411</v>
      </c>
    </row>
    <row r="3766" spans="1:21">
      <c r="A3766" s="386" t="s">
        <v>57</v>
      </c>
      <c r="B3766" s="386" t="s">
        <v>26</v>
      </c>
      <c r="C3766" s="386" t="s">
        <v>26</v>
      </c>
      <c r="D3766" s="387">
        <v>45231</v>
      </c>
      <c r="E3766" s="386">
        <v>11</v>
      </c>
      <c r="F3766" s="386">
        <v>2023</v>
      </c>
      <c r="G3766" s="388">
        <v>46.875</v>
      </c>
      <c r="H3766" s="388">
        <v>28</v>
      </c>
      <c r="I3766" s="388">
        <v>4.375</v>
      </c>
      <c r="J3766" s="388">
        <v>0</v>
      </c>
      <c r="K3766" s="386" t="s">
        <v>57</v>
      </c>
      <c r="L3766" s="386" t="s">
        <v>41</v>
      </c>
      <c r="M3766" s="386" t="s">
        <v>241</v>
      </c>
      <c r="N3766" s="386" t="s">
        <v>58</v>
      </c>
      <c r="O3766" s="386" t="s">
        <v>59</v>
      </c>
      <c r="P3766" s="386" t="s">
        <v>60</v>
      </c>
      <c r="Q3766" s="386" t="s">
        <v>60</v>
      </c>
      <c r="R3766" s="386"/>
      <c r="S3766" s="386"/>
      <c r="T3766" s="386" t="s">
        <v>393</v>
      </c>
      <c r="U3766" s="386" t="s">
        <v>411</v>
      </c>
    </row>
    <row r="3767" spans="1:21">
      <c r="A3767" s="386" t="s">
        <v>57</v>
      </c>
      <c r="B3767" s="386" t="s">
        <v>27</v>
      </c>
      <c r="C3767" s="386" t="s">
        <v>27</v>
      </c>
      <c r="D3767" s="387">
        <v>45231</v>
      </c>
      <c r="E3767" s="386">
        <v>11</v>
      </c>
      <c r="F3767" s="386">
        <v>2023</v>
      </c>
      <c r="G3767" s="388">
        <v>32.8125</v>
      </c>
      <c r="H3767" s="388">
        <v>28</v>
      </c>
      <c r="I3767" s="388">
        <v>3.0625</v>
      </c>
      <c r="J3767" s="388">
        <v>0</v>
      </c>
      <c r="K3767" s="386" t="s">
        <v>57</v>
      </c>
      <c r="L3767" s="386" t="s">
        <v>41</v>
      </c>
      <c r="M3767" s="386" t="s">
        <v>241</v>
      </c>
      <c r="N3767" s="386" t="s">
        <v>58</v>
      </c>
      <c r="O3767" s="386" t="s">
        <v>59</v>
      </c>
      <c r="P3767" s="386" t="s">
        <v>60</v>
      </c>
      <c r="Q3767" s="386" t="s">
        <v>60</v>
      </c>
      <c r="R3767" s="386"/>
      <c r="S3767" s="386"/>
      <c r="T3767" s="386" t="s">
        <v>393</v>
      </c>
      <c r="U3767" s="386" t="s">
        <v>411</v>
      </c>
    </row>
    <row r="3768" spans="1:21">
      <c r="A3768" s="386" t="s">
        <v>57</v>
      </c>
      <c r="B3768" s="386" t="s">
        <v>11</v>
      </c>
      <c r="C3768" s="386" t="s">
        <v>24</v>
      </c>
      <c r="D3768" s="387">
        <v>45231</v>
      </c>
      <c r="E3768" s="386">
        <v>11</v>
      </c>
      <c r="F3768" s="386">
        <v>2023</v>
      </c>
      <c r="G3768" s="388">
        <v>328.125</v>
      </c>
      <c r="H3768" s="388">
        <v>28</v>
      </c>
      <c r="I3768" s="388">
        <v>30.625</v>
      </c>
      <c r="J3768" s="388">
        <v>-18.32</v>
      </c>
      <c r="K3768" s="386" t="s">
        <v>57</v>
      </c>
      <c r="L3768" s="386" t="s">
        <v>41</v>
      </c>
      <c r="M3768" s="386" t="s">
        <v>241</v>
      </c>
      <c r="N3768" s="386" t="s">
        <v>58</v>
      </c>
      <c r="O3768" s="386" t="s">
        <v>59</v>
      </c>
      <c r="P3768" s="386" t="s">
        <v>60</v>
      </c>
      <c r="Q3768" s="386" t="s">
        <v>60</v>
      </c>
      <c r="R3768" s="386"/>
      <c r="S3768" s="386"/>
      <c r="T3768" s="386" t="s">
        <v>393</v>
      </c>
      <c r="U3768" s="386" t="s">
        <v>411</v>
      </c>
    </row>
    <row r="3769" spans="1:21">
      <c r="A3769" s="386" t="s">
        <v>57</v>
      </c>
      <c r="B3769" s="386" t="s">
        <v>12</v>
      </c>
      <c r="C3769" s="386" t="s">
        <v>25</v>
      </c>
      <c r="D3769" s="387">
        <v>45231</v>
      </c>
      <c r="E3769" s="386">
        <v>11</v>
      </c>
      <c r="F3769" s="386">
        <v>2023</v>
      </c>
      <c r="G3769" s="388">
        <v>140.625</v>
      </c>
      <c r="H3769" s="388">
        <v>28</v>
      </c>
      <c r="I3769" s="388">
        <v>13.125</v>
      </c>
      <c r="J3769" s="388">
        <v>0</v>
      </c>
      <c r="K3769" s="386" t="s">
        <v>57</v>
      </c>
      <c r="L3769" s="386" t="s">
        <v>41</v>
      </c>
      <c r="M3769" s="386" t="s">
        <v>241</v>
      </c>
      <c r="N3769" s="386" t="s">
        <v>58</v>
      </c>
      <c r="O3769" s="386" t="s">
        <v>59</v>
      </c>
      <c r="P3769" s="386" t="s">
        <v>60</v>
      </c>
      <c r="Q3769" s="386" t="s">
        <v>60</v>
      </c>
      <c r="R3769" s="386"/>
      <c r="S3769" s="386"/>
      <c r="T3769" s="386" t="s">
        <v>393</v>
      </c>
      <c r="U3769" s="386" t="s">
        <v>411</v>
      </c>
    </row>
    <row r="3770" spans="1:21">
      <c r="A3770" s="386" t="s">
        <v>57</v>
      </c>
      <c r="B3770" s="386" t="s">
        <v>15</v>
      </c>
      <c r="C3770" s="386" t="s">
        <v>28</v>
      </c>
      <c r="D3770" s="387">
        <v>45231</v>
      </c>
      <c r="E3770" s="386">
        <v>11</v>
      </c>
      <c r="F3770" s="386">
        <v>2023</v>
      </c>
      <c r="G3770" s="388">
        <v>18.75</v>
      </c>
      <c r="H3770" s="388">
        <v>28</v>
      </c>
      <c r="I3770" s="388">
        <v>1.75</v>
      </c>
      <c r="J3770" s="388">
        <v>0</v>
      </c>
      <c r="K3770" s="386" t="s">
        <v>57</v>
      </c>
      <c r="L3770" s="386" t="s">
        <v>41</v>
      </c>
      <c r="M3770" s="386" t="s">
        <v>241</v>
      </c>
      <c r="N3770" s="386" t="s">
        <v>58</v>
      </c>
      <c r="O3770" s="386" t="s">
        <v>59</v>
      </c>
      <c r="P3770" s="386" t="s">
        <v>60</v>
      </c>
      <c r="Q3770" s="386" t="s">
        <v>60</v>
      </c>
      <c r="R3770" s="386"/>
      <c r="S3770" s="386"/>
      <c r="T3770" s="386" t="s">
        <v>393</v>
      </c>
      <c r="U3770" s="386" t="s">
        <v>411</v>
      </c>
    </row>
    <row r="3771" spans="1:21">
      <c r="A3771" s="386" t="s">
        <v>57</v>
      </c>
      <c r="B3771" s="386" t="s">
        <v>16</v>
      </c>
      <c r="C3771" s="386" t="s">
        <v>16</v>
      </c>
      <c r="D3771" s="387">
        <v>45231</v>
      </c>
      <c r="E3771" s="386">
        <v>11</v>
      </c>
      <c r="F3771" s="386">
        <v>2023</v>
      </c>
      <c r="G3771" s="388">
        <v>0</v>
      </c>
      <c r="H3771" s="388">
        <v>28</v>
      </c>
      <c r="I3771" s="388">
        <v>0</v>
      </c>
      <c r="J3771" s="388">
        <v>0</v>
      </c>
      <c r="K3771" s="386" t="s">
        <v>57</v>
      </c>
      <c r="L3771" s="386" t="s">
        <v>41</v>
      </c>
      <c r="M3771" s="386" t="s">
        <v>241</v>
      </c>
      <c r="N3771" s="386" t="s">
        <v>58</v>
      </c>
      <c r="O3771" s="386" t="s">
        <v>59</v>
      </c>
      <c r="P3771" s="386" t="s">
        <v>60</v>
      </c>
      <c r="Q3771" s="386" t="s">
        <v>60</v>
      </c>
      <c r="R3771" s="386"/>
      <c r="S3771" s="386"/>
      <c r="T3771" s="386" t="s">
        <v>393</v>
      </c>
      <c r="U3771" s="386" t="s">
        <v>411</v>
      </c>
    </row>
    <row r="3772" spans="1:21">
      <c r="A3772" s="386" t="s">
        <v>57</v>
      </c>
      <c r="B3772" s="386" t="s">
        <v>17</v>
      </c>
      <c r="C3772" s="386" t="s">
        <v>17</v>
      </c>
      <c r="D3772" s="387">
        <v>45231</v>
      </c>
      <c r="E3772" s="386">
        <v>11</v>
      </c>
      <c r="F3772" s="386">
        <v>2023</v>
      </c>
      <c r="G3772" s="388">
        <v>0</v>
      </c>
      <c r="H3772" s="388">
        <v>28</v>
      </c>
      <c r="I3772" s="388">
        <v>0</v>
      </c>
      <c r="J3772" s="388">
        <v>0</v>
      </c>
      <c r="K3772" s="386" t="s">
        <v>57</v>
      </c>
      <c r="L3772" s="386" t="s">
        <v>41</v>
      </c>
      <c r="M3772" s="386" t="s">
        <v>241</v>
      </c>
      <c r="N3772" s="386" t="s">
        <v>58</v>
      </c>
      <c r="O3772" s="386" t="s">
        <v>59</v>
      </c>
      <c r="P3772" s="386" t="s">
        <v>60</v>
      </c>
      <c r="Q3772" s="386" t="s">
        <v>60</v>
      </c>
      <c r="R3772" s="386"/>
      <c r="S3772" s="386"/>
      <c r="T3772" s="386" t="s">
        <v>393</v>
      </c>
      <c r="U3772" s="386" t="s">
        <v>411</v>
      </c>
    </row>
    <row r="3773" spans="1:21">
      <c r="A3773" s="386" t="s">
        <v>57</v>
      </c>
      <c r="B3773" s="386" t="s">
        <v>129</v>
      </c>
      <c r="C3773" s="386" t="s">
        <v>129</v>
      </c>
      <c r="D3773" s="387">
        <v>45231</v>
      </c>
      <c r="E3773" s="386">
        <v>11</v>
      </c>
      <c r="F3773" s="386">
        <v>2023</v>
      </c>
      <c r="G3773" s="388">
        <v>18.75</v>
      </c>
      <c r="H3773" s="388">
        <v>28</v>
      </c>
      <c r="I3773" s="388">
        <v>1.75</v>
      </c>
      <c r="J3773" s="388">
        <v>0</v>
      </c>
      <c r="K3773" s="386" t="s">
        <v>57</v>
      </c>
      <c r="L3773" s="386" t="s">
        <v>41</v>
      </c>
      <c r="M3773" s="386" t="s">
        <v>241</v>
      </c>
      <c r="N3773" s="386" t="s">
        <v>58</v>
      </c>
      <c r="O3773" s="386" t="s">
        <v>59</v>
      </c>
      <c r="P3773" s="386" t="s">
        <v>60</v>
      </c>
      <c r="Q3773" s="386" t="s">
        <v>60</v>
      </c>
      <c r="R3773" s="386"/>
      <c r="S3773" s="386"/>
      <c r="T3773" s="386" t="s">
        <v>393</v>
      </c>
      <c r="U3773" s="386" t="s">
        <v>411</v>
      </c>
    </row>
    <row r="3774" spans="1:21">
      <c r="A3774" s="386" t="s">
        <v>57</v>
      </c>
      <c r="B3774" s="386" t="s">
        <v>13</v>
      </c>
      <c r="C3774" s="386" t="s">
        <v>13</v>
      </c>
      <c r="D3774" s="387">
        <v>45231</v>
      </c>
      <c r="E3774" s="386">
        <v>11</v>
      </c>
      <c r="F3774" s="386">
        <v>2023</v>
      </c>
      <c r="G3774" s="388">
        <v>0</v>
      </c>
      <c r="H3774" s="388">
        <v>28</v>
      </c>
      <c r="I3774" s="388">
        <v>0</v>
      </c>
      <c r="J3774" s="388">
        <v>0</v>
      </c>
      <c r="K3774" s="386" t="s">
        <v>57</v>
      </c>
      <c r="L3774" s="386" t="s">
        <v>41</v>
      </c>
      <c r="M3774" s="386" t="s">
        <v>241</v>
      </c>
      <c r="N3774" s="386" t="s">
        <v>58</v>
      </c>
      <c r="O3774" s="386" t="s">
        <v>59</v>
      </c>
      <c r="P3774" s="386" t="s">
        <v>60</v>
      </c>
      <c r="Q3774" s="386" t="s">
        <v>60</v>
      </c>
      <c r="R3774" s="386"/>
      <c r="S3774" s="386"/>
      <c r="T3774" s="386" t="s">
        <v>393</v>
      </c>
      <c r="U3774" s="386" t="s">
        <v>411</v>
      </c>
    </row>
    <row r="3775" spans="1:21">
      <c r="A3775" s="386" t="s">
        <v>57</v>
      </c>
      <c r="B3775" s="386" t="s">
        <v>14</v>
      </c>
      <c r="C3775" s="386" t="s">
        <v>14</v>
      </c>
      <c r="D3775" s="387">
        <v>45231</v>
      </c>
      <c r="E3775" s="386">
        <v>11</v>
      </c>
      <c r="F3775" s="386">
        <v>2023</v>
      </c>
      <c r="G3775" s="388">
        <v>0</v>
      </c>
      <c r="H3775" s="388">
        <v>28</v>
      </c>
      <c r="I3775" s="388">
        <v>0</v>
      </c>
      <c r="J3775" s="388">
        <v>0</v>
      </c>
      <c r="K3775" s="386" t="s">
        <v>57</v>
      </c>
      <c r="L3775" s="386" t="s">
        <v>41</v>
      </c>
      <c r="M3775" s="386" t="s">
        <v>241</v>
      </c>
      <c r="N3775" s="386" t="s">
        <v>58</v>
      </c>
      <c r="O3775" s="386" t="s">
        <v>59</v>
      </c>
      <c r="P3775" s="386" t="s">
        <v>60</v>
      </c>
      <c r="Q3775" s="386" t="s">
        <v>60</v>
      </c>
      <c r="R3775" s="386"/>
      <c r="S3775" s="386"/>
      <c r="T3775" s="386" t="s">
        <v>393</v>
      </c>
      <c r="U3775" s="386" t="s">
        <v>411</v>
      </c>
    </row>
    <row r="3776" spans="1:21">
      <c r="A3776" s="386" t="s">
        <v>43</v>
      </c>
      <c r="B3776" s="386" t="s">
        <v>18</v>
      </c>
      <c r="C3776" s="386"/>
      <c r="D3776" s="387">
        <v>45231</v>
      </c>
      <c r="E3776" s="386">
        <v>11</v>
      </c>
      <c r="F3776" s="386">
        <v>2023</v>
      </c>
      <c r="G3776" s="388">
        <v>540</v>
      </c>
      <c r="H3776" s="388">
        <v>28</v>
      </c>
      <c r="I3776" s="388">
        <v>50.4</v>
      </c>
      <c r="J3776" s="388">
        <v>0</v>
      </c>
      <c r="K3776" s="386" t="s">
        <v>43</v>
      </c>
      <c r="L3776" s="386" t="s">
        <v>41</v>
      </c>
      <c r="M3776" s="386" t="s">
        <v>370</v>
      </c>
      <c r="N3776" s="386" t="s">
        <v>44</v>
      </c>
      <c r="O3776" s="386" t="s">
        <v>240</v>
      </c>
      <c r="P3776" s="386" t="s">
        <v>46</v>
      </c>
      <c r="Q3776" s="386" t="s">
        <v>45</v>
      </c>
      <c r="R3776" s="386"/>
      <c r="S3776" s="386"/>
      <c r="T3776" s="386" t="s">
        <v>393</v>
      </c>
      <c r="U3776" s="386" t="s">
        <v>411</v>
      </c>
    </row>
    <row r="3777" spans="1:21">
      <c r="A3777" s="386" t="s">
        <v>47</v>
      </c>
      <c r="B3777" s="386" t="s">
        <v>47</v>
      </c>
      <c r="C3777" s="386"/>
      <c r="D3777" s="387">
        <v>45231</v>
      </c>
      <c r="E3777" s="386">
        <v>11</v>
      </c>
      <c r="F3777" s="386">
        <v>2023</v>
      </c>
      <c r="G3777" s="388">
        <v>55</v>
      </c>
      <c r="H3777" s="388">
        <v>28</v>
      </c>
      <c r="I3777" s="388">
        <v>5.1333333333333337</v>
      </c>
      <c r="J3777" s="388">
        <v>8.8840000000000003</v>
      </c>
      <c r="K3777" s="386" t="s">
        <v>47</v>
      </c>
      <c r="L3777" s="386" t="s">
        <v>41</v>
      </c>
      <c r="M3777" s="386" t="s">
        <v>370</v>
      </c>
      <c r="N3777" s="386" t="s">
        <v>44</v>
      </c>
      <c r="O3777" s="386" t="s">
        <v>48</v>
      </c>
      <c r="P3777" s="386" t="s">
        <v>60</v>
      </c>
      <c r="Q3777" s="386" t="s">
        <v>49</v>
      </c>
      <c r="R3777" s="386"/>
      <c r="S3777" s="386"/>
      <c r="T3777" s="386" t="s">
        <v>393</v>
      </c>
      <c r="U3777" s="386" t="s">
        <v>411</v>
      </c>
    </row>
    <row r="3778" spans="1:21">
      <c r="A3778" s="386" t="s">
        <v>50</v>
      </c>
      <c r="B3778" s="386" t="s">
        <v>50</v>
      </c>
      <c r="C3778" s="386"/>
      <c r="D3778" s="387">
        <v>45231</v>
      </c>
      <c r="E3778" s="386">
        <v>11</v>
      </c>
      <c r="F3778" s="386">
        <v>2023</v>
      </c>
      <c r="G3778" s="388">
        <v>250</v>
      </c>
      <c r="H3778" s="388">
        <v>28</v>
      </c>
      <c r="I3778" s="388">
        <v>23.333333333333332</v>
      </c>
      <c r="J3778" s="388">
        <v>6.35</v>
      </c>
      <c r="K3778" s="386" t="s">
        <v>50</v>
      </c>
      <c r="L3778" s="386" t="s">
        <v>41</v>
      </c>
      <c r="M3778" s="386" t="s">
        <v>370</v>
      </c>
      <c r="N3778" s="386" t="s">
        <v>44</v>
      </c>
      <c r="O3778" s="386" t="s">
        <v>51</v>
      </c>
      <c r="P3778" s="386" t="s">
        <v>90</v>
      </c>
      <c r="Q3778" s="386" t="s">
        <v>52</v>
      </c>
      <c r="R3778" s="386"/>
      <c r="S3778" s="386"/>
      <c r="T3778" s="386" t="s">
        <v>393</v>
      </c>
      <c r="U3778" s="386" t="s">
        <v>411</v>
      </c>
    </row>
    <row r="3779" spans="1:21">
      <c r="A3779" s="386" t="s">
        <v>304</v>
      </c>
      <c r="B3779" s="386" t="s">
        <v>7</v>
      </c>
      <c r="C3779" s="386"/>
      <c r="D3779" s="387">
        <v>45231</v>
      </c>
      <c r="E3779" s="386">
        <v>11</v>
      </c>
      <c r="F3779" s="386">
        <v>2023</v>
      </c>
      <c r="G3779" s="388">
        <v>46.153846153846153</v>
      </c>
      <c r="H3779" s="388">
        <v>28</v>
      </c>
      <c r="I3779" s="388">
        <v>4.3076923076923075</v>
      </c>
      <c r="J3779" s="388">
        <v>0</v>
      </c>
      <c r="K3779" s="386" t="s">
        <v>304</v>
      </c>
      <c r="L3779" s="386" t="s">
        <v>41</v>
      </c>
      <c r="M3779" s="386" t="s">
        <v>241</v>
      </c>
      <c r="N3779" s="386" t="s">
        <v>371</v>
      </c>
      <c r="O3779" s="386" t="s">
        <v>55</v>
      </c>
      <c r="P3779" s="386" t="s">
        <v>46</v>
      </c>
      <c r="Q3779" s="386" t="s">
        <v>56</v>
      </c>
      <c r="R3779" s="386"/>
      <c r="S3779" s="386"/>
      <c r="T3779" s="386" t="s">
        <v>393</v>
      </c>
      <c r="U3779" s="386" t="s">
        <v>411</v>
      </c>
    </row>
    <row r="3780" spans="1:21">
      <c r="A3780" s="386" t="s">
        <v>304</v>
      </c>
      <c r="B3780" s="386" t="s">
        <v>8</v>
      </c>
      <c r="C3780" s="386"/>
      <c r="D3780" s="387">
        <v>45231</v>
      </c>
      <c r="E3780" s="386">
        <v>11</v>
      </c>
      <c r="F3780" s="386">
        <v>2023</v>
      </c>
      <c r="G3780" s="388">
        <v>0</v>
      </c>
      <c r="H3780" s="388">
        <v>28</v>
      </c>
      <c r="I3780" s="388">
        <v>0</v>
      </c>
      <c r="J3780" s="388">
        <v>0</v>
      </c>
      <c r="K3780" s="386" t="s">
        <v>304</v>
      </c>
      <c r="L3780" s="386" t="s">
        <v>41</v>
      </c>
      <c r="M3780" s="386" t="s">
        <v>241</v>
      </c>
      <c r="N3780" s="386" t="s">
        <v>371</v>
      </c>
      <c r="O3780" s="386" t="s">
        <v>55</v>
      </c>
      <c r="P3780" s="386" t="s">
        <v>46</v>
      </c>
      <c r="Q3780" s="386" t="s">
        <v>56</v>
      </c>
      <c r="R3780" s="386"/>
      <c r="S3780" s="386"/>
      <c r="T3780" s="386" t="s">
        <v>393</v>
      </c>
      <c r="U3780" s="386" t="s">
        <v>411</v>
      </c>
    </row>
    <row r="3781" spans="1:21">
      <c r="A3781" s="386" t="s">
        <v>304</v>
      </c>
      <c r="B3781" s="386" t="s">
        <v>9</v>
      </c>
      <c r="C3781" s="386"/>
      <c r="D3781" s="387">
        <v>45231</v>
      </c>
      <c r="E3781" s="386">
        <v>11</v>
      </c>
      <c r="F3781" s="386">
        <v>2023</v>
      </c>
      <c r="G3781" s="388">
        <v>15.384615384615385</v>
      </c>
      <c r="H3781" s="388">
        <v>28</v>
      </c>
      <c r="I3781" s="388">
        <v>1.4358974358974359</v>
      </c>
      <c r="J3781" s="388">
        <v>0</v>
      </c>
      <c r="K3781" s="386" t="s">
        <v>304</v>
      </c>
      <c r="L3781" s="386" t="s">
        <v>41</v>
      </c>
      <c r="M3781" s="386" t="s">
        <v>241</v>
      </c>
      <c r="N3781" s="386" t="s">
        <v>371</v>
      </c>
      <c r="O3781" s="386" t="s">
        <v>55</v>
      </c>
      <c r="P3781" s="386" t="s">
        <v>46</v>
      </c>
      <c r="Q3781" s="386" t="s">
        <v>56</v>
      </c>
      <c r="R3781" s="386"/>
      <c r="S3781" s="386"/>
      <c r="T3781" s="386" t="s">
        <v>393</v>
      </c>
      <c r="U3781" s="386" t="s">
        <v>411</v>
      </c>
    </row>
    <row r="3782" spans="1:21">
      <c r="A3782" s="386" t="s">
        <v>304</v>
      </c>
      <c r="B3782" s="386" t="s">
        <v>10</v>
      </c>
      <c r="C3782" s="386"/>
      <c r="D3782" s="387">
        <v>45231</v>
      </c>
      <c r="E3782" s="386">
        <v>11</v>
      </c>
      <c r="F3782" s="386">
        <v>2023</v>
      </c>
      <c r="G3782" s="388">
        <v>15.384615384615385</v>
      </c>
      <c r="H3782" s="388">
        <v>28</v>
      </c>
      <c r="I3782" s="388">
        <v>1.4358974358974359</v>
      </c>
      <c r="J3782" s="388">
        <v>0</v>
      </c>
      <c r="K3782" s="386" t="s">
        <v>304</v>
      </c>
      <c r="L3782" s="386" t="s">
        <v>41</v>
      </c>
      <c r="M3782" s="386" t="s">
        <v>241</v>
      </c>
      <c r="N3782" s="386" t="s">
        <v>371</v>
      </c>
      <c r="O3782" s="386" t="s">
        <v>55</v>
      </c>
      <c r="P3782" s="386" t="s">
        <v>46</v>
      </c>
      <c r="Q3782" s="386" t="s">
        <v>56</v>
      </c>
      <c r="R3782" s="386"/>
      <c r="S3782" s="386"/>
      <c r="T3782" s="386" t="s">
        <v>393</v>
      </c>
      <c r="U3782" s="386" t="s">
        <v>411</v>
      </c>
    </row>
    <row r="3783" spans="1:21">
      <c r="A3783" s="386" t="s">
        <v>304</v>
      </c>
      <c r="B3783" s="386" t="s">
        <v>5</v>
      </c>
      <c r="C3783" s="386"/>
      <c r="D3783" s="387">
        <v>45231</v>
      </c>
      <c r="E3783" s="386">
        <v>11</v>
      </c>
      <c r="F3783" s="386">
        <v>2023</v>
      </c>
      <c r="G3783" s="388">
        <v>15.384615384615385</v>
      </c>
      <c r="H3783" s="388">
        <v>28</v>
      </c>
      <c r="I3783" s="388">
        <v>1.4358974358974359</v>
      </c>
      <c r="J3783" s="388">
        <v>0</v>
      </c>
      <c r="K3783" s="386" t="s">
        <v>304</v>
      </c>
      <c r="L3783" s="386" t="s">
        <v>41</v>
      </c>
      <c r="M3783" s="386" t="s">
        <v>241</v>
      </c>
      <c r="N3783" s="386" t="s">
        <v>371</v>
      </c>
      <c r="O3783" s="386" t="s">
        <v>55</v>
      </c>
      <c r="P3783" s="386" t="s">
        <v>46</v>
      </c>
      <c r="Q3783" s="386" t="s">
        <v>56</v>
      </c>
      <c r="R3783" s="386"/>
      <c r="S3783" s="386"/>
      <c r="T3783" s="386" t="s">
        <v>393</v>
      </c>
      <c r="U3783" s="386" t="s">
        <v>411</v>
      </c>
    </row>
    <row r="3784" spans="1:21">
      <c r="A3784" s="386" t="s">
        <v>304</v>
      </c>
      <c r="B3784" s="386" t="s">
        <v>11</v>
      </c>
      <c r="C3784" s="386"/>
      <c r="D3784" s="387">
        <v>45231</v>
      </c>
      <c r="E3784" s="386">
        <v>11</v>
      </c>
      <c r="F3784" s="386">
        <v>2023</v>
      </c>
      <c r="G3784" s="388">
        <v>46.153846153846153</v>
      </c>
      <c r="H3784" s="388">
        <v>28</v>
      </c>
      <c r="I3784" s="388">
        <v>4.3076923076923075</v>
      </c>
      <c r="J3784" s="388">
        <v>0</v>
      </c>
      <c r="K3784" s="386" t="s">
        <v>304</v>
      </c>
      <c r="L3784" s="386" t="s">
        <v>41</v>
      </c>
      <c r="M3784" s="386" t="s">
        <v>241</v>
      </c>
      <c r="N3784" s="386" t="s">
        <v>371</v>
      </c>
      <c r="O3784" s="386" t="s">
        <v>55</v>
      </c>
      <c r="P3784" s="386" t="s">
        <v>46</v>
      </c>
      <c r="Q3784" s="386" t="s">
        <v>56</v>
      </c>
      <c r="R3784" s="386"/>
      <c r="S3784" s="386"/>
      <c r="T3784" s="386" t="s">
        <v>393</v>
      </c>
      <c r="U3784" s="386" t="s">
        <v>411</v>
      </c>
    </row>
    <row r="3785" spans="1:21">
      <c r="A3785" s="386" t="s">
        <v>304</v>
      </c>
      <c r="B3785" s="386" t="s">
        <v>12</v>
      </c>
      <c r="C3785" s="386"/>
      <c r="D3785" s="387">
        <v>45231</v>
      </c>
      <c r="E3785" s="386">
        <v>11</v>
      </c>
      <c r="F3785" s="386">
        <v>2023</v>
      </c>
      <c r="G3785" s="388">
        <v>15.384615384615385</v>
      </c>
      <c r="H3785" s="388">
        <v>28</v>
      </c>
      <c r="I3785" s="388">
        <v>1.4358974358974359</v>
      </c>
      <c r="J3785" s="388">
        <v>0</v>
      </c>
      <c r="K3785" s="386" t="s">
        <v>304</v>
      </c>
      <c r="L3785" s="386" t="s">
        <v>41</v>
      </c>
      <c r="M3785" s="386" t="s">
        <v>241</v>
      </c>
      <c r="N3785" s="386" t="s">
        <v>371</v>
      </c>
      <c r="O3785" s="386" t="s">
        <v>55</v>
      </c>
      <c r="P3785" s="386" t="s">
        <v>46</v>
      </c>
      <c r="Q3785" s="386" t="s">
        <v>56</v>
      </c>
      <c r="R3785" s="386"/>
      <c r="S3785" s="386"/>
      <c r="T3785" s="386" t="s">
        <v>393</v>
      </c>
      <c r="U3785" s="386" t="s">
        <v>411</v>
      </c>
    </row>
    <row r="3786" spans="1:21">
      <c r="A3786" s="386" t="s">
        <v>304</v>
      </c>
      <c r="B3786" s="386" t="s">
        <v>15</v>
      </c>
      <c r="C3786" s="386"/>
      <c r="D3786" s="387">
        <v>45231</v>
      </c>
      <c r="E3786" s="386">
        <v>11</v>
      </c>
      <c r="F3786" s="386">
        <v>2023</v>
      </c>
      <c r="G3786" s="388">
        <v>0</v>
      </c>
      <c r="H3786" s="388">
        <v>28</v>
      </c>
      <c r="I3786" s="388">
        <v>0</v>
      </c>
      <c r="J3786" s="388">
        <v>0</v>
      </c>
      <c r="K3786" s="386" t="s">
        <v>304</v>
      </c>
      <c r="L3786" s="386" t="s">
        <v>41</v>
      </c>
      <c r="M3786" s="386" t="s">
        <v>241</v>
      </c>
      <c r="N3786" s="386" t="s">
        <v>371</v>
      </c>
      <c r="O3786" s="386" t="s">
        <v>55</v>
      </c>
      <c r="P3786" s="386" t="s">
        <v>46</v>
      </c>
      <c r="Q3786" s="386" t="s">
        <v>56</v>
      </c>
      <c r="R3786" s="386"/>
      <c r="S3786" s="386"/>
      <c r="T3786" s="386" t="s">
        <v>393</v>
      </c>
      <c r="U3786" s="386" t="s">
        <v>411</v>
      </c>
    </row>
    <row r="3787" spans="1:21">
      <c r="A3787" s="386" t="s">
        <v>304</v>
      </c>
      <c r="B3787" s="386" t="s">
        <v>16</v>
      </c>
      <c r="C3787" s="386"/>
      <c r="D3787" s="387">
        <v>45231</v>
      </c>
      <c r="E3787" s="386">
        <v>11</v>
      </c>
      <c r="F3787" s="386">
        <v>2023</v>
      </c>
      <c r="G3787" s="388">
        <v>0</v>
      </c>
      <c r="H3787" s="388">
        <v>28</v>
      </c>
      <c r="I3787" s="388">
        <v>0</v>
      </c>
      <c r="J3787" s="388">
        <v>0</v>
      </c>
      <c r="K3787" s="386" t="s">
        <v>304</v>
      </c>
      <c r="L3787" s="386" t="s">
        <v>41</v>
      </c>
      <c r="M3787" s="386" t="s">
        <v>241</v>
      </c>
      <c r="N3787" s="386" t="s">
        <v>371</v>
      </c>
      <c r="O3787" s="386" t="s">
        <v>55</v>
      </c>
      <c r="P3787" s="386" t="s">
        <v>46</v>
      </c>
      <c r="Q3787" s="386" t="s">
        <v>56</v>
      </c>
      <c r="R3787" s="386"/>
      <c r="S3787" s="386"/>
      <c r="T3787" s="386" t="s">
        <v>393</v>
      </c>
      <c r="U3787" s="386" t="s">
        <v>411</v>
      </c>
    </row>
    <row r="3788" spans="1:21">
      <c r="A3788" s="386" t="s">
        <v>304</v>
      </c>
      <c r="B3788" s="386" t="s">
        <v>17</v>
      </c>
      <c r="C3788" s="386"/>
      <c r="D3788" s="387">
        <v>45231</v>
      </c>
      <c r="E3788" s="386">
        <v>11</v>
      </c>
      <c r="F3788" s="386">
        <v>2023</v>
      </c>
      <c r="G3788" s="388">
        <v>0</v>
      </c>
      <c r="H3788" s="388">
        <v>28</v>
      </c>
      <c r="I3788" s="388">
        <v>0</v>
      </c>
      <c r="J3788" s="388">
        <v>0</v>
      </c>
      <c r="K3788" s="386" t="s">
        <v>304</v>
      </c>
      <c r="L3788" s="386" t="s">
        <v>41</v>
      </c>
      <c r="M3788" s="386" t="s">
        <v>241</v>
      </c>
      <c r="N3788" s="386" t="s">
        <v>371</v>
      </c>
      <c r="O3788" s="386" t="s">
        <v>55</v>
      </c>
      <c r="P3788" s="386" t="s">
        <v>46</v>
      </c>
      <c r="Q3788" s="386" t="s">
        <v>56</v>
      </c>
      <c r="R3788" s="386"/>
      <c r="S3788" s="386"/>
      <c r="T3788" s="386" t="s">
        <v>393</v>
      </c>
      <c r="U3788" s="386" t="s">
        <v>411</v>
      </c>
    </row>
    <row r="3789" spans="1:21">
      <c r="A3789" s="386" t="s">
        <v>304</v>
      </c>
      <c r="B3789" s="386" t="s">
        <v>132</v>
      </c>
      <c r="C3789" s="386"/>
      <c r="D3789" s="387">
        <v>45231</v>
      </c>
      <c r="E3789" s="386">
        <v>11</v>
      </c>
      <c r="F3789" s="386">
        <v>2023</v>
      </c>
      <c r="G3789" s="388">
        <v>0</v>
      </c>
      <c r="H3789" s="388">
        <v>28</v>
      </c>
      <c r="I3789" s="388">
        <v>0</v>
      </c>
      <c r="J3789" s="388">
        <v>0</v>
      </c>
      <c r="K3789" s="386" t="s">
        <v>304</v>
      </c>
      <c r="L3789" s="386" t="s">
        <v>41</v>
      </c>
      <c r="M3789" s="386" t="s">
        <v>241</v>
      </c>
      <c r="N3789" s="386" t="s">
        <v>371</v>
      </c>
      <c r="O3789" s="386" t="s">
        <v>55</v>
      </c>
      <c r="P3789" s="386" t="s">
        <v>46</v>
      </c>
      <c r="Q3789" s="386" t="s">
        <v>56</v>
      </c>
      <c r="R3789" s="386"/>
      <c r="S3789" s="386"/>
      <c r="T3789" s="386" t="s">
        <v>393</v>
      </c>
      <c r="U3789" s="386" t="s">
        <v>411</v>
      </c>
    </row>
    <row r="3790" spans="1:21">
      <c r="A3790" s="386" t="s">
        <v>304</v>
      </c>
      <c r="B3790" s="386" t="s">
        <v>13</v>
      </c>
      <c r="C3790" s="386"/>
      <c r="D3790" s="387">
        <v>45231</v>
      </c>
      <c r="E3790" s="386">
        <v>11</v>
      </c>
      <c r="F3790" s="386">
        <v>2023</v>
      </c>
      <c r="G3790" s="388">
        <v>23.076923076923077</v>
      </c>
      <c r="H3790" s="388">
        <v>28</v>
      </c>
      <c r="I3790" s="388">
        <v>2.1538461538461537</v>
      </c>
      <c r="J3790" s="388">
        <v>0</v>
      </c>
      <c r="K3790" s="386" t="s">
        <v>304</v>
      </c>
      <c r="L3790" s="386" t="s">
        <v>41</v>
      </c>
      <c r="M3790" s="386" t="s">
        <v>241</v>
      </c>
      <c r="N3790" s="386" t="s">
        <v>371</v>
      </c>
      <c r="O3790" s="386" t="s">
        <v>55</v>
      </c>
      <c r="P3790" s="386" t="s">
        <v>46</v>
      </c>
      <c r="Q3790" s="386" t="s">
        <v>56</v>
      </c>
      <c r="R3790" s="386"/>
      <c r="S3790" s="386"/>
      <c r="T3790" s="386" t="s">
        <v>393</v>
      </c>
      <c r="U3790" s="386" t="s">
        <v>411</v>
      </c>
    </row>
    <row r="3791" spans="1:21">
      <c r="A3791" s="386" t="s">
        <v>304</v>
      </c>
      <c r="B3791" s="386" t="s">
        <v>14</v>
      </c>
      <c r="C3791" s="386"/>
      <c r="D3791" s="387">
        <v>45231</v>
      </c>
      <c r="E3791" s="386">
        <v>11</v>
      </c>
      <c r="F3791" s="386">
        <v>2023</v>
      </c>
      <c r="G3791" s="388">
        <v>23.076923076923077</v>
      </c>
      <c r="H3791" s="388">
        <v>28</v>
      </c>
      <c r="I3791" s="388">
        <v>2.1538461538461537</v>
      </c>
      <c r="J3791" s="388">
        <v>6.9</v>
      </c>
      <c r="K3791" s="386" t="s">
        <v>304</v>
      </c>
      <c r="L3791" s="386" t="s">
        <v>41</v>
      </c>
      <c r="M3791" s="386" t="s">
        <v>241</v>
      </c>
      <c r="N3791" s="386" t="s">
        <v>371</v>
      </c>
      <c r="O3791" s="386" t="s">
        <v>55</v>
      </c>
      <c r="P3791" s="386" t="s">
        <v>46</v>
      </c>
      <c r="Q3791" s="386" t="s">
        <v>56</v>
      </c>
      <c r="R3791" s="386"/>
      <c r="S3791" s="386"/>
      <c r="T3791" s="386" t="s">
        <v>393</v>
      </c>
      <c r="U3791" s="386" t="s">
        <v>411</v>
      </c>
    </row>
    <row r="3792" spans="1:21">
      <c r="A3792" s="386" t="s">
        <v>61</v>
      </c>
      <c r="B3792" s="386" t="s">
        <v>7</v>
      </c>
      <c r="C3792" s="386"/>
      <c r="D3792" s="387">
        <v>45231</v>
      </c>
      <c r="E3792" s="386">
        <v>11</v>
      </c>
      <c r="F3792" s="386">
        <v>2023</v>
      </c>
      <c r="G3792" s="388">
        <v>200</v>
      </c>
      <c r="H3792" s="388">
        <v>28</v>
      </c>
      <c r="I3792" s="388">
        <v>18.666666666666668</v>
      </c>
      <c r="J3792" s="388">
        <v>14.900582568756679</v>
      </c>
      <c r="K3792" s="386" t="s">
        <v>372</v>
      </c>
      <c r="L3792" s="386" t="s">
        <v>41</v>
      </c>
      <c r="M3792" s="386" t="s">
        <v>242</v>
      </c>
      <c r="N3792" s="386" t="s">
        <v>62</v>
      </c>
      <c r="O3792" s="386" t="s">
        <v>63</v>
      </c>
      <c r="P3792" s="386" t="s">
        <v>46</v>
      </c>
      <c r="Q3792" s="386" t="s">
        <v>250</v>
      </c>
      <c r="R3792" s="386"/>
      <c r="S3792" s="386"/>
      <c r="T3792" s="386" t="s">
        <v>393</v>
      </c>
      <c r="U3792" s="386" t="s">
        <v>411</v>
      </c>
    </row>
    <row r="3793" spans="1:21">
      <c r="A3793" s="386" t="s">
        <v>61</v>
      </c>
      <c r="B3793" s="386" t="s">
        <v>8</v>
      </c>
      <c r="C3793" s="386"/>
      <c r="D3793" s="387">
        <v>45231</v>
      </c>
      <c r="E3793" s="386">
        <v>11</v>
      </c>
      <c r="F3793" s="386">
        <v>2023</v>
      </c>
      <c r="G3793" s="388">
        <v>80</v>
      </c>
      <c r="H3793" s="388">
        <v>28</v>
      </c>
      <c r="I3793" s="388">
        <v>7.4666666666666668</v>
      </c>
      <c r="J3793" s="388">
        <v>6.4322476241672124</v>
      </c>
      <c r="K3793" s="386" t="s">
        <v>372</v>
      </c>
      <c r="L3793" s="386" t="s">
        <v>41</v>
      </c>
      <c r="M3793" s="386" t="s">
        <v>242</v>
      </c>
      <c r="N3793" s="386" t="s">
        <v>62</v>
      </c>
      <c r="O3793" s="386" t="s">
        <v>63</v>
      </c>
      <c r="P3793" s="386" t="s">
        <v>46</v>
      </c>
      <c r="Q3793" s="386" t="s">
        <v>250</v>
      </c>
      <c r="R3793" s="386"/>
      <c r="S3793" s="386"/>
      <c r="T3793" s="386" t="s">
        <v>393</v>
      </c>
      <c r="U3793" s="386" t="s">
        <v>411</v>
      </c>
    </row>
    <row r="3794" spans="1:21">
      <c r="A3794" s="386" t="s">
        <v>61</v>
      </c>
      <c r="B3794" s="386" t="s">
        <v>9</v>
      </c>
      <c r="C3794" s="386"/>
      <c r="D3794" s="387">
        <v>45231</v>
      </c>
      <c r="E3794" s="386">
        <v>11</v>
      </c>
      <c r="F3794" s="386">
        <v>2023</v>
      </c>
      <c r="G3794" s="388">
        <v>160</v>
      </c>
      <c r="H3794" s="388">
        <v>28</v>
      </c>
      <c r="I3794" s="388">
        <v>14.933333333333334</v>
      </c>
      <c r="J3794" s="388">
        <v>20.840777562370523</v>
      </c>
      <c r="K3794" s="386" t="s">
        <v>372</v>
      </c>
      <c r="L3794" s="386" t="s">
        <v>41</v>
      </c>
      <c r="M3794" s="386" t="s">
        <v>242</v>
      </c>
      <c r="N3794" s="386" t="s">
        <v>62</v>
      </c>
      <c r="O3794" s="386" t="s">
        <v>63</v>
      </c>
      <c r="P3794" s="386" t="s">
        <v>46</v>
      </c>
      <c r="Q3794" s="386" t="s">
        <v>250</v>
      </c>
      <c r="R3794" s="386"/>
      <c r="S3794" s="386"/>
      <c r="T3794" s="386" t="s">
        <v>393</v>
      </c>
      <c r="U3794" s="386" t="s">
        <v>411</v>
      </c>
    </row>
    <row r="3795" spans="1:21">
      <c r="A3795" s="386" t="s">
        <v>61</v>
      </c>
      <c r="B3795" s="386" t="s">
        <v>10</v>
      </c>
      <c r="C3795" s="386"/>
      <c r="D3795" s="387">
        <v>45231</v>
      </c>
      <c r="E3795" s="386">
        <v>11</v>
      </c>
      <c r="F3795" s="386">
        <v>2023</v>
      </c>
      <c r="G3795" s="388">
        <v>10</v>
      </c>
      <c r="H3795" s="388">
        <v>28</v>
      </c>
      <c r="I3795" s="388">
        <v>0.93333333333333335</v>
      </c>
      <c r="J3795" s="388">
        <v>0.66329999999999989</v>
      </c>
      <c r="K3795" s="386" t="s">
        <v>372</v>
      </c>
      <c r="L3795" s="386" t="s">
        <v>41</v>
      </c>
      <c r="M3795" s="386" t="s">
        <v>242</v>
      </c>
      <c r="N3795" s="386" t="s">
        <v>62</v>
      </c>
      <c r="O3795" s="386" t="s">
        <v>63</v>
      </c>
      <c r="P3795" s="386" t="s">
        <v>46</v>
      </c>
      <c r="Q3795" s="386" t="s">
        <v>250</v>
      </c>
      <c r="R3795" s="386"/>
      <c r="S3795" s="386"/>
      <c r="T3795" s="386" t="s">
        <v>393</v>
      </c>
      <c r="U3795" s="386" t="s">
        <v>411</v>
      </c>
    </row>
    <row r="3796" spans="1:21">
      <c r="A3796" s="386" t="s">
        <v>61</v>
      </c>
      <c r="B3796" s="386" t="s">
        <v>5</v>
      </c>
      <c r="C3796" s="386"/>
      <c r="D3796" s="387">
        <v>45231</v>
      </c>
      <c r="E3796" s="386">
        <v>11</v>
      </c>
      <c r="F3796" s="386">
        <v>2023</v>
      </c>
      <c r="G3796" s="388">
        <v>50</v>
      </c>
      <c r="H3796" s="388">
        <v>28</v>
      </c>
      <c r="I3796" s="388">
        <v>4.666666666666667</v>
      </c>
      <c r="J3796" s="388">
        <v>0</v>
      </c>
      <c r="K3796" s="386" t="s">
        <v>372</v>
      </c>
      <c r="L3796" s="386" t="s">
        <v>41</v>
      </c>
      <c r="M3796" s="386" t="s">
        <v>242</v>
      </c>
      <c r="N3796" s="386" t="s">
        <v>62</v>
      </c>
      <c r="O3796" s="386" t="s">
        <v>63</v>
      </c>
      <c r="P3796" s="386" t="s">
        <v>46</v>
      </c>
      <c r="Q3796" s="386" t="s">
        <v>250</v>
      </c>
      <c r="R3796" s="386"/>
      <c r="S3796" s="386"/>
      <c r="T3796" s="386" t="s">
        <v>393</v>
      </c>
      <c r="U3796" s="386" t="s">
        <v>411</v>
      </c>
    </row>
    <row r="3797" spans="1:21">
      <c r="A3797" s="386" t="s">
        <v>61</v>
      </c>
      <c r="B3797" s="386" t="s">
        <v>11</v>
      </c>
      <c r="C3797" s="386"/>
      <c r="D3797" s="387">
        <v>45231</v>
      </c>
      <c r="E3797" s="386">
        <v>11</v>
      </c>
      <c r="F3797" s="386">
        <v>2023</v>
      </c>
      <c r="G3797" s="388">
        <v>220</v>
      </c>
      <c r="H3797" s="388">
        <v>28</v>
      </c>
      <c r="I3797" s="388">
        <v>20.533333333333335</v>
      </c>
      <c r="J3797" s="388">
        <v>28.336974545896812</v>
      </c>
      <c r="K3797" s="386" t="s">
        <v>372</v>
      </c>
      <c r="L3797" s="386" t="s">
        <v>41</v>
      </c>
      <c r="M3797" s="386" t="s">
        <v>242</v>
      </c>
      <c r="N3797" s="386" t="s">
        <v>62</v>
      </c>
      <c r="O3797" s="386" t="s">
        <v>63</v>
      </c>
      <c r="P3797" s="386" t="s">
        <v>46</v>
      </c>
      <c r="Q3797" s="386" t="s">
        <v>250</v>
      </c>
      <c r="R3797" s="386"/>
      <c r="S3797" s="386"/>
      <c r="T3797" s="386" t="s">
        <v>393</v>
      </c>
      <c r="U3797" s="386" t="s">
        <v>411</v>
      </c>
    </row>
    <row r="3798" spans="1:21">
      <c r="A3798" s="386" t="s">
        <v>61</v>
      </c>
      <c r="B3798" s="386" t="s">
        <v>12</v>
      </c>
      <c r="C3798" s="386"/>
      <c r="D3798" s="387">
        <v>45231</v>
      </c>
      <c r="E3798" s="386">
        <v>11</v>
      </c>
      <c r="F3798" s="386">
        <v>2023</v>
      </c>
      <c r="G3798" s="388">
        <v>90</v>
      </c>
      <c r="H3798" s="388">
        <v>28</v>
      </c>
      <c r="I3798" s="388">
        <v>8.4</v>
      </c>
      <c r="J3798" s="388">
        <v>0</v>
      </c>
      <c r="K3798" s="386" t="s">
        <v>372</v>
      </c>
      <c r="L3798" s="386" t="s">
        <v>41</v>
      </c>
      <c r="M3798" s="386" t="s">
        <v>242</v>
      </c>
      <c r="N3798" s="386" t="s">
        <v>62</v>
      </c>
      <c r="O3798" s="386" t="s">
        <v>63</v>
      </c>
      <c r="P3798" s="386" t="s">
        <v>46</v>
      </c>
      <c r="Q3798" s="386" t="s">
        <v>250</v>
      </c>
      <c r="R3798" s="386"/>
      <c r="S3798" s="386"/>
      <c r="T3798" s="386" t="s">
        <v>393</v>
      </c>
      <c r="U3798" s="386" t="s">
        <v>411</v>
      </c>
    </row>
    <row r="3799" spans="1:21">
      <c r="A3799" s="386" t="s">
        <v>61</v>
      </c>
      <c r="B3799" s="386" t="s">
        <v>15</v>
      </c>
      <c r="C3799" s="386"/>
      <c r="D3799" s="387">
        <v>45231</v>
      </c>
      <c r="E3799" s="386">
        <v>11</v>
      </c>
      <c r="F3799" s="386">
        <v>2023</v>
      </c>
      <c r="G3799" s="388">
        <v>20</v>
      </c>
      <c r="H3799" s="388">
        <v>28</v>
      </c>
      <c r="I3799" s="388">
        <v>1.8666666666666667</v>
      </c>
      <c r="J3799" s="388">
        <v>0</v>
      </c>
      <c r="K3799" s="386" t="s">
        <v>372</v>
      </c>
      <c r="L3799" s="386" t="s">
        <v>41</v>
      </c>
      <c r="M3799" s="386" t="s">
        <v>242</v>
      </c>
      <c r="N3799" s="386" t="s">
        <v>62</v>
      </c>
      <c r="O3799" s="386" t="s">
        <v>63</v>
      </c>
      <c r="P3799" s="386" t="s">
        <v>46</v>
      </c>
      <c r="Q3799" s="386" t="s">
        <v>250</v>
      </c>
      <c r="R3799" s="386"/>
      <c r="S3799" s="386"/>
      <c r="T3799" s="386" t="s">
        <v>393</v>
      </c>
      <c r="U3799" s="386" t="s">
        <v>411</v>
      </c>
    </row>
    <row r="3800" spans="1:21">
      <c r="A3800" s="386" t="s">
        <v>61</v>
      </c>
      <c r="B3800" s="386" t="s">
        <v>16</v>
      </c>
      <c r="C3800" s="386"/>
      <c r="D3800" s="387">
        <v>45231</v>
      </c>
      <c r="E3800" s="386">
        <v>11</v>
      </c>
      <c r="F3800" s="386">
        <v>2023</v>
      </c>
      <c r="G3800" s="388">
        <v>0</v>
      </c>
      <c r="H3800" s="388">
        <v>28</v>
      </c>
      <c r="I3800" s="388">
        <v>0</v>
      </c>
      <c r="J3800" s="388">
        <v>0</v>
      </c>
      <c r="K3800" s="386" t="s">
        <v>372</v>
      </c>
      <c r="L3800" s="386" t="s">
        <v>41</v>
      </c>
      <c r="M3800" s="386" t="s">
        <v>242</v>
      </c>
      <c r="N3800" s="386" t="s">
        <v>62</v>
      </c>
      <c r="O3800" s="386" t="s">
        <v>63</v>
      </c>
      <c r="P3800" s="386" t="s">
        <v>46</v>
      </c>
      <c r="Q3800" s="386" t="s">
        <v>250</v>
      </c>
      <c r="R3800" s="386"/>
      <c r="S3800" s="386"/>
      <c r="T3800" s="386" t="s">
        <v>393</v>
      </c>
      <c r="U3800" s="386" t="s">
        <v>411</v>
      </c>
    </row>
    <row r="3801" spans="1:21">
      <c r="A3801" s="386" t="s">
        <v>61</v>
      </c>
      <c r="B3801" s="386" t="s">
        <v>17</v>
      </c>
      <c r="C3801" s="386"/>
      <c r="D3801" s="387">
        <v>45231</v>
      </c>
      <c r="E3801" s="386">
        <v>11</v>
      </c>
      <c r="F3801" s="386">
        <v>2023</v>
      </c>
      <c r="G3801" s="388">
        <v>0</v>
      </c>
      <c r="H3801" s="388">
        <v>28</v>
      </c>
      <c r="I3801" s="388">
        <v>0</v>
      </c>
      <c r="J3801" s="388">
        <v>0</v>
      </c>
      <c r="K3801" s="386" t="s">
        <v>372</v>
      </c>
      <c r="L3801" s="386" t="s">
        <v>41</v>
      </c>
      <c r="M3801" s="386" t="s">
        <v>242</v>
      </c>
      <c r="N3801" s="386" t="s">
        <v>62</v>
      </c>
      <c r="O3801" s="386" t="s">
        <v>63</v>
      </c>
      <c r="P3801" s="386" t="s">
        <v>46</v>
      </c>
      <c r="Q3801" s="386" t="s">
        <v>250</v>
      </c>
      <c r="R3801" s="386"/>
      <c r="S3801" s="386"/>
      <c r="T3801" s="386" t="s">
        <v>393</v>
      </c>
      <c r="U3801" s="386" t="s">
        <v>411</v>
      </c>
    </row>
    <row r="3802" spans="1:21">
      <c r="A3802" s="386" t="s">
        <v>61</v>
      </c>
      <c r="B3802" s="386" t="s">
        <v>132</v>
      </c>
      <c r="C3802" s="386"/>
      <c r="D3802" s="387">
        <v>45231</v>
      </c>
      <c r="E3802" s="386">
        <v>11</v>
      </c>
      <c r="F3802" s="386">
        <v>2023</v>
      </c>
      <c r="G3802" s="388">
        <v>0</v>
      </c>
      <c r="H3802" s="388">
        <v>28</v>
      </c>
      <c r="I3802" s="388">
        <v>0</v>
      </c>
      <c r="J3802" s="388">
        <v>0</v>
      </c>
      <c r="K3802" s="386" t="s">
        <v>372</v>
      </c>
      <c r="L3802" s="386" t="s">
        <v>41</v>
      </c>
      <c r="M3802" s="386" t="s">
        <v>242</v>
      </c>
      <c r="N3802" s="386" t="s">
        <v>62</v>
      </c>
      <c r="O3802" s="386" t="s">
        <v>63</v>
      </c>
      <c r="P3802" s="386" t="s">
        <v>46</v>
      </c>
      <c r="Q3802" s="386" t="s">
        <v>250</v>
      </c>
      <c r="R3802" s="386"/>
      <c r="S3802" s="386"/>
      <c r="T3802" s="386" t="s">
        <v>393</v>
      </c>
      <c r="U3802" s="386" t="s">
        <v>411</v>
      </c>
    </row>
    <row r="3803" spans="1:21">
      <c r="A3803" s="386" t="s">
        <v>61</v>
      </c>
      <c r="B3803" s="386" t="s">
        <v>13</v>
      </c>
      <c r="C3803" s="386"/>
      <c r="D3803" s="387">
        <v>45231</v>
      </c>
      <c r="E3803" s="386">
        <v>11</v>
      </c>
      <c r="F3803" s="386">
        <v>2023</v>
      </c>
      <c r="G3803" s="388">
        <v>0</v>
      </c>
      <c r="H3803" s="388">
        <v>28</v>
      </c>
      <c r="I3803" s="388">
        <v>0</v>
      </c>
      <c r="J3803" s="388">
        <v>0</v>
      </c>
      <c r="K3803" s="386" t="s">
        <v>372</v>
      </c>
      <c r="L3803" s="386" t="s">
        <v>41</v>
      </c>
      <c r="M3803" s="386" t="s">
        <v>242</v>
      </c>
      <c r="N3803" s="386" t="s">
        <v>62</v>
      </c>
      <c r="O3803" s="386" t="s">
        <v>63</v>
      </c>
      <c r="P3803" s="386" t="s">
        <v>46</v>
      </c>
      <c r="Q3803" s="386" t="s">
        <v>250</v>
      </c>
      <c r="R3803" s="386"/>
      <c r="S3803" s="386"/>
      <c r="T3803" s="386" t="s">
        <v>393</v>
      </c>
      <c r="U3803" s="386" t="s">
        <v>411</v>
      </c>
    </row>
    <row r="3804" spans="1:21">
      <c r="A3804" s="386" t="s">
        <v>61</v>
      </c>
      <c r="B3804" s="386" t="s">
        <v>14</v>
      </c>
      <c r="C3804" s="386"/>
      <c r="D3804" s="387">
        <v>45231</v>
      </c>
      <c r="E3804" s="386">
        <v>11</v>
      </c>
      <c r="F3804" s="386">
        <v>2023</v>
      </c>
      <c r="G3804" s="388">
        <v>0</v>
      </c>
      <c r="H3804" s="388">
        <v>28</v>
      </c>
      <c r="I3804" s="388">
        <v>0</v>
      </c>
      <c r="J3804" s="388">
        <v>0</v>
      </c>
      <c r="K3804" s="386" t="s">
        <v>372</v>
      </c>
      <c r="L3804" s="386" t="s">
        <v>41</v>
      </c>
      <c r="M3804" s="386" t="s">
        <v>242</v>
      </c>
      <c r="N3804" s="386" t="s">
        <v>62</v>
      </c>
      <c r="O3804" s="386" t="s">
        <v>63</v>
      </c>
      <c r="P3804" s="386" t="s">
        <v>46</v>
      </c>
      <c r="Q3804" s="386" t="s">
        <v>250</v>
      </c>
      <c r="R3804" s="386"/>
      <c r="S3804" s="386"/>
      <c r="T3804" s="386" t="s">
        <v>393</v>
      </c>
      <c r="U3804" s="386" t="s">
        <v>411</v>
      </c>
    </row>
    <row r="3805" spans="1:21">
      <c r="A3805" s="386" t="s">
        <v>64</v>
      </c>
      <c r="B3805" s="386" t="s">
        <v>7</v>
      </c>
      <c r="C3805" s="386"/>
      <c r="D3805" s="387">
        <v>45231</v>
      </c>
      <c r="E3805" s="386">
        <v>11</v>
      </c>
      <c r="F3805" s="386">
        <v>2023</v>
      </c>
      <c r="G3805" s="388">
        <v>2</v>
      </c>
      <c r="H3805" s="388">
        <v>28</v>
      </c>
      <c r="I3805" s="388">
        <v>0.18666666666666668</v>
      </c>
      <c r="J3805" s="388">
        <v>0</v>
      </c>
      <c r="K3805" s="386" t="s">
        <v>64</v>
      </c>
      <c r="L3805" s="386" t="s">
        <v>41</v>
      </c>
      <c r="M3805" s="386" t="s">
        <v>242</v>
      </c>
      <c r="N3805" s="386" t="s">
        <v>64</v>
      </c>
      <c r="O3805" s="386" t="s">
        <v>373</v>
      </c>
      <c r="P3805" s="386" t="s">
        <v>46</v>
      </c>
      <c r="Q3805" s="386" t="s">
        <v>185</v>
      </c>
      <c r="R3805" s="386"/>
      <c r="S3805" s="386"/>
      <c r="T3805" s="386" t="s">
        <v>430</v>
      </c>
      <c r="U3805" s="386" t="s">
        <v>431</v>
      </c>
    </row>
    <row r="3806" spans="1:21">
      <c r="A3806" s="386" t="s">
        <v>64</v>
      </c>
      <c r="B3806" s="386" t="s">
        <v>8</v>
      </c>
      <c r="C3806" s="386"/>
      <c r="D3806" s="387">
        <v>45231</v>
      </c>
      <c r="E3806" s="386">
        <v>11</v>
      </c>
      <c r="F3806" s="386">
        <v>2023</v>
      </c>
      <c r="G3806" s="388">
        <v>0</v>
      </c>
      <c r="H3806" s="388">
        <v>28</v>
      </c>
      <c r="I3806" s="388">
        <v>0</v>
      </c>
      <c r="J3806" s="388">
        <v>0</v>
      </c>
      <c r="K3806" s="386" t="s">
        <v>64</v>
      </c>
      <c r="L3806" s="386" t="s">
        <v>41</v>
      </c>
      <c r="M3806" s="386" t="s">
        <v>242</v>
      </c>
      <c r="N3806" s="386" t="s">
        <v>64</v>
      </c>
      <c r="O3806" s="386" t="s">
        <v>373</v>
      </c>
      <c r="P3806" s="386" t="s">
        <v>46</v>
      </c>
      <c r="Q3806" s="386" t="s">
        <v>185</v>
      </c>
      <c r="R3806" s="386"/>
      <c r="S3806" s="386"/>
      <c r="T3806" s="386" t="s">
        <v>430</v>
      </c>
      <c r="U3806" s="386" t="s">
        <v>431</v>
      </c>
    </row>
    <row r="3807" spans="1:21">
      <c r="A3807" s="386" t="s">
        <v>64</v>
      </c>
      <c r="B3807" s="386" t="s">
        <v>9</v>
      </c>
      <c r="C3807" s="386"/>
      <c r="D3807" s="387">
        <v>45231</v>
      </c>
      <c r="E3807" s="386">
        <v>11</v>
      </c>
      <c r="F3807" s="386">
        <v>2023</v>
      </c>
      <c r="G3807" s="388">
        <v>6</v>
      </c>
      <c r="H3807" s="388">
        <v>28</v>
      </c>
      <c r="I3807" s="388">
        <v>0.56000000000000005</v>
      </c>
      <c r="J3807" s="388">
        <v>0</v>
      </c>
      <c r="K3807" s="386" t="s">
        <v>64</v>
      </c>
      <c r="L3807" s="386" t="s">
        <v>41</v>
      </c>
      <c r="M3807" s="386" t="s">
        <v>242</v>
      </c>
      <c r="N3807" s="386" t="s">
        <v>64</v>
      </c>
      <c r="O3807" s="386" t="s">
        <v>373</v>
      </c>
      <c r="P3807" s="386" t="s">
        <v>46</v>
      </c>
      <c r="Q3807" s="386" t="s">
        <v>185</v>
      </c>
      <c r="R3807" s="386"/>
      <c r="S3807" s="386"/>
      <c r="T3807" s="386" t="s">
        <v>430</v>
      </c>
      <c r="U3807" s="386" t="s">
        <v>431</v>
      </c>
    </row>
    <row r="3808" spans="1:21">
      <c r="A3808" s="386" t="s">
        <v>64</v>
      </c>
      <c r="B3808" s="386" t="s">
        <v>10</v>
      </c>
      <c r="C3808" s="386"/>
      <c r="D3808" s="387">
        <v>45231</v>
      </c>
      <c r="E3808" s="386">
        <v>11</v>
      </c>
      <c r="F3808" s="386">
        <v>2023</v>
      </c>
      <c r="G3808" s="388">
        <v>1</v>
      </c>
      <c r="H3808" s="388">
        <v>28</v>
      </c>
      <c r="I3808" s="388">
        <v>9.3333333333333338E-2</v>
      </c>
      <c r="J3808" s="388">
        <v>0</v>
      </c>
      <c r="K3808" s="386" t="s">
        <v>64</v>
      </c>
      <c r="L3808" s="386" t="s">
        <v>41</v>
      </c>
      <c r="M3808" s="386" t="s">
        <v>242</v>
      </c>
      <c r="N3808" s="386" t="s">
        <v>64</v>
      </c>
      <c r="O3808" s="386" t="s">
        <v>373</v>
      </c>
      <c r="P3808" s="386" t="s">
        <v>46</v>
      </c>
      <c r="Q3808" s="386" t="s">
        <v>185</v>
      </c>
      <c r="R3808" s="386"/>
      <c r="S3808" s="386"/>
      <c r="T3808" s="386" t="s">
        <v>430</v>
      </c>
      <c r="U3808" s="386" t="s">
        <v>431</v>
      </c>
    </row>
    <row r="3809" spans="1:21">
      <c r="A3809" s="386" t="s">
        <v>64</v>
      </c>
      <c r="B3809" s="386" t="s">
        <v>5</v>
      </c>
      <c r="C3809" s="386"/>
      <c r="D3809" s="387">
        <v>45231</v>
      </c>
      <c r="E3809" s="386">
        <v>11</v>
      </c>
      <c r="F3809" s="386">
        <v>2023</v>
      </c>
      <c r="G3809" s="388">
        <v>9</v>
      </c>
      <c r="H3809" s="388">
        <v>28</v>
      </c>
      <c r="I3809" s="388">
        <v>0.84</v>
      </c>
      <c r="J3809" s="388">
        <v>0.89527000000000001</v>
      </c>
      <c r="K3809" s="386" t="s">
        <v>64</v>
      </c>
      <c r="L3809" s="386" t="s">
        <v>41</v>
      </c>
      <c r="M3809" s="386" t="s">
        <v>242</v>
      </c>
      <c r="N3809" s="386" t="s">
        <v>64</v>
      </c>
      <c r="O3809" s="386" t="s">
        <v>373</v>
      </c>
      <c r="P3809" s="386" t="s">
        <v>46</v>
      </c>
      <c r="Q3809" s="386" t="s">
        <v>185</v>
      </c>
      <c r="R3809" s="386"/>
      <c r="S3809" s="386"/>
      <c r="T3809" s="386" t="s">
        <v>430</v>
      </c>
      <c r="U3809" s="386" t="s">
        <v>431</v>
      </c>
    </row>
    <row r="3810" spans="1:21">
      <c r="A3810" s="386" t="s">
        <v>64</v>
      </c>
      <c r="B3810" s="386" t="s">
        <v>11</v>
      </c>
      <c r="C3810" s="386"/>
      <c r="D3810" s="387">
        <v>45231</v>
      </c>
      <c r="E3810" s="386">
        <v>11</v>
      </c>
      <c r="F3810" s="386">
        <v>2023</v>
      </c>
      <c r="G3810" s="388">
        <v>6</v>
      </c>
      <c r="H3810" s="388">
        <v>28</v>
      </c>
      <c r="I3810" s="388">
        <v>0.56000000000000005</v>
      </c>
      <c r="J3810" s="388">
        <v>2.2280000000000002</v>
      </c>
      <c r="K3810" s="386" t="s">
        <v>64</v>
      </c>
      <c r="L3810" s="386" t="s">
        <v>41</v>
      </c>
      <c r="M3810" s="386" t="s">
        <v>242</v>
      </c>
      <c r="N3810" s="386" t="s">
        <v>64</v>
      </c>
      <c r="O3810" s="386" t="s">
        <v>373</v>
      </c>
      <c r="P3810" s="386" t="s">
        <v>46</v>
      </c>
      <c r="Q3810" s="386" t="s">
        <v>185</v>
      </c>
      <c r="R3810" s="386"/>
      <c r="S3810" s="386"/>
      <c r="T3810" s="386" t="s">
        <v>430</v>
      </c>
      <c r="U3810" s="386" t="s">
        <v>431</v>
      </c>
    </row>
    <row r="3811" spans="1:21">
      <c r="A3811" s="386" t="s">
        <v>64</v>
      </c>
      <c r="B3811" s="386" t="s">
        <v>12</v>
      </c>
      <c r="C3811" s="386"/>
      <c r="D3811" s="387">
        <v>45231</v>
      </c>
      <c r="E3811" s="386">
        <v>11</v>
      </c>
      <c r="F3811" s="386">
        <v>2023</v>
      </c>
      <c r="G3811" s="388">
        <v>6</v>
      </c>
      <c r="H3811" s="388">
        <v>28</v>
      </c>
      <c r="I3811" s="388">
        <v>0.56000000000000005</v>
      </c>
      <c r="J3811" s="388">
        <v>0</v>
      </c>
      <c r="K3811" s="386" t="s">
        <v>64</v>
      </c>
      <c r="L3811" s="386" t="s">
        <v>41</v>
      </c>
      <c r="M3811" s="386" t="s">
        <v>242</v>
      </c>
      <c r="N3811" s="386" t="s">
        <v>64</v>
      </c>
      <c r="O3811" s="386" t="s">
        <v>373</v>
      </c>
      <c r="P3811" s="386" t="s">
        <v>46</v>
      </c>
      <c r="Q3811" s="386" t="s">
        <v>185</v>
      </c>
      <c r="R3811" s="386"/>
      <c r="S3811" s="386"/>
      <c r="T3811" s="386" t="s">
        <v>430</v>
      </c>
      <c r="U3811" s="386" t="s">
        <v>431</v>
      </c>
    </row>
    <row r="3812" spans="1:21">
      <c r="A3812" s="386" t="s">
        <v>64</v>
      </c>
      <c r="B3812" s="386" t="s">
        <v>15</v>
      </c>
      <c r="C3812" s="386"/>
      <c r="D3812" s="387">
        <v>45231</v>
      </c>
      <c r="E3812" s="386">
        <v>11</v>
      </c>
      <c r="F3812" s="386">
        <v>2023</v>
      </c>
      <c r="G3812" s="388">
        <v>0</v>
      </c>
      <c r="H3812" s="388">
        <v>28</v>
      </c>
      <c r="I3812" s="388">
        <v>0</v>
      </c>
      <c r="J3812" s="388">
        <v>0</v>
      </c>
      <c r="K3812" s="386" t="s">
        <v>64</v>
      </c>
      <c r="L3812" s="386" t="s">
        <v>41</v>
      </c>
      <c r="M3812" s="386" t="s">
        <v>242</v>
      </c>
      <c r="N3812" s="386" t="s">
        <v>64</v>
      </c>
      <c r="O3812" s="386" t="s">
        <v>373</v>
      </c>
      <c r="P3812" s="386" t="s">
        <v>46</v>
      </c>
      <c r="Q3812" s="386" t="s">
        <v>185</v>
      </c>
      <c r="R3812" s="386"/>
      <c r="S3812" s="386"/>
      <c r="T3812" s="386" t="s">
        <v>430</v>
      </c>
      <c r="U3812" s="386" t="s">
        <v>431</v>
      </c>
    </row>
    <row r="3813" spans="1:21">
      <c r="A3813" s="386" t="s">
        <v>64</v>
      </c>
      <c r="B3813" s="386" t="s">
        <v>16</v>
      </c>
      <c r="C3813" s="386"/>
      <c r="D3813" s="387">
        <v>45231</v>
      </c>
      <c r="E3813" s="386">
        <v>11</v>
      </c>
      <c r="F3813" s="386">
        <v>2023</v>
      </c>
      <c r="G3813" s="388">
        <v>0</v>
      </c>
      <c r="H3813" s="388">
        <v>28</v>
      </c>
      <c r="I3813" s="388">
        <v>0</v>
      </c>
      <c r="J3813" s="388">
        <v>0</v>
      </c>
      <c r="K3813" s="386" t="s">
        <v>64</v>
      </c>
      <c r="L3813" s="386" t="s">
        <v>41</v>
      </c>
      <c r="M3813" s="386" t="s">
        <v>242</v>
      </c>
      <c r="N3813" s="386" t="s">
        <v>64</v>
      </c>
      <c r="O3813" s="386" t="s">
        <v>373</v>
      </c>
      <c r="P3813" s="386" t="s">
        <v>46</v>
      </c>
      <c r="Q3813" s="386" t="s">
        <v>185</v>
      </c>
      <c r="R3813" s="386"/>
      <c r="S3813" s="386"/>
      <c r="T3813" s="386" t="s">
        <v>430</v>
      </c>
      <c r="U3813" s="386" t="s">
        <v>431</v>
      </c>
    </row>
    <row r="3814" spans="1:21">
      <c r="A3814" s="386" t="s">
        <v>64</v>
      </c>
      <c r="B3814" s="386" t="s">
        <v>17</v>
      </c>
      <c r="C3814" s="386"/>
      <c r="D3814" s="387">
        <v>45231</v>
      </c>
      <c r="E3814" s="386">
        <v>11</v>
      </c>
      <c r="F3814" s="386">
        <v>2023</v>
      </c>
      <c r="G3814" s="388">
        <v>0</v>
      </c>
      <c r="H3814" s="388">
        <v>28</v>
      </c>
      <c r="I3814" s="388">
        <v>0</v>
      </c>
      <c r="J3814" s="388">
        <v>0</v>
      </c>
      <c r="K3814" s="386" t="s">
        <v>64</v>
      </c>
      <c r="L3814" s="386" t="s">
        <v>41</v>
      </c>
      <c r="M3814" s="386" t="s">
        <v>242</v>
      </c>
      <c r="N3814" s="386" t="s">
        <v>64</v>
      </c>
      <c r="O3814" s="386" t="s">
        <v>373</v>
      </c>
      <c r="P3814" s="386" t="s">
        <v>46</v>
      </c>
      <c r="Q3814" s="386" t="s">
        <v>185</v>
      </c>
      <c r="R3814" s="386"/>
      <c r="S3814" s="386"/>
      <c r="T3814" s="386" t="s">
        <v>430</v>
      </c>
      <c r="U3814" s="386" t="s">
        <v>431</v>
      </c>
    </row>
    <row r="3815" spans="1:21">
      <c r="A3815" s="386" t="s">
        <v>64</v>
      </c>
      <c r="B3815" s="386" t="s">
        <v>132</v>
      </c>
      <c r="C3815" s="386"/>
      <c r="D3815" s="387">
        <v>45231</v>
      </c>
      <c r="E3815" s="386">
        <v>11</v>
      </c>
      <c r="F3815" s="386">
        <v>2023</v>
      </c>
      <c r="G3815" s="388">
        <v>0</v>
      </c>
      <c r="H3815" s="388">
        <v>28</v>
      </c>
      <c r="I3815" s="388">
        <v>0</v>
      </c>
      <c r="J3815" s="388">
        <v>0</v>
      </c>
      <c r="K3815" s="386" t="s">
        <v>64</v>
      </c>
      <c r="L3815" s="386" t="s">
        <v>41</v>
      </c>
      <c r="M3815" s="386" t="s">
        <v>242</v>
      </c>
      <c r="N3815" s="386" t="s">
        <v>64</v>
      </c>
      <c r="O3815" s="386" t="s">
        <v>373</v>
      </c>
      <c r="P3815" s="386" t="s">
        <v>46</v>
      </c>
      <c r="Q3815" s="386" t="s">
        <v>185</v>
      </c>
      <c r="R3815" s="386"/>
      <c r="S3815" s="386"/>
      <c r="T3815" s="386" t="s">
        <v>430</v>
      </c>
      <c r="U3815" s="386" t="s">
        <v>431</v>
      </c>
    </row>
    <row r="3816" spans="1:21">
      <c r="A3816" s="386" t="s">
        <v>64</v>
      </c>
      <c r="B3816" s="386" t="s">
        <v>13</v>
      </c>
      <c r="C3816" s="386"/>
      <c r="D3816" s="387">
        <v>45231</v>
      </c>
      <c r="E3816" s="386">
        <v>11</v>
      </c>
      <c r="F3816" s="386">
        <v>2023</v>
      </c>
      <c r="G3816" s="388">
        <v>0</v>
      </c>
      <c r="H3816" s="388">
        <v>28</v>
      </c>
      <c r="I3816" s="388">
        <v>0</v>
      </c>
      <c r="J3816" s="388">
        <v>0</v>
      </c>
      <c r="K3816" s="386" t="s">
        <v>64</v>
      </c>
      <c r="L3816" s="386" t="s">
        <v>41</v>
      </c>
      <c r="M3816" s="386" t="s">
        <v>242</v>
      </c>
      <c r="N3816" s="386" t="s">
        <v>64</v>
      </c>
      <c r="O3816" s="386" t="s">
        <v>373</v>
      </c>
      <c r="P3816" s="386" t="s">
        <v>46</v>
      </c>
      <c r="Q3816" s="386" t="s">
        <v>185</v>
      </c>
      <c r="R3816" s="386"/>
      <c r="S3816" s="386"/>
      <c r="T3816" s="386" t="s">
        <v>430</v>
      </c>
      <c r="U3816" s="386" t="s">
        <v>431</v>
      </c>
    </row>
    <row r="3817" spans="1:21">
      <c r="A3817" s="386" t="s">
        <v>64</v>
      </c>
      <c r="B3817" s="386" t="s">
        <v>14</v>
      </c>
      <c r="C3817" s="386"/>
      <c r="D3817" s="387">
        <v>45231</v>
      </c>
      <c r="E3817" s="386">
        <v>11</v>
      </c>
      <c r="F3817" s="386">
        <v>2023</v>
      </c>
      <c r="G3817" s="388">
        <v>0</v>
      </c>
      <c r="H3817" s="388">
        <v>28</v>
      </c>
      <c r="I3817" s="388">
        <v>0</v>
      </c>
      <c r="J3817" s="388">
        <v>0</v>
      </c>
      <c r="K3817" s="386" t="s">
        <v>64</v>
      </c>
      <c r="L3817" s="386" t="s">
        <v>41</v>
      </c>
      <c r="M3817" s="386" t="s">
        <v>242</v>
      </c>
      <c r="N3817" s="386" t="s">
        <v>64</v>
      </c>
      <c r="O3817" s="386" t="s">
        <v>373</v>
      </c>
      <c r="P3817" s="386" t="s">
        <v>46</v>
      </c>
      <c r="Q3817" s="386" t="s">
        <v>185</v>
      </c>
      <c r="R3817" s="386"/>
      <c r="S3817" s="386"/>
      <c r="T3817" s="386" t="s">
        <v>430</v>
      </c>
      <c r="U3817" s="386" t="s">
        <v>431</v>
      </c>
    </row>
    <row r="3818" spans="1:21">
      <c r="A3818" s="386" t="s">
        <v>303</v>
      </c>
      <c r="B3818" s="386" t="s">
        <v>7</v>
      </c>
      <c r="C3818" s="386"/>
      <c r="D3818" s="387">
        <v>45231</v>
      </c>
      <c r="E3818" s="386">
        <v>11</v>
      </c>
      <c r="F3818" s="386">
        <v>2023</v>
      </c>
      <c r="G3818" s="388">
        <v>45</v>
      </c>
      <c r="H3818" s="388">
        <v>28</v>
      </c>
      <c r="I3818" s="388">
        <v>4.2</v>
      </c>
      <c r="J3818" s="388">
        <v>3.79</v>
      </c>
      <c r="K3818" s="386" t="s">
        <v>303</v>
      </c>
      <c r="L3818" s="386" t="s">
        <v>41</v>
      </c>
      <c r="M3818" s="386" t="s">
        <v>242</v>
      </c>
      <c r="N3818" s="386" t="s">
        <v>374</v>
      </c>
      <c r="O3818" s="386" t="s">
        <v>67</v>
      </c>
      <c r="P3818" s="386" t="s">
        <v>46</v>
      </c>
      <c r="Q3818" s="386" t="s">
        <v>68</v>
      </c>
      <c r="R3818" s="386"/>
      <c r="S3818" s="386"/>
      <c r="T3818" s="386" t="s">
        <v>393</v>
      </c>
      <c r="U3818" s="386" t="s">
        <v>411</v>
      </c>
    </row>
    <row r="3819" spans="1:21">
      <c r="A3819" s="386" t="s">
        <v>303</v>
      </c>
      <c r="B3819" s="386" t="s">
        <v>8</v>
      </c>
      <c r="C3819" s="386"/>
      <c r="D3819" s="387">
        <v>45231</v>
      </c>
      <c r="E3819" s="386">
        <v>11</v>
      </c>
      <c r="F3819" s="386">
        <v>2023</v>
      </c>
      <c r="G3819" s="388">
        <v>23</v>
      </c>
      <c r="H3819" s="388">
        <v>28</v>
      </c>
      <c r="I3819" s="388">
        <v>2.1466666666666665</v>
      </c>
      <c r="J3819" s="388">
        <v>1.96</v>
      </c>
      <c r="K3819" s="386" t="s">
        <v>303</v>
      </c>
      <c r="L3819" s="386" t="s">
        <v>41</v>
      </c>
      <c r="M3819" s="386" t="s">
        <v>242</v>
      </c>
      <c r="N3819" s="386" t="s">
        <v>374</v>
      </c>
      <c r="O3819" s="386" t="s">
        <v>67</v>
      </c>
      <c r="P3819" s="386" t="s">
        <v>46</v>
      </c>
      <c r="Q3819" s="386" t="s">
        <v>68</v>
      </c>
      <c r="R3819" s="386"/>
      <c r="S3819" s="386"/>
      <c r="T3819" s="386" t="s">
        <v>393</v>
      </c>
      <c r="U3819" s="386" t="s">
        <v>411</v>
      </c>
    </row>
    <row r="3820" spans="1:21">
      <c r="A3820" s="386" t="s">
        <v>303</v>
      </c>
      <c r="B3820" s="386" t="s">
        <v>9</v>
      </c>
      <c r="C3820" s="386"/>
      <c r="D3820" s="387">
        <v>45231</v>
      </c>
      <c r="E3820" s="386">
        <v>11</v>
      </c>
      <c r="F3820" s="386">
        <v>2023</v>
      </c>
      <c r="G3820" s="388">
        <v>32</v>
      </c>
      <c r="H3820" s="388">
        <v>28</v>
      </c>
      <c r="I3820" s="388">
        <v>2.9866666666666668</v>
      </c>
      <c r="J3820" s="388">
        <v>3.56</v>
      </c>
      <c r="K3820" s="386" t="s">
        <v>303</v>
      </c>
      <c r="L3820" s="386" t="s">
        <v>41</v>
      </c>
      <c r="M3820" s="386" t="s">
        <v>242</v>
      </c>
      <c r="N3820" s="386" t="s">
        <v>374</v>
      </c>
      <c r="O3820" s="386" t="s">
        <v>67</v>
      </c>
      <c r="P3820" s="386" t="s">
        <v>46</v>
      </c>
      <c r="Q3820" s="386" t="s">
        <v>68</v>
      </c>
      <c r="R3820" s="386"/>
      <c r="S3820" s="386"/>
      <c r="T3820" s="386" t="s">
        <v>393</v>
      </c>
      <c r="U3820" s="386" t="s">
        <v>411</v>
      </c>
    </row>
    <row r="3821" spans="1:21">
      <c r="A3821" s="386" t="s">
        <v>303</v>
      </c>
      <c r="B3821" s="386" t="s">
        <v>10</v>
      </c>
      <c r="C3821" s="386"/>
      <c r="D3821" s="387">
        <v>45231</v>
      </c>
      <c r="E3821" s="386">
        <v>11</v>
      </c>
      <c r="F3821" s="386">
        <v>2023</v>
      </c>
      <c r="G3821" s="388">
        <v>16</v>
      </c>
      <c r="H3821" s="388">
        <v>28</v>
      </c>
      <c r="I3821" s="388">
        <v>1.4933333333333334</v>
      </c>
      <c r="J3821" s="388">
        <v>0</v>
      </c>
      <c r="K3821" s="386" t="s">
        <v>303</v>
      </c>
      <c r="L3821" s="386" t="s">
        <v>41</v>
      </c>
      <c r="M3821" s="386" t="s">
        <v>242</v>
      </c>
      <c r="N3821" s="386" t="s">
        <v>374</v>
      </c>
      <c r="O3821" s="386" t="s">
        <v>67</v>
      </c>
      <c r="P3821" s="386" t="s">
        <v>46</v>
      </c>
      <c r="Q3821" s="386" t="s">
        <v>68</v>
      </c>
      <c r="R3821" s="386"/>
      <c r="S3821" s="386"/>
      <c r="T3821" s="386" t="s">
        <v>393</v>
      </c>
      <c r="U3821" s="386" t="s">
        <v>411</v>
      </c>
    </row>
    <row r="3822" spans="1:21">
      <c r="A3822" s="386" t="s">
        <v>303</v>
      </c>
      <c r="B3822" s="386" t="s">
        <v>5</v>
      </c>
      <c r="C3822" s="386"/>
      <c r="D3822" s="387">
        <v>45231</v>
      </c>
      <c r="E3822" s="386">
        <v>11</v>
      </c>
      <c r="F3822" s="386">
        <v>2023</v>
      </c>
      <c r="G3822" s="388">
        <v>50</v>
      </c>
      <c r="H3822" s="388">
        <v>28</v>
      </c>
      <c r="I3822" s="388">
        <v>4.666666666666667</v>
      </c>
      <c r="J3822" s="388">
        <v>0</v>
      </c>
      <c r="K3822" s="386" t="s">
        <v>303</v>
      </c>
      <c r="L3822" s="386" t="s">
        <v>41</v>
      </c>
      <c r="M3822" s="386" t="s">
        <v>242</v>
      </c>
      <c r="N3822" s="386" t="s">
        <v>374</v>
      </c>
      <c r="O3822" s="386" t="s">
        <v>67</v>
      </c>
      <c r="P3822" s="386" t="s">
        <v>46</v>
      </c>
      <c r="Q3822" s="386" t="s">
        <v>68</v>
      </c>
      <c r="R3822" s="386"/>
      <c r="S3822" s="386"/>
      <c r="T3822" s="386" t="s">
        <v>393</v>
      </c>
      <c r="U3822" s="386" t="s">
        <v>411</v>
      </c>
    </row>
    <row r="3823" spans="1:21">
      <c r="A3823" s="386" t="s">
        <v>303</v>
      </c>
      <c r="B3823" s="386" t="s">
        <v>11</v>
      </c>
      <c r="C3823" s="386"/>
      <c r="D3823" s="387">
        <v>45231</v>
      </c>
      <c r="E3823" s="386">
        <v>11</v>
      </c>
      <c r="F3823" s="386">
        <v>2023</v>
      </c>
      <c r="G3823" s="388">
        <v>35</v>
      </c>
      <c r="H3823" s="388">
        <v>28</v>
      </c>
      <c r="I3823" s="388">
        <v>3.2666666666666666</v>
      </c>
      <c r="J3823" s="388">
        <v>0.99080000000000001</v>
      </c>
      <c r="K3823" s="386" t="s">
        <v>303</v>
      </c>
      <c r="L3823" s="386" t="s">
        <v>41</v>
      </c>
      <c r="M3823" s="386" t="s">
        <v>242</v>
      </c>
      <c r="N3823" s="386" t="s">
        <v>374</v>
      </c>
      <c r="O3823" s="386" t="s">
        <v>67</v>
      </c>
      <c r="P3823" s="386" t="s">
        <v>46</v>
      </c>
      <c r="Q3823" s="386" t="s">
        <v>68</v>
      </c>
      <c r="R3823" s="386"/>
      <c r="S3823" s="386"/>
      <c r="T3823" s="386" t="s">
        <v>393</v>
      </c>
      <c r="U3823" s="386" t="s">
        <v>411</v>
      </c>
    </row>
    <row r="3824" spans="1:21">
      <c r="A3824" s="386" t="s">
        <v>303</v>
      </c>
      <c r="B3824" s="386" t="s">
        <v>12</v>
      </c>
      <c r="C3824" s="386"/>
      <c r="D3824" s="387">
        <v>45231</v>
      </c>
      <c r="E3824" s="386">
        <v>11</v>
      </c>
      <c r="F3824" s="386">
        <v>2023</v>
      </c>
      <c r="G3824" s="388">
        <v>7</v>
      </c>
      <c r="H3824" s="388">
        <v>28</v>
      </c>
      <c r="I3824" s="388">
        <v>0.65333333333333332</v>
      </c>
      <c r="J3824" s="388">
        <v>2.39</v>
      </c>
      <c r="K3824" s="386" t="s">
        <v>303</v>
      </c>
      <c r="L3824" s="386" t="s">
        <v>41</v>
      </c>
      <c r="M3824" s="386" t="s">
        <v>242</v>
      </c>
      <c r="N3824" s="386" t="s">
        <v>374</v>
      </c>
      <c r="O3824" s="386" t="s">
        <v>67</v>
      </c>
      <c r="P3824" s="386" t="s">
        <v>46</v>
      </c>
      <c r="Q3824" s="386" t="s">
        <v>68</v>
      </c>
      <c r="R3824" s="386"/>
      <c r="S3824" s="386"/>
      <c r="T3824" s="386" t="s">
        <v>393</v>
      </c>
      <c r="U3824" s="386" t="s">
        <v>411</v>
      </c>
    </row>
    <row r="3825" spans="1:21">
      <c r="A3825" s="386" t="s">
        <v>303</v>
      </c>
      <c r="B3825" s="386" t="s">
        <v>15</v>
      </c>
      <c r="C3825" s="386"/>
      <c r="D3825" s="387">
        <v>45231</v>
      </c>
      <c r="E3825" s="386">
        <v>11</v>
      </c>
      <c r="F3825" s="386">
        <v>2023</v>
      </c>
      <c r="G3825" s="388">
        <v>0</v>
      </c>
      <c r="H3825" s="388">
        <v>28</v>
      </c>
      <c r="I3825" s="388">
        <v>0</v>
      </c>
      <c r="J3825" s="388">
        <v>0</v>
      </c>
      <c r="K3825" s="386" t="s">
        <v>303</v>
      </c>
      <c r="L3825" s="386" t="s">
        <v>41</v>
      </c>
      <c r="M3825" s="386" t="s">
        <v>242</v>
      </c>
      <c r="N3825" s="386" t="s">
        <v>374</v>
      </c>
      <c r="O3825" s="386" t="s">
        <v>67</v>
      </c>
      <c r="P3825" s="386" t="s">
        <v>46</v>
      </c>
      <c r="Q3825" s="386" t="s">
        <v>68</v>
      </c>
      <c r="R3825" s="386"/>
      <c r="S3825" s="386"/>
      <c r="T3825" s="386" t="s">
        <v>393</v>
      </c>
      <c r="U3825" s="386" t="s">
        <v>411</v>
      </c>
    </row>
    <row r="3826" spans="1:21">
      <c r="A3826" s="386" t="s">
        <v>303</v>
      </c>
      <c r="B3826" s="386" t="s">
        <v>16</v>
      </c>
      <c r="C3826" s="386"/>
      <c r="D3826" s="387">
        <v>45231</v>
      </c>
      <c r="E3826" s="386">
        <v>11</v>
      </c>
      <c r="F3826" s="386">
        <v>2023</v>
      </c>
      <c r="G3826" s="388">
        <v>0</v>
      </c>
      <c r="H3826" s="388">
        <v>28</v>
      </c>
      <c r="I3826" s="388">
        <v>0</v>
      </c>
      <c r="J3826" s="388">
        <v>0</v>
      </c>
      <c r="K3826" s="386" t="s">
        <v>303</v>
      </c>
      <c r="L3826" s="386" t="s">
        <v>41</v>
      </c>
      <c r="M3826" s="386" t="s">
        <v>242</v>
      </c>
      <c r="N3826" s="386" t="s">
        <v>374</v>
      </c>
      <c r="O3826" s="386" t="s">
        <v>67</v>
      </c>
      <c r="P3826" s="386" t="s">
        <v>46</v>
      </c>
      <c r="Q3826" s="386" t="s">
        <v>68</v>
      </c>
      <c r="R3826" s="386"/>
      <c r="S3826" s="386"/>
      <c r="T3826" s="386" t="s">
        <v>393</v>
      </c>
      <c r="U3826" s="386" t="s">
        <v>411</v>
      </c>
    </row>
    <row r="3827" spans="1:21">
      <c r="A3827" s="386" t="s">
        <v>303</v>
      </c>
      <c r="B3827" s="386" t="s">
        <v>17</v>
      </c>
      <c r="C3827" s="386"/>
      <c r="D3827" s="387">
        <v>45231</v>
      </c>
      <c r="E3827" s="386">
        <v>11</v>
      </c>
      <c r="F3827" s="386">
        <v>2023</v>
      </c>
      <c r="G3827" s="388">
        <v>0</v>
      </c>
      <c r="H3827" s="388">
        <v>28</v>
      </c>
      <c r="I3827" s="388">
        <v>0</v>
      </c>
      <c r="J3827" s="388">
        <v>0</v>
      </c>
      <c r="K3827" s="386" t="s">
        <v>303</v>
      </c>
      <c r="L3827" s="386" t="s">
        <v>41</v>
      </c>
      <c r="M3827" s="386" t="s">
        <v>242</v>
      </c>
      <c r="N3827" s="386" t="s">
        <v>374</v>
      </c>
      <c r="O3827" s="386" t="s">
        <v>67</v>
      </c>
      <c r="P3827" s="386" t="s">
        <v>46</v>
      </c>
      <c r="Q3827" s="386" t="s">
        <v>68</v>
      </c>
      <c r="R3827" s="386"/>
      <c r="S3827" s="386"/>
      <c r="T3827" s="386" t="s">
        <v>393</v>
      </c>
      <c r="U3827" s="386" t="s">
        <v>411</v>
      </c>
    </row>
    <row r="3828" spans="1:21">
      <c r="A3828" s="386" t="s">
        <v>303</v>
      </c>
      <c r="B3828" s="386" t="s">
        <v>132</v>
      </c>
      <c r="C3828" s="386"/>
      <c r="D3828" s="387">
        <v>45231</v>
      </c>
      <c r="E3828" s="386">
        <v>11</v>
      </c>
      <c r="F3828" s="386">
        <v>2023</v>
      </c>
      <c r="G3828" s="388">
        <v>0</v>
      </c>
      <c r="H3828" s="388">
        <v>28</v>
      </c>
      <c r="I3828" s="388">
        <v>0</v>
      </c>
      <c r="J3828" s="388">
        <v>0</v>
      </c>
      <c r="K3828" s="386" t="s">
        <v>303</v>
      </c>
      <c r="L3828" s="386" t="s">
        <v>41</v>
      </c>
      <c r="M3828" s="386" t="s">
        <v>242</v>
      </c>
      <c r="N3828" s="386" t="s">
        <v>374</v>
      </c>
      <c r="O3828" s="386" t="s">
        <v>67</v>
      </c>
      <c r="P3828" s="386" t="s">
        <v>46</v>
      </c>
      <c r="Q3828" s="386" t="s">
        <v>68</v>
      </c>
      <c r="R3828" s="386"/>
      <c r="S3828" s="386"/>
      <c r="T3828" s="386" t="s">
        <v>393</v>
      </c>
      <c r="U3828" s="386" t="s">
        <v>411</v>
      </c>
    </row>
    <row r="3829" spans="1:21">
      <c r="A3829" s="386" t="s">
        <v>303</v>
      </c>
      <c r="B3829" s="386" t="s">
        <v>13</v>
      </c>
      <c r="C3829" s="386"/>
      <c r="D3829" s="387">
        <v>45231</v>
      </c>
      <c r="E3829" s="386">
        <v>11</v>
      </c>
      <c r="F3829" s="386">
        <v>2023</v>
      </c>
      <c r="G3829" s="388">
        <v>0</v>
      </c>
      <c r="H3829" s="388">
        <v>28</v>
      </c>
      <c r="I3829" s="388">
        <v>0</v>
      </c>
      <c r="J3829" s="388">
        <v>0</v>
      </c>
      <c r="K3829" s="386" t="s">
        <v>303</v>
      </c>
      <c r="L3829" s="386" t="s">
        <v>41</v>
      </c>
      <c r="M3829" s="386" t="s">
        <v>242</v>
      </c>
      <c r="N3829" s="386" t="s">
        <v>374</v>
      </c>
      <c r="O3829" s="386" t="s">
        <v>67</v>
      </c>
      <c r="P3829" s="386" t="s">
        <v>46</v>
      </c>
      <c r="Q3829" s="386" t="s">
        <v>68</v>
      </c>
      <c r="R3829" s="386"/>
      <c r="S3829" s="386"/>
      <c r="T3829" s="386" t="s">
        <v>393</v>
      </c>
      <c r="U3829" s="386" t="s">
        <v>411</v>
      </c>
    </row>
    <row r="3830" spans="1:21">
      <c r="A3830" s="386" t="s">
        <v>303</v>
      </c>
      <c r="B3830" s="386" t="s">
        <v>14</v>
      </c>
      <c r="C3830" s="386"/>
      <c r="D3830" s="387">
        <v>45231</v>
      </c>
      <c r="E3830" s="386">
        <v>11</v>
      </c>
      <c r="F3830" s="386">
        <v>2023</v>
      </c>
      <c r="G3830" s="388">
        <v>0</v>
      </c>
      <c r="H3830" s="388">
        <v>28</v>
      </c>
      <c r="I3830" s="388">
        <v>0</v>
      </c>
      <c r="J3830" s="388">
        <v>0</v>
      </c>
      <c r="K3830" s="386" t="s">
        <v>303</v>
      </c>
      <c r="L3830" s="386" t="s">
        <v>41</v>
      </c>
      <c r="M3830" s="386" t="s">
        <v>242</v>
      </c>
      <c r="N3830" s="386" t="s">
        <v>374</v>
      </c>
      <c r="O3830" s="386" t="s">
        <v>67</v>
      </c>
      <c r="P3830" s="386" t="s">
        <v>46</v>
      </c>
      <c r="Q3830" s="386" t="s">
        <v>68</v>
      </c>
      <c r="R3830" s="386"/>
      <c r="S3830" s="386"/>
      <c r="T3830" s="386" t="s">
        <v>393</v>
      </c>
      <c r="U3830" s="386" t="s">
        <v>411</v>
      </c>
    </row>
    <row r="3831" spans="1:21">
      <c r="A3831" s="386" t="s">
        <v>69</v>
      </c>
      <c r="B3831" s="386" t="s">
        <v>30</v>
      </c>
      <c r="C3831" s="386" t="s">
        <v>7</v>
      </c>
      <c r="D3831" s="387">
        <v>45231</v>
      </c>
      <c r="E3831" s="386">
        <v>11</v>
      </c>
      <c r="F3831" s="386">
        <v>2023</v>
      </c>
      <c r="G3831" s="388">
        <v>112.28571428571429</v>
      </c>
      <c r="H3831" s="388">
        <v>28</v>
      </c>
      <c r="I3831" s="388">
        <v>10.48</v>
      </c>
      <c r="J3831" s="388">
        <v>2.5799699999999999</v>
      </c>
      <c r="K3831" s="386" t="s">
        <v>69</v>
      </c>
      <c r="L3831" s="386" t="s">
        <v>69</v>
      </c>
      <c r="M3831" s="386" t="s">
        <v>242</v>
      </c>
      <c r="N3831" s="386" t="s">
        <v>62</v>
      </c>
      <c r="O3831" s="386" t="s">
        <v>70</v>
      </c>
      <c r="P3831" s="386" t="s">
        <v>90</v>
      </c>
      <c r="Q3831" s="386" t="s">
        <v>71</v>
      </c>
      <c r="R3831" s="386"/>
      <c r="S3831" s="386"/>
      <c r="T3831" s="386" t="s">
        <v>393</v>
      </c>
      <c r="U3831" s="386" t="s">
        <v>411</v>
      </c>
    </row>
    <row r="3832" spans="1:21">
      <c r="A3832" s="386" t="s">
        <v>69</v>
      </c>
      <c r="B3832" s="386" t="s">
        <v>31</v>
      </c>
      <c r="C3832" s="386" t="s">
        <v>7</v>
      </c>
      <c r="D3832" s="387">
        <v>45231</v>
      </c>
      <c r="E3832" s="386">
        <v>11</v>
      </c>
      <c r="F3832" s="386">
        <v>2023</v>
      </c>
      <c r="G3832" s="388">
        <v>117.9</v>
      </c>
      <c r="H3832" s="388">
        <v>28</v>
      </c>
      <c r="I3832" s="388">
        <v>11.004000000000001</v>
      </c>
      <c r="J3832" s="388">
        <v>5.0110000000000001</v>
      </c>
      <c r="K3832" s="386" t="s">
        <v>69</v>
      </c>
      <c r="L3832" s="386" t="s">
        <v>69</v>
      </c>
      <c r="M3832" s="386" t="s">
        <v>242</v>
      </c>
      <c r="N3832" s="386" t="s">
        <v>62</v>
      </c>
      <c r="O3832" s="386" t="s">
        <v>70</v>
      </c>
      <c r="P3832" s="386" t="s">
        <v>90</v>
      </c>
      <c r="Q3832" s="386" t="s">
        <v>71</v>
      </c>
      <c r="R3832" s="386"/>
      <c r="S3832" s="386"/>
      <c r="T3832" s="386" t="s">
        <v>393</v>
      </c>
      <c r="U3832" s="386" t="s">
        <v>411</v>
      </c>
    </row>
    <row r="3833" spans="1:21">
      <c r="A3833" s="386" t="s">
        <v>69</v>
      </c>
      <c r="B3833" s="386" t="s">
        <v>130</v>
      </c>
      <c r="C3833" s="386" t="s">
        <v>8</v>
      </c>
      <c r="D3833" s="387">
        <v>45231</v>
      </c>
      <c r="E3833" s="386">
        <v>11</v>
      </c>
      <c r="F3833" s="386">
        <v>2023</v>
      </c>
      <c r="G3833" s="388">
        <v>72.985714285714295</v>
      </c>
      <c r="H3833" s="388">
        <v>28</v>
      </c>
      <c r="I3833" s="388">
        <v>6.8120000000000012</v>
      </c>
      <c r="J3833" s="388">
        <v>5.5888999999999998</v>
      </c>
      <c r="K3833" s="386" t="s">
        <v>69</v>
      </c>
      <c r="L3833" s="386" t="s">
        <v>69</v>
      </c>
      <c r="M3833" s="386" t="s">
        <v>242</v>
      </c>
      <c r="N3833" s="386" t="s">
        <v>62</v>
      </c>
      <c r="O3833" s="386" t="s">
        <v>70</v>
      </c>
      <c r="P3833" s="386" t="s">
        <v>90</v>
      </c>
      <c r="Q3833" s="386" t="s">
        <v>71</v>
      </c>
      <c r="R3833" s="386"/>
      <c r="S3833" s="386"/>
      <c r="T3833" s="386" t="s">
        <v>393</v>
      </c>
      <c r="U3833" s="386" t="s">
        <v>411</v>
      </c>
    </row>
    <row r="3834" spans="1:21">
      <c r="A3834" s="386" t="s">
        <v>69</v>
      </c>
      <c r="B3834" s="386" t="s">
        <v>131</v>
      </c>
      <c r="C3834" s="386" t="s">
        <v>8</v>
      </c>
      <c r="D3834" s="387">
        <v>45231</v>
      </c>
      <c r="E3834" s="386">
        <v>11</v>
      </c>
      <c r="F3834" s="386">
        <v>2023</v>
      </c>
      <c r="G3834" s="388">
        <v>72.985714285714295</v>
      </c>
      <c r="H3834" s="388">
        <v>28</v>
      </c>
      <c r="I3834" s="388">
        <v>6.8120000000000012</v>
      </c>
      <c r="J3834" s="388">
        <v>1.8671</v>
      </c>
      <c r="K3834" s="386" t="s">
        <v>69</v>
      </c>
      <c r="L3834" s="386" t="s">
        <v>69</v>
      </c>
      <c r="M3834" s="386" t="s">
        <v>242</v>
      </c>
      <c r="N3834" s="386" t="s">
        <v>62</v>
      </c>
      <c r="O3834" s="386" t="s">
        <v>70</v>
      </c>
      <c r="P3834" s="386" t="s">
        <v>90</v>
      </c>
      <c r="Q3834" s="386" t="s">
        <v>71</v>
      </c>
      <c r="R3834" s="386"/>
      <c r="S3834" s="386"/>
      <c r="T3834" s="386" t="s">
        <v>393</v>
      </c>
      <c r="U3834" s="386" t="s">
        <v>411</v>
      </c>
    </row>
    <row r="3835" spans="1:21">
      <c r="A3835" s="386" t="s">
        <v>69</v>
      </c>
      <c r="B3835" s="386" t="s">
        <v>5</v>
      </c>
      <c r="C3835" s="386" t="s">
        <v>5</v>
      </c>
      <c r="D3835" s="387">
        <v>45231</v>
      </c>
      <c r="E3835" s="386">
        <v>11</v>
      </c>
      <c r="F3835" s="386">
        <v>2023</v>
      </c>
      <c r="G3835" s="388">
        <v>65.125714285714295</v>
      </c>
      <c r="H3835" s="388">
        <v>28</v>
      </c>
      <c r="I3835" s="388">
        <v>6.0784000000000011</v>
      </c>
      <c r="J3835" s="388">
        <v>21.61</v>
      </c>
      <c r="K3835" s="386" t="s">
        <v>69</v>
      </c>
      <c r="L3835" s="386" t="s">
        <v>69</v>
      </c>
      <c r="M3835" s="386" t="s">
        <v>242</v>
      </c>
      <c r="N3835" s="386" t="s">
        <v>62</v>
      </c>
      <c r="O3835" s="386" t="s">
        <v>70</v>
      </c>
      <c r="P3835" s="386" t="s">
        <v>90</v>
      </c>
      <c r="Q3835" s="386" t="s">
        <v>71</v>
      </c>
      <c r="R3835" s="386"/>
      <c r="S3835" s="386"/>
      <c r="T3835" s="386" t="s">
        <v>393</v>
      </c>
      <c r="U3835" s="386" t="s">
        <v>411</v>
      </c>
    </row>
    <row r="3836" spans="1:21">
      <c r="A3836" s="386" t="s">
        <v>69</v>
      </c>
      <c r="B3836" s="386" t="s">
        <v>9</v>
      </c>
      <c r="C3836" s="386" t="s">
        <v>9</v>
      </c>
      <c r="D3836" s="387">
        <v>45231</v>
      </c>
      <c r="E3836" s="386">
        <v>11</v>
      </c>
      <c r="F3836" s="386">
        <v>2023</v>
      </c>
      <c r="G3836" s="388">
        <v>33.685714285714283</v>
      </c>
      <c r="H3836" s="388">
        <v>28</v>
      </c>
      <c r="I3836" s="388">
        <v>3.1439999999999997</v>
      </c>
      <c r="J3836" s="388">
        <v>0.75390000000000001</v>
      </c>
      <c r="K3836" s="386" t="s">
        <v>69</v>
      </c>
      <c r="L3836" s="386" t="s">
        <v>69</v>
      </c>
      <c r="M3836" s="386" t="s">
        <v>242</v>
      </c>
      <c r="N3836" s="386" t="s">
        <v>62</v>
      </c>
      <c r="O3836" s="386" t="s">
        <v>70</v>
      </c>
      <c r="P3836" s="386" t="s">
        <v>90</v>
      </c>
      <c r="Q3836" s="386" t="s">
        <v>71</v>
      </c>
      <c r="R3836" s="386"/>
      <c r="S3836" s="386"/>
      <c r="T3836" s="386" t="s">
        <v>393</v>
      </c>
      <c r="U3836" s="386" t="s">
        <v>411</v>
      </c>
    </row>
    <row r="3837" spans="1:21">
      <c r="A3837" s="386" t="s">
        <v>69</v>
      </c>
      <c r="B3837" s="386" t="s">
        <v>10</v>
      </c>
      <c r="C3837" s="386" t="s">
        <v>10</v>
      </c>
      <c r="D3837" s="387">
        <v>45231</v>
      </c>
      <c r="E3837" s="386">
        <v>11</v>
      </c>
      <c r="F3837" s="386">
        <v>2023</v>
      </c>
      <c r="G3837" s="388">
        <v>56.142857142857146</v>
      </c>
      <c r="H3837" s="388">
        <v>28</v>
      </c>
      <c r="I3837" s="388">
        <v>5.24</v>
      </c>
      <c r="J3837" s="388">
        <v>20.695699999999999</v>
      </c>
      <c r="K3837" s="386" t="s">
        <v>69</v>
      </c>
      <c r="L3837" s="386" t="s">
        <v>69</v>
      </c>
      <c r="M3837" s="386" t="s">
        <v>242</v>
      </c>
      <c r="N3837" s="386" t="s">
        <v>62</v>
      </c>
      <c r="O3837" s="386" t="s">
        <v>70</v>
      </c>
      <c r="P3837" s="386" t="s">
        <v>90</v>
      </c>
      <c r="Q3837" s="386" t="s">
        <v>71</v>
      </c>
      <c r="R3837" s="386"/>
      <c r="S3837" s="386"/>
      <c r="T3837" s="386" t="s">
        <v>393</v>
      </c>
      <c r="U3837" s="386" t="s">
        <v>411</v>
      </c>
    </row>
    <row r="3838" spans="1:21">
      <c r="A3838" s="386" t="s">
        <v>69</v>
      </c>
      <c r="B3838" s="386" t="s">
        <v>11</v>
      </c>
      <c r="C3838" s="386" t="s">
        <v>11</v>
      </c>
      <c r="D3838" s="387">
        <v>45231</v>
      </c>
      <c r="E3838" s="386">
        <v>11</v>
      </c>
      <c r="F3838" s="386">
        <v>2023</v>
      </c>
      <c r="G3838" s="388">
        <v>157.19999999999999</v>
      </c>
      <c r="H3838" s="388">
        <v>28</v>
      </c>
      <c r="I3838" s="388">
        <v>14.671999999999999</v>
      </c>
      <c r="J3838" s="388">
        <v>0</v>
      </c>
      <c r="K3838" s="386" t="s">
        <v>69</v>
      </c>
      <c r="L3838" s="386" t="s">
        <v>69</v>
      </c>
      <c r="M3838" s="386" t="s">
        <v>242</v>
      </c>
      <c r="N3838" s="386" t="s">
        <v>62</v>
      </c>
      <c r="O3838" s="386" t="s">
        <v>70</v>
      </c>
      <c r="P3838" s="386" t="s">
        <v>90</v>
      </c>
      <c r="Q3838" s="386" t="s">
        <v>71</v>
      </c>
      <c r="R3838" s="386"/>
      <c r="S3838" s="386"/>
      <c r="T3838" s="386" t="s">
        <v>393</v>
      </c>
      <c r="U3838" s="386" t="s">
        <v>411</v>
      </c>
    </row>
    <row r="3839" spans="1:21">
      <c r="A3839" s="386" t="s">
        <v>69</v>
      </c>
      <c r="B3839" s="386" t="s">
        <v>12</v>
      </c>
      <c r="C3839" s="386" t="s">
        <v>12</v>
      </c>
      <c r="D3839" s="387">
        <v>45231</v>
      </c>
      <c r="E3839" s="386">
        <v>11</v>
      </c>
      <c r="F3839" s="386">
        <v>2023</v>
      </c>
      <c r="G3839" s="388">
        <v>39.299999999999997</v>
      </c>
      <c r="H3839" s="388">
        <v>28</v>
      </c>
      <c r="I3839" s="388">
        <v>3.6679999999999997</v>
      </c>
      <c r="J3839" s="388">
        <v>2.4401999999999999</v>
      </c>
      <c r="K3839" s="386" t="s">
        <v>69</v>
      </c>
      <c r="L3839" s="386" t="s">
        <v>69</v>
      </c>
      <c r="M3839" s="386" t="s">
        <v>242</v>
      </c>
      <c r="N3839" s="386" t="s">
        <v>62</v>
      </c>
      <c r="O3839" s="386" t="s">
        <v>70</v>
      </c>
      <c r="P3839" s="386" t="s">
        <v>90</v>
      </c>
      <c r="Q3839" s="386" t="s">
        <v>71</v>
      </c>
      <c r="R3839" s="386"/>
      <c r="S3839" s="386"/>
      <c r="T3839" s="386" t="s">
        <v>393</v>
      </c>
      <c r="U3839" s="386" t="s">
        <v>411</v>
      </c>
    </row>
    <row r="3840" spans="1:21">
      <c r="A3840" s="386" t="s">
        <v>69</v>
      </c>
      <c r="B3840" s="386" t="s">
        <v>15</v>
      </c>
      <c r="C3840" s="386" t="s">
        <v>15</v>
      </c>
      <c r="D3840" s="387">
        <v>45231</v>
      </c>
      <c r="E3840" s="386">
        <v>11</v>
      </c>
      <c r="F3840" s="386">
        <v>2023</v>
      </c>
      <c r="G3840" s="388">
        <v>5.6142857142857148</v>
      </c>
      <c r="H3840" s="388">
        <v>28</v>
      </c>
      <c r="I3840" s="388">
        <v>0.52400000000000002</v>
      </c>
      <c r="J3840" s="388">
        <v>0</v>
      </c>
      <c r="K3840" s="386" t="s">
        <v>69</v>
      </c>
      <c r="L3840" s="386" t="s">
        <v>69</v>
      </c>
      <c r="M3840" s="386" t="s">
        <v>242</v>
      </c>
      <c r="N3840" s="386" t="s">
        <v>62</v>
      </c>
      <c r="O3840" s="386" t="s">
        <v>70</v>
      </c>
      <c r="P3840" s="386" t="s">
        <v>90</v>
      </c>
      <c r="Q3840" s="386" t="s">
        <v>71</v>
      </c>
      <c r="R3840" s="386"/>
      <c r="S3840" s="386"/>
      <c r="T3840" s="386" t="s">
        <v>393</v>
      </c>
      <c r="U3840" s="386" t="s">
        <v>411</v>
      </c>
    </row>
    <row r="3841" spans="1:21">
      <c r="A3841" s="386" t="s">
        <v>69</v>
      </c>
      <c r="B3841" s="386" t="s">
        <v>16</v>
      </c>
      <c r="C3841" s="386" t="s">
        <v>16</v>
      </c>
      <c r="D3841" s="387">
        <v>45231</v>
      </c>
      <c r="E3841" s="386">
        <v>11</v>
      </c>
      <c r="F3841" s="386">
        <v>2023</v>
      </c>
      <c r="G3841" s="388">
        <v>7.86</v>
      </c>
      <c r="H3841" s="388">
        <v>28</v>
      </c>
      <c r="I3841" s="388">
        <v>0.73360000000000003</v>
      </c>
      <c r="J3841" s="388">
        <v>0</v>
      </c>
      <c r="K3841" s="386" t="s">
        <v>69</v>
      </c>
      <c r="L3841" s="386" t="s">
        <v>69</v>
      </c>
      <c r="M3841" s="386" t="s">
        <v>242</v>
      </c>
      <c r="N3841" s="386" t="s">
        <v>62</v>
      </c>
      <c r="O3841" s="386" t="s">
        <v>70</v>
      </c>
      <c r="P3841" s="386" t="s">
        <v>90</v>
      </c>
      <c r="Q3841" s="386" t="s">
        <v>71</v>
      </c>
      <c r="R3841" s="386"/>
      <c r="S3841" s="386"/>
      <c r="T3841" s="386" t="s">
        <v>393</v>
      </c>
      <c r="U3841" s="386" t="s">
        <v>411</v>
      </c>
    </row>
    <row r="3842" spans="1:21">
      <c r="A3842" s="386" t="s">
        <v>69</v>
      </c>
      <c r="B3842" s="386" t="s">
        <v>132</v>
      </c>
      <c r="C3842" s="386" t="s">
        <v>132</v>
      </c>
      <c r="D3842" s="387">
        <v>45231</v>
      </c>
      <c r="E3842" s="386">
        <v>11</v>
      </c>
      <c r="F3842" s="386">
        <v>2023</v>
      </c>
      <c r="G3842" s="388">
        <v>44.914285714285718</v>
      </c>
      <c r="H3842" s="388">
        <v>28</v>
      </c>
      <c r="I3842" s="388">
        <v>4.1920000000000002</v>
      </c>
      <c r="J3842" s="388">
        <v>0</v>
      </c>
      <c r="K3842" s="386" t="s">
        <v>69</v>
      </c>
      <c r="L3842" s="386" t="s">
        <v>69</v>
      </c>
      <c r="M3842" s="386" t="s">
        <v>242</v>
      </c>
      <c r="N3842" s="386" t="s">
        <v>62</v>
      </c>
      <c r="O3842" s="386" t="s">
        <v>70</v>
      </c>
      <c r="P3842" s="386" t="s">
        <v>90</v>
      </c>
      <c r="Q3842" s="386" t="s">
        <v>71</v>
      </c>
      <c r="R3842" s="386"/>
      <c r="S3842" s="386"/>
      <c r="T3842" s="386" t="s">
        <v>393</v>
      </c>
      <c r="U3842" s="386" t="s">
        <v>411</v>
      </c>
    </row>
    <row r="3843" spans="1:21">
      <c r="A3843" s="386" t="s">
        <v>69</v>
      </c>
      <c r="B3843" s="386" t="s">
        <v>13</v>
      </c>
      <c r="C3843" s="386" t="s">
        <v>13</v>
      </c>
      <c r="D3843" s="387">
        <v>45231</v>
      </c>
      <c r="E3843" s="386">
        <v>11</v>
      </c>
      <c r="F3843" s="386">
        <v>2023</v>
      </c>
      <c r="G3843" s="388">
        <v>0</v>
      </c>
      <c r="H3843" s="388">
        <v>28</v>
      </c>
      <c r="I3843" s="388">
        <v>0</v>
      </c>
      <c r="J3843" s="388">
        <v>0</v>
      </c>
      <c r="K3843" s="386" t="s">
        <v>69</v>
      </c>
      <c r="L3843" s="386" t="s">
        <v>69</v>
      </c>
      <c r="M3843" s="386" t="s">
        <v>242</v>
      </c>
      <c r="N3843" s="386" t="s">
        <v>62</v>
      </c>
      <c r="O3843" s="386" t="s">
        <v>70</v>
      </c>
      <c r="P3843" s="386" t="s">
        <v>90</v>
      </c>
      <c r="Q3843" s="386" t="s">
        <v>71</v>
      </c>
      <c r="R3843" s="386"/>
      <c r="S3843" s="386"/>
      <c r="T3843" s="386" t="s">
        <v>393</v>
      </c>
      <c r="U3843" s="386" t="s">
        <v>411</v>
      </c>
    </row>
    <row r="3844" spans="1:21">
      <c r="A3844" s="386" t="s">
        <v>69</v>
      </c>
      <c r="B3844" s="386" t="s">
        <v>14</v>
      </c>
      <c r="C3844" s="386" t="s">
        <v>14</v>
      </c>
      <c r="D3844" s="387">
        <v>45231</v>
      </c>
      <c r="E3844" s="386">
        <v>11</v>
      </c>
      <c r="F3844" s="386">
        <v>2023</v>
      </c>
      <c r="G3844" s="388">
        <v>0</v>
      </c>
      <c r="H3844" s="388">
        <v>28</v>
      </c>
      <c r="I3844" s="388">
        <v>0</v>
      </c>
      <c r="J3844" s="388">
        <v>0</v>
      </c>
      <c r="K3844" s="386" t="s">
        <v>69</v>
      </c>
      <c r="L3844" s="386" t="s">
        <v>69</v>
      </c>
      <c r="M3844" s="386" t="s">
        <v>242</v>
      </c>
      <c r="N3844" s="386" t="s">
        <v>62</v>
      </c>
      <c r="O3844" s="386" t="s">
        <v>70</v>
      </c>
      <c r="P3844" s="386" t="s">
        <v>90</v>
      </c>
      <c r="Q3844" s="386" t="s">
        <v>71</v>
      </c>
      <c r="R3844" s="386"/>
      <c r="S3844" s="386"/>
      <c r="T3844" s="386" t="s">
        <v>393</v>
      </c>
      <c r="U3844" s="386" t="s">
        <v>411</v>
      </c>
    </row>
    <row r="3845" spans="1:21">
      <c r="A3845" s="386" t="s">
        <v>72</v>
      </c>
      <c r="B3845" s="386" t="s">
        <v>7</v>
      </c>
      <c r="C3845" s="386"/>
      <c r="D3845" s="387">
        <v>45231</v>
      </c>
      <c r="E3845" s="386">
        <v>11</v>
      </c>
      <c r="F3845" s="386">
        <v>2023</v>
      </c>
      <c r="G3845" s="388">
        <v>122.53571428571429</v>
      </c>
      <c r="H3845" s="388">
        <v>28</v>
      </c>
      <c r="I3845" s="388">
        <v>11.436666666666667</v>
      </c>
      <c r="J3845" s="388">
        <v>2.8908999999999998</v>
      </c>
      <c r="K3845" s="386" t="s">
        <v>72</v>
      </c>
      <c r="L3845" s="386" t="s">
        <v>72</v>
      </c>
      <c r="M3845" s="386" t="s">
        <v>244</v>
      </c>
      <c r="N3845" s="386" t="s">
        <v>62</v>
      </c>
      <c r="O3845" s="386" t="s">
        <v>73</v>
      </c>
      <c r="P3845" s="386" t="s">
        <v>60</v>
      </c>
      <c r="Q3845" s="386" t="s">
        <v>74</v>
      </c>
      <c r="R3845" s="386"/>
      <c r="S3845" s="386"/>
      <c r="T3845" s="386" t="s">
        <v>393</v>
      </c>
      <c r="U3845" s="386" t="s">
        <v>411</v>
      </c>
    </row>
    <row r="3846" spans="1:21">
      <c r="A3846" s="386" t="s">
        <v>72</v>
      </c>
      <c r="B3846" s="386" t="s">
        <v>8</v>
      </c>
      <c r="C3846" s="386"/>
      <c r="D3846" s="387">
        <v>45231</v>
      </c>
      <c r="E3846" s="386">
        <v>11</v>
      </c>
      <c r="F3846" s="386">
        <v>2023</v>
      </c>
      <c r="G3846" s="388">
        <v>122.53571428571429</v>
      </c>
      <c r="H3846" s="388">
        <v>28</v>
      </c>
      <c r="I3846" s="388">
        <v>11.436666666666667</v>
      </c>
      <c r="J3846" s="388">
        <v>6.4836999999999998</v>
      </c>
      <c r="K3846" s="386" t="s">
        <v>72</v>
      </c>
      <c r="L3846" s="386" t="s">
        <v>72</v>
      </c>
      <c r="M3846" s="386" t="s">
        <v>244</v>
      </c>
      <c r="N3846" s="386" t="s">
        <v>62</v>
      </c>
      <c r="O3846" s="386" t="s">
        <v>73</v>
      </c>
      <c r="P3846" s="386" t="s">
        <v>60</v>
      </c>
      <c r="Q3846" s="386" t="s">
        <v>74</v>
      </c>
      <c r="R3846" s="386"/>
      <c r="S3846" s="386"/>
      <c r="T3846" s="386" t="s">
        <v>393</v>
      </c>
      <c r="U3846" s="386" t="s">
        <v>411</v>
      </c>
    </row>
    <row r="3847" spans="1:21">
      <c r="A3847" s="386" t="s">
        <v>72</v>
      </c>
      <c r="B3847" s="386" t="s">
        <v>9</v>
      </c>
      <c r="C3847" s="386"/>
      <c r="D3847" s="387">
        <v>45231</v>
      </c>
      <c r="E3847" s="386">
        <v>11</v>
      </c>
      <c r="F3847" s="386">
        <v>2023</v>
      </c>
      <c r="G3847" s="388">
        <v>73</v>
      </c>
      <c r="H3847" s="388">
        <v>28</v>
      </c>
      <c r="I3847" s="388">
        <v>6.8133333333333335</v>
      </c>
      <c r="J3847" s="388">
        <v>2.77182</v>
      </c>
      <c r="K3847" s="386" t="s">
        <v>72</v>
      </c>
      <c r="L3847" s="386" t="s">
        <v>72</v>
      </c>
      <c r="M3847" s="386" t="s">
        <v>244</v>
      </c>
      <c r="N3847" s="386" t="s">
        <v>62</v>
      </c>
      <c r="O3847" s="386" t="s">
        <v>73</v>
      </c>
      <c r="P3847" s="386" t="s">
        <v>60</v>
      </c>
      <c r="Q3847" s="386" t="s">
        <v>74</v>
      </c>
      <c r="R3847" s="386"/>
      <c r="S3847" s="386"/>
      <c r="T3847" s="386" t="s">
        <v>393</v>
      </c>
      <c r="U3847" s="386" t="s">
        <v>411</v>
      </c>
    </row>
    <row r="3848" spans="1:21">
      <c r="A3848" s="386" t="s">
        <v>72</v>
      </c>
      <c r="B3848" s="386" t="s">
        <v>10</v>
      </c>
      <c r="C3848" s="386"/>
      <c r="D3848" s="387">
        <v>45231</v>
      </c>
      <c r="E3848" s="386">
        <v>11</v>
      </c>
      <c r="F3848" s="386">
        <v>2023</v>
      </c>
      <c r="G3848" s="388">
        <v>20.857142857142858</v>
      </c>
      <c r="H3848" s="388">
        <v>28</v>
      </c>
      <c r="I3848" s="388">
        <v>1.9466666666666668</v>
      </c>
      <c r="J3848" s="388">
        <v>6.4843000000000002</v>
      </c>
      <c r="K3848" s="386" t="s">
        <v>72</v>
      </c>
      <c r="L3848" s="386" t="s">
        <v>72</v>
      </c>
      <c r="M3848" s="386" t="s">
        <v>244</v>
      </c>
      <c r="N3848" s="386" t="s">
        <v>62</v>
      </c>
      <c r="O3848" s="386" t="s">
        <v>73</v>
      </c>
      <c r="P3848" s="386" t="s">
        <v>60</v>
      </c>
      <c r="Q3848" s="386" t="s">
        <v>74</v>
      </c>
      <c r="R3848" s="386"/>
      <c r="S3848" s="386"/>
      <c r="T3848" s="386" t="s">
        <v>393</v>
      </c>
      <c r="U3848" s="386" t="s">
        <v>411</v>
      </c>
    </row>
    <row r="3849" spans="1:21">
      <c r="A3849" s="386" t="s">
        <v>72</v>
      </c>
      <c r="B3849" s="386" t="s">
        <v>5</v>
      </c>
      <c r="C3849" s="386"/>
      <c r="D3849" s="387">
        <v>45231</v>
      </c>
      <c r="E3849" s="386">
        <v>11</v>
      </c>
      <c r="F3849" s="386">
        <v>2023</v>
      </c>
      <c r="G3849" s="388">
        <v>93.857142857142861</v>
      </c>
      <c r="H3849" s="388">
        <v>28</v>
      </c>
      <c r="I3849" s="388">
        <v>8.76</v>
      </c>
      <c r="J3849" s="388">
        <v>-19.350000000000001</v>
      </c>
      <c r="K3849" s="386" t="s">
        <v>72</v>
      </c>
      <c r="L3849" s="386" t="s">
        <v>72</v>
      </c>
      <c r="M3849" s="386" t="s">
        <v>244</v>
      </c>
      <c r="N3849" s="386" t="s">
        <v>62</v>
      </c>
      <c r="O3849" s="386" t="s">
        <v>73</v>
      </c>
      <c r="P3849" s="386" t="s">
        <v>60</v>
      </c>
      <c r="Q3849" s="386" t="s">
        <v>74</v>
      </c>
      <c r="R3849" s="386"/>
      <c r="S3849" s="386"/>
      <c r="T3849" s="386" t="s">
        <v>393</v>
      </c>
      <c r="U3849" s="386" t="s">
        <v>411</v>
      </c>
    </row>
    <row r="3850" spans="1:21">
      <c r="A3850" s="386" t="s">
        <v>72</v>
      </c>
      <c r="B3850" s="386" t="s">
        <v>127</v>
      </c>
      <c r="C3850" s="386"/>
      <c r="D3850" s="387">
        <v>45231</v>
      </c>
      <c r="E3850" s="386">
        <v>11</v>
      </c>
      <c r="F3850" s="386">
        <v>2023</v>
      </c>
      <c r="G3850" s="388">
        <v>122.53571428571429</v>
      </c>
      <c r="H3850" s="388">
        <v>28</v>
      </c>
      <c r="I3850" s="388">
        <v>11.436666666666667</v>
      </c>
      <c r="J3850" s="388">
        <v>0.25833</v>
      </c>
      <c r="K3850" s="386" t="s">
        <v>72</v>
      </c>
      <c r="L3850" s="386" t="s">
        <v>72</v>
      </c>
      <c r="M3850" s="386" t="s">
        <v>244</v>
      </c>
      <c r="N3850" s="386" t="s">
        <v>62</v>
      </c>
      <c r="O3850" s="386" t="s">
        <v>73</v>
      </c>
      <c r="P3850" s="386" t="s">
        <v>60</v>
      </c>
      <c r="Q3850" s="386" t="s">
        <v>74</v>
      </c>
      <c r="R3850" s="386"/>
      <c r="S3850" s="386"/>
      <c r="T3850" s="386" t="s">
        <v>393</v>
      </c>
      <c r="U3850" s="386" t="s">
        <v>411</v>
      </c>
    </row>
    <row r="3851" spans="1:21">
      <c r="A3851" s="386" t="s">
        <v>72</v>
      </c>
      <c r="B3851" s="386" t="s">
        <v>128</v>
      </c>
      <c r="C3851" s="386"/>
      <c r="D3851" s="387">
        <v>45231</v>
      </c>
      <c r="E3851" s="386">
        <v>11</v>
      </c>
      <c r="F3851" s="386">
        <v>2023</v>
      </c>
      <c r="G3851" s="388">
        <v>122.53571428571429</v>
      </c>
      <c r="H3851" s="388">
        <v>28</v>
      </c>
      <c r="I3851" s="388">
        <v>11.436666666666667</v>
      </c>
      <c r="J3851" s="388">
        <v>0</v>
      </c>
      <c r="K3851" s="386" t="s">
        <v>72</v>
      </c>
      <c r="L3851" s="386" t="s">
        <v>72</v>
      </c>
      <c r="M3851" s="386" t="s">
        <v>244</v>
      </c>
      <c r="N3851" s="386" t="s">
        <v>62</v>
      </c>
      <c r="O3851" s="386" t="s">
        <v>73</v>
      </c>
      <c r="P3851" s="386" t="s">
        <v>60</v>
      </c>
      <c r="Q3851" s="386" t="s">
        <v>74</v>
      </c>
      <c r="R3851" s="386"/>
      <c r="S3851" s="386"/>
      <c r="T3851" s="386" t="s">
        <v>393</v>
      </c>
      <c r="U3851" s="386" t="s">
        <v>411</v>
      </c>
    </row>
    <row r="3852" spans="1:21">
      <c r="A3852" s="386" t="s">
        <v>72</v>
      </c>
      <c r="B3852" s="386" t="s">
        <v>12</v>
      </c>
      <c r="C3852" s="386"/>
      <c r="D3852" s="387">
        <v>45231</v>
      </c>
      <c r="E3852" s="386">
        <v>11</v>
      </c>
      <c r="F3852" s="386">
        <v>2023</v>
      </c>
      <c r="G3852" s="388">
        <v>52.142857142857146</v>
      </c>
      <c r="H3852" s="388">
        <v>28</v>
      </c>
      <c r="I3852" s="388">
        <v>4.8666666666666663</v>
      </c>
      <c r="J3852" s="388">
        <v>0.46250000000000002</v>
      </c>
      <c r="K3852" s="386" t="s">
        <v>72</v>
      </c>
      <c r="L3852" s="386" t="s">
        <v>72</v>
      </c>
      <c r="M3852" s="386" t="s">
        <v>244</v>
      </c>
      <c r="N3852" s="386" t="s">
        <v>62</v>
      </c>
      <c r="O3852" s="386" t="s">
        <v>73</v>
      </c>
      <c r="P3852" s="386" t="s">
        <v>60</v>
      </c>
      <c r="Q3852" s="386" t="s">
        <v>74</v>
      </c>
      <c r="R3852" s="386"/>
      <c r="S3852" s="386"/>
      <c r="T3852" s="386" t="s">
        <v>393</v>
      </c>
      <c r="U3852" s="386" t="s">
        <v>411</v>
      </c>
    </row>
    <row r="3853" spans="1:21">
      <c r="A3853" s="386" t="s">
        <v>72</v>
      </c>
      <c r="B3853" s="386" t="s">
        <v>15</v>
      </c>
      <c r="C3853" s="386"/>
      <c r="D3853" s="387">
        <v>45231</v>
      </c>
      <c r="E3853" s="386">
        <v>11</v>
      </c>
      <c r="F3853" s="386">
        <v>2023</v>
      </c>
      <c r="G3853" s="388">
        <v>0</v>
      </c>
      <c r="H3853" s="388">
        <v>28</v>
      </c>
      <c r="I3853" s="388">
        <v>0</v>
      </c>
      <c r="J3853" s="388">
        <v>0</v>
      </c>
      <c r="K3853" s="386" t="s">
        <v>72</v>
      </c>
      <c r="L3853" s="386" t="s">
        <v>72</v>
      </c>
      <c r="M3853" s="386" t="s">
        <v>244</v>
      </c>
      <c r="N3853" s="386" t="s">
        <v>62</v>
      </c>
      <c r="O3853" s="386" t="s">
        <v>73</v>
      </c>
      <c r="P3853" s="386" t="s">
        <v>60</v>
      </c>
      <c r="Q3853" s="386" t="s">
        <v>74</v>
      </c>
      <c r="R3853" s="386"/>
      <c r="S3853" s="386"/>
      <c r="T3853" s="386" t="s">
        <v>393</v>
      </c>
      <c r="U3853" s="386" t="s">
        <v>411</v>
      </c>
    </row>
    <row r="3854" spans="1:21">
      <c r="A3854" s="386" t="s">
        <v>72</v>
      </c>
      <c r="B3854" s="386" t="s">
        <v>16</v>
      </c>
      <c r="C3854" s="386"/>
      <c r="D3854" s="387">
        <v>45231</v>
      </c>
      <c r="E3854" s="386">
        <v>11</v>
      </c>
      <c r="F3854" s="386">
        <v>2023</v>
      </c>
      <c r="G3854" s="388">
        <v>0</v>
      </c>
      <c r="H3854" s="388">
        <v>28</v>
      </c>
      <c r="I3854" s="388">
        <v>0</v>
      </c>
      <c r="J3854" s="388">
        <v>0</v>
      </c>
      <c r="K3854" s="386" t="s">
        <v>72</v>
      </c>
      <c r="L3854" s="386" t="s">
        <v>72</v>
      </c>
      <c r="M3854" s="386" t="s">
        <v>244</v>
      </c>
      <c r="N3854" s="386" t="s">
        <v>62</v>
      </c>
      <c r="O3854" s="386" t="s">
        <v>73</v>
      </c>
      <c r="P3854" s="386" t="s">
        <v>60</v>
      </c>
      <c r="Q3854" s="386" t="s">
        <v>74</v>
      </c>
      <c r="R3854" s="386"/>
      <c r="S3854" s="386"/>
      <c r="T3854" s="386" t="s">
        <v>393</v>
      </c>
      <c r="U3854" s="386" t="s">
        <v>411</v>
      </c>
    </row>
    <row r="3855" spans="1:21">
      <c r="A3855" s="386" t="s">
        <v>72</v>
      </c>
      <c r="B3855" s="386" t="s">
        <v>17</v>
      </c>
      <c r="C3855" s="386"/>
      <c r="D3855" s="387">
        <v>45231</v>
      </c>
      <c r="E3855" s="386">
        <v>11</v>
      </c>
      <c r="F3855" s="386">
        <v>2023</v>
      </c>
      <c r="G3855" s="388">
        <v>0</v>
      </c>
      <c r="H3855" s="388">
        <v>28</v>
      </c>
      <c r="I3855" s="388">
        <v>0</v>
      </c>
      <c r="J3855" s="388">
        <v>0</v>
      </c>
      <c r="K3855" s="386" t="s">
        <v>72</v>
      </c>
      <c r="L3855" s="386" t="s">
        <v>72</v>
      </c>
      <c r="M3855" s="386" t="s">
        <v>244</v>
      </c>
      <c r="N3855" s="386" t="s">
        <v>62</v>
      </c>
      <c r="O3855" s="386" t="s">
        <v>73</v>
      </c>
      <c r="P3855" s="386" t="s">
        <v>60</v>
      </c>
      <c r="Q3855" s="386" t="s">
        <v>74</v>
      </c>
      <c r="R3855" s="386"/>
      <c r="S3855" s="386"/>
      <c r="T3855" s="386" t="s">
        <v>393</v>
      </c>
      <c r="U3855" s="386" t="s">
        <v>411</v>
      </c>
    </row>
    <row r="3856" spans="1:21">
      <c r="A3856" s="386" t="s">
        <v>72</v>
      </c>
      <c r="B3856" s="386" t="s">
        <v>132</v>
      </c>
      <c r="C3856" s="386"/>
      <c r="D3856" s="387">
        <v>45231</v>
      </c>
      <c r="E3856" s="386">
        <v>11</v>
      </c>
      <c r="F3856" s="386">
        <v>2023</v>
      </c>
      <c r="G3856" s="388">
        <v>0</v>
      </c>
      <c r="H3856" s="388">
        <v>28</v>
      </c>
      <c r="I3856" s="388">
        <v>0</v>
      </c>
      <c r="J3856" s="388">
        <v>0</v>
      </c>
      <c r="K3856" s="386" t="s">
        <v>72</v>
      </c>
      <c r="L3856" s="386" t="s">
        <v>72</v>
      </c>
      <c r="M3856" s="386" t="s">
        <v>244</v>
      </c>
      <c r="N3856" s="386" t="s">
        <v>62</v>
      </c>
      <c r="O3856" s="386" t="s">
        <v>73</v>
      </c>
      <c r="P3856" s="386" t="s">
        <v>60</v>
      </c>
      <c r="Q3856" s="386" t="s">
        <v>74</v>
      </c>
      <c r="R3856" s="386"/>
      <c r="S3856" s="386"/>
      <c r="T3856" s="386" t="s">
        <v>393</v>
      </c>
      <c r="U3856" s="386" t="s">
        <v>411</v>
      </c>
    </row>
    <row r="3857" spans="1:21">
      <c r="A3857" s="386" t="s">
        <v>72</v>
      </c>
      <c r="B3857" s="386" t="s">
        <v>13</v>
      </c>
      <c r="C3857" s="386"/>
      <c r="D3857" s="387">
        <v>45231</v>
      </c>
      <c r="E3857" s="386">
        <v>11</v>
      </c>
      <c r="F3857" s="386">
        <v>2023</v>
      </c>
      <c r="G3857" s="388">
        <v>0</v>
      </c>
      <c r="H3857" s="388">
        <v>28</v>
      </c>
      <c r="I3857" s="388">
        <v>0</v>
      </c>
      <c r="J3857" s="388">
        <v>0</v>
      </c>
      <c r="K3857" s="386" t="s">
        <v>72</v>
      </c>
      <c r="L3857" s="386" t="s">
        <v>72</v>
      </c>
      <c r="M3857" s="386" t="s">
        <v>244</v>
      </c>
      <c r="N3857" s="386" t="s">
        <v>62</v>
      </c>
      <c r="O3857" s="386" t="s">
        <v>73</v>
      </c>
      <c r="P3857" s="386" t="s">
        <v>60</v>
      </c>
      <c r="Q3857" s="386" t="s">
        <v>74</v>
      </c>
      <c r="R3857" s="386"/>
      <c r="S3857" s="386"/>
      <c r="T3857" s="386" t="s">
        <v>393</v>
      </c>
      <c r="U3857" s="386" t="s">
        <v>411</v>
      </c>
    </row>
    <row r="3858" spans="1:21">
      <c r="A3858" s="386" t="s">
        <v>72</v>
      </c>
      <c r="B3858" s="386" t="s">
        <v>14</v>
      </c>
      <c r="C3858" s="386"/>
      <c r="D3858" s="387">
        <v>45231</v>
      </c>
      <c r="E3858" s="386">
        <v>11</v>
      </c>
      <c r="F3858" s="386">
        <v>2023</v>
      </c>
      <c r="G3858" s="388">
        <v>0</v>
      </c>
      <c r="H3858" s="388">
        <v>28</v>
      </c>
      <c r="I3858" s="388">
        <v>0</v>
      </c>
      <c r="J3858" s="388">
        <v>0</v>
      </c>
      <c r="K3858" s="386" t="s">
        <v>72</v>
      </c>
      <c r="L3858" s="386" t="s">
        <v>72</v>
      </c>
      <c r="M3858" s="386" t="s">
        <v>244</v>
      </c>
      <c r="N3858" s="386" t="s">
        <v>62</v>
      </c>
      <c r="O3858" s="386" t="s">
        <v>73</v>
      </c>
      <c r="P3858" s="386" t="s">
        <v>60</v>
      </c>
      <c r="Q3858" s="386" t="s">
        <v>74</v>
      </c>
      <c r="R3858" s="386"/>
      <c r="S3858" s="386"/>
      <c r="T3858" s="386" t="s">
        <v>393</v>
      </c>
      <c r="U3858" s="386" t="s">
        <v>411</v>
      </c>
    </row>
    <row r="3859" spans="1:21">
      <c r="A3859" s="386" t="s">
        <v>75</v>
      </c>
      <c r="B3859" s="386" t="s">
        <v>7</v>
      </c>
      <c r="C3859" s="386"/>
      <c r="D3859" s="387">
        <v>45231</v>
      </c>
      <c r="E3859" s="386">
        <v>11</v>
      </c>
      <c r="F3859" s="386">
        <v>2023</v>
      </c>
      <c r="G3859" s="388">
        <v>50</v>
      </c>
      <c r="H3859" s="388">
        <v>28</v>
      </c>
      <c r="I3859" s="388">
        <v>4.666666666666667</v>
      </c>
      <c r="J3859" s="388">
        <v>11.84</v>
      </c>
      <c r="K3859" s="386" t="s">
        <v>75</v>
      </c>
      <c r="L3859" s="386" t="s">
        <v>75</v>
      </c>
      <c r="M3859" s="386" t="s">
        <v>244</v>
      </c>
      <c r="N3859" s="386" t="s">
        <v>62</v>
      </c>
      <c r="O3859" s="386" t="s">
        <v>76</v>
      </c>
      <c r="P3859" s="386" t="s">
        <v>46</v>
      </c>
      <c r="Q3859" s="386" t="s">
        <v>77</v>
      </c>
      <c r="R3859" s="386"/>
      <c r="S3859" s="386"/>
      <c r="T3859" s="386" t="s">
        <v>393</v>
      </c>
      <c r="U3859" s="386" t="s">
        <v>411</v>
      </c>
    </row>
    <row r="3860" spans="1:21">
      <c r="A3860" s="386" t="s">
        <v>75</v>
      </c>
      <c r="B3860" s="386" t="s">
        <v>8</v>
      </c>
      <c r="C3860" s="386"/>
      <c r="D3860" s="387">
        <v>45231</v>
      </c>
      <c r="E3860" s="386">
        <v>11</v>
      </c>
      <c r="F3860" s="386">
        <v>2023</v>
      </c>
      <c r="G3860" s="388">
        <v>25</v>
      </c>
      <c r="H3860" s="388">
        <v>28</v>
      </c>
      <c r="I3860" s="388">
        <v>2.3333333333333335</v>
      </c>
      <c r="J3860" s="388">
        <v>0</v>
      </c>
      <c r="K3860" s="386" t="s">
        <v>75</v>
      </c>
      <c r="L3860" s="386" t="s">
        <v>75</v>
      </c>
      <c r="M3860" s="386" t="s">
        <v>244</v>
      </c>
      <c r="N3860" s="386" t="s">
        <v>62</v>
      </c>
      <c r="O3860" s="386" t="s">
        <v>76</v>
      </c>
      <c r="P3860" s="386" t="s">
        <v>46</v>
      </c>
      <c r="Q3860" s="386" t="s">
        <v>77</v>
      </c>
      <c r="R3860" s="386"/>
      <c r="S3860" s="386"/>
      <c r="T3860" s="386" t="s">
        <v>393</v>
      </c>
      <c r="U3860" s="386" t="s">
        <v>411</v>
      </c>
    </row>
    <row r="3861" spans="1:21">
      <c r="A3861" s="386" t="s">
        <v>75</v>
      </c>
      <c r="B3861" s="386" t="s">
        <v>9</v>
      </c>
      <c r="C3861" s="386"/>
      <c r="D3861" s="387">
        <v>45231</v>
      </c>
      <c r="E3861" s="386">
        <v>11</v>
      </c>
      <c r="F3861" s="386">
        <v>2023</v>
      </c>
      <c r="G3861" s="388">
        <v>20</v>
      </c>
      <c r="H3861" s="388">
        <v>28</v>
      </c>
      <c r="I3861" s="388">
        <v>1.8666666666666667</v>
      </c>
      <c r="J3861" s="388">
        <v>0.91488000000000003</v>
      </c>
      <c r="K3861" s="386" t="s">
        <v>75</v>
      </c>
      <c r="L3861" s="386" t="s">
        <v>75</v>
      </c>
      <c r="M3861" s="386" t="s">
        <v>244</v>
      </c>
      <c r="N3861" s="386" t="s">
        <v>62</v>
      </c>
      <c r="O3861" s="386" t="s">
        <v>76</v>
      </c>
      <c r="P3861" s="386" t="s">
        <v>46</v>
      </c>
      <c r="Q3861" s="386" t="s">
        <v>77</v>
      </c>
      <c r="R3861" s="386"/>
      <c r="S3861" s="386"/>
      <c r="T3861" s="386" t="s">
        <v>393</v>
      </c>
      <c r="U3861" s="386" t="s">
        <v>411</v>
      </c>
    </row>
    <row r="3862" spans="1:21">
      <c r="A3862" s="386" t="s">
        <v>75</v>
      </c>
      <c r="B3862" s="386" t="s">
        <v>10</v>
      </c>
      <c r="C3862" s="386"/>
      <c r="D3862" s="387">
        <v>45231</v>
      </c>
      <c r="E3862" s="386">
        <v>11</v>
      </c>
      <c r="F3862" s="386">
        <v>2023</v>
      </c>
      <c r="G3862" s="388">
        <v>5</v>
      </c>
      <c r="H3862" s="388">
        <v>28</v>
      </c>
      <c r="I3862" s="388">
        <v>0.46666666666666667</v>
      </c>
      <c r="J3862" s="388">
        <v>0</v>
      </c>
      <c r="K3862" s="386" t="s">
        <v>75</v>
      </c>
      <c r="L3862" s="386" t="s">
        <v>75</v>
      </c>
      <c r="M3862" s="386" t="s">
        <v>244</v>
      </c>
      <c r="N3862" s="386" t="s">
        <v>62</v>
      </c>
      <c r="O3862" s="386" t="s">
        <v>76</v>
      </c>
      <c r="P3862" s="386" t="s">
        <v>46</v>
      </c>
      <c r="Q3862" s="386" t="s">
        <v>77</v>
      </c>
      <c r="R3862" s="386"/>
      <c r="S3862" s="386"/>
      <c r="T3862" s="386" t="s">
        <v>393</v>
      </c>
      <c r="U3862" s="386" t="s">
        <v>411</v>
      </c>
    </row>
    <row r="3863" spans="1:21">
      <c r="A3863" s="386" t="s">
        <v>75</v>
      </c>
      <c r="B3863" s="386" t="s">
        <v>5</v>
      </c>
      <c r="C3863" s="386"/>
      <c r="D3863" s="387">
        <v>45231</v>
      </c>
      <c r="E3863" s="386">
        <v>11</v>
      </c>
      <c r="F3863" s="386">
        <v>2023</v>
      </c>
      <c r="G3863" s="388">
        <v>15</v>
      </c>
      <c r="H3863" s="388">
        <v>28</v>
      </c>
      <c r="I3863" s="388">
        <v>1.4</v>
      </c>
      <c r="J3863" s="388">
        <v>0</v>
      </c>
      <c r="K3863" s="386" t="s">
        <v>75</v>
      </c>
      <c r="L3863" s="386" t="s">
        <v>75</v>
      </c>
      <c r="M3863" s="386" t="s">
        <v>244</v>
      </c>
      <c r="N3863" s="386" t="s">
        <v>62</v>
      </c>
      <c r="O3863" s="386" t="s">
        <v>76</v>
      </c>
      <c r="P3863" s="386" t="s">
        <v>46</v>
      </c>
      <c r="Q3863" s="386" t="s">
        <v>77</v>
      </c>
      <c r="R3863" s="386"/>
      <c r="S3863" s="386"/>
      <c r="T3863" s="386" t="s">
        <v>393</v>
      </c>
      <c r="U3863" s="386" t="s">
        <v>411</v>
      </c>
    </row>
    <row r="3864" spans="1:21">
      <c r="A3864" s="386" t="s">
        <v>75</v>
      </c>
      <c r="B3864" s="386" t="s">
        <v>11</v>
      </c>
      <c r="C3864" s="386"/>
      <c r="D3864" s="387">
        <v>45231</v>
      </c>
      <c r="E3864" s="386">
        <v>11</v>
      </c>
      <c r="F3864" s="386">
        <v>2023</v>
      </c>
      <c r="G3864" s="388">
        <v>50</v>
      </c>
      <c r="H3864" s="388">
        <v>28</v>
      </c>
      <c r="I3864" s="388">
        <v>4.666666666666667</v>
      </c>
      <c r="J3864" s="388">
        <v>11</v>
      </c>
      <c r="K3864" s="386" t="s">
        <v>75</v>
      </c>
      <c r="L3864" s="386" t="s">
        <v>75</v>
      </c>
      <c r="M3864" s="386" t="s">
        <v>244</v>
      </c>
      <c r="N3864" s="386" t="s">
        <v>62</v>
      </c>
      <c r="O3864" s="386" t="s">
        <v>76</v>
      </c>
      <c r="P3864" s="386" t="s">
        <v>46</v>
      </c>
      <c r="Q3864" s="386" t="s">
        <v>77</v>
      </c>
      <c r="R3864" s="386"/>
      <c r="S3864" s="386"/>
      <c r="T3864" s="386" t="s">
        <v>393</v>
      </c>
      <c r="U3864" s="386" t="s">
        <v>411</v>
      </c>
    </row>
    <row r="3865" spans="1:21">
      <c r="A3865" s="386" t="s">
        <v>75</v>
      </c>
      <c r="B3865" s="386" t="s">
        <v>12</v>
      </c>
      <c r="C3865" s="386"/>
      <c r="D3865" s="387">
        <v>45231</v>
      </c>
      <c r="E3865" s="386">
        <v>11</v>
      </c>
      <c r="F3865" s="386">
        <v>2023</v>
      </c>
      <c r="G3865" s="388">
        <v>10</v>
      </c>
      <c r="H3865" s="388">
        <v>28</v>
      </c>
      <c r="I3865" s="388">
        <v>0.93333333333333335</v>
      </c>
      <c r="J3865" s="388">
        <v>0</v>
      </c>
      <c r="K3865" s="386" t="s">
        <v>75</v>
      </c>
      <c r="L3865" s="386" t="s">
        <v>75</v>
      </c>
      <c r="M3865" s="386" t="s">
        <v>244</v>
      </c>
      <c r="N3865" s="386" t="s">
        <v>62</v>
      </c>
      <c r="O3865" s="386" t="s">
        <v>76</v>
      </c>
      <c r="P3865" s="386" t="s">
        <v>46</v>
      </c>
      <c r="Q3865" s="386" t="s">
        <v>77</v>
      </c>
      <c r="R3865" s="386"/>
      <c r="S3865" s="386"/>
      <c r="T3865" s="386" t="s">
        <v>393</v>
      </c>
      <c r="U3865" s="386" t="s">
        <v>411</v>
      </c>
    </row>
    <row r="3866" spans="1:21">
      <c r="A3866" s="386" t="s">
        <v>75</v>
      </c>
      <c r="B3866" s="386" t="s">
        <v>15</v>
      </c>
      <c r="C3866" s="386"/>
      <c r="D3866" s="387">
        <v>45231</v>
      </c>
      <c r="E3866" s="386">
        <v>11</v>
      </c>
      <c r="F3866" s="386">
        <v>2023</v>
      </c>
      <c r="G3866" s="388">
        <v>5</v>
      </c>
      <c r="H3866" s="388">
        <v>28</v>
      </c>
      <c r="I3866" s="388">
        <v>0.46666666666666667</v>
      </c>
      <c r="J3866" s="388">
        <v>0</v>
      </c>
      <c r="K3866" s="386" t="s">
        <v>75</v>
      </c>
      <c r="L3866" s="386" t="s">
        <v>75</v>
      </c>
      <c r="M3866" s="386" t="s">
        <v>244</v>
      </c>
      <c r="N3866" s="386" t="s">
        <v>62</v>
      </c>
      <c r="O3866" s="386" t="s">
        <v>76</v>
      </c>
      <c r="P3866" s="386" t="s">
        <v>46</v>
      </c>
      <c r="Q3866" s="386" t="s">
        <v>77</v>
      </c>
      <c r="R3866" s="386"/>
      <c r="S3866" s="386"/>
      <c r="T3866" s="386" t="s">
        <v>393</v>
      </c>
      <c r="U3866" s="386" t="s">
        <v>411</v>
      </c>
    </row>
    <row r="3867" spans="1:21">
      <c r="A3867" s="386" t="s">
        <v>75</v>
      </c>
      <c r="B3867" s="386" t="s">
        <v>16</v>
      </c>
      <c r="C3867" s="386"/>
      <c r="D3867" s="387">
        <v>45231</v>
      </c>
      <c r="E3867" s="386">
        <v>11</v>
      </c>
      <c r="F3867" s="386">
        <v>2023</v>
      </c>
      <c r="G3867" s="388">
        <v>5</v>
      </c>
      <c r="H3867" s="388">
        <v>28</v>
      </c>
      <c r="I3867" s="388">
        <v>0.46666666666666667</v>
      </c>
      <c r="J3867" s="388">
        <v>0</v>
      </c>
      <c r="K3867" s="386" t="s">
        <v>75</v>
      </c>
      <c r="L3867" s="386" t="s">
        <v>75</v>
      </c>
      <c r="M3867" s="386" t="s">
        <v>244</v>
      </c>
      <c r="N3867" s="386" t="s">
        <v>62</v>
      </c>
      <c r="O3867" s="386" t="s">
        <v>76</v>
      </c>
      <c r="P3867" s="386" t="s">
        <v>46</v>
      </c>
      <c r="Q3867" s="386" t="s">
        <v>77</v>
      </c>
      <c r="R3867" s="386"/>
      <c r="S3867" s="386"/>
      <c r="T3867" s="386" t="s">
        <v>393</v>
      </c>
      <c r="U3867" s="386" t="s">
        <v>411</v>
      </c>
    </row>
    <row r="3868" spans="1:21">
      <c r="A3868" s="386" t="s">
        <v>75</v>
      </c>
      <c r="B3868" s="386" t="s">
        <v>17</v>
      </c>
      <c r="C3868" s="386"/>
      <c r="D3868" s="387">
        <v>45231</v>
      </c>
      <c r="E3868" s="386">
        <v>11</v>
      </c>
      <c r="F3868" s="386">
        <v>2023</v>
      </c>
      <c r="G3868" s="388">
        <v>5</v>
      </c>
      <c r="H3868" s="388">
        <v>28</v>
      </c>
      <c r="I3868" s="388">
        <v>0.46666666666666667</v>
      </c>
      <c r="J3868" s="388">
        <v>0</v>
      </c>
      <c r="K3868" s="386" t="s">
        <v>75</v>
      </c>
      <c r="L3868" s="386" t="s">
        <v>75</v>
      </c>
      <c r="M3868" s="386" t="s">
        <v>244</v>
      </c>
      <c r="N3868" s="386" t="s">
        <v>62</v>
      </c>
      <c r="O3868" s="386" t="s">
        <v>76</v>
      </c>
      <c r="P3868" s="386" t="s">
        <v>46</v>
      </c>
      <c r="Q3868" s="386" t="s">
        <v>77</v>
      </c>
      <c r="R3868" s="386"/>
      <c r="S3868" s="386"/>
      <c r="T3868" s="386" t="s">
        <v>393</v>
      </c>
      <c r="U3868" s="386" t="s">
        <v>411</v>
      </c>
    </row>
    <row r="3869" spans="1:21">
      <c r="A3869" s="386" t="s">
        <v>75</v>
      </c>
      <c r="B3869" s="386" t="s">
        <v>132</v>
      </c>
      <c r="C3869" s="386"/>
      <c r="D3869" s="387">
        <v>45231</v>
      </c>
      <c r="E3869" s="386">
        <v>11</v>
      </c>
      <c r="F3869" s="386">
        <v>2023</v>
      </c>
      <c r="G3869" s="388">
        <v>0</v>
      </c>
      <c r="H3869" s="388">
        <v>28</v>
      </c>
      <c r="I3869" s="388">
        <v>0</v>
      </c>
      <c r="J3869" s="388">
        <v>0</v>
      </c>
      <c r="K3869" s="386" t="s">
        <v>75</v>
      </c>
      <c r="L3869" s="386" t="s">
        <v>75</v>
      </c>
      <c r="M3869" s="386" t="s">
        <v>244</v>
      </c>
      <c r="N3869" s="386" t="s">
        <v>62</v>
      </c>
      <c r="O3869" s="386" t="s">
        <v>76</v>
      </c>
      <c r="P3869" s="386" t="s">
        <v>46</v>
      </c>
      <c r="Q3869" s="386" t="s">
        <v>77</v>
      </c>
      <c r="R3869" s="386"/>
      <c r="S3869" s="386"/>
      <c r="T3869" s="386" t="s">
        <v>393</v>
      </c>
      <c r="U3869" s="386" t="s">
        <v>411</v>
      </c>
    </row>
    <row r="3870" spans="1:21">
      <c r="A3870" s="386" t="s">
        <v>75</v>
      </c>
      <c r="B3870" s="386" t="s">
        <v>13</v>
      </c>
      <c r="C3870" s="386"/>
      <c r="D3870" s="387">
        <v>45231</v>
      </c>
      <c r="E3870" s="386">
        <v>11</v>
      </c>
      <c r="F3870" s="386">
        <v>2023</v>
      </c>
      <c r="G3870" s="388">
        <v>0</v>
      </c>
      <c r="H3870" s="388">
        <v>28</v>
      </c>
      <c r="I3870" s="388">
        <v>0</v>
      </c>
      <c r="J3870" s="388">
        <v>0</v>
      </c>
      <c r="K3870" s="386" t="s">
        <v>75</v>
      </c>
      <c r="L3870" s="386" t="s">
        <v>75</v>
      </c>
      <c r="M3870" s="386" t="s">
        <v>244</v>
      </c>
      <c r="N3870" s="386" t="s">
        <v>62</v>
      </c>
      <c r="O3870" s="386" t="s">
        <v>76</v>
      </c>
      <c r="P3870" s="386" t="s">
        <v>46</v>
      </c>
      <c r="Q3870" s="386" t="s">
        <v>77</v>
      </c>
      <c r="R3870" s="386"/>
      <c r="S3870" s="386"/>
      <c r="T3870" s="386" t="s">
        <v>393</v>
      </c>
      <c r="U3870" s="386" t="s">
        <v>411</v>
      </c>
    </row>
    <row r="3871" spans="1:21">
      <c r="A3871" s="386" t="s">
        <v>75</v>
      </c>
      <c r="B3871" s="386" t="s">
        <v>14</v>
      </c>
      <c r="C3871" s="386"/>
      <c r="D3871" s="387">
        <v>45231</v>
      </c>
      <c r="E3871" s="386">
        <v>11</v>
      </c>
      <c r="F3871" s="386">
        <v>2023</v>
      </c>
      <c r="G3871" s="388">
        <v>0</v>
      </c>
      <c r="H3871" s="388">
        <v>28</v>
      </c>
      <c r="I3871" s="388">
        <v>0</v>
      </c>
      <c r="J3871" s="388">
        <v>0</v>
      </c>
      <c r="K3871" s="386" t="s">
        <v>75</v>
      </c>
      <c r="L3871" s="386" t="s">
        <v>75</v>
      </c>
      <c r="M3871" s="386" t="s">
        <v>244</v>
      </c>
      <c r="N3871" s="386" t="s">
        <v>62</v>
      </c>
      <c r="O3871" s="386" t="s">
        <v>76</v>
      </c>
      <c r="P3871" s="386" t="s">
        <v>46</v>
      </c>
      <c r="Q3871" s="386" t="s">
        <v>77</v>
      </c>
      <c r="R3871" s="386"/>
      <c r="S3871" s="386"/>
      <c r="T3871" s="386" t="s">
        <v>393</v>
      </c>
      <c r="U3871" s="386" t="s">
        <v>411</v>
      </c>
    </row>
    <row r="3872" spans="1:21">
      <c r="A3872" s="386" t="s">
        <v>78</v>
      </c>
      <c r="B3872" s="386" t="s">
        <v>7</v>
      </c>
      <c r="C3872" s="386"/>
      <c r="D3872" s="387">
        <v>45231</v>
      </c>
      <c r="E3872" s="386">
        <v>11</v>
      </c>
      <c r="F3872" s="386">
        <v>2023</v>
      </c>
      <c r="G3872" s="388">
        <v>15.416666666666666</v>
      </c>
      <c r="H3872" s="388">
        <v>28</v>
      </c>
      <c r="I3872" s="388">
        <v>1.4388888888888887</v>
      </c>
      <c r="J3872" s="388">
        <v>0.17599999999999999</v>
      </c>
      <c r="K3872" s="386" t="s">
        <v>78</v>
      </c>
      <c r="L3872" s="386" t="s">
        <v>78</v>
      </c>
      <c r="M3872" s="386" t="s">
        <v>244</v>
      </c>
      <c r="N3872" s="386" t="s">
        <v>79</v>
      </c>
      <c r="O3872" s="386" t="s">
        <v>80</v>
      </c>
      <c r="P3872" s="386" t="s">
        <v>60</v>
      </c>
      <c r="Q3872" s="386" t="s">
        <v>81</v>
      </c>
      <c r="R3872" s="386"/>
      <c r="S3872" s="386"/>
      <c r="T3872" s="386" t="s">
        <v>393</v>
      </c>
      <c r="U3872" s="386" t="s">
        <v>411</v>
      </c>
    </row>
    <row r="3873" spans="1:21">
      <c r="A3873" s="386" t="s">
        <v>78</v>
      </c>
      <c r="B3873" s="386" t="s">
        <v>8</v>
      </c>
      <c r="C3873" s="386"/>
      <c r="D3873" s="387">
        <v>45231</v>
      </c>
      <c r="E3873" s="386">
        <v>11</v>
      </c>
      <c r="F3873" s="386">
        <v>2023</v>
      </c>
      <c r="G3873" s="388">
        <v>12.333333333333334</v>
      </c>
      <c r="H3873" s="388">
        <v>28</v>
      </c>
      <c r="I3873" s="388">
        <v>1.1511111111111112</v>
      </c>
      <c r="J3873" s="388">
        <v>0</v>
      </c>
      <c r="K3873" s="386" t="s">
        <v>78</v>
      </c>
      <c r="L3873" s="386" t="s">
        <v>78</v>
      </c>
      <c r="M3873" s="386" t="s">
        <v>244</v>
      </c>
      <c r="N3873" s="386" t="s">
        <v>79</v>
      </c>
      <c r="O3873" s="386" t="s">
        <v>80</v>
      </c>
      <c r="P3873" s="386" t="s">
        <v>60</v>
      </c>
      <c r="Q3873" s="386" t="s">
        <v>81</v>
      </c>
      <c r="R3873" s="386"/>
      <c r="S3873" s="386"/>
      <c r="T3873" s="386" t="s">
        <v>393</v>
      </c>
      <c r="U3873" s="386" t="s">
        <v>411</v>
      </c>
    </row>
    <row r="3874" spans="1:21">
      <c r="A3874" s="386" t="s">
        <v>78</v>
      </c>
      <c r="B3874" s="386" t="s">
        <v>9</v>
      </c>
      <c r="C3874" s="386"/>
      <c r="D3874" s="387">
        <v>45231</v>
      </c>
      <c r="E3874" s="386">
        <v>11</v>
      </c>
      <c r="F3874" s="386">
        <v>2023</v>
      </c>
      <c r="G3874" s="388">
        <v>31.861111111111111</v>
      </c>
      <c r="H3874" s="388">
        <v>28</v>
      </c>
      <c r="I3874" s="388">
        <v>2.9737037037037037</v>
      </c>
      <c r="J3874" s="388">
        <v>1</v>
      </c>
      <c r="K3874" s="386" t="s">
        <v>78</v>
      </c>
      <c r="L3874" s="386" t="s">
        <v>78</v>
      </c>
      <c r="M3874" s="386" t="s">
        <v>244</v>
      </c>
      <c r="N3874" s="386" t="s">
        <v>79</v>
      </c>
      <c r="O3874" s="386" t="s">
        <v>80</v>
      </c>
      <c r="P3874" s="386" t="s">
        <v>60</v>
      </c>
      <c r="Q3874" s="386" t="s">
        <v>81</v>
      </c>
      <c r="R3874" s="386"/>
      <c r="S3874" s="386"/>
      <c r="T3874" s="386" t="s">
        <v>393</v>
      </c>
      <c r="U3874" s="386" t="s">
        <v>411</v>
      </c>
    </row>
    <row r="3875" spans="1:21">
      <c r="A3875" s="386" t="s">
        <v>78</v>
      </c>
      <c r="B3875" s="386" t="s">
        <v>10</v>
      </c>
      <c r="C3875" s="386"/>
      <c r="D3875" s="387">
        <v>45231</v>
      </c>
      <c r="E3875" s="386">
        <v>11</v>
      </c>
      <c r="F3875" s="386">
        <v>2023</v>
      </c>
      <c r="G3875" s="388">
        <v>3.0833333333333335</v>
      </c>
      <c r="H3875" s="388">
        <v>28</v>
      </c>
      <c r="I3875" s="388">
        <v>0.2877777777777778</v>
      </c>
      <c r="J3875" s="388">
        <v>1.117</v>
      </c>
      <c r="K3875" s="386" t="s">
        <v>78</v>
      </c>
      <c r="L3875" s="386" t="s">
        <v>78</v>
      </c>
      <c r="M3875" s="386" t="s">
        <v>244</v>
      </c>
      <c r="N3875" s="386" t="s">
        <v>79</v>
      </c>
      <c r="O3875" s="386" t="s">
        <v>80</v>
      </c>
      <c r="P3875" s="386" t="s">
        <v>60</v>
      </c>
      <c r="Q3875" s="386" t="s">
        <v>81</v>
      </c>
      <c r="R3875" s="386"/>
      <c r="S3875" s="386"/>
      <c r="T3875" s="386" t="s">
        <v>393</v>
      </c>
      <c r="U3875" s="386" t="s">
        <v>411</v>
      </c>
    </row>
    <row r="3876" spans="1:21">
      <c r="A3876" s="386" t="s">
        <v>78</v>
      </c>
      <c r="B3876" s="386" t="s">
        <v>5</v>
      </c>
      <c r="C3876" s="386"/>
      <c r="D3876" s="387">
        <v>45231</v>
      </c>
      <c r="E3876" s="386">
        <v>11</v>
      </c>
      <c r="F3876" s="386">
        <v>2023</v>
      </c>
      <c r="G3876" s="388">
        <v>16.444444444444443</v>
      </c>
      <c r="H3876" s="388">
        <v>28</v>
      </c>
      <c r="I3876" s="388">
        <v>1.5348148148148146</v>
      </c>
      <c r="J3876" s="388">
        <v>-1.6</v>
      </c>
      <c r="K3876" s="386" t="s">
        <v>78</v>
      </c>
      <c r="L3876" s="386" t="s">
        <v>78</v>
      </c>
      <c r="M3876" s="386" t="s">
        <v>244</v>
      </c>
      <c r="N3876" s="386" t="s">
        <v>79</v>
      </c>
      <c r="O3876" s="386" t="s">
        <v>80</v>
      </c>
      <c r="P3876" s="386" t="s">
        <v>60</v>
      </c>
      <c r="Q3876" s="386" t="s">
        <v>81</v>
      </c>
      <c r="R3876" s="386"/>
      <c r="S3876" s="386"/>
      <c r="T3876" s="386" t="s">
        <v>393</v>
      </c>
      <c r="U3876" s="386" t="s">
        <v>411</v>
      </c>
    </row>
    <row r="3877" spans="1:21">
      <c r="A3877" s="386" t="s">
        <v>78</v>
      </c>
      <c r="B3877" s="386" t="s">
        <v>11</v>
      </c>
      <c r="C3877" s="386"/>
      <c r="D3877" s="387">
        <v>45231</v>
      </c>
      <c r="E3877" s="386">
        <v>11</v>
      </c>
      <c r="F3877" s="386">
        <v>2023</v>
      </c>
      <c r="G3877" s="388">
        <v>94.555555555555557</v>
      </c>
      <c r="H3877" s="388">
        <v>28</v>
      </c>
      <c r="I3877" s="388">
        <v>8.8251851851851857</v>
      </c>
      <c r="J3877" s="388">
        <v>0.01</v>
      </c>
      <c r="K3877" s="386" t="s">
        <v>78</v>
      </c>
      <c r="L3877" s="386" t="s">
        <v>78</v>
      </c>
      <c r="M3877" s="386" t="s">
        <v>244</v>
      </c>
      <c r="N3877" s="386" t="s">
        <v>79</v>
      </c>
      <c r="O3877" s="386" t="s">
        <v>80</v>
      </c>
      <c r="P3877" s="386" t="s">
        <v>60</v>
      </c>
      <c r="Q3877" s="386" t="s">
        <v>81</v>
      </c>
      <c r="R3877" s="386"/>
      <c r="S3877" s="386"/>
      <c r="T3877" s="386" t="s">
        <v>393</v>
      </c>
      <c r="U3877" s="386" t="s">
        <v>411</v>
      </c>
    </row>
    <row r="3878" spans="1:21">
      <c r="A3878" s="386" t="s">
        <v>78</v>
      </c>
      <c r="B3878" s="386" t="s">
        <v>12</v>
      </c>
      <c r="C3878" s="386"/>
      <c r="D3878" s="387">
        <v>45231</v>
      </c>
      <c r="E3878" s="386">
        <v>11</v>
      </c>
      <c r="F3878" s="386">
        <v>2023</v>
      </c>
      <c r="G3878" s="388">
        <v>10.277777777777779</v>
      </c>
      <c r="H3878" s="388">
        <v>28</v>
      </c>
      <c r="I3878" s="388">
        <v>0.95925925925925948</v>
      </c>
      <c r="J3878" s="388">
        <v>14.85</v>
      </c>
      <c r="K3878" s="386" t="s">
        <v>78</v>
      </c>
      <c r="L3878" s="386" t="s">
        <v>78</v>
      </c>
      <c r="M3878" s="386" t="s">
        <v>244</v>
      </c>
      <c r="N3878" s="386" t="s">
        <v>79</v>
      </c>
      <c r="O3878" s="386" t="s">
        <v>80</v>
      </c>
      <c r="P3878" s="386" t="s">
        <v>60</v>
      </c>
      <c r="Q3878" s="386" t="s">
        <v>81</v>
      </c>
      <c r="R3878" s="386"/>
      <c r="S3878" s="386"/>
      <c r="T3878" s="386" t="s">
        <v>393</v>
      </c>
      <c r="U3878" s="386" t="s">
        <v>411</v>
      </c>
    </row>
    <row r="3879" spans="1:21">
      <c r="A3879" s="386" t="s">
        <v>78</v>
      </c>
      <c r="B3879" s="386" t="s">
        <v>15</v>
      </c>
      <c r="C3879" s="386"/>
      <c r="D3879" s="387">
        <v>45231</v>
      </c>
      <c r="E3879" s="386">
        <v>11</v>
      </c>
      <c r="F3879" s="386">
        <v>2023</v>
      </c>
      <c r="G3879" s="388">
        <v>0</v>
      </c>
      <c r="H3879" s="388">
        <v>28</v>
      </c>
      <c r="I3879" s="388">
        <v>0</v>
      </c>
      <c r="J3879" s="388">
        <v>0</v>
      </c>
      <c r="K3879" s="386" t="s">
        <v>78</v>
      </c>
      <c r="L3879" s="386" t="s">
        <v>78</v>
      </c>
      <c r="M3879" s="386" t="s">
        <v>244</v>
      </c>
      <c r="N3879" s="386" t="s">
        <v>79</v>
      </c>
      <c r="O3879" s="386" t="s">
        <v>80</v>
      </c>
      <c r="P3879" s="386" t="s">
        <v>60</v>
      </c>
      <c r="Q3879" s="386" t="s">
        <v>81</v>
      </c>
      <c r="R3879" s="386"/>
      <c r="S3879" s="386"/>
      <c r="T3879" s="386" t="s">
        <v>393</v>
      </c>
      <c r="U3879" s="386" t="s">
        <v>411</v>
      </c>
    </row>
    <row r="3880" spans="1:21">
      <c r="A3880" s="386" t="s">
        <v>78</v>
      </c>
      <c r="B3880" s="386" t="s">
        <v>16</v>
      </c>
      <c r="C3880" s="386"/>
      <c r="D3880" s="387">
        <v>45231</v>
      </c>
      <c r="E3880" s="386">
        <v>11</v>
      </c>
      <c r="F3880" s="386">
        <v>2023</v>
      </c>
      <c r="G3880" s="388">
        <v>1.0277777777777777</v>
      </c>
      <c r="H3880" s="388">
        <v>28</v>
      </c>
      <c r="I3880" s="388">
        <v>9.5925925925925914E-2</v>
      </c>
      <c r="J3880" s="388">
        <v>0</v>
      </c>
      <c r="K3880" s="386" t="s">
        <v>78</v>
      </c>
      <c r="L3880" s="386" t="s">
        <v>78</v>
      </c>
      <c r="M3880" s="386" t="s">
        <v>244</v>
      </c>
      <c r="N3880" s="386" t="s">
        <v>79</v>
      </c>
      <c r="O3880" s="386" t="s">
        <v>80</v>
      </c>
      <c r="P3880" s="386" t="s">
        <v>60</v>
      </c>
      <c r="Q3880" s="386" t="s">
        <v>81</v>
      </c>
      <c r="R3880" s="386"/>
      <c r="S3880" s="386"/>
      <c r="T3880" s="386" t="s">
        <v>393</v>
      </c>
      <c r="U3880" s="386" t="s">
        <v>411</v>
      </c>
    </row>
    <row r="3881" spans="1:21">
      <c r="A3881" s="386" t="s">
        <v>78</v>
      </c>
      <c r="B3881" s="386" t="s">
        <v>17</v>
      </c>
      <c r="C3881" s="386"/>
      <c r="D3881" s="387">
        <v>45231</v>
      </c>
      <c r="E3881" s="386">
        <v>11</v>
      </c>
      <c r="F3881" s="386">
        <v>2023</v>
      </c>
      <c r="G3881" s="388">
        <v>0</v>
      </c>
      <c r="H3881" s="388">
        <v>28</v>
      </c>
      <c r="I3881" s="388">
        <v>0</v>
      </c>
      <c r="J3881" s="388">
        <v>0</v>
      </c>
      <c r="K3881" s="386" t="s">
        <v>78</v>
      </c>
      <c r="L3881" s="386" t="s">
        <v>78</v>
      </c>
      <c r="M3881" s="386" t="s">
        <v>244</v>
      </c>
      <c r="N3881" s="386" t="s">
        <v>79</v>
      </c>
      <c r="O3881" s="386" t="s">
        <v>80</v>
      </c>
      <c r="P3881" s="386" t="s">
        <v>60</v>
      </c>
      <c r="Q3881" s="386" t="s">
        <v>81</v>
      </c>
      <c r="R3881" s="386"/>
      <c r="S3881" s="386"/>
      <c r="T3881" s="386" t="s">
        <v>393</v>
      </c>
      <c r="U3881" s="386" t="s">
        <v>411</v>
      </c>
    </row>
    <row r="3882" spans="1:21">
      <c r="A3882" s="386" t="s">
        <v>78</v>
      </c>
      <c r="B3882" s="386" t="s">
        <v>132</v>
      </c>
      <c r="C3882" s="386"/>
      <c r="D3882" s="387">
        <v>45231</v>
      </c>
      <c r="E3882" s="386">
        <v>11</v>
      </c>
      <c r="F3882" s="386">
        <v>2023</v>
      </c>
      <c r="G3882" s="388">
        <v>0</v>
      </c>
      <c r="H3882" s="388">
        <v>28</v>
      </c>
      <c r="I3882" s="388">
        <v>0</v>
      </c>
      <c r="J3882" s="388">
        <v>0</v>
      </c>
      <c r="K3882" s="386" t="s">
        <v>78</v>
      </c>
      <c r="L3882" s="386" t="s">
        <v>78</v>
      </c>
      <c r="M3882" s="386" t="s">
        <v>244</v>
      </c>
      <c r="N3882" s="386" t="s">
        <v>79</v>
      </c>
      <c r="O3882" s="386" t="s">
        <v>80</v>
      </c>
      <c r="P3882" s="386" t="s">
        <v>60</v>
      </c>
      <c r="Q3882" s="386" t="s">
        <v>81</v>
      </c>
      <c r="R3882" s="386"/>
      <c r="S3882" s="386"/>
      <c r="T3882" s="386" t="s">
        <v>393</v>
      </c>
      <c r="U3882" s="386" t="s">
        <v>411</v>
      </c>
    </row>
    <row r="3883" spans="1:21">
      <c r="A3883" s="386" t="s">
        <v>78</v>
      </c>
      <c r="B3883" s="386" t="s">
        <v>13</v>
      </c>
      <c r="C3883" s="386"/>
      <c r="D3883" s="387">
        <v>45231</v>
      </c>
      <c r="E3883" s="386">
        <v>11</v>
      </c>
      <c r="F3883" s="386">
        <v>2023</v>
      </c>
      <c r="G3883" s="388">
        <v>0</v>
      </c>
      <c r="H3883" s="388">
        <v>28</v>
      </c>
      <c r="I3883" s="388">
        <v>0</v>
      </c>
      <c r="J3883" s="388">
        <v>0</v>
      </c>
      <c r="K3883" s="386" t="s">
        <v>78</v>
      </c>
      <c r="L3883" s="386" t="s">
        <v>78</v>
      </c>
      <c r="M3883" s="386" t="s">
        <v>244</v>
      </c>
      <c r="N3883" s="386" t="s">
        <v>79</v>
      </c>
      <c r="O3883" s="386" t="s">
        <v>80</v>
      </c>
      <c r="P3883" s="386" t="s">
        <v>60</v>
      </c>
      <c r="Q3883" s="386" t="s">
        <v>81</v>
      </c>
      <c r="R3883" s="386"/>
      <c r="S3883" s="386"/>
      <c r="T3883" s="386" t="s">
        <v>393</v>
      </c>
      <c r="U3883" s="386" t="s">
        <v>411</v>
      </c>
    </row>
    <row r="3884" spans="1:21">
      <c r="A3884" s="386" t="s">
        <v>78</v>
      </c>
      <c r="B3884" s="386" t="s">
        <v>14</v>
      </c>
      <c r="C3884" s="386"/>
      <c r="D3884" s="387">
        <v>45231</v>
      </c>
      <c r="E3884" s="386">
        <v>11</v>
      </c>
      <c r="F3884" s="386">
        <v>2023</v>
      </c>
      <c r="G3884" s="388">
        <v>0</v>
      </c>
      <c r="H3884" s="388">
        <v>28</v>
      </c>
      <c r="I3884" s="388">
        <v>0</v>
      </c>
      <c r="J3884" s="388">
        <v>0</v>
      </c>
      <c r="K3884" s="386" t="s">
        <v>78</v>
      </c>
      <c r="L3884" s="386" t="s">
        <v>78</v>
      </c>
      <c r="M3884" s="386" t="s">
        <v>244</v>
      </c>
      <c r="N3884" s="386" t="s">
        <v>79</v>
      </c>
      <c r="O3884" s="386" t="s">
        <v>80</v>
      </c>
      <c r="P3884" s="386" t="s">
        <v>60</v>
      </c>
      <c r="Q3884" s="386" t="s">
        <v>81</v>
      </c>
      <c r="R3884" s="386"/>
      <c r="S3884" s="386"/>
      <c r="T3884" s="386" t="s">
        <v>393</v>
      </c>
      <c r="U3884" s="386" t="s">
        <v>411</v>
      </c>
    </row>
    <row r="3885" spans="1:21">
      <c r="A3885" s="386" t="s">
        <v>82</v>
      </c>
      <c r="B3885" s="386" t="s">
        <v>7</v>
      </c>
      <c r="C3885" s="386"/>
      <c r="D3885" s="387">
        <v>45231</v>
      </c>
      <c r="E3885" s="386">
        <v>11</v>
      </c>
      <c r="F3885" s="386">
        <v>2023</v>
      </c>
      <c r="G3885" s="388">
        <v>33.962264150943398</v>
      </c>
      <c r="H3885" s="388">
        <v>28</v>
      </c>
      <c r="I3885" s="388">
        <v>3.1698113207547172</v>
      </c>
      <c r="J3885" s="388">
        <v>-17.101700000000001</v>
      </c>
      <c r="K3885" s="386" t="s">
        <v>82</v>
      </c>
      <c r="L3885" s="386" t="s">
        <v>41</v>
      </c>
      <c r="M3885" s="386" t="s">
        <v>244</v>
      </c>
      <c r="N3885" s="386" t="s">
        <v>83</v>
      </c>
      <c r="O3885" s="386" t="s">
        <v>84</v>
      </c>
      <c r="P3885" s="386" t="s">
        <v>46</v>
      </c>
      <c r="Q3885" s="386" t="s">
        <v>85</v>
      </c>
      <c r="R3885" s="386"/>
      <c r="S3885" s="386"/>
      <c r="T3885" s="386" t="s">
        <v>393</v>
      </c>
      <c r="U3885" s="386" t="s">
        <v>411</v>
      </c>
    </row>
    <row r="3886" spans="1:21">
      <c r="A3886" s="386" t="s">
        <v>82</v>
      </c>
      <c r="B3886" s="386" t="s">
        <v>8</v>
      </c>
      <c r="C3886" s="386"/>
      <c r="D3886" s="387">
        <v>45231</v>
      </c>
      <c r="E3886" s="386">
        <v>11</v>
      </c>
      <c r="F3886" s="386">
        <v>2023</v>
      </c>
      <c r="G3886" s="388">
        <v>22.641509433962266</v>
      </c>
      <c r="H3886" s="388">
        <v>28</v>
      </c>
      <c r="I3886" s="388">
        <v>2.1132075471698117</v>
      </c>
      <c r="J3886" s="388">
        <v>0</v>
      </c>
      <c r="K3886" s="386" t="s">
        <v>82</v>
      </c>
      <c r="L3886" s="386" t="s">
        <v>41</v>
      </c>
      <c r="M3886" s="386" t="s">
        <v>244</v>
      </c>
      <c r="N3886" s="386" t="s">
        <v>83</v>
      </c>
      <c r="O3886" s="386" t="s">
        <v>84</v>
      </c>
      <c r="P3886" s="386" t="s">
        <v>46</v>
      </c>
      <c r="Q3886" s="386" t="s">
        <v>85</v>
      </c>
      <c r="R3886" s="386"/>
      <c r="S3886" s="386"/>
      <c r="T3886" s="386" t="s">
        <v>393</v>
      </c>
      <c r="U3886" s="386" t="s">
        <v>411</v>
      </c>
    </row>
    <row r="3887" spans="1:21">
      <c r="A3887" s="386" t="s">
        <v>82</v>
      </c>
      <c r="B3887" s="386" t="s">
        <v>9</v>
      </c>
      <c r="C3887" s="386"/>
      <c r="D3887" s="387">
        <v>45231</v>
      </c>
      <c r="E3887" s="386">
        <v>11</v>
      </c>
      <c r="F3887" s="386">
        <v>2023</v>
      </c>
      <c r="G3887" s="388">
        <v>13.584905660377355</v>
      </c>
      <c r="H3887" s="388">
        <v>28</v>
      </c>
      <c r="I3887" s="388">
        <v>1.2679245283018865</v>
      </c>
      <c r="J3887" s="388">
        <v>0</v>
      </c>
      <c r="K3887" s="386" t="s">
        <v>82</v>
      </c>
      <c r="L3887" s="386" t="s">
        <v>41</v>
      </c>
      <c r="M3887" s="386" t="s">
        <v>244</v>
      </c>
      <c r="N3887" s="386" t="s">
        <v>83</v>
      </c>
      <c r="O3887" s="386" t="s">
        <v>84</v>
      </c>
      <c r="P3887" s="386" t="s">
        <v>46</v>
      </c>
      <c r="Q3887" s="386" t="s">
        <v>85</v>
      </c>
      <c r="R3887" s="386"/>
      <c r="S3887" s="386"/>
      <c r="T3887" s="386" t="s">
        <v>393</v>
      </c>
      <c r="U3887" s="386" t="s">
        <v>411</v>
      </c>
    </row>
    <row r="3888" spans="1:21">
      <c r="A3888" s="386" t="s">
        <v>82</v>
      </c>
      <c r="B3888" s="386" t="s">
        <v>10</v>
      </c>
      <c r="C3888" s="386"/>
      <c r="D3888" s="387">
        <v>45231</v>
      </c>
      <c r="E3888" s="386">
        <v>11</v>
      </c>
      <c r="F3888" s="386">
        <v>2023</v>
      </c>
      <c r="G3888" s="388">
        <v>3.3962264150943389</v>
      </c>
      <c r="H3888" s="388">
        <v>28</v>
      </c>
      <c r="I3888" s="388">
        <v>0.31698113207547163</v>
      </c>
      <c r="J3888" s="388">
        <v>0</v>
      </c>
      <c r="K3888" s="386" t="s">
        <v>82</v>
      </c>
      <c r="L3888" s="386" t="s">
        <v>41</v>
      </c>
      <c r="M3888" s="386" t="s">
        <v>244</v>
      </c>
      <c r="N3888" s="386" t="s">
        <v>83</v>
      </c>
      <c r="O3888" s="386" t="s">
        <v>84</v>
      </c>
      <c r="P3888" s="386" t="s">
        <v>46</v>
      </c>
      <c r="Q3888" s="386" t="s">
        <v>85</v>
      </c>
      <c r="R3888" s="386"/>
      <c r="S3888" s="386"/>
      <c r="T3888" s="386" t="s">
        <v>393</v>
      </c>
      <c r="U3888" s="386" t="s">
        <v>411</v>
      </c>
    </row>
    <row r="3889" spans="1:21">
      <c r="A3889" s="386" t="s">
        <v>82</v>
      </c>
      <c r="B3889" s="386" t="s">
        <v>5</v>
      </c>
      <c r="C3889" s="386"/>
      <c r="D3889" s="387">
        <v>45231</v>
      </c>
      <c r="E3889" s="386">
        <v>11</v>
      </c>
      <c r="F3889" s="386">
        <v>2023</v>
      </c>
      <c r="G3889" s="388">
        <v>19.811399999999999</v>
      </c>
      <c r="H3889" s="388">
        <v>28</v>
      </c>
      <c r="I3889" s="388">
        <v>1.849064</v>
      </c>
      <c r="J3889" s="388">
        <v>0</v>
      </c>
      <c r="K3889" s="386" t="s">
        <v>82</v>
      </c>
      <c r="L3889" s="386" t="s">
        <v>41</v>
      </c>
      <c r="M3889" s="386" t="s">
        <v>244</v>
      </c>
      <c r="N3889" s="386" t="s">
        <v>83</v>
      </c>
      <c r="O3889" s="386" t="s">
        <v>84</v>
      </c>
      <c r="P3889" s="386" t="s">
        <v>46</v>
      </c>
      <c r="Q3889" s="386" t="s">
        <v>85</v>
      </c>
      <c r="R3889" s="386"/>
      <c r="S3889" s="386"/>
      <c r="T3889" s="386" t="s">
        <v>393</v>
      </c>
      <c r="U3889" s="386" t="s">
        <v>411</v>
      </c>
    </row>
    <row r="3890" spans="1:21">
      <c r="A3890" s="63" t="s">
        <v>57</v>
      </c>
      <c r="B3890" s="63" t="s">
        <v>7</v>
      </c>
      <c r="C3890" s="63" t="s">
        <v>150</v>
      </c>
      <c r="D3890" s="390">
        <v>45292</v>
      </c>
      <c r="E3890" s="63">
        <v>1</v>
      </c>
      <c r="F3890" s="63">
        <v>2024</v>
      </c>
      <c r="G3890" s="391">
        <v>45</v>
      </c>
      <c r="H3890" s="391">
        <v>3.4872367136281217E-2</v>
      </c>
      <c r="I3890" s="391">
        <v>1.5692565211326548</v>
      </c>
      <c r="J3890" s="391">
        <v>0.95</v>
      </c>
      <c r="K3890" s="63" t="s">
        <v>57</v>
      </c>
      <c r="L3890" s="63" t="s">
        <v>41</v>
      </c>
      <c r="M3890" s="63" t="s">
        <v>241</v>
      </c>
      <c r="N3890" s="63" t="s">
        <v>58</v>
      </c>
      <c r="O3890" s="63" t="s">
        <v>59</v>
      </c>
      <c r="P3890" s="63" t="s">
        <v>60</v>
      </c>
      <c r="Q3890" s="63" t="s">
        <v>263</v>
      </c>
    </row>
    <row r="3891" spans="1:21">
      <c r="A3891" s="63" t="s">
        <v>57</v>
      </c>
      <c r="B3891" s="63" t="s">
        <v>7</v>
      </c>
      <c r="C3891" s="63" t="s">
        <v>150</v>
      </c>
      <c r="D3891" s="390">
        <v>45323</v>
      </c>
      <c r="E3891" s="63">
        <v>2</v>
      </c>
      <c r="F3891" s="63">
        <v>2024</v>
      </c>
      <c r="G3891" s="391">
        <v>45</v>
      </c>
      <c r="H3891" s="391">
        <v>8.2577765378713919E-2</v>
      </c>
      <c r="I3891" s="391">
        <v>3.7159994420421265</v>
      </c>
      <c r="J3891" s="391">
        <v>1.478175</v>
      </c>
      <c r="K3891" s="63" t="s">
        <v>57</v>
      </c>
      <c r="L3891" s="63" t="s">
        <v>41</v>
      </c>
      <c r="M3891" s="63" t="s">
        <v>241</v>
      </c>
      <c r="N3891" s="63" t="s">
        <v>58</v>
      </c>
      <c r="O3891" s="63" t="s">
        <v>59</v>
      </c>
      <c r="P3891" s="63" t="s">
        <v>60</v>
      </c>
      <c r="Q3891" s="63" t="s">
        <v>263</v>
      </c>
    </row>
    <row r="3892" spans="1:21">
      <c r="A3892" s="63" t="s">
        <v>57</v>
      </c>
      <c r="B3892" s="63" t="s">
        <v>7</v>
      </c>
      <c r="C3892" s="63" t="s">
        <v>150</v>
      </c>
      <c r="D3892" s="390">
        <v>45352</v>
      </c>
      <c r="E3892" s="63">
        <v>3</v>
      </c>
      <c r="F3892" s="63">
        <v>2024</v>
      </c>
      <c r="G3892" s="391">
        <v>45</v>
      </c>
      <c r="H3892" s="391">
        <v>8.2577765378713919E-2</v>
      </c>
      <c r="I3892" s="391">
        <v>3.7159994420421265</v>
      </c>
      <c r="J3892" s="391">
        <v>0.19</v>
      </c>
      <c r="K3892" s="63" t="s">
        <v>57</v>
      </c>
      <c r="L3892" s="63" t="s">
        <v>41</v>
      </c>
      <c r="M3892" s="63" t="s">
        <v>241</v>
      </c>
      <c r="N3892" s="63" t="s">
        <v>58</v>
      </c>
      <c r="O3892" s="63" t="s">
        <v>59</v>
      </c>
      <c r="P3892" s="63" t="s">
        <v>60</v>
      </c>
      <c r="Q3892" s="63" t="s">
        <v>263</v>
      </c>
    </row>
    <row r="3893" spans="1:21">
      <c r="A3893" s="63" t="s">
        <v>57</v>
      </c>
      <c r="B3893" s="63" t="s">
        <v>7</v>
      </c>
      <c r="C3893" s="63" t="s">
        <v>150</v>
      </c>
      <c r="D3893" s="390">
        <v>45383</v>
      </c>
      <c r="E3893" s="63">
        <v>4</v>
      </c>
      <c r="F3893" s="63">
        <v>2024</v>
      </c>
      <c r="G3893" s="391">
        <v>45</v>
      </c>
      <c r="H3893" s="391">
        <v>8.3333333333333329E-2</v>
      </c>
      <c r="I3893" s="391">
        <v>3.75</v>
      </c>
      <c r="J3893" s="391">
        <v>3.3626</v>
      </c>
      <c r="K3893" s="63" t="s">
        <v>57</v>
      </c>
      <c r="L3893" s="63" t="s">
        <v>41</v>
      </c>
      <c r="M3893" s="63" t="s">
        <v>241</v>
      </c>
      <c r="N3893" s="63" t="s">
        <v>58</v>
      </c>
      <c r="O3893" s="63" t="s">
        <v>59</v>
      </c>
      <c r="P3893" s="63" t="s">
        <v>60</v>
      </c>
      <c r="Q3893" s="63" t="s">
        <v>263</v>
      </c>
    </row>
    <row r="3894" spans="1:21">
      <c r="A3894" s="63" t="s">
        <v>57</v>
      </c>
      <c r="B3894" s="63" t="s">
        <v>7</v>
      </c>
      <c r="C3894" s="63" t="s">
        <v>150</v>
      </c>
      <c r="D3894" s="390">
        <v>45413</v>
      </c>
      <c r="E3894" s="63">
        <v>5</v>
      </c>
      <c r="F3894" s="63">
        <v>2024</v>
      </c>
      <c r="G3894" s="391">
        <v>45</v>
      </c>
      <c r="H3894" s="391">
        <v>8.3333333333333329E-2</v>
      </c>
      <c r="I3894" s="391">
        <v>3.75</v>
      </c>
      <c r="J3894" s="391">
        <v>4.2</v>
      </c>
      <c r="K3894" s="63" t="s">
        <v>57</v>
      </c>
      <c r="L3894" s="63" t="s">
        <v>41</v>
      </c>
      <c r="M3894" s="63" t="s">
        <v>241</v>
      </c>
      <c r="N3894" s="63" t="s">
        <v>58</v>
      </c>
      <c r="O3894" s="63" t="s">
        <v>59</v>
      </c>
      <c r="P3894" s="63" t="s">
        <v>60</v>
      </c>
      <c r="Q3894" s="63" t="s">
        <v>263</v>
      </c>
    </row>
    <row r="3895" spans="1:21">
      <c r="A3895" s="63" t="s">
        <v>57</v>
      </c>
      <c r="B3895" s="63" t="s">
        <v>7</v>
      </c>
      <c r="C3895" s="63" t="s">
        <v>150</v>
      </c>
      <c r="D3895" s="390">
        <v>45444</v>
      </c>
      <c r="E3895" s="63">
        <v>6</v>
      </c>
      <c r="F3895" s="63">
        <v>2024</v>
      </c>
      <c r="G3895" s="391">
        <v>45</v>
      </c>
      <c r="H3895" s="391">
        <v>8.3333333333333329E-2</v>
      </c>
      <c r="I3895" s="391">
        <v>3.75</v>
      </c>
      <c r="J3895" s="391">
        <v>0</v>
      </c>
      <c r="K3895" s="63" t="s">
        <v>57</v>
      </c>
      <c r="L3895" s="63" t="s">
        <v>41</v>
      </c>
      <c r="M3895" s="63" t="s">
        <v>241</v>
      </c>
      <c r="N3895" s="63" t="s">
        <v>58</v>
      </c>
      <c r="O3895" s="63" t="s">
        <v>59</v>
      </c>
      <c r="P3895" s="63" t="s">
        <v>60</v>
      </c>
      <c r="Q3895" s="63" t="s">
        <v>263</v>
      </c>
    </row>
    <row r="3896" spans="1:21">
      <c r="A3896" s="63" t="s">
        <v>57</v>
      </c>
      <c r="B3896" s="63" t="s">
        <v>7</v>
      </c>
      <c r="C3896" s="63" t="s">
        <v>150</v>
      </c>
      <c r="D3896" s="390">
        <v>45474</v>
      </c>
      <c r="E3896" s="63">
        <v>7</v>
      </c>
      <c r="F3896" s="63">
        <v>2024</v>
      </c>
      <c r="G3896" s="391">
        <v>45</v>
      </c>
      <c r="H3896" s="391">
        <v>8.3333333333333329E-2</v>
      </c>
      <c r="I3896" s="391">
        <v>3.75</v>
      </c>
      <c r="J3896" s="391">
        <v>0</v>
      </c>
      <c r="K3896" s="63" t="s">
        <v>57</v>
      </c>
      <c r="L3896" s="63" t="s">
        <v>41</v>
      </c>
      <c r="M3896" s="63" t="s">
        <v>241</v>
      </c>
      <c r="N3896" s="63" t="s">
        <v>58</v>
      </c>
      <c r="O3896" s="63" t="s">
        <v>59</v>
      </c>
      <c r="P3896" s="63" t="s">
        <v>60</v>
      </c>
      <c r="Q3896" s="63" t="s">
        <v>263</v>
      </c>
    </row>
    <row r="3897" spans="1:21">
      <c r="A3897" s="63" t="s">
        <v>57</v>
      </c>
      <c r="B3897" s="63" t="s">
        <v>7</v>
      </c>
      <c r="C3897" s="63" t="s">
        <v>150</v>
      </c>
      <c r="D3897" s="390">
        <v>45505</v>
      </c>
      <c r="E3897" s="63">
        <v>8</v>
      </c>
      <c r="F3897" s="63">
        <v>2024</v>
      </c>
      <c r="G3897" s="391">
        <v>45</v>
      </c>
      <c r="H3897" s="391">
        <v>8.3333333333333329E-2</v>
      </c>
      <c r="I3897" s="391">
        <v>3.75</v>
      </c>
      <c r="J3897" s="391">
        <v>0</v>
      </c>
      <c r="K3897" s="63" t="s">
        <v>57</v>
      </c>
      <c r="L3897" s="63" t="s">
        <v>41</v>
      </c>
      <c r="M3897" s="63" t="s">
        <v>241</v>
      </c>
      <c r="N3897" s="63" t="s">
        <v>58</v>
      </c>
      <c r="O3897" s="63" t="s">
        <v>59</v>
      </c>
      <c r="P3897" s="63" t="s">
        <v>60</v>
      </c>
      <c r="Q3897" s="63" t="s">
        <v>263</v>
      </c>
    </row>
    <row r="3898" spans="1:21">
      <c r="A3898" s="63" t="s">
        <v>57</v>
      </c>
      <c r="B3898" s="63" t="s">
        <v>7</v>
      </c>
      <c r="C3898" s="63" t="s">
        <v>150</v>
      </c>
      <c r="D3898" s="390">
        <v>45536</v>
      </c>
      <c r="E3898" s="63">
        <v>9</v>
      </c>
      <c r="F3898" s="63">
        <v>2024</v>
      </c>
      <c r="G3898" s="391">
        <v>45</v>
      </c>
      <c r="H3898" s="391">
        <v>8.3333333333333329E-2</v>
      </c>
      <c r="J3898" s="391">
        <v>11.53</v>
      </c>
      <c r="K3898" s="63" t="s">
        <v>57</v>
      </c>
      <c r="L3898" s="63" t="s">
        <v>41</v>
      </c>
      <c r="M3898" s="63" t="s">
        <v>241</v>
      </c>
      <c r="N3898" s="63" t="s">
        <v>58</v>
      </c>
      <c r="O3898" s="63" t="s">
        <v>59</v>
      </c>
      <c r="P3898" s="63" t="s">
        <v>60</v>
      </c>
      <c r="Q3898" s="63" t="s">
        <v>263</v>
      </c>
    </row>
    <row r="3899" spans="1:21">
      <c r="A3899" s="63" t="s">
        <v>57</v>
      </c>
      <c r="B3899" s="63" t="s">
        <v>7</v>
      </c>
      <c r="C3899" s="63" t="s">
        <v>150</v>
      </c>
      <c r="D3899" s="390">
        <v>45566</v>
      </c>
      <c r="E3899" s="63">
        <v>10</v>
      </c>
      <c r="F3899" s="63">
        <v>2024</v>
      </c>
      <c r="G3899" s="391">
        <v>45</v>
      </c>
      <c r="H3899" s="391">
        <v>9.9999999999999992E-2</v>
      </c>
      <c r="J3899" s="391">
        <v>185.21979691825223</v>
      </c>
      <c r="K3899" s="63" t="s">
        <v>57</v>
      </c>
      <c r="L3899" s="63" t="s">
        <v>41</v>
      </c>
      <c r="M3899" s="63" t="s">
        <v>241</v>
      </c>
      <c r="N3899" s="63" t="s">
        <v>58</v>
      </c>
      <c r="O3899" s="63" t="s">
        <v>59</v>
      </c>
      <c r="P3899" s="63" t="s">
        <v>60</v>
      </c>
      <c r="Q3899" s="63" t="s">
        <v>263</v>
      </c>
    </row>
    <row r="3900" spans="1:21">
      <c r="A3900" s="63" t="s">
        <v>57</v>
      </c>
      <c r="B3900" s="63" t="s">
        <v>7</v>
      </c>
      <c r="C3900" s="63" t="s">
        <v>150</v>
      </c>
      <c r="D3900" s="390">
        <v>45597</v>
      </c>
      <c r="E3900" s="63">
        <v>11</v>
      </c>
      <c r="F3900" s="63">
        <v>2024</v>
      </c>
      <c r="G3900" s="391">
        <v>45</v>
      </c>
      <c r="H3900" s="391">
        <v>9.9999999999999992E-2</v>
      </c>
      <c r="J3900" s="391">
        <v>0</v>
      </c>
      <c r="K3900" s="63" t="s">
        <v>57</v>
      </c>
      <c r="L3900" s="63" t="s">
        <v>41</v>
      </c>
      <c r="M3900" s="63" t="s">
        <v>241</v>
      </c>
      <c r="N3900" s="63" t="s">
        <v>58</v>
      </c>
      <c r="O3900" s="63" t="s">
        <v>59</v>
      </c>
      <c r="P3900" s="63" t="s">
        <v>60</v>
      </c>
      <c r="Q3900" s="63" t="s">
        <v>263</v>
      </c>
    </row>
    <row r="3901" spans="1:21">
      <c r="A3901" s="63" t="s">
        <v>57</v>
      </c>
      <c r="B3901" s="63" t="s">
        <v>7</v>
      </c>
      <c r="C3901" s="63" t="s">
        <v>150</v>
      </c>
      <c r="D3901" s="390">
        <v>45627</v>
      </c>
      <c r="E3901" s="63">
        <v>12</v>
      </c>
      <c r="F3901" s="63">
        <v>2024</v>
      </c>
      <c r="G3901" s="391">
        <v>45</v>
      </c>
      <c r="H3901" s="391">
        <v>9.9999999999999992E-2</v>
      </c>
      <c r="J3901" s="391">
        <v>0</v>
      </c>
      <c r="K3901" s="63" t="s">
        <v>57</v>
      </c>
      <c r="L3901" s="63" t="s">
        <v>41</v>
      </c>
      <c r="M3901" s="63" t="s">
        <v>241</v>
      </c>
      <c r="N3901" s="63" t="s">
        <v>58</v>
      </c>
      <c r="O3901" s="63" t="s">
        <v>59</v>
      </c>
      <c r="P3901" s="63" t="s">
        <v>60</v>
      </c>
      <c r="Q3901" s="63" t="s">
        <v>263</v>
      </c>
    </row>
    <row r="3902" spans="1:21">
      <c r="A3902" s="63" t="s">
        <v>57</v>
      </c>
      <c r="B3902" s="63" t="s">
        <v>7</v>
      </c>
      <c r="C3902" s="63" t="s">
        <v>20</v>
      </c>
      <c r="D3902" s="390">
        <v>45292</v>
      </c>
      <c r="E3902" s="63">
        <v>1</v>
      </c>
      <c r="F3902" s="63">
        <v>2024</v>
      </c>
      <c r="G3902" s="391">
        <v>230</v>
      </c>
      <c r="H3902" s="391">
        <v>3.4872367136281217E-2</v>
      </c>
      <c r="I3902" s="391">
        <v>8.0206444413446807</v>
      </c>
      <c r="J3902" s="391">
        <v>3.58</v>
      </c>
      <c r="K3902" s="63" t="s">
        <v>57</v>
      </c>
      <c r="L3902" s="63" t="s">
        <v>41</v>
      </c>
      <c r="M3902" s="63" t="s">
        <v>241</v>
      </c>
      <c r="N3902" s="63" t="s">
        <v>58</v>
      </c>
      <c r="O3902" s="63" t="s">
        <v>59</v>
      </c>
      <c r="P3902" s="63" t="s">
        <v>60</v>
      </c>
      <c r="Q3902" s="63" t="s">
        <v>263</v>
      </c>
    </row>
    <row r="3903" spans="1:21">
      <c r="A3903" s="63" t="s">
        <v>57</v>
      </c>
      <c r="B3903" s="63" t="s">
        <v>7</v>
      </c>
      <c r="C3903" s="63" t="s">
        <v>20</v>
      </c>
      <c r="D3903" s="390">
        <v>45323</v>
      </c>
      <c r="E3903" s="63">
        <v>2</v>
      </c>
      <c r="F3903" s="63">
        <v>2024</v>
      </c>
      <c r="G3903" s="391">
        <v>230</v>
      </c>
      <c r="H3903" s="391">
        <v>8.2577765378713919E-2</v>
      </c>
      <c r="I3903" s="391">
        <v>18.992886037104203</v>
      </c>
      <c r="J3903" s="391">
        <v>3.4230499999999999</v>
      </c>
      <c r="K3903" s="63" t="s">
        <v>57</v>
      </c>
      <c r="L3903" s="63" t="s">
        <v>41</v>
      </c>
      <c r="M3903" s="63" t="s">
        <v>241</v>
      </c>
      <c r="N3903" s="63" t="s">
        <v>58</v>
      </c>
      <c r="O3903" s="63" t="s">
        <v>59</v>
      </c>
      <c r="P3903" s="63" t="s">
        <v>60</v>
      </c>
      <c r="Q3903" s="63" t="s">
        <v>263</v>
      </c>
    </row>
    <row r="3904" spans="1:21">
      <c r="A3904" s="63" t="s">
        <v>57</v>
      </c>
      <c r="B3904" s="63" t="s">
        <v>7</v>
      </c>
      <c r="C3904" s="63" t="s">
        <v>20</v>
      </c>
      <c r="D3904" s="390">
        <v>45352</v>
      </c>
      <c r="E3904" s="63">
        <v>3</v>
      </c>
      <c r="F3904" s="63">
        <v>2024</v>
      </c>
      <c r="G3904" s="388">
        <v>230</v>
      </c>
      <c r="H3904" s="391">
        <v>8.2577765378713919E-2</v>
      </c>
      <c r="I3904" s="388">
        <v>18.992886037104203</v>
      </c>
      <c r="J3904" s="391">
        <v>3.82</v>
      </c>
      <c r="K3904" s="63" t="s">
        <v>57</v>
      </c>
      <c r="L3904" s="63" t="s">
        <v>41</v>
      </c>
      <c r="M3904" s="63" t="s">
        <v>241</v>
      </c>
      <c r="N3904" s="63" t="s">
        <v>58</v>
      </c>
      <c r="O3904" s="63" t="s">
        <v>59</v>
      </c>
      <c r="P3904" s="63" t="s">
        <v>60</v>
      </c>
      <c r="Q3904" s="63" t="s">
        <v>263</v>
      </c>
    </row>
    <row r="3905" spans="1:17">
      <c r="A3905" s="63" t="s">
        <v>57</v>
      </c>
      <c r="B3905" s="63" t="s">
        <v>7</v>
      </c>
      <c r="C3905" s="63" t="s">
        <v>20</v>
      </c>
      <c r="D3905" s="390">
        <v>45383</v>
      </c>
      <c r="E3905" s="63">
        <v>4</v>
      </c>
      <c r="F3905" s="63">
        <v>2024</v>
      </c>
      <c r="G3905" s="388">
        <v>230</v>
      </c>
      <c r="H3905" s="391">
        <v>8.3333333333333329E-2</v>
      </c>
      <c r="I3905" s="388">
        <v>19.166666666666664</v>
      </c>
      <c r="J3905" s="391">
        <v>2.282</v>
      </c>
      <c r="K3905" s="63" t="s">
        <v>57</v>
      </c>
      <c r="L3905" s="63" t="s">
        <v>41</v>
      </c>
      <c r="M3905" s="63" t="s">
        <v>241</v>
      </c>
      <c r="N3905" s="63" t="s">
        <v>58</v>
      </c>
      <c r="O3905" s="63" t="s">
        <v>59</v>
      </c>
      <c r="P3905" s="63" t="s">
        <v>60</v>
      </c>
      <c r="Q3905" s="63" t="s">
        <v>263</v>
      </c>
    </row>
    <row r="3906" spans="1:17">
      <c r="A3906" s="63" t="s">
        <v>57</v>
      </c>
      <c r="B3906" s="63" t="s">
        <v>7</v>
      </c>
      <c r="C3906" s="63" t="s">
        <v>20</v>
      </c>
      <c r="D3906" s="390">
        <v>45413</v>
      </c>
      <c r="E3906" s="63">
        <v>5</v>
      </c>
      <c r="F3906" s="63">
        <v>2024</v>
      </c>
      <c r="G3906" s="391">
        <v>230</v>
      </c>
      <c r="H3906" s="391">
        <v>8.3333333333333329E-2</v>
      </c>
      <c r="I3906" s="391">
        <v>19.166666666666664</v>
      </c>
      <c r="J3906" s="391">
        <v>0</v>
      </c>
      <c r="K3906" s="63" t="s">
        <v>57</v>
      </c>
      <c r="L3906" s="63" t="s">
        <v>41</v>
      </c>
      <c r="M3906" s="63" t="s">
        <v>241</v>
      </c>
      <c r="N3906" s="63" t="s">
        <v>58</v>
      </c>
      <c r="O3906" s="63" t="s">
        <v>59</v>
      </c>
      <c r="P3906" s="63" t="s">
        <v>60</v>
      </c>
      <c r="Q3906" s="63" t="s">
        <v>263</v>
      </c>
    </row>
    <row r="3907" spans="1:17">
      <c r="A3907" s="63" t="s">
        <v>57</v>
      </c>
      <c r="B3907" s="63" t="s">
        <v>7</v>
      </c>
      <c r="C3907" s="63" t="s">
        <v>20</v>
      </c>
      <c r="D3907" s="390">
        <v>45444</v>
      </c>
      <c r="E3907" s="63">
        <v>6</v>
      </c>
      <c r="F3907" s="63">
        <v>2024</v>
      </c>
      <c r="G3907" s="391">
        <v>230</v>
      </c>
      <c r="H3907" s="391">
        <v>8.3333333333333329E-2</v>
      </c>
      <c r="I3907" s="391">
        <v>19.166666666666664</v>
      </c>
      <c r="J3907" s="391">
        <v>6.1158662330856242</v>
      </c>
      <c r="K3907" s="63" t="s">
        <v>57</v>
      </c>
      <c r="L3907" s="63" t="s">
        <v>41</v>
      </c>
      <c r="M3907" s="63" t="s">
        <v>241</v>
      </c>
      <c r="N3907" s="63" t="s">
        <v>58</v>
      </c>
      <c r="O3907" s="63" t="s">
        <v>59</v>
      </c>
      <c r="P3907" s="63" t="s">
        <v>60</v>
      </c>
      <c r="Q3907" s="63" t="s">
        <v>263</v>
      </c>
    </row>
    <row r="3908" spans="1:17">
      <c r="A3908" s="63" t="s">
        <v>57</v>
      </c>
      <c r="B3908" s="63" t="s">
        <v>7</v>
      </c>
      <c r="C3908" s="63" t="s">
        <v>20</v>
      </c>
      <c r="D3908" s="390">
        <v>45474</v>
      </c>
      <c r="E3908" s="63">
        <v>7</v>
      </c>
      <c r="F3908" s="63">
        <v>2024</v>
      </c>
      <c r="G3908" s="391">
        <v>230</v>
      </c>
      <c r="H3908" s="391">
        <v>8.3333333333333329E-2</v>
      </c>
      <c r="I3908" s="391">
        <v>19.166666666666664</v>
      </c>
      <c r="J3908" s="391">
        <v>0</v>
      </c>
      <c r="K3908" s="63" t="s">
        <v>57</v>
      </c>
      <c r="L3908" s="63" t="s">
        <v>41</v>
      </c>
      <c r="M3908" s="63" t="s">
        <v>241</v>
      </c>
      <c r="N3908" s="63" t="s">
        <v>58</v>
      </c>
      <c r="O3908" s="63" t="s">
        <v>59</v>
      </c>
      <c r="P3908" s="63" t="s">
        <v>60</v>
      </c>
      <c r="Q3908" s="63" t="s">
        <v>263</v>
      </c>
    </row>
    <row r="3909" spans="1:17">
      <c r="A3909" s="63" t="s">
        <v>57</v>
      </c>
      <c r="B3909" s="63" t="s">
        <v>7</v>
      </c>
      <c r="C3909" s="63" t="s">
        <v>20</v>
      </c>
      <c r="D3909" s="390">
        <v>45505</v>
      </c>
      <c r="E3909" s="63">
        <v>8</v>
      </c>
      <c r="F3909" s="63">
        <v>2024</v>
      </c>
      <c r="G3909" s="391">
        <v>230</v>
      </c>
      <c r="H3909" s="391">
        <v>8.3333333333333329E-2</v>
      </c>
      <c r="I3909" s="391">
        <v>19.166666666666664</v>
      </c>
      <c r="J3909" s="391">
        <v>10.275028900000001</v>
      </c>
      <c r="K3909" s="63" t="s">
        <v>57</v>
      </c>
      <c r="L3909" s="63" t="s">
        <v>41</v>
      </c>
      <c r="M3909" s="63" t="s">
        <v>241</v>
      </c>
      <c r="N3909" s="63" t="s">
        <v>58</v>
      </c>
      <c r="O3909" s="63" t="s">
        <v>59</v>
      </c>
      <c r="P3909" s="63" t="s">
        <v>60</v>
      </c>
      <c r="Q3909" s="63" t="s">
        <v>263</v>
      </c>
    </row>
    <row r="3910" spans="1:17">
      <c r="A3910" s="63" t="s">
        <v>57</v>
      </c>
      <c r="B3910" s="63" t="s">
        <v>7</v>
      </c>
      <c r="C3910" s="63" t="s">
        <v>20</v>
      </c>
      <c r="D3910" s="390">
        <v>45536</v>
      </c>
      <c r="E3910" s="63">
        <v>9</v>
      </c>
      <c r="F3910" s="63">
        <v>2024</v>
      </c>
      <c r="G3910" s="391">
        <v>230</v>
      </c>
      <c r="H3910" s="391">
        <v>8.3333333333333329E-2</v>
      </c>
      <c r="J3910" s="391">
        <v>2.3121659999999999</v>
      </c>
      <c r="K3910" s="63" t="s">
        <v>57</v>
      </c>
      <c r="L3910" s="63" t="s">
        <v>41</v>
      </c>
      <c r="M3910" s="63" t="s">
        <v>241</v>
      </c>
      <c r="N3910" s="63" t="s">
        <v>58</v>
      </c>
      <c r="O3910" s="63" t="s">
        <v>59</v>
      </c>
      <c r="P3910" s="63" t="s">
        <v>60</v>
      </c>
      <c r="Q3910" s="63" t="s">
        <v>263</v>
      </c>
    </row>
    <row r="3911" spans="1:17">
      <c r="A3911" s="63" t="s">
        <v>57</v>
      </c>
      <c r="B3911" s="63" t="s">
        <v>7</v>
      </c>
      <c r="C3911" s="63" t="s">
        <v>20</v>
      </c>
      <c r="D3911" s="390">
        <v>45566</v>
      </c>
      <c r="E3911" s="63">
        <v>10</v>
      </c>
      <c r="F3911" s="63">
        <v>2024</v>
      </c>
      <c r="G3911" s="391">
        <v>230</v>
      </c>
      <c r="H3911" s="391">
        <v>9.9999999999999992E-2</v>
      </c>
      <c r="J3911" s="391">
        <v>16.247089280989009</v>
      </c>
      <c r="K3911" s="63" t="s">
        <v>57</v>
      </c>
      <c r="L3911" s="63" t="s">
        <v>41</v>
      </c>
      <c r="M3911" s="63" t="s">
        <v>241</v>
      </c>
      <c r="N3911" s="63" t="s">
        <v>58</v>
      </c>
      <c r="O3911" s="63" t="s">
        <v>59</v>
      </c>
      <c r="P3911" s="63" t="s">
        <v>60</v>
      </c>
      <c r="Q3911" s="63" t="s">
        <v>263</v>
      </c>
    </row>
    <row r="3912" spans="1:17">
      <c r="A3912" s="63" t="s">
        <v>57</v>
      </c>
      <c r="B3912" s="63" t="s">
        <v>7</v>
      </c>
      <c r="C3912" s="63" t="s">
        <v>20</v>
      </c>
      <c r="D3912" s="390">
        <v>45597</v>
      </c>
      <c r="E3912" s="63">
        <v>11</v>
      </c>
      <c r="F3912" s="63">
        <v>2024</v>
      </c>
      <c r="G3912" s="391">
        <v>230</v>
      </c>
      <c r="H3912" s="391">
        <v>9.9999999999999992E-2</v>
      </c>
      <c r="J3912" s="391">
        <v>0</v>
      </c>
      <c r="K3912" s="63" t="s">
        <v>57</v>
      </c>
      <c r="L3912" s="63" t="s">
        <v>41</v>
      </c>
      <c r="M3912" s="63" t="s">
        <v>241</v>
      </c>
      <c r="N3912" s="63" t="s">
        <v>58</v>
      </c>
      <c r="O3912" s="63" t="s">
        <v>59</v>
      </c>
      <c r="P3912" s="63" t="s">
        <v>60</v>
      </c>
      <c r="Q3912" s="63" t="s">
        <v>263</v>
      </c>
    </row>
    <row r="3913" spans="1:17">
      <c r="A3913" s="63" t="s">
        <v>57</v>
      </c>
      <c r="B3913" s="63" t="s">
        <v>7</v>
      </c>
      <c r="C3913" s="63" t="s">
        <v>20</v>
      </c>
      <c r="D3913" s="390">
        <v>45627</v>
      </c>
      <c r="E3913" s="63">
        <v>12</v>
      </c>
      <c r="F3913" s="63">
        <v>2024</v>
      </c>
      <c r="G3913" s="391">
        <v>230</v>
      </c>
      <c r="H3913" s="391">
        <v>9.9999999999999992E-2</v>
      </c>
      <c r="J3913" s="391">
        <v>0</v>
      </c>
      <c r="K3913" s="63" t="s">
        <v>57</v>
      </c>
      <c r="L3913" s="63" t="s">
        <v>41</v>
      </c>
      <c r="M3913" s="63" t="s">
        <v>241</v>
      </c>
      <c r="N3913" s="63" t="s">
        <v>58</v>
      </c>
      <c r="O3913" s="63" t="s">
        <v>59</v>
      </c>
      <c r="P3913" s="63" t="s">
        <v>60</v>
      </c>
      <c r="Q3913" s="63" t="s">
        <v>263</v>
      </c>
    </row>
    <row r="3914" spans="1:17">
      <c r="A3914" s="63" t="s">
        <v>57</v>
      </c>
      <c r="B3914" s="63" t="s">
        <v>7</v>
      </c>
      <c r="C3914" s="63" t="s">
        <v>21</v>
      </c>
      <c r="D3914" s="390">
        <v>45292</v>
      </c>
      <c r="E3914" s="63">
        <v>1</v>
      </c>
      <c r="F3914" s="63">
        <v>2024</v>
      </c>
      <c r="G3914" s="391">
        <v>230</v>
      </c>
      <c r="H3914" s="391">
        <v>3.4872367136281217E-2</v>
      </c>
      <c r="I3914" s="391">
        <v>8.0206444413446807</v>
      </c>
      <c r="J3914" s="391">
        <v>0</v>
      </c>
      <c r="K3914" s="63" t="s">
        <v>57</v>
      </c>
      <c r="L3914" s="63" t="s">
        <v>41</v>
      </c>
      <c r="M3914" s="63" t="s">
        <v>241</v>
      </c>
      <c r="N3914" s="63" t="s">
        <v>58</v>
      </c>
      <c r="O3914" s="63" t="s">
        <v>59</v>
      </c>
      <c r="P3914" s="63" t="s">
        <v>60</v>
      </c>
      <c r="Q3914" s="63" t="s">
        <v>263</v>
      </c>
    </row>
    <row r="3915" spans="1:17">
      <c r="A3915" s="63" t="s">
        <v>57</v>
      </c>
      <c r="B3915" s="63" t="s">
        <v>7</v>
      </c>
      <c r="C3915" s="63" t="s">
        <v>21</v>
      </c>
      <c r="D3915" s="390">
        <v>45323</v>
      </c>
      <c r="E3915" s="63">
        <v>2</v>
      </c>
      <c r="F3915" s="63">
        <v>2024</v>
      </c>
      <c r="G3915" s="391">
        <v>230</v>
      </c>
      <c r="H3915" s="391">
        <v>8.2577765378713919E-2</v>
      </c>
      <c r="I3915" s="391">
        <v>18.992886037104203</v>
      </c>
      <c r="J3915" s="391">
        <v>0</v>
      </c>
      <c r="K3915" s="63" t="s">
        <v>57</v>
      </c>
      <c r="L3915" s="63" t="s">
        <v>41</v>
      </c>
      <c r="M3915" s="63" t="s">
        <v>241</v>
      </c>
      <c r="N3915" s="63" t="s">
        <v>58</v>
      </c>
      <c r="O3915" s="63" t="s">
        <v>59</v>
      </c>
      <c r="P3915" s="63" t="s">
        <v>60</v>
      </c>
      <c r="Q3915" s="63" t="s">
        <v>263</v>
      </c>
    </row>
    <row r="3916" spans="1:17">
      <c r="A3916" s="63" t="s">
        <v>57</v>
      </c>
      <c r="B3916" s="63" t="s">
        <v>7</v>
      </c>
      <c r="C3916" s="63" t="s">
        <v>21</v>
      </c>
      <c r="D3916" s="390">
        <v>45352</v>
      </c>
      <c r="E3916" s="63">
        <v>3</v>
      </c>
      <c r="F3916" s="63">
        <v>2024</v>
      </c>
      <c r="G3916" s="391">
        <v>230</v>
      </c>
      <c r="H3916" s="391">
        <v>8.2577765378713919E-2</v>
      </c>
      <c r="I3916" s="391">
        <v>18.992886037104203</v>
      </c>
      <c r="J3916" s="391">
        <v>0</v>
      </c>
      <c r="K3916" s="63" t="s">
        <v>57</v>
      </c>
      <c r="L3916" s="63" t="s">
        <v>41</v>
      </c>
      <c r="M3916" s="63" t="s">
        <v>241</v>
      </c>
      <c r="N3916" s="63" t="s">
        <v>58</v>
      </c>
      <c r="O3916" s="63" t="s">
        <v>59</v>
      </c>
      <c r="P3916" s="63" t="s">
        <v>60</v>
      </c>
      <c r="Q3916" s="63" t="s">
        <v>263</v>
      </c>
    </row>
    <row r="3917" spans="1:17">
      <c r="A3917" s="63" t="s">
        <v>57</v>
      </c>
      <c r="B3917" s="63" t="s">
        <v>7</v>
      </c>
      <c r="C3917" s="63" t="s">
        <v>21</v>
      </c>
      <c r="D3917" s="390">
        <v>45383</v>
      </c>
      <c r="E3917" s="63">
        <v>4</v>
      </c>
      <c r="F3917" s="63">
        <v>2024</v>
      </c>
      <c r="G3917" s="391">
        <v>230</v>
      </c>
      <c r="H3917" s="391">
        <v>8.3333333333333329E-2</v>
      </c>
      <c r="I3917" s="391">
        <v>19.166666666666664</v>
      </c>
      <c r="J3917" s="391">
        <v>0</v>
      </c>
      <c r="K3917" s="63" t="s">
        <v>57</v>
      </c>
      <c r="L3917" s="63" t="s">
        <v>41</v>
      </c>
      <c r="M3917" s="63" t="s">
        <v>241</v>
      </c>
      <c r="N3917" s="63" t="s">
        <v>58</v>
      </c>
      <c r="O3917" s="63" t="s">
        <v>59</v>
      </c>
      <c r="P3917" s="63" t="s">
        <v>60</v>
      </c>
      <c r="Q3917" s="63" t="s">
        <v>263</v>
      </c>
    </row>
    <row r="3918" spans="1:17">
      <c r="A3918" s="63" t="s">
        <v>57</v>
      </c>
      <c r="B3918" s="63" t="s">
        <v>7</v>
      </c>
      <c r="C3918" s="63" t="s">
        <v>21</v>
      </c>
      <c r="D3918" s="390">
        <v>45413</v>
      </c>
      <c r="E3918" s="63">
        <v>5</v>
      </c>
      <c r="F3918" s="63">
        <v>2024</v>
      </c>
      <c r="G3918" s="391">
        <v>230</v>
      </c>
      <c r="H3918" s="391">
        <v>8.3333333333333329E-2</v>
      </c>
      <c r="I3918" s="391">
        <v>19.166666666666664</v>
      </c>
      <c r="J3918" s="391">
        <v>41.700499999999998</v>
      </c>
      <c r="K3918" s="63" t="s">
        <v>57</v>
      </c>
      <c r="L3918" s="63" t="s">
        <v>41</v>
      </c>
      <c r="M3918" s="63" t="s">
        <v>241</v>
      </c>
      <c r="N3918" s="63" t="s">
        <v>58</v>
      </c>
      <c r="O3918" s="63" t="s">
        <v>59</v>
      </c>
      <c r="P3918" s="63" t="s">
        <v>60</v>
      </c>
      <c r="Q3918" s="63" t="s">
        <v>263</v>
      </c>
    </row>
    <row r="3919" spans="1:17">
      <c r="A3919" s="63" t="s">
        <v>57</v>
      </c>
      <c r="B3919" s="63" t="s">
        <v>7</v>
      </c>
      <c r="C3919" s="63" t="s">
        <v>21</v>
      </c>
      <c r="D3919" s="390">
        <v>45444</v>
      </c>
      <c r="E3919" s="63">
        <v>6</v>
      </c>
      <c r="F3919" s="63">
        <v>2024</v>
      </c>
      <c r="G3919" s="391">
        <v>230</v>
      </c>
      <c r="H3919" s="391">
        <v>8.3333333333333329E-2</v>
      </c>
      <c r="I3919" s="391">
        <v>19.166666666666664</v>
      </c>
      <c r="J3919" s="391">
        <v>22.720600000000001</v>
      </c>
      <c r="K3919" s="63" t="s">
        <v>57</v>
      </c>
      <c r="L3919" s="63" t="s">
        <v>41</v>
      </c>
      <c r="M3919" s="63" t="s">
        <v>241</v>
      </c>
      <c r="N3919" s="63" t="s">
        <v>58</v>
      </c>
      <c r="O3919" s="63" t="s">
        <v>59</v>
      </c>
      <c r="P3919" s="63" t="s">
        <v>60</v>
      </c>
      <c r="Q3919" s="63" t="s">
        <v>263</v>
      </c>
    </row>
    <row r="3920" spans="1:17">
      <c r="A3920" s="63" t="s">
        <v>57</v>
      </c>
      <c r="B3920" s="63" t="s">
        <v>7</v>
      </c>
      <c r="C3920" s="63" t="s">
        <v>21</v>
      </c>
      <c r="D3920" s="390">
        <v>45474</v>
      </c>
      <c r="E3920" s="63">
        <v>7</v>
      </c>
      <c r="F3920" s="63">
        <v>2024</v>
      </c>
      <c r="G3920" s="391">
        <v>230</v>
      </c>
      <c r="H3920" s="391">
        <v>8.3333333333333329E-2</v>
      </c>
      <c r="I3920" s="391">
        <v>19.166666666666664</v>
      </c>
      <c r="J3920" s="391">
        <v>9.4435000000000002</v>
      </c>
      <c r="K3920" s="63" t="s">
        <v>57</v>
      </c>
      <c r="L3920" s="63" t="s">
        <v>41</v>
      </c>
      <c r="M3920" s="63" t="s">
        <v>241</v>
      </c>
      <c r="N3920" s="63" t="s">
        <v>58</v>
      </c>
      <c r="O3920" s="63" t="s">
        <v>59</v>
      </c>
      <c r="P3920" s="63" t="s">
        <v>60</v>
      </c>
      <c r="Q3920" s="63" t="s">
        <v>263</v>
      </c>
    </row>
    <row r="3921" spans="1:17">
      <c r="A3921" s="63" t="s">
        <v>57</v>
      </c>
      <c r="B3921" s="63" t="s">
        <v>7</v>
      </c>
      <c r="C3921" s="63" t="s">
        <v>21</v>
      </c>
      <c r="D3921" s="390">
        <v>45505</v>
      </c>
      <c r="E3921" s="63">
        <v>8</v>
      </c>
      <c r="F3921" s="63">
        <v>2024</v>
      </c>
      <c r="G3921" s="391">
        <v>230</v>
      </c>
      <c r="H3921" s="391">
        <v>8.3333333333333329E-2</v>
      </c>
      <c r="I3921" s="391">
        <v>19.166666666666664</v>
      </c>
      <c r="J3921" s="391">
        <v>11.466883641025641</v>
      </c>
      <c r="K3921" s="63" t="s">
        <v>57</v>
      </c>
      <c r="L3921" s="63" t="s">
        <v>41</v>
      </c>
      <c r="M3921" s="63" t="s">
        <v>241</v>
      </c>
      <c r="N3921" s="63" t="s">
        <v>58</v>
      </c>
      <c r="O3921" s="63" t="s">
        <v>59</v>
      </c>
      <c r="P3921" s="63" t="s">
        <v>60</v>
      </c>
      <c r="Q3921" s="63" t="s">
        <v>263</v>
      </c>
    </row>
    <row r="3922" spans="1:17">
      <c r="A3922" s="63" t="s">
        <v>57</v>
      </c>
      <c r="B3922" s="63" t="s">
        <v>7</v>
      </c>
      <c r="C3922" s="63" t="s">
        <v>21</v>
      </c>
      <c r="D3922" s="390">
        <v>45536</v>
      </c>
      <c r="E3922" s="63">
        <v>9</v>
      </c>
      <c r="F3922" s="63">
        <v>2024</v>
      </c>
      <c r="G3922" s="391">
        <v>230</v>
      </c>
      <c r="H3922" s="391">
        <v>8.3333333333333329E-2</v>
      </c>
      <c r="J3922" s="391">
        <v>13.382619999999999</v>
      </c>
      <c r="K3922" s="63" t="s">
        <v>57</v>
      </c>
      <c r="L3922" s="63" t="s">
        <v>41</v>
      </c>
      <c r="M3922" s="63" t="s">
        <v>241</v>
      </c>
      <c r="N3922" s="63" t="s">
        <v>58</v>
      </c>
      <c r="O3922" s="63" t="s">
        <v>59</v>
      </c>
      <c r="P3922" s="63" t="s">
        <v>60</v>
      </c>
      <c r="Q3922" s="63" t="s">
        <v>263</v>
      </c>
    </row>
    <row r="3923" spans="1:17">
      <c r="A3923" s="63" t="s">
        <v>57</v>
      </c>
      <c r="B3923" s="63" t="s">
        <v>7</v>
      </c>
      <c r="C3923" s="63" t="s">
        <v>21</v>
      </c>
      <c r="D3923" s="390">
        <v>45566</v>
      </c>
      <c r="E3923" s="63">
        <v>10</v>
      </c>
      <c r="F3923" s="63">
        <v>2024</v>
      </c>
      <c r="G3923" s="391">
        <v>230</v>
      </c>
      <c r="H3923" s="391">
        <v>9.9999999999999992E-2</v>
      </c>
      <c r="J3923" s="391">
        <v>8.5680716153846141</v>
      </c>
      <c r="K3923" s="63" t="s">
        <v>57</v>
      </c>
      <c r="L3923" s="63" t="s">
        <v>41</v>
      </c>
      <c r="M3923" s="63" t="s">
        <v>241</v>
      </c>
      <c r="N3923" s="63" t="s">
        <v>58</v>
      </c>
      <c r="O3923" s="63" t="s">
        <v>59</v>
      </c>
      <c r="P3923" s="63" t="s">
        <v>60</v>
      </c>
      <c r="Q3923" s="63" t="s">
        <v>263</v>
      </c>
    </row>
    <row r="3924" spans="1:17">
      <c r="A3924" s="63" t="s">
        <v>57</v>
      </c>
      <c r="B3924" s="63" t="s">
        <v>7</v>
      </c>
      <c r="C3924" s="63" t="s">
        <v>21</v>
      </c>
      <c r="D3924" s="390">
        <v>45597</v>
      </c>
      <c r="E3924" s="63">
        <v>11</v>
      </c>
      <c r="F3924" s="63">
        <v>2024</v>
      </c>
      <c r="G3924" s="391">
        <v>230</v>
      </c>
      <c r="H3924" s="391">
        <v>9.9999999999999992E-2</v>
      </c>
      <c r="J3924" s="391">
        <v>0</v>
      </c>
      <c r="K3924" s="63" t="s">
        <v>57</v>
      </c>
      <c r="L3924" s="63" t="s">
        <v>41</v>
      </c>
      <c r="M3924" s="63" t="s">
        <v>241</v>
      </c>
      <c r="N3924" s="63" t="s">
        <v>58</v>
      </c>
      <c r="O3924" s="63" t="s">
        <v>59</v>
      </c>
      <c r="P3924" s="63" t="s">
        <v>60</v>
      </c>
      <c r="Q3924" s="63" t="s">
        <v>263</v>
      </c>
    </row>
    <row r="3925" spans="1:17">
      <c r="A3925" s="63" t="s">
        <v>57</v>
      </c>
      <c r="B3925" s="63" t="s">
        <v>7</v>
      </c>
      <c r="C3925" s="63" t="s">
        <v>21</v>
      </c>
      <c r="D3925" s="390">
        <v>45627</v>
      </c>
      <c r="E3925" s="63">
        <v>12</v>
      </c>
      <c r="F3925" s="63">
        <v>2024</v>
      </c>
      <c r="G3925" s="391">
        <v>230</v>
      </c>
      <c r="H3925" s="391">
        <v>9.9999999999999992E-2</v>
      </c>
      <c r="J3925" s="391">
        <v>0</v>
      </c>
      <c r="K3925" s="63" t="s">
        <v>57</v>
      </c>
      <c r="L3925" s="63" t="s">
        <v>41</v>
      </c>
      <c r="M3925" s="63" t="s">
        <v>241</v>
      </c>
      <c r="N3925" s="63" t="s">
        <v>58</v>
      </c>
      <c r="O3925" s="63" t="s">
        <v>59</v>
      </c>
      <c r="P3925" s="63" t="s">
        <v>60</v>
      </c>
      <c r="Q3925" s="63" t="s">
        <v>263</v>
      </c>
    </row>
    <row r="3926" spans="1:17">
      <c r="A3926" s="63" t="s">
        <v>57</v>
      </c>
      <c r="B3926" s="63" t="s">
        <v>7</v>
      </c>
      <c r="C3926" s="63" t="s">
        <v>22</v>
      </c>
      <c r="D3926" s="390">
        <v>45292</v>
      </c>
      <c r="E3926" s="63">
        <v>1</v>
      </c>
      <c r="F3926" s="63">
        <v>2024</v>
      </c>
      <c r="G3926" s="391">
        <v>230</v>
      </c>
      <c r="H3926" s="391">
        <v>3.4872367136281217E-2</v>
      </c>
      <c r="I3926" s="391">
        <v>8.0206444413446807</v>
      </c>
      <c r="J3926" s="391">
        <v>14.82</v>
      </c>
      <c r="K3926" s="63" t="s">
        <v>57</v>
      </c>
      <c r="L3926" s="63" t="s">
        <v>41</v>
      </c>
      <c r="M3926" s="63" t="s">
        <v>241</v>
      </c>
      <c r="N3926" s="63" t="s">
        <v>58</v>
      </c>
      <c r="O3926" s="63" t="s">
        <v>59</v>
      </c>
      <c r="P3926" s="63" t="s">
        <v>60</v>
      </c>
      <c r="Q3926" s="63" t="s">
        <v>263</v>
      </c>
    </row>
    <row r="3927" spans="1:17">
      <c r="A3927" s="63" t="s">
        <v>57</v>
      </c>
      <c r="B3927" s="63" t="s">
        <v>7</v>
      </c>
      <c r="C3927" s="63" t="s">
        <v>22</v>
      </c>
      <c r="D3927" s="390">
        <v>45323</v>
      </c>
      <c r="E3927" s="63">
        <v>2</v>
      </c>
      <c r="F3927" s="63">
        <v>2024</v>
      </c>
      <c r="G3927" s="391">
        <v>230</v>
      </c>
      <c r="H3927" s="391">
        <v>8.2577765378713919E-2</v>
      </c>
      <c r="I3927" s="391">
        <v>18.992886037104203</v>
      </c>
      <c r="J3927" s="391">
        <v>5.6117400000000002</v>
      </c>
      <c r="K3927" s="63" t="s">
        <v>57</v>
      </c>
      <c r="L3927" s="63" t="s">
        <v>41</v>
      </c>
      <c r="M3927" s="63" t="s">
        <v>241</v>
      </c>
      <c r="N3927" s="63" t="s">
        <v>58</v>
      </c>
      <c r="O3927" s="63" t="s">
        <v>59</v>
      </c>
      <c r="P3927" s="63" t="s">
        <v>60</v>
      </c>
      <c r="Q3927" s="63" t="s">
        <v>263</v>
      </c>
    </row>
    <row r="3928" spans="1:17">
      <c r="A3928" s="63" t="s">
        <v>57</v>
      </c>
      <c r="B3928" s="63" t="s">
        <v>7</v>
      </c>
      <c r="C3928" s="63" t="s">
        <v>22</v>
      </c>
      <c r="D3928" s="390">
        <v>45352</v>
      </c>
      <c r="E3928" s="63">
        <v>3</v>
      </c>
      <c r="F3928" s="63">
        <v>2024</v>
      </c>
      <c r="G3928" s="391">
        <v>230</v>
      </c>
      <c r="H3928" s="391">
        <v>8.2577765378713919E-2</v>
      </c>
      <c r="I3928" s="391">
        <v>18.992886037104203</v>
      </c>
      <c r="J3928" s="391">
        <v>4.88</v>
      </c>
      <c r="K3928" s="63" t="s">
        <v>57</v>
      </c>
      <c r="L3928" s="63" t="s">
        <v>41</v>
      </c>
      <c r="M3928" s="63" t="s">
        <v>241</v>
      </c>
      <c r="N3928" s="63" t="s">
        <v>58</v>
      </c>
      <c r="O3928" s="63" t="s">
        <v>59</v>
      </c>
      <c r="P3928" s="63" t="s">
        <v>60</v>
      </c>
      <c r="Q3928" s="63" t="s">
        <v>263</v>
      </c>
    </row>
    <row r="3929" spans="1:17">
      <c r="A3929" s="63" t="s">
        <v>57</v>
      </c>
      <c r="B3929" s="63" t="s">
        <v>7</v>
      </c>
      <c r="C3929" s="63" t="s">
        <v>22</v>
      </c>
      <c r="D3929" s="390">
        <v>45383</v>
      </c>
      <c r="E3929" s="63">
        <v>4</v>
      </c>
      <c r="F3929" s="63">
        <v>2024</v>
      </c>
      <c r="G3929" s="391">
        <v>230</v>
      </c>
      <c r="H3929" s="391">
        <v>8.3333333333333329E-2</v>
      </c>
      <c r="I3929" s="391">
        <v>19.166666666666664</v>
      </c>
      <c r="J3929" s="391">
        <v>43.289400000000001</v>
      </c>
      <c r="K3929" s="63" t="s">
        <v>57</v>
      </c>
      <c r="L3929" s="63" t="s">
        <v>41</v>
      </c>
      <c r="M3929" s="63" t="s">
        <v>241</v>
      </c>
      <c r="N3929" s="63" t="s">
        <v>58</v>
      </c>
      <c r="O3929" s="63" t="s">
        <v>59</v>
      </c>
      <c r="P3929" s="63" t="s">
        <v>60</v>
      </c>
      <c r="Q3929" s="63" t="s">
        <v>263</v>
      </c>
    </row>
    <row r="3930" spans="1:17">
      <c r="A3930" s="63" t="s">
        <v>57</v>
      </c>
      <c r="B3930" s="63" t="s">
        <v>7</v>
      </c>
      <c r="C3930" s="63" t="s">
        <v>22</v>
      </c>
      <c r="D3930" s="390">
        <v>45413</v>
      </c>
      <c r="E3930" s="63">
        <v>5</v>
      </c>
      <c r="F3930" s="63">
        <v>2024</v>
      </c>
      <c r="G3930" s="391">
        <v>230</v>
      </c>
      <c r="H3930" s="391">
        <v>8.3333333333333329E-2</v>
      </c>
      <c r="I3930" s="391">
        <v>19.166666666666664</v>
      </c>
      <c r="J3930" s="391">
        <v>17.9693</v>
      </c>
      <c r="K3930" s="63" t="s">
        <v>57</v>
      </c>
      <c r="L3930" s="63" t="s">
        <v>41</v>
      </c>
      <c r="M3930" s="63" t="s">
        <v>241</v>
      </c>
      <c r="N3930" s="63" t="s">
        <v>58</v>
      </c>
      <c r="O3930" s="63" t="s">
        <v>59</v>
      </c>
      <c r="P3930" s="63" t="s">
        <v>60</v>
      </c>
      <c r="Q3930" s="63" t="s">
        <v>263</v>
      </c>
    </row>
    <row r="3931" spans="1:17">
      <c r="A3931" s="63" t="s">
        <v>57</v>
      </c>
      <c r="B3931" s="63" t="s">
        <v>7</v>
      </c>
      <c r="C3931" s="63" t="s">
        <v>22</v>
      </c>
      <c r="D3931" s="390">
        <v>45444</v>
      </c>
      <c r="E3931" s="63">
        <v>6</v>
      </c>
      <c r="F3931" s="63">
        <v>2024</v>
      </c>
      <c r="G3931" s="391">
        <v>230</v>
      </c>
      <c r="H3931" s="391">
        <v>8.3333333333333329E-2</v>
      </c>
      <c r="I3931" s="391">
        <v>19.166666666666664</v>
      </c>
      <c r="J3931" s="391">
        <v>15.93681585</v>
      </c>
      <c r="K3931" s="63" t="s">
        <v>57</v>
      </c>
      <c r="L3931" s="63" t="s">
        <v>41</v>
      </c>
      <c r="M3931" s="63" t="s">
        <v>241</v>
      </c>
      <c r="N3931" s="63" t="s">
        <v>58</v>
      </c>
      <c r="O3931" s="63" t="s">
        <v>59</v>
      </c>
      <c r="P3931" s="63" t="s">
        <v>60</v>
      </c>
      <c r="Q3931" s="63" t="s">
        <v>263</v>
      </c>
    </row>
    <row r="3932" spans="1:17">
      <c r="A3932" s="63" t="s">
        <v>57</v>
      </c>
      <c r="B3932" s="63" t="s">
        <v>7</v>
      </c>
      <c r="C3932" s="63" t="s">
        <v>22</v>
      </c>
      <c r="D3932" s="390">
        <v>45474</v>
      </c>
      <c r="E3932" s="63">
        <v>7</v>
      </c>
      <c r="F3932" s="63">
        <v>2024</v>
      </c>
      <c r="G3932" s="391">
        <v>230</v>
      </c>
      <c r="H3932" s="391">
        <v>8.3333333333333329E-2</v>
      </c>
      <c r="I3932" s="391">
        <v>19.166666666666664</v>
      </c>
      <c r="J3932" s="391">
        <v>15.838100000000001</v>
      </c>
      <c r="K3932" s="63" t="s">
        <v>57</v>
      </c>
      <c r="L3932" s="63" t="s">
        <v>41</v>
      </c>
      <c r="M3932" s="63" t="s">
        <v>241</v>
      </c>
      <c r="N3932" s="63" t="s">
        <v>58</v>
      </c>
      <c r="O3932" s="63" t="s">
        <v>59</v>
      </c>
      <c r="P3932" s="63" t="s">
        <v>60</v>
      </c>
      <c r="Q3932" s="63" t="s">
        <v>263</v>
      </c>
    </row>
    <row r="3933" spans="1:17">
      <c r="A3933" s="63" t="s">
        <v>57</v>
      </c>
      <c r="B3933" s="63" t="s">
        <v>7</v>
      </c>
      <c r="C3933" s="63" t="s">
        <v>22</v>
      </c>
      <c r="D3933" s="390">
        <v>45505</v>
      </c>
      <c r="E3933" s="63">
        <v>8</v>
      </c>
      <c r="F3933" s="63">
        <v>2024</v>
      </c>
      <c r="G3933" s="391">
        <v>230</v>
      </c>
      <c r="H3933" s="391">
        <v>8.3333333333333329E-2</v>
      </c>
      <c r="I3933" s="391">
        <v>19.166666666666664</v>
      </c>
      <c r="J3933" s="391">
        <v>8.0349038000000004</v>
      </c>
      <c r="K3933" s="63" t="s">
        <v>57</v>
      </c>
      <c r="L3933" s="63" t="s">
        <v>41</v>
      </c>
      <c r="M3933" s="63" t="s">
        <v>241</v>
      </c>
      <c r="N3933" s="63" t="s">
        <v>58</v>
      </c>
      <c r="O3933" s="63" t="s">
        <v>59</v>
      </c>
      <c r="P3933" s="63" t="s">
        <v>60</v>
      </c>
      <c r="Q3933" s="63" t="s">
        <v>263</v>
      </c>
    </row>
    <row r="3934" spans="1:17">
      <c r="A3934" s="63" t="s">
        <v>57</v>
      </c>
      <c r="B3934" s="63" t="s">
        <v>7</v>
      </c>
      <c r="C3934" s="63" t="s">
        <v>22</v>
      </c>
      <c r="D3934" s="390">
        <v>45536</v>
      </c>
      <c r="E3934" s="63">
        <v>9</v>
      </c>
      <c r="F3934" s="63">
        <v>2024</v>
      </c>
      <c r="G3934" s="391">
        <v>230</v>
      </c>
      <c r="H3934" s="391">
        <v>8.3333333333333329E-2</v>
      </c>
      <c r="J3934" s="391">
        <v>11.622955000000001</v>
      </c>
      <c r="K3934" s="63" t="s">
        <v>57</v>
      </c>
      <c r="L3934" s="63" t="s">
        <v>41</v>
      </c>
      <c r="M3934" s="63" t="s">
        <v>241</v>
      </c>
      <c r="N3934" s="63" t="s">
        <v>58</v>
      </c>
      <c r="O3934" s="63" t="s">
        <v>59</v>
      </c>
      <c r="P3934" s="63" t="s">
        <v>60</v>
      </c>
      <c r="Q3934" s="63" t="s">
        <v>263</v>
      </c>
    </row>
    <row r="3935" spans="1:17">
      <c r="A3935" s="63" t="s">
        <v>57</v>
      </c>
      <c r="B3935" s="63" t="s">
        <v>7</v>
      </c>
      <c r="C3935" s="63" t="s">
        <v>22</v>
      </c>
      <c r="D3935" s="390">
        <v>45566</v>
      </c>
      <c r="E3935" s="63">
        <v>10</v>
      </c>
      <c r="F3935" s="63">
        <v>2024</v>
      </c>
      <c r="G3935" s="391">
        <v>230</v>
      </c>
      <c r="H3935" s="391">
        <v>9.9999999999999992E-2</v>
      </c>
      <c r="J3935" s="391">
        <v>10.68901305</v>
      </c>
      <c r="K3935" s="63" t="s">
        <v>57</v>
      </c>
      <c r="L3935" s="63" t="s">
        <v>41</v>
      </c>
      <c r="M3935" s="63" t="s">
        <v>241</v>
      </c>
      <c r="N3935" s="63" t="s">
        <v>58</v>
      </c>
      <c r="O3935" s="63" t="s">
        <v>59</v>
      </c>
      <c r="P3935" s="63" t="s">
        <v>60</v>
      </c>
      <c r="Q3935" s="63" t="s">
        <v>263</v>
      </c>
    </row>
    <row r="3936" spans="1:17">
      <c r="A3936" s="63" t="s">
        <v>57</v>
      </c>
      <c r="B3936" s="63" t="s">
        <v>7</v>
      </c>
      <c r="C3936" s="63" t="s">
        <v>22</v>
      </c>
      <c r="D3936" s="390">
        <v>45597</v>
      </c>
      <c r="E3936" s="63">
        <v>11</v>
      </c>
      <c r="F3936" s="63">
        <v>2024</v>
      </c>
      <c r="G3936" s="391">
        <v>230</v>
      </c>
      <c r="H3936" s="391">
        <v>9.9999999999999992E-2</v>
      </c>
      <c r="J3936" s="391">
        <v>0</v>
      </c>
      <c r="K3936" s="63" t="s">
        <v>57</v>
      </c>
      <c r="L3936" s="63" t="s">
        <v>41</v>
      </c>
      <c r="M3936" s="63" t="s">
        <v>241</v>
      </c>
      <c r="N3936" s="63" t="s">
        <v>58</v>
      </c>
      <c r="O3936" s="63" t="s">
        <v>59</v>
      </c>
      <c r="P3936" s="63" t="s">
        <v>60</v>
      </c>
      <c r="Q3936" s="63" t="s">
        <v>263</v>
      </c>
    </row>
    <row r="3937" spans="1:17">
      <c r="A3937" s="63" t="s">
        <v>57</v>
      </c>
      <c r="B3937" s="63" t="s">
        <v>7</v>
      </c>
      <c r="C3937" s="63" t="s">
        <v>22</v>
      </c>
      <c r="D3937" s="390">
        <v>45627</v>
      </c>
      <c r="E3937" s="63">
        <v>12</v>
      </c>
      <c r="F3937" s="63">
        <v>2024</v>
      </c>
      <c r="G3937" s="391">
        <v>230</v>
      </c>
      <c r="H3937" s="391">
        <v>9.9999999999999992E-2</v>
      </c>
      <c r="J3937" s="391">
        <v>0</v>
      </c>
      <c r="K3937" s="63" t="s">
        <v>57</v>
      </c>
      <c r="L3937" s="63" t="s">
        <v>41</v>
      </c>
      <c r="M3937" s="63" t="s">
        <v>241</v>
      </c>
      <c r="N3937" s="63" t="s">
        <v>58</v>
      </c>
      <c r="O3937" s="63" t="s">
        <v>59</v>
      </c>
      <c r="P3937" s="63" t="s">
        <v>60</v>
      </c>
      <c r="Q3937" s="63" t="s">
        <v>263</v>
      </c>
    </row>
    <row r="3938" spans="1:17">
      <c r="A3938" s="63" t="s">
        <v>57</v>
      </c>
      <c r="B3938" s="63" t="s">
        <v>7</v>
      </c>
      <c r="C3938" s="63" t="s">
        <v>23</v>
      </c>
      <c r="D3938" s="390">
        <v>45292</v>
      </c>
      <c r="E3938" s="63">
        <v>1</v>
      </c>
      <c r="F3938" s="63">
        <v>2024</v>
      </c>
      <c r="G3938" s="391">
        <v>230</v>
      </c>
      <c r="H3938" s="391">
        <v>3.4872367136281217E-2</v>
      </c>
      <c r="I3938" s="391">
        <v>8.0206444413446807</v>
      </c>
      <c r="J3938" s="391">
        <v>20.79</v>
      </c>
      <c r="K3938" s="63" t="s">
        <v>57</v>
      </c>
      <c r="L3938" s="63" t="s">
        <v>41</v>
      </c>
      <c r="M3938" s="63" t="s">
        <v>241</v>
      </c>
      <c r="N3938" s="63" t="s">
        <v>58</v>
      </c>
      <c r="O3938" s="63" t="s">
        <v>59</v>
      </c>
      <c r="P3938" s="63" t="s">
        <v>60</v>
      </c>
      <c r="Q3938" s="63" t="s">
        <v>263</v>
      </c>
    </row>
    <row r="3939" spans="1:17">
      <c r="A3939" s="63" t="s">
        <v>57</v>
      </c>
      <c r="B3939" s="63" t="s">
        <v>7</v>
      </c>
      <c r="C3939" s="63" t="s">
        <v>23</v>
      </c>
      <c r="D3939" s="390">
        <v>45323</v>
      </c>
      <c r="E3939" s="63">
        <v>2</v>
      </c>
      <c r="F3939" s="63">
        <v>2024</v>
      </c>
      <c r="G3939" s="391">
        <v>230</v>
      </c>
      <c r="H3939" s="391">
        <v>8.2577765378713919E-2</v>
      </c>
      <c r="I3939" s="391">
        <v>18.992886037104203</v>
      </c>
      <c r="J3939" s="391">
        <v>0</v>
      </c>
      <c r="K3939" s="63" t="s">
        <v>57</v>
      </c>
      <c r="L3939" s="63" t="s">
        <v>41</v>
      </c>
      <c r="M3939" s="63" t="s">
        <v>241</v>
      </c>
      <c r="N3939" s="63" t="s">
        <v>58</v>
      </c>
      <c r="O3939" s="63" t="s">
        <v>59</v>
      </c>
      <c r="P3939" s="63" t="s">
        <v>60</v>
      </c>
      <c r="Q3939" s="63" t="s">
        <v>263</v>
      </c>
    </row>
    <row r="3940" spans="1:17">
      <c r="A3940" s="63" t="s">
        <v>57</v>
      </c>
      <c r="B3940" s="63" t="s">
        <v>7</v>
      </c>
      <c r="C3940" s="63" t="s">
        <v>23</v>
      </c>
      <c r="D3940" s="390">
        <v>45352</v>
      </c>
      <c r="E3940" s="63">
        <v>3</v>
      </c>
      <c r="F3940" s="63">
        <v>2024</v>
      </c>
      <c r="G3940" s="391">
        <v>230</v>
      </c>
      <c r="H3940" s="391">
        <v>8.2577765378713919E-2</v>
      </c>
      <c r="I3940" s="391">
        <v>18.992886037104203</v>
      </c>
      <c r="J3940" s="391">
        <v>0</v>
      </c>
      <c r="K3940" s="63" t="s">
        <v>57</v>
      </c>
      <c r="L3940" s="63" t="s">
        <v>41</v>
      </c>
      <c r="M3940" s="63" t="s">
        <v>241</v>
      </c>
      <c r="N3940" s="63" t="s">
        <v>58</v>
      </c>
      <c r="O3940" s="63" t="s">
        <v>59</v>
      </c>
      <c r="P3940" s="63" t="s">
        <v>60</v>
      </c>
      <c r="Q3940" s="63" t="s">
        <v>263</v>
      </c>
    </row>
    <row r="3941" spans="1:17">
      <c r="A3941" s="63" t="s">
        <v>57</v>
      </c>
      <c r="B3941" s="63" t="s">
        <v>7</v>
      </c>
      <c r="C3941" s="63" t="s">
        <v>23</v>
      </c>
      <c r="D3941" s="390">
        <v>45383</v>
      </c>
      <c r="E3941" s="63">
        <v>4</v>
      </c>
      <c r="F3941" s="63">
        <v>2024</v>
      </c>
      <c r="G3941" s="391">
        <v>230</v>
      </c>
      <c r="H3941" s="391">
        <v>8.3333333333333329E-2</v>
      </c>
      <c r="I3941" s="391">
        <v>19.166666666666664</v>
      </c>
      <c r="J3941" s="391">
        <v>0</v>
      </c>
      <c r="K3941" s="63" t="s">
        <v>57</v>
      </c>
      <c r="L3941" s="63" t="s">
        <v>41</v>
      </c>
      <c r="M3941" s="63" t="s">
        <v>241</v>
      </c>
      <c r="N3941" s="63" t="s">
        <v>58</v>
      </c>
      <c r="O3941" s="63" t="s">
        <v>59</v>
      </c>
      <c r="P3941" s="63" t="s">
        <v>60</v>
      </c>
      <c r="Q3941" s="63" t="s">
        <v>263</v>
      </c>
    </row>
    <row r="3942" spans="1:17">
      <c r="A3942" s="63" t="s">
        <v>57</v>
      </c>
      <c r="B3942" s="63" t="s">
        <v>7</v>
      </c>
      <c r="C3942" s="63" t="s">
        <v>23</v>
      </c>
      <c r="D3942" s="390">
        <v>45413</v>
      </c>
      <c r="E3942" s="63">
        <v>5</v>
      </c>
      <c r="F3942" s="63">
        <v>2024</v>
      </c>
      <c r="G3942" s="391">
        <v>230</v>
      </c>
      <c r="H3942" s="391">
        <v>8.3333333333333329E-2</v>
      </c>
      <c r="I3942" s="391">
        <v>19.166666666666664</v>
      </c>
      <c r="J3942" s="391">
        <v>1.3556999999999999</v>
      </c>
      <c r="K3942" s="63" t="s">
        <v>57</v>
      </c>
      <c r="L3942" s="63" t="s">
        <v>41</v>
      </c>
      <c r="M3942" s="63" t="s">
        <v>241</v>
      </c>
      <c r="N3942" s="63" t="s">
        <v>58</v>
      </c>
      <c r="O3942" s="63" t="s">
        <v>59</v>
      </c>
      <c r="P3942" s="63" t="s">
        <v>60</v>
      </c>
      <c r="Q3942" s="63" t="s">
        <v>263</v>
      </c>
    </row>
    <row r="3943" spans="1:17">
      <c r="A3943" s="63" t="s">
        <v>57</v>
      </c>
      <c r="B3943" s="63" t="s">
        <v>7</v>
      </c>
      <c r="C3943" s="63" t="s">
        <v>23</v>
      </c>
      <c r="D3943" s="390">
        <v>45444</v>
      </c>
      <c r="E3943" s="63">
        <v>6</v>
      </c>
      <c r="F3943" s="63">
        <v>2024</v>
      </c>
      <c r="G3943" s="391">
        <v>230</v>
      </c>
      <c r="H3943" s="391">
        <v>8.3333333333333329E-2</v>
      </c>
      <c r="I3943" s="391">
        <v>19.166666666666664</v>
      </c>
      <c r="J3943" s="391">
        <v>41.697017933333328</v>
      </c>
      <c r="K3943" s="63" t="s">
        <v>57</v>
      </c>
      <c r="L3943" s="63" t="s">
        <v>41</v>
      </c>
      <c r="M3943" s="63" t="s">
        <v>241</v>
      </c>
      <c r="N3943" s="63" t="s">
        <v>58</v>
      </c>
      <c r="O3943" s="63" t="s">
        <v>59</v>
      </c>
      <c r="P3943" s="63" t="s">
        <v>60</v>
      </c>
      <c r="Q3943" s="63" t="s">
        <v>263</v>
      </c>
    </row>
    <row r="3944" spans="1:17">
      <c r="A3944" s="63" t="s">
        <v>57</v>
      </c>
      <c r="B3944" s="63" t="s">
        <v>7</v>
      </c>
      <c r="C3944" s="63" t="s">
        <v>23</v>
      </c>
      <c r="D3944" s="390">
        <v>45474</v>
      </c>
      <c r="E3944" s="63">
        <v>7</v>
      </c>
      <c r="F3944" s="63">
        <v>2024</v>
      </c>
      <c r="G3944" s="391">
        <v>230</v>
      </c>
      <c r="H3944" s="391">
        <v>8.3333333333333329E-2</v>
      </c>
      <c r="I3944" s="391">
        <v>19.166666666666664</v>
      </c>
      <c r="J3944" s="391">
        <v>5.3535000000000004</v>
      </c>
      <c r="K3944" s="63" t="s">
        <v>57</v>
      </c>
      <c r="L3944" s="63" t="s">
        <v>41</v>
      </c>
      <c r="M3944" s="63" t="s">
        <v>241</v>
      </c>
      <c r="N3944" s="63" t="s">
        <v>58</v>
      </c>
      <c r="O3944" s="63" t="s">
        <v>59</v>
      </c>
      <c r="P3944" s="63" t="s">
        <v>60</v>
      </c>
      <c r="Q3944" s="63" t="s">
        <v>263</v>
      </c>
    </row>
    <row r="3945" spans="1:17">
      <c r="A3945" s="63" t="s">
        <v>57</v>
      </c>
      <c r="B3945" s="63" t="s">
        <v>7</v>
      </c>
      <c r="C3945" s="63" t="s">
        <v>23</v>
      </c>
      <c r="D3945" s="390">
        <v>45505</v>
      </c>
      <c r="E3945" s="63">
        <v>8</v>
      </c>
      <c r="F3945" s="63">
        <v>2024</v>
      </c>
      <c r="G3945" s="391">
        <v>230</v>
      </c>
      <c r="H3945" s="391">
        <v>8.3333333333333329E-2</v>
      </c>
      <c r="I3945" s="391">
        <v>19.166666666666664</v>
      </c>
      <c r="J3945" s="391">
        <v>10.8110803</v>
      </c>
      <c r="K3945" s="63" t="s">
        <v>57</v>
      </c>
      <c r="L3945" s="63" t="s">
        <v>41</v>
      </c>
      <c r="M3945" s="63" t="s">
        <v>241</v>
      </c>
      <c r="N3945" s="63" t="s">
        <v>58</v>
      </c>
      <c r="O3945" s="63" t="s">
        <v>59</v>
      </c>
      <c r="P3945" s="63" t="s">
        <v>60</v>
      </c>
      <c r="Q3945" s="63" t="s">
        <v>263</v>
      </c>
    </row>
    <row r="3946" spans="1:17">
      <c r="A3946" s="63" t="s">
        <v>57</v>
      </c>
      <c r="B3946" s="63" t="s">
        <v>7</v>
      </c>
      <c r="C3946" s="63" t="s">
        <v>23</v>
      </c>
      <c r="D3946" s="390">
        <v>45536</v>
      </c>
      <c r="E3946" s="63">
        <v>9</v>
      </c>
      <c r="F3946" s="63">
        <v>2024</v>
      </c>
      <c r="G3946" s="391">
        <v>230</v>
      </c>
      <c r="H3946" s="391">
        <v>8.3333333333333329E-2</v>
      </c>
      <c r="J3946" s="391">
        <v>22.711805975000001</v>
      </c>
      <c r="K3946" s="63" t="s">
        <v>57</v>
      </c>
      <c r="L3946" s="63" t="s">
        <v>41</v>
      </c>
      <c r="M3946" s="63" t="s">
        <v>241</v>
      </c>
      <c r="N3946" s="63" t="s">
        <v>58</v>
      </c>
      <c r="O3946" s="63" t="s">
        <v>59</v>
      </c>
      <c r="P3946" s="63" t="s">
        <v>60</v>
      </c>
      <c r="Q3946" s="63" t="s">
        <v>263</v>
      </c>
    </row>
    <row r="3947" spans="1:17">
      <c r="A3947" s="63" t="s">
        <v>57</v>
      </c>
      <c r="B3947" s="63" t="s">
        <v>7</v>
      </c>
      <c r="C3947" s="63" t="s">
        <v>23</v>
      </c>
      <c r="D3947" s="390">
        <v>45566</v>
      </c>
      <c r="E3947" s="63">
        <v>10</v>
      </c>
      <c r="F3947" s="63">
        <v>2024</v>
      </c>
      <c r="G3947" s="391">
        <v>230</v>
      </c>
      <c r="H3947" s="391">
        <v>9.9999999999999992E-2</v>
      </c>
      <c r="J3947" s="391">
        <v>76.334599999999995</v>
      </c>
      <c r="K3947" s="63" t="s">
        <v>57</v>
      </c>
      <c r="L3947" s="63" t="s">
        <v>41</v>
      </c>
      <c r="M3947" s="63" t="s">
        <v>241</v>
      </c>
      <c r="N3947" s="63" t="s">
        <v>58</v>
      </c>
      <c r="O3947" s="63" t="s">
        <v>59</v>
      </c>
      <c r="P3947" s="63" t="s">
        <v>60</v>
      </c>
      <c r="Q3947" s="63" t="s">
        <v>263</v>
      </c>
    </row>
    <row r="3948" spans="1:17">
      <c r="A3948" s="63" t="s">
        <v>57</v>
      </c>
      <c r="B3948" s="63" t="s">
        <v>7</v>
      </c>
      <c r="C3948" s="63" t="s">
        <v>23</v>
      </c>
      <c r="D3948" s="390">
        <v>45597</v>
      </c>
      <c r="E3948" s="63">
        <v>11</v>
      </c>
      <c r="F3948" s="63">
        <v>2024</v>
      </c>
      <c r="G3948" s="391">
        <v>230</v>
      </c>
      <c r="H3948" s="391">
        <v>9.9999999999999992E-2</v>
      </c>
      <c r="J3948" s="391">
        <v>0</v>
      </c>
      <c r="K3948" s="63" t="s">
        <v>57</v>
      </c>
      <c r="L3948" s="63" t="s">
        <v>41</v>
      </c>
      <c r="M3948" s="63" t="s">
        <v>241</v>
      </c>
      <c r="N3948" s="63" t="s">
        <v>58</v>
      </c>
      <c r="O3948" s="63" t="s">
        <v>59</v>
      </c>
      <c r="P3948" s="63" t="s">
        <v>60</v>
      </c>
      <c r="Q3948" s="63" t="s">
        <v>263</v>
      </c>
    </row>
    <row r="3949" spans="1:17">
      <c r="A3949" s="63" t="s">
        <v>57</v>
      </c>
      <c r="B3949" s="63" t="s">
        <v>7</v>
      </c>
      <c r="C3949" s="63" t="s">
        <v>23</v>
      </c>
      <c r="D3949" s="390">
        <v>45627</v>
      </c>
      <c r="E3949" s="63">
        <v>12</v>
      </c>
      <c r="F3949" s="63">
        <v>2024</v>
      </c>
      <c r="G3949" s="391">
        <v>230</v>
      </c>
      <c r="H3949" s="391">
        <v>9.9999999999999992E-2</v>
      </c>
      <c r="J3949" s="391">
        <v>0</v>
      </c>
      <c r="K3949" s="63" t="s">
        <v>57</v>
      </c>
      <c r="L3949" s="63" t="s">
        <v>41</v>
      </c>
      <c r="M3949" s="63" t="s">
        <v>241</v>
      </c>
      <c r="N3949" s="63" t="s">
        <v>58</v>
      </c>
      <c r="O3949" s="63" t="s">
        <v>59</v>
      </c>
      <c r="P3949" s="63" t="s">
        <v>60</v>
      </c>
      <c r="Q3949" s="63" t="s">
        <v>263</v>
      </c>
    </row>
    <row r="3950" spans="1:17">
      <c r="A3950" s="63" t="s">
        <v>57</v>
      </c>
      <c r="B3950" s="63" t="s">
        <v>8</v>
      </c>
      <c r="C3950" s="63" t="s">
        <v>8</v>
      </c>
      <c r="D3950" s="390">
        <v>45292</v>
      </c>
      <c r="E3950" s="63">
        <v>1</v>
      </c>
      <c r="F3950" s="63">
        <v>2024</v>
      </c>
      <c r="G3950" s="391">
        <v>230</v>
      </c>
      <c r="H3950" s="391">
        <v>3.4872367136281217E-2</v>
      </c>
      <c r="I3950" s="391">
        <v>8.0206444413446807</v>
      </c>
      <c r="J3950" s="391">
        <v>4.28</v>
      </c>
      <c r="K3950" s="63" t="s">
        <v>57</v>
      </c>
      <c r="L3950" s="63" t="s">
        <v>41</v>
      </c>
      <c r="M3950" s="63" t="s">
        <v>241</v>
      </c>
      <c r="N3950" s="63" t="s">
        <v>58</v>
      </c>
      <c r="O3950" s="63" t="s">
        <v>59</v>
      </c>
      <c r="P3950" s="63" t="s">
        <v>60</v>
      </c>
      <c r="Q3950" s="63" t="s">
        <v>263</v>
      </c>
    </row>
    <row r="3951" spans="1:17">
      <c r="A3951" s="63" t="s">
        <v>57</v>
      </c>
      <c r="B3951" s="63" t="s">
        <v>8</v>
      </c>
      <c r="C3951" s="63" t="s">
        <v>8</v>
      </c>
      <c r="D3951" s="390">
        <v>45323</v>
      </c>
      <c r="E3951" s="63">
        <v>2</v>
      </c>
      <c r="F3951" s="63">
        <v>2024</v>
      </c>
      <c r="G3951" s="391">
        <v>230</v>
      </c>
      <c r="H3951" s="391">
        <v>8.2577765378713919E-2</v>
      </c>
      <c r="I3951" s="391">
        <v>18.992886037104203</v>
      </c>
      <c r="J3951" s="391">
        <v>0.37900281342132663</v>
      </c>
      <c r="K3951" s="63" t="s">
        <v>57</v>
      </c>
      <c r="L3951" s="63" t="s">
        <v>41</v>
      </c>
      <c r="M3951" s="63" t="s">
        <v>241</v>
      </c>
      <c r="N3951" s="63" t="s">
        <v>58</v>
      </c>
      <c r="O3951" s="63" t="s">
        <v>59</v>
      </c>
      <c r="P3951" s="63" t="s">
        <v>60</v>
      </c>
      <c r="Q3951" s="63" t="s">
        <v>263</v>
      </c>
    </row>
    <row r="3952" spans="1:17">
      <c r="A3952" s="63" t="s">
        <v>57</v>
      </c>
      <c r="B3952" s="63" t="s">
        <v>8</v>
      </c>
      <c r="C3952" s="63" t="s">
        <v>8</v>
      </c>
      <c r="D3952" s="390">
        <v>45352</v>
      </c>
      <c r="E3952" s="63">
        <v>3</v>
      </c>
      <c r="F3952" s="63">
        <v>2024</v>
      </c>
      <c r="G3952" s="391">
        <v>230</v>
      </c>
      <c r="H3952" s="391">
        <v>8.2577765378713919E-2</v>
      </c>
      <c r="I3952" s="391">
        <v>18.992886037104203</v>
      </c>
      <c r="J3952" s="391">
        <v>4.22</v>
      </c>
      <c r="K3952" s="63" t="s">
        <v>57</v>
      </c>
      <c r="L3952" s="63" t="s">
        <v>41</v>
      </c>
      <c r="M3952" s="63" t="s">
        <v>241</v>
      </c>
      <c r="N3952" s="63" t="s">
        <v>58</v>
      </c>
      <c r="O3952" s="63" t="s">
        <v>59</v>
      </c>
      <c r="P3952" s="63" t="s">
        <v>60</v>
      </c>
      <c r="Q3952" s="63" t="s">
        <v>263</v>
      </c>
    </row>
    <row r="3953" spans="1:17">
      <c r="A3953" s="63" t="s">
        <v>57</v>
      </c>
      <c r="B3953" s="63" t="s">
        <v>8</v>
      </c>
      <c r="C3953" s="63" t="s">
        <v>8</v>
      </c>
      <c r="D3953" s="390">
        <v>45383</v>
      </c>
      <c r="E3953" s="63">
        <v>4</v>
      </c>
      <c r="F3953" s="63">
        <v>2024</v>
      </c>
      <c r="G3953" s="391">
        <v>230</v>
      </c>
      <c r="H3953" s="391">
        <v>8.3333333333333329E-2</v>
      </c>
      <c r="I3953" s="391">
        <v>19.166666666666664</v>
      </c>
      <c r="J3953" s="391">
        <v>0.34139999999999998</v>
      </c>
      <c r="K3953" s="63" t="s">
        <v>57</v>
      </c>
      <c r="L3953" s="63" t="s">
        <v>41</v>
      </c>
      <c r="M3953" s="63" t="s">
        <v>241</v>
      </c>
      <c r="N3953" s="63" t="s">
        <v>58</v>
      </c>
      <c r="O3953" s="63" t="s">
        <v>59</v>
      </c>
      <c r="P3953" s="63" t="s">
        <v>60</v>
      </c>
      <c r="Q3953" s="63" t="s">
        <v>263</v>
      </c>
    </row>
    <row r="3954" spans="1:17">
      <c r="A3954" s="63" t="s">
        <v>57</v>
      </c>
      <c r="B3954" s="63" t="s">
        <v>8</v>
      </c>
      <c r="C3954" s="63" t="s">
        <v>8</v>
      </c>
      <c r="D3954" s="390">
        <v>45413</v>
      </c>
      <c r="E3954" s="63">
        <v>5</v>
      </c>
      <c r="F3954" s="63">
        <v>2024</v>
      </c>
      <c r="G3954" s="391">
        <v>230</v>
      </c>
      <c r="H3954" s="391">
        <v>8.3333333333333329E-2</v>
      </c>
      <c r="I3954" s="391">
        <v>19.166666666666664</v>
      </c>
      <c r="J3954" s="391">
        <v>1.2998000000000001</v>
      </c>
      <c r="K3954" s="63" t="s">
        <v>57</v>
      </c>
      <c r="L3954" s="63" t="s">
        <v>41</v>
      </c>
      <c r="M3954" s="63" t="s">
        <v>241</v>
      </c>
      <c r="N3954" s="63" t="s">
        <v>58</v>
      </c>
      <c r="O3954" s="63" t="s">
        <v>59</v>
      </c>
      <c r="P3954" s="63" t="s">
        <v>60</v>
      </c>
      <c r="Q3954" s="63" t="s">
        <v>263</v>
      </c>
    </row>
    <row r="3955" spans="1:17">
      <c r="A3955" s="63" t="s">
        <v>57</v>
      </c>
      <c r="B3955" s="63" t="s">
        <v>8</v>
      </c>
      <c r="C3955" s="63" t="s">
        <v>8</v>
      </c>
      <c r="D3955" s="390">
        <v>45444</v>
      </c>
      <c r="E3955" s="63">
        <v>6</v>
      </c>
      <c r="F3955" s="63">
        <v>2024</v>
      </c>
      <c r="G3955" s="391">
        <v>230</v>
      </c>
      <c r="H3955" s="391">
        <v>8.3333333333333329E-2</v>
      </c>
      <c r="I3955" s="391">
        <v>19.166666666666664</v>
      </c>
      <c r="J3955" s="391">
        <v>0.72354079999999998</v>
      </c>
      <c r="K3955" s="63" t="s">
        <v>57</v>
      </c>
      <c r="L3955" s="63" t="s">
        <v>41</v>
      </c>
      <c r="M3955" s="63" t="s">
        <v>241</v>
      </c>
      <c r="N3955" s="63" t="s">
        <v>58</v>
      </c>
      <c r="O3955" s="63" t="s">
        <v>59</v>
      </c>
      <c r="P3955" s="63" t="s">
        <v>60</v>
      </c>
      <c r="Q3955" s="63" t="s">
        <v>263</v>
      </c>
    </row>
    <row r="3956" spans="1:17">
      <c r="A3956" s="63" t="s">
        <v>57</v>
      </c>
      <c r="B3956" s="63" t="s">
        <v>8</v>
      </c>
      <c r="C3956" s="63" t="s">
        <v>8</v>
      </c>
      <c r="D3956" s="390">
        <v>45474</v>
      </c>
      <c r="E3956" s="63">
        <v>7</v>
      </c>
      <c r="F3956" s="63">
        <v>2024</v>
      </c>
      <c r="G3956" s="391">
        <v>230</v>
      </c>
      <c r="H3956" s="391">
        <v>8.3333333333333329E-2</v>
      </c>
      <c r="I3956" s="391">
        <v>19.166666666666664</v>
      </c>
      <c r="J3956" s="391">
        <v>0</v>
      </c>
      <c r="K3956" s="63" t="s">
        <v>57</v>
      </c>
      <c r="L3956" s="63" t="s">
        <v>41</v>
      </c>
      <c r="M3956" s="63" t="s">
        <v>241</v>
      </c>
      <c r="N3956" s="63" t="s">
        <v>58</v>
      </c>
      <c r="O3956" s="63" t="s">
        <v>59</v>
      </c>
      <c r="P3956" s="63" t="s">
        <v>60</v>
      </c>
      <c r="Q3956" s="63" t="s">
        <v>263</v>
      </c>
    </row>
    <row r="3957" spans="1:17">
      <c r="A3957" s="63" t="s">
        <v>57</v>
      </c>
      <c r="B3957" s="63" t="s">
        <v>8</v>
      </c>
      <c r="C3957" s="63" t="s">
        <v>8</v>
      </c>
      <c r="D3957" s="390">
        <v>45505</v>
      </c>
      <c r="E3957" s="63">
        <v>8</v>
      </c>
      <c r="F3957" s="63">
        <v>2024</v>
      </c>
      <c r="G3957" s="391">
        <v>230</v>
      </c>
      <c r="H3957" s="391">
        <v>8.3333333333333329E-2</v>
      </c>
      <c r="I3957" s="391">
        <v>19.166666666666664</v>
      </c>
      <c r="J3957" s="391">
        <v>11.354230000000001</v>
      </c>
      <c r="K3957" s="63" t="s">
        <v>57</v>
      </c>
      <c r="L3957" s="63" t="s">
        <v>41</v>
      </c>
      <c r="M3957" s="63" t="s">
        <v>241</v>
      </c>
      <c r="N3957" s="63" t="s">
        <v>58</v>
      </c>
      <c r="O3957" s="63" t="s">
        <v>59</v>
      </c>
      <c r="P3957" s="63" t="s">
        <v>60</v>
      </c>
      <c r="Q3957" s="63" t="s">
        <v>263</v>
      </c>
    </row>
    <row r="3958" spans="1:17">
      <c r="A3958" s="63" t="s">
        <v>57</v>
      </c>
      <c r="B3958" s="63" t="s">
        <v>8</v>
      </c>
      <c r="C3958" s="63" t="s">
        <v>8</v>
      </c>
      <c r="D3958" s="390">
        <v>45536</v>
      </c>
      <c r="E3958" s="63">
        <v>9</v>
      </c>
      <c r="F3958" s="63">
        <v>2024</v>
      </c>
      <c r="G3958" s="391">
        <v>230</v>
      </c>
      <c r="H3958" s="391">
        <v>8.3333333333333329E-2</v>
      </c>
      <c r="J3958" s="391">
        <v>3.7150411950521978</v>
      </c>
      <c r="K3958" s="63" t="s">
        <v>57</v>
      </c>
      <c r="L3958" s="63" t="s">
        <v>41</v>
      </c>
      <c r="M3958" s="63" t="s">
        <v>241</v>
      </c>
      <c r="N3958" s="63" t="s">
        <v>58</v>
      </c>
      <c r="O3958" s="63" t="s">
        <v>59</v>
      </c>
      <c r="P3958" s="63" t="s">
        <v>60</v>
      </c>
      <c r="Q3958" s="63" t="s">
        <v>263</v>
      </c>
    </row>
    <row r="3959" spans="1:17">
      <c r="A3959" s="63" t="s">
        <v>57</v>
      </c>
      <c r="B3959" s="63" t="s">
        <v>8</v>
      </c>
      <c r="C3959" s="63" t="s">
        <v>8</v>
      </c>
      <c r="D3959" s="390">
        <v>45566</v>
      </c>
      <c r="E3959" s="63">
        <v>10</v>
      </c>
      <c r="F3959" s="63">
        <v>2024</v>
      </c>
      <c r="G3959" s="391">
        <v>230</v>
      </c>
      <c r="H3959" s="391">
        <v>9.9999999999999992E-2</v>
      </c>
      <c r="J3959" s="391">
        <v>3.86465427925783</v>
      </c>
      <c r="K3959" s="63" t="s">
        <v>57</v>
      </c>
      <c r="L3959" s="63" t="s">
        <v>41</v>
      </c>
      <c r="M3959" s="63" t="s">
        <v>241</v>
      </c>
      <c r="N3959" s="63" t="s">
        <v>58</v>
      </c>
      <c r="O3959" s="63" t="s">
        <v>59</v>
      </c>
      <c r="P3959" s="63" t="s">
        <v>60</v>
      </c>
      <c r="Q3959" s="63" t="s">
        <v>263</v>
      </c>
    </row>
    <row r="3960" spans="1:17">
      <c r="A3960" s="63" t="s">
        <v>57</v>
      </c>
      <c r="B3960" s="63" t="s">
        <v>8</v>
      </c>
      <c r="C3960" s="63" t="s">
        <v>8</v>
      </c>
      <c r="D3960" s="390">
        <v>45597</v>
      </c>
      <c r="E3960" s="63">
        <v>11</v>
      </c>
      <c r="F3960" s="63">
        <v>2024</v>
      </c>
      <c r="G3960" s="391">
        <v>230</v>
      </c>
      <c r="H3960" s="391">
        <v>9.9999999999999992E-2</v>
      </c>
      <c r="J3960" s="391">
        <v>0</v>
      </c>
      <c r="K3960" s="63" t="s">
        <v>57</v>
      </c>
      <c r="L3960" s="63" t="s">
        <v>41</v>
      </c>
      <c r="M3960" s="63" t="s">
        <v>241</v>
      </c>
      <c r="N3960" s="63" t="s">
        <v>58</v>
      </c>
      <c r="O3960" s="63" t="s">
        <v>59</v>
      </c>
      <c r="P3960" s="63" t="s">
        <v>60</v>
      </c>
      <c r="Q3960" s="63" t="s">
        <v>263</v>
      </c>
    </row>
    <row r="3961" spans="1:17">
      <c r="A3961" s="63" t="s">
        <v>57</v>
      </c>
      <c r="B3961" s="63" t="s">
        <v>8</v>
      </c>
      <c r="C3961" s="63" t="s">
        <v>8</v>
      </c>
      <c r="D3961" s="390">
        <v>45627</v>
      </c>
      <c r="E3961" s="63">
        <v>12</v>
      </c>
      <c r="F3961" s="63">
        <v>2024</v>
      </c>
      <c r="G3961" s="391">
        <v>230</v>
      </c>
      <c r="H3961" s="391">
        <v>9.9999999999999992E-2</v>
      </c>
      <c r="J3961" s="391">
        <v>0</v>
      </c>
      <c r="K3961" s="63" t="s">
        <v>57</v>
      </c>
      <c r="L3961" s="63" t="s">
        <v>41</v>
      </c>
      <c r="M3961" s="63" t="s">
        <v>241</v>
      </c>
      <c r="N3961" s="63" t="s">
        <v>58</v>
      </c>
      <c r="O3961" s="63" t="s">
        <v>59</v>
      </c>
      <c r="P3961" s="63" t="s">
        <v>60</v>
      </c>
      <c r="Q3961" s="63" t="s">
        <v>263</v>
      </c>
    </row>
    <row r="3962" spans="1:17">
      <c r="A3962" s="63" t="s">
        <v>57</v>
      </c>
      <c r="B3962" s="63" t="s">
        <v>9</v>
      </c>
      <c r="C3962" s="63" t="s">
        <v>9</v>
      </c>
      <c r="D3962" s="390">
        <v>45292</v>
      </c>
      <c r="E3962" s="63">
        <v>1</v>
      </c>
      <c r="F3962" s="63">
        <v>2024</v>
      </c>
      <c r="G3962" s="391">
        <v>50</v>
      </c>
      <c r="H3962" s="391">
        <v>3.4872367136281217E-2</v>
      </c>
      <c r="I3962" s="391">
        <v>1.7436183568140609</v>
      </c>
      <c r="J3962" s="391">
        <v>1.8</v>
      </c>
      <c r="K3962" s="63" t="s">
        <v>57</v>
      </c>
      <c r="L3962" s="63" t="s">
        <v>41</v>
      </c>
      <c r="M3962" s="63" t="s">
        <v>241</v>
      </c>
      <c r="N3962" s="63" t="s">
        <v>58</v>
      </c>
      <c r="O3962" s="63" t="s">
        <v>59</v>
      </c>
      <c r="P3962" s="63" t="s">
        <v>60</v>
      </c>
      <c r="Q3962" s="63" t="s">
        <v>263</v>
      </c>
    </row>
    <row r="3963" spans="1:17">
      <c r="A3963" s="63" t="s">
        <v>57</v>
      </c>
      <c r="B3963" s="63" t="s">
        <v>9</v>
      </c>
      <c r="C3963" s="63" t="s">
        <v>9</v>
      </c>
      <c r="D3963" s="390">
        <v>45323</v>
      </c>
      <c r="E3963" s="63">
        <v>2</v>
      </c>
      <c r="F3963" s="63">
        <v>2024</v>
      </c>
      <c r="G3963" s="391">
        <v>50</v>
      </c>
      <c r="H3963" s="391">
        <v>8.2577765378713919E-2</v>
      </c>
      <c r="I3963" s="391">
        <v>4.1288882689356958</v>
      </c>
      <c r="J3963" s="391">
        <v>11.087</v>
      </c>
      <c r="K3963" s="63" t="s">
        <v>57</v>
      </c>
      <c r="L3963" s="63" t="s">
        <v>41</v>
      </c>
      <c r="M3963" s="63" t="s">
        <v>241</v>
      </c>
      <c r="N3963" s="63" t="s">
        <v>58</v>
      </c>
      <c r="O3963" s="63" t="s">
        <v>59</v>
      </c>
      <c r="P3963" s="63" t="s">
        <v>60</v>
      </c>
      <c r="Q3963" s="63" t="s">
        <v>263</v>
      </c>
    </row>
    <row r="3964" spans="1:17">
      <c r="A3964" s="63" t="s">
        <v>57</v>
      </c>
      <c r="B3964" s="63" t="s">
        <v>9</v>
      </c>
      <c r="C3964" s="63" t="s">
        <v>9</v>
      </c>
      <c r="D3964" s="390">
        <v>45352</v>
      </c>
      <c r="E3964" s="63">
        <v>3</v>
      </c>
      <c r="F3964" s="63">
        <v>2024</v>
      </c>
      <c r="G3964" s="391">
        <v>50</v>
      </c>
      <c r="H3964" s="391">
        <v>8.2577765378713919E-2</v>
      </c>
      <c r="I3964" s="391">
        <v>4.1288882689356958</v>
      </c>
      <c r="J3964" s="391">
        <v>3.22</v>
      </c>
      <c r="K3964" s="63" t="s">
        <v>57</v>
      </c>
      <c r="L3964" s="63" t="s">
        <v>41</v>
      </c>
      <c r="M3964" s="63" t="s">
        <v>241</v>
      </c>
      <c r="N3964" s="63" t="s">
        <v>58</v>
      </c>
      <c r="O3964" s="63" t="s">
        <v>59</v>
      </c>
      <c r="P3964" s="63" t="s">
        <v>60</v>
      </c>
      <c r="Q3964" s="63" t="s">
        <v>263</v>
      </c>
    </row>
    <row r="3965" spans="1:17">
      <c r="A3965" s="63" t="s">
        <v>57</v>
      </c>
      <c r="B3965" s="63" t="s">
        <v>9</v>
      </c>
      <c r="C3965" s="63" t="s">
        <v>9</v>
      </c>
      <c r="D3965" s="390">
        <v>45383</v>
      </c>
      <c r="E3965" s="63">
        <v>4</v>
      </c>
      <c r="F3965" s="63">
        <v>2024</v>
      </c>
      <c r="G3965" s="391">
        <v>50</v>
      </c>
      <c r="H3965" s="391">
        <v>8.3333333333333329E-2</v>
      </c>
      <c r="I3965" s="391">
        <v>4.1666666666666661</v>
      </c>
      <c r="J3965" s="391">
        <v>1.1060000000000001</v>
      </c>
      <c r="K3965" s="63" t="s">
        <v>57</v>
      </c>
      <c r="L3965" s="63" t="s">
        <v>41</v>
      </c>
      <c r="M3965" s="63" t="s">
        <v>241</v>
      </c>
      <c r="N3965" s="63" t="s">
        <v>58</v>
      </c>
      <c r="O3965" s="63" t="s">
        <v>59</v>
      </c>
      <c r="P3965" s="63" t="s">
        <v>60</v>
      </c>
      <c r="Q3965" s="63" t="s">
        <v>263</v>
      </c>
    </row>
    <row r="3966" spans="1:17">
      <c r="A3966" s="63" t="s">
        <v>57</v>
      </c>
      <c r="B3966" s="63" t="s">
        <v>9</v>
      </c>
      <c r="C3966" s="63" t="s">
        <v>9</v>
      </c>
      <c r="D3966" s="390">
        <v>45413</v>
      </c>
      <c r="E3966" s="63">
        <v>5</v>
      </c>
      <c r="F3966" s="63">
        <v>2024</v>
      </c>
      <c r="G3966" s="391">
        <v>50</v>
      </c>
      <c r="H3966" s="391">
        <v>8.3333333333333329E-2</v>
      </c>
      <c r="I3966" s="391">
        <v>4.1666666666666661</v>
      </c>
      <c r="J3966" s="391">
        <v>17.585999999999999</v>
      </c>
      <c r="K3966" s="63" t="s">
        <v>57</v>
      </c>
      <c r="L3966" s="63" t="s">
        <v>41</v>
      </c>
      <c r="M3966" s="63" t="s">
        <v>241</v>
      </c>
      <c r="N3966" s="63" t="s">
        <v>58</v>
      </c>
      <c r="O3966" s="63" t="s">
        <v>59</v>
      </c>
      <c r="P3966" s="63" t="s">
        <v>60</v>
      </c>
      <c r="Q3966" s="63" t="s">
        <v>263</v>
      </c>
    </row>
    <row r="3967" spans="1:17">
      <c r="A3967" s="63" t="s">
        <v>57</v>
      </c>
      <c r="B3967" s="63" t="s">
        <v>9</v>
      </c>
      <c r="C3967" s="63" t="s">
        <v>9</v>
      </c>
      <c r="D3967" s="390">
        <v>45444</v>
      </c>
      <c r="E3967" s="63">
        <v>6</v>
      </c>
      <c r="F3967" s="63">
        <v>2024</v>
      </c>
      <c r="G3967" s="391">
        <v>50</v>
      </c>
      <c r="H3967" s="391">
        <v>8.3333333333333329E-2</v>
      </c>
      <c r="I3967" s="391">
        <v>4.1666666666666661</v>
      </c>
      <c r="J3967" s="391">
        <v>0.12</v>
      </c>
      <c r="K3967" s="63" t="s">
        <v>57</v>
      </c>
      <c r="L3967" s="63" t="s">
        <v>41</v>
      </c>
      <c r="M3967" s="63" t="s">
        <v>241</v>
      </c>
      <c r="N3967" s="63" t="s">
        <v>58</v>
      </c>
      <c r="O3967" s="63" t="s">
        <v>59</v>
      </c>
      <c r="P3967" s="63" t="s">
        <v>60</v>
      </c>
      <c r="Q3967" s="63" t="s">
        <v>263</v>
      </c>
    </row>
    <row r="3968" spans="1:17">
      <c r="A3968" s="63" t="s">
        <v>57</v>
      </c>
      <c r="B3968" s="63" t="s">
        <v>9</v>
      </c>
      <c r="C3968" s="63" t="s">
        <v>9</v>
      </c>
      <c r="D3968" s="390">
        <v>45474</v>
      </c>
      <c r="E3968" s="63">
        <v>7</v>
      </c>
      <c r="F3968" s="63">
        <v>2024</v>
      </c>
      <c r="G3968" s="391">
        <v>50</v>
      </c>
      <c r="H3968" s="391">
        <v>8.3333333333333329E-2</v>
      </c>
      <c r="I3968" s="391">
        <v>4.1666666666666661</v>
      </c>
      <c r="J3968" s="391">
        <v>4.26</v>
      </c>
      <c r="K3968" s="63" t="s">
        <v>57</v>
      </c>
      <c r="L3968" s="63" t="s">
        <v>41</v>
      </c>
      <c r="M3968" s="63" t="s">
        <v>241</v>
      </c>
      <c r="N3968" s="63" t="s">
        <v>58</v>
      </c>
      <c r="O3968" s="63" t="s">
        <v>59</v>
      </c>
      <c r="P3968" s="63" t="s">
        <v>60</v>
      </c>
      <c r="Q3968" s="63" t="s">
        <v>263</v>
      </c>
    </row>
    <row r="3969" spans="1:17">
      <c r="A3969" s="63" t="s">
        <v>57</v>
      </c>
      <c r="B3969" s="63" t="s">
        <v>9</v>
      </c>
      <c r="C3969" s="63" t="s">
        <v>9</v>
      </c>
      <c r="D3969" s="390">
        <v>45505</v>
      </c>
      <c r="E3969" s="63">
        <v>8</v>
      </c>
      <c r="F3969" s="63">
        <v>2024</v>
      </c>
      <c r="G3969" s="391">
        <v>50</v>
      </c>
      <c r="H3969" s="391">
        <v>8.3333333333333329E-2</v>
      </c>
      <c r="I3969" s="391">
        <v>4.1666666666666661</v>
      </c>
      <c r="J3969" s="391">
        <v>7.0830000000000002</v>
      </c>
      <c r="K3969" s="63" t="s">
        <v>57</v>
      </c>
      <c r="L3969" s="63" t="s">
        <v>41</v>
      </c>
      <c r="M3969" s="63" t="s">
        <v>241</v>
      </c>
      <c r="N3969" s="63" t="s">
        <v>58</v>
      </c>
      <c r="O3969" s="63" t="s">
        <v>59</v>
      </c>
      <c r="P3969" s="63" t="s">
        <v>60</v>
      </c>
      <c r="Q3969" s="63" t="s">
        <v>263</v>
      </c>
    </row>
    <row r="3970" spans="1:17">
      <c r="A3970" s="63" t="s">
        <v>57</v>
      </c>
      <c r="B3970" s="63" t="s">
        <v>9</v>
      </c>
      <c r="C3970" s="63" t="s">
        <v>9</v>
      </c>
      <c r="D3970" s="390">
        <v>45536</v>
      </c>
      <c r="E3970" s="63">
        <v>9</v>
      </c>
      <c r="F3970" s="63">
        <v>2024</v>
      </c>
      <c r="G3970" s="391">
        <v>50</v>
      </c>
      <c r="H3970" s="391">
        <v>8.3333333333333329E-2</v>
      </c>
      <c r="J3970" s="391">
        <v>15.33</v>
      </c>
      <c r="K3970" s="63" t="s">
        <v>57</v>
      </c>
      <c r="L3970" s="63" t="s">
        <v>41</v>
      </c>
      <c r="M3970" s="63" t="s">
        <v>241</v>
      </c>
      <c r="N3970" s="63" t="s">
        <v>58</v>
      </c>
      <c r="O3970" s="63" t="s">
        <v>59</v>
      </c>
      <c r="P3970" s="63" t="s">
        <v>60</v>
      </c>
      <c r="Q3970" s="63" t="s">
        <v>263</v>
      </c>
    </row>
    <row r="3971" spans="1:17">
      <c r="A3971" s="63" t="s">
        <v>57</v>
      </c>
      <c r="B3971" s="63" t="s">
        <v>9</v>
      </c>
      <c r="C3971" s="63" t="s">
        <v>9</v>
      </c>
      <c r="D3971" s="390">
        <v>45566</v>
      </c>
      <c r="E3971" s="63">
        <v>10</v>
      </c>
      <c r="F3971" s="63">
        <v>2024</v>
      </c>
      <c r="G3971" s="391">
        <v>50</v>
      </c>
      <c r="H3971" s="391">
        <v>9.9999999999999992E-2</v>
      </c>
      <c r="J3971" s="391">
        <v>10.75</v>
      </c>
      <c r="K3971" s="63" t="s">
        <v>57</v>
      </c>
      <c r="L3971" s="63" t="s">
        <v>41</v>
      </c>
      <c r="M3971" s="63" t="s">
        <v>241</v>
      </c>
      <c r="N3971" s="63" t="s">
        <v>58</v>
      </c>
      <c r="O3971" s="63" t="s">
        <v>59</v>
      </c>
      <c r="P3971" s="63" t="s">
        <v>60</v>
      </c>
      <c r="Q3971" s="63" t="s">
        <v>263</v>
      </c>
    </row>
    <row r="3972" spans="1:17">
      <c r="A3972" s="63" t="s">
        <v>57</v>
      </c>
      <c r="B3972" s="63" t="s">
        <v>9</v>
      </c>
      <c r="C3972" s="63" t="s">
        <v>9</v>
      </c>
      <c r="D3972" s="390">
        <v>45597</v>
      </c>
      <c r="E3972" s="63">
        <v>11</v>
      </c>
      <c r="F3972" s="63">
        <v>2024</v>
      </c>
      <c r="G3972" s="391">
        <v>50</v>
      </c>
      <c r="H3972" s="391">
        <v>9.9999999999999992E-2</v>
      </c>
      <c r="J3972" s="391">
        <v>0</v>
      </c>
      <c r="K3972" s="63" t="s">
        <v>57</v>
      </c>
      <c r="L3972" s="63" t="s">
        <v>41</v>
      </c>
      <c r="M3972" s="63" t="s">
        <v>241</v>
      </c>
      <c r="N3972" s="63" t="s">
        <v>58</v>
      </c>
      <c r="O3972" s="63" t="s">
        <v>59</v>
      </c>
      <c r="P3972" s="63" t="s">
        <v>60</v>
      </c>
      <c r="Q3972" s="63" t="s">
        <v>263</v>
      </c>
    </row>
    <row r="3973" spans="1:17">
      <c r="A3973" s="63" t="s">
        <v>57</v>
      </c>
      <c r="B3973" s="63" t="s">
        <v>9</v>
      </c>
      <c r="C3973" s="63" t="s">
        <v>9</v>
      </c>
      <c r="D3973" s="390">
        <v>45627</v>
      </c>
      <c r="E3973" s="63">
        <v>12</v>
      </c>
      <c r="F3973" s="63">
        <v>2024</v>
      </c>
      <c r="G3973" s="391">
        <v>50</v>
      </c>
      <c r="H3973" s="391">
        <v>9.9999999999999992E-2</v>
      </c>
      <c r="J3973" s="391">
        <v>0</v>
      </c>
      <c r="K3973" s="63" t="s">
        <v>57</v>
      </c>
      <c r="L3973" s="63" t="s">
        <v>41</v>
      </c>
      <c r="M3973" s="63" t="s">
        <v>241</v>
      </c>
      <c r="N3973" s="63" t="s">
        <v>58</v>
      </c>
      <c r="O3973" s="63" t="s">
        <v>59</v>
      </c>
      <c r="P3973" s="63" t="s">
        <v>60</v>
      </c>
      <c r="Q3973" s="63" t="s">
        <v>263</v>
      </c>
    </row>
    <row r="3974" spans="1:17">
      <c r="A3974" s="63" t="s">
        <v>57</v>
      </c>
      <c r="B3974" s="63" t="s">
        <v>10</v>
      </c>
      <c r="C3974" s="63" t="s">
        <v>10</v>
      </c>
      <c r="D3974" s="390">
        <v>45292</v>
      </c>
      <c r="E3974" s="63">
        <v>1</v>
      </c>
      <c r="F3974" s="63">
        <v>2024</v>
      </c>
      <c r="G3974" s="391">
        <v>50</v>
      </c>
      <c r="H3974" s="391">
        <v>3.4872367136281217E-2</v>
      </c>
      <c r="I3974" s="391">
        <v>1.7436183568140609</v>
      </c>
      <c r="J3974" s="391">
        <v>0</v>
      </c>
      <c r="K3974" s="63" t="s">
        <v>57</v>
      </c>
      <c r="L3974" s="63" t="s">
        <v>41</v>
      </c>
      <c r="M3974" s="63" t="s">
        <v>241</v>
      </c>
      <c r="N3974" s="63" t="s">
        <v>58</v>
      </c>
      <c r="O3974" s="63" t="s">
        <v>59</v>
      </c>
      <c r="P3974" s="63" t="s">
        <v>60</v>
      </c>
      <c r="Q3974" s="63" t="s">
        <v>263</v>
      </c>
    </row>
    <row r="3975" spans="1:17">
      <c r="A3975" s="63" t="s">
        <v>57</v>
      </c>
      <c r="B3975" s="63" t="s">
        <v>10</v>
      </c>
      <c r="C3975" s="63" t="s">
        <v>10</v>
      </c>
      <c r="D3975" s="390">
        <v>45323</v>
      </c>
      <c r="E3975" s="63">
        <v>2</v>
      </c>
      <c r="F3975" s="63">
        <v>2024</v>
      </c>
      <c r="G3975" s="391">
        <v>50</v>
      </c>
      <c r="H3975" s="391">
        <v>8.2577765378713919E-2</v>
      </c>
      <c r="I3975" s="391">
        <v>4.1288882689356958</v>
      </c>
      <c r="J3975" s="391">
        <v>0</v>
      </c>
      <c r="K3975" s="63" t="s">
        <v>57</v>
      </c>
      <c r="L3975" s="63" t="s">
        <v>41</v>
      </c>
      <c r="M3975" s="63" t="s">
        <v>241</v>
      </c>
      <c r="N3975" s="63" t="s">
        <v>58</v>
      </c>
      <c r="O3975" s="63" t="s">
        <v>59</v>
      </c>
      <c r="P3975" s="63" t="s">
        <v>60</v>
      </c>
      <c r="Q3975" s="63" t="s">
        <v>263</v>
      </c>
    </row>
    <row r="3976" spans="1:17">
      <c r="A3976" s="63" t="s">
        <v>57</v>
      </c>
      <c r="B3976" s="63" t="s">
        <v>10</v>
      </c>
      <c r="C3976" s="63" t="s">
        <v>10</v>
      </c>
      <c r="D3976" s="390">
        <v>45352</v>
      </c>
      <c r="E3976" s="63">
        <v>3</v>
      </c>
      <c r="F3976" s="63">
        <v>2024</v>
      </c>
      <c r="G3976" s="391">
        <v>50</v>
      </c>
      <c r="H3976" s="391">
        <v>8.2577765378713919E-2</v>
      </c>
      <c r="I3976" s="391">
        <v>4.1288882689356958</v>
      </c>
      <c r="J3976" s="391">
        <v>0</v>
      </c>
      <c r="K3976" s="63" t="s">
        <v>57</v>
      </c>
      <c r="L3976" s="63" t="s">
        <v>41</v>
      </c>
      <c r="M3976" s="63" t="s">
        <v>241</v>
      </c>
      <c r="N3976" s="63" t="s">
        <v>58</v>
      </c>
      <c r="O3976" s="63" t="s">
        <v>59</v>
      </c>
      <c r="P3976" s="63" t="s">
        <v>60</v>
      </c>
      <c r="Q3976" s="63" t="s">
        <v>263</v>
      </c>
    </row>
    <row r="3977" spans="1:17">
      <c r="A3977" s="63" t="s">
        <v>57</v>
      </c>
      <c r="B3977" s="63" t="s">
        <v>10</v>
      </c>
      <c r="C3977" s="63" t="s">
        <v>10</v>
      </c>
      <c r="D3977" s="390">
        <v>45383</v>
      </c>
      <c r="E3977" s="63">
        <v>4</v>
      </c>
      <c r="F3977" s="63">
        <v>2024</v>
      </c>
      <c r="G3977" s="391">
        <v>50</v>
      </c>
      <c r="H3977" s="391">
        <v>8.3333333333333329E-2</v>
      </c>
      <c r="I3977" s="391">
        <v>4.1666666666666661</v>
      </c>
      <c r="J3977" s="391">
        <v>3.4198</v>
      </c>
      <c r="K3977" s="63" t="s">
        <v>57</v>
      </c>
      <c r="L3977" s="63" t="s">
        <v>41</v>
      </c>
      <c r="M3977" s="63" t="s">
        <v>241</v>
      </c>
      <c r="N3977" s="63" t="s">
        <v>58</v>
      </c>
      <c r="O3977" s="63" t="s">
        <v>59</v>
      </c>
      <c r="P3977" s="63" t="s">
        <v>60</v>
      </c>
      <c r="Q3977" s="63" t="s">
        <v>263</v>
      </c>
    </row>
    <row r="3978" spans="1:17">
      <c r="A3978" s="63" t="s">
        <v>57</v>
      </c>
      <c r="B3978" s="63" t="s">
        <v>10</v>
      </c>
      <c r="C3978" s="63" t="s">
        <v>10</v>
      </c>
      <c r="D3978" s="390">
        <v>45413</v>
      </c>
      <c r="E3978" s="63">
        <v>5</v>
      </c>
      <c r="F3978" s="63">
        <v>2024</v>
      </c>
      <c r="G3978" s="391">
        <v>50</v>
      </c>
      <c r="H3978" s="391">
        <v>8.3333333333333329E-2</v>
      </c>
      <c r="I3978" s="391">
        <v>4.1666666666666661</v>
      </c>
      <c r="J3978" s="391">
        <v>1.6806000000000001</v>
      </c>
      <c r="K3978" s="63" t="s">
        <v>57</v>
      </c>
      <c r="L3978" s="63" t="s">
        <v>41</v>
      </c>
      <c r="M3978" s="63" t="s">
        <v>241</v>
      </c>
      <c r="N3978" s="63" t="s">
        <v>58</v>
      </c>
      <c r="O3978" s="63" t="s">
        <v>59</v>
      </c>
      <c r="P3978" s="63" t="s">
        <v>60</v>
      </c>
      <c r="Q3978" s="63" t="s">
        <v>263</v>
      </c>
    </row>
    <row r="3979" spans="1:17">
      <c r="A3979" s="63" t="s">
        <v>57</v>
      </c>
      <c r="B3979" s="63" t="s">
        <v>10</v>
      </c>
      <c r="C3979" s="63" t="s">
        <v>10</v>
      </c>
      <c r="D3979" s="390">
        <v>45444</v>
      </c>
      <c r="E3979" s="63">
        <v>6</v>
      </c>
      <c r="F3979" s="63">
        <v>2024</v>
      </c>
      <c r="G3979" s="391">
        <v>50</v>
      </c>
      <c r="H3979" s="391">
        <v>8.3333333333333329E-2</v>
      </c>
      <c r="I3979" s="391">
        <v>4.1666666666666661</v>
      </c>
      <c r="J3979" s="391">
        <v>21.967634700000001</v>
      </c>
      <c r="K3979" s="63" t="s">
        <v>57</v>
      </c>
      <c r="L3979" s="63" t="s">
        <v>41</v>
      </c>
      <c r="M3979" s="63" t="s">
        <v>241</v>
      </c>
      <c r="N3979" s="63" t="s">
        <v>58</v>
      </c>
      <c r="O3979" s="63" t="s">
        <v>59</v>
      </c>
      <c r="P3979" s="63" t="s">
        <v>60</v>
      </c>
      <c r="Q3979" s="63" t="s">
        <v>263</v>
      </c>
    </row>
    <row r="3980" spans="1:17">
      <c r="A3980" s="63" t="s">
        <v>57</v>
      </c>
      <c r="B3980" s="63" t="s">
        <v>10</v>
      </c>
      <c r="C3980" s="63" t="s">
        <v>10</v>
      </c>
      <c r="D3980" s="390">
        <v>45474</v>
      </c>
      <c r="E3980" s="63">
        <v>7</v>
      </c>
      <c r="F3980" s="63">
        <v>2024</v>
      </c>
      <c r="G3980" s="391">
        <v>50</v>
      </c>
      <c r="H3980" s="391">
        <v>8.3333333333333329E-2</v>
      </c>
      <c r="I3980" s="391">
        <v>4.1666666666666661</v>
      </c>
      <c r="J3980" s="391">
        <v>0.56020999999999999</v>
      </c>
      <c r="K3980" s="63" t="s">
        <v>57</v>
      </c>
      <c r="L3980" s="63" t="s">
        <v>41</v>
      </c>
      <c r="M3980" s="63" t="s">
        <v>241</v>
      </c>
      <c r="N3980" s="63" t="s">
        <v>58</v>
      </c>
      <c r="O3980" s="63" t="s">
        <v>59</v>
      </c>
      <c r="P3980" s="63" t="s">
        <v>60</v>
      </c>
      <c r="Q3980" s="63" t="s">
        <v>263</v>
      </c>
    </row>
    <row r="3981" spans="1:17">
      <c r="A3981" s="63" t="s">
        <v>57</v>
      </c>
      <c r="B3981" s="63" t="s">
        <v>10</v>
      </c>
      <c r="C3981" s="63" t="s">
        <v>10</v>
      </c>
      <c r="D3981" s="390">
        <v>45505</v>
      </c>
      <c r="E3981" s="63">
        <v>8</v>
      </c>
      <c r="F3981" s="63">
        <v>2024</v>
      </c>
      <c r="G3981" s="391">
        <v>50</v>
      </c>
      <c r="H3981" s="391">
        <v>8.3333333333333329E-2</v>
      </c>
      <c r="I3981" s="391">
        <v>4.1666666666666661</v>
      </c>
      <c r="J3981" s="391">
        <v>1.1599999999999999</v>
      </c>
      <c r="K3981" s="63" t="s">
        <v>57</v>
      </c>
      <c r="L3981" s="63" t="s">
        <v>41</v>
      </c>
      <c r="M3981" s="63" t="s">
        <v>241</v>
      </c>
      <c r="N3981" s="63" t="s">
        <v>58</v>
      </c>
      <c r="O3981" s="63" t="s">
        <v>59</v>
      </c>
      <c r="P3981" s="63" t="s">
        <v>60</v>
      </c>
      <c r="Q3981" s="63" t="s">
        <v>263</v>
      </c>
    </row>
    <row r="3982" spans="1:17">
      <c r="A3982" s="63" t="s">
        <v>57</v>
      </c>
      <c r="B3982" s="63" t="s">
        <v>10</v>
      </c>
      <c r="C3982" s="63" t="s">
        <v>10</v>
      </c>
      <c r="D3982" s="390">
        <v>45536</v>
      </c>
      <c r="E3982" s="63">
        <v>9</v>
      </c>
      <c r="F3982" s="63">
        <v>2024</v>
      </c>
      <c r="G3982" s="391">
        <v>50</v>
      </c>
      <c r="H3982" s="391">
        <v>8.3333333333333329E-2</v>
      </c>
      <c r="J3982" s="391">
        <v>12.062620840617472</v>
      </c>
      <c r="K3982" s="63" t="s">
        <v>57</v>
      </c>
      <c r="L3982" s="63" t="s">
        <v>41</v>
      </c>
      <c r="M3982" s="63" t="s">
        <v>241</v>
      </c>
      <c r="N3982" s="63" t="s">
        <v>58</v>
      </c>
      <c r="O3982" s="63" t="s">
        <v>59</v>
      </c>
      <c r="P3982" s="63" t="s">
        <v>60</v>
      </c>
      <c r="Q3982" s="63" t="s">
        <v>263</v>
      </c>
    </row>
    <row r="3983" spans="1:17">
      <c r="A3983" s="63" t="s">
        <v>57</v>
      </c>
      <c r="B3983" s="63" t="s">
        <v>10</v>
      </c>
      <c r="C3983" s="63" t="s">
        <v>10</v>
      </c>
      <c r="D3983" s="390">
        <v>45566</v>
      </c>
      <c r="E3983" s="63">
        <v>10</v>
      </c>
      <c r="F3983" s="63">
        <v>2024</v>
      </c>
      <c r="G3983" s="391">
        <v>50</v>
      </c>
      <c r="H3983" s="391">
        <v>9.9999999999999992E-2</v>
      </c>
      <c r="J3983" s="391">
        <v>5.1776266681200003</v>
      </c>
      <c r="K3983" s="63" t="s">
        <v>57</v>
      </c>
      <c r="L3983" s="63" t="s">
        <v>41</v>
      </c>
      <c r="M3983" s="63" t="s">
        <v>241</v>
      </c>
      <c r="N3983" s="63" t="s">
        <v>58</v>
      </c>
      <c r="O3983" s="63" t="s">
        <v>59</v>
      </c>
      <c r="P3983" s="63" t="s">
        <v>60</v>
      </c>
      <c r="Q3983" s="63" t="s">
        <v>263</v>
      </c>
    </row>
    <row r="3984" spans="1:17">
      <c r="A3984" s="63" t="s">
        <v>57</v>
      </c>
      <c r="B3984" s="63" t="s">
        <v>10</v>
      </c>
      <c r="C3984" s="63" t="s">
        <v>10</v>
      </c>
      <c r="D3984" s="390">
        <v>45597</v>
      </c>
      <c r="E3984" s="63">
        <v>11</v>
      </c>
      <c r="F3984" s="63">
        <v>2024</v>
      </c>
      <c r="G3984" s="391">
        <v>50</v>
      </c>
      <c r="H3984" s="391">
        <v>9.9999999999999992E-2</v>
      </c>
      <c r="J3984" s="391">
        <v>0</v>
      </c>
      <c r="K3984" s="63" t="s">
        <v>57</v>
      </c>
      <c r="L3984" s="63" t="s">
        <v>41</v>
      </c>
      <c r="M3984" s="63" t="s">
        <v>241</v>
      </c>
      <c r="N3984" s="63" t="s">
        <v>58</v>
      </c>
      <c r="O3984" s="63" t="s">
        <v>59</v>
      </c>
      <c r="P3984" s="63" t="s">
        <v>60</v>
      </c>
      <c r="Q3984" s="63" t="s">
        <v>263</v>
      </c>
    </row>
    <row r="3985" spans="1:17">
      <c r="A3985" s="63" t="s">
        <v>57</v>
      </c>
      <c r="B3985" s="63" t="s">
        <v>10</v>
      </c>
      <c r="C3985" s="63" t="s">
        <v>10</v>
      </c>
      <c r="D3985" s="390">
        <v>45627</v>
      </c>
      <c r="E3985" s="63">
        <v>12</v>
      </c>
      <c r="F3985" s="63">
        <v>2024</v>
      </c>
      <c r="G3985" s="391">
        <v>50</v>
      </c>
      <c r="H3985" s="391">
        <v>9.9999999999999992E-2</v>
      </c>
      <c r="J3985" s="391">
        <v>0</v>
      </c>
      <c r="K3985" s="63" t="s">
        <v>57</v>
      </c>
      <c r="L3985" s="63" t="s">
        <v>41</v>
      </c>
      <c r="M3985" s="63" t="s">
        <v>241</v>
      </c>
      <c r="N3985" s="63" t="s">
        <v>58</v>
      </c>
      <c r="O3985" s="63" t="s">
        <v>59</v>
      </c>
      <c r="P3985" s="63" t="s">
        <v>60</v>
      </c>
      <c r="Q3985" s="63" t="s">
        <v>263</v>
      </c>
    </row>
    <row r="3986" spans="1:17">
      <c r="A3986" s="63" t="s">
        <v>57</v>
      </c>
      <c r="B3986" s="63" t="s">
        <v>26</v>
      </c>
      <c r="C3986" s="63" t="s">
        <v>26</v>
      </c>
      <c r="D3986" s="390">
        <v>45292</v>
      </c>
      <c r="E3986" s="63">
        <v>1</v>
      </c>
      <c r="F3986" s="63">
        <v>2024</v>
      </c>
      <c r="G3986" s="391">
        <v>125</v>
      </c>
      <c r="H3986" s="391">
        <v>3.4872367136281217E-2</v>
      </c>
      <c r="I3986" s="391">
        <v>4.3590458920351525</v>
      </c>
      <c r="J3986" s="391">
        <v>0</v>
      </c>
      <c r="K3986" s="63" t="s">
        <v>57</v>
      </c>
      <c r="L3986" s="63" t="s">
        <v>41</v>
      </c>
      <c r="M3986" s="63" t="s">
        <v>241</v>
      </c>
      <c r="N3986" s="63" t="s">
        <v>58</v>
      </c>
      <c r="O3986" s="63" t="s">
        <v>59</v>
      </c>
      <c r="P3986" s="63" t="s">
        <v>60</v>
      </c>
      <c r="Q3986" s="63" t="s">
        <v>263</v>
      </c>
    </row>
    <row r="3987" spans="1:17">
      <c r="A3987" s="63" t="s">
        <v>57</v>
      </c>
      <c r="B3987" s="63" t="s">
        <v>26</v>
      </c>
      <c r="C3987" s="63" t="s">
        <v>26</v>
      </c>
      <c r="D3987" s="390">
        <v>45323</v>
      </c>
      <c r="E3987" s="63">
        <v>2</v>
      </c>
      <c r="F3987" s="63">
        <v>2024</v>
      </c>
      <c r="G3987" s="391">
        <v>125</v>
      </c>
      <c r="H3987" s="391">
        <v>8.2577765378713919E-2</v>
      </c>
      <c r="I3987" s="391">
        <v>10.32222067233924</v>
      </c>
      <c r="J3987" s="391">
        <v>36.544060000000002</v>
      </c>
      <c r="K3987" s="63" t="s">
        <v>57</v>
      </c>
      <c r="L3987" s="63" t="s">
        <v>41</v>
      </c>
      <c r="M3987" s="63" t="s">
        <v>241</v>
      </c>
      <c r="N3987" s="63" t="s">
        <v>58</v>
      </c>
      <c r="O3987" s="63" t="s">
        <v>59</v>
      </c>
      <c r="P3987" s="63" t="s">
        <v>60</v>
      </c>
      <c r="Q3987" s="63" t="s">
        <v>263</v>
      </c>
    </row>
    <row r="3988" spans="1:17">
      <c r="A3988" s="63" t="s">
        <v>57</v>
      </c>
      <c r="B3988" s="63" t="s">
        <v>26</v>
      </c>
      <c r="C3988" s="63" t="s">
        <v>26</v>
      </c>
      <c r="D3988" s="390">
        <v>45352</v>
      </c>
      <c r="E3988" s="63">
        <v>3</v>
      </c>
      <c r="F3988" s="63">
        <v>2024</v>
      </c>
      <c r="G3988" s="391">
        <v>125</v>
      </c>
      <c r="H3988" s="391">
        <v>8.2577765378713919E-2</v>
      </c>
      <c r="I3988" s="391">
        <v>10.32222067233924</v>
      </c>
      <c r="J3988" s="391">
        <v>16.645859999999999</v>
      </c>
      <c r="K3988" s="63" t="s">
        <v>57</v>
      </c>
      <c r="L3988" s="63" t="s">
        <v>41</v>
      </c>
      <c r="M3988" s="63" t="s">
        <v>241</v>
      </c>
      <c r="N3988" s="63" t="s">
        <v>58</v>
      </c>
      <c r="O3988" s="63" t="s">
        <v>59</v>
      </c>
      <c r="P3988" s="63" t="s">
        <v>60</v>
      </c>
      <c r="Q3988" s="63" t="s">
        <v>263</v>
      </c>
    </row>
    <row r="3989" spans="1:17">
      <c r="A3989" s="63" t="s">
        <v>57</v>
      </c>
      <c r="B3989" s="63" t="s">
        <v>26</v>
      </c>
      <c r="C3989" s="63" t="s">
        <v>26</v>
      </c>
      <c r="D3989" s="390">
        <v>45383</v>
      </c>
      <c r="E3989" s="63">
        <v>4</v>
      </c>
      <c r="F3989" s="63">
        <v>2024</v>
      </c>
      <c r="G3989" s="391">
        <v>125</v>
      </c>
      <c r="H3989" s="391">
        <v>8.3333333333333329E-2</v>
      </c>
      <c r="I3989" s="391">
        <v>10.416666666666666</v>
      </c>
      <c r="J3989" s="391">
        <v>14.84399</v>
      </c>
      <c r="K3989" s="63" t="s">
        <v>57</v>
      </c>
      <c r="L3989" s="63" t="s">
        <v>41</v>
      </c>
      <c r="M3989" s="63" t="s">
        <v>241</v>
      </c>
      <c r="N3989" s="63" t="s">
        <v>58</v>
      </c>
      <c r="O3989" s="63" t="s">
        <v>59</v>
      </c>
      <c r="P3989" s="63" t="s">
        <v>60</v>
      </c>
      <c r="Q3989" s="63" t="s">
        <v>263</v>
      </c>
    </row>
    <row r="3990" spans="1:17">
      <c r="A3990" s="63" t="s">
        <v>57</v>
      </c>
      <c r="B3990" s="63" t="s">
        <v>26</v>
      </c>
      <c r="C3990" s="63" t="s">
        <v>26</v>
      </c>
      <c r="D3990" s="390">
        <v>45413</v>
      </c>
      <c r="E3990" s="63">
        <v>5</v>
      </c>
      <c r="F3990" s="63">
        <v>2024</v>
      </c>
      <c r="G3990" s="391">
        <v>125</v>
      </c>
      <c r="H3990" s="391">
        <v>8.3333333333333329E-2</v>
      </c>
      <c r="I3990" s="391">
        <v>10.416666666666666</v>
      </c>
      <c r="J3990" s="391">
        <v>11.500120000000001</v>
      </c>
      <c r="K3990" s="63" t="s">
        <v>57</v>
      </c>
      <c r="L3990" s="63" t="s">
        <v>41</v>
      </c>
      <c r="M3990" s="63" t="s">
        <v>241</v>
      </c>
      <c r="N3990" s="63" t="s">
        <v>58</v>
      </c>
      <c r="O3990" s="63" t="s">
        <v>59</v>
      </c>
      <c r="P3990" s="63" t="s">
        <v>60</v>
      </c>
      <c r="Q3990" s="63" t="s">
        <v>263</v>
      </c>
    </row>
    <row r="3991" spans="1:17">
      <c r="A3991" s="63" t="s">
        <v>57</v>
      </c>
      <c r="B3991" s="63" t="s">
        <v>26</v>
      </c>
      <c r="C3991" s="63" t="s">
        <v>26</v>
      </c>
      <c r="D3991" s="390">
        <v>45444</v>
      </c>
      <c r="E3991" s="63">
        <v>6</v>
      </c>
      <c r="F3991" s="63">
        <v>2024</v>
      </c>
      <c r="G3991" s="391">
        <v>125</v>
      </c>
      <c r="H3991" s="391">
        <v>8.3333333333333329E-2</v>
      </c>
      <c r="I3991" s="391">
        <v>10.416666666666666</v>
      </c>
      <c r="J3991" s="391">
        <v>6.4631599</v>
      </c>
      <c r="K3991" s="63" t="s">
        <v>57</v>
      </c>
      <c r="L3991" s="63" t="s">
        <v>41</v>
      </c>
      <c r="M3991" s="63" t="s">
        <v>241</v>
      </c>
      <c r="N3991" s="63" t="s">
        <v>58</v>
      </c>
      <c r="O3991" s="63" t="s">
        <v>59</v>
      </c>
      <c r="P3991" s="63" t="s">
        <v>60</v>
      </c>
      <c r="Q3991" s="63" t="s">
        <v>263</v>
      </c>
    </row>
    <row r="3992" spans="1:17">
      <c r="A3992" s="63" t="s">
        <v>57</v>
      </c>
      <c r="B3992" s="63" t="s">
        <v>26</v>
      </c>
      <c r="C3992" s="63" t="s">
        <v>26</v>
      </c>
      <c r="D3992" s="390">
        <v>45474</v>
      </c>
      <c r="E3992" s="63">
        <v>7</v>
      </c>
      <c r="F3992" s="63">
        <v>2024</v>
      </c>
      <c r="G3992" s="391">
        <v>125</v>
      </c>
      <c r="H3992" s="391">
        <v>8.3333333333333329E-2</v>
      </c>
      <c r="I3992" s="391">
        <v>10.416666666666666</v>
      </c>
      <c r="J3992" s="391">
        <v>0</v>
      </c>
      <c r="K3992" s="63" t="s">
        <v>57</v>
      </c>
      <c r="L3992" s="63" t="s">
        <v>41</v>
      </c>
      <c r="M3992" s="63" t="s">
        <v>241</v>
      </c>
      <c r="N3992" s="63" t="s">
        <v>58</v>
      </c>
      <c r="O3992" s="63" t="s">
        <v>59</v>
      </c>
      <c r="P3992" s="63" t="s">
        <v>60</v>
      </c>
      <c r="Q3992" s="63" t="s">
        <v>263</v>
      </c>
    </row>
    <row r="3993" spans="1:17">
      <c r="A3993" s="63" t="s">
        <v>57</v>
      </c>
      <c r="B3993" s="63" t="s">
        <v>26</v>
      </c>
      <c r="C3993" s="63" t="s">
        <v>26</v>
      </c>
      <c r="D3993" s="390">
        <v>45505</v>
      </c>
      <c r="E3993" s="63">
        <v>8</v>
      </c>
      <c r="F3993" s="63">
        <v>2024</v>
      </c>
      <c r="G3993" s="391">
        <v>125</v>
      </c>
      <c r="H3993" s="391">
        <v>8.3333333333333329E-2</v>
      </c>
      <c r="I3993" s="391">
        <v>10.416666666666666</v>
      </c>
      <c r="J3993" s="391">
        <v>10.991540000000001</v>
      </c>
      <c r="K3993" s="63" t="s">
        <v>57</v>
      </c>
      <c r="L3993" s="63" t="s">
        <v>41</v>
      </c>
      <c r="M3993" s="63" t="s">
        <v>241</v>
      </c>
      <c r="N3993" s="63" t="s">
        <v>58</v>
      </c>
      <c r="O3993" s="63" t="s">
        <v>59</v>
      </c>
      <c r="P3993" s="63" t="s">
        <v>60</v>
      </c>
      <c r="Q3993" s="63" t="s">
        <v>263</v>
      </c>
    </row>
    <row r="3994" spans="1:17">
      <c r="A3994" s="63" t="s">
        <v>57</v>
      </c>
      <c r="B3994" s="63" t="s">
        <v>26</v>
      </c>
      <c r="C3994" s="63" t="s">
        <v>26</v>
      </c>
      <c r="D3994" s="390">
        <v>45536</v>
      </c>
      <c r="E3994" s="63">
        <v>9</v>
      </c>
      <c r="F3994" s="63">
        <v>2024</v>
      </c>
      <c r="G3994" s="391">
        <v>125</v>
      </c>
      <c r="H3994" s="391">
        <v>8.3333333333333329E-2</v>
      </c>
      <c r="J3994" s="391">
        <v>2.6774091000000002</v>
      </c>
      <c r="K3994" s="63" t="s">
        <v>57</v>
      </c>
      <c r="L3994" s="63" t="s">
        <v>41</v>
      </c>
      <c r="M3994" s="63" t="s">
        <v>241</v>
      </c>
      <c r="N3994" s="63" t="s">
        <v>58</v>
      </c>
      <c r="O3994" s="63" t="s">
        <v>59</v>
      </c>
      <c r="P3994" s="63" t="s">
        <v>60</v>
      </c>
      <c r="Q3994" s="63" t="s">
        <v>263</v>
      </c>
    </row>
    <row r="3995" spans="1:17">
      <c r="A3995" s="63" t="s">
        <v>57</v>
      </c>
      <c r="B3995" s="63" t="s">
        <v>26</v>
      </c>
      <c r="C3995" s="63" t="s">
        <v>26</v>
      </c>
      <c r="D3995" s="390">
        <v>45566</v>
      </c>
      <c r="E3995" s="63">
        <v>10</v>
      </c>
      <c r="F3995" s="63">
        <v>2024</v>
      </c>
      <c r="G3995" s="391">
        <v>125</v>
      </c>
      <c r="H3995" s="391">
        <v>9.9999999999999992E-2</v>
      </c>
      <c r="J3995" s="391">
        <v>0</v>
      </c>
      <c r="K3995" s="63" t="s">
        <v>57</v>
      </c>
      <c r="L3995" s="63" t="s">
        <v>41</v>
      </c>
      <c r="M3995" s="63" t="s">
        <v>241</v>
      </c>
      <c r="N3995" s="63" t="s">
        <v>58</v>
      </c>
      <c r="O3995" s="63" t="s">
        <v>59</v>
      </c>
      <c r="P3995" s="63" t="s">
        <v>60</v>
      </c>
      <c r="Q3995" s="63" t="s">
        <v>263</v>
      </c>
    </row>
    <row r="3996" spans="1:17">
      <c r="A3996" s="63" t="s">
        <v>57</v>
      </c>
      <c r="B3996" s="63" t="s">
        <v>26</v>
      </c>
      <c r="C3996" s="63" t="s">
        <v>26</v>
      </c>
      <c r="D3996" s="390">
        <v>45597</v>
      </c>
      <c r="E3996" s="63">
        <v>11</v>
      </c>
      <c r="F3996" s="63">
        <v>2024</v>
      </c>
      <c r="G3996" s="391">
        <v>125</v>
      </c>
      <c r="H3996" s="391">
        <v>9.9999999999999992E-2</v>
      </c>
      <c r="J3996" s="391">
        <v>0</v>
      </c>
      <c r="K3996" s="63" t="s">
        <v>57</v>
      </c>
      <c r="L3996" s="63" t="s">
        <v>41</v>
      </c>
      <c r="M3996" s="63" t="s">
        <v>241</v>
      </c>
      <c r="N3996" s="63" t="s">
        <v>58</v>
      </c>
      <c r="O3996" s="63" t="s">
        <v>59</v>
      </c>
      <c r="P3996" s="63" t="s">
        <v>60</v>
      </c>
      <c r="Q3996" s="63" t="s">
        <v>263</v>
      </c>
    </row>
    <row r="3997" spans="1:17">
      <c r="A3997" s="63" t="s">
        <v>57</v>
      </c>
      <c r="B3997" s="63" t="s">
        <v>26</v>
      </c>
      <c r="C3997" s="63" t="s">
        <v>26</v>
      </c>
      <c r="D3997" s="390">
        <v>45627</v>
      </c>
      <c r="E3997" s="63">
        <v>12</v>
      </c>
      <c r="F3997" s="63">
        <v>2024</v>
      </c>
      <c r="G3997" s="391">
        <v>125</v>
      </c>
      <c r="H3997" s="391">
        <v>9.9999999999999992E-2</v>
      </c>
      <c r="J3997" s="391">
        <v>0</v>
      </c>
      <c r="K3997" s="63" t="s">
        <v>57</v>
      </c>
      <c r="L3997" s="63" t="s">
        <v>41</v>
      </c>
      <c r="M3997" s="63" t="s">
        <v>241</v>
      </c>
      <c r="N3997" s="63" t="s">
        <v>58</v>
      </c>
      <c r="O3997" s="63" t="s">
        <v>59</v>
      </c>
      <c r="P3997" s="63" t="s">
        <v>60</v>
      </c>
      <c r="Q3997" s="63" t="s">
        <v>263</v>
      </c>
    </row>
    <row r="3998" spans="1:17">
      <c r="A3998" s="63" t="s">
        <v>57</v>
      </c>
      <c r="B3998" s="63" t="s">
        <v>27</v>
      </c>
      <c r="C3998" s="63" t="s">
        <v>27</v>
      </c>
      <c r="D3998" s="390">
        <v>45292</v>
      </c>
      <c r="E3998" s="63">
        <v>1</v>
      </c>
      <c r="F3998" s="63">
        <v>2024</v>
      </c>
      <c r="G3998" s="391">
        <v>35</v>
      </c>
      <c r="H3998" s="391">
        <v>3.4872367136281217E-2</v>
      </c>
      <c r="I3998" s="391">
        <v>1.2205328497698427</v>
      </c>
      <c r="J3998" s="391">
        <v>0</v>
      </c>
      <c r="K3998" s="63" t="s">
        <v>57</v>
      </c>
      <c r="L3998" s="63" t="s">
        <v>41</v>
      </c>
      <c r="M3998" s="63" t="s">
        <v>241</v>
      </c>
      <c r="N3998" s="63" t="s">
        <v>58</v>
      </c>
      <c r="O3998" s="63" t="s">
        <v>59</v>
      </c>
      <c r="P3998" s="63" t="s">
        <v>60</v>
      </c>
      <c r="Q3998" s="63" t="s">
        <v>263</v>
      </c>
    </row>
    <row r="3999" spans="1:17">
      <c r="A3999" s="63" t="s">
        <v>57</v>
      </c>
      <c r="B3999" s="63" t="s">
        <v>27</v>
      </c>
      <c r="C3999" s="63" t="s">
        <v>27</v>
      </c>
      <c r="D3999" s="390">
        <v>45323</v>
      </c>
      <c r="E3999" s="63">
        <v>2</v>
      </c>
      <c r="F3999" s="63">
        <v>2024</v>
      </c>
      <c r="G3999" s="391">
        <v>35</v>
      </c>
      <c r="H3999" s="391">
        <v>8.2577765378713919E-2</v>
      </c>
      <c r="I3999" s="391">
        <v>2.890221788254987</v>
      </c>
      <c r="J3999" s="391">
        <v>0</v>
      </c>
      <c r="K3999" s="63" t="s">
        <v>57</v>
      </c>
      <c r="L3999" s="63" t="s">
        <v>41</v>
      </c>
      <c r="M3999" s="63" t="s">
        <v>241</v>
      </c>
      <c r="N3999" s="63" t="s">
        <v>58</v>
      </c>
      <c r="O3999" s="63" t="s">
        <v>59</v>
      </c>
      <c r="P3999" s="63" t="s">
        <v>60</v>
      </c>
      <c r="Q3999" s="63" t="s">
        <v>263</v>
      </c>
    </row>
    <row r="4000" spans="1:17">
      <c r="A4000" s="63" t="s">
        <v>57</v>
      </c>
      <c r="B4000" s="63" t="s">
        <v>27</v>
      </c>
      <c r="C4000" s="63" t="s">
        <v>27</v>
      </c>
      <c r="D4000" s="390">
        <v>45352</v>
      </c>
      <c r="E4000" s="63">
        <v>3</v>
      </c>
      <c r="F4000" s="63">
        <v>2024</v>
      </c>
      <c r="G4000" s="391">
        <v>35</v>
      </c>
      <c r="H4000" s="391">
        <v>8.2577765378713919E-2</v>
      </c>
      <c r="I4000" s="391">
        <v>2.890221788254987</v>
      </c>
      <c r="J4000" s="391">
        <v>0</v>
      </c>
      <c r="K4000" s="63" t="s">
        <v>57</v>
      </c>
      <c r="L4000" s="63" t="s">
        <v>41</v>
      </c>
      <c r="M4000" s="63" t="s">
        <v>241</v>
      </c>
      <c r="N4000" s="63" t="s">
        <v>58</v>
      </c>
      <c r="O4000" s="63" t="s">
        <v>59</v>
      </c>
      <c r="P4000" s="63" t="s">
        <v>60</v>
      </c>
      <c r="Q4000" s="63" t="s">
        <v>263</v>
      </c>
    </row>
    <row r="4001" spans="1:17">
      <c r="A4001" s="63" t="s">
        <v>57</v>
      </c>
      <c r="B4001" s="63" t="s">
        <v>27</v>
      </c>
      <c r="C4001" s="63" t="s">
        <v>27</v>
      </c>
      <c r="D4001" s="390">
        <v>45383</v>
      </c>
      <c r="E4001" s="63">
        <v>4</v>
      </c>
      <c r="F4001" s="63">
        <v>2024</v>
      </c>
      <c r="G4001" s="391">
        <v>35</v>
      </c>
      <c r="H4001" s="391">
        <v>8.3333333333333329E-2</v>
      </c>
      <c r="I4001" s="391">
        <v>2.9166666666666665</v>
      </c>
      <c r="J4001" s="391">
        <v>0</v>
      </c>
      <c r="K4001" s="63" t="s">
        <v>57</v>
      </c>
      <c r="L4001" s="63" t="s">
        <v>41</v>
      </c>
      <c r="M4001" s="63" t="s">
        <v>241</v>
      </c>
      <c r="N4001" s="63" t="s">
        <v>58</v>
      </c>
      <c r="O4001" s="63" t="s">
        <v>59</v>
      </c>
      <c r="P4001" s="63" t="s">
        <v>60</v>
      </c>
      <c r="Q4001" s="63" t="s">
        <v>263</v>
      </c>
    </row>
    <row r="4002" spans="1:17">
      <c r="A4002" s="63" t="s">
        <v>57</v>
      </c>
      <c r="B4002" s="63" t="s">
        <v>27</v>
      </c>
      <c r="C4002" s="63" t="s">
        <v>27</v>
      </c>
      <c r="D4002" s="390">
        <v>45413</v>
      </c>
      <c r="E4002" s="63">
        <v>5</v>
      </c>
      <c r="F4002" s="63">
        <v>2024</v>
      </c>
      <c r="G4002" s="391">
        <v>35</v>
      </c>
      <c r="H4002" s="391">
        <v>8.3333333333333329E-2</v>
      </c>
      <c r="I4002" s="391">
        <v>2.9166666666666665</v>
      </c>
      <c r="J4002" s="391">
        <v>0</v>
      </c>
      <c r="K4002" s="63" t="s">
        <v>57</v>
      </c>
      <c r="L4002" s="63" t="s">
        <v>41</v>
      </c>
      <c r="M4002" s="63" t="s">
        <v>241</v>
      </c>
      <c r="N4002" s="63" t="s">
        <v>58</v>
      </c>
      <c r="O4002" s="63" t="s">
        <v>59</v>
      </c>
      <c r="P4002" s="63" t="s">
        <v>60</v>
      </c>
      <c r="Q4002" s="63" t="s">
        <v>263</v>
      </c>
    </row>
    <row r="4003" spans="1:17">
      <c r="A4003" s="63" t="s">
        <v>57</v>
      </c>
      <c r="B4003" s="63" t="s">
        <v>27</v>
      </c>
      <c r="C4003" s="63" t="s">
        <v>27</v>
      </c>
      <c r="D4003" s="390">
        <v>45444</v>
      </c>
      <c r="E4003" s="63">
        <v>6</v>
      </c>
      <c r="F4003" s="63">
        <v>2024</v>
      </c>
      <c r="G4003" s="391">
        <v>35</v>
      </c>
      <c r="H4003" s="391">
        <v>8.3333333333333329E-2</v>
      </c>
      <c r="I4003" s="391">
        <v>2.9166666666666665</v>
      </c>
      <c r="J4003" s="391">
        <v>0</v>
      </c>
      <c r="K4003" s="63" t="s">
        <v>57</v>
      </c>
      <c r="L4003" s="63" t="s">
        <v>41</v>
      </c>
      <c r="M4003" s="63" t="s">
        <v>241</v>
      </c>
      <c r="N4003" s="63" t="s">
        <v>58</v>
      </c>
      <c r="O4003" s="63" t="s">
        <v>59</v>
      </c>
      <c r="P4003" s="63" t="s">
        <v>60</v>
      </c>
      <c r="Q4003" s="63" t="s">
        <v>263</v>
      </c>
    </row>
    <row r="4004" spans="1:17">
      <c r="A4004" s="63" t="s">
        <v>57</v>
      </c>
      <c r="B4004" s="63" t="s">
        <v>27</v>
      </c>
      <c r="C4004" s="63" t="s">
        <v>27</v>
      </c>
      <c r="D4004" s="390">
        <v>45474</v>
      </c>
      <c r="E4004" s="63">
        <v>7</v>
      </c>
      <c r="F4004" s="63">
        <v>2024</v>
      </c>
      <c r="G4004" s="391">
        <v>35</v>
      </c>
      <c r="H4004" s="391">
        <v>8.3333333333333329E-2</v>
      </c>
      <c r="I4004" s="391">
        <v>2.9166666666666665</v>
      </c>
      <c r="J4004" s="391">
        <v>0</v>
      </c>
      <c r="K4004" s="63" t="s">
        <v>57</v>
      </c>
      <c r="L4004" s="63" t="s">
        <v>41</v>
      </c>
      <c r="M4004" s="63" t="s">
        <v>241</v>
      </c>
      <c r="N4004" s="63" t="s">
        <v>58</v>
      </c>
      <c r="O4004" s="63" t="s">
        <v>59</v>
      </c>
      <c r="P4004" s="63" t="s">
        <v>60</v>
      </c>
      <c r="Q4004" s="63" t="s">
        <v>263</v>
      </c>
    </row>
    <row r="4005" spans="1:17">
      <c r="A4005" s="63" t="s">
        <v>57</v>
      </c>
      <c r="B4005" s="63" t="s">
        <v>27</v>
      </c>
      <c r="C4005" s="63" t="s">
        <v>27</v>
      </c>
      <c r="D4005" s="390">
        <v>45505</v>
      </c>
      <c r="E4005" s="63">
        <v>8</v>
      </c>
      <c r="F4005" s="63">
        <v>2024</v>
      </c>
      <c r="G4005" s="391">
        <v>35</v>
      </c>
      <c r="H4005" s="391">
        <v>8.3333333333333329E-2</v>
      </c>
      <c r="I4005" s="391">
        <v>2.9166666666666665</v>
      </c>
      <c r="J4005" s="391">
        <v>0</v>
      </c>
      <c r="K4005" s="63" t="s">
        <v>57</v>
      </c>
      <c r="L4005" s="63" t="s">
        <v>41</v>
      </c>
      <c r="M4005" s="63" t="s">
        <v>241</v>
      </c>
      <c r="N4005" s="63" t="s">
        <v>58</v>
      </c>
      <c r="O4005" s="63" t="s">
        <v>59</v>
      </c>
      <c r="P4005" s="63" t="s">
        <v>60</v>
      </c>
      <c r="Q4005" s="63" t="s">
        <v>263</v>
      </c>
    </row>
    <row r="4006" spans="1:17">
      <c r="A4006" s="63" t="s">
        <v>57</v>
      </c>
      <c r="B4006" s="63" t="s">
        <v>27</v>
      </c>
      <c r="C4006" s="63" t="s">
        <v>27</v>
      </c>
      <c r="D4006" s="390">
        <v>45536</v>
      </c>
      <c r="E4006" s="63">
        <v>9</v>
      </c>
      <c r="F4006" s="63">
        <v>2024</v>
      </c>
      <c r="G4006" s="391">
        <v>35</v>
      </c>
      <c r="H4006" s="391">
        <v>8.3333333333333329E-2</v>
      </c>
      <c r="J4006" s="391">
        <v>0</v>
      </c>
      <c r="K4006" s="63" t="s">
        <v>57</v>
      </c>
      <c r="L4006" s="63" t="s">
        <v>41</v>
      </c>
      <c r="M4006" s="63" t="s">
        <v>241</v>
      </c>
      <c r="N4006" s="63" t="s">
        <v>58</v>
      </c>
      <c r="O4006" s="63" t="s">
        <v>59</v>
      </c>
      <c r="P4006" s="63" t="s">
        <v>60</v>
      </c>
      <c r="Q4006" s="63" t="s">
        <v>263</v>
      </c>
    </row>
    <row r="4007" spans="1:17">
      <c r="A4007" s="63" t="s">
        <v>57</v>
      </c>
      <c r="B4007" s="63" t="s">
        <v>27</v>
      </c>
      <c r="C4007" s="63" t="s">
        <v>27</v>
      </c>
      <c r="D4007" s="390">
        <v>45566</v>
      </c>
      <c r="E4007" s="63">
        <v>10</v>
      </c>
      <c r="F4007" s="63">
        <v>2024</v>
      </c>
      <c r="G4007" s="391">
        <v>35</v>
      </c>
      <c r="H4007" s="391">
        <v>9.9999999999999992E-2</v>
      </c>
      <c r="J4007" s="391">
        <v>0</v>
      </c>
      <c r="K4007" s="63" t="s">
        <v>57</v>
      </c>
      <c r="L4007" s="63" t="s">
        <v>41</v>
      </c>
      <c r="M4007" s="63" t="s">
        <v>241</v>
      </c>
      <c r="N4007" s="63" t="s">
        <v>58</v>
      </c>
      <c r="O4007" s="63" t="s">
        <v>59</v>
      </c>
      <c r="P4007" s="63" t="s">
        <v>60</v>
      </c>
      <c r="Q4007" s="63" t="s">
        <v>263</v>
      </c>
    </row>
    <row r="4008" spans="1:17">
      <c r="A4008" s="63" t="s">
        <v>57</v>
      </c>
      <c r="B4008" s="63" t="s">
        <v>27</v>
      </c>
      <c r="C4008" s="63" t="s">
        <v>27</v>
      </c>
      <c r="D4008" s="390">
        <v>45597</v>
      </c>
      <c r="E4008" s="63">
        <v>11</v>
      </c>
      <c r="F4008" s="63">
        <v>2024</v>
      </c>
      <c r="G4008" s="391">
        <v>35</v>
      </c>
      <c r="H4008" s="391">
        <v>9.9999999999999992E-2</v>
      </c>
      <c r="J4008" s="391">
        <v>0</v>
      </c>
      <c r="K4008" s="63" t="s">
        <v>57</v>
      </c>
      <c r="L4008" s="63" t="s">
        <v>41</v>
      </c>
      <c r="M4008" s="63" t="s">
        <v>241</v>
      </c>
      <c r="N4008" s="63" t="s">
        <v>58</v>
      </c>
      <c r="O4008" s="63" t="s">
        <v>59</v>
      </c>
      <c r="P4008" s="63" t="s">
        <v>60</v>
      </c>
      <c r="Q4008" s="63" t="s">
        <v>263</v>
      </c>
    </row>
    <row r="4009" spans="1:17">
      <c r="A4009" s="63" t="s">
        <v>57</v>
      </c>
      <c r="B4009" s="63" t="s">
        <v>27</v>
      </c>
      <c r="C4009" s="63" t="s">
        <v>27</v>
      </c>
      <c r="D4009" s="390">
        <v>45627</v>
      </c>
      <c r="E4009" s="63">
        <v>12</v>
      </c>
      <c r="F4009" s="63">
        <v>2024</v>
      </c>
      <c r="G4009" s="391">
        <v>35</v>
      </c>
      <c r="H4009" s="391">
        <v>9.9999999999999992E-2</v>
      </c>
      <c r="J4009" s="391">
        <v>0</v>
      </c>
      <c r="K4009" s="63" t="s">
        <v>57</v>
      </c>
      <c r="L4009" s="63" t="s">
        <v>41</v>
      </c>
      <c r="M4009" s="63" t="s">
        <v>241</v>
      </c>
      <c r="N4009" s="63" t="s">
        <v>58</v>
      </c>
      <c r="O4009" s="63" t="s">
        <v>59</v>
      </c>
      <c r="P4009" s="63" t="s">
        <v>60</v>
      </c>
      <c r="Q4009" s="63" t="s">
        <v>263</v>
      </c>
    </row>
    <row r="4010" spans="1:17">
      <c r="A4010" s="63" t="s">
        <v>57</v>
      </c>
      <c r="B4010" s="63" t="s">
        <v>11</v>
      </c>
      <c r="C4010" s="63" t="s">
        <v>24</v>
      </c>
      <c r="D4010" s="390">
        <v>45292</v>
      </c>
      <c r="E4010" s="63">
        <v>1</v>
      </c>
      <c r="F4010" s="63">
        <v>2024</v>
      </c>
      <c r="G4010" s="391">
        <v>300</v>
      </c>
      <c r="H4010" s="391">
        <v>3.4872367136281217E-2</v>
      </c>
      <c r="I4010" s="391">
        <v>10.461710140884366</v>
      </c>
      <c r="J4010" s="391">
        <v>9.32</v>
      </c>
      <c r="K4010" s="63" t="s">
        <v>57</v>
      </c>
      <c r="L4010" s="63" t="s">
        <v>41</v>
      </c>
      <c r="M4010" s="63" t="s">
        <v>241</v>
      </c>
      <c r="N4010" s="63" t="s">
        <v>58</v>
      </c>
      <c r="O4010" s="63" t="s">
        <v>59</v>
      </c>
      <c r="P4010" s="63" t="s">
        <v>60</v>
      </c>
      <c r="Q4010" s="63" t="s">
        <v>263</v>
      </c>
    </row>
    <row r="4011" spans="1:17">
      <c r="A4011" s="63" t="s">
        <v>57</v>
      </c>
      <c r="B4011" s="63" t="s">
        <v>11</v>
      </c>
      <c r="C4011" s="63" t="s">
        <v>24</v>
      </c>
      <c r="D4011" s="390">
        <v>45323</v>
      </c>
      <c r="E4011" s="63">
        <v>2</v>
      </c>
      <c r="F4011" s="63">
        <v>2024</v>
      </c>
      <c r="G4011" s="391">
        <v>300</v>
      </c>
      <c r="H4011" s="391">
        <v>8.2577765378713919E-2</v>
      </c>
      <c r="I4011" s="391">
        <v>24.773329613614177</v>
      </c>
      <c r="J4011" s="391">
        <v>20.015841543410517</v>
      </c>
      <c r="K4011" s="63" t="s">
        <v>57</v>
      </c>
      <c r="L4011" s="63" t="s">
        <v>41</v>
      </c>
      <c r="M4011" s="63" t="s">
        <v>241</v>
      </c>
      <c r="N4011" s="63" t="s">
        <v>58</v>
      </c>
      <c r="O4011" s="63" t="s">
        <v>59</v>
      </c>
      <c r="P4011" s="63" t="s">
        <v>60</v>
      </c>
      <c r="Q4011" s="63" t="s">
        <v>263</v>
      </c>
    </row>
    <row r="4012" spans="1:17">
      <c r="A4012" s="63" t="s">
        <v>57</v>
      </c>
      <c r="B4012" s="63" t="s">
        <v>11</v>
      </c>
      <c r="C4012" s="63" t="s">
        <v>24</v>
      </c>
      <c r="D4012" s="390">
        <v>45352</v>
      </c>
      <c r="E4012" s="63">
        <v>3</v>
      </c>
      <c r="F4012" s="63">
        <v>2024</v>
      </c>
      <c r="G4012" s="391">
        <v>300</v>
      </c>
      <c r="H4012" s="391">
        <v>8.2577765378713919E-2</v>
      </c>
      <c r="I4012" s="391">
        <v>24.773329613614177</v>
      </c>
      <c r="J4012" s="391">
        <v>8.82</v>
      </c>
      <c r="K4012" s="63" t="s">
        <v>57</v>
      </c>
      <c r="L4012" s="63" t="s">
        <v>41</v>
      </c>
      <c r="M4012" s="63" t="s">
        <v>241</v>
      </c>
      <c r="N4012" s="63" t="s">
        <v>58</v>
      </c>
      <c r="O4012" s="63" t="s">
        <v>59</v>
      </c>
      <c r="P4012" s="63" t="s">
        <v>60</v>
      </c>
      <c r="Q4012" s="63" t="s">
        <v>263</v>
      </c>
    </row>
    <row r="4013" spans="1:17">
      <c r="A4013" s="63" t="s">
        <v>57</v>
      </c>
      <c r="B4013" s="63" t="s">
        <v>11</v>
      </c>
      <c r="C4013" s="63" t="s">
        <v>24</v>
      </c>
      <c r="D4013" s="390">
        <v>45383</v>
      </c>
      <c r="E4013" s="63">
        <v>4</v>
      </c>
      <c r="F4013" s="63">
        <v>2024</v>
      </c>
      <c r="G4013" s="391">
        <v>300</v>
      </c>
      <c r="H4013" s="391">
        <v>8.3333333333333329E-2</v>
      </c>
      <c r="I4013" s="391">
        <v>25</v>
      </c>
      <c r="J4013" s="391">
        <v>7.5891000000000002</v>
      </c>
      <c r="K4013" s="63" t="s">
        <v>57</v>
      </c>
      <c r="L4013" s="63" t="s">
        <v>41</v>
      </c>
      <c r="M4013" s="63" t="s">
        <v>241</v>
      </c>
      <c r="N4013" s="63" t="s">
        <v>58</v>
      </c>
      <c r="O4013" s="63" t="s">
        <v>59</v>
      </c>
      <c r="P4013" s="63" t="s">
        <v>60</v>
      </c>
      <c r="Q4013" s="63" t="s">
        <v>263</v>
      </c>
    </row>
    <row r="4014" spans="1:17">
      <c r="A4014" s="63" t="s">
        <v>57</v>
      </c>
      <c r="B4014" s="63" t="s">
        <v>11</v>
      </c>
      <c r="C4014" s="63" t="s">
        <v>24</v>
      </c>
      <c r="D4014" s="390">
        <v>45413</v>
      </c>
      <c r="E4014" s="63">
        <v>5</v>
      </c>
      <c r="F4014" s="63">
        <v>2024</v>
      </c>
      <c r="G4014" s="391">
        <v>300</v>
      </c>
      <c r="H4014" s="391">
        <v>8.3333333333333329E-2</v>
      </c>
      <c r="I4014" s="391">
        <v>25</v>
      </c>
      <c r="J4014" s="391">
        <v>1.758</v>
      </c>
      <c r="K4014" s="63" t="s">
        <v>57</v>
      </c>
      <c r="L4014" s="63" t="s">
        <v>41</v>
      </c>
      <c r="M4014" s="63" t="s">
        <v>241</v>
      </c>
      <c r="N4014" s="63" t="s">
        <v>58</v>
      </c>
      <c r="O4014" s="63" t="s">
        <v>59</v>
      </c>
      <c r="P4014" s="63" t="s">
        <v>60</v>
      </c>
      <c r="Q4014" s="63" t="s">
        <v>263</v>
      </c>
    </row>
    <row r="4015" spans="1:17">
      <c r="A4015" s="63" t="s">
        <v>57</v>
      </c>
      <c r="B4015" s="63" t="s">
        <v>11</v>
      </c>
      <c r="C4015" s="63" t="s">
        <v>24</v>
      </c>
      <c r="D4015" s="390">
        <v>45444</v>
      </c>
      <c r="E4015" s="63">
        <v>6</v>
      </c>
      <c r="F4015" s="63">
        <v>2024</v>
      </c>
      <c r="G4015" s="391">
        <v>300</v>
      </c>
      <c r="H4015" s="391">
        <v>8.3333333333333329E-2</v>
      </c>
      <c r="I4015" s="391">
        <v>25</v>
      </c>
      <c r="J4015" s="391">
        <v>101.59740000000001</v>
      </c>
      <c r="K4015" s="63" t="s">
        <v>57</v>
      </c>
      <c r="L4015" s="63" t="s">
        <v>41</v>
      </c>
      <c r="M4015" s="63" t="s">
        <v>241</v>
      </c>
      <c r="N4015" s="63" t="s">
        <v>58</v>
      </c>
      <c r="O4015" s="63" t="s">
        <v>59</v>
      </c>
      <c r="P4015" s="63" t="s">
        <v>60</v>
      </c>
      <c r="Q4015" s="63" t="s">
        <v>263</v>
      </c>
    </row>
    <row r="4016" spans="1:17">
      <c r="A4016" s="63" t="s">
        <v>57</v>
      </c>
      <c r="B4016" s="63" t="s">
        <v>11</v>
      </c>
      <c r="C4016" s="63" t="s">
        <v>24</v>
      </c>
      <c r="D4016" s="390">
        <v>45474</v>
      </c>
      <c r="E4016" s="63">
        <v>7</v>
      </c>
      <c r="F4016" s="63">
        <v>2024</v>
      </c>
      <c r="G4016" s="391">
        <v>300</v>
      </c>
      <c r="H4016" s="391">
        <v>8.3333333333333329E-2</v>
      </c>
      <c r="I4016" s="391">
        <v>25</v>
      </c>
      <c r="J4016" s="391">
        <v>0</v>
      </c>
      <c r="K4016" s="63" t="s">
        <v>57</v>
      </c>
      <c r="L4016" s="63" t="s">
        <v>41</v>
      </c>
      <c r="M4016" s="63" t="s">
        <v>241</v>
      </c>
      <c r="N4016" s="63" t="s">
        <v>58</v>
      </c>
      <c r="O4016" s="63" t="s">
        <v>59</v>
      </c>
      <c r="P4016" s="63" t="s">
        <v>60</v>
      </c>
      <c r="Q4016" s="63" t="s">
        <v>263</v>
      </c>
    </row>
    <row r="4017" spans="1:17">
      <c r="A4017" s="63" t="s">
        <v>57</v>
      </c>
      <c r="B4017" s="63" t="s">
        <v>11</v>
      </c>
      <c r="C4017" s="63" t="s">
        <v>24</v>
      </c>
      <c r="D4017" s="390">
        <v>45505</v>
      </c>
      <c r="E4017" s="63">
        <v>8</v>
      </c>
      <c r="F4017" s="63">
        <v>2024</v>
      </c>
      <c r="G4017" s="391">
        <v>300</v>
      </c>
      <c r="H4017" s="391">
        <v>8.3333333333333329E-2</v>
      </c>
      <c r="I4017" s="391">
        <v>25</v>
      </c>
      <c r="J4017" s="391">
        <v>119.6609056718099</v>
      </c>
      <c r="K4017" s="63" t="s">
        <v>57</v>
      </c>
      <c r="L4017" s="63" t="s">
        <v>41</v>
      </c>
      <c r="M4017" s="63" t="s">
        <v>241</v>
      </c>
      <c r="N4017" s="63" t="s">
        <v>58</v>
      </c>
      <c r="O4017" s="63" t="s">
        <v>59</v>
      </c>
      <c r="P4017" s="63" t="s">
        <v>60</v>
      </c>
      <c r="Q4017" s="63" t="s">
        <v>263</v>
      </c>
    </row>
    <row r="4018" spans="1:17">
      <c r="A4018" s="63" t="s">
        <v>57</v>
      </c>
      <c r="B4018" s="63" t="s">
        <v>11</v>
      </c>
      <c r="C4018" s="63" t="s">
        <v>24</v>
      </c>
      <c r="D4018" s="390">
        <v>45536</v>
      </c>
      <c r="E4018" s="63">
        <v>9</v>
      </c>
      <c r="F4018" s="63">
        <v>2024</v>
      </c>
      <c r="G4018" s="391">
        <v>300</v>
      </c>
      <c r="H4018" s="391">
        <v>8.3333333333333329E-2</v>
      </c>
      <c r="J4018" s="391">
        <v>144.60211858768056</v>
      </c>
      <c r="K4018" s="63" t="s">
        <v>57</v>
      </c>
      <c r="L4018" s="63" t="s">
        <v>41</v>
      </c>
      <c r="M4018" s="63" t="s">
        <v>241</v>
      </c>
      <c r="N4018" s="63" t="s">
        <v>58</v>
      </c>
      <c r="O4018" s="63" t="s">
        <v>59</v>
      </c>
      <c r="P4018" s="63" t="s">
        <v>60</v>
      </c>
      <c r="Q4018" s="63" t="s">
        <v>263</v>
      </c>
    </row>
    <row r="4019" spans="1:17">
      <c r="A4019" s="63" t="s">
        <v>57</v>
      </c>
      <c r="B4019" s="63" t="s">
        <v>11</v>
      </c>
      <c r="C4019" s="63" t="s">
        <v>24</v>
      </c>
      <c r="D4019" s="390">
        <v>45566</v>
      </c>
      <c r="E4019" s="63">
        <v>10</v>
      </c>
      <c r="F4019" s="63">
        <v>2024</v>
      </c>
      <c r="G4019" s="391">
        <v>300</v>
      </c>
      <c r="H4019" s="391">
        <v>9.9999999999999992E-2</v>
      </c>
      <c r="J4019" s="391">
        <v>4.8081040770557131</v>
      </c>
      <c r="K4019" s="63" t="s">
        <v>57</v>
      </c>
      <c r="L4019" s="63" t="s">
        <v>41</v>
      </c>
      <c r="M4019" s="63" t="s">
        <v>241</v>
      </c>
      <c r="N4019" s="63" t="s">
        <v>58</v>
      </c>
      <c r="O4019" s="63" t="s">
        <v>59</v>
      </c>
      <c r="P4019" s="63" t="s">
        <v>60</v>
      </c>
      <c r="Q4019" s="63" t="s">
        <v>263</v>
      </c>
    </row>
    <row r="4020" spans="1:17">
      <c r="A4020" s="63" t="s">
        <v>57</v>
      </c>
      <c r="B4020" s="63" t="s">
        <v>11</v>
      </c>
      <c r="C4020" s="63" t="s">
        <v>24</v>
      </c>
      <c r="D4020" s="390">
        <v>45597</v>
      </c>
      <c r="E4020" s="63">
        <v>11</v>
      </c>
      <c r="F4020" s="63">
        <v>2024</v>
      </c>
      <c r="G4020" s="391">
        <v>300</v>
      </c>
      <c r="H4020" s="391">
        <v>9.9999999999999992E-2</v>
      </c>
      <c r="J4020" s="391">
        <v>0</v>
      </c>
      <c r="K4020" s="63" t="s">
        <v>57</v>
      </c>
      <c r="L4020" s="63" t="s">
        <v>41</v>
      </c>
      <c r="M4020" s="63" t="s">
        <v>241</v>
      </c>
      <c r="N4020" s="63" t="s">
        <v>58</v>
      </c>
      <c r="O4020" s="63" t="s">
        <v>59</v>
      </c>
      <c r="P4020" s="63" t="s">
        <v>60</v>
      </c>
      <c r="Q4020" s="63" t="s">
        <v>263</v>
      </c>
    </row>
    <row r="4021" spans="1:17">
      <c r="A4021" s="63" t="s">
        <v>57</v>
      </c>
      <c r="B4021" s="63" t="s">
        <v>11</v>
      </c>
      <c r="C4021" s="63" t="s">
        <v>24</v>
      </c>
      <c r="D4021" s="390">
        <v>45627</v>
      </c>
      <c r="E4021" s="63">
        <v>12</v>
      </c>
      <c r="F4021" s="63">
        <v>2024</v>
      </c>
      <c r="G4021" s="391">
        <v>300</v>
      </c>
      <c r="H4021" s="391">
        <v>9.9999999999999992E-2</v>
      </c>
      <c r="J4021" s="391">
        <v>0</v>
      </c>
      <c r="K4021" s="63" t="s">
        <v>57</v>
      </c>
      <c r="L4021" s="63" t="s">
        <v>41</v>
      </c>
      <c r="M4021" s="63" t="s">
        <v>241</v>
      </c>
      <c r="N4021" s="63" t="s">
        <v>58</v>
      </c>
      <c r="O4021" s="63" t="s">
        <v>59</v>
      </c>
      <c r="P4021" s="63" t="s">
        <v>60</v>
      </c>
      <c r="Q4021" s="63" t="s">
        <v>263</v>
      </c>
    </row>
    <row r="4022" spans="1:17">
      <c r="A4022" s="63" t="s">
        <v>57</v>
      </c>
      <c r="B4022" s="63" t="s">
        <v>12</v>
      </c>
      <c r="C4022" s="63" t="s">
        <v>25</v>
      </c>
      <c r="D4022" s="390">
        <v>45292</v>
      </c>
      <c r="E4022" s="63">
        <v>1</v>
      </c>
      <c r="F4022" s="63">
        <v>2024</v>
      </c>
      <c r="G4022" s="391">
        <v>200</v>
      </c>
      <c r="H4022" s="391">
        <v>3.4872367136281217E-2</v>
      </c>
      <c r="I4022" s="391">
        <v>6.9744734272562434</v>
      </c>
      <c r="J4022" s="391">
        <v>0</v>
      </c>
      <c r="K4022" s="63" t="s">
        <v>57</v>
      </c>
      <c r="L4022" s="63" t="s">
        <v>41</v>
      </c>
      <c r="M4022" s="63" t="s">
        <v>241</v>
      </c>
      <c r="N4022" s="63" t="s">
        <v>58</v>
      </c>
      <c r="O4022" s="63" t="s">
        <v>59</v>
      </c>
      <c r="P4022" s="63" t="s">
        <v>60</v>
      </c>
      <c r="Q4022" s="63" t="s">
        <v>263</v>
      </c>
    </row>
    <row r="4023" spans="1:17">
      <c r="A4023" s="63" t="s">
        <v>57</v>
      </c>
      <c r="B4023" s="63" t="s">
        <v>12</v>
      </c>
      <c r="C4023" s="63" t="s">
        <v>25</v>
      </c>
      <c r="D4023" s="390">
        <v>45323</v>
      </c>
      <c r="E4023" s="63">
        <v>2</v>
      </c>
      <c r="F4023" s="63">
        <v>2024</v>
      </c>
      <c r="G4023" s="391">
        <v>200</v>
      </c>
      <c r="H4023" s="391">
        <v>8.2577765378713919E-2</v>
      </c>
      <c r="I4023" s="391">
        <v>16.515553075742783</v>
      </c>
      <c r="J4023" s="391">
        <v>0</v>
      </c>
      <c r="K4023" s="63" t="s">
        <v>57</v>
      </c>
      <c r="L4023" s="63" t="s">
        <v>41</v>
      </c>
      <c r="M4023" s="63" t="s">
        <v>241</v>
      </c>
      <c r="N4023" s="63" t="s">
        <v>58</v>
      </c>
      <c r="O4023" s="63" t="s">
        <v>59</v>
      </c>
      <c r="P4023" s="63" t="s">
        <v>60</v>
      </c>
      <c r="Q4023" s="63" t="s">
        <v>263</v>
      </c>
    </row>
    <row r="4024" spans="1:17">
      <c r="A4024" s="63" t="s">
        <v>57</v>
      </c>
      <c r="B4024" s="63" t="s">
        <v>12</v>
      </c>
      <c r="C4024" s="63" t="s">
        <v>25</v>
      </c>
      <c r="D4024" s="390">
        <v>45352</v>
      </c>
      <c r="E4024" s="63">
        <v>3</v>
      </c>
      <c r="F4024" s="63">
        <v>2024</v>
      </c>
      <c r="G4024" s="391">
        <v>200</v>
      </c>
      <c r="H4024" s="391">
        <v>8.2577765378713919E-2</v>
      </c>
      <c r="I4024" s="391">
        <v>16.515553075742783</v>
      </c>
      <c r="J4024" s="391">
        <v>0</v>
      </c>
      <c r="K4024" s="63" t="s">
        <v>57</v>
      </c>
      <c r="L4024" s="63" t="s">
        <v>41</v>
      </c>
      <c r="M4024" s="63" t="s">
        <v>241</v>
      </c>
      <c r="N4024" s="63" t="s">
        <v>58</v>
      </c>
      <c r="O4024" s="63" t="s">
        <v>59</v>
      </c>
      <c r="P4024" s="63" t="s">
        <v>60</v>
      </c>
      <c r="Q4024" s="63" t="s">
        <v>263</v>
      </c>
    </row>
    <row r="4025" spans="1:17">
      <c r="A4025" s="63" t="s">
        <v>57</v>
      </c>
      <c r="B4025" s="63" t="s">
        <v>12</v>
      </c>
      <c r="C4025" s="63" t="s">
        <v>25</v>
      </c>
      <c r="D4025" s="390">
        <v>45383</v>
      </c>
      <c r="E4025" s="63">
        <v>4</v>
      </c>
      <c r="F4025" s="63">
        <v>2024</v>
      </c>
      <c r="G4025" s="391">
        <v>200</v>
      </c>
      <c r="H4025" s="391">
        <v>8.3333333333333329E-2</v>
      </c>
      <c r="I4025" s="391">
        <v>16.666666666666664</v>
      </c>
      <c r="J4025" s="391">
        <v>0</v>
      </c>
      <c r="K4025" s="63" t="s">
        <v>57</v>
      </c>
      <c r="L4025" s="63" t="s">
        <v>41</v>
      </c>
      <c r="M4025" s="63" t="s">
        <v>241</v>
      </c>
      <c r="N4025" s="63" t="s">
        <v>58</v>
      </c>
      <c r="O4025" s="63" t="s">
        <v>59</v>
      </c>
      <c r="P4025" s="63" t="s">
        <v>60</v>
      </c>
      <c r="Q4025" s="63" t="s">
        <v>263</v>
      </c>
    </row>
    <row r="4026" spans="1:17">
      <c r="A4026" s="63" t="s">
        <v>57</v>
      </c>
      <c r="B4026" s="63" t="s">
        <v>12</v>
      </c>
      <c r="C4026" s="63" t="s">
        <v>25</v>
      </c>
      <c r="D4026" s="390">
        <v>45413</v>
      </c>
      <c r="E4026" s="63">
        <v>5</v>
      </c>
      <c r="F4026" s="63">
        <v>2024</v>
      </c>
      <c r="G4026" s="391">
        <v>200</v>
      </c>
      <c r="H4026" s="391">
        <v>8.3333333333333329E-2</v>
      </c>
      <c r="I4026" s="391">
        <v>16.666666666666664</v>
      </c>
      <c r="J4026" s="391">
        <v>2.9897</v>
      </c>
      <c r="K4026" s="63" t="s">
        <v>57</v>
      </c>
      <c r="L4026" s="63" t="s">
        <v>41</v>
      </c>
      <c r="M4026" s="63" t="s">
        <v>241</v>
      </c>
      <c r="N4026" s="63" t="s">
        <v>58</v>
      </c>
      <c r="O4026" s="63" t="s">
        <v>59</v>
      </c>
      <c r="P4026" s="63" t="s">
        <v>60</v>
      </c>
      <c r="Q4026" s="63" t="s">
        <v>263</v>
      </c>
    </row>
    <row r="4027" spans="1:17">
      <c r="A4027" s="63" t="s">
        <v>57</v>
      </c>
      <c r="B4027" s="63" t="s">
        <v>12</v>
      </c>
      <c r="C4027" s="63" t="s">
        <v>25</v>
      </c>
      <c r="D4027" s="390">
        <v>45444</v>
      </c>
      <c r="E4027" s="63">
        <v>6</v>
      </c>
      <c r="F4027" s="63">
        <v>2024</v>
      </c>
      <c r="G4027" s="391">
        <v>200</v>
      </c>
      <c r="H4027" s="391">
        <v>8.3333333333333329E-2</v>
      </c>
      <c r="I4027" s="391">
        <v>16.666666666666664</v>
      </c>
      <c r="J4027" s="391">
        <v>23.068552985000004</v>
      </c>
      <c r="K4027" s="63" t="s">
        <v>57</v>
      </c>
      <c r="L4027" s="63" t="s">
        <v>41</v>
      </c>
      <c r="M4027" s="63" t="s">
        <v>241</v>
      </c>
      <c r="N4027" s="63" t="s">
        <v>58</v>
      </c>
      <c r="O4027" s="63" t="s">
        <v>59</v>
      </c>
      <c r="P4027" s="63" t="s">
        <v>60</v>
      </c>
      <c r="Q4027" s="63" t="s">
        <v>263</v>
      </c>
    </row>
    <row r="4028" spans="1:17">
      <c r="A4028" s="63" t="s">
        <v>57</v>
      </c>
      <c r="B4028" s="63" t="s">
        <v>12</v>
      </c>
      <c r="C4028" s="63" t="s">
        <v>25</v>
      </c>
      <c r="D4028" s="390">
        <v>45474</v>
      </c>
      <c r="E4028" s="63">
        <v>7</v>
      </c>
      <c r="F4028" s="63">
        <v>2024</v>
      </c>
      <c r="G4028" s="391">
        <v>200</v>
      </c>
      <c r="H4028" s="391">
        <v>8.3333333333333329E-2</v>
      </c>
      <c r="I4028" s="391">
        <v>16.666666666666664</v>
      </c>
      <c r="J4028" s="391">
        <v>0.62870000000000004</v>
      </c>
      <c r="K4028" s="63" t="s">
        <v>57</v>
      </c>
      <c r="L4028" s="63" t="s">
        <v>41</v>
      </c>
      <c r="M4028" s="63" t="s">
        <v>241</v>
      </c>
      <c r="N4028" s="63" t="s">
        <v>58</v>
      </c>
      <c r="O4028" s="63" t="s">
        <v>59</v>
      </c>
      <c r="P4028" s="63" t="s">
        <v>60</v>
      </c>
      <c r="Q4028" s="63" t="s">
        <v>263</v>
      </c>
    </row>
    <row r="4029" spans="1:17">
      <c r="A4029" s="63" t="s">
        <v>57</v>
      </c>
      <c r="B4029" s="63" t="s">
        <v>12</v>
      </c>
      <c r="C4029" s="63" t="s">
        <v>25</v>
      </c>
      <c r="D4029" s="390">
        <v>45505</v>
      </c>
      <c r="E4029" s="63">
        <v>8</v>
      </c>
      <c r="F4029" s="63">
        <v>2024</v>
      </c>
      <c r="G4029" s="391">
        <v>200</v>
      </c>
      <c r="H4029" s="391">
        <v>8.3333333333333329E-2</v>
      </c>
      <c r="I4029" s="391">
        <v>16.666666666666664</v>
      </c>
      <c r="J4029" s="391">
        <v>76.139700000000005</v>
      </c>
      <c r="K4029" s="63" t="s">
        <v>57</v>
      </c>
      <c r="L4029" s="63" t="s">
        <v>41</v>
      </c>
      <c r="M4029" s="63" t="s">
        <v>241</v>
      </c>
      <c r="N4029" s="63" t="s">
        <v>58</v>
      </c>
      <c r="O4029" s="63" t="s">
        <v>59</v>
      </c>
      <c r="P4029" s="63" t="s">
        <v>60</v>
      </c>
      <c r="Q4029" s="63" t="s">
        <v>263</v>
      </c>
    </row>
    <row r="4030" spans="1:17">
      <c r="A4030" s="63" t="s">
        <v>57</v>
      </c>
      <c r="B4030" s="63" t="s">
        <v>12</v>
      </c>
      <c r="C4030" s="63" t="s">
        <v>25</v>
      </c>
      <c r="D4030" s="390">
        <v>45536</v>
      </c>
      <c r="E4030" s="63">
        <v>9</v>
      </c>
      <c r="F4030" s="63">
        <v>2024</v>
      </c>
      <c r="G4030" s="391">
        <v>200</v>
      </c>
      <c r="H4030" s="391">
        <v>8.3333333333333329E-2</v>
      </c>
      <c r="J4030" s="391">
        <v>25.407100406000001</v>
      </c>
      <c r="K4030" s="63" t="s">
        <v>57</v>
      </c>
      <c r="L4030" s="63" t="s">
        <v>41</v>
      </c>
      <c r="M4030" s="63" t="s">
        <v>241</v>
      </c>
      <c r="N4030" s="63" t="s">
        <v>58</v>
      </c>
      <c r="O4030" s="63" t="s">
        <v>59</v>
      </c>
      <c r="P4030" s="63" t="s">
        <v>60</v>
      </c>
      <c r="Q4030" s="63" t="s">
        <v>263</v>
      </c>
    </row>
    <row r="4031" spans="1:17">
      <c r="A4031" s="63" t="s">
        <v>57</v>
      </c>
      <c r="B4031" s="63" t="s">
        <v>12</v>
      </c>
      <c r="C4031" s="63" t="s">
        <v>25</v>
      </c>
      <c r="D4031" s="390">
        <v>45566</v>
      </c>
      <c r="E4031" s="63">
        <v>10</v>
      </c>
      <c r="F4031" s="63">
        <v>2024</v>
      </c>
      <c r="G4031" s="391">
        <v>200</v>
      </c>
      <c r="H4031" s="391">
        <v>9.9999999999999992E-2</v>
      </c>
      <c r="J4031" s="391">
        <v>62.243155161186444</v>
      </c>
      <c r="K4031" s="63" t="s">
        <v>57</v>
      </c>
      <c r="L4031" s="63" t="s">
        <v>41</v>
      </c>
      <c r="M4031" s="63" t="s">
        <v>241</v>
      </c>
      <c r="N4031" s="63" t="s">
        <v>58</v>
      </c>
      <c r="O4031" s="63" t="s">
        <v>59</v>
      </c>
      <c r="P4031" s="63" t="s">
        <v>60</v>
      </c>
      <c r="Q4031" s="63" t="s">
        <v>263</v>
      </c>
    </row>
    <row r="4032" spans="1:17">
      <c r="A4032" s="63" t="s">
        <v>57</v>
      </c>
      <c r="B4032" s="63" t="s">
        <v>12</v>
      </c>
      <c r="C4032" s="63" t="s">
        <v>25</v>
      </c>
      <c r="D4032" s="390">
        <v>45597</v>
      </c>
      <c r="E4032" s="63">
        <v>11</v>
      </c>
      <c r="F4032" s="63">
        <v>2024</v>
      </c>
      <c r="G4032" s="391">
        <v>200</v>
      </c>
      <c r="H4032" s="391">
        <v>9.9999999999999992E-2</v>
      </c>
      <c r="J4032" s="391">
        <v>0</v>
      </c>
      <c r="K4032" s="63" t="s">
        <v>57</v>
      </c>
      <c r="L4032" s="63" t="s">
        <v>41</v>
      </c>
      <c r="M4032" s="63" t="s">
        <v>241</v>
      </c>
      <c r="N4032" s="63" t="s">
        <v>58</v>
      </c>
      <c r="O4032" s="63" t="s">
        <v>59</v>
      </c>
      <c r="P4032" s="63" t="s">
        <v>60</v>
      </c>
      <c r="Q4032" s="63" t="s">
        <v>263</v>
      </c>
    </row>
    <row r="4033" spans="1:17">
      <c r="A4033" s="63" t="s">
        <v>57</v>
      </c>
      <c r="B4033" s="63" t="s">
        <v>12</v>
      </c>
      <c r="C4033" s="63" t="s">
        <v>25</v>
      </c>
      <c r="D4033" s="390">
        <v>45627</v>
      </c>
      <c r="E4033" s="63">
        <v>12</v>
      </c>
      <c r="F4033" s="63">
        <v>2024</v>
      </c>
      <c r="G4033" s="391">
        <v>200</v>
      </c>
      <c r="H4033" s="391">
        <v>9.9999999999999992E-2</v>
      </c>
      <c r="J4033" s="391">
        <v>0</v>
      </c>
      <c r="K4033" s="63" t="s">
        <v>57</v>
      </c>
      <c r="L4033" s="63" t="s">
        <v>41</v>
      </c>
      <c r="M4033" s="63" t="s">
        <v>241</v>
      </c>
      <c r="N4033" s="63" t="s">
        <v>58</v>
      </c>
      <c r="O4033" s="63" t="s">
        <v>59</v>
      </c>
      <c r="P4033" s="63" t="s">
        <v>60</v>
      </c>
      <c r="Q4033" s="63" t="s">
        <v>263</v>
      </c>
    </row>
    <row r="4034" spans="1:17">
      <c r="A4034" s="63" t="s">
        <v>57</v>
      </c>
      <c r="B4034" s="63" t="s">
        <v>15</v>
      </c>
      <c r="C4034" s="63" t="s">
        <v>28</v>
      </c>
      <c r="D4034" s="390">
        <v>45292</v>
      </c>
      <c r="E4034" s="63">
        <v>1</v>
      </c>
      <c r="F4034" s="63">
        <v>2024</v>
      </c>
      <c r="G4034" s="391">
        <v>25</v>
      </c>
      <c r="H4034" s="391">
        <v>3.4872367136281217E-2</v>
      </c>
      <c r="I4034" s="391">
        <v>0.87180917840703043</v>
      </c>
      <c r="J4034" s="391">
        <v>0</v>
      </c>
      <c r="K4034" s="63" t="s">
        <v>57</v>
      </c>
      <c r="L4034" s="63" t="s">
        <v>41</v>
      </c>
      <c r="M4034" s="63" t="s">
        <v>241</v>
      </c>
      <c r="N4034" s="63" t="s">
        <v>58</v>
      </c>
      <c r="O4034" s="63" t="s">
        <v>59</v>
      </c>
      <c r="P4034" s="63" t="s">
        <v>60</v>
      </c>
      <c r="Q4034" s="63" t="s">
        <v>263</v>
      </c>
    </row>
    <row r="4035" spans="1:17">
      <c r="A4035" s="63" t="s">
        <v>57</v>
      </c>
      <c r="B4035" s="63" t="s">
        <v>15</v>
      </c>
      <c r="C4035" s="63" t="s">
        <v>28</v>
      </c>
      <c r="D4035" s="390">
        <v>45323</v>
      </c>
      <c r="E4035" s="63">
        <v>2</v>
      </c>
      <c r="F4035" s="63">
        <v>2024</v>
      </c>
      <c r="G4035" s="391">
        <v>25</v>
      </c>
      <c r="H4035" s="391">
        <v>8.2577765378713919E-2</v>
      </c>
      <c r="I4035" s="391">
        <v>2.0644441344678479</v>
      </c>
      <c r="J4035" s="391">
        <v>0</v>
      </c>
      <c r="K4035" s="63" t="s">
        <v>57</v>
      </c>
      <c r="L4035" s="63" t="s">
        <v>41</v>
      </c>
      <c r="M4035" s="63" t="s">
        <v>241</v>
      </c>
      <c r="N4035" s="63" t="s">
        <v>58</v>
      </c>
      <c r="O4035" s="63" t="s">
        <v>59</v>
      </c>
      <c r="P4035" s="63" t="s">
        <v>60</v>
      </c>
      <c r="Q4035" s="63" t="s">
        <v>263</v>
      </c>
    </row>
    <row r="4036" spans="1:17">
      <c r="A4036" s="63" t="s">
        <v>57</v>
      </c>
      <c r="B4036" s="63" t="s">
        <v>15</v>
      </c>
      <c r="C4036" s="63" t="s">
        <v>28</v>
      </c>
      <c r="D4036" s="390">
        <v>45352</v>
      </c>
      <c r="E4036" s="63">
        <v>3</v>
      </c>
      <c r="F4036" s="63">
        <v>2024</v>
      </c>
      <c r="G4036" s="391">
        <v>25</v>
      </c>
      <c r="H4036" s="391">
        <v>8.2577765378713919E-2</v>
      </c>
      <c r="I4036" s="391">
        <v>2.0644441344678479</v>
      </c>
      <c r="J4036" s="391">
        <v>1.69</v>
      </c>
      <c r="K4036" s="63" t="s">
        <v>57</v>
      </c>
      <c r="L4036" s="63" t="s">
        <v>41</v>
      </c>
      <c r="M4036" s="63" t="s">
        <v>241</v>
      </c>
      <c r="N4036" s="63" t="s">
        <v>58</v>
      </c>
      <c r="O4036" s="63" t="s">
        <v>59</v>
      </c>
      <c r="P4036" s="63" t="s">
        <v>60</v>
      </c>
      <c r="Q4036" s="63" t="s">
        <v>263</v>
      </c>
    </row>
    <row r="4037" spans="1:17">
      <c r="A4037" s="63" t="s">
        <v>57</v>
      </c>
      <c r="B4037" s="63" t="s">
        <v>15</v>
      </c>
      <c r="C4037" s="63" t="s">
        <v>28</v>
      </c>
      <c r="D4037" s="390">
        <v>45383</v>
      </c>
      <c r="E4037" s="63">
        <v>4</v>
      </c>
      <c r="F4037" s="63">
        <v>2024</v>
      </c>
      <c r="G4037" s="391">
        <v>25</v>
      </c>
      <c r="H4037" s="391">
        <v>8.3333333333333329E-2</v>
      </c>
      <c r="I4037" s="391">
        <v>2.083333333333333</v>
      </c>
      <c r="J4037" s="391">
        <v>0.54079999999999995</v>
      </c>
      <c r="K4037" s="63" t="s">
        <v>57</v>
      </c>
      <c r="L4037" s="63" t="s">
        <v>41</v>
      </c>
      <c r="M4037" s="63" t="s">
        <v>241</v>
      </c>
      <c r="N4037" s="63" t="s">
        <v>58</v>
      </c>
      <c r="O4037" s="63" t="s">
        <v>59</v>
      </c>
      <c r="P4037" s="63" t="s">
        <v>60</v>
      </c>
      <c r="Q4037" s="63" t="s">
        <v>263</v>
      </c>
    </row>
    <row r="4038" spans="1:17">
      <c r="A4038" s="63" t="s">
        <v>57</v>
      </c>
      <c r="B4038" s="63" t="s">
        <v>15</v>
      </c>
      <c r="C4038" s="63" t="s">
        <v>28</v>
      </c>
      <c r="D4038" s="390">
        <v>45413</v>
      </c>
      <c r="E4038" s="63">
        <v>5</v>
      </c>
      <c r="F4038" s="63">
        <v>2024</v>
      </c>
      <c r="G4038" s="391">
        <v>25</v>
      </c>
      <c r="H4038" s="391">
        <v>8.3333333333333329E-2</v>
      </c>
      <c r="I4038" s="391">
        <v>2.083333333333333</v>
      </c>
      <c r="J4038" s="391">
        <v>0.2747</v>
      </c>
      <c r="K4038" s="63" t="s">
        <v>57</v>
      </c>
      <c r="L4038" s="63" t="s">
        <v>41</v>
      </c>
      <c r="M4038" s="63" t="s">
        <v>241</v>
      </c>
      <c r="N4038" s="63" t="s">
        <v>58</v>
      </c>
      <c r="O4038" s="63" t="s">
        <v>59</v>
      </c>
      <c r="P4038" s="63" t="s">
        <v>60</v>
      </c>
      <c r="Q4038" s="63" t="s">
        <v>263</v>
      </c>
    </row>
    <row r="4039" spans="1:17">
      <c r="A4039" s="63" t="s">
        <v>57</v>
      </c>
      <c r="B4039" s="63" t="s">
        <v>15</v>
      </c>
      <c r="C4039" s="63" t="s">
        <v>28</v>
      </c>
      <c r="D4039" s="390">
        <v>45444</v>
      </c>
      <c r="E4039" s="63">
        <v>6</v>
      </c>
      <c r="F4039" s="63">
        <v>2024</v>
      </c>
      <c r="G4039" s="391">
        <v>25</v>
      </c>
      <c r="H4039" s="391">
        <v>8.3333333333333329E-2</v>
      </c>
      <c r="I4039" s="391">
        <v>2.083333333333333</v>
      </c>
      <c r="J4039" s="391">
        <v>1.51274</v>
      </c>
      <c r="K4039" s="63" t="s">
        <v>57</v>
      </c>
      <c r="L4039" s="63" t="s">
        <v>41</v>
      </c>
      <c r="M4039" s="63" t="s">
        <v>241</v>
      </c>
      <c r="N4039" s="63" t="s">
        <v>58</v>
      </c>
      <c r="O4039" s="63" t="s">
        <v>59</v>
      </c>
      <c r="P4039" s="63" t="s">
        <v>60</v>
      </c>
      <c r="Q4039" s="63" t="s">
        <v>263</v>
      </c>
    </row>
    <row r="4040" spans="1:17">
      <c r="A4040" s="63" t="s">
        <v>57</v>
      </c>
      <c r="B4040" s="63" t="s">
        <v>15</v>
      </c>
      <c r="C4040" s="63" t="s">
        <v>28</v>
      </c>
      <c r="D4040" s="390">
        <v>45474</v>
      </c>
      <c r="E4040" s="63">
        <v>7</v>
      </c>
      <c r="F4040" s="63">
        <v>2024</v>
      </c>
      <c r="G4040" s="391">
        <v>25</v>
      </c>
      <c r="H4040" s="391">
        <v>8.3333333333333329E-2</v>
      </c>
      <c r="I4040" s="391">
        <v>2.083333333333333</v>
      </c>
      <c r="J4040" s="391">
        <v>0.40539999999999998</v>
      </c>
      <c r="K4040" s="63" t="s">
        <v>57</v>
      </c>
      <c r="L4040" s="63" t="s">
        <v>41</v>
      </c>
      <c r="M4040" s="63" t="s">
        <v>241</v>
      </c>
      <c r="N4040" s="63" t="s">
        <v>58</v>
      </c>
      <c r="O4040" s="63" t="s">
        <v>59</v>
      </c>
      <c r="P4040" s="63" t="s">
        <v>60</v>
      </c>
      <c r="Q4040" s="63" t="s">
        <v>263</v>
      </c>
    </row>
    <row r="4041" spans="1:17">
      <c r="A4041" s="63" t="s">
        <v>57</v>
      </c>
      <c r="B4041" s="63" t="s">
        <v>15</v>
      </c>
      <c r="C4041" s="63" t="s">
        <v>28</v>
      </c>
      <c r="D4041" s="390">
        <v>45505</v>
      </c>
      <c r="E4041" s="63">
        <v>8</v>
      </c>
      <c r="F4041" s="63">
        <v>2024</v>
      </c>
      <c r="G4041" s="391">
        <v>25</v>
      </c>
      <c r="H4041" s="391">
        <v>8.3333333333333329E-2</v>
      </c>
      <c r="I4041" s="391">
        <v>2.083333333333333</v>
      </c>
      <c r="J4041" s="391">
        <v>9.859278999999999</v>
      </c>
      <c r="K4041" s="63" t="s">
        <v>57</v>
      </c>
      <c r="L4041" s="63" t="s">
        <v>41</v>
      </c>
      <c r="M4041" s="63" t="s">
        <v>241</v>
      </c>
      <c r="N4041" s="63" t="s">
        <v>58</v>
      </c>
      <c r="O4041" s="63" t="s">
        <v>59</v>
      </c>
      <c r="P4041" s="63" t="s">
        <v>60</v>
      </c>
      <c r="Q4041" s="63" t="s">
        <v>263</v>
      </c>
    </row>
    <row r="4042" spans="1:17">
      <c r="A4042" s="63" t="s">
        <v>57</v>
      </c>
      <c r="B4042" s="63" t="s">
        <v>15</v>
      </c>
      <c r="C4042" s="63" t="s">
        <v>28</v>
      </c>
      <c r="D4042" s="390">
        <v>45536</v>
      </c>
      <c r="E4042" s="63">
        <v>9</v>
      </c>
      <c r="F4042" s="63">
        <v>2024</v>
      </c>
      <c r="G4042" s="391">
        <v>25</v>
      </c>
      <c r="H4042" s="391">
        <v>8.3333333333333329E-2</v>
      </c>
      <c r="J4042" s="391">
        <v>4.8913000000000002</v>
      </c>
      <c r="K4042" s="63" t="s">
        <v>57</v>
      </c>
      <c r="L4042" s="63" t="s">
        <v>41</v>
      </c>
      <c r="M4042" s="63" t="s">
        <v>241</v>
      </c>
      <c r="N4042" s="63" t="s">
        <v>58</v>
      </c>
      <c r="O4042" s="63" t="s">
        <v>59</v>
      </c>
      <c r="P4042" s="63" t="s">
        <v>60</v>
      </c>
      <c r="Q4042" s="63" t="s">
        <v>263</v>
      </c>
    </row>
    <row r="4043" spans="1:17">
      <c r="A4043" s="63" t="s">
        <v>57</v>
      </c>
      <c r="B4043" s="63" t="s">
        <v>15</v>
      </c>
      <c r="C4043" s="63" t="s">
        <v>28</v>
      </c>
      <c r="D4043" s="390">
        <v>45566</v>
      </c>
      <c r="E4043" s="63">
        <v>10</v>
      </c>
      <c r="F4043" s="63">
        <v>2024</v>
      </c>
      <c r="G4043" s="391">
        <v>25</v>
      </c>
      <c r="H4043" s="391">
        <v>9.9999999999999992E-2</v>
      </c>
      <c r="J4043" s="391">
        <v>0.67776179999999975</v>
      </c>
      <c r="K4043" s="63" t="s">
        <v>57</v>
      </c>
      <c r="L4043" s="63" t="s">
        <v>41</v>
      </c>
      <c r="M4043" s="63" t="s">
        <v>241</v>
      </c>
      <c r="N4043" s="63" t="s">
        <v>58</v>
      </c>
      <c r="O4043" s="63" t="s">
        <v>59</v>
      </c>
      <c r="P4043" s="63" t="s">
        <v>60</v>
      </c>
      <c r="Q4043" s="63" t="s">
        <v>263</v>
      </c>
    </row>
    <row r="4044" spans="1:17">
      <c r="A4044" s="63" t="s">
        <v>57</v>
      </c>
      <c r="B4044" s="63" t="s">
        <v>15</v>
      </c>
      <c r="C4044" s="63" t="s">
        <v>28</v>
      </c>
      <c r="D4044" s="390">
        <v>45597</v>
      </c>
      <c r="E4044" s="63">
        <v>11</v>
      </c>
      <c r="F4044" s="63">
        <v>2024</v>
      </c>
      <c r="G4044" s="391">
        <v>25</v>
      </c>
      <c r="H4044" s="391">
        <v>9.9999999999999992E-2</v>
      </c>
      <c r="J4044" s="391">
        <v>0</v>
      </c>
      <c r="K4044" s="63" t="s">
        <v>57</v>
      </c>
      <c r="L4044" s="63" t="s">
        <v>41</v>
      </c>
      <c r="M4044" s="63" t="s">
        <v>241</v>
      </c>
      <c r="N4044" s="63" t="s">
        <v>58</v>
      </c>
      <c r="O4044" s="63" t="s">
        <v>59</v>
      </c>
      <c r="P4044" s="63" t="s">
        <v>60</v>
      </c>
      <c r="Q4044" s="63" t="s">
        <v>263</v>
      </c>
    </row>
    <row r="4045" spans="1:17">
      <c r="A4045" s="63" t="s">
        <v>57</v>
      </c>
      <c r="B4045" s="63" t="s">
        <v>15</v>
      </c>
      <c r="C4045" s="63" t="s">
        <v>28</v>
      </c>
      <c r="D4045" s="390">
        <v>45627</v>
      </c>
      <c r="E4045" s="63">
        <v>12</v>
      </c>
      <c r="F4045" s="63">
        <v>2024</v>
      </c>
      <c r="G4045" s="391">
        <v>25</v>
      </c>
      <c r="H4045" s="391">
        <v>9.9999999999999992E-2</v>
      </c>
      <c r="J4045" s="391">
        <v>0</v>
      </c>
      <c r="K4045" s="63" t="s">
        <v>57</v>
      </c>
      <c r="L4045" s="63" t="s">
        <v>41</v>
      </c>
      <c r="M4045" s="63" t="s">
        <v>241</v>
      </c>
      <c r="N4045" s="63" t="s">
        <v>58</v>
      </c>
      <c r="O4045" s="63" t="s">
        <v>59</v>
      </c>
      <c r="P4045" s="63" t="s">
        <v>60</v>
      </c>
      <c r="Q4045" s="63" t="s">
        <v>263</v>
      </c>
    </row>
    <row r="4046" spans="1:17">
      <c r="A4046" s="63" t="s">
        <v>57</v>
      </c>
      <c r="B4046" s="63" t="s">
        <v>16</v>
      </c>
      <c r="C4046" s="63" t="s">
        <v>16</v>
      </c>
      <c r="D4046" s="390">
        <v>45292</v>
      </c>
      <c r="E4046" s="63">
        <v>1</v>
      </c>
      <c r="F4046" s="63">
        <v>2024</v>
      </c>
      <c r="G4046" s="391">
        <v>0</v>
      </c>
      <c r="H4046" s="391">
        <v>3.4872367136281217E-2</v>
      </c>
      <c r="I4046" s="391">
        <v>0</v>
      </c>
      <c r="J4046" s="391">
        <v>0</v>
      </c>
      <c r="K4046" s="63" t="s">
        <v>57</v>
      </c>
      <c r="L4046" s="63" t="s">
        <v>41</v>
      </c>
      <c r="M4046" s="63" t="s">
        <v>241</v>
      </c>
      <c r="N4046" s="63" t="s">
        <v>58</v>
      </c>
      <c r="O4046" s="63" t="s">
        <v>59</v>
      </c>
      <c r="P4046" s="63" t="s">
        <v>60</v>
      </c>
      <c r="Q4046" s="63" t="s">
        <v>263</v>
      </c>
    </row>
    <row r="4047" spans="1:17">
      <c r="A4047" s="63" t="s">
        <v>57</v>
      </c>
      <c r="B4047" s="63" t="s">
        <v>16</v>
      </c>
      <c r="C4047" s="63" t="s">
        <v>16</v>
      </c>
      <c r="D4047" s="390">
        <v>45323</v>
      </c>
      <c r="E4047" s="63">
        <v>2</v>
      </c>
      <c r="F4047" s="63">
        <v>2024</v>
      </c>
      <c r="G4047" s="391">
        <v>0</v>
      </c>
      <c r="H4047" s="391">
        <v>8.2577765378713919E-2</v>
      </c>
      <c r="I4047" s="391">
        <v>0</v>
      </c>
      <c r="J4047" s="391">
        <v>0</v>
      </c>
      <c r="K4047" s="63" t="s">
        <v>57</v>
      </c>
      <c r="L4047" s="63" t="s">
        <v>41</v>
      </c>
      <c r="M4047" s="63" t="s">
        <v>241</v>
      </c>
      <c r="N4047" s="63" t="s">
        <v>58</v>
      </c>
      <c r="O4047" s="63" t="s">
        <v>59</v>
      </c>
      <c r="P4047" s="63" t="s">
        <v>60</v>
      </c>
      <c r="Q4047" s="63" t="s">
        <v>263</v>
      </c>
    </row>
    <row r="4048" spans="1:17">
      <c r="A4048" s="63" t="s">
        <v>57</v>
      </c>
      <c r="B4048" s="63" t="s">
        <v>16</v>
      </c>
      <c r="C4048" s="63" t="s">
        <v>16</v>
      </c>
      <c r="D4048" s="390">
        <v>45352</v>
      </c>
      <c r="E4048" s="63">
        <v>3</v>
      </c>
      <c r="F4048" s="63">
        <v>2024</v>
      </c>
      <c r="G4048" s="391">
        <v>0</v>
      </c>
      <c r="H4048" s="391">
        <v>8.2577765378713919E-2</v>
      </c>
      <c r="I4048" s="391">
        <v>0</v>
      </c>
      <c r="J4048" s="391">
        <v>0</v>
      </c>
      <c r="K4048" s="63" t="s">
        <v>57</v>
      </c>
      <c r="L4048" s="63" t="s">
        <v>41</v>
      </c>
      <c r="M4048" s="63" t="s">
        <v>241</v>
      </c>
      <c r="N4048" s="63" t="s">
        <v>58</v>
      </c>
      <c r="O4048" s="63" t="s">
        <v>59</v>
      </c>
      <c r="P4048" s="63" t="s">
        <v>60</v>
      </c>
      <c r="Q4048" s="63" t="s">
        <v>263</v>
      </c>
    </row>
    <row r="4049" spans="1:17">
      <c r="A4049" s="63" t="s">
        <v>57</v>
      </c>
      <c r="B4049" s="63" t="s">
        <v>16</v>
      </c>
      <c r="C4049" s="63" t="s">
        <v>16</v>
      </c>
      <c r="D4049" s="390">
        <v>45383</v>
      </c>
      <c r="E4049" s="63">
        <v>4</v>
      </c>
      <c r="F4049" s="63">
        <v>2024</v>
      </c>
      <c r="G4049" s="391">
        <v>0</v>
      </c>
      <c r="H4049" s="391">
        <v>8.3333333333333329E-2</v>
      </c>
      <c r="I4049" s="391">
        <v>0</v>
      </c>
      <c r="J4049" s="391">
        <v>0</v>
      </c>
      <c r="K4049" s="63" t="s">
        <v>57</v>
      </c>
      <c r="L4049" s="63" t="s">
        <v>41</v>
      </c>
      <c r="M4049" s="63" t="s">
        <v>241</v>
      </c>
      <c r="N4049" s="63" t="s">
        <v>58</v>
      </c>
      <c r="O4049" s="63" t="s">
        <v>59</v>
      </c>
      <c r="P4049" s="63" t="s">
        <v>60</v>
      </c>
      <c r="Q4049" s="63" t="s">
        <v>263</v>
      </c>
    </row>
    <row r="4050" spans="1:17">
      <c r="A4050" s="63" t="s">
        <v>57</v>
      </c>
      <c r="B4050" s="63" t="s">
        <v>16</v>
      </c>
      <c r="C4050" s="63" t="s">
        <v>16</v>
      </c>
      <c r="D4050" s="390">
        <v>45413</v>
      </c>
      <c r="E4050" s="63">
        <v>5</v>
      </c>
      <c r="F4050" s="63">
        <v>2024</v>
      </c>
      <c r="G4050" s="391">
        <v>0</v>
      </c>
      <c r="H4050" s="391">
        <v>8.3333333333333329E-2</v>
      </c>
      <c r="I4050" s="391">
        <v>0</v>
      </c>
      <c r="J4050" s="391">
        <v>0</v>
      </c>
      <c r="K4050" s="63" t="s">
        <v>57</v>
      </c>
      <c r="L4050" s="63" t="s">
        <v>41</v>
      </c>
      <c r="M4050" s="63" t="s">
        <v>241</v>
      </c>
      <c r="N4050" s="63" t="s">
        <v>58</v>
      </c>
      <c r="O4050" s="63" t="s">
        <v>59</v>
      </c>
      <c r="P4050" s="63" t="s">
        <v>60</v>
      </c>
      <c r="Q4050" s="63" t="s">
        <v>263</v>
      </c>
    </row>
    <row r="4051" spans="1:17">
      <c r="A4051" s="63" t="s">
        <v>57</v>
      </c>
      <c r="B4051" s="63" t="s">
        <v>16</v>
      </c>
      <c r="C4051" s="63" t="s">
        <v>16</v>
      </c>
      <c r="D4051" s="390">
        <v>45444</v>
      </c>
      <c r="E4051" s="63">
        <v>6</v>
      </c>
      <c r="F4051" s="63">
        <v>2024</v>
      </c>
      <c r="G4051" s="391">
        <v>0</v>
      </c>
      <c r="H4051" s="391">
        <v>8.3333333333333329E-2</v>
      </c>
      <c r="I4051" s="391">
        <v>0</v>
      </c>
      <c r="J4051" s="391">
        <v>0</v>
      </c>
      <c r="K4051" s="63" t="s">
        <v>57</v>
      </c>
      <c r="L4051" s="63" t="s">
        <v>41</v>
      </c>
      <c r="M4051" s="63" t="s">
        <v>241</v>
      </c>
      <c r="N4051" s="63" t="s">
        <v>58</v>
      </c>
      <c r="O4051" s="63" t="s">
        <v>59</v>
      </c>
      <c r="P4051" s="63" t="s">
        <v>60</v>
      </c>
      <c r="Q4051" s="63" t="s">
        <v>263</v>
      </c>
    </row>
    <row r="4052" spans="1:17">
      <c r="A4052" s="63" t="s">
        <v>57</v>
      </c>
      <c r="B4052" s="63" t="s">
        <v>16</v>
      </c>
      <c r="C4052" s="63" t="s">
        <v>16</v>
      </c>
      <c r="D4052" s="390">
        <v>45474</v>
      </c>
      <c r="E4052" s="63">
        <v>7</v>
      </c>
      <c r="F4052" s="63">
        <v>2024</v>
      </c>
      <c r="G4052" s="391">
        <v>0</v>
      </c>
      <c r="H4052" s="391">
        <v>8.3333333333333329E-2</v>
      </c>
      <c r="I4052" s="391">
        <v>0</v>
      </c>
      <c r="J4052" s="391">
        <v>0</v>
      </c>
      <c r="K4052" s="63" t="s">
        <v>57</v>
      </c>
      <c r="L4052" s="63" t="s">
        <v>41</v>
      </c>
      <c r="M4052" s="63" t="s">
        <v>241</v>
      </c>
      <c r="N4052" s="63" t="s">
        <v>58</v>
      </c>
      <c r="O4052" s="63" t="s">
        <v>59</v>
      </c>
      <c r="P4052" s="63" t="s">
        <v>60</v>
      </c>
      <c r="Q4052" s="63" t="s">
        <v>263</v>
      </c>
    </row>
    <row r="4053" spans="1:17">
      <c r="A4053" s="63" t="s">
        <v>57</v>
      </c>
      <c r="B4053" s="63" t="s">
        <v>16</v>
      </c>
      <c r="C4053" s="63" t="s">
        <v>16</v>
      </c>
      <c r="D4053" s="390">
        <v>45505</v>
      </c>
      <c r="E4053" s="63">
        <v>8</v>
      </c>
      <c r="F4053" s="63">
        <v>2024</v>
      </c>
      <c r="G4053" s="391">
        <v>0</v>
      </c>
      <c r="H4053" s="391">
        <v>8.3333333333333329E-2</v>
      </c>
      <c r="I4053" s="391">
        <v>0</v>
      </c>
      <c r="J4053" s="391">
        <v>0</v>
      </c>
      <c r="K4053" s="63" t="s">
        <v>57</v>
      </c>
      <c r="L4053" s="63" t="s">
        <v>41</v>
      </c>
      <c r="M4053" s="63" t="s">
        <v>241</v>
      </c>
      <c r="N4053" s="63" t="s">
        <v>58</v>
      </c>
      <c r="O4053" s="63" t="s">
        <v>59</v>
      </c>
      <c r="P4053" s="63" t="s">
        <v>60</v>
      </c>
      <c r="Q4053" s="63" t="s">
        <v>263</v>
      </c>
    </row>
    <row r="4054" spans="1:17">
      <c r="A4054" s="63" t="s">
        <v>57</v>
      </c>
      <c r="B4054" s="63" t="s">
        <v>16</v>
      </c>
      <c r="C4054" s="63" t="s">
        <v>16</v>
      </c>
      <c r="D4054" s="390">
        <v>45536</v>
      </c>
      <c r="E4054" s="63">
        <v>9</v>
      </c>
      <c r="F4054" s="63">
        <v>2024</v>
      </c>
      <c r="G4054" s="391">
        <v>0</v>
      </c>
      <c r="H4054" s="391">
        <v>8.3333333333333329E-2</v>
      </c>
      <c r="J4054" s="391">
        <v>0</v>
      </c>
      <c r="K4054" s="63" t="s">
        <v>57</v>
      </c>
      <c r="L4054" s="63" t="s">
        <v>41</v>
      </c>
      <c r="M4054" s="63" t="s">
        <v>241</v>
      </c>
      <c r="N4054" s="63" t="s">
        <v>58</v>
      </c>
      <c r="O4054" s="63" t="s">
        <v>59</v>
      </c>
      <c r="P4054" s="63" t="s">
        <v>60</v>
      </c>
      <c r="Q4054" s="63" t="s">
        <v>263</v>
      </c>
    </row>
    <row r="4055" spans="1:17">
      <c r="A4055" s="63" t="s">
        <v>57</v>
      </c>
      <c r="B4055" s="63" t="s">
        <v>16</v>
      </c>
      <c r="C4055" s="63" t="s">
        <v>16</v>
      </c>
      <c r="D4055" s="390">
        <v>45566</v>
      </c>
      <c r="E4055" s="63">
        <v>10</v>
      </c>
      <c r="F4055" s="63">
        <v>2024</v>
      </c>
      <c r="G4055" s="391">
        <v>0</v>
      </c>
      <c r="H4055" s="391">
        <v>9.9999999999999992E-2</v>
      </c>
      <c r="J4055" s="391">
        <v>0</v>
      </c>
      <c r="K4055" s="63" t="s">
        <v>57</v>
      </c>
      <c r="L4055" s="63" t="s">
        <v>41</v>
      </c>
      <c r="M4055" s="63" t="s">
        <v>241</v>
      </c>
      <c r="N4055" s="63" t="s">
        <v>58</v>
      </c>
      <c r="O4055" s="63" t="s">
        <v>59</v>
      </c>
      <c r="P4055" s="63" t="s">
        <v>60</v>
      </c>
      <c r="Q4055" s="63" t="s">
        <v>263</v>
      </c>
    </row>
    <row r="4056" spans="1:17">
      <c r="A4056" s="63" t="s">
        <v>57</v>
      </c>
      <c r="B4056" s="63" t="s">
        <v>16</v>
      </c>
      <c r="C4056" s="63" t="s">
        <v>16</v>
      </c>
      <c r="D4056" s="390">
        <v>45597</v>
      </c>
      <c r="E4056" s="63">
        <v>11</v>
      </c>
      <c r="F4056" s="63">
        <v>2024</v>
      </c>
      <c r="G4056" s="391">
        <v>0</v>
      </c>
      <c r="H4056" s="391">
        <v>9.9999999999999992E-2</v>
      </c>
      <c r="J4056" s="391">
        <v>0</v>
      </c>
      <c r="K4056" s="63" t="s">
        <v>57</v>
      </c>
      <c r="L4056" s="63" t="s">
        <v>41</v>
      </c>
      <c r="M4056" s="63" t="s">
        <v>241</v>
      </c>
      <c r="N4056" s="63" t="s">
        <v>58</v>
      </c>
      <c r="O4056" s="63" t="s">
        <v>59</v>
      </c>
      <c r="P4056" s="63" t="s">
        <v>60</v>
      </c>
      <c r="Q4056" s="63" t="s">
        <v>263</v>
      </c>
    </row>
    <row r="4057" spans="1:17">
      <c r="A4057" s="63" t="s">
        <v>57</v>
      </c>
      <c r="B4057" s="63" t="s">
        <v>16</v>
      </c>
      <c r="C4057" s="63" t="s">
        <v>16</v>
      </c>
      <c r="D4057" s="390">
        <v>45627</v>
      </c>
      <c r="E4057" s="63">
        <v>12</v>
      </c>
      <c r="F4057" s="63">
        <v>2024</v>
      </c>
      <c r="G4057" s="391">
        <v>0</v>
      </c>
      <c r="H4057" s="391">
        <v>9.9999999999999992E-2</v>
      </c>
      <c r="J4057" s="391">
        <v>0</v>
      </c>
      <c r="K4057" s="63" t="s">
        <v>57</v>
      </c>
      <c r="L4057" s="63" t="s">
        <v>41</v>
      </c>
      <c r="M4057" s="63" t="s">
        <v>241</v>
      </c>
      <c r="N4057" s="63" t="s">
        <v>58</v>
      </c>
      <c r="O4057" s="63" t="s">
        <v>59</v>
      </c>
      <c r="P4057" s="63" t="s">
        <v>60</v>
      </c>
      <c r="Q4057" s="63" t="s">
        <v>263</v>
      </c>
    </row>
    <row r="4058" spans="1:17">
      <c r="A4058" s="63" t="s">
        <v>57</v>
      </c>
      <c r="B4058" s="63" t="s">
        <v>17</v>
      </c>
      <c r="C4058" s="63" t="s">
        <v>17</v>
      </c>
      <c r="D4058" s="390">
        <v>45292</v>
      </c>
      <c r="E4058" s="63">
        <v>1</v>
      </c>
      <c r="F4058" s="63">
        <v>2024</v>
      </c>
      <c r="G4058" s="391">
        <v>0</v>
      </c>
      <c r="H4058" s="391">
        <v>3.4872367136281217E-2</v>
      </c>
      <c r="I4058" s="391">
        <v>0</v>
      </c>
      <c r="J4058" s="391">
        <v>0</v>
      </c>
      <c r="K4058" s="63" t="s">
        <v>57</v>
      </c>
      <c r="L4058" s="63" t="s">
        <v>41</v>
      </c>
      <c r="M4058" s="63" t="s">
        <v>241</v>
      </c>
      <c r="N4058" s="63" t="s">
        <v>58</v>
      </c>
      <c r="O4058" s="63" t="s">
        <v>59</v>
      </c>
      <c r="P4058" s="63" t="s">
        <v>60</v>
      </c>
      <c r="Q4058" s="63" t="s">
        <v>263</v>
      </c>
    </row>
    <row r="4059" spans="1:17">
      <c r="A4059" s="63" t="s">
        <v>57</v>
      </c>
      <c r="B4059" s="63" t="s">
        <v>17</v>
      </c>
      <c r="C4059" s="63" t="s">
        <v>17</v>
      </c>
      <c r="D4059" s="390">
        <v>45323</v>
      </c>
      <c r="E4059" s="63">
        <v>2</v>
      </c>
      <c r="F4059" s="63">
        <v>2024</v>
      </c>
      <c r="G4059" s="391">
        <v>0</v>
      </c>
      <c r="H4059" s="391">
        <v>8.2577765378713919E-2</v>
      </c>
      <c r="I4059" s="391">
        <v>0</v>
      </c>
      <c r="J4059" s="391">
        <v>0</v>
      </c>
      <c r="K4059" s="63" t="s">
        <v>57</v>
      </c>
      <c r="L4059" s="63" t="s">
        <v>41</v>
      </c>
      <c r="M4059" s="63" t="s">
        <v>241</v>
      </c>
      <c r="N4059" s="63" t="s">
        <v>58</v>
      </c>
      <c r="O4059" s="63" t="s">
        <v>59</v>
      </c>
      <c r="P4059" s="63" t="s">
        <v>60</v>
      </c>
      <c r="Q4059" s="63" t="s">
        <v>263</v>
      </c>
    </row>
    <row r="4060" spans="1:17">
      <c r="A4060" s="63" t="s">
        <v>57</v>
      </c>
      <c r="B4060" s="63" t="s">
        <v>17</v>
      </c>
      <c r="C4060" s="63" t="s">
        <v>17</v>
      </c>
      <c r="D4060" s="390">
        <v>45352</v>
      </c>
      <c r="E4060" s="63">
        <v>3</v>
      </c>
      <c r="F4060" s="63">
        <v>2024</v>
      </c>
      <c r="G4060" s="391">
        <v>0</v>
      </c>
      <c r="H4060" s="391">
        <v>8.2577765378713919E-2</v>
      </c>
      <c r="I4060" s="391">
        <v>0</v>
      </c>
      <c r="J4060" s="391">
        <v>0</v>
      </c>
      <c r="K4060" s="63" t="s">
        <v>57</v>
      </c>
      <c r="L4060" s="63" t="s">
        <v>41</v>
      </c>
      <c r="M4060" s="63" t="s">
        <v>241</v>
      </c>
      <c r="N4060" s="63" t="s">
        <v>58</v>
      </c>
      <c r="O4060" s="63" t="s">
        <v>59</v>
      </c>
      <c r="P4060" s="63" t="s">
        <v>60</v>
      </c>
      <c r="Q4060" s="63" t="s">
        <v>263</v>
      </c>
    </row>
    <row r="4061" spans="1:17">
      <c r="A4061" s="63" t="s">
        <v>57</v>
      </c>
      <c r="B4061" s="63" t="s">
        <v>17</v>
      </c>
      <c r="C4061" s="63" t="s">
        <v>17</v>
      </c>
      <c r="D4061" s="390">
        <v>45383</v>
      </c>
      <c r="E4061" s="63">
        <v>4</v>
      </c>
      <c r="F4061" s="63">
        <v>2024</v>
      </c>
      <c r="G4061" s="391">
        <v>0</v>
      </c>
      <c r="H4061" s="391">
        <v>8.3333333333333329E-2</v>
      </c>
      <c r="I4061" s="391">
        <v>0</v>
      </c>
      <c r="J4061" s="391">
        <v>0</v>
      </c>
      <c r="K4061" s="63" t="s">
        <v>57</v>
      </c>
      <c r="L4061" s="63" t="s">
        <v>41</v>
      </c>
      <c r="M4061" s="63" t="s">
        <v>241</v>
      </c>
      <c r="N4061" s="63" t="s">
        <v>58</v>
      </c>
      <c r="O4061" s="63" t="s">
        <v>59</v>
      </c>
      <c r="P4061" s="63" t="s">
        <v>60</v>
      </c>
      <c r="Q4061" s="63" t="s">
        <v>263</v>
      </c>
    </row>
    <row r="4062" spans="1:17">
      <c r="A4062" s="63" t="s">
        <v>57</v>
      </c>
      <c r="B4062" s="63" t="s">
        <v>17</v>
      </c>
      <c r="C4062" s="63" t="s">
        <v>17</v>
      </c>
      <c r="D4062" s="390">
        <v>45413</v>
      </c>
      <c r="E4062" s="63">
        <v>5</v>
      </c>
      <c r="F4062" s="63">
        <v>2024</v>
      </c>
      <c r="G4062" s="391">
        <v>0</v>
      </c>
      <c r="H4062" s="391">
        <v>8.3333333333333329E-2</v>
      </c>
      <c r="I4062" s="391">
        <v>0</v>
      </c>
      <c r="J4062" s="391">
        <v>0</v>
      </c>
      <c r="K4062" s="63" t="s">
        <v>57</v>
      </c>
      <c r="L4062" s="63" t="s">
        <v>41</v>
      </c>
      <c r="M4062" s="63" t="s">
        <v>241</v>
      </c>
      <c r="N4062" s="63" t="s">
        <v>58</v>
      </c>
      <c r="O4062" s="63" t="s">
        <v>59</v>
      </c>
      <c r="P4062" s="63" t="s">
        <v>60</v>
      </c>
      <c r="Q4062" s="63" t="s">
        <v>263</v>
      </c>
    </row>
    <row r="4063" spans="1:17">
      <c r="A4063" s="63" t="s">
        <v>57</v>
      </c>
      <c r="B4063" s="63" t="s">
        <v>17</v>
      </c>
      <c r="C4063" s="63" t="s">
        <v>17</v>
      </c>
      <c r="D4063" s="390">
        <v>45444</v>
      </c>
      <c r="E4063" s="63">
        <v>6</v>
      </c>
      <c r="F4063" s="63">
        <v>2024</v>
      </c>
      <c r="G4063" s="391">
        <v>0</v>
      </c>
      <c r="H4063" s="391">
        <v>8.3333333333333329E-2</v>
      </c>
      <c r="I4063" s="391">
        <v>0</v>
      </c>
      <c r="J4063" s="391">
        <v>0</v>
      </c>
      <c r="K4063" s="63" t="s">
        <v>57</v>
      </c>
      <c r="L4063" s="63" t="s">
        <v>41</v>
      </c>
      <c r="M4063" s="63" t="s">
        <v>241</v>
      </c>
      <c r="N4063" s="63" t="s">
        <v>58</v>
      </c>
      <c r="O4063" s="63" t="s">
        <v>59</v>
      </c>
      <c r="P4063" s="63" t="s">
        <v>60</v>
      </c>
      <c r="Q4063" s="63" t="s">
        <v>263</v>
      </c>
    </row>
    <row r="4064" spans="1:17">
      <c r="A4064" s="63" t="s">
        <v>57</v>
      </c>
      <c r="B4064" s="63" t="s">
        <v>17</v>
      </c>
      <c r="C4064" s="63" t="s">
        <v>17</v>
      </c>
      <c r="D4064" s="390">
        <v>45474</v>
      </c>
      <c r="E4064" s="63">
        <v>7</v>
      </c>
      <c r="F4064" s="63">
        <v>2024</v>
      </c>
      <c r="G4064" s="391">
        <v>0</v>
      </c>
      <c r="H4064" s="391">
        <v>8.3333333333333329E-2</v>
      </c>
      <c r="I4064" s="391">
        <v>0</v>
      </c>
      <c r="J4064" s="391">
        <v>0</v>
      </c>
      <c r="K4064" s="63" t="s">
        <v>57</v>
      </c>
      <c r="L4064" s="63" t="s">
        <v>41</v>
      </c>
      <c r="M4064" s="63" t="s">
        <v>241</v>
      </c>
      <c r="N4064" s="63" t="s">
        <v>58</v>
      </c>
      <c r="O4064" s="63" t="s">
        <v>59</v>
      </c>
      <c r="P4064" s="63" t="s">
        <v>60</v>
      </c>
      <c r="Q4064" s="63" t="s">
        <v>263</v>
      </c>
    </row>
    <row r="4065" spans="1:17">
      <c r="A4065" s="63" t="s">
        <v>57</v>
      </c>
      <c r="B4065" s="63" t="s">
        <v>17</v>
      </c>
      <c r="C4065" s="63" t="s">
        <v>17</v>
      </c>
      <c r="D4065" s="390">
        <v>45505</v>
      </c>
      <c r="E4065" s="63">
        <v>8</v>
      </c>
      <c r="F4065" s="63">
        <v>2024</v>
      </c>
      <c r="G4065" s="391">
        <v>0</v>
      </c>
      <c r="H4065" s="391">
        <v>8.3333333333333329E-2</v>
      </c>
      <c r="I4065" s="391">
        <v>0</v>
      </c>
      <c r="J4065" s="391">
        <v>0</v>
      </c>
      <c r="K4065" s="63" t="s">
        <v>57</v>
      </c>
      <c r="L4065" s="63" t="s">
        <v>41</v>
      </c>
      <c r="M4065" s="63" t="s">
        <v>241</v>
      </c>
      <c r="N4065" s="63" t="s">
        <v>58</v>
      </c>
      <c r="O4065" s="63" t="s">
        <v>59</v>
      </c>
      <c r="P4065" s="63" t="s">
        <v>60</v>
      </c>
      <c r="Q4065" s="63" t="s">
        <v>263</v>
      </c>
    </row>
    <row r="4066" spans="1:17">
      <c r="A4066" s="63" t="s">
        <v>57</v>
      </c>
      <c r="B4066" s="63" t="s">
        <v>17</v>
      </c>
      <c r="C4066" s="63" t="s">
        <v>17</v>
      </c>
      <c r="D4066" s="390">
        <v>45536</v>
      </c>
      <c r="E4066" s="63">
        <v>9</v>
      </c>
      <c r="F4066" s="63">
        <v>2024</v>
      </c>
      <c r="G4066" s="391">
        <v>0</v>
      </c>
      <c r="H4066" s="391">
        <v>8.3333333333333329E-2</v>
      </c>
      <c r="J4066" s="391">
        <v>0</v>
      </c>
      <c r="K4066" s="63" t="s">
        <v>57</v>
      </c>
      <c r="L4066" s="63" t="s">
        <v>41</v>
      </c>
      <c r="M4066" s="63" t="s">
        <v>241</v>
      </c>
      <c r="N4066" s="63" t="s">
        <v>58</v>
      </c>
      <c r="O4066" s="63" t="s">
        <v>59</v>
      </c>
      <c r="P4066" s="63" t="s">
        <v>60</v>
      </c>
      <c r="Q4066" s="63" t="s">
        <v>263</v>
      </c>
    </row>
    <row r="4067" spans="1:17">
      <c r="A4067" s="63" t="s">
        <v>57</v>
      </c>
      <c r="B4067" s="63" t="s">
        <v>17</v>
      </c>
      <c r="C4067" s="63" t="s">
        <v>17</v>
      </c>
      <c r="D4067" s="390">
        <v>45566</v>
      </c>
      <c r="E4067" s="63">
        <v>10</v>
      </c>
      <c r="F4067" s="63">
        <v>2024</v>
      </c>
      <c r="G4067" s="391">
        <v>0</v>
      </c>
      <c r="H4067" s="391">
        <v>9.9999999999999992E-2</v>
      </c>
      <c r="J4067" s="391">
        <v>0</v>
      </c>
      <c r="K4067" s="63" t="s">
        <v>57</v>
      </c>
      <c r="L4067" s="63" t="s">
        <v>41</v>
      </c>
      <c r="M4067" s="63" t="s">
        <v>241</v>
      </c>
      <c r="N4067" s="63" t="s">
        <v>58</v>
      </c>
      <c r="O4067" s="63" t="s">
        <v>59</v>
      </c>
      <c r="P4067" s="63" t="s">
        <v>60</v>
      </c>
      <c r="Q4067" s="63" t="s">
        <v>263</v>
      </c>
    </row>
    <row r="4068" spans="1:17">
      <c r="A4068" s="63" t="s">
        <v>57</v>
      </c>
      <c r="B4068" s="63" t="s">
        <v>17</v>
      </c>
      <c r="C4068" s="63" t="s">
        <v>17</v>
      </c>
      <c r="D4068" s="390">
        <v>45597</v>
      </c>
      <c r="E4068" s="63">
        <v>11</v>
      </c>
      <c r="F4068" s="63">
        <v>2024</v>
      </c>
      <c r="G4068" s="391">
        <v>0</v>
      </c>
      <c r="H4068" s="391">
        <v>9.9999999999999992E-2</v>
      </c>
      <c r="J4068" s="391">
        <v>0</v>
      </c>
      <c r="K4068" s="63" t="s">
        <v>57</v>
      </c>
      <c r="L4068" s="63" t="s">
        <v>41</v>
      </c>
      <c r="M4068" s="63" t="s">
        <v>241</v>
      </c>
      <c r="N4068" s="63" t="s">
        <v>58</v>
      </c>
      <c r="O4068" s="63" t="s">
        <v>59</v>
      </c>
      <c r="P4068" s="63" t="s">
        <v>60</v>
      </c>
      <c r="Q4068" s="63" t="s">
        <v>263</v>
      </c>
    </row>
    <row r="4069" spans="1:17">
      <c r="A4069" s="63" t="s">
        <v>57</v>
      </c>
      <c r="B4069" s="63" t="s">
        <v>17</v>
      </c>
      <c r="C4069" s="63" t="s">
        <v>17</v>
      </c>
      <c r="D4069" s="390">
        <v>45627</v>
      </c>
      <c r="E4069" s="63">
        <v>12</v>
      </c>
      <c r="F4069" s="63">
        <v>2024</v>
      </c>
      <c r="G4069" s="391">
        <v>0</v>
      </c>
      <c r="H4069" s="391">
        <v>9.9999999999999992E-2</v>
      </c>
      <c r="J4069" s="391">
        <v>0</v>
      </c>
      <c r="K4069" s="63" t="s">
        <v>57</v>
      </c>
      <c r="L4069" s="63" t="s">
        <v>41</v>
      </c>
      <c r="M4069" s="63" t="s">
        <v>241</v>
      </c>
      <c r="N4069" s="63" t="s">
        <v>58</v>
      </c>
      <c r="O4069" s="63" t="s">
        <v>59</v>
      </c>
      <c r="P4069" s="63" t="s">
        <v>60</v>
      </c>
      <c r="Q4069" s="63" t="s">
        <v>263</v>
      </c>
    </row>
    <row r="4070" spans="1:17">
      <c r="A4070" s="63" t="s">
        <v>57</v>
      </c>
      <c r="B4070" s="63" t="s">
        <v>129</v>
      </c>
      <c r="C4070" s="63" t="s">
        <v>129</v>
      </c>
      <c r="D4070" s="390">
        <v>45292</v>
      </c>
      <c r="E4070" s="63">
        <v>1</v>
      </c>
      <c r="F4070" s="63">
        <v>2024</v>
      </c>
      <c r="G4070" s="391">
        <v>20</v>
      </c>
      <c r="H4070" s="391">
        <v>3.4872367136281217E-2</v>
      </c>
      <c r="I4070" s="391">
        <v>0.69744734272562436</v>
      </c>
      <c r="J4070" s="391">
        <v>21.98</v>
      </c>
      <c r="K4070" s="63" t="s">
        <v>57</v>
      </c>
      <c r="L4070" s="63" t="s">
        <v>41</v>
      </c>
      <c r="M4070" s="63" t="s">
        <v>241</v>
      </c>
      <c r="N4070" s="63" t="s">
        <v>58</v>
      </c>
      <c r="O4070" s="63" t="s">
        <v>59</v>
      </c>
      <c r="P4070" s="63" t="s">
        <v>60</v>
      </c>
      <c r="Q4070" s="63" t="s">
        <v>263</v>
      </c>
    </row>
    <row r="4071" spans="1:17">
      <c r="A4071" s="63" t="s">
        <v>57</v>
      </c>
      <c r="B4071" s="63" t="s">
        <v>129</v>
      </c>
      <c r="C4071" s="63" t="s">
        <v>129</v>
      </c>
      <c r="D4071" s="390">
        <v>45323</v>
      </c>
      <c r="E4071" s="63">
        <v>2</v>
      </c>
      <c r="F4071" s="63">
        <v>2024</v>
      </c>
      <c r="G4071" s="391">
        <v>20</v>
      </c>
      <c r="H4071" s="391">
        <v>8.2577765378713919E-2</v>
      </c>
      <c r="I4071" s="391">
        <v>1.6515553075742784</v>
      </c>
      <c r="J4071" s="391">
        <v>0</v>
      </c>
      <c r="K4071" s="63" t="s">
        <v>57</v>
      </c>
      <c r="L4071" s="63" t="s">
        <v>41</v>
      </c>
      <c r="M4071" s="63" t="s">
        <v>241</v>
      </c>
      <c r="N4071" s="63" t="s">
        <v>58</v>
      </c>
      <c r="O4071" s="63" t="s">
        <v>59</v>
      </c>
      <c r="P4071" s="63" t="s">
        <v>60</v>
      </c>
      <c r="Q4071" s="63" t="s">
        <v>263</v>
      </c>
    </row>
    <row r="4072" spans="1:17">
      <c r="A4072" s="63" t="s">
        <v>57</v>
      </c>
      <c r="B4072" s="63" t="s">
        <v>129</v>
      </c>
      <c r="C4072" s="63" t="s">
        <v>129</v>
      </c>
      <c r="D4072" s="390">
        <v>45352</v>
      </c>
      <c r="E4072" s="63">
        <v>3</v>
      </c>
      <c r="F4072" s="63">
        <v>2024</v>
      </c>
      <c r="G4072" s="391">
        <v>20</v>
      </c>
      <c r="H4072" s="391">
        <v>8.2577765378713919E-2</v>
      </c>
      <c r="I4072" s="391">
        <v>1.6515553075742784</v>
      </c>
      <c r="J4072" s="391">
        <v>0</v>
      </c>
      <c r="K4072" s="63" t="s">
        <v>57</v>
      </c>
      <c r="L4072" s="63" t="s">
        <v>41</v>
      </c>
      <c r="M4072" s="63" t="s">
        <v>241</v>
      </c>
      <c r="N4072" s="63" t="s">
        <v>58</v>
      </c>
      <c r="O4072" s="63" t="s">
        <v>59</v>
      </c>
      <c r="P4072" s="63" t="s">
        <v>60</v>
      </c>
      <c r="Q4072" s="63" t="s">
        <v>263</v>
      </c>
    </row>
    <row r="4073" spans="1:17">
      <c r="A4073" s="63" t="s">
        <v>57</v>
      </c>
      <c r="B4073" s="63" t="s">
        <v>129</v>
      </c>
      <c r="C4073" s="63" t="s">
        <v>129</v>
      </c>
      <c r="D4073" s="390">
        <v>45383</v>
      </c>
      <c r="E4073" s="63">
        <v>4</v>
      </c>
      <c r="F4073" s="63">
        <v>2024</v>
      </c>
      <c r="G4073" s="391">
        <v>20</v>
      </c>
      <c r="H4073" s="391">
        <v>8.3333333333333329E-2</v>
      </c>
      <c r="I4073" s="391">
        <v>1.6666666666666665</v>
      </c>
      <c r="J4073" s="391">
        <v>0</v>
      </c>
      <c r="K4073" s="63" t="s">
        <v>57</v>
      </c>
      <c r="L4073" s="63" t="s">
        <v>41</v>
      </c>
      <c r="M4073" s="63" t="s">
        <v>241</v>
      </c>
      <c r="N4073" s="63" t="s">
        <v>58</v>
      </c>
      <c r="O4073" s="63" t="s">
        <v>59</v>
      </c>
      <c r="P4073" s="63" t="s">
        <v>60</v>
      </c>
      <c r="Q4073" s="63" t="s">
        <v>263</v>
      </c>
    </row>
    <row r="4074" spans="1:17">
      <c r="A4074" s="63" t="s">
        <v>57</v>
      </c>
      <c r="B4074" s="63" t="s">
        <v>129</v>
      </c>
      <c r="C4074" s="63" t="s">
        <v>129</v>
      </c>
      <c r="D4074" s="390">
        <v>45413</v>
      </c>
      <c r="E4074" s="63">
        <v>5</v>
      </c>
      <c r="F4074" s="63">
        <v>2024</v>
      </c>
      <c r="G4074" s="391">
        <v>20</v>
      </c>
      <c r="H4074" s="391">
        <v>8.3333333333333329E-2</v>
      </c>
      <c r="I4074" s="391">
        <v>1.6666666666666665</v>
      </c>
      <c r="J4074" s="391">
        <v>0</v>
      </c>
      <c r="K4074" s="63" t="s">
        <v>57</v>
      </c>
      <c r="L4074" s="63" t="s">
        <v>41</v>
      </c>
      <c r="M4074" s="63" t="s">
        <v>241</v>
      </c>
      <c r="N4074" s="63" t="s">
        <v>58</v>
      </c>
      <c r="O4074" s="63" t="s">
        <v>59</v>
      </c>
      <c r="P4074" s="63" t="s">
        <v>60</v>
      </c>
      <c r="Q4074" s="63" t="s">
        <v>263</v>
      </c>
    </row>
    <row r="4075" spans="1:17">
      <c r="A4075" s="63" t="s">
        <v>57</v>
      </c>
      <c r="B4075" s="63" t="s">
        <v>129</v>
      </c>
      <c r="C4075" s="63" t="s">
        <v>129</v>
      </c>
      <c r="D4075" s="390">
        <v>45444</v>
      </c>
      <c r="E4075" s="63">
        <v>6</v>
      </c>
      <c r="F4075" s="63">
        <v>2024</v>
      </c>
      <c r="G4075" s="391">
        <v>20</v>
      </c>
      <c r="H4075" s="391">
        <v>8.3333333333333329E-2</v>
      </c>
      <c r="I4075" s="391">
        <v>1.6666666666666665</v>
      </c>
      <c r="J4075" s="391">
        <v>6.6709613522317328</v>
      </c>
      <c r="K4075" s="63" t="s">
        <v>57</v>
      </c>
      <c r="L4075" s="63" t="s">
        <v>41</v>
      </c>
      <c r="M4075" s="63" t="s">
        <v>241</v>
      </c>
      <c r="N4075" s="63" t="s">
        <v>58</v>
      </c>
      <c r="O4075" s="63" t="s">
        <v>59</v>
      </c>
      <c r="P4075" s="63" t="s">
        <v>60</v>
      </c>
      <c r="Q4075" s="63" t="s">
        <v>263</v>
      </c>
    </row>
    <row r="4076" spans="1:17">
      <c r="A4076" s="63" t="s">
        <v>57</v>
      </c>
      <c r="B4076" s="63" t="s">
        <v>129</v>
      </c>
      <c r="C4076" s="63" t="s">
        <v>129</v>
      </c>
      <c r="D4076" s="390">
        <v>45474</v>
      </c>
      <c r="E4076" s="63">
        <v>7</v>
      </c>
      <c r="F4076" s="63">
        <v>2024</v>
      </c>
      <c r="G4076" s="391">
        <v>20</v>
      </c>
      <c r="H4076" s="391">
        <v>8.3333333333333329E-2</v>
      </c>
      <c r="I4076" s="391">
        <v>1.6666666666666665</v>
      </c>
      <c r="J4076" s="391">
        <v>4.6074000000000002</v>
      </c>
      <c r="K4076" s="63" t="s">
        <v>57</v>
      </c>
      <c r="L4076" s="63" t="s">
        <v>41</v>
      </c>
      <c r="M4076" s="63" t="s">
        <v>241</v>
      </c>
      <c r="N4076" s="63" t="s">
        <v>58</v>
      </c>
      <c r="O4076" s="63" t="s">
        <v>59</v>
      </c>
      <c r="P4076" s="63" t="s">
        <v>60</v>
      </c>
      <c r="Q4076" s="63" t="s">
        <v>263</v>
      </c>
    </row>
    <row r="4077" spans="1:17">
      <c r="A4077" s="63" t="s">
        <v>57</v>
      </c>
      <c r="B4077" s="63" t="s">
        <v>129</v>
      </c>
      <c r="C4077" s="63" t="s">
        <v>129</v>
      </c>
      <c r="D4077" s="390">
        <v>45505</v>
      </c>
      <c r="E4077" s="63">
        <v>8</v>
      </c>
      <c r="F4077" s="63">
        <v>2024</v>
      </c>
      <c r="G4077" s="391">
        <v>20</v>
      </c>
      <c r="H4077" s="391">
        <v>8.3333333333333329E-2</v>
      </c>
      <c r="I4077" s="391">
        <v>1.6666666666666665</v>
      </c>
      <c r="J4077" s="391">
        <v>8.2883860157005564</v>
      </c>
      <c r="K4077" s="63" t="s">
        <v>57</v>
      </c>
      <c r="L4077" s="63" t="s">
        <v>41</v>
      </c>
      <c r="M4077" s="63" t="s">
        <v>241</v>
      </c>
      <c r="N4077" s="63" t="s">
        <v>58</v>
      </c>
      <c r="O4077" s="63" t="s">
        <v>59</v>
      </c>
      <c r="P4077" s="63" t="s">
        <v>60</v>
      </c>
      <c r="Q4077" s="63" t="s">
        <v>263</v>
      </c>
    </row>
    <row r="4078" spans="1:17">
      <c r="A4078" s="63" t="s">
        <v>57</v>
      </c>
      <c r="B4078" s="63" t="s">
        <v>129</v>
      </c>
      <c r="C4078" s="63" t="s">
        <v>129</v>
      </c>
      <c r="D4078" s="390">
        <v>45536</v>
      </c>
      <c r="E4078" s="63">
        <v>9</v>
      </c>
      <c r="F4078" s="63">
        <v>2024</v>
      </c>
      <c r="G4078" s="391">
        <v>20</v>
      </c>
      <c r="H4078" s="391">
        <v>8.3333333333333329E-2</v>
      </c>
      <c r="J4078" s="391">
        <v>85.818123490239458</v>
      </c>
      <c r="K4078" s="63" t="s">
        <v>57</v>
      </c>
      <c r="L4078" s="63" t="s">
        <v>41</v>
      </c>
      <c r="M4078" s="63" t="s">
        <v>241</v>
      </c>
      <c r="N4078" s="63" t="s">
        <v>58</v>
      </c>
      <c r="O4078" s="63" t="s">
        <v>59</v>
      </c>
      <c r="P4078" s="63" t="s">
        <v>60</v>
      </c>
      <c r="Q4078" s="63" t="s">
        <v>263</v>
      </c>
    </row>
    <row r="4079" spans="1:17">
      <c r="A4079" s="63" t="s">
        <v>57</v>
      </c>
      <c r="B4079" s="63" t="s">
        <v>129</v>
      </c>
      <c r="C4079" s="63" t="s">
        <v>129</v>
      </c>
      <c r="D4079" s="390">
        <v>45566</v>
      </c>
      <c r="E4079" s="63">
        <v>10</v>
      </c>
      <c r="F4079" s="63">
        <v>2024</v>
      </c>
      <c r="G4079" s="391">
        <v>20</v>
      </c>
      <c r="H4079" s="391">
        <v>9.9999999999999992E-2</v>
      </c>
      <c r="J4079" s="391">
        <v>137.13887127946134</v>
      </c>
      <c r="K4079" s="63" t="s">
        <v>57</v>
      </c>
      <c r="L4079" s="63" t="s">
        <v>41</v>
      </c>
      <c r="M4079" s="63" t="s">
        <v>241</v>
      </c>
      <c r="N4079" s="63" t="s">
        <v>58</v>
      </c>
      <c r="O4079" s="63" t="s">
        <v>59</v>
      </c>
      <c r="P4079" s="63" t="s">
        <v>60</v>
      </c>
      <c r="Q4079" s="63" t="s">
        <v>263</v>
      </c>
    </row>
    <row r="4080" spans="1:17">
      <c r="A4080" s="63" t="s">
        <v>57</v>
      </c>
      <c r="B4080" s="63" t="s">
        <v>129</v>
      </c>
      <c r="C4080" s="63" t="s">
        <v>129</v>
      </c>
      <c r="D4080" s="390">
        <v>45597</v>
      </c>
      <c r="E4080" s="63">
        <v>11</v>
      </c>
      <c r="F4080" s="63">
        <v>2024</v>
      </c>
      <c r="G4080" s="391">
        <v>20</v>
      </c>
      <c r="H4080" s="391">
        <v>9.9999999999999992E-2</v>
      </c>
      <c r="J4080" s="391">
        <v>0</v>
      </c>
      <c r="K4080" s="63" t="s">
        <v>57</v>
      </c>
      <c r="L4080" s="63" t="s">
        <v>41</v>
      </c>
      <c r="M4080" s="63" t="s">
        <v>241</v>
      </c>
      <c r="N4080" s="63" t="s">
        <v>58</v>
      </c>
      <c r="O4080" s="63" t="s">
        <v>59</v>
      </c>
      <c r="P4080" s="63" t="s">
        <v>60</v>
      </c>
      <c r="Q4080" s="63" t="s">
        <v>263</v>
      </c>
    </row>
    <row r="4081" spans="1:17">
      <c r="A4081" s="63" t="s">
        <v>57</v>
      </c>
      <c r="B4081" s="63" t="s">
        <v>129</v>
      </c>
      <c r="C4081" s="63" t="s">
        <v>129</v>
      </c>
      <c r="D4081" s="390">
        <v>45627</v>
      </c>
      <c r="E4081" s="63">
        <v>12</v>
      </c>
      <c r="F4081" s="63">
        <v>2024</v>
      </c>
      <c r="G4081" s="391">
        <v>20</v>
      </c>
      <c r="H4081" s="391">
        <v>9.9999999999999992E-2</v>
      </c>
      <c r="J4081" s="391">
        <v>0</v>
      </c>
      <c r="K4081" s="63" t="s">
        <v>57</v>
      </c>
      <c r="L4081" s="63" t="s">
        <v>41</v>
      </c>
      <c r="M4081" s="63" t="s">
        <v>241</v>
      </c>
      <c r="N4081" s="63" t="s">
        <v>58</v>
      </c>
      <c r="O4081" s="63" t="s">
        <v>59</v>
      </c>
      <c r="P4081" s="63" t="s">
        <v>60</v>
      </c>
      <c r="Q4081" s="63" t="s">
        <v>263</v>
      </c>
    </row>
    <row r="4082" spans="1:17">
      <c r="A4082" s="63" t="s">
        <v>57</v>
      </c>
      <c r="B4082" s="63" t="s">
        <v>13</v>
      </c>
      <c r="C4082" s="63" t="s">
        <v>13</v>
      </c>
      <c r="D4082" s="390">
        <v>45292</v>
      </c>
      <c r="E4082" s="63">
        <v>1</v>
      </c>
      <c r="F4082" s="63">
        <v>2024</v>
      </c>
      <c r="G4082" s="391">
        <v>0</v>
      </c>
      <c r="H4082" s="391">
        <v>3.4872367136281217E-2</v>
      </c>
      <c r="I4082" s="391">
        <v>0</v>
      </c>
      <c r="J4082" s="391">
        <v>0</v>
      </c>
      <c r="K4082" s="63" t="s">
        <v>57</v>
      </c>
      <c r="L4082" s="63" t="s">
        <v>41</v>
      </c>
      <c r="M4082" s="63" t="s">
        <v>241</v>
      </c>
      <c r="N4082" s="63" t="s">
        <v>58</v>
      </c>
      <c r="O4082" s="63" t="s">
        <v>59</v>
      </c>
      <c r="P4082" s="63" t="s">
        <v>60</v>
      </c>
      <c r="Q4082" s="63" t="s">
        <v>263</v>
      </c>
    </row>
    <row r="4083" spans="1:17">
      <c r="A4083" s="63" t="s">
        <v>57</v>
      </c>
      <c r="B4083" s="63" t="s">
        <v>13</v>
      </c>
      <c r="C4083" s="63" t="s">
        <v>13</v>
      </c>
      <c r="D4083" s="390">
        <v>45323</v>
      </c>
      <c r="E4083" s="63">
        <v>2</v>
      </c>
      <c r="F4083" s="63">
        <v>2024</v>
      </c>
      <c r="G4083" s="391">
        <v>0</v>
      </c>
      <c r="H4083" s="391">
        <v>8.2577765378713919E-2</v>
      </c>
      <c r="I4083" s="391">
        <v>0</v>
      </c>
      <c r="J4083" s="391">
        <v>0</v>
      </c>
      <c r="K4083" s="63" t="s">
        <v>57</v>
      </c>
      <c r="L4083" s="63" t="s">
        <v>41</v>
      </c>
      <c r="M4083" s="63" t="s">
        <v>241</v>
      </c>
      <c r="N4083" s="63" t="s">
        <v>58</v>
      </c>
      <c r="O4083" s="63" t="s">
        <v>59</v>
      </c>
      <c r="P4083" s="63" t="s">
        <v>60</v>
      </c>
      <c r="Q4083" s="63" t="s">
        <v>263</v>
      </c>
    </row>
    <row r="4084" spans="1:17">
      <c r="A4084" s="63" t="s">
        <v>57</v>
      </c>
      <c r="B4084" s="63" t="s">
        <v>13</v>
      </c>
      <c r="C4084" s="63" t="s">
        <v>13</v>
      </c>
      <c r="D4084" s="390">
        <v>45352</v>
      </c>
      <c r="E4084" s="63">
        <v>3</v>
      </c>
      <c r="F4084" s="63">
        <v>2024</v>
      </c>
      <c r="G4084" s="391">
        <v>0</v>
      </c>
      <c r="H4084" s="391">
        <v>8.2577765378713919E-2</v>
      </c>
      <c r="I4084" s="391">
        <v>0</v>
      </c>
      <c r="J4084" s="391">
        <v>0</v>
      </c>
      <c r="K4084" s="63" t="s">
        <v>57</v>
      </c>
      <c r="L4084" s="63" t="s">
        <v>41</v>
      </c>
      <c r="M4084" s="63" t="s">
        <v>241</v>
      </c>
      <c r="N4084" s="63" t="s">
        <v>58</v>
      </c>
      <c r="O4084" s="63" t="s">
        <v>59</v>
      </c>
      <c r="P4084" s="63" t="s">
        <v>60</v>
      </c>
      <c r="Q4084" s="63" t="s">
        <v>263</v>
      </c>
    </row>
    <row r="4085" spans="1:17">
      <c r="A4085" s="63" t="s">
        <v>57</v>
      </c>
      <c r="B4085" s="63" t="s">
        <v>13</v>
      </c>
      <c r="C4085" s="63" t="s">
        <v>13</v>
      </c>
      <c r="D4085" s="390">
        <v>45383</v>
      </c>
      <c r="E4085" s="63">
        <v>4</v>
      </c>
      <c r="F4085" s="63">
        <v>2024</v>
      </c>
      <c r="G4085" s="391">
        <v>0</v>
      </c>
      <c r="H4085" s="391">
        <v>8.3333333333333329E-2</v>
      </c>
      <c r="I4085" s="391">
        <v>0</v>
      </c>
      <c r="J4085" s="391">
        <v>0</v>
      </c>
      <c r="K4085" s="63" t="s">
        <v>57</v>
      </c>
      <c r="L4085" s="63" t="s">
        <v>41</v>
      </c>
      <c r="M4085" s="63" t="s">
        <v>241</v>
      </c>
      <c r="N4085" s="63" t="s">
        <v>58</v>
      </c>
      <c r="O4085" s="63" t="s">
        <v>59</v>
      </c>
      <c r="P4085" s="63" t="s">
        <v>60</v>
      </c>
      <c r="Q4085" s="63" t="s">
        <v>263</v>
      </c>
    </row>
    <row r="4086" spans="1:17">
      <c r="A4086" s="63" t="s">
        <v>57</v>
      </c>
      <c r="B4086" s="63" t="s">
        <v>13</v>
      </c>
      <c r="C4086" s="63" t="s">
        <v>13</v>
      </c>
      <c r="D4086" s="390">
        <v>45413</v>
      </c>
      <c r="E4086" s="63">
        <v>5</v>
      </c>
      <c r="F4086" s="63">
        <v>2024</v>
      </c>
      <c r="G4086" s="391">
        <v>0</v>
      </c>
      <c r="H4086" s="391">
        <v>8.3333333333333329E-2</v>
      </c>
      <c r="I4086" s="391">
        <v>0</v>
      </c>
      <c r="J4086" s="391">
        <v>0</v>
      </c>
      <c r="K4086" s="63" t="s">
        <v>57</v>
      </c>
      <c r="L4086" s="63" t="s">
        <v>41</v>
      </c>
      <c r="M4086" s="63" t="s">
        <v>241</v>
      </c>
      <c r="N4086" s="63" t="s">
        <v>58</v>
      </c>
      <c r="O4086" s="63" t="s">
        <v>59</v>
      </c>
      <c r="P4086" s="63" t="s">
        <v>60</v>
      </c>
      <c r="Q4086" s="63" t="s">
        <v>263</v>
      </c>
    </row>
    <row r="4087" spans="1:17">
      <c r="A4087" s="63" t="s">
        <v>57</v>
      </c>
      <c r="B4087" s="63" t="s">
        <v>13</v>
      </c>
      <c r="C4087" s="63" t="s">
        <v>13</v>
      </c>
      <c r="D4087" s="390">
        <v>45444</v>
      </c>
      <c r="E4087" s="63">
        <v>6</v>
      </c>
      <c r="F4087" s="63">
        <v>2024</v>
      </c>
      <c r="G4087" s="391">
        <v>0</v>
      </c>
      <c r="H4087" s="391">
        <v>8.3333333333333329E-2</v>
      </c>
      <c r="I4087" s="391">
        <v>0</v>
      </c>
      <c r="J4087" s="391">
        <v>0</v>
      </c>
      <c r="K4087" s="63" t="s">
        <v>57</v>
      </c>
      <c r="L4087" s="63" t="s">
        <v>41</v>
      </c>
      <c r="M4087" s="63" t="s">
        <v>241</v>
      </c>
      <c r="N4087" s="63" t="s">
        <v>58</v>
      </c>
      <c r="O4087" s="63" t="s">
        <v>59</v>
      </c>
      <c r="P4087" s="63" t="s">
        <v>60</v>
      </c>
      <c r="Q4087" s="63" t="s">
        <v>263</v>
      </c>
    </row>
    <row r="4088" spans="1:17">
      <c r="A4088" s="63" t="s">
        <v>57</v>
      </c>
      <c r="B4088" s="63" t="s">
        <v>13</v>
      </c>
      <c r="C4088" s="63" t="s">
        <v>13</v>
      </c>
      <c r="D4088" s="390">
        <v>45474</v>
      </c>
      <c r="E4088" s="63">
        <v>7</v>
      </c>
      <c r="F4088" s="63">
        <v>2024</v>
      </c>
      <c r="G4088" s="391">
        <v>0</v>
      </c>
      <c r="H4088" s="391">
        <v>8.3333333333333329E-2</v>
      </c>
      <c r="I4088" s="391">
        <v>0</v>
      </c>
      <c r="J4088" s="391">
        <v>0</v>
      </c>
      <c r="K4088" s="63" t="s">
        <v>57</v>
      </c>
      <c r="L4088" s="63" t="s">
        <v>41</v>
      </c>
      <c r="M4088" s="63" t="s">
        <v>241</v>
      </c>
      <c r="N4088" s="63" t="s">
        <v>58</v>
      </c>
      <c r="O4088" s="63" t="s">
        <v>59</v>
      </c>
      <c r="P4088" s="63" t="s">
        <v>60</v>
      </c>
      <c r="Q4088" s="63" t="s">
        <v>263</v>
      </c>
    </row>
    <row r="4089" spans="1:17">
      <c r="A4089" s="63" t="s">
        <v>57</v>
      </c>
      <c r="B4089" s="63" t="s">
        <v>13</v>
      </c>
      <c r="C4089" s="63" t="s">
        <v>13</v>
      </c>
      <c r="D4089" s="390">
        <v>45505</v>
      </c>
      <c r="E4089" s="63">
        <v>8</v>
      </c>
      <c r="F4089" s="63">
        <v>2024</v>
      </c>
      <c r="G4089" s="391">
        <v>0</v>
      </c>
      <c r="H4089" s="391">
        <v>8.3333333333333329E-2</v>
      </c>
      <c r="I4089" s="391">
        <v>0</v>
      </c>
      <c r="J4089" s="391">
        <v>0</v>
      </c>
      <c r="K4089" s="63" t="s">
        <v>57</v>
      </c>
      <c r="L4089" s="63" t="s">
        <v>41</v>
      </c>
      <c r="M4089" s="63" t="s">
        <v>241</v>
      </c>
      <c r="N4089" s="63" t="s">
        <v>58</v>
      </c>
      <c r="O4089" s="63" t="s">
        <v>59</v>
      </c>
      <c r="P4089" s="63" t="s">
        <v>60</v>
      </c>
      <c r="Q4089" s="63" t="s">
        <v>263</v>
      </c>
    </row>
    <row r="4090" spans="1:17">
      <c r="A4090" s="63" t="s">
        <v>57</v>
      </c>
      <c r="B4090" s="63" t="s">
        <v>13</v>
      </c>
      <c r="C4090" s="63" t="s">
        <v>13</v>
      </c>
      <c r="D4090" s="390">
        <v>45536</v>
      </c>
      <c r="E4090" s="63">
        <v>9</v>
      </c>
      <c r="F4090" s="63">
        <v>2024</v>
      </c>
      <c r="G4090" s="391">
        <v>0</v>
      </c>
      <c r="H4090" s="391">
        <v>8.3333333333333329E-2</v>
      </c>
      <c r="J4090" s="391">
        <v>0</v>
      </c>
      <c r="K4090" s="63" t="s">
        <v>57</v>
      </c>
      <c r="L4090" s="63" t="s">
        <v>41</v>
      </c>
      <c r="M4090" s="63" t="s">
        <v>241</v>
      </c>
      <c r="N4090" s="63" t="s">
        <v>58</v>
      </c>
      <c r="O4090" s="63" t="s">
        <v>59</v>
      </c>
      <c r="P4090" s="63" t="s">
        <v>60</v>
      </c>
      <c r="Q4090" s="63" t="s">
        <v>263</v>
      </c>
    </row>
    <row r="4091" spans="1:17">
      <c r="A4091" s="63" t="s">
        <v>57</v>
      </c>
      <c r="B4091" s="63" t="s">
        <v>13</v>
      </c>
      <c r="C4091" s="63" t="s">
        <v>13</v>
      </c>
      <c r="D4091" s="390">
        <v>45566</v>
      </c>
      <c r="E4091" s="63">
        <v>10</v>
      </c>
      <c r="F4091" s="63">
        <v>2024</v>
      </c>
      <c r="G4091" s="391">
        <v>0</v>
      </c>
      <c r="H4091" s="391">
        <v>9.9999999999999992E-2</v>
      </c>
      <c r="J4091" s="391">
        <v>0</v>
      </c>
      <c r="K4091" s="63" t="s">
        <v>57</v>
      </c>
      <c r="L4091" s="63" t="s">
        <v>41</v>
      </c>
      <c r="M4091" s="63" t="s">
        <v>241</v>
      </c>
      <c r="N4091" s="63" t="s">
        <v>58</v>
      </c>
      <c r="O4091" s="63" t="s">
        <v>59</v>
      </c>
      <c r="P4091" s="63" t="s">
        <v>60</v>
      </c>
      <c r="Q4091" s="63" t="s">
        <v>263</v>
      </c>
    </row>
    <row r="4092" spans="1:17">
      <c r="A4092" s="63" t="s">
        <v>57</v>
      </c>
      <c r="B4092" s="63" t="s">
        <v>13</v>
      </c>
      <c r="C4092" s="63" t="s">
        <v>13</v>
      </c>
      <c r="D4092" s="390">
        <v>45597</v>
      </c>
      <c r="E4092" s="63">
        <v>11</v>
      </c>
      <c r="F4092" s="63">
        <v>2024</v>
      </c>
      <c r="G4092" s="391">
        <v>0</v>
      </c>
      <c r="H4092" s="391">
        <v>9.9999999999999992E-2</v>
      </c>
      <c r="J4092" s="391">
        <v>0</v>
      </c>
      <c r="K4092" s="63" t="s">
        <v>57</v>
      </c>
      <c r="L4092" s="63" t="s">
        <v>41</v>
      </c>
      <c r="M4092" s="63" t="s">
        <v>241</v>
      </c>
      <c r="N4092" s="63" t="s">
        <v>58</v>
      </c>
      <c r="O4092" s="63" t="s">
        <v>59</v>
      </c>
      <c r="P4092" s="63" t="s">
        <v>60</v>
      </c>
      <c r="Q4092" s="63" t="s">
        <v>263</v>
      </c>
    </row>
    <row r="4093" spans="1:17">
      <c r="A4093" s="63" t="s">
        <v>57</v>
      </c>
      <c r="B4093" s="63" t="s">
        <v>13</v>
      </c>
      <c r="C4093" s="63" t="s">
        <v>13</v>
      </c>
      <c r="D4093" s="390">
        <v>45627</v>
      </c>
      <c r="E4093" s="63">
        <v>12</v>
      </c>
      <c r="F4093" s="63">
        <v>2024</v>
      </c>
      <c r="G4093" s="391">
        <v>0</v>
      </c>
      <c r="H4093" s="391">
        <v>9.9999999999999992E-2</v>
      </c>
      <c r="J4093" s="391">
        <v>0</v>
      </c>
      <c r="K4093" s="63" t="s">
        <v>57</v>
      </c>
      <c r="L4093" s="63" t="s">
        <v>41</v>
      </c>
      <c r="M4093" s="63" t="s">
        <v>241</v>
      </c>
      <c r="N4093" s="63" t="s">
        <v>58</v>
      </c>
      <c r="O4093" s="63" t="s">
        <v>59</v>
      </c>
      <c r="P4093" s="63" t="s">
        <v>60</v>
      </c>
      <c r="Q4093" s="63" t="s">
        <v>263</v>
      </c>
    </row>
    <row r="4094" spans="1:17">
      <c r="A4094" s="63" t="s">
        <v>57</v>
      </c>
      <c r="B4094" s="63" t="s">
        <v>14</v>
      </c>
      <c r="C4094" s="63" t="s">
        <v>14</v>
      </c>
      <c r="D4094" s="390">
        <v>45292</v>
      </c>
      <c r="E4094" s="63">
        <v>1</v>
      </c>
      <c r="F4094" s="63">
        <v>2024</v>
      </c>
      <c r="G4094" s="391">
        <v>0</v>
      </c>
      <c r="H4094" s="391">
        <v>3.4872367136281217E-2</v>
      </c>
      <c r="I4094" s="391">
        <v>0</v>
      </c>
      <c r="J4094" s="391">
        <v>0</v>
      </c>
      <c r="K4094" s="63" t="s">
        <v>57</v>
      </c>
      <c r="L4094" s="63" t="s">
        <v>41</v>
      </c>
      <c r="M4094" s="63" t="s">
        <v>241</v>
      </c>
      <c r="N4094" s="63" t="s">
        <v>58</v>
      </c>
      <c r="O4094" s="63" t="s">
        <v>59</v>
      </c>
      <c r="P4094" s="63" t="s">
        <v>60</v>
      </c>
      <c r="Q4094" s="63" t="s">
        <v>263</v>
      </c>
    </row>
    <row r="4095" spans="1:17">
      <c r="A4095" s="63" t="s">
        <v>57</v>
      </c>
      <c r="B4095" s="63" t="s">
        <v>14</v>
      </c>
      <c r="C4095" s="63" t="s">
        <v>14</v>
      </c>
      <c r="D4095" s="390">
        <v>45323</v>
      </c>
      <c r="E4095" s="63">
        <v>2</v>
      </c>
      <c r="F4095" s="63">
        <v>2024</v>
      </c>
      <c r="G4095" s="391">
        <v>0</v>
      </c>
      <c r="H4095" s="391">
        <v>8.2577765378713919E-2</v>
      </c>
      <c r="I4095" s="391">
        <v>0</v>
      </c>
      <c r="J4095" s="391">
        <v>0</v>
      </c>
      <c r="K4095" s="63" t="s">
        <v>57</v>
      </c>
      <c r="L4095" s="63" t="s">
        <v>41</v>
      </c>
      <c r="M4095" s="63" t="s">
        <v>241</v>
      </c>
      <c r="N4095" s="63" t="s">
        <v>58</v>
      </c>
      <c r="O4095" s="63" t="s">
        <v>59</v>
      </c>
      <c r="P4095" s="63" t="s">
        <v>60</v>
      </c>
      <c r="Q4095" s="63" t="s">
        <v>263</v>
      </c>
    </row>
    <row r="4096" spans="1:17">
      <c r="A4096" s="63" t="s">
        <v>57</v>
      </c>
      <c r="B4096" s="63" t="s">
        <v>14</v>
      </c>
      <c r="C4096" s="63" t="s">
        <v>14</v>
      </c>
      <c r="D4096" s="390">
        <v>45352</v>
      </c>
      <c r="E4096" s="63">
        <v>3</v>
      </c>
      <c r="F4096" s="63">
        <v>2024</v>
      </c>
      <c r="G4096" s="391">
        <v>0</v>
      </c>
      <c r="H4096" s="391">
        <v>8.2577765378713919E-2</v>
      </c>
      <c r="I4096" s="391">
        <v>0</v>
      </c>
      <c r="J4096" s="391">
        <v>0</v>
      </c>
      <c r="K4096" s="63" t="s">
        <v>57</v>
      </c>
      <c r="L4096" s="63" t="s">
        <v>41</v>
      </c>
      <c r="M4096" s="63" t="s">
        <v>241</v>
      </c>
      <c r="N4096" s="63" t="s">
        <v>58</v>
      </c>
      <c r="O4096" s="63" t="s">
        <v>59</v>
      </c>
      <c r="P4096" s="63" t="s">
        <v>60</v>
      </c>
      <c r="Q4096" s="63" t="s">
        <v>263</v>
      </c>
    </row>
    <row r="4097" spans="1:17">
      <c r="A4097" s="63" t="s">
        <v>57</v>
      </c>
      <c r="B4097" s="63" t="s">
        <v>14</v>
      </c>
      <c r="C4097" s="63" t="s">
        <v>14</v>
      </c>
      <c r="D4097" s="390">
        <v>45383</v>
      </c>
      <c r="E4097" s="63">
        <v>4</v>
      </c>
      <c r="F4097" s="63">
        <v>2024</v>
      </c>
      <c r="G4097" s="391">
        <v>0</v>
      </c>
      <c r="H4097" s="391">
        <v>8.3333333333333329E-2</v>
      </c>
      <c r="I4097" s="391">
        <v>0</v>
      </c>
      <c r="J4097" s="391">
        <v>0</v>
      </c>
      <c r="K4097" s="63" t="s">
        <v>57</v>
      </c>
      <c r="L4097" s="63" t="s">
        <v>41</v>
      </c>
      <c r="M4097" s="63" t="s">
        <v>241</v>
      </c>
      <c r="N4097" s="63" t="s">
        <v>58</v>
      </c>
      <c r="O4097" s="63" t="s">
        <v>59</v>
      </c>
      <c r="P4097" s="63" t="s">
        <v>60</v>
      </c>
      <c r="Q4097" s="63" t="s">
        <v>263</v>
      </c>
    </row>
    <row r="4098" spans="1:17">
      <c r="A4098" s="63" t="s">
        <v>57</v>
      </c>
      <c r="B4098" s="63" t="s">
        <v>14</v>
      </c>
      <c r="C4098" s="63" t="s">
        <v>14</v>
      </c>
      <c r="D4098" s="390">
        <v>45413</v>
      </c>
      <c r="E4098" s="63">
        <v>5</v>
      </c>
      <c r="F4098" s="63">
        <v>2024</v>
      </c>
      <c r="G4098" s="391">
        <v>0</v>
      </c>
      <c r="H4098" s="391">
        <v>8.3333333333333329E-2</v>
      </c>
      <c r="I4098" s="391">
        <v>0</v>
      </c>
      <c r="J4098" s="391">
        <v>0</v>
      </c>
      <c r="K4098" s="63" t="s">
        <v>57</v>
      </c>
      <c r="L4098" s="63" t="s">
        <v>41</v>
      </c>
      <c r="M4098" s="63" t="s">
        <v>241</v>
      </c>
      <c r="N4098" s="63" t="s">
        <v>58</v>
      </c>
      <c r="O4098" s="63" t="s">
        <v>59</v>
      </c>
      <c r="P4098" s="63" t="s">
        <v>60</v>
      </c>
      <c r="Q4098" s="63" t="s">
        <v>263</v>
      </c>
    </row>
    <row r="4099" spans="1:17">
      <c r="A4099" s="63" t="s">
        <v>57</v>
      </c>
      <c r="B4099" s="63" t="s">
        <v>14</v>
      </c>
      <c r="C4099" s="63" t="s">
        <v>14</v>
      </c>
      <c r="D4099" s="390">
        <v>45444</v>
      </c>
      <c r="E4099" s="63">
        <v>6</v>
      </c>
      <c r="F4099" s="63">
        <v>2024</v>
      </c>
      <c r="G4099" s="391">
        <v>0</v>
      </c>
      <c r="H4099" s="391">
        <v>8.3333333333333329E-2</v>
      </c>
      <c r="I4099" s="391">
        <v>0</v>
      </c>
      <c r="J4099" s="391">
        <v>0</v>
      </c>
      <c r="K4099" s="63" t="s">
        <v>57</v>
      </c>
      <c r="L4099" s="63" t="s">
        <v>41</v>
      </c>
      <c r="M4099" s="63" t="s">
        <v>241</v>
      </c>
      <c r="N4099" s="63" t="s">
        <v>58</v>
      </c>
      <c r="O4099" s="63" t="s">
        <v>59</v>
      </c>
      <c r="P4099" s="63" t="s">
        <v>60</v>
      </c>
      <c r="Q4099" s="63" t="s">
        <v>263</v>
      </c>
    </row>
    <row r="4100" spans="1:17">
      <c r="A4100" s="63" t="s">
        <v>57</v>
      </c>
      <c r="B4100" s="63" t="s">
        <v>14</v>
      </c>
      <c r="C4100" s="63" t="s">
        <v>14</v>
      </c>
      <c r="D4100" s="390">
        <v>45474</v>
      </c>
      <c r="E4100" s="63">
        <v>7</v>
      </c>
      <c r="F4100" s="63">
        <v>2024</v>
      </c>
      <c r="G4100" s="391">
        <v>0</v>
      </c>
      <c r="H4100" s="391">
        <v>8.3333333333333329E-2</v>
      </c>
      <c r="I4100" s="391">
        <v>0</v>
      </c>
      <c r="J4100" s="391">
        <v>0</v>
      </c>
      <c r="K4100" s="63" t="s">
        <v>57</v>
      </c>
      <c r="L4100" s="63" t="s">
        <v>41</v>
      </c>
      <c r="M4100" s="63" t="s">
        <v>241</v>
      </c>
      <c r="N4100" s="63" t="s">
        <v>58</v>
      </c>
      <c r="O4100" s="63" t="s">
        <v>59</v>
      </c>
      <c r="P4100" s="63" t="s">
        <v>60</v>
      </c>
      <c r="Q4100" s="63" t="s">
        <v>263</v>
      </c>
    </row>
    <row r="4101" spans="1:17">
      <c r="A4101" s="63" t="s">
        <v>57</v>
      </c>
      <c r="B4101" s="63" t="s">
        <v>14</v>
      </c>
      <c r="C4101" s="63" t="s">
        <v>14</v>
      </c>
      <c r="D4101" s="390">
        <v>45505</v>
      </c>
      <c r="E4101" s="63">
        <v>8</v>
      </c>
      <c r="F4101" s="63">
        <v>2024</v>
      </c>
      <c r="G4101" s="391">
        <v>0</v>
      </c>
      <c r="H4101" s="391">
        <v>8.3333333333333329E-2</v>
      </c>
      <c r="I4101" s="391">
        <v>0</v>
      </c>
      <c r="J4101" s="391">
        <v>0</v>
      </c>
      <c r="K4101" s="63" t="s">
        <v>57</v>
      </c>
      <c r="L4101" s="63" t="s">
        <v>41</v>
      </c>
      <c r="M4101" s="63" t="s">
        <v>241</v>
      </c>
      <c r="N4101" s="63" t="s">
        <v>58</v>
      </c>
      <c r="O4101" s="63" t="s">
        <v>59</v>
      </c>
      <c r="P4101" s="63" t="s">
        <v>60</v>
      </c>
      <c r="Q4101" s="63" t="s">
        <v>263</v>
      </c>
    </row>
    <row r="4102" spans="1:17">
      <c r="A4102" s="63" t="s">
        <v>57</v>
      </c>
      <c r="B4102" s="63" t="s">
        <v>14</v>
      </c>
      <c r="C4102" s="63" t="s">
        <v>14</v>
      </c>
      <c r="D4102" s="390">
        <v>45536</v>
      </c>
      <c r="E4102" s="63">
        <v>9</v>
      </c>
      <c r="F4102" s="63">
        <v>2024</v>
      </c>
      <c r="G4102" s="391">
        <v>0</v>
      </c>
      <c r="H4102" s="391">
        <v>8.3333333333333329E-2</v>
      </c>
      <c r="J4102" s="391">
        <v>0</v>
      </c>
      <c r="K4102" s="63" t="s">
        <v>57</v>
      </c>
      <c r="L4102" s="63" t="s">
        <v>41</v>
      </c>
      <c r="M4102" s="63" t="s">
        <v>241</v>
      </c>
      <c r="N4102" s="63" t="s">
        <v>58</v>
      </c>
      <c r="O4102" s="63" t="s">
        <v>59</v>
      </c>
      <c r="P4102" s="63" t="s">
        <v>60</v>
      </c>
      <c r="Q4102" s="63" t="s">
        <v>263</v>
      </c>
    </row>
    <row r="4103" spans="1:17">
      <c r="A4103" s="63" t="s">
        <v>57</v>
      </c>
      <c r="B4103" s="63" t="s">
        <v>14</v>
      </c>
      <c r="C4103" s="63" t="s">
        <v>14</v>
      </c>
      <c r="D4103" s="390">
        <v>45566</v>
      </c>
      <c r="E4103" s="63">
        <v>10</v>
      </c>
      <c r="F4103" s="63">
        <v>2024</v>
      </c>
      <c r="G4103" s="391">
        <v>0</v>
      </c>
      <c r="H4103" s="391">
        <v>9.9999999999999992E-2</v>
      </c>
      <c r="J4103" s="391">
        <v>0</v>
      </c>
      <c r="K4103" s="63" t="s">
        <v>57</v>
      </c>
      <c r="L4103" s="63" t="s">
        <v>41</v>
      </c>
      <c r="M4103" s="63" t="s">
        <v>241</v>
      </c>
      <c r="N4103" s="63" t="s">
        <v>58</v>
      </c>
      <c r="O4103" s="63" t="s">
        <v>59</v>
      </c>
      <c r="P4103" s="63" t="s">
        <v>60</v>
      </c>
      <c r="Q4103" s="63" t="s">
        <v>263</v>
      </c>
    </row>
    <row r="4104" spans="1:17">
      <c r="A4104" s="63" t="s">
        <v>57</v>
      </c>
      <c r="B4104" s="63" t="s">
        <v>14</v>
      </c>
      <c r="C4104" s="63" t="s">
        <v>14</v>
      </c>
      <c r="D4104" s="390">
        <v>45597</v>
      </c>
      <c r="E4104" s="63">
        <v>11</v>
      </c>
      <c r="F4104" s="63">
        <v>2024</v>
      </c>
      <c r="G4104" s="391">
        <v>0</v>
      </c>
      <c r="H4104" s="391">
        <v>9.9999999999999992E-2</v>
      </c>
      <c r="J4104" s="391">
        <v>0</v>
      </c>
      <c r="K4104" s="63" t="s">
        <v>57</v>
      </c>
      <c r="L4104" s="63" t="s">
        <v>41</v>
      </c>
      <c r="M4104" s="63" t="s">
        <v>241</v>
      </c>
      <c r="N4104" s="63" t="s">
        <v>58</v>
      </c>
      <c r="O4104" s="63" t="s">
        <v>59</v>
      </c>
      <c r="P4104" s="63" t="s">
        <v>60</v>
      </c>
      <c r="Q4104" s="63" t="s">
        <v>263</v>
      </c>
    </row>
    <row r="4105" spans="1:17">
      <c r="A4105" s="63" t="s">
        <v>57</v>
      </c>
      <c r="B4105" s="63" t="s">
        <v>14</v>
      </c>
      <c r="C4105" s="63" t="s">
        <v>14</v>
      </c>
      <c r="D4105" s="390">
        <v>45627</v>
      </c>
      <c r="E4105" s="63">
        <v>12</v>
      </c>
      <c r="F4105" s="63">
        <v>2024</v>
      </c>
      <c r="G4105" s="391">
        <v>0</v>
      </c>
      <c r="H4105" s="391">
        <v>9.9999999999999992E-2</v>
      </c>
      <c r="J4105" s="391">
        <v>0</v>
      </c>
      <c r="K4105" s="63" t="s">
        <v>57</v>
      </c>
      <c r="L4105" s="63" t="s">
        <v>41</v>
      </c>
      <c r="M4105" s="63" t="s">
        <v>241</v>
      </c>
      <c r="N4105" s="63" t="s">
        <v>58</v>
      </c>
      <c r="O4105" s="63" t="s">
        <v>59</v>
      </c>
      <c r="P4105" s="63" t="s">
        <v>60</v>
      </c>
      <c r="Q4105" s="63" t="s">
        <v>263</v>
      </c>
    </row>
    <row r="4106" spans="1:17">
      <c r="A4106" s="63" t="s">
        <v>43</v>
      </c>
      <c r="B4106" s="63" t="s">
        <v>18</v>
      </c>
      <c r="D4106" s="390">
        <v>45292</v>
      </c>
      <c r="E4106" s="63">
        <v>1</v>
      </c>
      <c r="F4106" s="63">
        <v>2024</v>
      </c>
      <c r="G4106" s="391">
        <v>800</v>
      </c>
      <c r="H4106" s="391">
        <v>3.4872367136281217E-2</v>
      </c>
      <c r="I4106" s="391">
        <v>27.897893709024974</v>
      </c>
      <c r="J4106" s="391">
        <v>0</v>
      </c>
      <c r="K4106" s="63" t="s">
        <v>43</v>
      </c>
      <c r="L4106" s="63" t="s">
        <v>41</v>
      </c>
      <c r="M4106" s="63" t="s">
        <v>42</v>
      </c>
      <c r="N4106" s="63" t="s">
        <v>44</v>
      </c>
      <c r="O4106" s="63" t="s">
        <v>257</v>
      </c>
      <c r="P4106" s="63" t="s">
        <v>46</v>
      </c>
      <c r="Q4106" s="63" t="s">
        <v>45</v>
      </c>
    </row>
    <row r="4107" spans="1:17">
      <c r="A4107" s="63" t="s">
        <v>43</v>
      </c>
      <c r="B4107" s="63" t="s">
        <v>18</v>
      </c>
      <c r="D4107" s="390">
        <v>45323</v>
      </c>
      <c r="E4107" s="63">
        <v>2</v>
      </c>
      <c r="F4107" s="63">
        <v>2024</v>
      </c>
      <c r="G4107" s="391">
        <v>800</v>
      </c>
      <c r="H4107" s="391">
        <v>8.2577765378713919E-2</v>
      </c>
      <c r="I4107" s="391">
        <v>66.062212302971133</v>
      </c>
      <c r="J4107" s="391">
        <v>86</v>
      </c>
      <c r="K4107" s="63" t="s">
        <v>43</v>
      </c>
      <c r="L4107" s="63" t="s">
        <v>41</v>
      </c>
      <c r="M4107" s="63" t="s">
        <v>42</v>
      </c>
      <c r="N4107" s="63" t="s">
        <v>44</v>
      </c>
      <c r="O4107" s="63" t="s">
        <v>257</v>
      </c>
      <c r="P4107" s="63" t="s">
        <v>46</v>
      </c>
      <c r="Q4107" s="63" t="s">
        <v>45</v>
      </c>
    </row>
    <row r="4108" spans="1:17">
      <c r="A4108" s="63" t="s">
        <v>43</v>
      </c>
      <c r="B4108" s="63" t="s">
        <v>18</v>
      </c>
      <c r="D4108" s="390">
        <v>45352</v>
      </c>
      <c r="E4108" s="63">
        <v>3</v>
      </c>
      <c r="F4108" s="63">
        <v>2024</v>
      </c>
      <c r="G4108" s="391">
        <v>800</v>
      </c>
      <c r="H4108" s="391">
        <v>8.2577765378713919E-2</v>
      </c>
      <c r="I4108" s="391">
        <v>66.062212302971133</v>
      </c>
      <c r="J4108" s="391">
        <v>0</v>
      </c>
      <c r="K4108" s="63" t="s">
        <v>43</v>
      </c>
      <c r="L4108" s="63" t="s">
        <v>41</v>
      </c>
      <c r="M4108" s="63" t="s">
        <v>42</v>
      </c>
      <c r="N4108" s="63" t="s">
        <v>44</v>
      </c>
      <c r="O4108" s="63" t="s">
        <v>257</v>
      </c>
      <c r="P4108" s="63" t="s">
        <v>46</v>
      </c>
      <c r="Q4108" s="63" t="s">
        <v>45</v>
      </c>
    </row>
    <row r="4109" spans="1:17">
      <c r="A4109" s="63" t="s">
        <v>43</v>
      </c>
      <c r="B4109" s="63" t="s">
        <v>18</v>
      </c>
      <c r="D4109" s="390">
        <v>45383</v>
      </c>
      <c r="E4109" s="63">
        <v>4</v>
      </c>
      <c r="F4109" s="63">
        <v>2024</v>
      </c>
      <c r="G4109" s="391">
        <v>800</v>
      </c>
      <c r="H4109" s="391">
        <v>8.3333333333333329E-2</v>
      </c>
      <c r="I4109" s="391">
        <v>66.666666666666657</v>
      </c>
      <c r="J4109" s="391">
        <v>85</v>
      </c>
      <c r="K4109" s="63" t="s">
        <v>43</v>
      </c>
      <c r="L4109" s="63" t="s">
        <v>41</v>
      </c>
      <c r="M4109" s="63" t="s">
        <v>42</v>
      </c>
      <c r="N4109" s="63" t="s">
        <v>44</v>
      </c>
      <c r="O4109" s="63" t="s">
        <v>257</v>
      </c>
      <c r="P4109" s="63" t="s">
        <v>46</v>
      </c>
      <c r="Q4109" s="63" t="s">
        <v>45</v>
      </c>
    </row>
    <row r="4110" spans="1:17">
      <c r="A4110" s="63" t="s">
        <v>43</v>
      </c>
      <c r="B4110" s="63" t="s">
        <v>18</v>
      </c>
      <c r="D4110" s="390">
        <v>45413</v>
      </c>
      <c r="E4110" s="63">
        <v>5</v>
      </c>
      <c r="F4110" s="63">
        <v>2024</v>
      </c>
      <c r="G4110" s="391">
        <v>800</v>
      </c>
      <c r="H4110" s="391">
        <v>8.3333333333333329E-2</v>
      </c>
      <c r="I4110" s="391">
        <v>66.666666666666657</v>
      </c>
      <c r="J4110" s="391">
        <v>0</v>
      </c>
      <c r="K4110" s="63" t="s">
        <v>43</v>
      </c>
      <c r="L4110" s="63" t="s">
        <v>41</v>
      </c>
      <c r="M4110" s="63" t="s">
        <v>42</v>
      </c>
      <c r="N4110" s="63" t="s">
        <v>44</v>
      </c>
      <c r="O4110" s="63" t="s">
        <v>257</v>
      </c>
      <c r="P4110" s="63" t="s">
        <v>46</v>
      </c>
      <c r="Q4110" s="63" t="s">
        <v>45</v>
      </c>
    </row>
    <row r="4111" spans="1:17">
      <c r="A4111" s="63" t="s">
        <v>43</v>
      </c>
      <c r="B4111" s="63" t="s">
        <v>18</v>
      </c>
      <c r="D4111" s="390">
        <v>45444</v>
      </c>
      <c r="E4111" s="63">
        <v>6</v>
      </c>
      <c r="F4111" s="63">
        <v>2024</v>
      </c>
      <c r="G4111" s="391">
        <v>800</v>
      </c>
      <c r="H4111" s="391">
        <v>8.3333333333333329E-2</v>
      </c>
      <c r="I4111" s="391">
        <v>66.666666666666657</v>
      </c>
      <c r="J4111" s="391">
        <v>104</v>
      </c>
      <c r="K4111" s="63" t="s">
        <v>43</v>
      </c>
      <c r="L4111" s="63" t="s">
        <v>41</v>
      </c>
      <c r="M4111" s="63" t="s">
        <v>42</v>
      </c>
      <c r="N4111" s="63" t="s">
        <v>44</v>
      </c>
      <c r="O4111" s="63" t="s">
        <v>257</v>
      </c>
      <c r="P4111" s="63" t="s">
        <v>46</v>
      </c>
      <c r="Q4111" s="63" t="s">
        <v>45</v>
      </c>
    </row>
    <row r="4112" spans="1:17">
      <c r="A4112" s="63" t="s">
        <v>43</v>
      </c>
      <c r="B4112" s="63" t="s">
        <v>18</v>
      </c>
      <c r="D4112" s="390">
        <v>45474</v>
      </c>
      <c r="E4112" s="63">
        <v>7</v>
      </c>
      <c r="F4112" s="63">
        <v>2024</v>
      </c>
      <c r="G4112" s="391">
        <v>800</v>
      </c>
      <c r="H4112" s="391">
        <v>8.3333333333333329E-2</v>
      </c>
      <c r="I4112" s="391">
        <v>66.666666666666657</v>
      </c>
      <c r="J4112" s="391">
        <v>121.25</v>
      </c>
      <c r="K4112" s="63" t="s">
        <v>43</v>
      </c>
      <c r="L4112" s="63" t="s">
        <v>41</v>
      </c>
      <c r="M4112" s="63" t="s">
        <v>42</v>
      </c>
      <c r="N4112" s="63" t="s">
        <v>44</v>
      </c>
      <c r="O4112" s="63" t="s">
        <v>257</v>
      </c>
      <c r="P4112" s="63" t="s">
        <v>46</v>
      </c>
      <c r="Q4112" s="63" t="s">
        <v>45</v>
      </c>
    </row>
    <row r="4113" spans="1:17">
      <c r="A4113" s="63" t="s">
        <v>43</v>
      </c>
      <c r="B4113" s="63" t="s">
        <v>18</v>
      </c>
      <c r="D4113" s="390">
        <v>45505</v>
      </c>
      <c r="E4113" s="63">
        <v>8</v>
      </c>
      <c r="F4113" s="63">
        <v>2024</v>
      </c>
      <c r="G4113" s="391">
        <v>800</v>
      </c>
      <c r="H4113" s="391">
        <v>8.3333333333333329E-2</v>
      </c>
      <c r="I4113" s="391">
        <v>66.666666666666657</v>
      </c>
      <c r="J4113" s="391">
        <v>234.5</v>
      </c>
      <c r="K4113" s="63" t="s">
        <v>43</v>
      </c>
      <c r="L4113" s="63" t="s">
        <v>41</v>
      </c>
      <c r="M4113" s="63" t="s">
        <v>42</v>
      </c>
      <c r="N4113" s="63" t="s">
        <v>44</v>
      </c>
      <c r="O4113" s="63" t="s">
        <v>257</v>
      </c>
      <c r="P4113" s="63" t="s">
        <v>46</v>
      </c>
      <c r="Q4113" s="63" t="s">
        <v>45</v>
      </c>
    </row>
    <row r="4114" spans="1:17">
      <c r="A4114" s="63" t="s">
        <v>43</v>
      </c>
      <c r="B4114" s="63" t="s">
        <v>18</v>
      </c>
      <c r="D4114" s="390">
        <v>45536</v>
      </c>
      <c r="E4114" s="63">
        <v>9</v>
      </c>
      <c r="F4114" s="63">
        <v>2024</v>
      </c>
      <c r="G4114" s="391">
        <v>800</v>
      </c>
      <c r="H4114" s="391">
        <v>8.3333333333333329E-2</v>
      </c>
      <c r="J4114" s="391">
        <v>111.167636824208</v>
      </c>
      <c r="K4114" s="63" t="s">
        <v>43</v>
      </c>
      <c r="L4114" s="63" t="s">
        <v>41</v>
      </c>
      <c r="M4114" s="63" t="s">
        <v>42</v>
      </c>
      <c r="N4114" s="63" t="s">
        <v>44</v>
      </c>
      <c r="O4114" s="63" t="s">
        <v>257</v>
      </c>
      <c r="P4114" s="63" t="s">
        <v>46</v>
      </c>
      <c r="Q4114" s="63" t="s">
        <v>45</v>
      </c>
    </row>
    <row r="4115" spans="1:17">
      <c r="A4115" s="63" t="s">
        <v>43</v>
      </c>
      <c r="B4115" s="63" t="s">
        <v>18</v>
      </c>
      <c r="D4115" s="390">
        <v>45566</v>
      </c>
      <c r="E4115" s="63">
        <v>10</v>
      </c>
      <c r="F4115" s="63">
        <v>2024</v>
      </c>
      <c r="G4115" s="391">
        <v>800</v>
      </c>
      <c r="H4115" s="391">
        <v>9.9999999999999992E-2</v>
      </c>
      <c r="J4115" s="391">
        <v>1.6768421622580645</v>
      </c>
      <c r="K4115" s="63" t="s">
        <v>43</v>
      </c>
      <c r="L4115" s="63" t="s">
        <v>41</v>
      </c>
      <c r="M4115" s="63" t="s">
        <v>42</v>
      </c>
      <c r="N4115" s="63" t="s">
        <v>44</v>
      </c>
      <c r="O4115" s="63" t="s">
        <v>257</v>
      </c>
      <c r="P4115" s="63" t="s">
        <v>46</v>
      </c>
      <c r="Q4115" s="63" t="s">
        <v>45</v>
      </c>
    </row>
    <row r="4116" spans="1:17">
      <c r="A4116" s="63" t="s">
        <v>43</v>
      </c>
      <c r="B4116" s="63" t="s">
        <v>18</v>
      </c>
      <c r="D4116" s="390">
        <v>45597</v>
      </c>
      <c r="E4116" s="63">
        <v>11</v>
      </c>
      <c r="F4116" s="63">
        <v>2024</v>
      </c>
      <c r="G4116" s="391">
        <v>800</v>
      </c>
      <c r="H4116" s="391">
        <v>9.9999999999999992E-2</v>
      </c>
      <c r="J4116" s="391">
        <v>0</v>
      </c>
      <c r="K4116" s="63" t="s">
        <v>43</v>
      </c>
      <c r="L4116" s="63" t="s">
        <v>41</v>
      </c>
      <c r="M4116" s="63" t="s">
        <v>42</v>
      </c>
      <c r="N4116" s="63" t="s">
        <v>44</v>
      </c>
      <c r="O4116" s="63" t="s">
        <v>257</v>
      </c>
      <c r="P4116" s="63" t="s">
        <v>46</v>
      </c>
      <c r="Q4116" s="63" t="s">
        <v>45</v>
      </c>
    </row>
    <row r="4117" spans="1:17">
      <c r="A4117" s="63" t="s">
        <v>43</v>
      </c>
      <c r="B4117" s="63" t="s">
        <v>18</v>
      </c>
      <c r="D4117" s="390">
        <v>45627</v>
      </c>
      <c r="E4117" s="63">
        <v>12</v>
      </c>
      <c r="F4117" s="63">
        <v>2024</v>
      </c>
      <c r="G4117" s="391">
        <v>800</v>
      </c>
      <c r="H4117" s="391">
        <v>9.9999999999999992E-2</v>
      </c>
      <c r="J4117" s="391">
        <v>0</v>
      </c>
      <c r="K4117" s="63" t="s">
        <v>43</v>
      </c>
      <c r="L4117" s="63" t="s">
        <v>41</v>
      </c>
      <c r="M4117" s="63" t="s">
        <v>42</v>
      </c>
      <c r="N4117" s="63" t="s">
        <v>44</v>
      </c>
      <c r="O4117" s="63" t="s">
        <v>257</v>
      </c>
      <c r="P4117" s="63" t="s">
        <v>46</v>
      </c>
      <c r="Q4117" s="63" t="s">
        <v>45</v>
      </c>
    </row>
    <row r="4118" spans="1:17">
      <c r="A4118" s="63" t="s">
        <v>47</v>
      </c>
      <c r="B4118" s="63" t="s">
        <v>47</v>
      </c>
      <c r="D4118" s="390">
        <v>45292</v>
      </c>
      <c r="E4118" s="63">
        <v>1</v>
      </c>
      <c r="F4118" s="63">
        <v>2024</v>
      </c>
      <c r="G4118" s="391">
        <v>50</v>
      </c>
      <c r="H4118" s="391">
        <v>3.4872367136281217E-2</v>
      </c>
      <c r="I4118" s="391">
        <v>1.7436183568140609</v>
      </c>
      <c r="J4118" s="391">
        <v>12.944929999999999</v>
      </c>
      <c r="K4118" s="63" t="s">
        <v>47</v>
      </c>
      <c r="L4118" s="63" t="s">
        <v>41</v>
      </c>
      <c r="M4118" s="63" t="s">
        <v>42</v>
      </c>
      <c r="N4118" s="63" t="s">
        <v>44</v>
      </c>
      <c r="O4118" s="63" t="s">
        <v>48</v>
      </c>
      <c r="P4118" s="63" t="s">
        <v>60</v>
      </c>
      <c r="Q4118" s="63" t="s">
        <v>49</v>
      </c>
    </row>
    <row r="4119" spans="1:17">
      <c r="A4119" s="63" t="s">
        <v>47</v>
      </c>
      <c r="B4119" s="63" t="s">
        <v>47</v>
      </c>
      <c r="D4119" s="390">
        <v>45323</v>
      </c>
      <c r="E4119" s="63">
        <v>2</v>
      </c>
      <c r="F4119" s="63">
        <v>2024</v>
      </c>
      <c r="G4119" s="391">
        <v>50</v>
      </c>
      <c r="H4119" s="391">
        <v>8.2577765378713919E-2</v>
      </c>
      <c r="I4119" s="391">
        <v>4.1288882689356958</v>
      </c>
      <c r="J4119" s="391">
        <v>8.4429099999999995</v>
      </c>
      <c r="K4119" s="63" t="s">
        <v>47</v>
      </c>
      <c r="L4119" s="63" t="s">
        <v>41</v>
      </c>
      <c r="M4119" s="63" t="s">
        <v>42</v>
      </c>
      <c r="N4119" s="63" t="s">
        <v>44</v>
      </c>
      <c r="O4119" s="63" t="s">
        <v>48</v>
      </c>
      <c r="P4119" s="63" t="s">
        <v>60</v>
      </c>
      <c r="Q4119" s="63" t="s">
        <v>49</v>
      </c>
    </row>
    <row r="4120" spans="1:17">
      <c r="A4120" s="63" t="s">
        <v>47</v>
      </c>
      <c r="B4120" s="63" t="s">
        <v>47</v>
      </c>
      <c r="D4120" s="390">
        <v>45352</v>
      </c>
      <c r="E4120" s="63">
        <v>3</v>
      </c>
      <c r="F4120" s="63">
        <v>2024</v>
      </c>
      <c r="G4120" s="391">
        <v>50</v>
      </c>
      <c r="H4120" s="391">
        <v>8.2577765378713919E-2</v>
      </c>
      <c r="I4120" s="391">
        <v>4.1288882689356958</v>
      </c>
      <c r="J4120" s="391">
        <v>1.28</v>
      </c>
      <c r="K4120" s="63" t="s">
        <v>47</v>
      </c>
      <c r="L4120" s="63" t="s">
        <v>41</v>
      </c>
      <c r="M4120" s="63" t="s">
        <v>42</v>
      </c>
      <c r="N4120" s="63" t="s">
        <v>44</v>
      </c>
      <c r="O4120" s="63" t="s">
        <v>48</v>
      </c>
      <c r="P4120" s="63" t="s">
        <v>60</v>
      </c>
      <c r="Q4120" s="63" t="s">
        <v>49</v>
      </c>
    </row>
    <row r="4121" spans="1:17">
      <c r="A4121" s="63" t="s">
        <v>47</v>
      </c>
      <c r="B4121" s="63" t="s">
        <v>47</v>
      </c>
      <c r="D4121" s="390">
        <v>45383</v>
      </c>
      <c r="E4121" s="63">
        <v>4</v>
      </c>
      <c r="F4121" s="63">
        <v>2024</v>
      </c>
      <c r="G4121" s="391">
        <v>50</v>
      </c>
      <c r="H4121" s="391">
        <v>8.3333333333333329E-2</v>
      </c>
      <c r="I4121" s="391">
        <v>4.1666666666666661</v>
      </c>
      <c r="J4121" s="391">
        <v>2.7176886248959997</v>
      </c>
      <c r="K4121" s="63" t="s">
        <v>47</v>
      </c>
      <c r="L4121" s="63" t="s">
        <v>41</v>
      </c>
      <c r="M4121" s="63" t="s">
        <v>42</v>
      </c>
      <c r="N4121" s="63" t="s">
        <v>44</v>
      </c>
      <c r="O4121" s="63" t="s">
        <v>48</v>
      </c>
      <c r="P4121" s="63" t="s">
        <v>60</v>
      </c>
      <c r="Q4121" s="63" t="s">
        <v>49</v>
      </c>
    </row>
    <row r="4122" spans="1:17">
      <c r="A4122" s="63" t="s">
        <v>47</v>
      </c>
      <c r="B4122" s="63" t="s">
        <v>47</v>
      </c>
      <c r="D4122" s="390">
        <v>45413</v>
      </c>
      <c r="E4122" s="63">
        <v>5</v>
      </c>
      <c r="F4122" s="63">
        <v>2024</v>
      </c>
      <c r="G4122" s="391">
        <v>50</v>
      </c>
      <c r="H4122" s="391">
        <v>8.3333333333333329E-2</v>
      </c>
      <c r="I4122" s="391">
        <v>4.1666666666666661</v>
      </c>
      <c r="J4122" s="391">
        <v>2.49444</v>
      </c>
      <c r="K4122" s="63" t="s">
        <v>47</v>
      </c>
      <c r="L4122" s="63" t="s">
        <v>41</v>
      </c>
      <c r="M4122" s="63" t="s">
        <v>42</v>
      </c>
      <c r="N4122" s="63" t="s">
        <v>44</v>
      </c>
      <c r="O4122" s="63" t="s">
        <v>48</v>
      </c>
      <c r="P4122" s="63" t="s">
        <v>60</v>
      </c>
      <c r="Q4122" s="63" t="s">
        <v>49</v>
      </c>
    </row>
    <row r="4123" spans="1:17">
      <c r="A4123" s="63" t="s">
        <v>47</v>
      </c>
      <c r="B4123" s="63" t="s">
        <v>47</v>
      </c>
      <c r="D4123" s="390">
        <v>45444</v>
      </c>
      <c r="E4123" s="63">
        <v>6</v>
      </c>
      <c r="F4123" s="63">
        <v>2024</v>
      </c>
      <c r="G4123" s="391">
        <v>50</v>
      </c>
      <c r="H4123" s="391">
        <v>8.3333333333333329E-2</v>
      </c>
      <c r="I4123" s="391">
        <v>4.1666666666666661</v>
      </c>
      <c r="J4123" s="391">
        <v>0</v>
      </c>
      <c r="K4123" s="63" t="s">
        <v>47</v>
      </c>
      <c r="L4123" s="63" t="s">
        <v>41</v>
      </c>
      <c r="M4123" s="63" t="s">
        <v>42</v>
      </c>
      <c r="N4123" s="63" t="s">
        <v>44</v>
      </c>
      <c r="O4123" s="63" t="s">
        <v>48</v>
      </c>
      <c r="P4123" s="63" t="s">
        <v>60</v>
      </c>
      <c r="Q4123" s="63" t="s">
        <v>49</v>
      </c>
    </row>
    <row r="4124" spans="1:17">
      <c r="A4124" s="63" t="s">
        <v>47</v>
      </c>
      <c r="B4124" s="63" t="s">
        <v>47</v>
      </c>
      <c r="D4124" s="390">
        <v>45474</v>
      </c>
      <c r="E4124" s="63">
        <v>7</v>
      </c>
      <c r="F4124" s="63">
        <v>2024</v>
      </c>
      <c r="G4124" s="391">
        <v>50</v>
      </c>
      <c r="H4124" s="391">
        <v>8.3333333333333329E-2</v>
      </c>
      <c r="I4124" s="391">
        <v>4.1666666666666661</v>
      </c>
      <c r="J4124" s="391">
        <v>0</v>
      </c>
      <c r="K4124" s="63" t="s">
        <v>47</v>
      </c>
      <c r="L4124" s="63" t="s">
        <v>41</v>
      </c>
      <c r="M4124" s="63" t="s">
        <v>42</v>
      </c>
      <c r="N4124" s="63" t="s">
        <v>44</v>
      </c>
      <c r="O4124" s="63" t="s">
        <v>48</v>
      </c>
      <c r="P4124" s="63" t="s">
        <v>60</v>
      </c>
      <c r="Q4124" s="63" t="s">
        <v>49</v>
      </c>
    </row>
    <row r="4125" spans="1:17">
      <c r="A4125" s="63" t="s">
        <v>47</v>
      </c>
      <c r="B4125" s="63" t="s">
        <v>47</v>
      </c>
      <c r="D4125" s="390">
        <v>45505</v>
      </c>
      <c r="E4125" s="63">
        <v>8</v>
      </c>
      <c r="F4125" s="63">
        <v>2024</v>
      </c>
      <c r="G4125" s="391">
        <v>50</v>
      </c>
      <c r="H4125" s="391">
        <v>8.3333333333333329E-2</v>
      </c>
      <c r="I4125" s="391">
        <v>4.1666666666666661</v>
      </c>
      <c r="J4125" s="391">
        <v>4.5374799999999995</v>
      </c>
      <c r="K4125" s="63" t="s">
        <v>47</v>
      </c>
      <c r="L4125" s="63" t="s">
        <v>41</v>
      </c>
      <c r="M4125" s="63" t="s">
        <v>42</v>
      </c>
      <c r="N4125" s="63" t="s">
        <v>44</v>
      </c>
      <c r="O4125" s="63" t="s">
        <v>48</v>
      </c>
      <c r="P4125" s="63" t="s">
        <v>60</v>
      </c>
      <c r="Q4125" s="63" t="s">
        <v>49</v>
      </c>
    </row>
    <row r="4126" spans="1:17">
      <c r="A4126" s="63" t="s">
        <v>47</v>
      </c>
      <c r="B4126" s="63" t="s">
        <v>47</v>
      </c>
      <c r="D4126" s="390">
        <v>45536</v>
      </c>
      <c r="E4126" s="63">
        <v>9</v>
      </c>
      <c r="F4126" s="63">
        <v>2024</v>
      </c>
      <c r="G4126" s="391">
        <v>50</v>
      </c>
      <c r="H4126" s="391">
        <v>8.3333333333333329E-2</v>
      </c>
      <c r="J4126" s="391">
        <v>10.01</v>
      </c>
      <c r="K4126" s="63" t="s">
        <v>47</v>
      </c>
      <c r="L4126" s="63" t="s">
        <v>41</v>
      </c>
      <c r="M4126" s="63" t="s">
        <v>42</v>
      </c>
      <c r="N4126" s="63" t="s">
        <v>44</v>
      </c>
      <c r="O4126" s="63" t="s">
        <v>48</v>
      </c>
      <c r="P4126" s="63" t="s">
        <v>60</v>
      </c>
      <c r="Q4126" s="63" t="s">
        <v>49</v>
      </c>
    </row>
    <row r="4127" spans="1:17">
      <c r="A4127" s="63" t="s">
        <v>47</v>
      </c>
      <c r="B4127" s="63" t="s">
        <v>47</v>
      </c>
      <c r="D4127" s="390">
        <v>45566</v>
      </c>
      <c r="E4127" s="63">
        <v>10</v>
      </c>
      <c r="F4127" s="63">
        <v>2024</v>
      </c>
      <c r="G4127" s="391">
        <v>50</v>
      </c>
      <c r="H4127" s="391">
        <v>9.9999999999999992E-2</v>
      </c>
      <c r="J4127" s="391">
        <v>7.5923974533199994</v>
      </c>
      <c r="K4127" s="63" t="s">
        <v>47</v>
      </c>
      <c r="L4127" s="63" t="s">
        <v>41</v>
      </c>
      <c r="M4127" s="63" t="s">
        <v>42</v>
      </c>
      <c r="N4127" s="63" t="s">
        <v>44</v>
      </c>
      <c r="O4127" s="63" t="s">
        <v>48</v>
      </c>
      <c r="P4127" s="63" t="s">
        <v>60</v>
      </c>
      <c r="Q4127" s="63" t="s">
        <v>49</v>
      </c>
    </row>
    <row r="4128" spans="1:17">
      <c r="A4128" s="63" t="s">
        <v>47</v>
      </c>
      <c r="B4128" s="63" t="s">
        <v>47</v>
      </c>
      <c r="D4128" s="390">
        <v>45597</v>
      </c>
      <c r="E4128" s="63">
        <v>11</v>
      </c>
      <c r="F4128" s="63">
        <v>2024</v>
      </c>
      <c r="G4128" s="391">
        <v>50</v>
      </c>
      <c r="H4128" s="391">
        <v>9.9999999999999992E-2</v>
      </c>
      <c r="J4128" s="391">
        <v>0</v>
      </c>
      <c r="K4128" s="63" t="s">
        <v>47</v>
      </c>
      <c r="L4128" s="63" t="s">
        <v>41</v>
      </c>
      <c r="M4128" s="63" t="s">
        <v>42</v>
      </c>
      <c r="N4128" s="63" t="s">
        <v>44</v>
      </c>
      <c r="O4128" s="63" t="s">
        <v>48</v>
      </c>
      <c r="P4128" s="63" t="s">
        <v>60</v>
      </c>
      <c r="Q4128" s="63" t="s">
        <v>49</v>
      </c>
    </row>
    <row r="4129" spans="1:17">
      <c r="A4129" s="63" t="s">
        <v>47</v>
      </c>
      <c r="B4129" s="63" t="s">
        <v>47</v>
      </c>
      <c r="D4129" s="390">
        <v>45627</v>
      </c>
      <c r="E4129" s="63">
        <v>12</v>
      </c>
      <c r="F4129" s="63">
        <v>2024</v>
      </c>
      <c r="G4129" s="391">
        <v>50</v>
      </c>
      <c r="H4129" s="391">
        <v>9.9999999999999992E-2</v>
      </c>
      <c r="J4129" s="391">
        <v>0</v>
      </c>
      <c r="K4129" s="63" t="s">
        <v>47</v>
      </c>
      <c r="L4129" s="63" t="s">
        <v>41</v>
      </c>
      <c r="M4129" s="63" t="s">
        <v>42</v>
      </c>
      <c r="N4129" s="63" t="s">
        <v>44</v>
      </c>
      <c r="O4129" s="63" t="s">
        <v>48</v>
      </c>
      <c r="P4129" s="63" t="s">
        <v>60</v>
      </c>
      <c r="Q4129" s="63" t="s">
        <v>49</v>
      </c>
    </row>
    <row r="4130" spans="1:17">
      <c r="A4130" s="63" t="s">
        <v>50</v>
      </c>
      <c r="B4130" s="63" t="s">
        <v>50</v>
      </c>
      <c r="D4130" s="390">
        <v>45292</v>
      </c>
      <c r="E4130" s="63">
        <v>1</v>
      </c>
      <c r="F4130" s="63">
        <v>2024</v>
      </c>
      <c r="G4130" s="391">
        <v>250</v>
      </c>
      <c r="H4130" s="391">
        <v>3.4872367136281217E-2</v>
      </c>
      <c r="I4130" s="391">
        <v>8.7180917840703049</v>
      </c>
      <c r="J4130" s="391">
        <v>154.66999999999999</v>
      </c>
      <c r="K4130" s="63" t="s">
        <v>50</v>
      </c>
      <c r="L4130" s="63" t="s">
        <v>41</v>
      </c>
      <c r="M4130" s="63" t="s">
        <v>42</v>
      </c>
      <c r="N4130" s="63" t="s">
        <v>44</v>
      </c>
      <c r="O4130" s="63" t="s">
        <v>423</v>
      </c>
      <c r="P4130" s="63" t="s">
        <v>90</v>
      </c>
      <c r="Q4130" s="63" t="s">
        <v>52</v>
      </c>
    </row>
    <row r="4131" spans="1:17">
      <c r="A4131" s="63" t="s">
        <v>50</v>
      </c>
      <c r="B4131" s="63" t="s">
        <v>50</v>
      </c>
      <c r="D4131" s="390">
        <v>45323</v>
      </c>
      <c r="E4131" s="63">
        <v>2</v>
      </c>
      <c r="F4131" s="63">
        <v>2024</v>
      </c>
      <c r="G4131" s="391">
        <v>250</v>
      </c>
      <c r="H4131" s="391">
        <v>8.2577765378713919E-2</v>
      </c>
      <c r="I4131" s="391">
        <v>20.64444134467848</v>
      </c>
      <c r="J4131" s="391">
        <v>14.598000000000001</v>
      </c>
      <c r="K4131" s="63" t="s">
        <v>50</v>
      </c>
      <c r="L4131" s="63" t="s">
        <v>41</v>
      </c>
      <c r="M4131" s="63" t="s">
        <v>42</v>
      </c>
      <c r="N4131" s="63" t="s">
        <v>44</v>
      </c>
      <c r="O4131" s="63" t="s">
        <v>423</v>
      </c>
      <c r="P4131" s="63" t="s">
        <v>90</v>
      </c>
      <c r="Q4131" s="63" t="s">
        <v>52</v>
      </c>
    </row>
    <row r="4132" spans="1:17">
      <c r="A4132" s="63" t="s">
        <v>50</v>
      </c>
      <c r="B4132" s="63" t="s">
        <v>50</v>
      </c>
      <c r="D4132" s="390">
        <v>45352</v>
      </c>
      <c r="E4132" s="63">
        <v>3</v>
      </c>
      <c r="F4132" s="63">
        <v>2024</v>
      </c>
      <c r="G4132" s="391">
        <v>250</v>
      </c>
      <c r="H4132" s="391">
        <v>8.2577765378713919E-2</v>
      </c>
      <c r="I4132" s="391">
        <v>20.64444134467848</v>
      </c>
      <c r="J4132" s="391">
        <v>12.030463420273975</v>
      </c>
      <c r="K4132" s="63" t="s">
        <v>50</v>
      </c>
      <c r="L4132" s="63" t="s">
        <v>41</v>
      </c>
      <c r="M4132" s="63" t="s">
        <v>42</v>
      </c>
      <c r="N4132" s="63" t="s">
        <v>44</v>
      </c>
      <c r="O4132" s="63" t="s">
        <v>423</v>
      </c>
      <c r="P4132" s="63" t="s">
        <v>90</v>
      </c>
      <c r="Q4132" s="63" t="s">
        <v>52</v>
      </c>
    </row>
    <row r="4133" spans="1:17">
      <c r="A4133" s="63" t="s">
        <v>50</v>
      </c>
      <c r="B4133" s="63" t="s">
        <v>50</v>
      </c>
      <c r="D4133" s="390">
        <v>45383</v>
      </c>
      <c r="E4133" s="63">
        <v>4</v>
      </c>
      <c r="F4133" s="63">
        <v>2024</v>
      </c>
      <c r="G4133" s="391">
        <v>250</v>
      </c>
      <c r="H4133" s="391">
        <v>8.3333333333333329E-2</v>
      </c>
      <c r="I4133" s="391">
        <v>20.833333333333332</v>
      </c>
      <c r="J4133" s="391">
        <v>39.214746304499997</v>
      </c>
      <c r="K4133" s="63" t="s">
        <v>50</v>
      </c>
      <c r="L4133" s="63" t="s">
        <v>41</v>
      </c>
      <c r="M4133" s="63" t="s">
        <v>42</v>
      </c>
      <c r="N4133" s="63" t="s">
        <v>44</v>
      </c>
      <c r="O4133" s="63" t="s">
        <v>423</v>
      </c>
      <c r="P4133" s="63" t="s">
        <v>90</v>
      </c>
      <c r="Q4133" s="63" t="s">
        <v>52</v>
      </c>
    </row>
    <row r="4134" spans="1:17">
      <c r="A4134" s="63" t="s">
        <v>50</v>
      </c>
      <c r="B4134" s="63" t="s">
        <v>50</v>
      </c>
      <c r="D4134" s="390">
        <v>45413</v>
      </c>
      <c r="E4134" s="63">
        <v>5</v>
      </c>
      <c r="F4134" s="63">
        <v>2024</v>
      </c>
      <c r="G4134" s="391">
        <v>250</v>
      </c>
      <c r="H4134" s="391">
        <v>8.3333333333333329E-2</v>
      </c>
      <c r="I4134" s="391">
        <v>20.833333333333332</v>
      </c>
      <c r="J4134" s="391">
        <v>5.6770793382000004</v>
      </c>
      <c r="K4134" s="63" t="s">
        <v>50</v>
      </c>
      <c r="L4134" s="63" t="s">
        <v>41</v>
      </c>
      <c r="M4134" s="63" t="s">
        <v>42</v>
      </c>
      <c r="N4134" s="63" t="s">
        <v>44</v>
      </c>
      <c r="O4134" s="63" t="s">
        <v>423</v>
      </c>
      <c r="P4134" s="63" t="s">
        <v>90</v>
      </c>
      <c r="Q4134" s="63" t="s">
        <v>52</v>
      </c>
    </row>
    <row r="4135" spans="1:17">
      <c r="A4135" s="63" t="s">
        <v>50</v>
      </c>
      <c r="B4135" s="63" t="s">
        <v>50</v>
      </c>
      <c r="D4135" s="390">
        <v>45444</v>
      </c>
      <c r="E4135" s="63">
        <v>6</v>
      </c>
      <c r="F4135" s="63">
        <v>2024</v>
      </c>
      <c r="G4135" s="391">
        <v>250</v>
      </c>
      <c r="H4135" s="391">
        <v>8.3333333333333329E-2</v>
      </c>
      <c r="I4135" s="391">
        <v>20.833333333333332</v>
      </c>
      <c r="J4135" s="391">
        <v>281.85418313445069</v>
      </c>
      <c r="K4135" s="63" t="s">
        <v>50</v>
      </c>
      <c r="L4135" s="63" t="s">
        <v>41</v>
      </c>
      <c r="M4135" s="63" t="s">
        <v>42</v>
      </c>
      <c r="N4135" s="63" t="s">
        <v>44</v>
      </c>
      <c r="O4135" s="63" t="s">
        <v>423</v>
      </c>
      <c r="P4135" s="63" t="s">
        <v>90</v>
      </c>
      <c r="Q4135" s="63" t="s">
        <v>52</v>
      </c>
    </row>
    <row r="4136" spans="1:17">
      <c r="A4136" s="63" t="s">
        <v>50</v>
      </c>
      <c r="B4136" s="63" t="s">
        <v>50</v>
      </c>
      <c r="D4136" s="390">
        <v>45474</v>
      </c>
      <c r="E4136" s="63">
        <v>7</v>
      </c>
      <c r="F4136" s="63">
        <v>2024</v>
      </c>
      <c r="G4136" s="391">
        <v>250</v>
      </c>
      <c r="H4136" s="391">
        <v>8.3333333333333329E-2</v>
      </c>
      <c r="I4136" s="391">
        <v>20.833333333333332</v>
      </c>
      <c r="J4136" s="391">
        <v>27.585996568499997</v>
      </c>
      <c r="K4136" s="63" t="s">
        <v>50</v>
      </c>
      <c r="L4136" s="63" t="s">
        <v>41</v>
      </c>
      <c r="M4136" s="63" t="s">
        <v>42</v>
      </c>
      <c r="N4136" s="63" t="s">
        <v>44</v>
      </c>
      <c r="O4136" s="63" t="s">
        <v>423</v>
      </c>
      <c r="P4136" s="63" t="s">
        <v>90</v>
      </c>
      <c r="Q4136" s="63" t="s">
        <v>52</v>
      </c>
    </row>
    <row r="4137" spans="1:17">
      <c r="A4137" s="63" t="s">
        <v>50</v>
      </c>
      <c r="B4137" s="63" t="s">
        <v>50</v>
      </c>
      <c r="D4137" s="390">
        <v>45505</v>
      </c>
      <c r="E4137" s="63">
        <v>8</v>
      </c>
      <c r="F4137" s="63">
        <v>2024</v>
      </c>
      <c r="G4137" s="391">
        <v>250</v>
      </c>
      <c r="H4137" s="391">
        <v>8.3333333333333329E-2</v>
      </c>
      <c r="I4137" s="391">
        <v>20.833333333333332</v>
      </c>
      <c r="J4137" s="391">
        <v>6.3404150000000001</v>
      </c>
      <c r="K4137" s="63" t="s">
        <v>50</v>
      </c>
      <c r="L4137" s="63" t="s">
        <v>41</v>
      </c>
      <c r="M4137" s="63" t="s">
        <v>42</v>
      </c>
      <c r="N4137" s="63" t="s">
        <v>44</v>
      </c>
      <c r="O4137" s="63" t="s">
        <v>423</v>
      </c>
      <c r="P4137" s="63" t="s">
        <v>90</v>
      </c>
      <c r="Q4137" s="63" t="s">
        <v>52</v>
      </c>
    </row>
    <row r="4138" spans="1:17">
      <c r="A4138" s="63" t="s">
        <v>50</v>
      </c>
      <c r="B4138" s="63" t="s">
        <v>50</v>
      </c>
      <c r="D4138" s="390">
        <v>45536</v>
      </c>
      <c r="E4138" s="63">
        <v>9</v>
      </c>
      <c r="F4138" s="63">
        <v>2024</v>
      </c>
      <c r="G4138" s="391">
        <v>250</v>
      </c>
      <c r="H4138" s="391">
        <v>8.3333333333333329E-2</v>
      </c>
      <c r="J4138" s="391">
        <v>0</v>
      </c>
      <c r="K4138" s="63" t="s">
        <v>50</v>
      </c>
      <c r="L4138" s="63" t="s">
        <v>41</v>
      </c>
      <c r="M4138" s="63" t="s">
        <v>42</v>
      </c>
      <c r="N4138" s="63" t="s">
        <v>44</v>
      </c>
      <c r="O4138" s="63" t="s">
        <v>423</v>
      </c>
      <c r="P4138" s="63" t="s">
        <v>90</v>
      </c>
      <c r="Q4138" s="63" t="s">
        <v>52</v>
      </c>
    </row>
    <row r="4139" spans="1:17">
      <c r="A4139" s="63" t="s">
        <v>50</v>
      </c>
      <c r="B4139" s="63" t="s">
        <v>50</v>
      </c>
      <c r="D4139" s="390">
        <v>45566</v>
      </c>
      <c r="E4139" s="63">
        <v>10</v>
      </c>
      <c r="F4139" s="63">
        <v>2024</v>
      </c>
      <c r="G4139" s="391">
        <v>250</v>
      </c>
      <c r="H4139" s="391">
        <v>9.9999999999999992E-2</v>
      </c>
      <c r="J4139" s="391">
        <v>0</v>
      </c>
      <c r="K4139" s="63" t="s">
        <v>50</v>
      </c>
      <c r="L4139" s="63" t="s">
        <v>41</v>
      </c>
      <c r="M4139" s="63" t="s">
        <v>42</v>
      </c>
      <c r="N4139" s="63" t="s">
        <v>44</v>
      </c>
      <c r="O4139" s="63" t="s">
        <v>423</v>
      </c>
      <c r="P4139" s="63" t="s">
        <v>90</v>
      </c>
      <c r="Q4139" s="63" t="s">
        <v>52</v>
      </c>
    </row>
    <row r="4140" spans="1:17">
      <c r="A4140" s="63" t="s">
        <v>50</v>
      </c>
      <c r="B4140" s="63" t="s">
        <v>50</v>
      </c>
      <c r="D4140" s="390">
        <v>45597</v>
      </c>
      <c r="E4140" s="63">
        <v>11</v>
      </c>
      <c r="F4140" s="63">
        <v>2024</v>
      </c>
      <c r="G4140" s="391">
        <v>250</v>
      </c>
      <c r="H4140" s="391">
        <v>9.9999999999999992E-2</v>
      </c>
      <c r="J4140" s="391">
        <v>0</v>
      </c>
      <c r="K4140" s="63" t="s">
        <v>50</v>
      </c>
      <c r="L4140" s="63" t="s">
        <v>41</v>
      </c>
      <c r="M4140" s="63" t="s">
        <v>42</v>
      </c>
      <c r="N4140" s="63" t="s">
        <v>44</v>
      </c>
      <c r="O4140" s="63" t="s">
        <v>423</v>
      </c>
      <c r="P4140" s="63" t="s">
        <v>90</v>
      </c>
      <c r="Q4140" s="63" t="s">
        <v>52</v>
      </c>
    </row>
    <row r="4141" spans="1:17">
      <c r="A4141" s="63" t="s">
        <v>50</v>
      </c>
      <c r="B4141" s="63" t="s">
        <v>50</v>
      </c>
      <c r="D4141" s="390">
        <v>45627</v>
      </c>
      <c r="E4141" s="63">
        <v>12</v>
      </c>
      <c r="F4141" s="63">
        <v>2024</v>
      </c>
      <c r="G4141" s="391">
        <v>250</v>
      </c>
      <c r="H4141" s="391">
        <v>9.9999999999999992E-2</v>
      </c>
      <c r="J4141" s="391">
        <v>0</v>
      </c>
      <c r="K4141" s="63" t="s">
        <v>50</v>
      </c>
      <c r="L4141" s="63" t="s">
        <v>41</v>
      </c>
      <c r="M4141" s="63" t="s">
        <v>42</v>
      </c>
      <c r="N4141" s="63" t="s">
        <v>44</v>
      </c>
      <c r="O4141" s="63" t="s">
        <v>423</v>
      </c>
      <c r="P4141" s="63" t="s">
        <v>90</v>
      </c>
      <c r="Q4141" s="63" t="s">
        <v>52</v>
      </c>
    </row>
    <row r="4142" spans="1:17">
      <c r="A4142" s="63" t="s">
        <v>304</v>
      </c>
      <c r="B4142" s="63" t="s">
        <v>7</v>
      </c>
      <c r="D4142" s="390">
        <v>45292</v>
      </c>
      <c r="E4142" s="63">
        <v>1</v>
      </c>
      <c r="F4142" s="63">
        <v>2024</v>
      </c>
      <c r="G4142" s="391">
        <v>39</v>
      </c>
      <c r="H4142" s="391">
        <v>3.4872367136281217E-2</v>
      </c>
      <c r="I4142" s="391">
        <v>1.3600223183149676</v>
      </c>
      <c r="J4142" s="391">
        <v>0</v>
      </c>
      <c r="K4142" s="63" t="s">
        <v>304</v>
      </c>
      <c r="L4142" s="63" t="s">
        <v>41</v>
      </c>
      <c r="M4142" s="63" t="s">
        <v>241</v>
      </c>
      <c r="N4142" s="63" t="s">
        <v>54</v>
      </c>
      <c r="O4142" s="63" t="s">
        <v>55</v>
      </c>
      <c r="P4142" s="63" t="s">
        <v>46</v>
      </c>
      <c r="Q4142" s="63" t="s">
        <v>56</v>
      </c>
    </row>
    <row r="4143" spans="1:17">
      <c r="A4143" s="63" t="s">
        <v>304</v>
      </c>
      <c r="B4143" s="63" t="s">
        <v>7</v>
      </c>
      <c r="D4143" s="390">
        <v>45323</v>
      </c>
      <c r="E4143" s="63">
        <v>2</v>
      </c>
      <c r="F4143" s="63">
        <v>2024</v>
      </c>
      <c r="G4143" s="391">
        <v>39</v>
      </c>
      <c r="H4143" s="391">
        <v>8.2577765378713919E-2</v>
      </c>
      <c r="I4143" s="391">
        <v>3.2205328497698429</v>
      </c>
      <c r="J4143" s="391">
        <v>0.4</v>
      </c>
      <c r="K4143" s="63" t="s">
        <v>304</v>
      </c>
      <c r="L4143" s="63" t="s">
        <v>41</v>
      </c>
      <c r="M4143" s="63" t="s">
        <v>241</v>
      </c>
      <c r="N4143" s="63" t="s">
        <v>54</v>
      </c>
      <c r="O4143" s="63" t="s">
        <v>55</v>
      </c>
      <c r="P4143" s="63" t="s">
        <v>46</v>
      </c>
      <c r="Q4143" s="63" t="s">
        <v>56</v>
      </c>
    </row>
    <row r="4144" spans="1:17">
      <c r="A4144" s="63" t="s">
        <v>304</v>
      </c>
      <c r="B4144" s="63" t="s">
        <v>7</v>
      </c>
      <c r="D4144" s="390">
        <v>45352</v>
      </c>
      <c r="E4144" s="63">
        <v>3</v>
      </c>
      <c r="F4144" s="63">
        <v>2024</v>
      </c>
      <c r="G4144" s="391">
        <v>39</v>
      </c>
      <c r="H4144" s="391">
        <v>8.2577765378713919E-2</v>
      </c>
      <c r="I4144" s="391">
        <v>3.2205328497698429</v>
      </c>
      <c r="J4144" s="391">
        <v>0</v>
      </c>
      <c r="K4144" s="63" t="s">
        <v>304</v>
      </c>
      <c r="L4144" s="63" t="s">
        <v>41</v>
      </c>
      <c r="M4144" s="63" t="s">
        <v>241</v>
      </c>
      <c r="N4144" s="63" t="s">
        <v>54</v>
      </c>
      <c r="O4144" s="63" t="s">
        <v>55</v>
      </c>
      <c r="P4144" s="63" t="s">
        <v>46</v>
      </c>
      <c r="Q4144" s="63" t="s">
        <v>56</v>
      </c>
    </row>
    <row r="4145" spans="1:17">
      <c r="A4145" s="63" t="s">
        <v>304</v>
      </c>
      <c r="B4145" s="63" t="s">
        <v>7</v>
      </c>
      <c r="D4145" s="390">
        <v>45383</v>
      </c>
      <c r="E4145" s="63">
        <v>4</v>
      </c>
      <c r="F4145" s="63">
        <v>2024</v>
      </c>
      <c r="G4145" s="391">
        <v>39</v>
      </c>
      <c r="H4145" s="391">
        <v>8.3333333333333329E-2</v>
      </c>
      <c r="I4145" s="391">
        <v>3.25</v>
      </c>
      <c r="J4145" s="391">
        <v>332.21</v>
      </c>
      <c r="K4145" s="63" t="s">
        <v>304</v>
      </c>
      <c r="L4145" s="63" t="s">
        <v>41</v>
      </c>
      <c r="M4145" s="63" t="s">
        <v>241</v>
      </c>
      <c r="N4145" s="63" t="s">
        <v>54</v>
      </c>
      <c r="O4145" s="63" t="s">
        <v>55</v>
      </c>
      <c r="P4145" s="63" t="s">
        <v>46</v>
      </c>
      <c r="Q4145" s="63" t="s">
        <v>56</v>
      </c>
    </row>
    <row r="4146" spans="1:17">
      <c r="A4146" s="63" t="s">
        <v>304</v>
      </c>
      <c r="B4146" s="63" t="s">
        <v>7</v>
      </c>
      <c r="D4146" s="390">
        <v>45413</v>
      </c>
      <c r="E4146" s="63">
        <v>5</v>
      </c>
      <c r="F4146" s="63">
        <v>2024</v>
      </c>
      <c r="G4146" s="391">
        <v>39</v>
      </c>
      <c r="H4146" s="391">
        <v>8.3333333333333329E-2</v>
      </c>
      <c r="I4146" s="391">
        <v>3.25</v>
      </c>
      <c r="J4146" s="391">
        <v>0</v>
      </c>
      <c r="K4146" s="63" t="s">
        <v>304</v>
      </c>
      <c r="L4146" s="63" t="s">
        <v>41</v>
      </c>
      <c r="M4146" s="63" t="s">
        <v>241</v>
      </c>
      <c r="N4146" s="63" t="s">
        <v>54</v>
      </c>
      <c r="O4146" s="63" t="s">
        <v>55</v>
      </c>
      <c r="P4146" s="63" t="s">
        <v>46</v>
      </c>
      <c r="Q4146" s="63" t="s">
        <v>56</v>
      </c>
    </row>
    <row r="4147" spans="1:17">
      <c r="A4147" s="63" t="s">
        <v>304</v>
      </c>
      <c r="B4147" s="63" t="s">
        <v>7</v>
      </c>
      <c r="D4147" s="390">
        <v>45444</v>
      </c>
      <c r="E4147" s="63">
        <v>6</v>
      </c>
      <c r="F4147" s="63">
        <v>2024</v>
      </c>
      <c r="G4147" s="391">
        <v>39</v>
      </c>
      <c r="H4147" s="391">
        <v>8.3333333333333329E-2</v>
      </c>
      <c r="I4147" s="391">
        <v>3.25</v>
      </c>
      <c r="J4147" s="391">
        <v>0</v>
      </c>
      <c r="K4147" s="63" t="s">
        <v>304</v>
      </c>
      <c r="L4147" s="63" t="s">
        <v>41</v>
      </c>
      <c r="M4147" s="63" t="s">
        <v>241</v>
      </c>
      <c r="N4147" s="63" t="s">
        <v>54</v>
      </c>
      <c r="O4147" s="63" t="s">
        <v>55</v>
      </c>
      <c r="P4147" s="63" t="s">
        <v>46</v>
      </c>
      <c r="Q4147" s="63" t="s">
        <v>56</v>
      </c>
    </row>
    <row r="4148" spans="1:17">
      <c r="A4148" s="63" t="s">
        <v>304</v>
      </c>
      <c r="B4148" s="63" t="s">
        <v>7</v>
      </c>
      <c r="D4148" s="390">
        <v>45474</v>
      </c>
      <c r="E4148" s="63">
        <v>7</v>
      </c>
      <c r="F4148" s="63">
        <v>2024</v>
      </c>
      <c r="G4148" s="391">
        <v>39</v>
      </c>
      <c r="H4148" s="391">
        <v>8.3333333333333329E-2</v>
      </c>
      <c r="I4148" s="391">
        <v>3.25</v>
      </c>
      <c r="J4148" s="391">
        <v>0</v>
      </c>
      <c r="K4148" s="63" t="s">
        <v>304</v>
      </c>
      <c r="L4148" s="63" t="s">
        <v>41</v>
      </c>
      <c r="M4148" s="63" t="s">
        <v>241</v>
      </c>
      <c r="N4148" s="63" t="s">
        <v>54</v>
      </c>
      <c r="O4148" s="63" t="s">
        <v>55</v>
      </c>
      <c r="P4148" s="63" t="s">
        <v>46</v>
      </c>
      <c r="Q4148" s="63" t="s">
        <v>56</v>
      </c>
    </row>
    <row r="4149" spans="1:17">
      <c r="A4149" s="63" t="s">
        <v>304</v>
      </c>
      <c r="B4149" s="63" t="s">
        <v>7</v>
      </c>
      <c r="D4149" s="390">
        <v>45505</v>
      </c>
      <c r="E4149" s="63">
        <v>8</v>
      </c>
      <c r="F4149" s="63">
        <v>2024</v>
      </c>
      <c r="G4149" s="391">
        <v>39</v>
      </c>
      <c r="H4149" s="391">
        <v>8.3333333333333329E-2</v>
      </c>
      <c r="I4149" s="391">
        <v>3.25</v>
      </c>
      <c r="J4149" s="391">
        <v>0</v>
      </c>
      <c r="K4149" s="63" t="s">
        <v>304</v>
      </c>
      <c r="L4149" s="63" t="s">
        <v>41</v>
      </c>
      <c r="M4149" s="63" t="s">
        <v>241</v>
      </c>
      <c r="N4149" s="63" t="s">
        <v>54</v>
      </c>
      <c r="O4149" s="63" t="s">
        <v>55</v>
      </c>
      <c r="P4149" s="63" t="s">
        <v>46</v>
      </c>
      <c r="Q4149" s="63" t="s">
        <v>56</v>
      </c>
    </row>
    <row r="4150" spans="1:17">
      <c r="A4150" s="63" t="s">
        <v>304</v>
      </c>
      <c r="B4150" s="63" t="s">
        <v>7</v>
      </c>
      <c r="D4150" s="390">
        <v>45536</v>
      </c>
      <c r="E4150" s="63">
        <v>9</v>
      </c>
      <c r="F4150" s="63">
        <v>2024</v>
      </c>
      <c r="G4150" s="391">
        <v>39</v>
      </c>
      <c r="H4150" s="391">
        <v>8.3333333333333329E-2</v>
      </c>
      <c r="J4150" s="391">
        <v>0</v>
      </c>
      <c r="K4150" s="63" t="s">
        <v>304</v>
      </c>
      <c r="L4150" s="63" t="s">
        <v>41</v>
      </c>
      <c r="M4150" s="63" t="s">
        <v>241</v>
      </c>
      <c r="N4150" s="63" t="s">
        <v>54</v>
      </c>
      <c r="O4150" s="63" t="s">
        <v>55</v>
      </c>
      <c r="P4150" s="63" t="s">
        <v>46</v>
      </c>
      <c r="Q4150" s="63" t="s">
        <v>56</v>
      </c>
    </row>
    <row r="4151" spans="1:17">
      <c r="A4151" s="63" t="s">
        <v>304</v>
      </c>
      <c r="B4151" s="63" t="s">
        <v>7</v>
      </c>
      <c r="D4151" s="390">
        <v>45566</v>
      </c>
      <c r="E4151" s="63">
        <v>10</v>
      </c>
      <c r="F4151" s="63">
        <v>2024</v>
      </c>
      <c r="G4151" s="391">
        <v>39</v>
      </c>
      <c r="H4151" s="391">
        <v>9.9999999999999992E-2</v>
      </c>
      <c r="J4151" s="391">
        <v>0</v>
      </c>
      <c r="K4151" s="63" t="s">
        <v>304</v>
      </c>
      <c r="L4151" s="63" t="s">
        <v>41</v>
      </c>
      <c r="M4151" s="63" t="s">
        <v>241</v>
      </c>
      <c r="N4151" s="63" t="s">
        <v>54</v>
      </c>
      <c r="O4151" s="63" t="s">
        <v>55</v>
      </c>
      <c r="P4151" s="63" t="s">
        <v>46</v>
      </c>
      <c r="Q4151" s="63" t="s">
        <v>56</v>
      </c>
    </row>
    <row r="4152" spans="1:17">
      <c r="A4152" s="63" t="s">
        <v>304</v>
      </c>
      <c r="B4152" s="63" t="s">
        <v>7</v>
      </c>
      <c r="D4152" s="390">
        <v>45597</v>
      </c>
      <c r="E4152" s="63">
        <v>11</v>
      </c>
      <c r="F4152" s="63">
        <v>2024</v>
      </c>
      <c r="G4152" s="391">
        <v>39</v>
      </c>
      <c r="H4152" s="391">
        <v>9.9999999999999992E-2</v>
      </c>
      <c r="J4152" s="391">
        <v>0</v>
      </c>
      <c r="K4152" s="63" t="s">
        <v>304</v>
      </c>
      <c r="L4152" s="63" t="s">
        <v>41</v>
      </c>
      <c r="M4152" s="63" t="s">
        <v>241</v>
      </c>
      <c r="N4152" s="63" t="s">
        <v>54</v>
      </c>
      <c r="O4152" s="63" t="s">
        <v>55</v>
      </c>
      <c r="P4152" s="63" t="s">
        <v>46</v>
      </c>
      <c r="Q4152" s="63" t="s">
        <v>56</v>
      </c>
    </row>
    <row r="4153" spans="1:17">
      <c r="A4153" s="63" t="s">
        <v>304</v>
      </c>
      <c r="B4153" s="63" t="s">
        <v>7</v>
      </c>
      <c r="D4153" s="390">
        <v>45627</v>
      </c>
      <c r="E4153" s="63">
        <v>12</v>
      </c>
      <c r="F4153" s="63">
        <v>2024</v>
      </c>
      <c r="G4153" s="391">
        <v>39</v>
      </c>
      <c r="H4153" s="391">
        <v>9.9999999999999992E-2</v>
      </c>
      <c r="J4153" s="391">
        <v>0</v>
      </c>
      <c r="K4153" s="63" t="s">
        <v>304</v>
      </c>
      <c r="L4153" s="63" t="s">
        <v>41</v>
      </c>
      <c r="M4153" s="63" t="s">
        <v>241</v>
      </c>
      <c r="N4153" s="63" t="s">
        <v>54</v>
      </c>
      <c r="O4153" s="63" t="s">
        <v>55</v>
      </c>
      <c r="P4153" s="63" t="s">
        <v>46</v>
      </c>
      <c r="Q4153" s="63" t="s">
        <v>56</v>
      </c>
    </row>
    <row r="4154" spans="1:17">
      <c r="A4154" s="63" t="s">
        <v>304</v>
      </c>
      <c r="B4154" s="63" t="s">
        <v>8</v>
      </c>
      <c r="D4154" s="390">
        <v>45292</v>
      </c>
      <c r="E4154" s="63">
        <v>1</v>
      </c>
      <c r="F4154" s="63">
        <v>2024</v>
      </c>
      <c r="G4154" s="391">
        <v>0</v>
      </c>
      <c r="H4154" s="391">
        <v>3.4872367136281217E-2</v>
      </c>
      <c r="I4154" s="391">
        <v>0</v>
      </c>
      <c r="J4154" s="391">
        <v>0</v>
      </c>
      <c r="K4154" s="63" t="s">
        <v>304</v>
      </c>
      <c r="L4154" s="63" t="s">
        <v>41</v>
      </c>
      <c r="M4154" s="63" t="s">
        <v>241</v>
      </c>
      <c r="N4154" s="63" t="s">
        <v>54</v>
      </c>
      <c r="O4154" s="63" t="s">
        <v>55</v>
      </c>
      <c r="P4154" s="63" t="s">
        <v>46</v>
      </c>
      <c r="Q4154" s="63" t="s">
        <v>56</v>
      </c>
    </row>
    <row r="4155" spans="1:17">
      <c r="A4155" s="63" t="s">
        <v>304</v>
      </c>
      <c r="B4155" s="63" t="s">
        <v>8</v>
      </c>
      <c r="D4155" s="390">
        <v>45323</v>
      </c>
      <c r="E4155" s="63">
        <v>2</v>
      </c>
      <c r="F4155" s="63">
        <v>2024</v>
      </c>
      <c r="G4155" s="391">
        <v>0</v>
      </c>
      <c r="H4155" s="391">
        <v>8.2577765378713919E-2</v>
      </c>
      <c r="I4155" s="391">
        <v>0</v>
      </c>
      <c r="J4155" s="391">
        <v>0</v>
      </c>
      <c r="K4155" s="63" t="s">
        <v>304</v>
      </c>
      <c r="L4155" s="63" t="s">
        <v>41</v>
      </c>
      <c r="M4155" s="63" t="s">
        <v>241</v>
      </c>
      <c r="N4155" s="63" t="s">
        <v>54</v>
      </c>
      <c r="O4155" s="63" t="s">
        <v>55</v>
      </c>
      <c r="P4155" s="63" t="s">
        <v>46</v>
      </c>
      <c r="Q4155" s="63" t="s">
        <v>56</v>
      </c>
    </row>
    <row r="4156" spans="1:17">
      <c r="A4156" s="63" t="s">
        <v>304</v>
      </c>
      <c r="B4156" s="63" t="s">
        <v>8</v>
      </c>
      <c r="D4156" s="390">
        <v>45352</v>
      </c>
      <c r="E4156" s="63">
        <v>3</v>
      </c>
      <c r="F4156" s="63">
        <v>2024</v>
      </c>
      <c r="G4156" s="391">
        <v>0</v>
      </c>
      <c r="H4156" s="391">
        <v>8.2577765378713919E-2</v>
      </c>
      <c r="I4156" s="391">
        <v>0</v>
      </c>
      <c r="J4156" s="391">
        <v>0</v>
      </c>
      <c r="K4156" s="63" t="s">
        <v>304</v>
      </c>
      <c r="L4156" s="63" t="s">
        <v>41</v>
      </c>
      <c r="M4156" s="63" t="s">
        <v>241</v>
      </c>
      <c r="N4156" s="63" t="s">
        <v>54</v>
      </c>
      <c r="O4156" s="63" t="s">
        <v>55</v>
      </c>
      <c r="P4156" s="63" t="s">
        <v>46</v>
      </c>
      <c r="Q4156" s="63" t="s">
        <v>56</v>
      </c>
    </row>
    <row r="4157" spans="1:17">
      <c r="A4157" s="63" t="s">
        <v>304</v>
      </c>
      <c r="B4157" s="63" t="s">
        <v>8</v>
      </c>
      <c r="D4157" s="390">
        <v>45383</v>
      </c>
      <c r="E4157" s="63">
        <v>4</v>
      </c>
      <c r="F4157" s="63">
        <v>2024</v>
      </c>
      <c r="G4157" s="391">
        <v>0</v>
      </c>
      <c r="H4157" s="391">
        <v>8.3333333333333329E-2</v>
      </c>
      <c r="I4157" s="391">
        <v>0</v>
      </c>
      <c r="J4157" s="391">
        <v>0</v>
      </c>
      <c r="K4157" s="63" t="s">
        <v>304</v>
      </c>
      <c r="L4157" s="63" t="s">
        <v>41</v>
      </c>
      <c r="M4157" s="63" t="s">
        <v>241</v>
      </c>
      <c r="N4157" s="63" t="s">
        <v>54</v>
      </c>
      <c r="O4157" s="63" t="s">
        <v>55</v>
      </c>
      <c r="P4157" s="63" t="s">
        <v>46</v>
      </c>
      <c r="Q4157" s="63" t="s">
        <v>56</v>
      </c>
    </row>
    <row r="4158" spans="1:17">
      <c r="A4158" s="63" t="s">
        <v>304</v>
      </c>
      <c r="B4158" s="63" t="s">
        <v>8</v>
      </c>
      <c r="D4158" s="390">
        <v>45413</v>
      </c>
      <c r="E4158" s="63">
        <v>5</v>
      </c>
      <c r="F4158" s="63">
        <v>2024</v>
      </c>
      <c r="G4158" s="391">
        <v>0</v>
      </c>
      <c r="H4158" s="391">
        <v>8.3333333333333329E-2</v>
      </c>
      <c r="I4158" s="391">
        <v>0</v>
      </c>
      <c r="J4158" s="391">
        <v>0</v>
      </c>
      <c r="K4158" s="63" t="s">
        <v>304</v>
      </c>
      <c r="L4158" s="63" t="s">
        <v>41</v>
      </c>
      <c r="M4158" s="63" t="s">
        <v>241</v>
      </c>
      <c r="N4158" s="63" t="s">
        <v>54</v>
      </c>
      <c r="O4158" s="63" t="s">
        <v>55</v>
      </c>
      <c r="P4158" s="63" t="s">
        <v>46</v>
      </c>
      <c r="Q4158" s="63" t="s">
        <v>56</v>
      </c>
    </row>
    <row r="4159" spans="1:17">
      <c r="A4159" s="63" t="s">
        <v>304</v>
      </c>
      <c r="B4159" s="63" t="s">
        <v>8</v>
      </c>
      <c r="D4159" s="390">
        <v>45444</v>
      </c>
      <c r="E4159" s="63">
        <v>6</v>
      </c>
      <c r="F4159" s="63">
        <v>2024</v>
      </c>
      <c r="G4159" s="391">
        <v>0</v>
      </c>
      <c r="H4159" s="391">
        <v>8.3333333333333329E-2</v>
      </c>
      <c r="I4159" s="391">
        <v>0</v>
      </c>
      <c r="J4159" s="391">
        <v>0</v>
      </c>
      <c r="K4159" s="63" t="s">
        <v>304</v>
      </c>
      <c r="L4159" s="63" t="s">
        <v>41</v>
      </c>
      <c r="M4159" s="63" t="s">
        <v>241</v>
      </c>
      <c r="N4159" s="63" t="s">
        <v>54</v>
      </c>
      <c r="O4159" s="63" t="s">
        <v>55</v>
      </c>
      <c r="P4159" s="63" t="s">
        <v>46</v>
      </c>
      <c r="Q4159" s="63" t="s">
        <v>56</v>
      </c>
    </row>
    <row r="4160" spans="1:17">
      <c r="A4160" s="63" t="s">
        <v>304</v>
      </c>
      <c r="B4160" s="63" t="s">
        <v>8</v>
      </c>
      <c r="D4160" s="390">
        <v>45474</v>
      </c>
      <c r="E4160" s="63">
        <v>7</v>
      </c>
      <c r="F4160" s="63">
        <v>2024</v>
      </c>
      <c r="G4160" s="391">
        <v>0</v>
      </c>
      <c r="H4160" s="391">
        <v>8.3333333333333329E-2</v>
      </c>
      <c r="I4160" s="391">
        <v>0</v>
      </c>
      <c r="J4160" s="391">
        <v>0</v>
      </c>
      <c r="K4160" s="63" t="s">
        <v>304</v>
      </c>
      <c r="L4160" s="63" t="s">
        <v>41</v>
      </c>
      <c r="M4160" s="63" t="s">
        <v>241</v>
      </c>
      <c r="N4160" s="63" t="s">
        <v>54</v>
      </c>
      <c r="O4160" s="63" t="s">
        <v>55</v>
      </c>
      <c r="P4160" s="63" t="s">
        <v>46</v>
      </c>
      <c r="Q4160" s="63" t="s">
        <v>56</v>
      </c>
    </row>
    <row r="4161" spans="1:17">
      <c r="A4161" s="63" t="s">
        <v>304</v>
      </c>
      <c r="B4161" s="63" t="s">
        <v>8</v>
      </c>
      <c r="D4161" s="390">
        <v>45505</v>
      </c>
      <c r="E4161" s="63">
        <v>8</v>
      </c>
      <c r="F4161" s="63">
        <v>2024</v>
      </c>
      <c r="G4161" s="391">
        <v>0</v>
      </c>
      <c r="H4161" s="391">
        <v>8.3333333333333329E-2</v>
      </c>
      <c r="I4161" s="391">
        <v>0</v>
      </c>
      <c r="J4161" s="391">
        <v>0</v>
      </c>
      <c r="K4161" s="63" t="s">
        <v>304</v>
      </c>
      <c r="L4161" s="63" t="s">
        <v>41</v>
      </c>
      <c r="M4161" s="63" t="s">
        <v>241</v>
      </c>
      <c r="N4161" s="63" t="s">
        <v>54</v>
      </c>
      <c r="O4161" s="63" t="s">
        <v>55</v>
      </c>
      <c r="P4161" s="63" t="s">
        <v>46</v>
      </c>
      <c r="Q4161" s="63" t="s">
        <v>56</v>
      </c>
    </row>
    <row r="4162" spans="1:17">
      <c r="A4162" s="63" t="s">
        <v>304</v>
      </c>
      <c r="B4162" s="63" t="s">
        <v>8</v>
      </c>
      <c r="D4162" s="390">
        <v>45536</v>
      </c>
      <c r="E4162" s="63">
        <v>9</v>
      </c>
      <c r="F4162" s="63">
        <v>2024</v>
      </c>
      <c r="G4162" s="391">
        <v>0</v>
      </c>
      <c r="H4162" s="391">
        <v>8.3333333333333329E-2</v>
      </c>
      <c r="J4162" s="391">
        <v>0</v>
      </c>
      <c r="K4162" s="63" t="s">
        <v>304</v>
      </c>
      <c r="L4162" s="63" t="s">
        <v>41</v>
      </c>
      <c r="M4162" s="63" t="s">
        <v>241</v>
      </c>
      <c r="N4162" s="63" t="s">
        <v>54</v>
      </c>
      <c r="O4162" s="63" t="s">
        <v>55</v>
      </c>
      <c r="P4162" s="63" t="s">
        <v>46</v>
      </c>
      <c r="Q4162" s="63" t="s">
        <v>56</v>
      </c>
    </row>
    <row r="4163" spans="1:17">
      <c r="A4163" s="63" t="s">
        <v>304</v>
      </c>
      <c r="B4163" s="63" t="s">
        <v>8</v>
      </c>
      <c r="D4163" s="390">
        <v>45566</v>
      </c>
      <c r="E4163" s="63">
        <v>10</v>
      </c>
      <c r="F4163" s="63">
        <v>2024</v>
      </c>
      <c r="G4163" s="391">
        <v>0</v>
      </c>
      <c r="H4163" s="391">
        <v>9.9999999999999992E-2</v>
      </c>
      <c r="J4163" s="391">
        <v>0</v>
      </c>
      <c r="K4163" s="63" t="s">
        <v>304</v>
      </c>
      <c r="L4163" s="63" t="s">
        <v>41</v>
      </c>
      <c r="M4163" s="63" t="s">
        <v>241</v>
      </c>
      <c r="N4163" s="63" t="s">
        <v>54</v>
      </c>
      <c r="O4163" s="63" t="s">
        <v>55</v>
      </c>
      <c r="P4163" s="63" t="s">
        <v>46</v>
      </c>
      <c r="Q4163" s="63" t="s">
        <v>56</v>
      </c>
    </row>
    <row r="4164" spans="1:17">
      <c r="A4164" s="63" t="s">
        <v>304</v>
      </c>
      <c r="B4164" s="63" t="s">
        <v>8</v>
      </c>
      <c r="D4164" s="390">
        <v>45597</v>
      </c>
      <c r="E4164" s="63">
        <v>11</v>
      </c>
      <c r="F4164" s="63">
        <v>2024</v>
      </c>
      <c r="G4164" s="391">
        <v>0</v>
      </c>
      <c r="H4164" s="391">
        <v>9.9999999999999992E-2</v>
      </c>
      <c r="J4164" s="391">
        <v>0</v>
      </c>
      <c r="K4164" s="63" t="s">
        <v>304</v>
      </c>
      <c r="L4164" s="63" t="s">
        <v>41</v>
      </c>
      <c r="M4164" s="63" t="s">
        <v>241</v>
      </c>
      <c r="N4164" s="63" t="s">
        <v>54</v>
      </c>
      <c r="O4164" s="63" t="s">
        <v>55</v>
      </c>
      <c r="P4164" s="63" t="s">
        <v>46</v>
      </c>
      <c r="Q4164" s="63" t="s">
        <v>56</v>
      </c>
    </row>
    <row r="4165" spans="1:17">
      <c r="A4165" s="63" t="s">
        <v>304</v>
      </c>
      <c r="B4165" s="63" t="s">
        <v>8</v>
      </c>
      <c r="D4165" s="390">
        <v>45627</v>
      </c>
      <c r="E4165" s="63">
        <v>12</v>
      </c>
      <c r="F4165" s="63">
        <v>2024</v>
      </c>
      <c r="G4165" s="391">
        <v>0</v>
      </c>
      <c r="H4165" s="391">
        <v>9.9999999999999992E-2</v>
      </c>
      <c r="J4165" s="391">
        <v>0</v>
      </c>
      <c r="K4165" s="63" t="s">
        <v>304</v>
      </c>
      <c r="L4165" s="63" t="s">
        <v>41</v>
      </c>
      <c r="M4165" s="63" t="s">
        <v>241</v>
      </c>
      <c r="N4165" s="63" t="s">
        <v>54</v>
      </c>
      <c r="O4165" s="63" t="s">
        <v>55</v>
      </c>
      <c r="P4165" s="63" t="s">
        <v>46</v>
      </c>
      <c r="Q4165" s="63" t="s">
        <v>56</v>
      </c>
    </row>
    <row r="4166" spans="1:17">
      <c r="A4166" s="63" t="s">
        <v>304</v>
      </c>
      <c r="B4166" s="63" t="s">
        <v>9</v>
      </c>
      <c r="D4166" s="390">
        <v>45292</v>
      </c>
      <c r="E4166" s="63">
        <v>1</v>
      </c>
      <c r="F4166" s="63">
        <v>2024</v>
      </c>
      <c r="G4166" s="391">
        <v>13</v>
      </c>
      <c r="H4166" s="391">
        <v>3.4872367136281217E-2</v>
      </c>
      <c r="I4166" s="391">
        <v>0.4533407727716558</v>
      </c>
      <c r="J4166" s="391">
        <v>0</v>
      </c>
      <c r="K4166" s="63" t="s">
        <v>304</v>
      </c>
      <c r="L4166" s="63" t="s">
        <v>41</v>
      </c>
      <c r="M4166" s="63" t="s">
        <v>241</v>
      </c>
      <c r="N4166" s="63" t="s">
        <v>54</v>
      </c>
      <c r="O4166" s="63" t="s">
        <v>55</v>
      </c>
      <c r="P4166" s="63" t="s">
        <v>46</v>
      </c>
      <c r="Q4166" s="63" t="s">
        <v>56</v>
      </c>
    </row>
    <row r="4167" spans="1:17">
      <c r="A4167" s="63" t="s">
        <v>304</v>
      </c>
      <c r="B4167" s="63" t="s">
        <v>9</v>
      </c>
      <c r="D4167" s="390">
        <v>45323</v>
      </c>
      <c r="E4167" s="63">
        <v>2</v>
      </c>
      <c r="F4167" s="63">
        <v>2024</v>
      </c>
      <c r="G4167" s="391">
        <v>13</v>
      </c>
      <c r="H4167" s="391">
        <v>8.2577765378713919E-2</v>
      </c>
      <c r="I4167" s="391">
        <v>1.0735109499232809</v>
      </c>
      <c r="J4167" s="391">
        <v>0</v>
      </c>
      <c r="K4167" s="63" t="s">
        <v>304</v>
      </c>
      <c r="L4167" s="63" t="s">
        <v>41</v>
      </c>
      <c r="M4167" s="63" t="s">
        <v>241</v>
      </c>
      <c r="N4167" s="63" t="s">
        <v>54</v>
      </c>
      <c r="O4167" s="63" t="s">
        <v>55</v>
      </c>
      <c r="P4167" s="63" t="s">
        <v>46</v>
      </c>
      <c r="Q4167" s="63" t="s">
        <v>56</v>
      </c>
    </row>
    <row r="4168" spans="1:17">
      <c r="A4168" s="63" t="s">
        <v>304</v>
      </c>
      <c r="B4168" s="63" t="s">
        <v>9</v>
      </c>
      <c r="D4168" s="390">
        <v>45352</v>
      </c>
      <c r="E4168" s="63">
        <v>3</v>
      </c>
      <c r="F4168" s="63">
        <v>2024</v>
      </c>
      <c r="G4168" s="391">
        <v>13</v>
      </c>
      <c r="H4168" s="391">
        <v>8.2577765378713919E-2</v>
      </c>
      <c r="I4168" s="391">
        <v>1.0735109499232809</v>
      </c>
      <c r="J4168" s="391">
        <v>0</v>
      </c>
      <c r="K4168" s="63" t="s">
        <v>304</v>
      </c>
      <c r="L4168" s="63" t="s">
        <v>41</v>
      </c>
      <c r="M4168" s="63" t="s">
        <v>241</v>
      </c>
      <c r="N4168" s="63" t="s">
        <v>54</v>
      </c>
      <c r="O4168" s="63" t="s">
        <v>55</v>
      </c>
      <c r="P4168" s="63" t="s">
        <v>46</v>
      </c>
      <c r="Q4168" s="63" t="s">
        <v>56</v>
      </c>
    </row>
    <row r="4169" spans="1:17">
      <c r="A4169" s="63" t="s">
        <v>304</v>
      </c>
      <c r="B4169" s="63" t="s">
        <v>9</v>
      </c>
      <c r="D4169" s="390">
        <v>45383</v>
      </c>
      <c r="E4169" s="63">
        <v>4</v>
      </c>
      <c r="F4169" s="63">
        <v>2024</v>
      </c>
      <c r="G4169" s="391">
        <v>13</v>
      </c>
      <c r="H4169" s="391">
        <v>8.3333333333333329E-2</v>
      </c>
      <c r="I4169" s="391">
        <v>1.0833333333333333</v>
      </c>
      <c r="J4169" s="391">
        <v>0</v>
      </c>
      <c r="K4169" s="63" t="s">
        <v>304</v>
      </c>
      <c r="L4169" s="63" t="s">
        <v>41</v>
      </c>
      <c r="M4169" s="63" t="s">
        <v>241</v>
      </c>
      <c r="N4169" s="63" t="s">
        <v>54</v>
      </c>
      <c r="O4169" s="63" t="s">
        <v>55</v>
      </c>
      <c r="P4169" s="63" t="s">
        <v>46</v>
      </c>
      <c r="Q4169" s="63" t="s">
        <v>56</v>
      </c>
    </row>
    <row r="4170" spans="1:17">
      <c r="A4170" s="63" t="s">
        <v>304</v>
      </c>
      <c r="B4170" s="63" t="s">
        <v>9</v>
      </c>
      <c r="D4170" s="390">
        <v>45413</v>
      </c>
      <c r="E4170" s="63">
        <v>5</v>
      </c>
      <c r="F4170" s="63">
        <v>2024</v>
      </c>
      <c r="G4170" s="391">
        <v>13</v>
      </c>
      <c r="H4170" s="391">
        <v>8.3333333333333329E-2</v>
      </c>
      <c r="I4170" s="391">
        <v>1.0833333333333333</v>
      </c>
      <c r="J4170" s="391">
        <v>0</v>
      </c>
      <c r="K4170" s="63" t="s">
        <v>304</v>
      </c>
      <c r="L4170" s="63" t="s">
        <v>41</v>
      </c>
      <c r="M4170" s="63" t="s">
        <v>241</v>
      </c>
      <c r="N4170" s="63" t="s">
        <v>54</v>
      </c>
      <c r="O4170" s="63" t="s">
        <v>55</v>
      </c>
      <c r="P4170" s="63" t="s">
        <v>46</v>
      </c>
      <c r="Q4170" s="63" t="s">
        <v>56</v>
      </c>
    </row>
    <row r="4171" spans="1:17">
      <c r="A4171" s="63" t="s">
        <v>304</v>
      </c>
      <c r="B4171" s="63" t="s">
        <v>9</v>
      </c>
      <c r="D4171" s="390">
        <v>45444</v>
      </c>
      <c r="E4171" s="63">
        <v>6</v>
      </c>
      <c r="F4171" s="63">
        <v>2024</v>
      </c>
      <c r="G4171" s="391">
        <v>13</v>
      </c>
      <c r="H4171" s="391">
        <v>8.3333333333333329E-2</v>
      </c>
      <c r="I4171" s="391">
        <v>1.0833333333333333</v>
      </c>
      <c r="J4171" s="391">
        <v>0</v>
      </c>
      <c r="K4171" s="63" t="s">
        <v>304</v>
      </c>
      <c r="L4171" s="63" t="s">
        <v>41</v>
      </c>
      <c r="M4171" s="63" t="s">
        <v>241</v>
      </c>
      <c r="N4171" s="63" t="s">
        <v>54</v>
      </c>
      <c r="O4171" s="63" t="s">
        <v>55</v>
      </c>
      <c r="P4171" s="63" t="s">
        <v>46</v>
      </c>
      <c r="Q4171" s="63" t="s">
        <v>56</v>
      </c>
    </row>
    <row r="4172" spans="1:17">
      <c r="A4172" s="63" t="s">
        <v>304</v>
      </c>
      <c r="B4172" s="63" t="s">
        <v>9</v>
      </c>
      <c r="D4172" s="390">
        <v>45474</v>
      </c>
      <c r="E4172" s="63">
        <v>7</v>
      </c>
      <c r="F4172" s="63">
        <v>2024</v>
      </c>
      <c r="G4172" s="391">
        <v>13</v>
      </c>
      <c r="H4172" s="391">
        <v>8.3333333333333329E-2</v>
      </c>
      <c r="I4172" s="391">
        <v>1.0833333333333333</v>
      </c>
      <c r="J4172" s="391">
        <v>0</v>
      </c>
      <c r="K4172" s="63" t="s">
        <v>304</v>
      </c>
      <c r="L4172" s="63" t="s">
        <v>41</v>
      </c>
      <c r="M4172" s="63" t="s">
        <v>241</v>
      </c>
      <c r="N4172" s="63" t="s">
        <v>54</v>
      </c>
      <c r="O4172" s="63" t="s">
        <v>55</v>
      </c>
      <c r="P4172" s="63" t="s">
        <v>46</v>
      </c>
      <c r="Q4172" s="63" t="s">
        <v>56</v>
      </c>
    </row>
    <row r="4173" spans="1:17">
      <c r="A4173" s="63" t="s">
        <v>304</v>
      </c>
      <c r="B4173" s="63" t="s">
        <v>9</v>
      </c>
      <c r="D4173" s="390">
        <v>45505</v>
      </c>
      <c r="E4173" s="63">
        <v>8</v>
      </c>
      <c r="F4173" s="63">
        <v>2024</v>
      </c>
      <c r="G4173" s="391">
        <v>13</v>
      </c>
      <c r="H4173" s="391">
        <v>8.3333333333333329E-2</v>
      </c>
      <c r="I4173" s="391">
        <v>1.0833333333333333</v>
      </c>
      <c r="J4173" s="391">
        <v>0</v>
      </c>
      <c r="K4173" s="63" t="s">
        <v>304</v>
      </c>
      <c r="L4173" s="63" t="s">
        <v>41</v>
      </c>
      <c r="M4173" s="63" t="s">
        <v>241</v>
      </c>
      <c r="N4173" s="63" t="s">
        <v>54</v>
      </c>
      <c r="O4173" s="63" t="s">
        <v>55</v>
      </c>
      <c r="P4173" s="63" t="s">
        <v>46</v>
      </c>
      <c r="Q4173" s="63" t="s">
        <v>56</v>
      </c>
    </row>
    <row r="4174" spans="1:17">
      <c r="A4174" s="63" t="s">
        <v>304</v>
      </c>
      <c r="B4174" s="63" t="s">
        <v>9</v>
      </c>
      <c r="D4174" s="390">
        <v>45536</v>
      </c>
      <c r="E4174" s="63">
        <v>9</v>
      </c>
      <c r="F4174" s="63">
        <v>2024</v>
      </c>
      <c r="G4174" s="391">
        <v>13</v>
      </c>
      <c r="H4174" s="391">
        <v>8.3333333333333329E-2</v>
      </c>
      <c r="J4174" s="391">
        <v>0</v>
      </c>
      <c r="K4174" s="63" t="s">
        <v>304</v>
      </c>
      <c r="L4174" s="63" t="s">
        <v>41</v>
      </c>
      <c r="M4174" s="63" t="s">
        <v>241</v>
      </c>
      <c r="N4174" s="63" t="s">
        <v>54</v>
      </c>
      <c r="O4174" s="63" t="s">
        <v>55</v>
      </c>
      <c r="P4174" s="63" t="s">
        <v>46</v>
      </c>
      <c r="Q4174" s="63" t="s">
        <v>56</v>
      </c>
    </row>
    <row r="4175" spans="1:17">
      <c r="A4175" s="63" t="s">
        <v>304</v>
      </c>
      <c r="B4175" s="63" t="s">
        <v>9</v>
      </c>
      <c r="D4175" s="390">
        <v>45566</v>
      </c>
      <c r="E4175" s="63">
        <v>10</v>
      </c>
      <c r="F4175" s="63">
        <v>2024</v>
      </c>
      <c r="G4175" s="391">
        <v>13</v>
      </c>
      <c r="H4175" s="391">
        <v>9.9999999999999992E-2</v>
      </c>
      <c r="J4175" s="391">
        <v>0</v>
      </c>
      <c r="K4175" s="63" t="s">
        <v>304</v>
      </c>
      <c r="L4175" s="63" t="s">
        <v>41</v>
      </c>
      <c r="M4175" s="63" t="s">
        <v>241</v>
      </c>
      <c r="N4175" s="63" t="s">
        <v>54</v>
      </c>
      <c r="O4175" s="63" t="s">
        <v>55</v>
      </c>
      <c r="P4175" s="63" t="s">
        <v>46</v>
      </c>
      <c r="Q4175" s="63" t="s">
        <v>56</v>
      </c>
    </row>
    <row r="4176" spans="1:17">
      <c r="A4176" s="63" t="s">
        <v>304</v>
      </c>
      <c r="B4176" s="63" t="s">
        <v>9</v>
      </c>
      <c r="D4176" s="390">
        <v>45597</v>
      </c>
      <c r="E4176" s="63">
        <v>11</v>
      </c>
      <c r="F4176" s="63">
        <v>2024</v>
      </c>
      <c r="G4176" s="391">
        <v>13</v>
      </c>
      <c r="H4176" s="391">
        <v>9.9999999999999992E-2</v>
      </c>
      <c r="J4176" s="391">
        <v>0</v>
      </c>
      <c r="K4176" s="63" t="s">
        <v>304</v>
      </c>
      <c r="L4176" s="63" t="s">
        <v>41</v>
      </c>
      <c r="M4176" s="63" t="s">
        <v>241</v>
      </c>
      <c r="N4176" s="63" t="s">
        <v>54</v>
      </c>
      <c r="O4176" s="63" t="s">
        <v>55</v>
      </c>
      <c r="P4176" s="63" t="s">
        <v>46</v>
      </c>
      <c r="Q4176" s="63" t="s">
        <v>56</v>
      </c>
    </row>
    <row r="4177" spans="1:17">
      <c r="A4177" s="63" t="s">
        <v>304</v>
      </c>
      <c r="B4177" s="63" t="s">
        <v>9</v>
      </c>
      <c r="D4177" s="390">
        <v>45627</v>
      </c>
      <c r="E4177" s="63">
        <v>12</v>
      </c>
      <c r="F4177" s="63">
        <v>2024</v>
      </c>
      <c r="G4177" s="391">
        <v>13</v>
      </c>
      <c r="H4177" s="391">
        <v>9.9999999999999992E-2</v>
      </c>
      <c r="J4177" s="391">
        <v>0</v>
      </c>
      <c r="K4177" s="63" t="s">
        <v>304</v>
      </c>
      <c r="L4177" s="63" t="s">
        <v>41</v>
      </c>
      <c r="M4177" s="63" t="s">
        <v>241</v>
      </c>
      <c r="N4177" s="63" t="s">
        <v>54</v>
      </c>
      <c r="O4177" s="63" t="s">
        <v>55</v>
      </c>
      <c r="P4177" s="63" t="s">
        <v>46</v>
      </c>
      <c r="Q4177" s="63" t="s">
        <v>56</v>
      </c>
    </row>
    <row r="4178" spans="1:17">
      <c r="A4178" s="63" t="s">
        <v>304</v>
      </c>
      <c r="B4178" s="63" t="s">
        <v>10</v>
      </c>
      <c r="D4178" s="390">
        <v>45292</v>
      </c>
      <c r="E4178" s="63">
        <v>1</v>
      </c>
      <c r="F4178" s="63">
        <v>2024</v>
      </c>
      <c r="G4178" s="391">
        <v>13</v>
      </c>
      <c r="H4178" s="391">
        <v>3.4872367136281217E-2</v>
      </c>
      <c r="I4178" s="391">
        <v>0.4533407727716558</v>
      </c>
      <c r="J4178" s="391">
        <v>0</v>
      </c>
      <c r="K4178" s="63" t="s">
        <v>304</v>
      </c>
      <c r="L4178" s="63" t="s">
        <v>41</v>
      </c>
      <c r="M4178" s="63" t="s">
        <v>241</v>
      </c>
      <c r="N4178" s="63" t="s">
        <v>54</v>
      </c>
      <c r="O4178" s="63" t="s">
        <v>55</v>
      </c>
      <c r="P4178" s="63" t="s">
        <v>46</v>
      </c>
      <c r="Q4178" s="63" t="s">
        <v>56</v>
      </c>
    </row>
    <row r="4179" spans="1:17">
      <c r="A4179" s="63" t="s">
        <v>304</v>
      </c>
      <c r="B4179" s="63" t="s">
        <v>10</v>
      </c>
      <c r="D4179" s="390">
        <v>45323</v>
      </c>
      <c r="E4179" s="63">
        <v>2</v>
      </c>
      <c r="F4179" s="63">
        <v>2024</v>
      </c>
      <c r="G4179" s="391">
        <v>13</v>
      </c>
      <c r="H4179" s="391">
        <v>8.2577765378713919E-2</v>
      </c>
      <c r="I4179" s="391">
        <v>1.0735109499232809</v>
      </c>
      <c r="J4179" s="391">
        <v>0</v>
      </c>
      <c r="K4179" s="63" t="s">
        <v>304</v>
      </c>
      <c r="L4179" s="63" t="s">
        <v>41</v>
      </c>
      <c r="M4179" s="63" t="s">
        <v>241</v>
      </c>
      <c r="N4179" s="63" t="s">
        <v>54</v>
      </c>
      <c r="O4179" s="63" t="s">
        <v>55</v>
      </c>
      <c r="P4179" s="63" t="s">
        <v>46</v>
      </c>
      <c r="Q4179" s="63" t="s">
        <v>56</v>
      </c>
    </row>
    <row r="4180" spans="1:17">
      <c r="A4180" s="63" t="s">
        <v>304</v>
      </c>
      <c r="B4180" s="63" t="s">
        <v>10</v>
      </c>
      <c r="D4180" s="390">
        <v>45352</v>
      </c>
      <c r="E4180" s="63">
        <v>3</v>
      </c>
      <c r="F4180" s="63">
        <v>2024</v>
      </c>
      <c r="G4180" s="391">
        <v>13</v>
      </c>
      <c r="H4180" s="391">
        <v>8.2577765378713919E-2</v>
      </c>
      <c r="I4180" s="391">
        <v>1.0735109499232809</v>
      </c>
      <c r="J4180" s="391">
        <v>0</v>
      </c>
      <c r="K4180" s="63" t="s">
        <v>304</v>
      </c>
      <c r="L4180" s="63" t="s">
        <v>41</v>
      </c>
      <c r="M4180" s="63" t="s">
        <v>241</v>
      </c>
      <c r="N4180" s="63" t="s">
        <v>54</v>
      </c>
      <c r="O4180" s="63" t="s">
        <v>55</v>
      </c>
      <c r="P4180" s="63" t="s">
        <v>46</v>
      </c>
      <c r="Q4180" s="63" t="s">
        <v>56</v>
      </c>
    </row>
    <row r="4181" spans="1:17">
      <c r="A4181" s="63" t="s">
        <v>304</v>
      </c>
      <c r="B4181" s="63" t="s">
        <v>10</v>
      </c>
      <c r="D4181" s="390">
        <v>45383</v>
      </c>
      <c r="E4181" s="63">
        <v>4</v>
      </c>
      <c r="F4181" s="63">
        <v>2024</v>
      </c>
      <c r="G4181" s="391">
        <v>13</v>
      </c>
      <c r="H4181" s="391">
        <v>8.3333333333333329E-2</v>
      </c>
      <c r="I4181" s="391">
        <v>1.0833333333333333</v>
      </c>
      <c r="J4181" s="391">
        <v>0</v>
      </c>
      <c r="K4181" s="63" t="s">
        <v>304</v>
      </c>
      <c r="L4181" s="63" t="s">
        <v>41</v>
      </c>
      <c r="M4181" s="63" t="s">
        <v>241</v>
      </c>
      <c r="N4181" s="63" t="s">
        <v>54</v>
      </c>
      <c r="O4181" s="63" t="s">
        <v>55</v>
      </c>
      <c r="P4181" s="63" t="s">
        <v>46</v>
      </c>
      <c r="Q4181" s="63" t="s">
        <v>56</v>
      </c>
    </row>
    <row r="4182" spans="1:17">
      <c r="A4182" s="63" t="s">
        <v>304</v>
      </c>
      <c r="B4182" s="63" t="s">
        <v>10</v>
      </c>
      <c r="D4182" s="390">
        <v>45413</v>
      </c>
      <c r="E4182" s="63">
        <v>5</v>
      </c>
      <c r="F4182" s="63">
        <v>2024</v>
      </c>
      <c r="G4182" s="391">
        <v>13</v>
      </c>
      <c r="H4182" s="391">
        <v>8.3333333333333329E-2</v>
      </c>
      <c r="I4182" s="391">
        <v>1.0833333333333333</v>
      </c>
      <c r="J4182" s="391">
        <v>0</v>
      </c>
      <c r="K4182" s="63" t="s">
        <v>304</v>
      </c>
      <c r="L4182" s="63" t="s">
        <v>41</v>
      </c>
      <c r="M4182" s="63" t="s">
        <v>241</v>
      </c>
      <c r="N4182" s="63" t="s">
        <v>54</v>
      </c>
      <c r="O4182" s="63" t="s">
        <v>55</v>
      </c>
      <c r="P4182" s="63" t="s">
        <v>46</v>
      </c>
      <c r="Q4182" s="63" t="s">
        <v>56</v>
      </c>
    </row>
    <row r="4183" spans="1:17">
      <c r="A4183" s="63" t="s">
        <v>304</v>
      </c>
      <c r="B4183" s="63" t="s">
        <v>10</v>
      </c>
      <c r="D4183" s="390">
        <v>45444</v>
      </c>
      <c r="E4183" s="63">
        <v>6</v>
      </c>
      <c r="F4183" s="63">
        <v>2024</v>
      </c>
      <c r="G4183" s="391">
        <v>13</v>
      </c>
      <c r="H4183" s="391">
        <v>8.3333333333333329E-2</v>
      </c>
      <c r="I4183" s="391">
        <v>1.0833333333333333</v>
      </c>
      <c r="J4183" s="391">
        <v>0</v>
      </c>
      <c r="K4183" s="63" t="s">
        <v>304</v>
      </c>
      <c r="L4183" s="63" t="s">
        <v>41</v>
      </c>
      <c r="M4183" s="63" t="s">
        <v>241</v>
      </c>
      <c r="N4183" s="63" t="s">
        <v>54</v>
      </c>
      <c r="O4183" s="63" t="s">
        <v>55</v>
      </c>
      <c r="P4183" s="63" t="s">
        <v>46</v>
      </c>
      <c r="Q4183" s="63" t="s">
        <v>56</v>
      </c>
    </row>
    <row r="4184" spans="1:17">
      <c r="A4184" s="63" t="s">
        <v>304</v>
      </c>
      <c r="B4184" s="63" t="s">
        <v>10</v>
      </c>
      <c r="D4184" s="390">
        <v>45474</v>
      </c>
      <c r="E4184" s="63">
        <v>7</v>
      </c>
      <c r="F4184" s="63">
        <v>2024</v>
      </c>
      <c r="G4184" s="391">
        <v>13</v>
      </c>
      <c r="H4184" s="391">
        <v>8.3333333333333329E-2</v>
      </c>
      <c r="I4184" s="391">
        <v>1.0833333333333333</v>
      </c>
      <c r="J4184" s="391">
        <v>0</v>
      </c>
      <c r="K4184" s="63" t="s">
        <v>304</v>
      </c>
      <c r="L4184" s="63" t="s">
        <v>41</v>
      </c>
      <c r="M4184" s="63" t="s">
        <v>241</v>
      </c>
      <c r="N4184" s="63" t="s">
        <v>54</v>
      </c>
      <c r="O4184" s="63" t="s">
        <v>55</v>
      </c>
      <c r="P4184" s="63" t="s">
        <v>46</v>
      </c>
      <c r="Q4184" s="63" t="s">
        <v>56</v>
      </c>
    </row>
    <row r="4185" spans="1:17">
      <c r="A4185" s="63" t="s">
        <v>304</v>
      </c>
      <c r="B4185" s="63" t="s">
        <v>10</v>
      </c>
      <c r="D4185" s="390">
        <v>45505</v>
      </c>
      <c r="E4185" s="63">
        <v>8</v>
      </c>
      <c r="F4185" s="63">
        <v>2024</v>
      </c>
      <c r="G4185" s="391">
        <v>13</v>
      </c>
      <c r="H4185" s="391">
        <v>8.3333333333333329E-2</v>
      </c>
      <c r="I4185" s="391">
        <v>1.0833333333333333</v>
      </c>
      <c r="J4185" s="391">
        <v>0</v>
      </c>
      <c r="K4185" s="63" t="s">
        <v>304</v>
      </c>
      <c r="L4185" s="63" t="s">
        <v>41</v>
      </c>
      <c r="M4185" s="63" t="s">
        <v>241</v>
      </c>
      <c r="N4185" s="63" t="s">
        <v>54</v>
      </c>
      <c r="O4185" s="63" t="s">
        <v>55</v>
      </c>
      <c r="P4185" s="63" t="s">
        <v>46</v>
      </c>
      <c r="Q4185" s="63" t="s">
        <v>56</v>
      </c>
    </row>
    <row r="4186" spans="1:17">
      <c r="A4186" s="63" t="s">
        <v>304</v>
      </c>
      <c r="B4186" s="63" t="s">
        <v>10</v>
      </c>
      <c r="D4186" s="390">
        <v>45536</v>
      </c>
      <c r="E4186" s="63">
        <v>9</v>
      </c>
      <c r="F4186" s="63">
        <v>2024</v>
      </c>
      <c r="G4186" s="391">
        <v>13</v>
      </c>
      <c r="H4186" s="391">
        <v>8.3333333333333329E-2</v>
      </c>
      <c r="J4186" s="391">
        <v>0</v>
      </c>
      <c r="K4186" s="63" t="s">
        <v>304</v>
      </c>
      <c r="L4186" s="63" t="s">
        <v>41</v>
      </c>
      <c r="M4186" s="63" t="s">
        <v>241</v>
      </c>
      <c r="N4186" s="63" t="s">
        <v>54</v>
      </c>
      <c r="O4186" s="63" t="s">
        <v>55</v>
      </c>
      <c r="P4186" s="63" t="s">
        <v>46</v>
      </c>
      <c r="Q4186" s="63" t="s">
        <v>56</v>
      </c>
    </row>
    <row r="4187" spans="1:17">
      <c r="A4187" s="63" t="s">
        <v>304</v>
      </c>
      <c r="B4187" s="63" t="s">
        <v>10</v>
      </c>
      <c r="D4187" s="390">
        <v>45566</v>
      </c>
      <c r="E4187" s="63">
        <v>10</v>
      </c>
      <c r="F4187" s="63">
        <v>2024</v>
      </c>
      <c r="G4187" s="391">
        <v>13</v>
      </c>
      <c r="H4187" s="391">
        <v>9.9999999999999992E-2</v>
      </c>
      <c r="J4187" s="391">
        <v>0</v>
      </c>
      <c r="K4187" s="63" t="s">
        <v>304</v>
      </c>
      <c r="L4187" s="63" t="s">
        <v>41</v>
      </c>
      <c r="M4187" s="63" t="s">
        <v>241</v>
      </c>
      <c r="N4187" s="63" t="s">
        <v>54</v>
      </c>
      <c r="O4187" s="63" t="s">
        <v>55</v>
      </c>
      <c r="P4187" s="63" t="s">
        <v>46</v>
      </c>
      <c r="Q4187" s="63" t="s">
        <v>56</v>
      </c>
    </row>
    <row r="4188" spans="1:17">
      <c r="A4188" s="63" t="s">
        <v>304</v>
      </c>
      <c r="B4188" s="63" t="s">
        <v>10</v>
      </c>
      <c r="D4188" s="390">
        <v>45597</v>
      </c>
      <c r="E4188" s="63">
        <v>11</v>
      </c>
      <c r="F4188" s="63">
        <v>2024</v>
      </c>
      <c r="G4188" s="391">
        <v>13</v>
      </c>
      <c r="H4188" s="391">
        <v>9.9999999999999992E-2</v>
      </c>
      <c r="J4188" s="391">
        <v>0</v>
      </c>
      <c r="K4188" s="63" t="s">
        <v>304</v>
      </c>
      <c r="L4188" s="63" t="s">
        <v>41</v>
      </c>
      <c r="M4188" s="63" t="s">
        <v>241</v>
      </c>
      <c r="N4188" s="63" t="s">
        <v>54</v>
      </c>
      <c r="O4188" s="63" t="s">
        <v>55</v>
      </c>
      <c r="P4188" s="63" t="s">
        <v>46</v>
      </c>
      <c r="Q4188" s="63" t="s">
        <v>56</v>
      </c>
    </row>
    <row r="4189" spans="1:17">
      <c r="A4189" s="63" t="s">
        <v>304</v>
      </c>
      <c r="B4189" s="63" t="s">
        <v>10</v>
      </c>
      <c r="D4189" s="390">
        <v>45627</v>
      </c>
      <c r="E4189" s="63">
        <v>12</v>
      </c>
      <c r="F4189" s="63">
        <v>2024</v>
      </c>
      <c r="G4189" s="391">
        <v>13</v>
      </c>
      <c r="H4189" s="391">
        <v>9.9999999999999992E-2</v>
      </c>
      <c r="J4189" s="391">
        <v>0</v>
      </c>
      <c r="K4189" s="63" t="s">
        <v>304</v>
      </c>
      <c r="L4189" s="63" t="s">
        <v>41</v>
      </c>
      <c r="M4189" s="63" t="s">
        <v>241</v>
      </c>
      <c r="N4189" s="63" t="s">
        <v>54</v>
      </c>
      <c r="O4189" s="63" t="s">
        <v>55</v>
      </c>
      <c r="P4189" s="63" t="s">
        <v>46</v>
      </c>
      <c r="Q4189" s="63" t="s">
        <v>56</v>
      </c>
    </row>
    <row r="4190" spans="1:17">
      <c r="A4190" s="63" t="s">
        <v>304</v>
      </c>
      <c r="B4190" s="63" t="s">
        <v>5</v>
      </c>
      <c r="D4190" s="390">
        <v>45292</v>
      </c>
      <c r="E4190" s="63">
        <v>1</v>
      </c>
      <c r="F4190" s="63">
        <v>2024</v>
      </c>
      <c r="G4190" s="391">
        <v>13</v>
      </c>
      <c r="H4190" s="391">
        <v>3.4872367136281217E-2</v>
      </c>
      <c r="I4190" s="391">
        <v>0.4533407727716558</v>
      </c>
      <c r="J4190" s="391">
        <v>0</v>
      </c>
      <c r="K4190" s="63" t="s">
        <v>304</v>
      </c>
      <c r="L4190" s="63" t="s">
        <v>41</v>
      </c>
      <c r="M4190" s="63" t="s">
        <v>241</v>
      </c>
      <c r="N4190" s="63" t="s">
        <v>54</v>
      </c>
      <c r="O4190" s="63" t="s">
        <v>55</v>
      </c>
      <c r="P4190" s="63" t="s">
        <v>46</v>
      </c>
      <c r="Q4190" s="63" t="s">
        <v>56</v>
      </c>
    </row>
    <row r="4191" spans="1:17">
      <c r="A4191" s="63" t="s">
        <v>304</v>
      </c>
      <c r="B4191" s="63" t="s">
        <v>5</v>
      </c>
      <c r="D4191" s="390">
        <v>45323</v>
      </c>
      <c r="E4191" s="63">
        <v>2</v>
      </c>
      <c r="F4191" s="63">
        <v>2024</v>
      </c>
      <c r="G4191" s="391">
        <v>13</v>
      </c>
      <c r="H4191" s="391">
        <v>8.2577765378713919E-2</v>
      </c>
      <c r="I4191" s="391">
        <v>1.0735109499232809</v>
      </c>
      <c r="J4191" s="391">
        <v>0</v>
      </c>
      <c r="K4191" s="63" t="s">
        <v>304</v>
      </c>
      <c r="L4191" s="63" t="s">
        <v>41</v>
      </c>
      <c r="M4191" s="63" t="s">
        <v>241</v>
      </c>
      <c r="N4191" s="63" t="s">
        <v>54</v>
      </c>
      <c r="O4191" s="63" t="s">
        <v>55</v>
      </c>
      <c r="P4191" s="63" t="s">
        <v>46</v>
      </c>
      <c r="Q4191" s="63" t="s">
        <v>56</v>
      </c>
    </row>
    <row r="4192" spans="1:17">
      <c r="A4192" s="63" t="s">
        <v>304</v>
      </c>
      <c r="B4192" s="63" t="s">
        <v>5</v>
      </c>
      <c r="D4192" s="390">
        <v>45352</v>
      </c>
      <c r="E4192" s="63">
        <v>3</v>
      </c>
      <c r="F4192" s="63">
        <v>2024</v>
      </c>
      <c r="G4192" s="391">
        <v>13</v>
      </c>
      <c r="H4192" s="391">
        <v>8.2577765378713919E-2</v>
      </c>
      <c r="I4192" s="391">
        <v>1.0735109499232809</v>
      </c>
      <c r="J4192" s="391">
        <v>0</v>
      </c>
      <c r="K4192" s="63" t="s">
        <v>304</v>
      </c>
      <c r="L4192" s="63" t="s">
        <v>41</v>
      </c>
      <c r="M4192" s="63" t="s">
        <v>241</v>
      </c>
      <c r="N4192" s="63" t="s">
        <v>54</v>
      </c>
      <c r="O4192" s="63" t="s">
        <v>55</v>
      </c>
      <c r="P4192" s="63" t="s">
        <v>46</v>
      </c>
      <c r="Q4192" s="63" t="s">
        <v>56</v>
      </c>
    </row>
    <row r="4193" spans="1:17">
      <c r="A4193" s="63" t="s">
        <v>304</v>
      </c>
      <c r="B4193" s="63" t="s">
        <v>5</v>
      </c>
      <c r="D4193" s="390">
        <v>45383</v>
      </c>
      <c r="E4193" s="63">
        <v>4</v>
      </c>
      <c r="F4193" s="63">
        <v>2024</v>
      </c>
      <c r="G4193" s="391">
        <v>13</v>
      </c>
      <c r="H4193" s="391">
        <v>8.3333333333333329E-2</v>
      </c>
      <c r="I4193" s="391">
        <v>1.0833333333333333</v>
      </c>
      <c r="J4193" s="391">
        <v>0</v>
      </c>
      <c r="K4193" s="63" t="s">
        <v>304</v>
      </c>
      <c r="L4193" s="63" t="s">
        <v>41</v>
      </c>
      <c r="M4193" s="63" t="s">
        <v>241</v>
      </c>
      <c r="N4193" s="63" t="s">
        <v>54</v>
      </c>
      <c r="O4193" s="63" t="s">
        <v>55</v>
      </c>
      <c r="P4193" s="63" t="s">
        <v>46</v>
      </c>
      <c r="Q4193" s="63" t="s">
        <v>56</v>
      </c>
    </row>
    <row r="4194" spans="1:17">
      <c r="A4194" s="63" t="s">
        <v>304</v>
      </c>
      <c r="B4194" s="63" t="s">
        <v>5</v>
      </c>
      <c r="D4194" s="390">
        <v>45413</v>
      </c>
      <c r="E4194" s="63">
        <v>5</v>
      </c>
      <c r="F4194" s="63">
        <v>2024</v>
      </c>
      <c r="G4194" s="391">
        <v>13</v>
      </c>
      <c r="H4194" s="391">
        <v>8.3333333333333329E-2</v>
      </c>
      <c r="I4194" s="391">
        <v>1.0833333333333333</v>
      </c>
      <c r="J4194" s="391">
        <v>0</v>
      </c>
      <c r="K4194" s="63" t="s">
        <v>304</v>
      </c>
      <c r="L4194" s="63" t="s">
        <v>41</v>
      </c>
      <c r="M4194" s="63" t="s">
        <v>241</v>
      </c>
      <c r="N4194" s="63" t="s">
        <v>54</v>
      </c>
      <c r="O4194" s="63" t="s">
        <v>55</v>
      </c>
      <c r="P4194" s="63" t="s">
        <v>46</v>
      </c>
      <c r="Q4194" s="63" t="s">
        <v>56</v>
      </c>
    </row>
    <row r="4195" spans="1:17">
      <c r="A4195" s="63" t="s">
        <v>304</v>
      </c>
      <c r="B4195" s="63" t="s">
        <v>5</v>
      </c>
      <c r="D4195" s="390">
        <v>45444</v>
      </c>
      <c r="E4195" s="63">
        <v>6</v>
      </c>
      <c r="F4195" s="63">
        <v>2024</v>
      </c>
      <c r="G4195" s="391">
        <v>13</v>
      </c>
      <c r="H4195" s="391">
        <v>8.3333333333333329E-2</v>
      </c>
      <c r="I4195" s="391">
        <v>1.0833333333333333</v>
      </c>
      <c r="J4195" s="391">
        <v>0</v>
      </c>
      <c r="K4195" s="63" t="s">
        <v>304</v>
      </c>
      <c r="L4195" s="63" t="s">
        <v>41</v>
      </c>
      <c r="M4195" s="63" t="s">
        <v>241</v>
      </c>
      <c r="N4195" s="63" t="s">
        <v>54</v>
      </c>
      <c r="O4195" s="63" t="s">
        <v>55</v>
      </c>
      <c r="P4195" s="63" t="s">
        <v>46</v>
      </c>
      <c r="Q4195" s="63" t="s">
        <v>56</v>
      </c>
    </row>
    <row r="4196" spans="1:17">
      <c r="A4196" s="63" t="s">
        <v>304</v>
      </c>
      <c r="B4196" s="63" t="s">
        <v>5</v>
      </c>
      <c r="D4196" s="390">
        <v>45474</v>
      </c>
      <c r="E4196" s="63">
        <v>7</v>
      </c>
      <c r="F4196" s="63">
        <v>2024</v>
      </c>
      <c r="G4196" s="391">
        <v>13</v>
      </c>
      <c r="H4196" s="391">
        <v>8.3333333333333329E-2</v>
      </c>
      <c r="I4196" s="391">
        <v>1.0833333333333333</v>
      </c>
      <c r="J4196" s="391">
        <v>0</v>
      </c>
      <c r="K4196" s="63" t="s">
        <v>304</v>
      </c>
      <c r="L4196" s="63" t="s">
        <v>41</v>
      </c>
      <c r="M4196" s="63" t="s">
        <v>241</v>
      </c>
      <c r="N4196" s="63" t="s">
        <v>54</v>
      </c>
      <c r="O4196" s="63" t="s">
        <v>55</v>
      </c>
      <c r="P4196" s="63" t="s">
        <v>46</v>
      </c>
      <c r="Q4196" s="63" t="s">
        <v>56</v>
      </c>
    </row>
    <row r="4197" spans="1:17">
      <c r="A4197" s="63" t="s">
        <v>304</v>
      </c>
      <c r="B4197" s="63" t="s">
        <v>5</v>
      </c>
      <c r="D4197" s="390">
        <v>45505</v>
      </c>
      <c r="E4197" s="63">
        <v>8</v>
      </c>
      <c r="F4197" s="63">
        <v>2024</v>
      </c>
      <c r="G4197" s="391">
        <v>13</v>
      </c>
      <c r="H4197" s="391">
        <v>8.3333333333333329E-2</v>
      </c>
      <c r="I4197" s="391">
        <v>1.0833333333333333</v>
      </c>
      <c r="J4197" s="391">
        <v>0</v>
      </c>
      <c r="K4197" s="63" t="s">
        <v>304</v>
      </c>
      <c r="L4197" s="63" t="s">
        <v>41</v>
      </c>
      <c r="M4197" s="63" t="s">
        <v>241</v>
      </c>
      <c r="N4197" s="63" t="s">
        <v>54</v>
      </c>
      <c r="O4197" s="63" t="s">
        <v>55</v>
      </c>
      <c r="P4197" s="63" t="s">
        <v>46</v>
      </c>
      <c r="Q4197" s="63" t="s">
        <v>56</v>
      </c>
    </row>
    <row r="4198" spans="1:17">
      <c r="A4198" s="63" t="s">
        <v>304</v>
      </c>
      <c r="B4198" s="63" t="s">
        <v>5</v>
      </c>
      <c r="D4198" s="390">
        <v>45536</v>
      </c>
      <c r="E4198" s="63">
        <v>9</v>
      </c>
      <c r="F4198" s="63">
        <v>2024</v>
      </c>
      <c r="G4198" s="391">
        <v>13</v>
      </c>
      <c r="H4198" s="391">
        <v>8.3333333333333329E-2</v>
      </c>
      <c r="J4198" s="391">
        <v>0</v>
      </c>
      <c r="K4198" s="63" t="s">
        <v>304</v>
      </c>
      <c r="L4198" s="63" t="s">
        <v>41</v>
      </c>
      <c r="M4198" s="63" t="s">
        <v>241</v>
      </c>
      <c r="N4198" s="63" t="s">
        <v>54</v>
      </c>
      <c r="O4198" s="63" t="s">
        <v>55</v>
      </c>
      <c r="P4198" s="63" t="s">
        <v>46</v>
      </c>
      <c r="Q4198" s="63" t="s">
        <v>56</v>
      </c>
    </row>
    <row r="4199" spans="1:17">
      <c r="A4199" s="63" t="s">
        <v>304</v>
      </c>
      <c r="B4199" s="63" t="s">
        <v>5</v>
      </c>
      <c r="D4199" s="390">
        <v>45566</v>
      </c>
      <c r="E4199" s="63">
        <v>10</v>
      </c>
      <c r="F4199" s="63">
        <v>2024</v>
      </c>
      <c r="G4199" s="391">
        <v>13</v>
      </c>
      <c r="H4199" s="391">
        <v>9.9999999999999992E-2</v>
      </c>
      <c r="J4199" s="391">
        <v>0</v>
      </c>
      <c r="K4199" s="63" t="s">
        <v>304</v>
      </c>
      <c r="L4199" s="63" t="s">
        <v>41</v>
      </c>
      <c r="M4199" s="63" t="s">
        <v>241</v>
      </c>
      <c r="N4199" s="63" t="s">
        <v>54</v>
      </c>
      <c r="O4199" s="63" t="s">
        <v>55</v>
      </c>
      <c r="P4199" s="63" t="s">
        <v>46</v>
      </c>
      <c r="Q4199" s="63" t="s">
        <v>56</v>
      </c>
    </row>
    <row r="4200" spans="1:17">
      <c r="A4200" s="63" t="s">
        <v>304</v>
      </c>
      <c r="B4200" s="63" t="s">
        <v>5</v>
      </c>
      <c r="D4200" s="390">
        <v>45597</v>
      </c>
      <c r="E4200" s="63">
        <v>11</v>
      </c>
      <c r="F4200" s="63">
        <v>2024</v>
      </c>
      <c r="G4200" s="391">
        <v>13</v>
      </c>
      <c r="H4200" s="391">
        <v>9.9999999999999992E-2</v>
      </c>
      <c r="J4200" s="391">
        <v>0</v>
      </c>
      <c r="K4200" s="63" t="s">
        <v>304</v>
      </c>
      <c r="L4200" s="63" t="s">
        <v>41</v>
      </c>
      <c r="M4200" s="63" t="s">
        <v>241</v>
      </c>
      <c r="N4200" s="63" t="s">
        <v>54</v>
      </c>
      <c r="O4200" s="63" t="s">
        <v>55</v>
      </c>
      <c r="P4200" s="63" t="s">
        <v>46</v>
      </c>
      <c r="Q4200" s="63" t="s">
        <v>56</v>
      </c>
    </row>
    <row r="4201" spans="1:17">
      <c r="A4201" s="63" t="s">
        <v>304</v>
      </c>
      <c r="B4201" s="63" t="s">
        <v>5</v>
      </c>
      <c r="D4201" s="390">
        <v>45627</v>
      </c>
      <c r="E4201" s="63">
        <v>12</v>
      </c>
      <c r="F4201" s="63">
        <v>2024</v>
      </c>
      <c r="G4201" s="391">
        <v>13</v>
      </c>
      <c r="H4201" s="391">
        <v>9.9999999999999992E-2</v>
      </c>
      <c r="J4201" s="391">
        <v>0</v>
      </c>
      <c r="K4201" s="63" t="s">
        <v>304</v>
      </c>
      <c r="L4201" s="63" t="s">
        <v>41</v>
      </c>
      <c r="M4201" s="63" t="s">
        <v>241</v>
      </c>
      <c r="N4201" s="63" t="s">
        <v>54</v>
      </c>
      <c r="O4201" s="63" t="s">
        <v>55</v>
      </c>
      <c r="P4201" s="63" t="s">
        <v>46</v>
      </c>
      <c r="Q4201" s="63" t="s">
        <v>56</v>
      </c>
    </row>
    <row r="4202" spans="1:17">
      <c r="A4202" s="63" t="s">
        <v>304</v>
      </c>
      <c r="B4202" s="63" t="s">
        <v>11</v>
      </c>
      <c r="D4202" s="390">
        <v>45292</v>
      </c>
      <c r="E4202" s="63">
        <v>1</v>
      </c>
      <c r="F4202" s="63">
        <v>2024</v>
      </c>
      <c r="G4202" s="391">
        <v>39</v>
      </c>
      <c r="H4202" s="391">
        <v>3.4872367136281217E-2</v>
      </c>
      <c r="I4202" s="391">
        <v>1.3600223183149676</v>
      </c>
      <c r="J4202" s="391">
        <v>0.57999999999999996</v>
      </c>
      <c r="K4202" s="63" t="s">
        <v>304</v>
      </c>
      <c r="L4202" s="63" t="s">
        <v>41</v>
      </c>
      <c r="M4202" s="63" t="s">
        <v>241</v>
      </c>
      <c r="N4202" s="63" t="s">
        <v>54</v>
      </c>
      <c r="O4202" s="63" t="s">
        <v>55</v>
      </c>
      <c r="P4202" s="63" t="s">
        <v>46</v>
      </c>
      <c r="Q4202" s="63" t="s">
        <v>56</v>
      </c>
    </row>
    <row r="4203" spans="1:17">
      <c r="A4203" s="63" t="s">
        <v>304</v>
      </c>
      <c r="B4203" s="63" t="s">
        <v>11</v>
      </c>
      <c r="D4203" s="390">
        <v>45323</v>
      </c>
      <c r="E4203" s="63">
        <v>2</v>
      </c>
      <c r="F4203" s="63">
        <v>2024</v>
      </c>
      <c r="G4203" s="391">
        <v>39</v>
      </c>
      <c r="H4203" s="391">
        <v>8.2577765378713919E-2</v>
      </c>
      <c r="I4203" s="391">
        <v>3.2205328497698429</v>
      </c>
      <c r="J4203" s="391">
        <v>0</v>
      </c>
      <c r="K4203" s="63" t="s">
        <v>304</v>
      </c>
      <c r="L4203" s="63" t="s">
        <v>41</v>
      </c>
      <c r="M4203" s="63" t="s">
        <v>241</v>
      </c>
      <c r="N4203" s="63" t="s">
        <v>54</v>
      </c>
      <c r="O4203" s="63" t="s">
        <v>55</v>
      </c>
      <c r="P4203" s="63" t="s">
        <v>46</v>
      </c>
      <c r="Q4203" s="63" t="s">
        <v>56</v>
      </c>
    </row>
    <row r="4204" spans="1:17">
      <c r="A4204" s="63" t="s">
        <v>304</v>
      </c>
      <c r="B4204" s="63" t="s">
        <v>11</v>
      </c>
      <c r="D4204" s="390">
        <v>45352</v>
      </c>
      <c r="E4204" s="63">
        <v>3</v>
      </c>
      <c r="F4204" s="63">
        <v>2024</v>
      </c>
      <c r="G4204" s="391">
        <v>39</v>
      </c>
      <c r="H4204" s="391">
        <v>8.2577765378713919E-2</v>
      </c>
      <c r="I4204" s="391">
        <v>3.2205328497698429</v>
      </c>
      <c r="J4204" s="391">
        <v>0</v>
      </c>
      <c r="K4204" s="63" t="s">
        <v>304</v>
      </c>
      <c r="L4204" s="63" t="s">
        <v>41</v>
      </c>
      <c r="M4204" s="63" t="s">
        <v>241</v>
      </c>
      <c r="N4204" s="63" t="s">
        <v>54</v>
      </c>
      <c r="O4204" s="63" t="s">
        <v>55</v>
      </c>
      <c r="P4204" s="63" t="s">
        <v>46</v>
      </c>
      <c r="Q4204" s="63" t="s">
        <v>56</v>
      </c>
    </row>
    <row r="4205" spans="1:17">
      <c r="A4205" s="63" t="s">
        <v>304</v>
      </c>
      <c r="B4205" s="63" t="s">
        <v>11</v>
      </c>
      <c r="D4205" s="390">
        <v>45383</v>
      </c>
      <c r="E4205" s="63">
        <v>4</v>
      </c>
      <c r="F4205" s="63">
        <v>2024</v>
      </c>
      <c r="G4205" s="391">
        <v>39</v>
      </c>
      <c r="H4205" s="391">
        <v>8.3333333333333329E-2</v>
      </c>
      <c r="I4205" s="391">
        <v>3.25</v>
      </c>
      <c r="J4205" s="391">
        <v>0</v>
      </c>
      <c r="K4205" s="63" t="s">
        <v>304</v>
      </c>
      <c r="L4205" s="63" t="s">
        <v>41</v>
      </c>
      <c r="M4205" s="63" t="s">
        <v>241</v>
      </c>
      <c r="N4205" s="63" t="s">
        <v>54</v>
      </c>
      <c r="O4205" s="63" t="s">
        <v>55</v>
      </c>
      <c r="P4205" s="63" t="s">
        <v>46</v>
      </c>
      <c r="Q4205" s="63" t="s">
        <v>56</v>
      </c>
    </row>
    <row r="4206" spans="1:17">
      <c r="A4206" s="63" t="s">
        <v>304</v>
      </c>
      <c r="B4206" s="63" t="s">
        <v>11</v>
      </c>
      <c r="D4206" s="390">
        <v>45413</v>
      </c>
      <c r="E4206" s="63">
        <v>5</v>
      </c>
      <c r="F4206" s="63">
        <v>2024</v>
      </c>
      <c r="G4206" s="391">
        <v>39</v>
      </c>
      <c r="H4206" s="391">
        <v>8.3333333333333329E-2</v>
      </c>
      <c r="I4206" s="391">
        <v>3.25</v>
      </c>
      <c r="J4206" s="391">
        <v>1.9025600000000004E-2</v>
      </c>
      <c r="K4206" s="63" t="s">
        <v>304</v>
      </c>
      <c r="L4206" s="63" t="s">
        <v>41</v>
      </c>
      <c r="M4206" s="63" t="s">
        <v>241</v>
      </c>
      <c r="N4206" s="63" t="s">
        <v>54</v>
      </c>
      <c r="O4206" s="63" t="s">
        <v>55</v>
      </c>
      <c r="P4206" s="63" t="s">
        <v>46</v>
      </c>
      <c r="Q4206" s="63" t="s">
        <v>56</v>
      </c>
    </row>
    <row r="4207" spans="1:17">
      <c r="A4207" s="63" t="s">
        <v>304</v>
      </c>
      <c r="B4207" s="63" t="s">
        <v>11</v>
      </c>
      <c r="D4207" s="390">
        <v>45444</v>
      </c>
      <c r="E4207" s="63">
        <v>6</v>
      </c>
      <c r="F4207" s="63">
        <v>2024</v>
      </c>
      <c r="G4207" s="391">
        <v>39</v>
      </c>
      <c r="H4207" s="391">
        <v>8.3333333333333329E-2</v>
      </c>
      <c r="I4207" s="391">
        <v>3.25</v>
      </c>
      <c r="J4207" s="391">
        <v>0</v>
      </c>
      <c r="K4207" s="63" t="s">
        <v>304</v>
      </c>
      <c r="L4207" s="63" t="s">
        <v>41</v>
      </c>
      <c r="M4207" s="63" t="s">
        <v>241</v>
      </c>
      <c r="N4207" s="63" t="s">
        <v>54</v>
      </c>
      <c r="O4207" s="63" t="s">
        <v>55</v>
      </c>
      <c r="P4207" s="63" t="s">
        <v>46</v>
      </c>
      <c r="Q4207" s="63" t="s">
        <v>56</v>
      </c>
    </row>
    <row r="4208" spans="1:17">
      <c r="A4208" s="63" t="s">
        <v>304</v>
      </c>
      <c r="B4208" s="63" t="s">
        <v>11</v>
      </c>
      <c r="D4208" s="390">
        <v>45474</v>
      </c>
      <c r="E4208" s="63">
        <v>7</v>
      </c>
      <c r="F4208" s="63">
        <v>2024</v>
      </c>
      <c r="G4208" s="391">
        <v>39</v>
      </c>
      <c r="H4208" s="391">
        <v>8.3333333333333329E-2</v>
      </c>
      <c r="I4208" s="391">
        <v>3.25</v>
      </c>
      <c r="J4208" s="391">
        <v>0</v>
      </c>
      <c r="K4208" s="63" t="s">
        <v>304</v>
      </c>
      <c r="L4208" s="63" t="s">
        <v>41</v>
      </c>
      <c r="M4208" s="63" t="s">
        <v>241</v>
      </c>
      <c r="N4208" s="63" t="s">
        <v>54</v>
      </c>
      <c r="O4208" s="63" t="s">
        <v>55</v>
      </c>
      <c r="P4208" s="63" t="s">
        <v>46</v>
      </c>
      <c r="Q4208" s="63" t="s">
        <v>56</v>
      </c>
    </row>
    <row r="4209" spans="1:17">
      <c r="A4209" s="63" t="s">
        <v>304</v>
      </c>
      <c r="B4209" s="63" t="s">
        <v>11</v>
      </c>
      <c r="D4209" s="390">
        <v>45505</v>
      </c>
      <c r="E4209" s="63">
        <v>8</v>
      </c>
      <c r="F4209" s="63">
        <v>2024</v>
      </c>
      <c r="G4209" s="391">
        <v>39</v>
      </c>
      <c r="H4209" s="391">
        <v>8.3333333333333329E-2</v>
      </c>
      <c r="I4209" s="391">
        <v>3.25</v>
      </c>
      <c r="J4209" s="391">
        <v>0</v>
      </c>
      <c r="K4209" s="63" t="s">
        <v>304</v>
      </c>
      <c r="L4209" s="63" t="s">
        <v>41</v>
      </c>
      <c r="M4209" s="63" t="s">
        <v>241</v>
      </c>
      <c r="N4209" s="63" t="s">
        <v>54</v>
      </c>
      <c r="O4209" s="63" t="s">
        <v>55</v>
      </c>
      <c r="P4209" s="63" t="s">
        <v>46</v>
      </c>
      <c r="Q4209" s="63" t="s">
        <v>56</v>
      </c>
    </row>
    <row r="4210" spans="1:17">
      <c r="A4210" s="63" t="s">
        <v>304</v>
      </c>
      <c r="B4210" s="63" t="s">
        <v>11</v>
      </c>
      <c r="D4210" s="390">
        <v>45536</v>
      </c>
      <c r="E4210" s="63">
        <v>9</v>
      </c>
      <c r="F4210" s="63">
        <v>2024</v>
      </c>
      <c r="G4210" s="391">
        <v>39</v>
      </c>
      <c r="H4210" s="391">
        <v>8.3333333333333329E-2</v>
      </c>
      <c r="J4210" s="391">
        <v>6.44</v>
      </c>
      <c r="K4210" s="63" t="s">
        <v>304</v>
      </c>
      <c r="L4210" s="63" t="s">
        <v>41</v>
      </c>
      <c r="M4210" s="63" t="s">
        <v>241</v>
      </c>
      <c r="N4210" s="63" t="s">
        <v>54</v>
      </c>
      <c r="O4210" s="63" t="s">
        <v>55</v>
      </c>
      <c r="P4210" s="63" t="s">
        <v>46</v>
      </c>
      <c r="Q4210" s="63" t="s">
        <v>56</v>
      </c>
    </row>
    <row r="4211" spans="1:17">
      <c r="A4211" s="63" t="s">
        <v>304</v>
      </c>
      <c r="B4211" s="63" t="s">
        <v>11</v>
      </c>
      <c r="D4211" s="390">
        <v>45566</v>
      </c>
      <c r="E4211" s="63">
        <v>10</v>
      </c>
      <c r="F4211" s="63">
        <v>2024</v>
      </c>
      <c r="G4211" s="391">
        <v>39</v>
      </c>
      <c r="H4211" s="391">
        <v>9.9999999999999992E-2</v>
      </c>
      <c r="J4211" s="391">
        <v>1.29</v>
      </c>
      <c r="K4211" s="63" t="s">
        <v>304</v>
      </c>
      <c r="L4211" s="63" t="s">
        <v>41</v>
      </c>
      <c r="M4211" s="63" t="s">
        <v>241</v>
      </c>
      <c r="N4211" s="63" t="s">
        <v>54</v>
      </c>
      <c r="O4211" s="63" t="s">
        <v>55</v>
      </c>
      <c r="P4211" s="63" t="s">
        <v>46</v>
      </c>
      <c r="Q4211" s="63" t="s">
        <v>56</v>
      </c>
    </row>
    <row r="4212" spans="1:17">
      <c r="A4212" s="63" t="s">
        <v>304</v>
      </c>
      <c r="B4212" s="63" t="s">
        <v>11</v>
      </c>
      <c r="D4212" s="390">
        <v>45597</v>
      </c>
      <c r="E4212" s="63">
        <v>11</v>
      </c>
      <c r="F4212" s="63">
        <v>2024</v>
      </c>
      <c r="G4212" s="391">
        <v>39</v>
      </c>
      <c r="H4212" s="391">
        <v>9.9999999999999992E-2</v>
      </c>
      <c r="J4212" s="391">
        <v>0</v>
      </c>
      <c r="K4212" s="63" t="s">
        <v>304</v>
      </c>
      <c r="L4212" s="63" t="s">
        <v>41</v>
      </c>
      <c r="M4212" s="63" t="s">
        <v>241</v>
      </c>
      <c r="N4212" s="63" t="s">
        <v>54</v>
      </c>
      <c r="O4212" s="63" t="s">
        <v>55</v>
      </c>
      <c r="P4212" s="63" t="s">
        <v>46</v>
      </c>
      <c r="Q4212" s="63" t="s">
        <v>56</v>
      </c>
    </row>
    <row r="4213" spans="1:17">
      <c r="A4213" s="63" t="s">
        <v>304</v>
      </c>
      <c r="B4213" s="63" t="s">
        <v>11</v>
      </c>
      <c r="D4213" s="390">
        <v>45627</v>
      </c>
      <c r="E4213" s="63">
        <v>12</v>
      </c>
      <c r="F4213" s="63">
        <v>2024</v>
      </c>
      <c r="G4213" s="391">
        <v>39</v>
      </c>
      <c r="H4213" s="391">
        <v>9.9999999999999992E-2</v>
      </c>
      <c r="J4213" s="391">
        <v>0</v>
      </c>
      <c r="K4213" s="63" t="s">
        <v>304</v>
      </c>
      <c r="L4213" s="63" t="s">
        <v>41</v>
      </c>
      <c r="M4213" s="63" t="s">
        <v>241</v>
      </c>
      <c r="N4213" s="63" t="s">
        <v>54</v>
      </c>
      <c r="O4213" s="63" t="s">
        <v>55</v>
      </c>
      <c r="P4213" s="63" t="s">
        <v>46</v>
      </c>
      <c r="Q4213" s="63" t="s">
        <v>56</v>
      </c>
    </row>
    <row r="4214" spans="1:17">
      <c r="A4214" s="63" t="s">
        <v>304</v>
      </c>
      <c r="B4214" s="63" t="s">
        <v>12</v>
      </c>
      <c r="D4214" s="390">
        <v>45292</v>
      </c>
      <c r="E4214" s="63">
        <v>1</v>
      </c>
      <c r="F4214" s="63">
        <v>2024</v>
      </c>
      <c r="G4214" s="391">
        <v>13</v>
      </c>
      <c r="H4214" s="391">
        <v>3.4872367136281217E-2</v>
      </c>
      <c r="I4214" s="391">
        <v>0.4533407727716558</v>
      </c>
      <c r="J4214" s="391">
        <v>0</v>
      </c>
      <c r="K4214" s="63" t="s">
        <v>304</v>
      </c>
      <c r="L4214" s="63" t="s">
        <v>41</v>
      </c>
      <c r="M4214" s="63" t="s">
        <v>241</v>
      </c>
      <c r="N4214" s="63" t="s">
        <v>54</v>
      </c>
      <c r="O4214" s="63" t="s">
        <v>55</v>
      </c>
      <c r="P4214" s="63" t="s">
        <v>46</v>
      </c>
      <c r="Q4214" s="63" t="s">
        <v>56</v>
      </c>
    </row>
    <row r="4215" spans="1:17">
      <c r="A4215" s="63" t="s">
        <v>304</v>
      </c>
      <c r="B4215" s="63" t="s">
        <v>12</v>
      </c>
      <c r="D4215" s="390">
        <v>45323</v>
      </c>
      <c r="E4215" s="63">
        <v>2</v>
      </c>
      <c r="F4215" s="63">
        <v>2024</v>
      </c>
      <c r="G4215" s="391">
        <v>13</v>
      </c>
      <c r="H4215" s="391">
        <v>8.2577765378713919E-2</v>
      </c>
      <c r="I4215" s="391">
        <v>1.0735109499232809</v>
      </c>
      <c r="J4215" s="391">
        <v>0</v>
      </c>
      <c r="K4215" s="63" t="s">
        <v>304</v>
      </c>
      <c r="L4215" s="63" t="s">
        <v>41</v>
      </c>
      <c r="M4215" s="63" t="s">
        <v>241</v>
      </c>
      <c r="N4215" s="63" t="s">
        <v>54</v>
      </c>
      <c r="O4215" s="63" t="s">
        <v>55</v>
      </c>
      <c r="P4215" s="63" t="s">
        <v>46</v>
      </c>
      <c r="Q4215" s="63" t="s">
        <v>56</v>
      </c>
    </row>
    <row r="4216" spans="1:17">
      <c r="A4216" s="63" t="s">
        <v>304</v>
      </c>
      <c r="B4216" s="63" t="s">
        <v>12</v>
      </c>
      <c r="D4216" s="390">
        <v>45352</v>
      </c>
      <c r="E4216" s="63">
        <v>3</v>
      </c>
      <c r="F4216" s="63">
        <v>2024</v>
      </c>
      <c r="G4216" s="391">
        <v>13</v>
      </c>
      <c r="H4216" s="391">
        <v>8.2577765378713919E-2</v>
      </c>
      <c r="I4216" s="391">
        <v>1.0735109499232809</v>
      </c>
      <c r="J4216" s="391">
        <v>0</v>
      </c>
      <c r="K4216" s="63" t="s">
        <v>304</v>
      </c>
      <c r="L4216" s="63" t="s">
        <v>41</v>
      </c>
      <c r="M4216" s="63" t="s">
        <v>241</v>
      </c>
      <c r="N4216" s="63" t="s">
        <v>54</v>
      </c>
      <c r="O4216" s="63" t="s">
        <v>55</v>
      </c>
      <c r="P4216" s="63" t="s">
        <v>46</v>
      </c>
      <c r="Q4216" s="63" t="s">
        <v>56</v>
      </c>
    </row>
    <row r="4217" spans="1:17">
      <c r="A4217" s="63" t="s">
        <v>304</v>
      </c>
      <c r="B4217" s="63" t="s">
        <v>12</v>
      </c>
      <c r="D4217" s="390">
        <v>45383</v>
      </c>
      <c r="E4217" s="63">
        <v>4</v>
      </c>
      <c r="F4217" s="63">
        <v>2024</v>
      </c>
      <c r="G4217" s="391">
        <v>13</v>
      </c>
      <c r="H4217" s="391">
        <v>8.3333333333333329E-2</v>
      </c>
      <c r="I4217" s="391">
        <v>1.0833333333333333</v>
      </c>
      <c r="J4217" s="391">
        <v>0</v>
      </c>
      <c r="K4217" s="63" t="s">
        <v>304</v>
      </c>
      <c r="L4217" s="63" t="s">
        <v>41</v>
      </c>
      <c r="M4217" s="63" t="s">
        <v>241</v>
      </c>
      <c r="N4217" s="63" t="s">
        <v>54</v>
      </c>
      <c r="O4217" s="63" t="s">
        <v>55</v>
      </c>
      <c r="P4217" s="63" t="s">
        <v>46</v>
      </c>
      <c r="Q4217" s="63" t="s">
        <v>56</v>
      </c>
    </row>
    <row r="4218" spans="1:17">
      <c r="A4218" s="63" t="s">
        <v>304</v>
      </c>
      <c r="B4218" s="63" t="s">
        <v>12</v>
      </c>
      <c r="D4218" s="390">
        <v>45413</v>
      </c>
      <c r="E4218" s="63">
        <v>5</v>
      </c>
      <c r="F4218" s="63">
        <v>2024</v>
      </c>
      <c r="G4218" s="391">
        <v>13</v>
      </c>
      <c r="H4218" s="391">
        <v>8.3333333333333329E-2</v>
      </c>
      <c r="I4218" s="391">
        <v>1.0833333333333333</v>
      </c>
      <c r="J4218" s="391">
        <v>0</v>
      </c>
      <c r="K4218" s="63" t="s">
        <v>304</v>
      </c>
      <c r="L4218" s="63" t="s">
        <v>41</v>
      </c>
      <c r="M4218" s="63" t="s">
        <v>241</v>
      </c>
      <c r="N4218" s="63" t="s">
        <v>54</v>
      </c>
      <c r="O4218" s="63" t="s">
        <v>55</v>
      </c>
      <c r="P4218" s="63" t="s">
        <v>46</v>
      </c>
      <c r="Q4218" s="63" t="s">
        <v>56</v>
      </c>
    </row>
    <row r="4219" spans="1:17">
      <c r="A4219" s="63" t="s">
        <v>304</v>
      </c>
      <c r="B4219" s="63" t="s">
        <v>12</v>
      </c>
      <c r="D4219" s="390">
        <v>45444</v>
      </c>
      <c r="E4219" s="63">
        <v>6</v>
      </c>
      <c r="F4219" s="63">
        <v>2024</v>
      </c>
      <c r="G4219" s="391">
        <v>13</v>
      </c>
      <c r="H4219" s="391">
        <v>8.3333333333333329E-2</v>
      </c>
      <c r="I4219" s="391">
        <v>1.0833333333333333</v>
      </c>
      <c r="J4219" s="391">
        <v>0.102319929</v>
      </c>
      <c r="K4219" s="63" t="s">
        <v>304</v>
      </c>
      <c r="L4219" s="63" t="s">
        <v>41</v>
      </c>
      <c r="M4219" s="63" t="s">
        <v>241</v>
      </c>
      <c r="N4219" s="63" t="s">
        <v>54</v>
      </c>
      <c r="O4219" s="63" t="s">
        <v>55</v>
      </c>
      <c r="P4219" s="63" t="s">
        <v>46</v>
      </c>
      <c r="Q4219" s="63" t="s">
        <v>56</v>
      </c>
    </row>
    <row r="4220" spans="1:17">
      <c r="A4220" s="63" t="s">
        <v>304</v>
      </c>
      <c r="B4220" s="63" t="s">
        <v>12</v>
      </c>
      <c r="D4220" s="390">
        <v>45474</v>
      </c>
      <c r="E4220" s="63">
        <v>7</v>
      </c>
      <c r="F4220" s="63">
        <v>2024</v>
      </c>
      <c r="G4220" s="391">
        <v>13</v>
      </c>
      <c r="H4220" s="391">
        <v>8.3333333333333329E-2</v>
      </c>
      <c r="I4220" s="391">
        <v>1.0833333333333333</v>
      </c>
      <c r="J4220" s="391">
        <v>1.1879993061</v>
      </c>
      <c r="K4220" s="63" t="s">
        <v>304</v>
      </c>
      <c r="L4220" s="63" t="s">
        <v>41</v>
      </c>
      <c r="M4220" s="63" t="s">
        <v>241</v>
      </c>
      <c r="N4220" s="63" t="s">
        <v>54</v>
      </c>
      <c r="O4220" s="63" t="s">
        <v>55</v>
      </c>
      <c r="P4220" s="63" t="s">
        <v>46</v>
      </c>
      <c r="Q4220" s="63" t="s">
        <v>56</v>
      </c>
    </row>
    <row r="4221" spans="1:17">
      <c r="A4221" s="63" t="s">
        <v>304</v>
      </c>
      <c r="B4221" s="63" t="s">
        <v>12</v>
      </c>
      <c r="D4221" s="390">
        <v>45505</v>
      </c>
      <c r="E4221" s="63">
        <v>8</v>
      </c>
      <c r="F4221" s="63">
        <v>2024</v>
      </c>
      <c r="G4221" s="391">
        <v>13</v>
      </c>
      <c r="H4221" s="391">
        <v>8.3333333333333329E-2</v>
      </c>
      <c r="I4221" s="391">
        <v>1.0833333333333333</v>
      </c>
      <c r="J4221" s="391">
        <v>6.2697618000000007E-3</v>
      </c>
      <c r="K4221" s="63" t="s">
        <v>304</v>
      </c>
      <c r="L4221" s="63" t="s">
        <v>41</v>
      </c>
      <c r="M4221" s="63" t="s">
        <v>241</v>
      </c>
      <c r="N4221" s="63" t="s">
        <v>54</v>
      </c>
      <c r="O4221" s="63" t="s">
        <v>55</v>
      </c>
      <c r="P4221" s="63" t="s">
        <v>46</v>
      </c>
      <c r="Q4221" s="63" t="s">
        <v>56</v>
      </c>
    </row>
    <row r="4222" spans="1:17">
      <c r="A4222" s="63" t="s">
        <v>304</v>
      </c>
      <c r="B4222" s="63" t="s">
        <v>12</v>
      </c>
      <c r="D4222" s="390">
        <v>45536</v>
      </c>
      <c r="E4222" s="63">
        <v>9</v>
      </c>
      <c r="F4222" s="63">
        <v>2024</v>
      </c>
      <c r="G4222" s="391">
        <v>13</v>
      </c>
      <c r="H4222" s="391">
        <v>8.3333333333333329E-2</v>
      </c>
      <c r="J4222" s="391">
        <v>0</v>
      </c>
      <c r="K4222" s="63" t="s">
        <v>304</v>
      </c>
      <c r="L4222" s="63" t="s">
        <v>41</v>
      </c>
      <c r="M4222" s="63" t="s">
        <v>241</v>
      </c>
      <c r="N4222" s="63" t="s">
        <v>54</v>
      </c>
      <c r="O4222" s="63" t="s">
        <v>55</v>
      </c>
      <c r="P4222" s="63" t="s">
        <v>46</v>
      </c>
      <c r="Q4222" s="63" t="s">
        <v>56</v>
      </c>
    </row>
    <row r="4223" spans="1:17">
      <c r="A4223" s="63" t="s">
        <v>304</v>
      </c>
      <c r="B4223" s="63" t="s">
        <v>12</v>
      </c>
      <c r="D4223" s="390">
        <v>45566</v>
      </c>
      <c r="E4223" s="63">
        <v>10</v>
      </c>
      <c r="F4223" s="63">
        <v>2024</v>
      </c>
      <c r="G4223" s="391">
        <v>13</v>
      </c>
      <c r="H4223" s="391">
        <v>9.9999999999999992E-2</v>
      </c>
      <c r="J4223" s="391">
        <v>0</v>
      </c>
      <c r="K4223" s="63" t="s">
        <v>304</v>
      </c>
      <c r="L4223" s="63" t="s">
        <v>41</v>
      </c>
      <c r="M4223" s="63" t="s">
        <v>241</v>
      </c>
      <c r="N4223" s="63" t="s">
        <v>54</v>
      </c>
      <c r="O4223" s="63" t="s">
        <v>55</v>
      </c>
      <c r="P4223" s="63" t="s">
        <v>46</v>
      </c>
      <c r="Q4223" s="63" t="s">
        <v>56</v>
      </c>
    </row>
    <row r="4224" spans="1:17">
      <c r="A4224" s="63" t="s">
        <v>304</v>
      </c>
      <c r="B4224" s="63" t="s">
        <v>12</v>
      </c>
      <c r="D4224" s="390">
        <v>45597</v>
      </c>
      <c r="E4224" s="63">
        <v>11</v>
      </c>
      <c r="F4224" s="63">
        <v>2024</v>
      </c>
      <c r="G4224" s="391">
        <v>13</v>
      </c>
      <c r="H4224" s="391">
        <v>9.9999999999999992E-2</v>
      </c>
      <c r="J4224" s="391">
        <v>0</v>
      </c>
      <c r="K4224" s="63" t="s">
        <v>304</v>
      </c>
      <c r="L4224" s="63" t="s">
        <v>41</v>
      </c>
      <c r="M4224" s="63" t="s">
        <v>241</v>
      </c>
      <c r="N4224" s="63" t="s">
        <v>54</v>
      </c>
      <c r="O4224" s="63" t="s">
        <v>55</v>
      </c>
      <c r="P4224" s="63" t="s">
        <v>46</v>
      </c>
      <c r="Q4224" s="63" t="s">
        <v>56</v>
      </c>
    </row>
    <row r="4225" spans="1:17">
      <c r="A4225" s="63" t="s">
        <v>304</v>
      </c>
      <c r="B4225" s="63" t="s">
        <v>12</v>
      </c>
      <c r="D4225" s="390">
        <v>45627</v>
      </c>
      <c r="E4225" s="63">
        <v>12</v>
      </c>
      <c r="F4225" s="63">
        <v>2024</v>
      </c>
      <c r="G4225" s="391">
        <v>13</v>
      </c>
      <c r="H4225" s="391">
        <v>9.9999999999999992E-2</v>
      </c>
      <c r="J4225" s="391">
        <v>0</v>
      </c>
      <c r="K4225" s="63" t="s">
        <v>304</v>
      </c>
      <c r="L4225" s="63" t="s">
        <v>41</v>
      </c>
      <c r="M4225" s="63" t="s">
        <v>241</v>
      </c>
      <c r="N4225" s="63" t="s">
        <v>54</v>
      </c>
      <c r="O4225" s="63" t="s">
        <v>55</v>
      </c>
      <c r="P4225" s="63" t="s">
        <v>46</v>
      </c>
      <c r="Q4225" s="63" t="s">
        <v>56</v>
      </c>
    </row>
    <row r="4226" spans="1:17">
      <c r="A4226" s="63" t="s">
        <v>304</v>
      </c>
      <c r="B4226" s="63" t="s">
        <v>15</v>
      </c>
      <c r="D4226" s="390">
        <v>45292</v>
      </c>
      <c r="E4226" s="63">
        <v>1</v>
      </c>
      <c r="F4226" s="63">
        <v>2024</v>
      </c>
      <c r="G4226" s="391">
        <v>0</v>
      </c>
      <c r="H4226" s="391">
        <v>3.4872367136281217E-2</v>
      </c>
      <c r="I4226" s="391">
        <v>0</v>
      </c>
      <c r="J4226" s="391">
        <v>0</v>
      </c>
      <c r="K4226" s="63" t="s">
        <v>304</v>
      </c>
      <c r="L4226" s="63" t="s">
        <v>41</v>
      </c>
      <c r="M4226" s="63" t="s">
        <v>241</v>
      </c>
      <c r="N4226" s="63" t="s">
        <v>54</v>
      </c>
      <c r="O4226" s="63" t="s">
        <v>55</v>
      </c>
      <c r="P4226" s="63" t="s">
        <v>46</v>
      </c>
      <c r="Q4226" s="63" t="s">
        <v>56</v>
      </c>
    </row>
    <row r="4227" spans="1:17">
      <c r="A4227" s="63" t="s">
        <v>304</v>
      </c>
      <c r="B4227" s="63" t="s">
        <v>15</v>
      </c>
      <c r="D4227" s="390">
        <v>45323</v>
      </c>
      <c r="E4227" s="63">
        <v>2</v>
      </c>
      <c r="F4227" s="63">
        <v>2024</v>
      </c>
      <c r="G4227" s="391">
        <v>0</v>
      </c>
      <c r="H4227" s="391">
        <v>8.2577765378713919E-2</v>
      </c>
      <c r="I4227" s="391">
        <v>0</v>
      </c>
      <c r="J4227" s="391">
        <v>0</v>
      </c>
      <c r="K4227" s="63" t="s">
        <v>304</v>
      </c>
      <c r="L4227" s="63" t="s">
        <v>41</v>
      </c>
      <c r="M4227" s="63" t="s">
        <v>241</v>
      </c>
      <c r="N4227" s="63" t="s">
        <v>54</v>
      </c>
      <c r="O4227" s="63" t="s">
        <v>55</v>
      </c>
      <c r="P4227" s="63" t="s">
        <v>46</v>
      </c>
      <c r="Q4227" s="63" t="s">
        <v>56</v>
      </c>
    </row>
    <row r="4228" spans="1:17">
      <c r="A4228" s="63" t="s">
        <v>304</v>
      </c>
      <c r="B4228" s="63" t="s">
        <v>15</v>
      </c>
      <c r="D4228" s="390">
        <v>45352</v>
      </c>
      <c r="E4228" s="63">
        <v>3</v>
      </c>
      <c r="F4228" s="63">
        <v>2024</v>
      </c>
      <c r="G4228" s="391">
        <v>0</v>
      </c>
      <c r="H4228" s="391">
        <v>8.2577765378713919E-2</v>
      </c>
      <c r="I4228" s="391">
        <v>0</v>
      </c>
      <c r="J4228" s="391">
        <v>0</v>
      </c>
      <c r="K4228" s="63" t="s">
        <v>304</v>
      </c>
      <c r="L4228" s="63" t="s">
        <v>41</v>
      </c>
      <c r="M4228" s="63" t="s">
        <v>241</v>
      </c>
      <c r="N4228" s="63" t="s">
        <v>54</v>
      </c>
      <c r="O4228" s="63" t="s">
        <v>55</v>
      </c>
      <c r="P4228" s="63" t="s">
        <v>46</v>
      </c>
      <c r="Q4228" s="63" t="s">
        <v>56</v>
      </c>
    </row>
    <row r="4229" spans="1:17">
      <c r="A4229" s="63" t="s">
        <v>304</v>
      </c>
      <c r="B4229" s="63" t="s">
        <v>15</v>
      </c>
      <c r="D4229" s="390">
        <v>45383</v>
      </c>
      <c r="E4229" s="63">
        <v>4</v>
      </c>
      <c r="F4229" s="63">
        <v>2024</v>
      </c>
      <c r="G4229" s="391">
        <v>0</v>
      </c>
      <c r="H4229" s="391">
        <v>8.3333333333333329E-2</v>
      </c>
      <c r="I4229" s="391">
        <v>0</v>
      </c>
      <c r="J4229" s="391">
        <v>0</v>
      </c>
      <c r="K4229" s="63" t="s">
        <v>304</v>
      </c>
      <c r="L4229" s="63" t="s">
        <v>41</v>
      </c>
      <c r="M4229" s="63" t="s">
        <v>241</v>
      </c>
      <c r="N4229" s="63" t="s">
        <v>54</v>
      </c>
      <c r="O4229" s="63" t="s">
        <v>55</v>
      </c>
      <c r="P4229" s="63" t="s">
        <v>46</v>
      </c>
      <c r="Q4229" s="63" t="s">
        <v>56</v>
      </c>
    </row>
    <row r="4230" spans="1:17">
      <c r="A4230" s="63" t="s">
        <v>304</v>
      </c>
      <c r="B4230" s="63" t="s">
        <v>15</v>
      </c>
      <c r="D4230" s="390">
        <v>45413</v>
      </c>
      <c r="E4230" s="63">
        <v>5</v>
      </c>
      <c r="F4230" s="63">
        <v>2024</v>
      </c>
      <c r="G4230" s="391">
        <v>0</v>
      </c>
      <c r="H4230" s="391">
        <v>8.3333333333333329E-2</v>
      </c>
      <c r="I4230" s="391">
        <v>0</v>
      </c>
      <c r="J4230" s="391">
        <v>0</v>
      </c>
      <c r="K4230" s="63" t="s">
        <v>304</v>
      </c>
      <c r="L4230" s="63" t="s">
        <v>41</v>
      </c>
      <c r="M4230" s="63" t="s">
        <v>241</v>
      </c>
      <c r="N4230" s="63" t="s">
        <v>54</v>
      </c>
      <c r="O4230" s="63" t="s">
        <v>55</v>
      </c>
      <c r="P4230" s="63" t="s">
        <v>46</v>
      </c>
      <c r="Q4230" s="63" t="s">
        <v>56</v>
      </c>
    </row>
    <row r="4231" spans="1:17">
      <c r="A4231" s="63" t="s">
        <v>304</v>
      </c>
      <c r="B4231" s="63" t="s">
        <v>15</v>
      </c>
      <c r="D4231" s="390">
        <v>45444</v>
      </c>
      <c r="E4231" s="63">
        <v>6</v>
      </c>
      <c r="F4231" s="63">
        <v>2024</v>
      </c>
      <c r="G4231" s="391">
        <v>0</v>
      </c>
      <c r="H4231" s="391">
        <v>8.3333333333333329E-2</v>
      </c>
      <c r="I4231" s="391">
        <v>0</v>
      </c>
      <c r="J4231" s="391">
        <v>0</v>
      </c>
      <c r="K4231" s="63" t="s">
        <v>304</v>
      </c>
      <c r="L4231" s="63" t="s">
        <v>41</v>
      </c>
      <c r="M4231" s="63" t="s">
        <v>241</v>
      </c>
      <c r="N4231" s="63" t="s">
        <v>54</v>
      </c>
      <c r="O4231" s="63" t="s">
        <v>55</v>
      </c>
      <c r="P4231" s="63" t="s">
        <v>46</v>
      </c>
      <c r="Q4231" s="63" t="s">
        <v>56</v>
      </c>
    </row>
    <row r="4232" spans="1:17">
      <c r="A4232" s="63" t="s">
        <v>304</v>
      </c>
      <c r="B4232" s="63" t="s">
        <v>15</v>
      </c>
      <c r="D4232" s="390">
        <v>45474</v>
      </c>
      <c r="E4232" s="63">
        <v>7</v>
      </c>
      <c r="F4232" s="63">
        <v>2024</v>
      </c>
      <c r="G4232" s="391">
        <v>0</v>
      </c>
      <c r="H4232" s="391">
        <v>8.3333333333333329E-2</v>
      </c>
      <c r="I4232" s="391">
        <v>0</v>
      </c>
      <c r="J4232" s="391">
        <v>0</v>
      </c>
      <c r="K4232" s="63" t="s">
        <v>304</v>
      </c>
      <c r="L4232" s="63" t="s">
        <v>41</v>
      </c>
      <c r="M4232" s="63" t="s">
        <v>241</v>
      </c>
      <c r="N4232" s="63" t="s">
        <v>54</v>
      </c>
      <c r="O4232" s="63" t="s">
        <v>55</v>
      </c>
      <c r="P4232" s="63" t="s">
        <v>46</v>
      </c>
      <c r="Q4232" s="63" t="s">
        <v>56</v>
      </c>
    </row>
    <row r="4233" spans="1:17">
      <c r="A4233" s="63" t="s">
        <v>304</v>
      </c>
      <c r="B4233" s="63" t="s">
        <v>15</v>
      </c>
      <c r="D4233" s="390">
        <v>45505</v>
      </c>
      <c r="E4233" s="63">
        <v>8</v>
      </c>
      <c r="F4233" s="63">
        <v>2024</v>
      </c>
      <c r="G4233" s="391">
        <v>0</v>
      </c>
      <c r="H4233" s="391">
        <v>8.3333333333333329E-2</v>
      </c>
      <c r="I4233" s="391">
        <v>0</v>
      </c>
      <c r="J4233" s="391">
        <v>0</v>
      </c>
      <c r="K4233" s="63" t="s">
        <v>304</v>
      </c>
      <c r="L4233" s="63" t="s">
        <v>41</v>
      </c>
      <c r="M4233" s="63" t="s">
        <v>241</v>
      </c>
      <c r="N4233" s="63" t="s">
        <v>54</v>
      </c>
      <c r="O4233" s="63" t="s">
        <v>55</v>
      </c>
      <c r="P4233" s="63" t="s">
        <v>46</v>
      </c>
      <c r="Q4233" s="63" t="s">
        <v>56</v>
      </c>
    </row>
    <row r="4234" spans="1:17">
      <c r="A4234" s="63" t="s">
        <v>304</v>
      </c>
      <c r="B4234" s="63" t="s">
        <v>15</v>
      </c>
      <c r="D4234" s="390">
        <v>45536</v>
      </c>
      <c r="E4234" s="63">
        <v>9</v>
      </c>
      <c r="F4234" s="63">
        <v>2024</v>
      </c>
      <c r="G4234" s="391">
        <v>0</v>
      </c>
      <c r="H4234" s="391">
        <v>8.3333333333333329E-2</v>
      </c>
      <c r="J4234" s="391">
        <v>0.28000000000000003</v>
      </c>
      <c r="K4234" s="63" t="s">
        <v>304</v>
      </c>
      <c r="L4234" s="63" t="s">
        <v>41</v>
      </c>
      <c r="M4234" s="63" t="s">
        <v>241</v>
      </c>
      <c r="N4234" s="63" t="s">
        <v>54</v>
      </c>
      <c r="O4234" s="63" t="s">
        <v>55</v>
      </c>
      <c r="P4234" s="63" t="s">
        <v>46</v>
      </c>
      <c r="Q4234" s="63" t="s">
        <v>56</v>
      </c>
    </row>
    <row r="4235" spans="1:17">
      <c r="A4235" s="63" t="s">
        <v>304</v>
      </c>
      <c r="B4235" s="63" t="s">
        <v>15</v>
      </c>
      <c r="D4235" s="390">
        <v>45566</v>
      </c>
      <c r="E4235" s="63">
        <v>10</v>
      </c>
      <c r="F4235" s="63">
        <v>2024</v>
      </c>
      <c r="G4235" s="391">
        <v>0</v>
      </c>
      <c r="H4235" s="391">
        <v>9.9999999999999992E-2</v>
      </c>
      <c r="J4235" s="391">
        <v>0</v>
      </c>
      <c r="K4235" s="63" t="s">
        <v>304</v>
      </c>
      <c r="L4235" s="63" t="s">
        <v>41</v>
      </c>
      <c r="M4235" s="63" t="s">
        <v>241</v>
      </c>
      <c r="N4235" s="63" t="s">
        <v>54</v>
      </c>
      <c r="O4235" s="63" t="s">
        <v>55</v>
      </c>
      <c r="P4235" s="63" t="s">
        <v>46</v>
      </c>
      <c r="Q4235" s="63" t="s">
        <v>56</v>
      </c>
    </row>
    <row r="4236" spans="1:17">
      <c r="A4236" s="63" t="s">
        <v>304</v>
      </c>
      <c r="B4236" s="63" t="s">
        <v>15</v>
      </c>
      <c r="D4236" s="390">
        <v>45597</v>
      </c>
      <c r="E4236" s="63">
        <v>11</v>
      </c>
      <c r="F4236" s="63">
        <v>2024</v>
      </c>
      <c r="G4236" s="391">
        <v>0</v>
      </c>
      <c r="H4236" s="391">
        <v>9.9999999999999992E-2</v>
      </c>
      <c r="J4236" s="391">
        <v>0</v>
      </c>
      <c r="K4236" s="63" t="s">
        <v>304</v>
      </c>
      <c r="L4236" s="63" t="s">
        <v>41</v>
      </c>
      <c r="M4236" s="63" t="s">
        <v>241</v>
      </c>
      <c r="N4236" s="63" t="s">
        <v>54</v>
      </c>
      <c r="O4236" s="63" t="s">
        <v>55</v>
      </c>
      <c r="P4236" s="63" t="s">
        <v>46</v>
      </c>
      <c r="Q4236" s="63" t="s">
        <v>56</v>
      </c>
    </row>
    <row r="4237" spans="1:17">
      <c r="A4237" s="63" t="s">
        <v>304</v>
      </c>
      <c r="B4237" s="63" t="s">
        <v>15</v>
      </c>
      <c r="D4237" s="390">
        <v>45627</v>
      </c>
      <c r="E4237" s="63">
        <v>12</v>
      </c>
      <c r="F4237" s="63">
        <v>2024</v>
      </c>
      <c r="G4237" s="391">
        <v>0</v>
      </c>
      <c r="H4237" s="391">
        <v>9.9999999999999992E-2</v>
      </c>
      <c r="J4237" s="391">
        <v>0</v>
      </c>
      <c r="K4237" s="63" t="s">
        <v>304</v>
      </c>
      <c r="L4237" s="63" t="s">
        <v>41</v>
      </c>
      <c r="M4237" s="63" t="s">
        <v>241</v>
      </c>
      <c r="N4237" s="63" t="s">
        <v>54</v>
      </c>
      <c r="O4237" s="63" t="s">
        <v>55</v>
      </c>
      <c r="P4237" s="63" t="s">
        <v>46</v>
      </c>
      <c r="Q4237" s="63" t="s">
        <v>56</v>
      </c>
    </row>
    <row r="4238" spans="1:17">
      <c r="A4238" s="63" t="s">
        <v>304</v>
      </c>
      <c r="B4238" s="63" t="s">
        <v>16</v>
      </c>
      <c r="D4238" s="390">
        <v>45292</v>
      </c>
      <c r="E4238" s="63">
        <v>1</v>
      </c>
      <c r="F4238" s="63">
        <v>2024</v>
      </c>
      <c r="G4238" s="391">
        <v>0</v>
      </c>
      <c r="H4238" s="391">
        <v>3.4872367136281217E-2</v>
      </c>
      <c r="I4238" s="391">
        <v>0</v>
      </c>
      <c r="J4238" s="391">
        <v>0</v>
      </c>
      <c r="K4238" s="63" t="s">
        <v>304</v>
      </c>
      <c r="L4238" s="63" t="s">
        <v>41</v>
      </c>
      <c r="M4238" s="63" t="s">
        <v>241</v>
      </c>
      <c r="N4238" s="63" t="s">
        <v>54</v>
      </c>
      <c r="O4238" s="63" t="s">
        <v>55</v>
      </c>
      <c r="P4238" s="63" t="s">
        <v>46</v>
      </c>
      <c r="Q4238" s="63" t="s">
        <v>56</v>
      </c>
    </row>
    <row r="4239" spans="1:17">
      <c r="A4239" s="63" t="s">
        <v>304</v>
      </c>
      <c r="B4239" s="63" t="s">
        <v>16</v>
      </c>
      <c r="D4239" s="390">
        <v>45323</v>
      </c>
      <c r="E4239" s="63">
        <v>2</v>
      </c>
      <c r="F4239" s="63">
        <v>2024</v>
      </c>
      <c r="G4239" s="391">
        <v>0</v>
      </c>
      <c r="H4239" s="391">
        <v>8.2577765378713919E-2</v>
      </c>
      <c r="I4239" s="391">
        <v>0</v>
      </c>
      <c r="J4239" s="391">
        <v>0</v>
      </c>
      <c r="K4239" s="63" t="s">
        <v>304</v>
      </c>
      <c r="L4239" s="63" t="s">
        <v>41</v>
      </c>
      <c r="M4239" s="63" t="s">
        <v>241</v>
      </c>
      <c r="N4239" s="63" t="s">
        <v>54</v>
      </c>
      <c r="O4239" s="63" t="s">
        <v>55</v>
      </c>
      <c r="P4239" s="63" t="s">
        <v>46</v>
      </c>
      <c r="Q4239" s="63" t="s">
        <v>56</v>
      </c>
    </row>
    <row r="4240" spans="1:17">
      <c r="A4240" s="63" t="s">
        <v>304</v>
      </c>
      <c r="B4240" s="63" t="s">
        <v>16</v>
      </c>
      <c r="D4240" s="390">
        <v>45352</v>
      </c>
      <c r="E4240" s="63">
        <v>3</v>
      </c>
      <c r="F4240" s="63">
        <v>2024</v>
      </c>
      <c r="G4240" s="391">
        <v>0</v>
      </c>
      <c r="H4240" s="391">
        <v>8.2577765378713919E-2</v>
      </c>
      <c r="I4240" s="391">
        <v>0</v>
      </c>
      <c r="J4240" s="391">
        <v>0</v>
      </c>
      <c r="K4240" s="63" t="s">
        <v>304</v>
      </c>
      <c r="L4240" s="63" t="s">
        <v>41</v>
      </c>
      <c r="M4240" s="63" t="s">
        <v>241</v>
      </c>
      <c r="N4240" s="63" t="s">
        <v>54</v>
      </c>
      <c r="O4240" s="63" t="s">
        <v>55</v>
      </c>
      <c r="P4240" s="63" t="s">
        <v>46</v>
      </c>
      <c r="Q4240" s="63" t="s">
        <v>56</v>
      </c>
    </row>
    <row r="4241" spans="1:17">
      <c r="A4241" s="63" t="s">
        <v>304</v>
      </c>
      <c r="B4241" s="63" t="s">
        <v>16</v>
      </c>
      <c r="D4241" s="390">
        <v>45383</v>
      </c>
      <c r="E4241" s="63">
        <v>4</v>
      </c>
      <c r="F4241" s="63">
        <v>2024</v>
      </c>
      <c r="G4241" s="391">
        <v>0</v>
      </c>
      <c r="H4241" s="391">
        <v>8.3333333333333329E-2</v>
      </c>
      <c r="I4241" s="391">
        <v>0</v>
      </c>
      <c r="J4241" s="391">
        <v>0</v>
      </c>
      <c r="K4241" s="63" t="s">
        <v>304</v>
      </c>
      <c r="L4241" s="63" t="s">
        <v>41</v>
      </c>
      <c r="M4241" s="63" t="s">
        <v>241</v>
      </c>
      <c r="N4241" s="63" t="s">
        <v>54</v>
      </c>
      <c r="O4241" s="63" t="s">
        <v>55</v>
      </c>
      <c r="P4241" s="63" t="s">
        <v>46</v>
      </c>
      <c r="Q4241" s="63" t="s">
        <v>56</v>
      </c>
    </row>
    <row r="4242" spans="1:17">
      <c r="A4242" s="63" t="s">
        <v>304</v>
      </c>
      <c r="B4242" s="63" t="s">
        <v>16</v>
      </c>
      <c r="D4242" s="390">
        <v>45413</v>
      </c>
      <c r="E4242" s="63">
        <v>5</v>
      </c>
      <c r="F4242" s="63">
        <v>2024</v>
      </c>
      <c r="G4242" s="391">
        <v>0</v>
      </c>
      <c r="H4242" s="391">
        <v>8.3333333333333329E-2</v>
      </c>
      <c r="I4242" s="391">
        <v>0</v>
      </c>
      <c r="J4242" s="391">
        <v>0</v>
      </c>
      <c r="K4242" s="63" t="s">
        <v>304</v>
      </c>
      <c r="L4242" s="63" t="s">
        <v>41</v>
      </c>
      <c r="M4242" s="63" t="s">
        <v>241</v>
      </c>
      <c r="N4242" s="63" t="s">
        <v>54</v>
      </c>
      <c r="O4242" s="63" t="s">
        <v>55</v>
      </c>
      <c r="P4242" s="63" t="s">
        <v>46</v>
      </c>
      <c r="Q4242" s="63" t="s">
        <v>56</v>
      </c>
    </row>
    <row r="4243" spans="1:17">
      <c r="A4243" s="63" t="s">
        <v>304</v>
      </c>
      <c r="B4243" s="63" t="s">
        <v>16</v>
      </c>
      <c r="D4243" s="390">
        <v>45444</v>
      </c>
      <c r="E4243" s="63">
        <v>6</v>
      </c>
      <c r="F4243" s="63">
        <v>2024</v>
      </c>
      <c r="G4243" s="391">
        <v>0</v>
      </c>
      <c r="H4243" s="391">
        <v>8.3333333333333329E-2</v>
      </c>
      <c r="I4243" s="391">
        <v>0</v>
      </c>
      <c r="J4243" s="391">
        <v>0</v>
      </c>
      <c r="K4243" s="63" t="s">
        <v>304</v>
      </c>
      <c r="L4243" s="63" t="s">
        <v>41</v>
      </c>
      <c r="M4243" s="63" t="s">
        <v>241</v>
      </c>
      <c r="N4243" s="63" t="s">
        <v>54</v>
      </c>
      <c r="O4243" s="63" t="s">
        <v>55</v>
      </c>
      <c r="P4243" s="63" t="s">
        <v>46</v>
      </c>
      <c r="Q4243" s="63" t="s">
        <v>56</v>
      </c>
    </row>
    <row r="4244" spans="1:17">
      <c r="A4244" s="63" t="s">
        <v>304</v>
      </c>
      <c r="B4244" s="63" t="s">
        <v>16</v>
      </c>
      <c r="D4244" s="390">
        <v>45474</v>
      </c>
      <c r="E4244" s="63">
        <v>7</v>
      </c>
      <c r="F4244" s="63">
        <v>2024</v>
      </c>
      <c r="G4244" s="391">
        <v>0</v>
      </c>
      <c r="H4244" s="391">
        <v>8.3333333333333329E-2</v>
      </c>
      <c r="I4244" s="391">
        <v>0</v>
      </c>
      <c r="J4244" s="391">
        <v>0</v>
      </c>
      <c r="K4244" s="63" t="s">
        <v>304</v>
      </c>
      <c r="L4244" s="63" t="s">
        <v>41</v>
      </c>
      <c r="M4244" s="63" t="s">
        <v>241</v>
      </c>
      <c r="N4244" s="63" t="s">
        <v>54</v>
      </c>
      <c r="O4244" s="63" t="s">
        <v>55</v>
      </c>
      <c r="P4244" s="63" t="s">
        <v>46</v>
      </c>
      <c r="Q4244" s="63" t="s">
        <v>56</v>
      </c>
    </row>
    <row r="4245" spans="1:17">
      <c r="A4245" s="63" t="s">
        <v>304</v>
      </c>
      <c r="B4245" s="63" t="s">
        <v>16</v>
      </c>
      <c r="D4245" s="390">
        <v>45505</v>
      </c>
      <c r="E4245" s="63">
        <v>8</v>
      </c>
      <c r="F4245" s="63">
        <v>2024</v>
      </c>
      <c r="G4245" s="391">
        <v>0</v>
      </c>
      <c r="H4245" s="391">
        <v>8.3333333333333329E-2</v>
      </c>
      <c r="I4245" s="391">
        <v>0</v>
      </c>
      <c r="J4245" s="391">
        <v>0</v>
      </c>
      <c r="K4245" s="63" t="s">
        <v>304</v>
      </c>
      <c r="L4245" s="63" t="s">
        <v>41</v>
      </c>
      <c r="M4245" s="63" t="s">
        <v>241</v>
      </c>
      <c r="N4245" s="63" t="s">
        <v>54</v>
      </c>
      <c r="O4245" s="63" t="s">
        <v>55</v>
      </c>
      <c r="P4245" s="63" t="s">
        <v>46</v>
      </c>
      <c r="Q4245" s="63" t="s">
        <v>56</v>
      </c>
    </row>
    <row r="4246" spans="1:17">
      <c r="A4246" s="63" t="s">
        <v>304</v>
      </c>
      <c r="B4246" s="63" t="s">
        <v>16</v>
      </c>
      <c r="D4246" s="390">
        <v>45536</v>
      </c>
      <c r="E4246" s="63">
        <v>9</v>
      </c>
      <c r="F4246" s="63">
        <v>2024</v>
      </c>
      <c r="G4246" s="391">
        <v>0</v>
      </c>
      <c r="H4246" s="391">
        <v>8.3333333333333329E-2</v>
      </c>
      <c r="J4246" s="391">
        <v>0.1</v>
      </c>
      <c r="K4246" s="63" t="s">
        <v>304</v>
      </c>
      <c r="L4246" s="63" t="s">
        <v>41</v>
      </c>
      <c r="M4246" s="63" t="s">
        <v>241</v>
      </c>
      <c r="N4246" s="63" t="s">
        <v>54</v>
      </c>
      <c r="O4246" s="63" t="s">
        <v>55</v>
      </c>
      <c r="P4246" s="63" t="s">
        <v>46</v>
      </c>
      <c r="Q4246" s="63" t="s">
        <v>56</v>
      </c>
    </row>
    <row r="4247" spans="1:17">
      <c r="A4247" s="63" t="s">
        <v>304</v>
      </c>
      <c r="B4247" s="63" t="s">
        <v>16</v>
      </c>
      <c r="D4247" s="390">
        <v>45566</v>
      </c>
      <c r="E4247" s="63">
        <v>10</v>
      </c>
      <c r="F4247" s="63">
        <v>2024</v>
      </c>
      <c r="G4247" s="391">
        <v>0</v>
      </c>
      <c r="H4247" s="391">
        <v>9.9999999999999992E-2</v>
      </c>
      <c r="J4247" s="391">
        <v>0</v>
      </c>
      <c r="K4247" s="63" t="s">
        <v>304</v>
      </c>
      <c r="L4247" s="63" t="s">
        <v>41</v>
      </c>
      <c r="M4247" s="63" t="s">
        <v>241</v>
      </c>
      <c r="N4247" s="63" t="s">
        <v>54</v>
      </c>
      <c r="O4247" s="63" t="s">
        <v>55</v>
      </c>
      <c r="P4247" s="63" t="s">
        <v>46</v>
      </c>
      <c r="Q4247" s="63" t="s">
        <v>56</v>
      </c>
    </row>
    <row r="4248" spans="1:17">
      <c r="A4248" s="63" t="s">
        <v>304</v>
      </c>
      <c r="B4248" s="63" t="s">
        <v>16</v>
      </c>
      <c r="D4248" s="390">
        <v>45597</v>
      </c>
      <c r="E4248" s="63">
        <v>11</v>
      </c>
      <c r="F4248" s="63">
        <v>2024</v>
      </c>
      <c r="G4248" s="391">
        <v>0</v>
      </c>
      <c r="H4248" s="391">
        <v>9.9999999999999992E-2</v>
      </c>
      <c r="J4248" s="391">
        <v>0</v>
      </c>
      <c r="K4248" s="63" t="s">
        <v>304</v>
      </c>
      <c r="L4248" s="63" t="s">
        <v>41</v>
      </c>
      <c r="M4248" s="63" t="s">
        <v>241</v>
      </c>
      <c r="N4248" s="63" t="s">
        <v>54</v>
      </c>
      <c r="O4248" s="63" t="s">
        <v>55</v>
      </c>
      <c r="P4248" s="63" t="s">
        <v>46</v>
      </c>
      <c r="Q4248" s="63" t="s">
        <v>56</v>
      </c>
    </row>
    <row r="4249" spans="1:17">
      <c r="A4249" s="63" t="s">
        <v>304</v>
      </c>
      <c r="B4249" s="63" t="s">
        <v>16</v>
      </c>
      <c r="D4249" s="390">
        <v>45627</v>
      </c>
      <c r="E4249" s="63">
        <v>12</v>
      </c>
      <c r="F4249" s="63">
        <v>2024</v>
      </c>
      <c r="G4249" s="391">
        <v>0</v>
      </c>
      <c r="H4249" s="391">
        <v>9.9999999999999992E-2</v>
      </c>
      <c r="J4249" s="391">
        <v>0</v>
      </c>
      <c r="K4249" s="63" t="s">
        <v>304</v>
      </c>
      <c r="L4249" s="63" t="s">
        <v>41</v>
      </c>
      <c r="M4249" s="63" t="s">
        <v>241</v>
      </c>
      <c r="N4249" s="63" t="s">
        <v>54</v>
      </c>
      <c r="O4249" s="63" t="s">
        <v>55</v>
      </c>
      <c r="P4249" s="63" t="s">
        <v>46</v>
      </c>
      <c r="Q4249" s="63" t="s">
        <v>56</v>
      </c>
    </row>
    <row r="4250" spans="1:17">
      <c r="A4250" s="63" t="s">
        <v>304</v>
      </c>
      <c r="B4250" s="63" t="s">
        <v>17</v>
      </c>
      <c r="D4250" s="390">
        <v>45292</v>
      </c>
      <c r="E4250" s="63">
        <v>1</v>
      </c>
      <c r="F4250" s="63">
        <v>2024</v>
      </c>
      <c r="G4250" s="391">
        <v>0</v>
      </c>
      <c r="H4250" s="391">
        <v>3.4872367136281217E-2</v>
      </c>
      <c r="I4250" s="391">
        <v>0</v>
      </c>
      <c r="J4250" s="391">
        <v>0</v>
      </c>
      <c r="K4250" s="63" t="s">
        <v>304</v>
      </c>
      <c r="L4250" s="63" t="s">
        <v>41</v>
      </c>
      <c r="M4250" s="63" t="s">
        <v>241</v>
      </c>
      <c r="N4250" s="63" t="s">
        <v>54</v>
      </c>
      <c r="O4250" s="63" t="s">
        <v>55</v>
      </c>
      <c r="P4250" s="63" t="s">
        <v>46</v>
      </c>
      <c r="Q4250" s="63" t="s">
        <v>56</v>
      </c>
    </row>
    <row r="4251" spans="1:17">
      <c r="A4251" s="63" t="s">
        <v>304</v>
      </c>
      <c r="B4251" s="63" t="s">
        <v>17</v>
      </c>
      <c r="D4251" s="390">
        <v>45323</v>
      </c>
      <c r="E4251" s="63">
        <v>2</v>
      </c>
      <c r="F4251" s="63">
        <v>2024</v>
      </c>
      <c r="G4251" s="391">
        <v>0</v>
      </c>
      <c r="H4251" s="391">
        <v>8.2577765378713919E-2</v>
      </c>
      <c r="I4251" s="391">
        <v>0</v>
      </c>
      <c r="J4251" s="391">
        <v>0</v>
      </c>
      <c r="K4251" s="63" t="s">
        <v>304</v>
      </c>
      <c r="L4251" s="63" t="s">
        <v>41</v>
      </c>
      <c r="M4251" s="63" t="s">
        <v>241</v>
      </c>
      <c r="N4251" s="63" t="s">
        <v>54</v>
      </c>
      <c r="O4251" s="63" t="s">
        <v>55</v>
      </c>
      <c r="P4251" s="63" t="s">
        <v>46</v>
      </c>
      <c r="Q4251" s="63" t="s">
        <v>56</v>
      </c>
    </row>
    <row r="4252" spans="1:17">
      <c r="A4252" s="63" t="s">
        <v>304</v>
      </c>
      <c r="B4252" s="63" t="s">
        <v>17</v>
      </c>
      <c r="D4252" s="390">
        <v>45352</v>
      </c>
      <c r="E4252" s="63">
        <v>3</v>
      </c>
      <c r="F4252" s="63">
        <v>2024</v>
      </c>
      <c r="G4252" s="391">
        <v>0</v>
      </c>
      <c r="H4252" s="391">
        <v>8.2577765378713919E-2</v>
      </c>
      <c r="I4252" s="391">
        <v>0</v>
      </c>
      <c r="J4252" s="391">
        <v>0</v>
      </c>
      <c r="K4252" s="63" t="s">
        <v>304</v>
      </c>
      <c r="L4252" s="63" t="s">
        <v>41</v>
      </c>
      <c r="M4252" s="63" t="s">
        <v>241</v>
      </c>
      <c r="N4252" s="63" t="s">
        <v>54</v>
      </c>
      <c r="O4252" s="63" t="s">
        <v>55</v>
      </c>
      <c r="P4252" s="63" t="s">
        <v>46</v>
      </c>
      <c r="Q4252" s="63" t="s">
        <v>56</v>
      </c>
    </row>
    <row r="4253" spans="1:17">
      <c r="A4253" s="63" t="s">
        <v>304</v>
      </c>
      <c r="B4253" s="63" t="s">
        <v>17</v>
      </c>
      <c r="D4253" s="390">
        <v>45383</v>
      </c>
      <c r="E4253" s="63">
        <v>4</v>
      </c>
      <c r="F4253" s="63">
        <v>2024</v>
      </c>
      <c r="G4253" s="391">
        <v>0</v>
      </c>
      <c r="H4253" s="391">
        <v>8.3333333333333329E-2</v>
      </c>
      <c r="I4253" s="391">
        <v>0</v>
      </c>
      <c r="J4253" s="391">
        <v>0</v>
      </c>
      <c r="K4253" s="63" t="s">
        <v>304</v>
      </c>
      <c r="L4253" s="63" t="s">
        <v>41</v>
      </c>
      <c r="M4253" s="63" t="s">
        <v>241</v>
      </c>
      <c r="N4253" s="63" t="s">
        <v>54</v>
      </c>
      <c r="O4253" s="63" t="s">
        <v>55</v>
      </c>
      <c r="P4253" s="63" t="s">
        <v>46</v>
      </c>
      <c r="Q4253" s="63" t="s">
        <v>56</v>
      </c>
    </row>
    <row r="4254" spans="1:17">
      <c r="A4254" s="63" t="s">
        <v>304</v>
      </c>
      <c r="B4254" s="63" t="s">
        <v>17</v>
      </c>
      <c r="D4254" s="390">
        <v>45413</v>
      </c>
      <c r="E4254" s="63">
        <v>5</v>
      </c>
      <c r="F4254" s="63">
        <v>2024</v>
      </c>
      <c r="G4254" s="391">
        <v>0</v>
      </c>
      <c r="H4254" s="391">
        <v>8.3333333333333329E-2</v>
      </c>
      <c r="I4254" s="391">
        <v>0</v>
      </c>
      <c r="J4254" s="391">
        <v>0</v>
      </c>
      <c r="K4254" s="63" t="s">
        <v>304</v>
      </c>
      <c r="L4254" s="63" t="s">
        <v>41</v>
      </c>
      <c r="M4254" s="63" t="s">
        <v>241</v>
      </c>
      <c r="N4254" s="63" t="s">
        <v>54</v>
      </c>
      <c r="O4254" s="63" t="s">
        <v>55</v>
      </c>
      <c r="P4254" s="63" t="s">
        <v>46</v>
      </c>
      <c r="Q4254" s="63" t="s">
        <v>56</v>
      </c>
    </row>
    <row r="4255" spans="1:17">
      <c r="A4255" s="63" t="s">
        <v>304</v>
      </c>
      <c r="B4255" s="63" t="s">
        <v>17</v>
      </c>
      <c r="D4255" s="390">
        <v>45444</v>
      </c>
      <c r="E4255" s="63">
        <v>6</v>
      </c>
      <c r="F4255" s="63">
        <v>2024</v>
      </c>
      <c r="G4255" s="391">
        <v>0</v>
      </c>
      <c r="H4255" s="391">
        <v>8.3333333333333329E-2</v>
      </c>
      <c r="I4255" s="391">
        <v>0</v>
      </c>
      <c r="J4255" s="391">
        <v>0</v>
      </c>
      <c r="K4255" s="63" t="s">
        <v>304</v>
      </c>
      <c r="L4255" s="63" t="s">
        <v>41</v>
      </c>
      <c r="M4255" s="63" t="s">
        <v>241</v>
      </c>
      <c r="N4255" s="63" t="s">
        <v>54</v>
      </c>
      <c r="O4255" s="63" t="s">
        <v>55</v>
      </c>
      <c r="P4255" s="63" t="s">
        <v>46</v>
      </c>
      <c r="Q4255" s="63" t="s">
        <v>56</v>
      </c>
    </row>
    <row r="4256" spans="1:17">
      <c r="A4256" s="63" t="s">
        <v>304</v>
      </c>
      <c r="B4256" s="63" t="s">
        <v>17</v>
      </c>
      <c r="D4256" s="390">
        <v>45474</v>
      </c>
      <c r="E4256" s="63">
        <v>7</v>
      </c>
      <c r="F4256" s="63">
        <v>2024</v>
      </c>
      <c r="G4256" s="391">
        <v>0</v>
      </c>
      <c r="H4256" s="391">
        <v>8.3333333333333329E-2</v>
      </c>
      <c r="I4256" s="391">
        <v>0</v>
      </c>
      <c r="J4256" s="391">
        <v>0</v>
      </c>
      <c r="K4256" s="63" t="s">
        <v>304</v>
      </c>
      <c r="L4256" s="63" t="s">
        <v>41</v>
      </c>
      <c r="M4256" s="63" t="s">
        <v>241</v>
      </c>
      <c r="N4256" s="63" t="s">
        <v>54</v>
      </c>
      <c r="O4256" s="63" t="s">
        <v>55</v>
      </c>
      <c r="P4256" s="63" t="s">
        <v>46</v>
      </c>
      <c r="Q4256" s="63" t="s">
        <v>56</v>
      </c>
    </row>
    <row r="4257" spans="1:17">
      <c r="A4257" s="63" t="s">
        <v>304</v>
      </c>
      <c r="B4257" s="63" t="s">
        <v>17</v>
      </c>
      <c r="D4257" s="390">
        <v>45505</v>
      </c>
      <c r="E4257" s="63">
        <v>8</v>
      </c>
      <c r="F4257" s="63">
        <v>2024</v>
      </c>
      <c r="G4257" s="391">
        <v>0</v>
      </c>
      <c r="H4257" s="391">
        <v>8.3333333333333329E-2</v>
      </c>
      <c r="I4257" s="391">
        <v>0</v>
      </c>
      <c r="J4257" s="391">
        <v>0</v>
      </c>
      <c r="K4257" s="63" t="s">
        <v>304</v>
      </c>
      <c r="L4257" s="63" t="s">
        <v>41</v>
      </c>
      <c r="M4257" s="63" t="s">
        <v>241</v>
      </c>
      <c r="N4257" s="63" t="s">
        <v>54</v>
      </c>
      <c r="O4257" s="63" t="s">
        <v>55</v>
      </c>
      <c r="P4257" s="63" t="s">
        <v>46</v>
      </c>
      <c r="Q4257" s="63" t="s">
        <v>56</v>
      </c>
    </row>
    <row r="4258" spans="1:17">
      <c r="A4258" s="63" t="s">
        <v>304</v>
      </c>
      <c r="B4258" s="63" t="s">
        <v>17</v>
      </c>
      <c r="D4258" s="390">
        <v>45536</v>
      </c>
      <c r="E4258" s="63">
        <v>9</v>
      </c>
      <c r="F4258" s="63">
        <v>2024</v>
      </c>
      <c r="G4258" s="391">
        <v>0</v>
      </c>
      <c r="H4258" s="391">
        <v>8.3333333333333329E-2</v>
      </c>
      <c r="J4258" s="391">
        <v>0</v>
      </c>
      <c r="K4258" s="63" t="s">
        <v>304</v>
      </c>
      <c r="L4258" s="63" t="s">
        <v>41</v>
      </c>
      <c r="M4258" s="63" t="s">
        <v>241</v>
      </c>
      <c r="N4258" s="63" t="s">
        <v>54</v>
      </c>
      <c r="O4258" s="63" t="s">
        <v>55</v>
      </c>
      <c r="P4258" s="63" t="s">
        <v>46</v>
      </c>
      <c r="Q4258" s="63" t="s">
        <v>56</v>
      </c>
    </row>
    <row r="4259" spans="1:17">
      <c r="A4259" s="63" t="s">
        <v>304</v>
      </c>
      <c r="B4259" s="63" t="s">
        <v>17</v>
      </c>
      <c r="D4259" s="390">
        <v>45566</v>
      </c>
      <c r="E4259" s="63">
        <v>10</v>
      </c>
      <c r="F4259" s="63">
        <v>2024</v>
      </c>
      <c r="G4259" s="391">
        <v>0</v>
      </c>
      <c r="H4259" s="391">
        <v>9.9999999999999992E-2</v>
      </c>
      <c r="J4259" s="391">
        <v>0</v>
      </c>
      <c r="K4259" s="63" t="s">
        <v>304</v>
      </c>
      <c r="L4259" s="63" t="s">
        <v>41</v>
      </c>
      <c r="M4259" s="63" t="s">
        <v>241</v>
      </c>
      <c r="N4259" s="63" t="s">
        <v>54</v>
      </c>
      <c r="O4259" s="63" t="s">
        <v>55</v>
      </c>
      <c r="P4259" s="63" t="s">
        <v>46</v>
      </c>
      <c r="Q4259" s="63" t="s">
        <v>56</v>
      </c>
    </row>
    <row r="4260" spans="1:17">
      <c r="A4260" s="63" t="s">
        <v>304</v>
      </c>
      <c r="B4260" s="63" t="s">
        <v>17</v>
      </c>
      <c r="D4260" s="390">
        <v>45597</v>
      </c>
      <c r="E4260" s="63">
        <v>11</v>
      </c>
      <c r="F4260" s="63">
        <v>2024</v>
      </c>
      <c r="G4260" s="391">
        <v>0</v>
      </c>
      <c r="H4260" s="391">
        <v>9.9999999999999992E-2</v>
      </c>
      <c r="J4260" s="391">
        <v>0</v>
      </c>
      <c r="K4260" s="63" t="s">
        <v>304</v>
      </c>
      <c r="L4260" s="63" t="s">
        <v>41</v>
      </c>
      <c r="M4260" s="63" t="s">
        <v>241</v>
      </c>
      <c r="N4260" s="63" t="s">
        <v>54</v>
      </c>
      <c r="O4260" s="63" t="s">
        <v>55</v>
      </c>
      <c r="P4260" s="63" t="s">
        <v>46</v>
      </c>
      <c r="Q4260" s="63" t="s">
        <v>56</v>
      </c>
    </row>
    <row r="4261" spans="1:17">
      <c r="A4261" s="63" t="s">
        <v>304</v>
      </c>
      <c r="B4261" s="63" t="s">
        <v>17</v>
      </c>
      <c r="D4261" s="390">
        <v>45627</v>
      </c>
      <c r="E4261" s="63">
        <v>12</v>
      </c>
      <c r="F4261" s="63">
        <v>2024</v>
      </c>
      <c r="G4261" s="391">
        <v>0</v>
      </c>
      <c r="H4261" s="391">
        <v>9.9999999999999992E-2</v>
      </c>
      <c r="J4261" s="391">
        <v>0</v>
      </c>
      <c r="K4261" s="63" t="s">
        <v>304</v>
      </c>
      <c r="L4261" s="63" t="s">
        <v>41</v>
      </c>
      <c r="M4261" s="63" t="s">
        <v>241</v>
      </c>
      <c r="N4261" s="63" t="s">
        <v>54</v>
      </c>
      <c r="O4261" s="63" t="s">
        <v>55</v>
      </c>
      <c r="P4261" s="63" t="s">
        <v>46</v>
      </c>
      <c r="Q4261" s="63" t="s">
        <v>56</v>
      </c>
    </row>
    <row r="4262" spans="1:17">
      <c r="A4262" s="63" t="s">
        <v>304</v>
      </c>
      <c r="B4262" s="63" t="s">
        <v>132</v>
      </c>
      <c r="D4262" s="390">
        <v>45292</v>
      </c>
      <c r="E4262" s="63">
        <v>1</v>
      </c>
      <c r="F4262" s="63">
        <v>2024</v>
      </c>
      <c r="G4262" s="391">
        <v>0</v>
      </c>
      <c r="H4262" s="391">
        <v>3.4872367136281217E-2</v>
      </c>
      <c r="I4262" s="391">
        <v>0</v>
      </c>
      <c r="J4262" s="391">
        <v>0</v>
      </c>
      <c r="K4262" s="63" t="s">
        <v>304</v>
      </c>
      <c r="L4262" s="63" t="s">
        <v>41</v>
      </c>
      <c r="M4262" s="63" t="s">
        <v>241</v>
      </c>
      <c r="N4262" s="63" t="s">
        <v>54</v>
      </c>
      <c r="O4262" s="63" t="s">
        <v>55</v>
      </c>
      <c r="P4262" s="63" t="s">
        <v>46</v>
      </c>
      <c r="Q4262" s="63" t="s">
        <v>56</v>
      </c>
    </row>
    <row r="4263" spans="1:17">
      <c r="A4263" s="63" t="s">
        <v>304</v>
      </c>
      <c r="B4263" s="63" t="s">
        <v>132</v>
      </c>
      <c r="D4263" s="390">
        <v>45323</v>
      </c>
      <c r="E4263" s="63">
        <v>2</v>
      </c>
      <c r="F4263" s="63">
        <v>2024</v>
      </c>
      <c r="G4263" s="391">
        <v>0</v>
      </c>
      <c r="H4263" s="391">
        <v>8.2577765378713919E-2</v>
      </c>
      <c r="I4263" s="391">
        <v>0</v>
      </c>
      <c r="J4263" s="391">
        <v>0</v>
      </c>
      <c r="K4263" s="63" t="s">
        <v>304</v>
      </c>
      <c r="L4263" s="63" t="s">
        <v>41</v>
      </c>
      <c r="M4263" s="63" t="s">
        <v>241</v>
      </c>
      <c r="N4263" s="63" t="s">
        <v>54</v>
      </c>
      <c r="O4263" s="63" t="s">
        <v>55</v>
      </c>
      <c r="P4263" s="63" t="s">
        <v>46</v>
      </c>
      <c r="Q4263" s="63" t="s">
        <v>56</v>
      </c>
    </row>
    <row r="4264" spans="1:17">
      <c r="A4264" s="63" t="s">
        <v>304</v>
      </c>
      <c r="B4264" s="63" t="s">
        <v>132</v>
      </c>
      <c r="D4264" s="390">
        <v>45352</v>
      </c>
      <c r="E4264" s="63">
        <v>3</v>
      </c>
      <c r="F4264" s="63">
        <v>2024</v>
      </c>
      <c r="G4264" s="391">
        <v>0</v>
      </c>
      <c r="H4264" s="391">
        <v>8.2577765378713919E-2</v>
      </c>
      <c r="I4264" s="391">
        <v>0</v>
      </c>
      <c r="J4264" s="391">
        <v>0</v>
      </c>
      <c r="K4264" s="63" t="s">
        <v>304</v>
      </c>
      <c r="L4264" s="63" t="s">
        <v>41</v>
      </c>
      <c r="M4264" s="63" t="s">
        <v>241</v>
      </c>
      <c r="N4264" s="63" t="s">
        <v>54</v>
      </c>
      <c r="O4264" s="63" t="s">
        <v>55</v>
      </c>
      <c r="P4264" s="63" t="s">
        <v>46</v>
      </c>
      <c r="Q4264" s="63" t="s">
        <v>56</v>
      </c>
    </row>
    <row r="4265" spans="1:17">
      <c r="A4265" s="63" t="s">
        <v>304</v>
      </c>
      <c r="B4265" s="63" t="s">
        <v>132</v>
      </c>
      <c r="D4265" s="390">
        <v>45383</v>
      </c>
      <c r="E4265" s="63">
        <v>4</v>
      </c>
      <c r="F4265" s="63">
        <v>2024</v>
      </c>
      <c r="G4265" s="391">
        <v>0</v>
      </c>
      <c r="H4265" s="391">
        <v>8.3333333333333329E-2</v>
      </c>
      <c r="I4265" s="391">
        <v>0</v>
      </c>
      <c r="J4265" s="391">
        <v>0</v>
      </c>
      <c r="K4265" s="63" t="s">
        <v>304</v>
      </c>
      <c r="L4265" s="63" t="s">
        <v>41</v>
      </c>
      <c r="M4265" s="63" t="s">
        <v>241</v>
      </c>
      <c r="N4265" s="63" t="s">
        <v>54</v>
      </c>
      <c r="O4265" s="63" t="s">
        <v>55</v>
      </c>
      <c r="P4265" s="63" t="s">
        <v>46</v>
      </c>
      <c r="Q4265" s="63" t="s">
        <v>56</v>
      </c>
    </row>
    <row r="4266" spans="1:17">
      <c r="A4266" s="63" t="s">
        <v>304</v>
      </c>
      <c r="B4266" s="63" t="s">
        <v>132</v>
      </c>
      <c r="D4266" s="390">
        <v>45413</v>
      </c>
      <c r="E4266" s="63">
        <v>5</v>
      </c>
      <c r="F4266" s="63">
        <v>2024</v>
      </c>
      <c r="G4266" s="391">
        <v>0</v>
      </c>
      <c r="H4266" s="391">
        <v>8.3333333333333329E-2</v>
      </c>
      <c r="I4266" s="391">
        <v>0</v>
      </c>
      <c r="J4266" s="391">
        <v>0</v>
      </c>
      <c r="K4266" s="63" t="s">
        <v>304</v>
      </c>
      <c r="L4266" s="63" t="s">
        <v>41</v>
      </c>
      <c r="M4266" s="63" t="s">
        <v>241</v>
      </c>
      <c r="N4266" s="63" t="s">
        <v>54</v>
      </c>
      <c r="O4266" s="63" t="s">
        <v>55</v>
      </c>
      <c r="P4266" s="63" t="s">
        <v>46</v>
      </c>
      <c r="Q4266" s="63" t="s">
        <v>56</v>
      </c>
    </row>
    <row r="4267" spans="1:17">
      <c r="A4267" s="63" t="s">
        <v>304</v>
      </c>
      <c r="B4267" s="63" t="s">
        <v>132</v>
      </c>
      <c r="D4267" s="390">
        <v>45444</v>
      </c>
      <c r="E4267" s="63">
        <v>6</v>
      </c>
      <c r="F4267" s="63">
        <v>2024</v>
      </c>
      <c r="G4267" s="391">
        <v>0</v>
      </c>
      <c r="H4267" s="391">
        <v>8.3333333333333329E-2</v>
      </c>
      <c r="I4267" s="391">
        <v>0</v>
      </c>
      <c r="J4267" s="391">
        <v>0</v>
      </c>
      <c r="K4267" s="63" t="s">
        <v>304</v>
      </c>
      <c r="L4267" s="63" t="s">
        <v>41</v>
      </c>
      <c r="M4267" s="63" t="s">
        <v>241</v>
      </c>
      <c r="N4267" s="63" t="s">
        <v>54</v>
      </c>
      <c r="O4267" s="63" t="s">
        <v>55</v>
      </c>
      <c r="P4267" s="63" t="s">
        <v>46</v>
      </c>
      <c r="Q4267" s="63" t="s">
        <v>56</v>
      </c>
    </row>
    <row r="4268" spans="1:17">
      <c r="A4268" s="63" t="s">
        <v>304</v>
      </c>
      <c r="B4268" s="63" t="s">
        <v>132</v>
      </c>
      <c r="D4268" s="390">
        <v>45474</v>
      </c>
      <c r="E4268" s="63">
        <v>7</v>
      </c>
      <c r="F4268" s="63">
        <v>2024</v>
      </c>
      <c r="G4268" s="391">
        <v>0</v>
      </c>
      <c r="H4268" s="391">
        <v>8.3333333333333329E-2</v>
      </c>
      <c r="I4268" s="391">
        <v>0</v>
      </c>
      <c r="J4268" s="391">
        <v>0</v>
      </c>
      <c r="K4268" s="63" t="s">
        <v>304</v>
      </c>
      <c r="L4268" s="63" t="s">
        <v>41</v>
      </c>
      <c r="M4268" s="63" t="s">
        <v>241</v>
      </c>
      <c r="N4268" s="63" t="s">
        <v>54</v>
      </c>
      <c r="O4268" s="63" t="s">
        <v>55</v>
      </c>
      <c r="P4268" s="63" t="s">
        <v>46</v>
      </c>
      <c r="Q4268" s="63" t="s">
        <v>56</v>
      </c>
    </row>
    <row r="4269" spans="1:17">
      <c r="A4269" s="63" t="s">
        <v>304</v>
      </c>
      <c r="B4269" s="63" t="s">
        <v>132</v>
      </c>
      <c r="D4269" s="390">
        <v>45505</v>
      </c>
      <c r="E4269" s="63">
        <v>8</v>
      </c>
      <c r="F4269" s="63">
        <v>2024</v>
      </c>
      <c r="G4269" s="391">
        <v>0</v>
      </c>
      <c r="H4269" s="391">
        <v>8.3333333333333329E-2</v>
      </c>
      <c r="I4269" s="391">
        <v>0</v>
      </c>
      <c r="J4269" s="391">
        <v>0</v>
      </c>
      <c r="K4269" s="63" t="s">
        <v>304</v>
      </c>
      <c r="L4269" s="63" t="s">
        <v>41</v>
      </c>
      <c r="M4269" s="63" t="s">
        <v>241</v>
      </c>
      <c r="N4269" s="63" t="s">
        <v>54</v>
      </c>
      <c r="O4269" s="63" t="s">
        <v>55</v>
      </c>
      <c r="P4269" s="63" t="s">
        <v>46</v>
      </c>
      <c r="Q4269" s="63" t="s">
        <v>56</v>
      </c>
    </row>
    <row r="4270" spans="1:17">
      <c r="A4270" s="63" t="s">
        <v>304</v>
      </c>
      <c r="B4270" s="63" t="s">
        <v>132</v>
      </c>
      <c r="D4270" s="390">
        <v>45536</v>
      </c>
      <c r="E4270" s="63">
        <v>9</v>
      </c>
      <c r="F4270" s="63">
        <v>2024</v>
      </c>
      <c r="G4270" s="391">
        <v>0</v>
      </c>
      <c r="H4270" s="391">
        <v>8.3333333333333329E-2</v>
      </c>
      <c r="J4270" s="391">
        <v>0</v>
      </c>
      <c r="K4270" s="63" t="s">
        <v>304</v>
      </c>
      <c r="L4270" s="63" t="s">
        <v>41</v>
      </c>
      <c r="M4270" s="63" t="s">
        <v>241</v>
      </c>
      <c r="N4270" s="63" t="s">
        <v>54</v>
      </c>
      <c r="O4270" s="63" t="s">
        <v>55</v>
      </c>
      <c r="P4270" s="63" t="s">
        <v>46</v>
      </c>
      <c r="Q4270" s="63" t="s">
        <v>56</v>
      </c>
    </row>
    <row r="4271" spans="1:17">
      <c r="A4271" s="63" t="s">
        <v>304</v>
      </c>
      <c r="B4271" s="63" t="s">
        <v>132</v>
      </c>
      <c r="D4271" s="390">
        <v>45566</v>
      </c>
      <c r="E4271" s="63">
        <v>10</v>
      </c>
      <c r="F4271" s="63">
        <v>2024</v>
      </c>
      <c r="G4271" s="391">
        <v>0</v>
      </c>
      <c r="H4271" s="391">
        <v>9.9999999999999992E-2</v>
      </c>
      <c r="J4271" s="391">
        <v>0</v>
      </c>
      <c r="K4271" s="63" t="s">
        <v>304</v>
      </c>
      <c r="L4271" s="63" t="s">
        <v>41</v>
      </c>
      <c r="M4271" s="63" t="s">
        <v>241</v>
      </c>
      <c r="N4271" s="63" t="s">
        <v>54</v>
      </c>
      <c r="O4271" s="63" t="s">
        <v>55</v>
      </c>
      <c r="P4271" s="63" t="s">
        <v>46</v>
      </c>
      <c r="Q4271" s="63" t="s">
        <v>56</v>
      </c>
    </row>
    <row r="4272" spans="1:17">
      <c r="A4272" s="63" t="s">
        <v>304</v>
      </c>
      <c r="B4272" s="63" t="s">
        <v>132</v>
      </c>
      <c r="D4272" s="390">
        <v>45597</v>
      </c>
      <c r="E4272" s="63">
        <v>11</v>
      </c>
      <c r="F4272" s="63">
        <v>2024</v>
      </c>
      <c r="G4272" s="391">
        <v>0</v>
      </c>
      <c r="H4272" s="391">
        <v>9.9999999999999992E-2</v>
      </c>
      <c r="J4272" s="391">
        <v>0</v>
      </c>
      <c r="K4272" s="63" t="s">
        <v>304</v>
      </c>
      <c r="L4272" s="63" t="s">
        <v>41</v>
      </c>
      <c r="M4272" s="63" t="s">
        <v>241</v>
      </c>
      <c r="N4272" s="63" t="s">
        <v>54</v>
      </c>
      <c r="O4272" s="63" t="s">
        <v>55</v>
      </c>
      <c r="P4272" s="63" t="s">
        <v>46</v>
      </c>
      <c r="Q4272" s="63" t="s">
        <v>56</v>
      </c>
    </row>
    <row r="4273" spans="1:17">
      <c r="A4273" s="63" t="s">
        <v>304</v>
      </c>
      <c r="B4273" s="63" t="s">
        <v>132</v>
      </c>
      <c r="D4273" s="390">
        <v>45627</v>
      </c>
      <c r="E4273" s="63">
        <v>12</v>
      </c>
      <c r="F4273" s="63">
        <v>2024</v>
      </c>
      <c r="G4273" s="391">
        <v>0</v>
      </c>
      <c r="H4273" s="391">
        <v>9.9999999999999992E-2</v>
      </c>
      <c r="J4273" s="391">
        <v>0</v>
      </c>
      <c r="K4273" s="63" t="s">
        <v>304</v>
      </c>
      <c r="L4273" s="63" t="s">
        <v>41</v>
      </c>
      <c r="M4273" s="63" t="s">
        <v>241</v>
      </c>
      <c r="N4273" s="63" t="s">
        <v>54</v>
      </c>
      <c r="O4273" s="63" t="s">
        <v>55</v>
      </c>
      <c r="P4273" s="63" t="s">
        <v>46</v>
      </c>
      <c r="Q4273" s="63" t="s">
        <v>56</v>
      </c>
    </row>
    <row r="4274" spans="1:17">
      <c r="A4274" s="63" t="s">
        <v>304</v>
      </c>
      <c r="B4274" s="63" t="s">
        <v>13</v>
      </c>
      <c r="D4274" s="390">
        <v>45292</v>
      </c>
      <c r="E4274" s="63">
        <v>1</v>
      </c>
      <c r="F4274" s="63">
        <v>2024</v>
      </c>
      <c r="G4274" s="391">
        <v>20</v>
      </c>
      <c r="H4274" s="391">
        <v>3.4872367136281217E-2</v>
      </c>
      <c r="I4274" s="391">
        <v>0.69744734272562436</v>
      </c>
      <c r="J4274" s="391">
        <v>0</v>
      </c>
      <c r="K4274" s="63" t="s">
        <v>304</v>
      </c>
      <c r="L4274" s="63" t="s">
        <v>41</v>
      </c>
      <c r="M4274" s="63" t="s">
        <v>241</v>
      </c>
      <c r="N4274" s="63" t="s">
        <v>54</v>
      </c>
      <c r="O4274" s="63" t="s">
        <v>55</v>
      </c>
      <c r="P4274" s="63" t="s">
        <v>46</v>
      </c>
      <c r="Q4274" s="63" t="s">
        <v>56</v>
      </c>
    </row>
    <row r="4275" spans="1:17">
      <c r="A4275" s="63" t="s">
        <v>304</v>
      </c>
      <c r="B4275" s="63" t="s">
        <v>13</v>
      </c>
      <c r="D4275" s="390">
        <v>45323</v>
      </c>
      <c r="E4275" s="63">
        <v>2</v>
      </c>
      <c r="F4275" s="63">
        <v>2024</v>
      </c>
      <c r="G4275" s="391">
        <v>20</v>
      </c>
      <c r="H4275" s="391">
        <v>8.2577765378713919E-2</v>
      </c>
      <c r="I4275" s="391">
        <v>1.6515553075742784</v>
      </c>
      <c r="J4275" s="391">
        <v>0</v>
      </c>
      <c r="K4275" s="63" t="s">
        <v>304</v>
      </c>
      <c r="L4275" s="63" t="s">
        <v>41</v>
      </c>
      <c r="M4275" s="63" t="s">
        <v>241</v>
      </c>
      <c r="N4275" s="63" t="s">
        <v>54</v>
      </c>
      <c r="O4275" s="63" t="s">
        <v>55</v>
      </c>
      <c r="P4275" s="63" t="s">
        <v>46</v>
      </c>
      <c r="Q4275" s="63" t="s">
        <v>56</v>
      </c>
    </row>
    <row r="4276" spans="1:17">
      <c r="A4276" s="63" t="s">
        <v>304</v>
      </c>
      <c r="B4276" s="63" t="s">
        <v>13</v>
      </c>
      <c r="D4276" s="390">
        <v>45352</v>
      </c>
      <c r="E4276" s="63">
        <v>3</v>
      </c>
      <c r="F4276" s="63">
        <v>2024</v>
      </c>
      <c r="G4276" s="391">
        <v>20</v>
      </c>
      <c r="H4276" s="391">
        <v>8.2577765378713919E-2</v>
      </c>
      <c r="I4276" s="391">
        <v>1.6515553075742784</v>
      </c>
      <c r="J4276" s="391">
        <v>0</v>
      </c>
      <c r="K4276" s="63" t="s">
        <v>304</v>
      </c>
      <c r="L4276" s="63" t="s">
        <v>41</v>
      </c>
      <c r="M4276" s="63" t="s">
        <v>241</v>
      </c>
      <c r="N4276" s="63" t="s">
        <v>54</v>
      </c>
      <c r="O4276" s="63" t="s">
        <v>55</v>
      </c>
      <c r="P4276" s="63" t="s">
        <v>46</v>
      </c>
      <c r="Q4276" s="63" t="s">
        <v>56</v>
      </c>
    </row>
    <row r="4277" spans="1:17">
      <c r="A4277" s="63" t="s">
        <v>304</v>
      </c>
      <c r="B4277" s="63" t="s">
        <v>13</v>
      </c>
      <c r="D4277" s="390">
        <v>45383</v>
      </c>
      <c r="E4277" s="63">
        <v>4</v>
      </c>
      <c r="F4277" s="63">
        <v>2024</v>
      </c>
      <c r="G4277" s="391">
        <v>20</v>
      </c>
      <c r="H4277" s="391">
        <v>8.3333333333333329E-2</v>
      </c>
      <c r="I4277" s="391">
        <v>1.6666666666666665</v>
      </c>
      <c r="J4277" s="391">
        <v>0</v>
      </c>
      <c r="K4277" s="63" t="s">
        <v>304</v>
      </c>
      <c r="L4277" s="63" t="s">
        <v>41</v>
      </c>
      <c r="M4277" s="63" t="s">
        <v>241</v>
      </c>
      <c r="N4277" s="63" t="s">
        <v>54</v>
      </c>
      <c r="O4277" s="63" t="s">
        <v>55</v>
      </c>
      <c r="P4277" s="63" t="s">
        <v>46</v>
      </c>
      <c r="Q4277" s="63" t="s">
        <v>56</v>
      </c>
    </row>
    <row r="4278" spans="1:17">
      <c r="A4278" s="63" t="s">
        <v>304</v>
      </c>
      <c r="B4278" s="63" t="s">
        <v>13</v>
      </c>
      <c r="D4278" s="390">
        <v>45413</v>
      </c>
      <c r="E4278" s="63">
        <v>5</v>
      </c>
      <c r="F4278" s="63">
        <v>2024</v>
      </c>
      <c r="G4278" s="391">
        <v>20</v>
      </c>
      <c r="H4278" s="391">
        <v>8.3333333333333329E-2</v>
      </c>
      <c r="I4278" s="391">
        <v>1.6666666666666665</v>
      </c>
      <c r="J4278" s="391">
        <v>0</v>
      </c>
      <c r="K4278" s="63" t="s">
        <v>304</v>
      </c>
      <c r="L4278" s="63" t="s">
        <v>41</v>
      </c>
      <c r="M4278" s="63" t="s">
        <v>241</v>
      </c>
      <c r="N4278" s="63" t="s">
        <v>54</v>
      </c>
      <c r="O4278" s="63" t="s">
        <v>55</v>
      </c>
      <c r="P4278" s="63" t="s">
        <v>46</v>
      </c>
      <c r="Q4278" s="63" t="s">
        <v>56</v>
      </c>
    </row>
    <row r="4279" spans="1:17">
      <c r="A4279" s="63" t="s">
        <v>304</v>
      </c>
      <c r="B4279" s="63" t="s">
        <v>13</v>
      </c>
      <c r="D4279" s="390">
        <v>45444</v>
      </c>
      <c r="E4279" s="63">
        <v>6</v>
      </c>
      <c r="F4279" s="63">
        <v>2024</v>
      </c>
      <c r="G4279" s="391">
        <v>20</v>
      </c>
      <c r="H4279" s="391">
        <v>8.3333333333333329E-2</v>
      </c>
      <c r="I4279" s="391">
        <v>1.6666666666666665</v>
      </c>
      <c r="J4279" s="391">
        <v>0</v>
      </c>
      <c r="K4279" s="63" t="s">
        <v>304</v>
      </c>
      <c r="L4279" s="63" t="s">
        <v>41</v>
      </c>
      <c r="M4279" s="63" t="s">
        <v>241</v>
      </c>
      <c r="N4279" s="63" t="s">
        <v>54</v>
      </c>
      <c r="O4279" s="63" t="s">
        <v>55</v>
      </c>
      <c r="P4279" s="63" t="s">
        <v>46</v>
      </c>
      <c r="Q4279" s="63" t="s">
        <v>56</v>
      </c>
    </row>
    <row r="4280" spans="1:17">
      <c r="A4280" s="63" t="s">
        <v>304</v>
      </c>
      <c r="B4280" s="63" t="s">
        <v>13</v>
      </c>
      <c r="D4280" s="390">
        <v>45474</v>
      </c>
      <c r="E4280" s="63">
        <v>7</v>
      </c>
      <c r="F4280" s="63">
        <v>2024</v>
      </c>
      <c r="G4280" s="391">
        <v>20</v>
      </c>
      <c r="H4280" s="391">
        <v>8.3333333333333329E-2</v>
      </c>
      <c r="I4280" s="391">
        <v>1.6666666666666665</v>
      </c>
      <c r="J4280" s="391">
        <v>0</v>
      </c>
      <c r="K4280" s="63" t="s">
        <v>304</v>
      </c>
      <c r="L4280" s="63" t="s">
        <v>41</v>
      </c>
      <c r="M4280" s="63" t="s">
        <v>241</v>
      </c>
      <c r="N4280" s="63" t="s">
        <v>54</v>
      </c>
      <c r="O4280" s="63" t="s">
        <v>55</v>
      </c>
      <c r="P4280" s="63" t="s">
        <v>46</v>
      </c>
      <c r="Q4280" s="63" t="s">
        <v>56</v>
      </c>
    </row>
    <row r="4281" spans="1:17">
      <c r="A4281" s="63" t="s">
        <v>304</v>
      </c>
      <c r="B4281" s="63" t="s">
        <v>13</v>
      </c>
      <c r="D4281" s="390">
        <v>45505</v>
      </c>
      <c r="E4281" s="63">
        <v>8</v>
      </c>
      <c r="F4281" s="63">
        <v>2024</v>
      </c>
      <c r="G4281" s="391">
        <v>20</v>
      </c>
      <c r="H4281" s="391">
        <v>8.3333333333333329E-2</v>
      </c>
      <c r="I4281" s="391">
        <v>1.6666666666666665</v>
      </c>
      <c r="J4281" s="391">
        <v>0</v>
      </c>
      <c r="K4281" s="63" t="s">
        <v>304</v>
      </c>
      <c r="L4281" s="63" t="s">
        <v>41</v>
      </c>
      <c r="M4281" s="63" t="s">
        <v>241</v>
      </c>
      <c r="N4281" s="63" t="s">
        <v>54</v>
      </c>
      <c r="O4281" s="63" t="s">
        <v>55</v>
      </c>
      <c r="P4281" s="63" t="s">
        <v>46</v>
      </c>
      <c r="Q4281" s="63" t="s">
        <v>56</v>
      </c>
    </row>
    <row r="4282" spans="1:17">
      <c r="A4282" s="63" t="s">
        <v>304</v>
      </c>
      <c r="B4282" s="63" t="s">
        <v>13</v>
      </c>
      <c r="D4282" s="390">
        <v>45536</v>
      </c>
      <c r="E4282" s="63">
        <v>9</v>
      </c>
      <c r="F4282" s="63">
        <v>2024</v>
      </c>
      <c r="G4282" s="391">
        <v>20</v>
      </c>
      <c r="H4282" s="391">
        <v>8.3333333333333329E-2</v>
      </c>
      <c r="J4282" s="391">
        <v>0</v>
      </c>
      <c r="K4282" s="63" t="s">
        <v>304</v>
      </c>
      <c r="L4282" s="63" t="s">
        <v>41</v>
      </c>
      <c r="M4282" s="63" t="s">
        <v>241</v>
      </c>
      <c r="N4282" s="63" t="s">
        <v>54</v>
      </c>
      <c r="O4282" s="63" t="s">
        <v>55</v>
      </c>
      <c r="P4282" s="63" t="s">
        <v>46</v>
      </c>
      <c r="Q4282" s="63" t="s">
        <v>56</v>
      </c>
    </row>
    <row r="4283" spans="1:17">
      <c r="A4283" s="63" t="s">
        <v>304</v>
      </c>
      <c r="B4283" s="63" t="s">
        <v>13</v>
      </c>
      <c r="D4283" s="390">
        <v>45566</v>
      </c>
      <c r="E4283" s="63">
        <v>10</v>
      </c>
      <c r="F4283" s="63">
        <v>2024</v>
      </c>
      <c r="G4283" s="391">
        <v>20</v>
      </c>
      <c r="H4283" s="391">
        <v>9.9999999999999992E-2</v>
      </c>
      <c r="J4283" s="391">
        <v>0</v>
      </c>
      <c r="K4283" s="63" t="s">
        <v>304</v>
      </c>
      <c r="L4283" s="63" t="s">
        <v>41</v>
      </c>
      <c r="M4283" s="63" t="s">
        <v>241</v>
      </c>
      <c r="N4283" s="63" t="s">
        <v>54</v>
      </c>
      <c r="O4283" s="63" t="s">
        <v>55</v>
      </c>
      <c r="P4283" s="63" t="s">
        <v>46</v>
      </c>
      <c r="Q4283" s="63" t="s">
        <v>56</v>
      </c>
    </row>
    <row r="4284" spans="1:17">
      <c r="A4284" s="63" t="s">
        <v>304</v>
      </c>
      <c r="B4284" s="63" t="s">
        <v>13</v>
      </c>
      <c r="D4284" s="390">
        <v>45597</v>
      </c>
      <c r="E4284" s="63">
        <v>11</v>
      </c>
      <c r="F4284" s="63">
        <v>2024</v>
      </c>
      <c r="G4284" s="391">
        <v>20</v>
      </c>
      <c r="H4284" s="391">
        <v>9.9999999999999992E-2</v>
      </c>
      <c r="J4284" s="391">
        <v>0</v>
      </c>
      <c r="K4284" s="63" t="s">
        <v>304</v>
      </c>
      <c r="L4284" s="63" t="s">
        <v>41</v>
      </c>
      <c r="M4284" s="63" t="s">
        <v>241</v>
      </c>
      <c r="N4284" s="63" t="s">
        <v>54</v>
      </c>
      <c r="O4284" s="63" t="s">
        <v>55</v>
      </c>
      <c r="P4284" s="63" t="s">
        <v>46</v>
      </c>
      <c r="Q4284" s="63" t="s">
        <v>56</v>
      </c>
    </row>
    <row r="4285" spans="1:17">
      <c r="A4285" s="63" t="s">
        <v>304</v>
      </c>
      <c r="B4285" s="63" t="s">
        <v>13</v>
      </c>
      <c r="D4285" s="390">
        <v>45627</v>
      </c>
      <c r="E4285" s="63">
        <v>12</v>
      </c>
      <c r="F4285" s="63">
        <v>2024</v>
      </c>
      <c r="G4285" s="391">
        <v>20</v>
      </c>
      <c r="H4285" s="391">
        <v>9.9999999999999992E-2</v>
      </c>
      <c r="J4285" s="391">
        <v>0</v>
      </c>
      <c r="K4285" s="63" t="s">
        <v>304</v>
      </c>
      <c r="L4285" s="63" t="s">
        <v>41</v>
      </c>
      <c r="M4285" s="63" t="s">
        <v>241</v>
      </c>
      <c r="N4285" s="63" t="s">
        <v>54</v>
      </c>
      <c r="O4285" s="63" t="s">
        <v>55</v>
      </c>
      <c r="P4285" s="63" t="s">
        <v>46</v>
      </c>
      <c r="Q4285" s="63" t="s">
        <v>56</v>
      </c>
    </row>
    <row r="4286" spans="1:17">
      <c r="A4286" s="63" t="s">
        <v>304</v>
      </c>
      <c r="B4286" s="63" t="s">
        <v>14</v>
      </c>
      <c r="D4286" s="390">
        <v>45292</v>
      </c>
      <c r="E4286" s="63">
        <v>1</v>
      </c>
      <c r="F4286" s="63">
        <v>2024</v>
      </c>
      <c r="G4286" s="391">
        <v>20</v>
      </c>
      <c r="H4286" s="391">
        <v>3.4872367136281217E-2</v>
      </c>
      <c r="I4286" s="391">
        <v>0.69744734272562436</v>
      </c>
      <c r="J4286" s="391">
        <v>0</v>
      </c>
      <c r="K4286" s="63" t="s">
        <v>304</v>
      </c>
      <c r="L4286" s="63" t="s">
        <v>41</v>
      </c>
      <c r="M4286" s="63" t="s">
        <v>241</v>
      </c>
      <c r="N4286" s="63" t="s">
        <v>54</v>
      </c>
      <c r="O4286" s="63" t="s">
        <v>55</v>
      </c>
      <c r="P4286" s="63" t="s">
        <v>46</v>
      </c>
      <c r="Q4286" s="63" t="s">
        <v>56</v>
      </c>
    </row>
    <row r="4287" spans="1:17">
      <c r="A4287" s="63" t="s">
        <v>304</v>
      </c>
      <c r="B4287" s="63" t="s">
        <v>14</v>
      </c>
      <c r="D4287" s="390">
        <v>45323</v>
      </c>
      <c r="E4287" s="63">
        <v>2</v>
      </c>
      <c r="F4287" s="63">
        <v>2024</v>
      </c>
      <c r="G4287" s="391">
        <v>20</v>
      </c>
      <c r="H4287" s="391">
        <v>8.2577765378713919E-2</v>
      </c>
      <c r="I4287" s="391">
        <v>1.6515553075742784</v>
      </c>
      <c r="J4287" s="391">
        <v>0</v>
      </c>
      <c r="K4287" s="63" t="s">
        <v>304</v>
      </c>
      <c r="L4287" s="63" t="s">
        <v>41</v>
      </c>
      <c r="M4287" s="63" t="s">
        <v>241</v>
      </c>
      <c r="N4287" s="63" t="s">
        <v>54</v>
      </c>
      <c r="O4287" s="63" t="s">
        <v>55</v>
      </c>
      <c r="P4287" s="63" t="s">
        <v>46</v>
      </c>
      <c r="Q4287" s="63" t="s">
        <v>56</v>
      </c>
    </row>
    <row r="4288" spans="1:17">
      <c r="A4288" s="63" t="s">
        <v>304</v>
      </c>
      <c r="B4288" s="63" t="s">
        <v>14</v>
      </c>
      <c r="D4288" s="390">
        <v>45352</v>
      </c>
      <c r="E4288" s="63">
        <v>3</v>
      </c>
      <c r="F4288" s="63">
        <v>2024</v>
      </c>
      <c r="G4288" s="391">
        <v>20</v>
      </c>
      <c r="H4288" s="391">
        <v>8.2577765378713919E-2</v>
      </c>
      <c r="I4288" s="391">
        <v>1.6515553075742784</v>
      </c>
      <c r="J4288" s="391">
        <v>0</v>
      </c>
      <c r="K4288" s="63" t="s">
        <v>304</v>
      </c>
      <c r="L4288" s="63" t="s">
        <v>41</v>
      </c>
      <c r="M4288" s="63" t="s">
        <v>241</v>
      </c>
      <c r="N4288" s="63" t="s">
        <v>54</v>
      </c>
      <c r="O4288" s="63" t="s">
        <v>55</v>
      </c>
      <c r="P4288" s="63" t="s">
        <v>46</v>
      </c>
      <c r="Q4288" s="63" t="s">
        <v>56</v>
      </c>
    </row>
    <row r="4289" spans="1:17">
      <c r="A4289" s="63" t="s">
        <v>304</v>
      </c>
      <c r="B4289" s="63" t="s">
        <v>14</v>
      </c>
      <c r="D4289" s="390">
        <v>45383</v>
      </c>
      <c r="E4289" s="63">
        <v>4</v>
      </c>
      <c r="F4289" s="63">
        <v>2024</v>
      </c>
      <c r="G4289" s="391">
        <v>20</v>
      </c>
      <c r="H4289" s="391">
        <v>8.3333333333333329E-2</v>
      </c>
      <c r="I4289" s="391">
        <v>1.6666666666666665</v>
      </c>
      <c r="J4289" s="391">
        <v>0</v>
      </c>
      <c r="K4289" s="63" t="s">
        <v>304</v>
      </c>
      <c r="L4289" s="63" t="s">
        <v>41</v>
      </c>
      <c r="M4289" s="63" t="s">
        <v>241</v>
      </c>
      <c r="N4289" s="63" t="s">
        <v>54</v>
      </c>
      <c r="O4289" s="63" t="s">
        <v>55</v>
      </c>
      <c r="P4289" s="63" t="s">
        <v>46</v>
      </c>
      <c r="Q4289" s="63" t="s">
        <v>56</v>
      </c>
    </row>
    <row r="4290" spans="1:17">
      <c r="A4290" s="63" t="s">
        <v>304</v>
      </c>
      <c r="B4290" s="63" t="s">
        <v>14</v>
      </c>
      <c r="D4290" s="390">
        <v>45413</v>
      </c>
      <c r="E4290" s="63">
        <v>5</v>
      </c>
      <c r="F4290" s="63">
        <v>2024</v>
      </c>
      <c r="G4290" s="391">
        <v>20</v>
      </c>
      <c r="H4290" s="391">
        <v>8.3333333333333329E-2</v>
      </c>
      <c r="I4290" s="391">
        <v>1.6666666666666665</v>
      </c>
      <c r="J4290" s="391">
        <v>0</v>
      </c>
      <c r="K4290" s="63" t="s">
        <v>304</v>
      </c>
      <c r="L4290" s="63" t="s">
        <v>41</v>
      </c>
      <c r="M4290" s="63" t="s">
        <v>241</v>
      </c>
      <c r="N4290" s="63" t="s">
        <v>54</v>
      </c>
      <c r="O4290" s="63" t="s">
        <v>55</v>
      </c>
      <c r="P4290" s="63" t="s">
        <v>46</v>
      </c>
      <c r="Q4290" s="63" t="s">
        <v>56</v>
      </c>
    </row>
    <row r="4291" spans="1:17">
      <c r="A4291" s="63" t="s">
        <v>304</v>
      </c>
      <c r="B4291" s="63" t="s">
        <v>14</v>
      </c>
      <c r="D4291" s="390">
        <v>45444</v>
      </c>
      <c r="E4291" s="63">
        <v>6</v>
      </c>
      <c r="F4291" s="63">
        <v>2024</v>
      </c>
      <c r="G4291" s="391">
        <v>20</v>
      </c>
      <c r="H4291" s="391">
        <v>8.3333333333333329E-2</v>
      </c>
      <c r="I4291" s="391">
        <v>1.6666666666666665</v>
      </c>
      <c r="J4291" s="391">
        <v>0</v>
      </c>
      <c r="K4291" s="63" t="s">
        <v>304</v>
      </c>
      <c r="L4291" s="63" t="s">
        <v>41</v>
      </c>
      <c r="M4291" s="63" t="s">
        <v>241</v>
      </c>
      <c r="N4291" s="63" t="s">
        <v>54</v>
      </c>
      <c r="O4291" s="63" t="s">
        <v>55</v>
      </c>
      <c r="P4291" s="63" t="s">
        <v>46</v>
      </c>
      <c r="Q4291" s="63" t="s">
        <v>56</v>
      </c>
    </row>
    <row r="4292" spans="1:17">
      <c r="A4292" s="63" t="s">
        <v>304</v>
      </c>
      <c r="B4292" s="63" t="s">
        <v>14</v>
      </c>
      <c r="D4292" s="390">
        <v>45474</v>
      </c>
      <c r="E4292" s="63">
        <v>7</v>
      </c>
      <c r="F4292" s="63">
        <v>2024</v>
      </c>
      <c r="G4292" s="391">
        <v>20</v>
      </c>
      <c r="H4292" s="391">
        <v>8.3333333333333329E-2</v>
      </c>
      <c r="I4292" s="391">
        <v>1.6666666666666665</v>
      </c>
      <c r="J4292" s="391">
        <v>0</v>
      </c>
      <c r="K4292" s="63" t="s">
        <v>304</v>
      </c>
      <c r="L4292" s="63" t="s">
        <v>41</v>
      </c>
      <c r="M4292" s="63" t="s">
        <v>241</v>
      </c>
      <c r="N4292" s="63" t="s">
        <v>54</v>
      </c>
      <c r="O4292" s="63" t="s">
        <v>55</v>
      </c>
      <c r="P4292" s="63" t="s">
        <v>46</v>
      </c>
      <c r="Q4292" s="63" t="s">
        <v>56</v>
      </c>
    </row>
    <row r="4293" spans="1:17">
      <c r="A4293" s="63" t="s">
        <v>304</v>
      </c>
      <c r="B4293" s="63" t="s">
        <v>14</v>
      </c>
      <c r="D4293" s="390">
        <v>45505</v>
      </c>
      <c r="E4293" s="63">
        <v>8</v>
      </c>
      <c r="F4293" s="63">
        <v>2024</v>
      </c>
      <c r="G4293" s="391">
        <v>20</v>
      </c>
      <c r="H4293" s="391">
        <v>8.3333333333333329E-2</v>
      </c>
      <c r="I4293" s="391">
        <v>1.6666666666666665</v>
      </c>
      <c r="J4293" s="391">
        <v>0</v>
      </c>
      <c r="K4293" s="63" t="s">
        <v>304</v>
      </c>
      <c r="L4293" s="63" t="s">
        <v>41</v>
      </c>
      <c r="M4293" s="63" t="s">
        <v>241</v>
      </c>
      <c r="N4293" s="63" t="s">
        <v>54</v>
      </c>
      <c r="O4293" s="63" t="s">
        <v>55</v>
      </c>
      <c r="P4293" s="63" t="s">
        <v>46</v>
      </c>
      <c r="Q4293" s="63" t="s">
        <v>56</v>
      </c>
    </row>
    <row r="4294" spans="1:17">
      <c r="A4294" s="63" t="s">
        <v>304</v>
      </c>
      <c r="B4294" s="63" t="s">
        <v>14</v>
      </c>
      <c r="D4294" s="390">
        <v>45536</v>
      </c>
      <c r="E4294" s="63">
        <v>9</v>
      </c>
      <c r="F4294" s="63">
        <v>2024</v>
      </c>
      <c r="G4294" s="391">
        <v>20</v>
      </c>
      <c r="H4294" s="391">
        <v>8.3333333333333329E-2</v>
      </c>
      <c r="J4294" s="391">
        <v>0</v>
      </c>
      <c r="K4294" s="63" t="s">
        <v>304</v>
      </c>
      <c r="L4294" s="63" t="s">
        <v>41</v>
      </c>
      <c r="M4294" s="63" t="s">
        <v>241</v>
      </c>
      <c r="N4294" s="63" t="s">
        <v>54</v>
      </c>
      <c r="O4294" s="63" t="s">
        <v>55</v>
      </c>
      <c r="P4294" s="63" t="s">
        <v>46</v>
      </c>
      <c r="Q4294" s="63" t="s">
        <v>56</v>
      </c>
    </row>
    <row r="4295" spans="1:17">
      <c r="A4295" s="63" t="s">
        <v>304</v>
      </c>
      <c r="B4295" s="63" t="s">
        <v>14</v>
      </c>
      <c r="D4295" s="390">
        <v>45566</v>
      </c>
      <c r="E4295" s="63">
        <v>10</v>
      </c>
      <c r="F4295" s="63">
        <v>2024</v>
      </c>
      <c r="G4295" s="391">
        <v>20</v>
      </c>
      <c r="H4295" s="391">
        <v>9.9999999999999992E-2</v>
      </c>
      <c r="J4295" s="391">
        <v>0</v>
      </c>
      <c r="K4295" s="63" t="s">
        <v>304</v>
      </c>
      <c r="L4295" s="63" t="s">
        <v>41</v>
      </c>
      <c r="M4295" s="63" t="s">
        <v>241</v>
      </c>
      <c r="N4295" s="63" t="s">
        <v>54</v>
      </c>
      <c r="O4295" s="63" t="s">
        <v>55</v>
      </c>
      <c r="P4295" s="63" t="s">
        <v>46</v>
      </c>
      <c r="Q4295" s="63" t="s">
        <v>56</v>
      </c>
    </row>
    <row r="4296" spans="1:17">
      <c r="A4296" s="63" t="s">
        <v>304</v>
      </c>
      <c r="B4296" s="63" t="s">
        <v>14</v>
      </c>
      <c r="D4296" s="390">
        <v>45597</v>
      </c>
      <c r="E4296" s="63">
        <v>11</v>
      </c>
      <c r="F4296" s="63">
        <v>2024</v>
      </c>
      <c r="G4296" s="391">
        <v>20</v>
      </c>
      <c r="H4296" s="391">
        <v>9.9999999999999992E-2</v>
      </c>
      <c r="J4296" s="391">
        <v>0</v>
      </c>
      <c r="K4296" s="63" t="s">
        <v>304</v>
      </c>
      <c r="L4296" s="63" t="s">
        <v>41</v>
      </c>
      <c r="M4296" s="63" t="s">
        <v>241</v>
      </c>
      <c r="N4296" s="63" t="s">
        <v>54</v>
      </c>
      <c r="O4296" s="63" t="s">
        <v>55</v>
      </c>
      <c r="P4296" s="63" t="s">
        <v>46</v>
      </c>
      <c r="Q4296" s="63" t="s">
        <v>56</v>
      </c>
    </row>
    <row r="4297" spans="1:17">
      <c r="A4297" s="63" t="s">
        <v>304</v>
      </c>
      <c r="B4297" s="63" t="s">
        <v>14</v>
      </c>
      <c r="D4297" s="390">
        <v>45627</v>
      </c>
      <c r="E4297" s="63">
        <v>12</v>
      </c>
      <c r="F4297" s="63">
        <v>2024</v>
      </c>
      <c r="G4297" s="391">
        <v>20</v>
      </c>
      <c r="H4297" s="391">
        <v>9.9999999999999992E-2</v>
      </c>
      <c r="J4297" s="391">
        <v>0</v>
      </c>
      <c r="K4297" s="63" t="s">
        <v>304</v>
      </c>
      <c r="L4297" s="63" t="s">
        <v>41</v>
      </c>
      <c r="M4297" s="63" t="s">
        <v>241</v>
      </c>
      <c r="N4297" s="63" t="s">
        <v>54</v>
      </c>
      <c r="O4297" s="63" t="s">
        <v>55</v>
      </c>
      <c r="P4297" s="63" t="s">
        <v>46</v>
      </c>
      <c r="Q4297" s="63" t="s">
        <v>56</v>
      </c>
    </row>
    <row r="4298" spans="1:17">
      <c r="A4298" s="63" t="s">
        <v>61</v>
      </c>
      <c r="B4298" s="63" t="s">
        <v>7</v>
      </c>
      <c r="D4298" s="390">
        <v>45292</v>
      </c>
      <c r="E4298" s="63">
        <v>1</v>
      </c>
      <c r="F4298" s="63">
        <v>2024</v>
      </c>
      <c r="G4298" s="391">
        <v>250</v>
      </c>
      <c r="H4298" s="391">
        <v>3.4872367136281217E-2</v>
      </c>
      <c r="I4298" s="391">
        <v>8.7180917840703049</v>
      </c>
      <c r="J4298" s="391">
        <v>6.1454000000000004</v>
      </c>
      <c r="K4298" s="63" t="s">
        <v>61</v>
      </c>
      <c r="L4298" s="63" t="s">
        <v>41</v>
      </c>
      <c r="M4298" s="63" t="s">
        <v>242</v>
      </c>
      <c r="N4298" s="63" t="s">
        <v>62</v>
      </c>
      <c r="O4298" s="63" t="s">
        <v>63</v>
      </c>
      <c r="P4298" s="63" t="s">
        <v>46</v>
      </c>
      <c r="Q4298" s="63" t="s">
        <v>250</v>
      </c>
    </row>
    <row r="4299" spans="1:17">
      <c r="A4299" s="63" t="s">
        <v>61</v>
      </c>
      <c r="B4299" s="63" t="s">
        <v>7</v>
      </c>
      <c r="D4299" s="390">
        <v>45323</v>
      </c>
      <c r="E4299" s="63">
        <v>2</v>
      </c>
      <c r="F4299" s="63">
        <v>2024</v>
      </c>
      <c r="G4299" s="391">
        <v>250</v>
      </c>
      <c r="H4299" s="391">
        <v>8.2577765378713919E-2</v>
      </c>
      <c r="I4299" s="391">
        <v>20.64444134467848</v>
      </c>
      <c r="J4299" s="391">
        <v>5.1552241669107213</v>
      </c>
      <c r="K4299" s="63" t="s">
        <v>61</v>
      </c>
      <c r="L4299" s="63" t="s">
        <v>41</v>
      </c>
      <c r="M4299" s="63" t="s">
        <v>242</v>
      </c>
      <c r="N4299" s="63" t="s">
        <v>62</v>
      </c>
      <c r="O4299" s="63" t="s">
        <v>63</v>
      </c>
      <c r="P4299" s="63" t="s">
        <v>46</v>
      </c>
      <c r="Q4299" s="63" t="s">
        <v>250</v>
      </c>
    </row>
    <row r="4300" spans="1:17">
      <c r="A4300" s="63" t="s">
        <v>61</v>
      </c>
      <c r="B4300" s="63" t="s">
        <v>7</v>
      </c>
      <c r="D4300" s="390">
        <v>45352</v>
      </c>
      <c r="E4300" s="63">
        <v>3</v>
      </c>
      <c r="F4300" s="63">
        <v>2024</v>
      </c>
      <c r="G4300" s="391">
        <v>250</v>
      </c>
      <c r="H4300" s="391">
        <v>8.2577765378713919E-2</v>
      </c>
      <c r="I4300" s="391">
        <v>20.64444134467848</v>
      </c>
      <c r="J4300" s="391">
        <v>34.095683190000003</v>
      </c>
      <c r="K4300" s="63" t="s">
        <v>61</v>
      </c>
      <c r="L4300" s="63" t="s">
        <v>41</v>
      </c>
      <c r="M4300" s="63" t="s">
        <v>242</v>
      </c>
      <c r="N4300" s="63" t="s">
        <v>62</v>
      </c>
      <c r="O4300" s="63" t="s">
        <v>63</v>
      </c>
      <c r="P4300" s="63" t="s">
        <v>46</v>
      </c>
      <c r="Q4300" s="63" t="s">
        <v>250</v>
      </c>
    </row>
    <row r="4301" spans="1:17">
      <c r="A4301" s="63" t="s">
        <v>61</v>
      </c>
      <c r="B4301" s="63" t="s">
        <v>7</v>
      </c>
      <c r="D4301" s="390">
        <v>45383</v>
      </c>
      <c r="E4301" s="63">
        <v>4</v>
      </c>
      <c r="F4301" s="63">
        <v>2024</v>
      </c>
      <c r="G4301" s="391">
        <v>250</v>
      </c>
      <c r="H4301" s="391">
        <v>8.3333333333333329E-2</v>
      </c>
      <c r="I4301" s="391">
        <v>20.833333333333332</v>
      </c>
      <c r="J4301" s="391">
        <v>29.570866522910961</v>
      </c>
      <c r="K4301" s="63" t="s">
        <v>61</v>
      </c>
      <c r="L4301" s="63" t="s">
        <v>41</v>
      </c>
      <c r="M4301" s="63" t="s">
        <v>242</v>
      </c>
      <c r="N4301" s="63" t="s">
        <v>62</v>
      </c>
      <c r="O4301" s="63" t="s">
        <v>63</v>
      </c>
      <c r="P4301" s="63" t="s">
        <v>46</v>
      </c>
      <c r="Q4301" s="63" t="s">
        <v>250</v>
      </c>
    </row>
    <row r="4302" spans="1:17">
      <c r="A4302" s="63" t="s">
        <v>61</v>
      </c>
      <c r="B4302" s="63" t="s">
        <v>7</v>
      </c>
      <c r="D4302" s="390">
        <v>45413</v>
      </c>
      <c r="E4302" s="63">
        <v>5</v>
      </c>
      <c r="F4302" s="63">
        <v>2024</v>
      </c>
      <c r="G4302" s="391">
        <v>250</v>
      </c>
      <c r="H4302" s="391">
        <v>8.3333333333333329E-2</v>
      </c>
      <c r="I4302" s="391">
        <v>20.833333333333332</v>
      </c>
      <c r="J4302" s="391">
        <v>29.255427478508636</v>
      </c>
      <c r="K4302" s="63" t="s">
        <v>61</v>
      </c>
      <c r="L4302" s="63" t="s">
        <v>41</v>
      </c>
      <c r="M4302" s="63" t="s">
        <v>242</v>
      </c>
      <c r="N4302" s="63" t="s">
        <v>62</v>
      </c>
      <c r="O4302" s="63" t="s">
        <v>63</v>
      </c>
      <c r="P4302" s="63" t="s">
        <v>46</v>
      </c>
      <c r="Q4302" s="63" t="s">
        <v>250</v>
      </c>
    </row>
    <row r="4303" spans="1:17">
      <c r="A4303" s="63" t="s">
        <v>61</v>
      </c>
      <c r="B4303" s="63" t="s">
        <v>7</v>
      </c>
      <c r="D4303" s="390">
        <v>45444</v>
      </c>
      <c r="E4303" s="63">
        <v>6</v>
      </c>
      <c r="F4303" s="63">
        <v>2024</v>
      </c>
      <c r="G4303" s="391">
        <v>250</v>
      </c>
      <c r="H4303" s="391">
        <v>8.3333333333333329E-2</v>
      </c>
      <c r="I4303" s="391">
        <v>20.833333333333332</v>
      </c>
      <c r="J4303" s="391">
        <v>8.5130426311387115</v>
      </c>
      <c r="K4303" s="63" t="s">
        <v>61</v>
      </c>
      <c r="L4303" s="63" t="s">
        <v>41</v>
      </c>
      <c r="M4303" s="63" t="s">
        <v>242</v>
      </c>
      <c r="N4303" s="63" t="s">
        <v>62</v>
      </c>
      <c r="O4303" s="63" t="s">
        <v>63</v>
      </c>
      <c r="P4303" s="63" t="s">
        <v>46</v>
      </c>
      <c r="Q4303" s="63" t="s">
        <v>250</v>
      </c>
    </row>
    <row r="4304" spans="1:17">
      <c r="A4304" s="63" t="s">
        <v>61</v>
      </c>
      <c r="B4304" s="63" t="s">
        <v>7</v>
      </c>
      <c r="D4304" s="390">
        <v>45474</v>
      </c>
      <c r="E4304" s="63">
        <v>7</v>
      </c>
      <c r="F4304" s="63">
        <v>2024</v>
      </c>
      <c r="G4304" s="391">
        <v>250</v>
      </c>
      <c r="H4304" s="391">
        <v>8.3333333333333329E-2</v>
      </c>
      <c r="I4304" s="391">
        <v>20.833333333333332</v>
      </c>
      <c r="J4304" s="391">
        <v>51.663975047351251</v>
      </c>
      <c r="K4304" s="63" t="s">
        <v>61</v>
      </c>
      <c r="L4304" s="63" t="s">
        <v>41</v>
      </c>
      <c r="M4304" s="63" t="s">
        <v>242</v>
      </c>
      <c r="N4304" s="63" t="s">
        <v>62</v>
      </c>
      <c r="O4304" s="63" t="s">
        <v>63</v>
      </c>
      <c r="P4304" s="63" t="s">
        <v>46</v>
      </c>
      <c r="Q4304" s="63" t="s">
        <v>250</v>
      </c>
    </row>
    <row r="4305" spans="1:17">
      <c r="A4305" s="63" t="s">
        <v>61</v>
      </c>
      <c r="B4305" s="63" t="s">
        <v>7</v>
      </c>
      <c r="D4305" s="390">
        <v>45505</v>
      </c>
      <c r="E4305" s="63">
        <v>8</v>
      </c>
      <c r="F4305" s="63">
        <v>2024</v>
      </c>
      <c r="G4305" s="391">
        <v>250</v>
      </c>
      <c r="H4305" s="391">
        <v>8.3333333333333329E-2</v>
      </c>
      <c r="I4305" s="391">
        <v>20.833333333333332</v>
      </c>
      <c r="J4305" s="391">
        <v>122.78928260173609</v>
      </c>
      <c r="K4305" s="63" t="s">
        <v>61</v>
      </c>
      <c r="L4305" s="63" t="s">
        <v>41</v>
      </c>
      <c r="M4305" s="63" t="s">
        <v>242</v>
      </c>
      <c r="N4305" s="63" t="s">
        <v>62</v>
      </c>
      <c r="O4305" s="63" t="s">
        <v>63</v>
      </c>
      <c r="P4305" s="63" t="s">
        <v>46</v>
      </c>
      <c r="Q4305" s="63" t="s">
        <v>250</v>
      </c>
    </row>
    <row r="4306" spans="1:17">
      <c r="A4306" s="63" t="s">
        <v>61</v>
      </c>
      <c r="B4306" s="63" t="s">
        <v>7</v>
      </c>
      <c r="D4306" s="390">
        <v>45536</v>
      </c>
      <c r="E4306" s="63">
        <v>9</v>
      </c>
      <c r="F4306" s="63">
        <v>2024</v>
      </c>
      <c r="G4306" s="391">
        <v>250</v>
      </c>
      <c r="H4306" s="391">
        <v>8.3333333333333329E-2</v>
      </c>
      <c r="J4306" s="391">
        <v>109.64321239503401</v>
      </c>
      <c r="K4306" s="63" t="s">
        <v>61</v>
      </c>
      <c r="L4306" s="63" t="s">
        <v>41</v>
      </c>
      <c r="M4306" s="63" t="s">
        <v>242</v>
      </c>
      <c r="N4306" s="63" t="s">
        <v>62</v>
      </c>
      <c r="O4306" s="63" t="s">
        <v>63</v>
      </c>
      <c r="P4306" s="63" t="s">
        <v>46</v>
      </c>
      <c r="Q4306" s="63" t="s">
        <v>250</v>
      </c>
    </row>
    <row r="4307" spans="1:17">
      <c r="A4307" s="63" t="s">
        <v>61</v>
      </c>
      <c r="B4307" s="63" t="s">
        <v>7</v>
      </c>
      <c r="D4307" s="390">
        <v>45566</v>
      </c>
      <c r="E4307" s="63">
        <v>10</v>
      </c>
      <c r="F4307" s="63">
        <v>2024</v>
      </c>
      <c r="G4307" s="391">
        <v>250</v>
      </c>
      <c r="H4307" s="391">
        <v>9.9999999999999992E-2</v>
      </c>
      <c r="J4307" s="391">
        <v>67.078994006195131</v>
      </c>
      <c r="K4307" s="63" t="s">
        <v>61</v>
      </c>
      <c r="L4307" s="63" t="s">
        <v>41</v>
      </c>
      <c r="M4307" s="63" t="s">
        <v>242</v>
      </c>
      <c r="N4307" s="63" t="s">
        <v>62</v>
      </c>
      <c r="O4307" s="63" t="s">
        <v>63</v>
      </c>
      <c r="P4307" s="63" t="s">
        <v>46</v>
      </c>
      <c r="Q4307" s="63" t="s">
        <v>250</v>
      </c>
    </row>
    <row r="4308" spans="1:17">
      <c r="A4308" s="63" t="s">
        <v>61</v>
      </c>
      <c r="B4308" s="63" t="s">
        <v>7</v>
      </c>
      <c r="D4308" s="390">
        <v>45597</v>
      </c>
      <c r="E4308" s="63">
        <v>11</v>
      </c>
      <c r="F4308" s="63">
        <v>2024</v>
      </c>
      <c r="G4308" s="391">
        <v>250</v>
      </c>
      <c r="H4308" s="391">
        <v>9.9999999999999992E-2</v>
      </c>
      <c r="J4308" s="391">
        <v>0</v>
      </c>
      <c r="K4308" s="63" t="s">
        <v>61</v>
      </c>
      <c r="L4308" s="63" t="s">
        <v>41</v>
      </c>
      <c r="M4308" s="63" t="s">
        <v>242</v>
      </c>
      <c r="N4308" s="63" t="s">
        <v>62</v>
      </c>
      <c r="O4308" s="63" t="s">
        <v>63</v>
      </c>
      <c r="P4308" s="63" t="s">
        <v>46</v>
      </c>
      <c r="Q4308" s="63" t="s">
        <v>250</v>
      </c>
    </row>
    <row r="4309" spans="1:17">
      <c r="A4309" s="63" t="s">
        <v>61</v>
      </c>
      <c r="B4309" s="63" t="s">
        <v>7</v>
      </c>
      <c r="D4309" s="390">
        <v>45627</v>
      </c>
      <c r="E4309" s="63">
        <v>12</v>
      </c>
      <c r="F4309" s="63">
        <v>2024</v>
      </c>
      <c r="G4309" s="391">
        <v>250</v>
      </c>
      <c r="H4309" s="391">
        <v>9.9999999999999992E-2</v>
      </c>
      <c r="J4309" s="391">
        <v>0</v>
      </c>
      <c r="K4309" s="63" t="s">
        <v>61</v>
      </c>
      <c r="L4309" s="63" t="s">
        <v>41</v>
      </c>
      <c r="M4309" s="63" t="s">
        <v>242</v>
      </c>
      <c r="N4309" s="63" t="s">
        <v>62</v>
      </c>
      <c r="O4309" s="63" t="s">
        <v>63</v>
      </c>
      <c r="P4309" s="63" t="s">
        <v>46</v>
      </c>
      <c r="Q4309" s="63" t="s">
        <v>250</v>
      </c>
    </row>
    <row r="4310" spans="1:17">
      <c r="A4310" s="63" t="s">
        <v>61</v>
      </c>
      <c r="B4310" s="63" t="s">
        <v>8</v>
      </c>
      <c r="D4310" s="390">
        <v>45292</v>
      </c>
      <c r="E4310" s="63">
        <v>1</v>
      </c>
      <c r="F4310" s="63">
        <v>2024</v>
      </c>
      <c r="G4310" s="391">
        <v>85</v>
      </c>
      <c r="H4310" s="391">
        <v>3.4872367136281217E-2</v>
      </c>
      <c r="I4310" s="391">
        <v>2.9641512065839035</v>
      </c>
      <c r="J4310" s="391">
        <v>6.5124000000000004</v>
      </c>
      <c r="K4310" s="63" t="s">
        <v>61</v>
      </c>
      <c r="L4310" s="63" t="s">
        <v>41</v>
      </c>
      <c r="M4310" s="63" t="s">
        <v>242</v>
      </c>
      <c r="N4310" s="63" t="s">
        <v>62</v>
      </c>
      <c r="O4310" s="63" t="s">
        <v>63</v>
      </c>
      <c r="P4310" s="63" t="s">
        <v>46</v>
      </c>
      <c r="Q4310" s="63" t="s">
        <v>250</v>
      </c>
    </row>
    <row r="4311" spans="1:17">
      <c r="A4311" s="63" t="s">
        <v>61</v>
      </c>
      <c r="B4311" s="63" t="s">
        <v>8</v>
      </c>
      <c r="D4311" s="390">
        <v>45323</v>
      </c>
      <c r="E4311" s="63">
        <v>2</v>
      </c>
      <c r="F4311" s="63">
        <v>2024</v>
      </c>
      <c r="G4311" s="391">
        <v>85</v>
      </c>
      <c r="H4311" s="391">
        <v>8.2577765378713919E-2</v>
      </c>
      <c r="I4311" s="391">
        <v>7.0191100571906828</v>
      </c>
      <c r="J4311" s="391">
        <v>2.6971442475976755</v>
      </c>
      <c r="K4311" s="63" t="s">
        <v>61</v>
      </c>
      <c r="L4311" s="63" t="s">
        <v>41</v>
      </c>
      <c r="M4311" s="63" t="s">
        <v>242</v>
      </c>
      <c r="N4311" s="63" t="s">
        <v>62</v>
      </c>
      <c r="O4311" s="63" t="s">
        <v>63</v>
      </c>
      <c r="P4311" s="63" t="s">
        <v>46</v>
      </c>
      <c r="Q4311" s="63" t="s">
        <v>250</v>
      </c>
    </row>
    <row r="4312" spans="1:17">
      <c r="A4312" s="63" t="s">
        <v>61</v>
      </c>
      <c r="B4312" s="63" t="s">
        <v>8</v>
      </c>
      <c r="D4312" s="390">
        <v>45352</v>
      </c>
      <c r="E4312" s="63">
        <v>3</v>
      </c>
      <c r="F4312" s="63">
        <v>2024</v>
      </c>
      <c r="G4312" s="391">
        <v>85</v>
      </c>
      <c r="H4312" s="391">
        <v>8.2577765378713919E-2</v>
      </c>
      <c r="I4312" s="391">
        <v>7.0191100571906828</v>
      </c>
      <c r="J4312" s="391">
        <v>3.4767492070000001</v>
      </c>
      <c r="K4312" s="63" t="s">
        <v>61</v>
      </c>
      <c r="L4312" s="63" t="s">
        <v>41</v>
      </c>
      <c r="M4312" s="63" t="s">
        <v>242</v>
      </c>
      <c r="N4312" s="63" t="s">
        <v>62</v>
      </c>
      <c r="O4312" s="63" t="s">
        <v>63</v>
      </c>
      <c r="P4312" s="63" t="s">
        <v>46</v>
      </c>
      <c r="Q4312" s="63" t="s">
        <v>250</v>
      </c>
    </row>
    <row r="4313" spans="1:17">
      <c r="A4313" s="63" t="s">
        <v>61</v>
      </c>
      <c r="B4313" s="63" t="s">
        <v>8</v>
      </c>
      <c r="D4313" s="390">
        <v>45383</v>
      </c>
      <c r="E4313" s="63">
        <v>4</v>
      </c>
      <c r="F4313" s="63">
        <v>2024</v>
      </c>
      <c r="G4313" s="391">
        <v>85</v>
      </c>
      <c r="H4313" s="391">
        <v>8.3333333333333329E-2</v>
      </c>
      <c r="I4313" s="391">
        <v>7.083333333333333</v>
      </c>
      <c r="J4313" s="391">
        <v>4.0088972493333301</v>
      </c>
      <c r="K4313" s="63" t="s">
        <v>61</v>
      </c>
      <c r="L4313" s="63" t="s">
        <v>41</v>
      </c>
      <c r="M4313" s="63" t="s">
        <v>242</v>
      </c>
      <c r="N4313" s="63" t="s">
        <v>62</v>
      </c>
      <c r="O4313" s="63" t="s">
        <v>63</v>
      </c>
      <c r="P4313" s="63" t="s">
        <v>46</v>
      </c>
      <c r="Q4313" s="63" t="s">
        <v>250</v>
      </c>
    </row>
    <row r="4314" spans="1:17">
      <c r="A4314" s="63" t="s">
        <v>61</v>
      </c>
      <c r="B4314" s="63" t="s">
        <v>8</v>
      </c>
      <c r="D4314" s="390">
        <v>45413</v>
      </c>
      <c r="E4314" s="63">
        <v>5</v>
      </c>
      <c r="F4314" s="63">
        <v>2024</v>
      </c>
      <c r="G4314" s="391">
        <v>85</v>
      </c>
      <c r="H4314" s="391">
        <v>8.3333333333333329E-2</v>
      </c>
      <c r="I4314" s="391">
        <v>7.083333333333333</v>
      </c>
      <c r="J4314" s="391">
        <v>2.0062857909166625</v>
      </c>
      <c r="K4314" s="63" t="s">
        <v>61</v>
      </c>
      <c r="L4314" s="63" t="s">
        <v>41</v>
      </c>
      <c r="M4314" s="63" t="s">
        <v>242</v>
      </c>
      <c r="N4314" s="63" t="s">
        <v>62</v>
      </c>
      <c r="O4314" s="63" t="s">
        <v>63</v>
      </c>
      <c r="P4314" s="63" t="s">
        <v>46</v>
      </c>
      <c r="Q4314" s="63" t="s">
        <v>250</v>
      </c>
    </row>
    <row r="4315" spans="1:17">
      <c r="A4315" s="63" t="s">
        <v>61</v>
      </c>
      <c r="B4315" s="63" t="s">
        <v>8</v>
      </c>
      <c r="D4315" s="390">
        <v>45444</v>
      </c>
      <c r="E4315" s="63">
        <v>6</v>
      </c>
      <c r="F4315" s="63">
        <v>2024</v>
      </c>
      <c r="G4315" s="391">
        <v>85</v>
      </c>
      <c r="H4315" s="391">
        <v>8.3333333333333329E-2</v>
      </c>
      <c r="I4315" s="391">
        <v>7.083333333333333</v>
      </c>
      <c r="J4315" s="391">
        <v>18.173245561291662</v>
      </c>
      <c r="K4315" s="63" t="s">
        <v>61</v>
      </c>
      <c r="L4315" s="63" t="s">
        <v>41</v>
      </c>
      <c r="M4315" s="63" t="s">
        <v>242</v>
      </c>
      <c r="N4315" s="63" t="s">
        <v>62</v>
      </c>
      <c r="O4315" s="63" t="s">
        <v>63</v>
      </c>
      <c r="P4315" s="63" t="s">
        <v>46</v>
      </c>
      <c r="Q4315" s="63" t="s">
        <v>250</v>
      </c>
    </row>
    <row r="4316" spans="1:17">
      <c r="A4316" s="63" t="s">
        <v>61</v>
      </c>
      <c r="B4316" s="63" t="s">
        <v>8</v>
      </c>
      <c r="D4316" s="390">
        <v>45474</v>
      </c>
      <c r="E4316" s="63">
        <v>7</v>
      </c>
      <c r="F4316" s="63">
        <v>2024</v>
      </c>
      <c r="G4316" s="391">
        <v>85</v>
      </c>
      <c r="H4316" s="391">
        <v>8.3333333333333329E-2</v>
      </c>
      <c r="I4316" s="391">
        <v>7.083333333333333</v>
      </c>
      <c r="J4316" s="391">
        <v>2.7904355999999995</v>
      </c>
      <c r="K4316" s="63" t="s">
        <v>61</v>
      </c>
      <c r="L4316" s="63" t="s">
        <v>41</v>
      </c>
      <c r="M4316" s="63" t="s">
        <v>242</v>
      </c>
      <c r="N4316" s="63" t="s">
        <v>62</v>
      </c>
      <c r="O4316" s="63" t="s">
        <v>63</v>
      </c>
      <c r="P4316" s="63" t="s">
        <v>46</v>
      </c>
      <c r="Q4316" s="63" t="s">
        <v>250</v>
      </c>
    </row>
    <row r="4317" spans="1:17">
      <c r="A4317" s="63" t="s">
        <v>61</v>
      </c>
      <c r="B4317" s="63" t="s">
        <v>8</v>
      </c>
      <c r="D4317" s="390">
        <v>45505</v>
      </c>
      <c r="E4317" s="63">
        <v>8</v>
      </c>
      <c r="F4317" s="63">
        <v>2024</v>
      </c>
      <c r="G4317" s="391">
        <v>85</v>
      </c>
      <c r="H4317" s="391">
        <v>8.3333333333333329E-2</v>
      </c>
      <c r="I4317" s="391">
        <v>7.083333333333333</v>
      </c>
      <c r="J4317" s="391">
        <v>5.5452835999999985</v>
      </c>
      <c r="K4317" s="63" t="s">
        <v>61</v>
      </c>
      <c r="L4317" s="63" t="s">
        <v>41</v>
      </c>
      <c r="M4317" s="63" t="s">
        <v>242</v>
      </c>
      <c r="N4317" s="63" t="s">
        <v>62</v>
      </c>
      <c r="O4317" s="63" t="s">
        <v>63</v>
      </c>
      <c r="P4317" s="63" t="s">
        <v>46</v>
      </c>
      <c r="Q4317" s="63" t="s">
        <v>250</v>
      </c>
    </row>
    <row r="4318" spans="1:17">
      <c r="A4318" s="63" t="s">
        <v>61</v>
      </c>
      <c r="B4318" s="63" t="s">
        <v>8</v>
      </c>
      <c r="D4318" s="390">
        <v>45536</v>
      </c>
      <c r="E4318" s="63">
        <v>9</v>
      </c>
      <c r="F4318" s="63">
        <v>2024</v>
      </c>
      <c r="G4318" s="391">
        <v>85</v>
      </c>
      <c r="H4318" s="391">
        <v>8.3333333333333329E-2</v>
      </c>
      <c r="J4318" s="391">
        <v>7.4778071999999982</v>
      </c>
      <c r="K4318" s="63" t="s">
        <v>61</v>
      </c>
      <c r="L4318" s="63" t="s">
        <v>41</v>
      </c>
      <c r="M4318" s="63" t="s">
        <v>242</v>
      </c>
      <c r="N4318" s="63" t="s">
        <v>62</v>
      </c>
      <c r="O4318" s="63" t="s">
        <v>63</v>
      </c>
      <c r="P4318" s="63" t="s">
        <v>46</v>
      </c>
      <c r="Q4318" s="63" t="s">
        <v>250</v>
      </c>
    </row>
    <row r="4319" spans="1:17">
      <c r="A4319" s="63" t="s">
        <v>61</v>
      </c>
      <c r="B4319" s="63" t="s">
        <v>8</v>
      </c>
      <c r="D4319" s="390">
        <v>45566</v>
      </c>
      <c r="E4319" s="63">
        <v>10</v>
      </c>
      <c r="F4319" s="63">
        <v>2024</v>
      </c>
      <c r="G4319" s="391">
        <v>85</v>
      </c>
      <c r="H4319" s="391">
        <v>9.9999999999999992E-2</v>
      </c>
      <c r="J4319" s="391">
        <v>7.7344623999999991</v>
      </c>
      <c r="K4319" s="63" t="s">
        <v>61</v>
      </c>
      <c r="L4319" s="63" t="s">
        <v>41</v>
      </c>
      <c r="M4319" s="63" t="s">
        <v>242</v>
      </c>
      <c r="N4319" s="63" t="s">
        <v>62</v>
      </c>
      <c r="O4319" s="63" t="s">
        <v>63</v>
      </c>
      <c r="P4319" s="63" t="s">
        <v>46</v>
      </c>
      <c r="Q4319" s="63" t="s">
        <v>250</v>
      </c>
    </row>
    <row r="4320" spans="1:17">
      <c r="A4320" s="63" t="s">
        <v>61</v>
      </c>
      <c r="B4320" s="63" t="s">
        <v>8</v>
      </c>
      <c r="D4320" s="390">
        <v>45597</v>
      </c>
      <c r="E4320" s="63">
        <v>11</v>
      </c>
      <c r="F4320" s="63">
        <v>2024</v>
      </c>
      <c r="G4320" s="391">
        <v>85</v>
      </c>
      <c r="H4320" s="391">
        <v>9.9999999999999992E-2</v>
      </c>
      <c r="J4320" s="391">
        <v>0</v>
      </c>
      <c r="K4320" s="63" t="s">
        <v>61</v>
      </c>
      <c r="L4320" s="63" t="s">
        <v>41</v>
      </c>
      <c r="M4320" s="63" t="s">
        <v>242</v>
      </c>
      <c r="N4320" s="63" t="s">
        <v>62</v>
      </c>
      <c r="O4320" s="63" t="s">
        <v>63</v>
      </c>
      <c r="P4320" s="63" t="s">
        <v>46</v>
      </c>
      <c r="Q4320" s="63" t="s">
        <v>250</v>
      </c>
    </row>
    <row r="4321" spans="1:17">
      <c r="A4321" s="63" t="s">
        <v>61</v>
      </c>
      <c r="B4321" s="63" t="s">
        <v>8</v>
      </c>
      <c r="D4321" s="390">
        <v>45627</v>
      </c>
      <c r="E4321" s="63">
        <v>12</v>
      </c>
      <c r="F4321" s="63">
        <v>2024</v>
      </c>
      <c r="G4321" s="391">
        <v>85</v>
      </c>
      <c r="H4321" s="391">
        <v>9.9999999999999992E-2</v>
      </c>
      <c r="J4321" s="391">
        <v>0</v>
      </c>
      <c r="K4321" s="63" t="s">
        <v>61</v>
      </c>
      <c r="L4321" s="63" t="s">
        <v>41</v>
      </c>
      <c r="M4321" s="63" t="s">
        <v>242</v>
      </c>
      <c r="N4321" s="63" t="s">
        <v>62</v>
      </c>
      <c r="O4321" s="63" t="s">
        <v>63</v>
      </c>
      <c r="P4321" s="63" t="s">
        <v>46</v>
      </c>
      <c r="Q4321" s="63" t="s">
        <v>250</v>
      </c>
    </row>
    <row r="4322" spans="1:17">
      <c r="A4322" s="63" t="s">
        <v>61</v>
      </c>
      <c r="B4322" s="63" t="s">
        <v>9</v>
      </c>
      <c r="D4322" s="390">
        <v>45292</v>
      </c>
      <c r="E4322" s="63">
        <v>1</v>
      </c>
      <c r="F4322" s="63">
        <v>2024</v>
      </c>
      <c r="G4322" s="391">
        <v>210</v>
      </c>
      <c r="H4322" s="391">
        <v>3.4872367136281217E-2</v>
      </c>
      <c r="I4322" s="391">
        <v>7.3231970986190555</v>
      </c>
      <c r="J4322" s="391">
        <v>0</v>
      </c>
      <c r="K4322" s="63" t="s">
        <v>61</v>
      </c>
      <c r="L4322" s="63" t="s">
        <v>41</v>
      </c>
      <c r="M4322" s="63" t="s">
        <v>242</v>
      </c>
      <c r="N4322" s="63" t="s">
        <v>62</v>
      </c>
      <c r="O4322" s="63" t="s">
        <v>63</v>
      </c>
      <c r="P4322" s="63" t="s">
        <v>46</v>
      </c>
      <c r="Q4322" s="63" t="s">
        <v>250</v>
      </c>
    </row>
    <row r="4323" spans="1:17">
      <c r="A4323" s="63" t="s">
        <v>61</v>
      </c>
      <c r="B4323" s="63" t="s">
        <v>9</v>
      </c>
      <c r="D4323" s="390">
        <v>45323</v>
      </c>
      <c r="E4323" s="63">
        <v>2</v>
      </c>
      <c r="F4323" s="63">
        <v>2024</v>
      </c>
      <c r="G4323" s="391">
        <v>210</v>
      </c>
      <c r="H4323" s="391">
        <v>8.2577765378713919E-2</v>
      </c>
      <c r="I4323" s="391">
        <v>17.341330729529922</v>
      </c>
      <c r="J4323" s="391">
        <v>0</v>
      </c>
      <c r="K4323" s="63" t="s">
        <v>61</v>
      </c>
      <c r="L4323" s="63" t="s">
        <v>41</v>
      </c>
      <c r="M4323" s="63" t="s">
        <v>242</v>
      </c>
      <c r="N4323" s="63" t="s">
        <v>62</v>
      </c>
      <c r="O4323" s="63" t="s">
        <v>63</v>
      </c>
      <c r="P4323" s="63" t="s">
        <v>46</v>
      </c>
      <c r="Q4323" s="63" t="s">
        <v>250</v>
      </c>
    </row>
    <row r="4324" spans="1:17">
      <c r="A4324" s="63" t="s">
        <v>61</v>
      </c>
      <c r="B4324" s="63" t="s">
        <v>9</v>
      </c>
      <c r="D4324" s="390">
        <v>45352</v>
      </c>
      <c r="E4324" s="63">
        <v>3</v>
      </c>
      <c r="F4324" s="63">
        <v>2024</v>
      </c>
      <c r="G4324" s="391">
        <v>210</v>
      </c>
      <c r="H4324" s="391">
        <v>8.2577765378713919E-2</v>
      </c>
      <c r="I4324" s="391">
        <v>17.341330729529922</v>
      </c>
      <c r="J4324" s="391">
        <v>0</v>
      </c>
      <c r="K4324" s="63" t="s">
        <v>61</v>
      </c>
      <c r="L4324" s="63" t="s">
        <v>41</v>
      </c>
      <c r="M4324" s="63" t="s">
        <v>242</v>
      </c>
      <c r="N4324" s="63" t="s">
        <v>62</v>
      </c>
      <c r="O4324" s="63" t="s">
        <v>63</v>
      </c>
      <c r="P4324" s="63" t="s">
        <v>46</v>
      </c>
      <c r="Q4324" s="63" t="s">
        <v>250</v>
      </c>
    </row>
    <row r="4325" spans="1:17">
      <c r="A4325" s="63" t="s">
        <v>61</v>
      </c>
      <c r="B4325" s="63" t="s">
        <v>9</v>
      </c>
      <c r="D4325" s="390">
        <v>45383</v>
      </c>
      <c r="E4325" s="63">
        <v>4</v>
      </c>
      <c r="F4325" s="63">
        <v>2024</v>
      </c>
      <c r="G4325" s="391">
        <v>210</v>
      </c>
      <c r="H4325" s="391">
        <v>8.3333333333333329E-2</v>
      </c>
      <c r="I4325" s="391">
        <v>17.5</v>
      </c>
      <c r="J4325" s="391">
        <v>0</v>
      </c>
      <c r="K4325" s="63" t="s">
        <v>61</v>
      </c>
      <c r="L4325" s="63" t="s">
        <v>41</v>
      </c>
      <c r="M4325" s="63" t="s">
        <v>242</v>
      </c>
      <c r="N4325" s="63" t="s">
        <v>62</v>
      </c>
      <c r="O4325" s="63" t="s">
        <v>63</v>
      </c>
      <c r="P4325" s="63" t="s">
        <v>46</v>
      </c>
      <c r="Q4325" s="63" t="s">
        <v>250</v>
      </c>
    </row>
    <row r="4326" spans="1:17">
      <c r="A4326" s="63" t="s">
        <v>61</v>
      </c>
      <c r="B4326" s="63" t="s">
        <v>9</v>
      </c>
      <c r="D4326" s="390">
        <v>45413</v>
      </c>
      <c r="E4326" s="63">
        <v>5</v>
      </c>
      <c r="F4326" s="63">
        <v>2024</v>
      </c>
      <c r="G4326" s="391">
        <v>210</v>
      </c>
      <c r="H4326" s="391">
        <v>8.3333333333333329E-2</v>
      </c>
      <c r="I4326" s="391">
        <v>17.5</v>
      </c>
      <c r="J4326" s="391">
        <v>0</v>
      </c>
      <c r="K4326" s="63" t="s">
        <v>61</v>
      </c>
      <c r="L4326" s="63" t="s">
        <v>41</v>
      </c>
      <c r="M4326" s="63" t="s">
        <v>242</v>
      </c>
      <c r="N4326" s="63" t="s">
        <v>62</v>
      </c>
      <c r="O4326" s="63" t="s">
        <v>63</v>
      </c>
      <c r="P4326" s="63" t="s">
        <v>46</v>
      </c>
      <c r="Q4326" s="63" t="s">
        <v>250</v>
      </c>
    </row>
    <row r="4327" spans="1:17">
      <c r="A4327" s="63" t="s">
        <v>61</v>
      </c>
      <c r="B4327" s="63" t="s">
        <v>9</v>
      </c>
      <c r="D4327" s="390">
        <v>45444</v>
      </c>
      <c r="E4327" s="63">
        <v>6</v>
      </c>
      <c r="F4327" s="63">
        <v>2024</v>
      </c>
      <c r="G4327" s="391">
        <v>210</v>
      </c>
      <c r="H4327" s="391">
        <v>8.3333333333333329E-2</v>
      </c>
      <c r="I4327" s="391">
        <v>17.5</v>
      </c>
      <c r="J4327" s="391">
        <v>0</v>
      </c>
      <c r="K4327" s="63" t="s">
        <v>61</v>
      </c>
      <c r="L4327" s="63" t="s">
        <v>41</v>
      </c>
      <c r="M4327" s="63" t="s">
        <v>242</v>
      </c>
      <c r="N4327" s="63" t="s">
        <v>62</v>
      </c>
      <c r="O4327" s="63" t="s">
        <v>63</v>
      </c>
      <c r="P4327" s="63" t="s">
        <v>46</v>
      </c>
      <c r="Q4327" s="63" t="s">
        <v>250</v>
      </c>
    </row>
    <row r="4328" spans="1:17">
      <c r="A4328" s="63" t="s">
        <v>61</v>
      </c>
      <c r="B4328" s="63" t="s">
        <v>9</v>
      </c>
      <c r="D4328" s="390">
        <v>45474</v>
      </c>
      <c r="E4328" s="63">
        <v>7</v>
      </c>
      <c r="F4328" s="63">
        <v>2024</v>
      </c>
      <c r="G4328" s="391">
        <v>210</v>
      </c>
      <c r="H4328" s="391">
        <v>8.3333333333333329E-2</v>
      </c>
      <c r="I4328" s="391">
        <v>17.5</v>
      </c>
      <c r="J4328" s="391">
        <v>9.4031193585000032</v>
      </c>
      <c r="K4328" s="63" t="s">
        <v>61</v>
      </c>
      <c r="L4328" s="63" t="s">
        <v>41</v>
      </c>
      <c r="M4328" s="63" t="s">
        <v>242</v>
      </c>
      <c r="N4328" s="63" t="s">
        <v>62</v>
      </c>
      <c r="O4328" s="63" t="s">
        <v>63</v>
      </c>
      <c r="P4328" s="63" t="s">
        <v>46</v>
      </c>
      <c r="Q4328" s="63" t="s">
        <v>250</v>
      </c>
    </row>
    <row r="4329" spans="1:17">
      <c r="A4329" s="63" t="s">
        <v>61</v>
      </c>
      <c r="B4329" s="63" t="s">
        <v>9</v>
      </c>
      <c r="D4329" s="390">
        <v>45505</v>
      </c>
      <c r="E4329" s="63">
        <v>8</v>
      </c>
      <c r="F4329" s="63">
        <v>2024</v>
      </c>
      <c r="G4329" s="391">
        <v>210</v>
      </c>
      <c r="H4329" s="391">
        <v>8.3333333333333329E-2</v>
      </c>
      <c r="I4329" s="391">
        <v>17.5</v>
      </c>
      <c r="J4329" s="391">
        <v>4.0299082965000004</v>
      </c>
      <c r="K4329" s="63" t="s">
        <v>61</v>
      </c>
      <c r="L4329" s="63" t="s">
        <v>41</v>
      </c>
      <c r="M4329" s="63" t="s">
        <v>242</v>
      </c>
      <c r="N4329" s="63" t="s">
        <v>62</v>
      </c>
      <c r="O4329" s="63" t="s">
        <v>63</v>
      </c>
      <c r="P4329" s="63" t="s">
        <v>46</v>
      </c>
      <c r="Q4329" s="63" t="s">
        <v>250</v>
      </c>
    </row>
    <row r="4330" spans="1:17">
      <c r="A4330" s="63" t="s">
        <v>61</v>
      </c>
      <c r="B4330" s="63" t="s">
        <v>9</v>
      </c>
      <c r="D4330" s="390">
        <v>45536</v>
      </c>
      <c r="E4330" s="63">
        <v>9</v>
      </c>
      <c r="F4330" s="63">
        <v>2024</v>
      </c>
      <c r="G4330" s="391">
        <v>210</v>
      </c>
      <c r="H4330" s="391">
        <v>8.3333333333333329E-2</v>
      </c>
      <c r="J4330" s="391">
        <v>3.3582569137500005</v>
      </c>
      <c r="K4330" s="63" t="s">
        <v>61</v>
      </c>
      <c r="L4330" s="63" t="s">
        <v>41</v>
      </c>
      <c r="M4330" s="63" t="s">
        <v>242</v>
      </c>
      <c r="N4330" s="63" t="s">
        <v>62</v>
      </c>
      <c r="O4330" s="63" t="s">
        <v>63</v>
      </c>
      <c r="P4330" s="63" t="s">
        <v>46</v>
      </c>
      <c r="Q4330" s="63" t="s">
        <v>250</v>
      </c>
    </row>
    <row r="4331" spans="1:17">
      <c r="A4331" s="63" t="s">
        <v>61</v>
      </c>
      <c r="B4331" s="63" t="s">
        <v>9</v>
      </c>
      <c r="D4331" s="390">
        <v>45566</v>
      </c>
      <c r="E4331" s="63">
        <v>10</v>
      </c>
      <c r="F4331" s="63">
        <v>2024</v>
      </c>
      <c r="G4331" s="391">
        <v>210</v>
      </c>
      <c r="H4331" s="391">
        <v>9.9999999999999992E-2</v>
      </c>
      <c r="J4331" s="391">
        <v>2.6866055310000014</v>
      </c>
      <c r="K4331" s="63" t="s">
        <v>61</v>
      </c>
      <c r="L4331" s="63" t="s">
        <v>41</v>
      </c>
      <c r="M4331" s="63" t="s">
        <v>242</v>
      </c>
      <c r="N4331" s="63" t="s">
        <v>62</v>
      </c>
      <c r="O4331" s="63" t="s">
        <v>63</v>
      </c>
      <c r="P4331" s="63" t="s">
        <v>46</v>
      </c>
      <c r="Q4331" s="63" t="s">
        <v>250</v>
      </c>
    </row>
    <row r="4332" spans="1:17">
      <c r="A4332" s="63" t="s">
        <v>61</v>
      </c>
      <c r="B4332" s="63" t="s">
        <v>9</v>
      </c>
      <c r="D4332" s="390">
        <v>45597</v>
      </c>
      <c r="E4332" s="63">
        <v>11</v>
      </c>
      <c r="F4332" s="63">
        <v>2024</v>
      </c>
      <c r="G4332" s="391">
        <v>210</v>
      </c>
      <c r="H4332" s="391">
        <v>9.9999999999999992E-2</v>
      </c>
      <c r="J4332" s="391">
        <v>0</v>
      </c>
      <c r="K4332" s="63" t="s">
        <v>61</v>
      </c>
      <c r="L4332" s="63" t="s">
        <v>41</v>
      </c>
      <c r="M4332" s="63" t="s">
        <v>242</v>
      </c>
      <c r="N4332" s="63" t="s">
        <v>62</v>
      </c>
      <c r="O4332" s="63" t="s">
        <v>63</v>
      </c>
      <c r="P4332" s="63" t="s">
        <v>46</v>
      </c>
      <c r="Q4332" s="63" t="s">
        <v>250</v>
      </c>
    </row>
    <row r="4333" spans="1:17">
      <c r="A4333" s="63" t="s">
        <v>61</v>
      </c>
      <c r="B4333" s="63" t="s">
        <v>9</v>
      </c>
      <c r="D4333" s="390">
        <v>45627</v>
      </c>
      <c r="E4333" s="63">
        <v>12</v>
      </c>
      <c r="F4333" s="63">
        <v>2024</v>
      </c>
      <c r="G4333" s="391">
        <v>210</v>
      </c>
      <c r="H4333" s="391">
        <v>9.9999999999999992E-2</v>
      </c>
      <c r="J4333" s="391">
        <v>0</v>
      </c>
      <c r="K4333" s="63" t="s">
        <v>61</v>
      </c>
      <c r="L4333" s="63" t="s">
        <v>41</v>
      </c>
      <c r="M4333" s="63" t="s">
        <v>242</v>
      </c>
      <c r="N4333" s="63" t="s">
        <v>62</v>
      </c>
      <c r="O4333" s="63" t="s">
        <v>63</v>
      </c>
      <c r="P4333" s="63" t="s">
        <v>46</v>
      </c>
      <c r="Q4333" s="63" t="s">
        <v>250</v>
      </c>
    </row>
    <row r="4334" spans="1:17">
      <c r="A4334" s="63" t="s">
        <v>61</v>
      </c>
      <c r="B4334" s="63" t="s">
        <v>10</v>
      </c>
      <c r="D4334" s="390">
        <v>45292</v>
      </c>
      <c r="E4334" s="63">
        <v>1</v>
      </c>
      <c r="F4334" s="63">
        <v>2024</v>
      </c>
      <c r="G4334" s="391">
        <v>10</v>
      </c>
      <c r="H4334" s="391">
        <v>3.4872367136281217E-2</v>
      </c>
      <c r="I4334" s="391">
        <v>0.34872367136281218</v>
      </c>
      <c r="J4334" s="391">
        <v>0</v>
      </c>
      <c r="K4334" s="63" t="s">
        <v>61</v>
      </c>
      <c r="L4334" s="63" t="s">
        <v>41</v>
      </c>
      <c r="M4334" s="63" t="s">
        <v>242</v>
      </c>
      <c r="N4334" s="63" t="s">
        <v>62</v>
      </c>
      <c r="O4334" s="63" t="s">
        <v>63</v>
      </c>
      <c r="P4334" s="63" t="s">
        <v>46</v>
      </c>
      <c r="Q4334" s="63" t="s">
        <v>250</v>
      </c>
    </row>
    <row r="4335" spans="1:17">
      <c r="A4335" s="63" t="s">
        <v>61</v>
      </c>
      <c r="B4335" s="63" t="s">
        <v>10</v>
      </c>
      <c r="D4335" s="390">
        <v>45323</v>
      </c>
      <c r="E4335" s="63">
        <v>2</v>
      </c>
      <c r="F4335" s="63">
        <v>2024</v>
      </c>
      <c r="G4335" s="391">
        <v>10</v>
      </c>
      <c r="H4335" s="391">
        <v>8.2577765378713919E-2</v>
      </c>
      <c r="I4335" s="391">
        <v>0.82577765378713919</v>
      </c>
      <c r="J4335" s="391">
        <v>0</v>
      </c>
      <c r="K4335" s="63" t="s">
        <v>61</v>
      </c>
      <c r="L4335" s="63" t="s">
        <v>41</v>
      </c>
      <c r="M4335" s="63" t="s">
        <v>242</v>
      </c>
      <c r="N4335" s="63" t="s">
        <v>62</v>
      </c>
      <c r="O4335" s="63" t="s">
        <v>63</v>
      </c>
      <c r="P4335" s="63" t="s">
        <v>46</v>
      </c>
      <c r="Q4335" s="63" t="s">
        <v>250</v>
      </c>
    </row>
    <row r="4336" spans="1:17">
      <c r="A4336" s="63" t="s">
        <v>61</v>
      </c>
      <c r="B4336" s="63" t="s">
        <v>10</v>
      </c>
      <c r="D4336" s="390">
        <v>45352</v>
      </c>
      <c r="E4336" s="63">
        <v>3</v>
      </c>
      <c r="F4336" s="63">
        <v>2024</v>
      </c>
      <c r="G4336" s="391">
        <v>10</v>
      </c>
      <c r="H4336" s="391">
        <v>8.2577765378713919E-2</v>
      </c>
      <c r="I4336" s="391">
        <v>0.82577765378713919</v>
      </c>
      <c r="J4336" s="391">
        <v>0</v>
      </c>
      <c r="K4336" s="63" t="s">
        <v>61</v>
      </c>
      <c r="L4336" s="63" t="s">
        <v>41</v>
      </c>
      <c r="M4336" s="63" t="s">
        <v>242</v>
      </c>
      <c r="N4336" s="63" t="s">
        <v>62</v>
      </c>
      <c r="O4336" s="63" t="s">
        <v>63</v>
      </c>
      <c r="P4336" s="63" t="s">
        <v>46</v>
      </c>
      <c r="Q4336" s="63" t="s">
        <v>250</v>
      </c>
    </row>
    <row r="4337" spans="1:17">
      <c r="A4337" s="63" t="s">
        <v>61</v>
      </c>
      <c r="B4337" s="63" t="s">
        <v>10</v>
      </c>
      <c r="D4337" s="390">
        <v>45383</v>
      </c>
      <c r="E4337" s="63">
        <v>4</v>
      </c>
      <c r="F4337" s="63">
        <v>2024</v>
      </c>
      <c r="G4337" s="391">
        <v>10</v>
      </c>
      <c r="H4337" s="391">
        <v>8.3333333333333329E-2</v>
      </c>
      <c r="I4337" s="391">
        <v>0.83333333333333326</v>
      </c>
      <c r="J4337" s="391">
        <v>0</v>
      </c>
      <c r="K4337" s="63" t="s">
        <v>61</v>
      </c>
      <c r="L4337" s="63" t="s">
        <v>41</v>
      </c>
      <c r="M4337" s="63" t="s">
        <v>242</v>
      </c>
      <c r="N4337" s="63" t="s">
        <v>62</v>
      </c>
      <c r="O4337" s="63" t="s">
        <v>63</v>
      </c>
      <c r="P4337" s="63" t="s">
        <v>46</v>
      </c>
      <c r="Q4337" s="63" t="s">
        <v>250</v>
      </c>
    </row>
    <row r="4338" spans="1:17">
      <c r="A4338" s="63" t="s">
        <v>61</v>
      </c>
      <c r="B4338" s="63" t="s">
        <v>10</v>
      </c>
      <c r="D4338" s="390">
        <v>45413</v>
      </c>
      <c r="E4338" s="63">
        <v>5</v>
      </c>
      <c r="F4338" s="63">
        <v>2024</v>
      </c>
      <c r="G4338" s="391">
        <v>10</v>
      </c>
      <c r="H4338" s="391">
        <v>8.3333333333333329E-2</v>
      </c>
      <c r="I4338" s="391">
        <v>0.83333333333333326</v>
      </c>
      <c r="J4338" s="391">
        <v>0</v>
      </c>
      <c r="K4338" s="63" t="s">
        <v>61</v>
      </c>
      <c r="L4338" s="63" t="s">
        <v>41</v>
      </c>
      <c r="M4338" s="63" t="s">
        <v>242</v>
      </c>
      <c r="N4338" s="63" t="s">
        <v>62</v>
      </c>
      <c r="O4338" s="63" t="s">
        <v>63</v>
      </c>
      <c r="P4338" s="63" t="s">
        <v>46</v>
      </c>
      <c r="Q4338" s="63" t="s">
        <v>250</v>
      </c>
    </row>
    <row r="4339" spans="1:17">
      <c r="A4339" s="63" t="s">
        <v>61</v>
      </c>
      <c r="B4339" s="63" t="s">
        <v>10</v>
      </c>
      <c r="D4339" s="390">
        <v>45444</v>
      </c>
      <c r="E4339" s="63">
        <v>6</v>
      </c>
      <c r="F4339" s="63">
        <v>2024</v>
      </c>
      <c r="G4339" s="391">
        <v>10</v>
      </c>
      <c r="H4339" s="391">
        <v>8.3333333333333329E-2</v>
      </c>
      <c r="I4339" s="391">
        <v>0.83333333333333326</v>
      </c>
      <c r="J4339" s="391">
        <v>0</v>
      </c>
      <c r="K4339" s="63" t="s">
        <v>61</v>
      </c>
      <c r="L4339" s="63" t="s">
        <v>41</v>
      </c>
      <c r="M4339" s="63" t="s">
        <v>242</v>
      </c>
      <c r="N4339" s="63" t="s">
        <v>62</v>
      </c>
      <c r="O4339" s="63" t="s">
        <v>63</v>
      </c>
      <c r="P4339" s="63" t="s">
        <v>46</v>
      </c>
      <c r="Q4339" s="63" t="s">
        <v>250</v>
      </c>
    </row>
    <row r="4340" spans="1:17">
      <c r="A4340" s="63" t="s">
        <v>61</v>
      </c>
      <c r="B4340" s="63" t="s">
        <v>10</v>
      </c>
      <c r="D4340" s="390">
        <v>45474</v>
      </c>
      <c r="E4340" s="63">
        <v>7</v>
      </c>
      <c r="F4340" s="63">
        <v>2024</v>
      </c>
      <c r="G4340" s="391">
        <v>10</v>
      </c>
      <c r="H4340" s="391">
        <v>8.3333333333333329E-2</v>
      </c>
      <c r="I4340" s="391">
        <v>0.83333333333333326</v>
      </c>
      <c r="J4340" s="391">
        <v>13.175770499999985</v>
      </c>
      <c r="K4340" s="63" t="s">
        <v>61</v>
      </c>
      <c r="L4340" s="63" t="s">
        <v>41</v>
      </c>
      <c r="M4340" s="63" t="s">
        <v>242</v>
      </c>
      <c r="N4340" s="63" t="s">
        <v>62</v>
      </c>
      <c r="O4340" s="63" t="s">
        <v>63</v>
      </c>
      <c r="P4340" s="63" t="s">
        <v>46</v>
      </c>
      <c r="Q4340" s="63" t="s">
        <v>250</v>
      </c>
    </row>
    <row r="4341" spans="1:17">
      <c r="A4341" s="63" t="s">
        <v>61</v>
      </c>
      <c r="B4341" s="63" t="s">
        <v>10</v>
      </c>
      <c r="D4341" s="390">
        <v>45505</v>
      </c>
      <c r="E4341" s="63">
        <v>8</v>
      </c>
      <c r="F4341" s="63">
        <v>2024</v>
      </c>
      <c r="G4341" s="391">
        <v>10</v>
      </c>
      <c r="H4341" s="391">
        <v>8.3333333333333329E-2</v>
      </c>
      <c r="I4341" s="391">
        <v>0.83333333333333326</v>
      </c>
      <c r="J4341" s="391">
        <v>7.8271609634905515</v>
      </c>
      <c r="K4341" s="63" t="s">
        <v>61</v>
      </c>
      <c r="L4341" s="63" t="s">
        <v>41</v>
      </c>
      <c r="M4341" s="63" t="s">
        <v>242</v>
      </c>
      <c r="N4341" s="63" t="s">
        <v>62</v>
      </c>
      <c r="O4341" s="63" t="s">
        <v>63</v>
      </c>
      <c r="P4341" s="63" t="s">
        <v>46</v>
      </c>
      <c r="Q4341" s="63" t="s">
        <v>250</v>
      </c>
    </row>
    <row r="4342" spans="1:17">
      <c r="A4342" s="63" t="s">
        <v>61</v>
      </c>
      <c r="B4342" s="63" t="s">
        <v>10</v>
      </c>
      <c r="D4342" s="390">
        <v>45536</v>
      </c>
      <c r="E4342" s="63">
        <v>9</v>
      </c>
      <c r="F4342" s="63">
        <v>2024</v>
      </c>
      <c r="G4342" s="391">
        <v>10</v>
      </c>
      <c r="H4342" s="391">
        <v>8.3333333333333329E-2</v>
      </c>
      <c r="J4342" s="391">
        <v>0.9896394627325702</v>
      </c>
      <c r="K4342" s="63" t="s">
        <v>61</v>
      </c>
      <c r="L4342" s="63" t="s">
        <v>41</v>
      </c>
      <c r="M4342" s="63" t="s">
        <v>242</v>
      </c>
      <c r="N4342" s="63" t="s">
        <v>62</v>
      </c>
      <c r="O4342" s="63" t="s">
        <v>63</v>
      </c>
      <c r="P4342" s="63" t="s">
        <v>46</v>
      </c>
      <c r="Q4342" s="63" t="s">
        <v>250</v>
      </c>
    </row>
    <row r="4343" spans="1:17">
      <c r="A4343" s="63" t="s">
        <v>61</v>
      </c>
      <c r="B4343" s="63" t="s">
        <v>10</v>
      </c>
      <c r="D4343" s="390">
        <v>45566</v>
      </c>
      <c r="E4343" s="63">
        <v>10</v>
      </c>
      <c r="F4343" s="63">
        <v>2024</v>
      </c>
      <c r="G4343" s="391">
        <v>10</v>
      </c>
      <c r="H4343" s="391">
        <v>9.9999999999999992E-2</v>
      </c>
      <c r="J4343" s="391">
        <v>0.79584950195603332</v>
      </c>
      <c r="K4343" s="63" t="s">
        <v>61</v>
      </c>
      <c r="L4343" s="63" t="s">
        <v>41</v>
      </c>
      <c r="M4343" s="63" t="s">
        <v>242</v>
      </c>
      <c r="N4343" s="63" t="s">
        <v>62</v>
      </c>
      <c r="O4343" s="63" t="s">
        <v>63</v>
      </c>
      <c r="P4343" s="63" t="s">
        <v>46</v>
      </c>
      <c r="Q4343" s="63" t="s">
        <v>250</v>
      </c>
    </row>
    <row r="4344" spans="1:17">
      <c r="A4344" s="63" t="s">
        <v>61</v>
      </c>
      <c r="B4344" s="63" t="s">
        <v>10</v>
      </c>
      <c r="D4344" s="390">
        <v>45597</v>
      </c>
      <c r="E4344" s="63">
        <v>11</v>
      </c>
      <c r="F4344" s="63">
        <v>2024</v>
      </c>
      <c r="G4344" s="391">
        <v>10</v>
      </c>
      <c r="H4344" s="391">
        <v>9.9999999999999992E-2</v>
      </c>
      <c r="J4344" s="391">
        <v>0</v>
      </c>
      <c r="K4344" s="63" t="s">
        <v>61</v>
      </c>
      <c r="L4344" s="63" t="s">
        <v>41</v>
      </c>
      <c r="M4344" s="63" t="s">
        <v>242</v>
      </c>
      <c r="N4344" s="63" t="s">
        <v>62</v>
      </c>
      <c r="O4344" s="63" t="s">
        <v>63</v>
      </c>
      <c r="P4344" s="63" t="s">
        <v>46</v>
      </c>
      <c r="Q4344" s="63" t="s">
        <v>250</v>
      </c>
    </row>
    <row r="4345" spans="1:17">
      <c r="A4345" s="63" t="s">
        <v>61</v>
      </c>
      <c r="B4345" s="63" t="s">
        <v>10</v>
      </c>
      <c r="D4345" s="390">
        <v>45627</v>
      </c>
      <c r="E4345" s="63">
        <v>12</v>
      </c>
      <c r="F4345" s="63">
        <v>2024</v>
      </c>
      <c r="G4345" s="391">
        <v>10</v>
      </c>
      <c r="H4345" s="391">
        <v>9.9999999999999992E-2</v>
      </c>
      <c r="J4345" s="391">
        <v>0</v>
      </c>
      <c r="K4345" s="63" t="s">
        <v>61</v>
      </c>
      <c r="L4345" s="63" t="s">
        <v>41</v>
      </c>
      <c r="M4345" s="63" t="s">
        <v>242</v>
      </c>
      <c r="N4345" s="63" t="s">
        <v>62</v>
      </c>
      <c r="O4345" s="63" t="s">
        <v>63</v>
      </c>
      <c r="P4345" s="63" t="s">
        <v>46</v>
      </c>
      <c r="Q4345" s="63" t="s">
        <v>250</v>
      </c>
    </row>
    <row r="4346" spans="1:17">
      <c r="A4346" s="63" t="s">
        <v>61</v>
      </c>
      <c r="B4346" s="63" t="s">
        <v>5</v>
      </c>
      <c r="D4346" s="390">
        <v>45292</v>
      </c>
      <c r="E4346" s="63">
        <v>1</v>
      </c>
      <c r="F4346" s="63">
        <v>2024</v>
      </c>
      <c r="G4346" s="391">
        <v>50</v>
      </c>
      <c r="H4346" s="391">
        <v>3.4872367136281217E-2</v>
      </c>
      <c r="I4346" s="391">
        <v>1.7436183568140609</v>
      </c>
      <c r="J4346" s="391">
        <v>0</v>
      </c>
      <c r="K4346" s="63" t="s">
        <v>61</v>
      </c>
      <c r="L4346" s="63" t="s">
        <v>41</v>
      </c>
      <c r="M4346" s="63" t="s">
        <v>242</v>
      </c>
      <c r="N4346" s="63" t="s">
        <v>62</v>
      </c>
      <c r="O4346" s="63" t="s">
        <v>63</v>
      </c>
      <c r="P4346" s="63" t="s">
        <v>46</v>
      </c>
      <c r="Q4346" s="63" t="s">
        <v>250</v>
      </c>
    </row>
    <row r="4347" spans="1:17">
      <c r="A4347" s="63" t="s">
        <v>61</v>
      </c>
      <c r="B4347" s="63" t="s">
        <v>5</v>
      </c>
      <c r="D4347" s="390">
        <v>45323</v>
      </c>
      <c r="E4347" s="63">
        <v>2</v>
      </c>
      <c r="F4347" s="63">
        <v>2024</v>
      </c>
      <c r="G4347" s="391">
        <v>50</v>
      </c>
      <c r="H4347" s="391">
        <v>8.2577765378713919E-2</v>
      </c>
      <c r="I4347" s="391">
        <v>4.1288882689356958</v>
      </c>
      <c r="J4347" s="391">
        <v>0</v>
      </c>
      <c r="K4347" s="63" t="s">
        <v>61</v>
      </c>
      <c r="L4347" s="63" t="s">
        <v>41</v>
      </c>
      <c r="M4347" s="63" t="s">
        <v>242</v>
      </c>
      <c r="N4347" s="63" t="s">
        <v>62</v>
      </c>
      <c r="O4347" s="63" t="s">
        <v>63</v>
      </c>
      <c r="P4347" s="63" t="s">
        <v>46</v>
      </c>
      <c r="Q4347" s="63" t="s">
        <v>250</v>
      </c>
    </row>
    <row r="4348" spans="1:17">
      <c r="A4348" s="63" t="s">
        <v>61</v>
      </c>
      <c r="B4348" s="63" t="s">
        <v>5</v>
      </c>
      <c r="D4348" s="390">
        <v>45352</v>
      </c>
      <c r="E4348" s="63">
        <v>3</v>
      </c>
      <c r="F4348" s="63">
        <v>2024</v>
      </c>
      <c r="G4348" s="391">
        <v>50</v>
      </c>
      <c r="H4348" s="391">
        <v>8.2577765378713919E-2</v>
      </c>
      <c r="I4348" s="391">
        <v>4.1288882689356958</v>
      </c>
      <c r="J4348" s="391">
        <v>0</v>
      </c>
      <c r="K4348" s="63" t="s">
        <v>61</v>
      </c>
      <c r="L4348" s="63" t="s">
        <v>41</v>
      </c>
      <c r="M4348" s="63" t="s">
        <v>242</v>
      </c>
      <c r="N4348" s="63" t="s">
        <v>62</v>
      </c>
      <c r="O4348" s="63" t="s">
        <v>63</v>
      </c>
      <c r="P4348" s="63" t="s">
        <v>46</v>
      </c>
      <c r="Q4348" s="63" t="s">
        <v>250</v>
      </c>
    </row>
    <row r="4349" spans="1:17">
      <c r="A4349" s="63" t="s">
        <v>61</v>
      </c>
      <c r="B4349" s="63" t="s">
        <v>5</v>
      </c>
      <c r="D4349" s="390">
        <v>45383</v>
      </c>
      <c r="E4349" s="63">
        <v>4</v>
      </c>
      <c r="F4349" s="63">
        <v>2024</v>
      </c>
      <c r="G4349" s="391">
        <v>50</v>
      </c>
      <c r="H4349" s="391">
        <v>8.3333333333333329E-2</v>
      </c>
      <c r="I4349" s="391">
        <v>4.1666666666666661</v>
      </c>
      <c r="J4349" s="391">
        <v>0</v>
      </c>
      <c r="K4349" s="63" t="s">
        <v>61</v>
      </c>
      <c r="L4349" s="63" t="s">
        <v>41</v>
      </c>
      <c r="M4349" s="63" t="s">
        <v>242</v>
      </c>
      <c r="N4349" s="63" t="s">
        <v>62</v>
      </c>
      <c r="O4349" s="63" t="s">
        <v>63</v>
      </c>
      <c r="P4349" s="63" t="s">
        <v>46</v>
      </c>
      <c r="Q4349" s="63" t="s">
        <v>250</v>
      </c>
    </row>
    <row r="4350" spans="1:17">
      <c r="A4350" s="63" t="s">
        <v>61</v>
      </c>
      <c r="B4350" s="63" t="s">
        <v>5</v>
      </c>
      <c r="D4350" s="390">
        <v>45413</v>
      </c>
      <c r="E4350" s="63">
        <v>5</v>
      </c>
      <c r="F4350" s="63">
        <v>2024</v>
      </c>
      <c r="G4350" s="391">
        <v>50</v>
      </c>
      <c r="H4350" s="391">
        <v>8.3333333333333329E-2</v>
      </c>
      <c r="I4350" s="391">
        <v>4.1666666666666661</v>
      </c>
      <c r="J4350" s="391">
        <v>0</v>
      </c>
      <c r="K4350" s="63" t="s">
        <v>61</v>
      </c>
      <c r="L4350" s="63" t="s">
        <v>41</v>
      </c>
      <c r="M4350" s="63" t="s">
        <v>242</v>
      </c>
      <c r="N4350" s="63" t="s">
        <v>62</v>
      </c>
      <c r="O4350" s="63" t="s">
        <v>63</v>
      </c>
      <c r="P4350" s="63" t="s">
        <v>46</v>
      </c>
      <c r="Q4350" s="63" t="s">
        <v>250</v>
      </c>
    </row>
    <row r="4351" spans="1:17">
      <c r="A4351" s="63" t="s">
        <v>61</v>
      </c>
      <c r="B4351" s="63" t="s">
        <v>5</v>
      </c>
      <c r="D4351" s="390">
        <v>45444</v>
      </c>
      <c r="E4351" s="63">
        <v>6</v>
      </c>
      <c r="F4351" s="63">
        <v>2024</v>
      </c>
      <c r="G4351" s="391">
        <v>50</v>
      </c>
      <c r="H4351" s="391">
        <v>8.3333333333333329E-2</v>
      </c>
      <c r="I4351" s="391">
        <v>4.1666666666666661</v>
      </c>
      <c r="J4351" s="391">
        <v>0</v>
      </c>
      <c r="K4351" s="63" t="s">
        <v>61</v>
      </c>
      <c r="L4351" s="63" t="s">
        <v>41</v>
      </c>
      <c r="M4351" s="63" t="s">
        <v>242</v>
      </c>
      <c r="N4351" s="63" t="s">
        <v>62</v>
      </c>
      <c r="O4351" s="63" t="s">
        <v>63</v>
      </c>
      <c r="P4351" s="63" t="s">
        <v>46</v>
      </c>
      <c r="Q4351" s="63" t="s">
        <v>250</v>
      </c>
    </row>
    <row r="4352" spans="1:17">
      <c r="A4352" s="63" t="s">
        <v>61</v>
      </c>
      <c r="B4352" s="63" t="s">
        <v>5</v>
      </c>
      <c r="D4352" s="390">
        <v>45474</v>
      </c>
      <c r="E4352" s="63">
        <v>7</v>
      </c>
      <c r="F4352" s="63">
        <v>2024</v>
      </c>
      <c r="G4352" s="391">
        <v>50</v>
      </c>
      <c r="H4352" s="391">
        <v>8.3333333333333329E-2</v>
      </c>
      <c r="I4352" s="391">
        <v>4.1666666666666661</v>
      </c>
      <c r="J4352" s="391">
        <v>0</v>
      </c>
      <c r="K4352" s="63" t="s">
        <v>61</v>
      </c>
      <c r="L4352" s="63" t="s">
        <v>41</v>
      </c>
      <c r="M4352" s="63" t="s">
        <v>242</v>
      </c>
      <c r="N4352" s="63" t="s">
        <v>62</v>
      </c>
      <c r="O4352" s="63" t="s">
        <v>63</v>
      </c>
      <c r="P4352" s="63" t="s">
        <v>46</v>
      </c>
      <c r="Q4352" s="63" t="s">
        <v>250</v>
      </c>
    </row>
    <row r="4353" spans="1:17">
      <c r="A4353" s="63" t="s">
        <v>61</v>
      </c>
      <c r="B4353" s="63" t="s">
        <v>5</v>
      </c>
      <c r="D4353" s="390">
        <v>45505</v>
      </c>
      <c r="E4353" s="63">
        <v>8</v>
      </c>
      <c r="F4353" s="63">
        <v>2024</v>
      </c>
      <c r="G4353" s="391">
        <v>50</v>
      </c>
      <c r="H4353" s="391">
        <v>8.3333333333333329E-2</v>
      </c>
      <c r="I4353" s="391">
        <v>4.1666666666666661</v>
      </c>
      <c r="J4353" s="391">
        <v>0</v>
      </c>
      <c r="K4353" s="63" t="s">
        <v>61</v>
      </c>
      <c r="L4353" s="63" t="s">
        <v>41</v>
      </c>
      <c r="M4353" s="63" t="s">
        <v>242</v>
      </c>
      <c r="N4353" s="63" t="s">
        <v>62</v>
      </c>
      <c r="O4353" s="63" t="s">
        <v>63</v>
      </c>
      <c r="P4353" s="63" t="s">
        <v>46</v>
      </c>
      <c r="Q4353" s="63" t="s">
        <v>250</v>
      </c>
    </row>
    <row r="4354" spans="1:17">
      <c r="A4354" s="63" t="s">
        <v>61</v>
      </c>
      <c r="B4354" s="63" t="s">
        <v>5</v>
      </c>
      <c r="D4354" s="390">
        <v>45536</v>
      </c>
      <c r="E4354" s="63">
        <v>9</v>
      </c>
      <c r="F4354" s="63">
        <v>2024</v>
      </c>
      <c r="G4354" s="391">
        <v>50</v>
      </c>
      <c r="H4354" s="391">
        <v>8.3333333333333329E-2</v>
      </c>
      <c r="J4354" s="391">
        <v>0</v>
      </c>
      <c r="K4354" s="63" t="s">
        <v>61</v>
      </c>
      <c r="L4354" s="63" t="s">
        <v>41</v>
      </c>
      <c r="M4354" s="63" t="s">
        <v>242</v>
      </c>
      <c r="N4354" s="63" t="s">
        <v>62</v>
      </c>
      <c r="O4354" s="63" t="s">
        <v>63</v>
      </c>
      <c r="P4354" s="63" t="s">
        <v>46</v>
      </c>
      <c r="Q4354" s="63" t="s">
        <v>250</v>
      </c>
    </row>
    <row r="4355" spans="1:17">
      <c r="A4355" s="63" t="s">
        <v>61</v>
      </c>
      <c r="B4355" s="63" t="s">
        <v>5</v>
      </c>
      <c r="D4355" s="390">
        <v>45566</v>
      </c>
      <c r="E4355" s="63">
        <v>10</v>
      </c>
      <c r="F4355" s="63">
        <v>2024</v>
      </c>
      <c r="G4355" s="391">
        <v>50</v>
      </c>
      <c r="H4355" s="391">
        <v>9.9999999999999992E-2</v>
      </c>
      <c r="J4355" s="391">
        <v>0</v>
      </c>
      <c r="K4355" s="63" t="s">
        <v>61</v>
      </c>
      <c r="L4355" s="63" t="s">
        <v>41</v>
      </c>
      <c r="M4355" s="63" t="s">
        <v>242</v>
      </c>
      <c r="N4355" s="63" t="s">
        <v>62</v>
      </c>
      <c r="O4355" s="63" t="s">
        <v>63</v>
      </c>
      <c r="P4355" s="63" t="s">
        <v>46</v>
      </c>
      <c r="Q4355" s="63" t="s">
        <v>250</v>
      </c>
    </row>
    <row r="4356" spans="1:17">
      <c r="A4356" s="63" t="s">
        <v>61</v>
      </c>
      <c r="B4356" s="63" t="s">
        <v>5</v>
      </c>
      <c r="D4356" s="390">
        <v>45597</v>
      </c>
      <c r="E4356" s="63">
        <v>11</v>
      </c>
      <c r="F4356" s="63">
        <v>2024</v>
      </c>
      <c r="G4356" s="391">
        <v>50</v>
      </c>
      <c r="H4356" s="391">
        <v>9.9999999999999992E-2</v>
      </c>
      <c r="J4356" s="391">
        <v>0</v>
      </c>
      <c r="K4356" s="63" t="s">
        <v>61</v>
      </c>
      <c r="L4356" s="63" t="s">
        <v>41</v>
      </c>
      <c r="M4356" s="63" t="s">
        <v>242</v>
      </c>
      <c r="N4356" s="63" t="s">
        <v>62</v>
      </c>
      <c r="O4356" s="63" t="s">
        <v>63</v>
      </c>
      <c r="P4356" s="63" t="s">
        <v>46</v>
      </c>
      <c r="Q4356" s="63" t="s">
        <v>250</v>
      </c>
    </row>
    <row r="4357" spans="1:17">
      <c r="A4357" s="63" t="s">
        <v>61</v>
      </c>
      <c r="B4357" s="63" t="s">
        <v>5</v>
      </c>
      <c r="D4357" s="390">
        <v>45627</v>
      </c>
      <c r="E4357" s="63">
        <v>12</v>
      </c>
      <c r="F4357" s="63">
        <v>2024</v>
      </c>
      <c r="G4357" s="391">
        <v>50</v>
      </c>
      <c r="H4357" s="391">
        <v>9.9999999999999992E-2</v>
      </c>
      <c r="J4357" s="391">
        <v>0</v>
      </c>
      <c r="K4357" s="63" t="s">
        <v>61</v>
      </c>
      <c r="L4357" s="63" t="s">
        <v>41</v>
      </c>
      <c r="M4357" s="63" t="s">
        <v>242</v>
      </c>
      <c r="N4357" s="63" t="s">
        <v>62</v>
      </c>
      <c r="O4357" s="63" t="s">
        <v>63</v>
      </c>
      <c r="P4357" s="63" t="s">
        <v>46</v>
      </c>
      <c r="Q4357" s="63" t="s">
        <v>250</v>
      </c>
    </row>
    <row r="4358" spans="1:17">
      <c r="A4358" s="63" t="s">
        <v>61</v>
      </c>
      <c r="B4358" s="63" t="s">
        <v>11</v>
      </c>
      <c r="D4358" s="390">
        <v>45292</v>
      </c>
      <c r="E4358" s="63">
        <v>1</v>
      </c>
      <c r="F4358" s="63">
        <v>2024</v>
      </c>
      <c r="G4358" s="391">
        <v>220</v>
      </c>
      <c r="H4358" s="391">
        <v>3.4872367136281217E-2</v>
      </c>
      <c r="I4358" s="391">
        <v>7.6719207699818677</v>
      </c>
      <c r="J4358" s="391">
        <v>2.25</v>
      </c>
      <c r="K4358" s="63" t="s">
        <v>61</v>
      </c>
      <c r="L4358" s="63" t="s">
        <v>41</v>
      </c>
      <c r="M4358" s="63" t="s">
        <v>242</v>
      </c>
      <c r="N4358" s="63" t="s">
        <v>62</v>
      </c>
      <c r="O4358" s="63" t="s">
        <v>63</v>
      </c>
      <c r="P4358" s="63" t="s">
        <v>46</v>
      </c>
      <c r="Q4358" s="63" t="s">
        <v>250</v>
      </c>
    </row>
    <row r="4359" spans="1:17">
      <c r="A4359" s="63" t="s">
        <v>61</v>
      </c>
      <c r="B4359" s="63" t="s">
        <v>11</v>
      </c>
      <c r="D4359" s="390">
        <v>45323</v>
      </c>
      <c r="E4359" s="63">
        <v>2</v>
      </c>
      <c r="F4359" s="63">
        <v>2024</v>
      </c>
      <c r="G4359" s="391">
        <v>220</v>
      </c>
      <c r="H4359" s="391">
        <v>8.2577765378713919E-2</v>
      </c>
      <c r="I4359" s="391">
        <v>18.167108383317061</v>
      </c>
      <c r="J4359" s="391">
        <v>9.2702318000000012</v>
      </c>
      <c r="K4359" s="63" t="s">
        <v>61</v>
      </c>
      <c r="L4359" s="63" t="s">
        <v>41</v>
      </c>
      <c r="M4359" s="63" t="s">
        <v>242</v>
      </c>
      <c r="N4359" s="63" t="s">
        <v>62</v>
      </c>
      <c r="O4359" s="63" t="s">
        <v>63</v>
      </c>
      <c r="P4359" s="63" t="s">
        <v>46</v>
      </c>
      <c r="Q4359" s="63" t="s">
        <v>250</v>
      </c>
    </row>
    <row r="4360" spans="1:17">
      <c r="A4360" s="63" t="s">
        <v>61</v>
      </c>
      <c r="B4360" s="63" t="s">
        <v>11</v>
      </c>
      <c r="D4360" s="390">
        <v>45352</v>
      </c>
      <c r="E4360" s="63">
        <v>3</v>
      </c>
      <c r="F4360" s="63">
        <v>2024</v>
      </c>
      <c r="G4360" s="391">
        <v>220</v>
      </c>
      <c r="H4360" s="391">
        <v>8.2577765378713919E-2</v>
      </c>
      <c r="I4360" s="391">
        <v>18.167108383317061</v>
      </c>
      <c r="J4360" s="391">
        <v>65.031492540000002</v>
      </c>
      <c r="K4360" s="63" t="s">
        <v>61</v>
      </c>
      <c r="L4360" s="63" t="s">
        <v>41</v>
      </c>
      <c r="M4360" s="63" t="s">
        <v>242</v>
      </c>
      <c r="N4360" s="63" t="s">
        <v>62</v>
      </c>
      <c r="O4360" s="63" t="s">
        <v>63</v>
      </c>
      <c r="P4360" s="63" t="s">
        <v>46</v>
      </c>
      <c r="Q4360" s="63" t="s">
        <v>250</v>
      </c>
    </row>
    <row r="4361" spans="1:17">
      <c r="A4361" s="63" t="s">
        <v>61</v>
      </c>
      <c r="B4361" s="63" t="s">
        <v>11</v>
      </c>
      <c r="D4361" s="390">
        <v>45383</v>
      </c>
      <c r="E4361" s="63">
        <v>4</v>
      </c>
      <c r="F4361" s="63">
        <v>2024</v>
      </c>
      <c r="G4361" s="391">
        <v>220</v>
      </c>
      <c r="H4361" s="391">
        <v>8.3333333333333329E-2</v>
      </c>
      <c r="I4361" s="391">
        <v>18.333333333333332</v>
      </c>
      <c r="J4361" s="391">
        <v>19.31921185301961</v>
      </c>
      <c r="K4361" s="63" t="s">
        <v>61</v>
      </c>
      <c r="L4361" s="63" t="s">
        <v>41</v>
      </c>
      <c r="M4361" s="63" t="s">
        <v>242</v>
      </c>
      <c r="N4361" s="63" t="s">
        <v>62</v>
      </c>
      <c r="O4361" s="63" t="s">
        <v>63</v>
      </c>
      <c r="P4361" s="63" t="s">
        <v>46</v>
      </c>
      <c r="Q4361" s="63" t="s">
        <v>250</v>
      </c>
    </row>
    <row r="4362" spans="1:17">
      <c r="A4362" s="63" t="s">
        <v>61</v>
      </c>
      <c r="B4362" s="63" t="s">
        <v>11</v>
      </c>
      <c r="D4362" s="390">
        <v>45413</v>
      </c>
      <c r="E4362" s="63">
        <v>5</v>
      </c>
      <c r="F4362" s="63">
        <v>2024</v>
      </c>
      <c r="G4362" s="391">
        <v>220</v>
      </c>
      <c r="H4362" s="391">
        <v>8.3333333333333329E-2</v>
      </c>
      <c r="I4362" s="391">
        <v>18.333333333333332</v>
      </c>
      <c r="J4362" s="391">
        <v>16.730421723160234</v>
      </c>
      <c r="K4362" s="63" t="s">
        <v>61</v>
      </c>
      <c r="L4362" s="63" t="s">
        <v>41</v>
      </c>
      <c r="M4362" s="63" t="s">
        <v>242</v>
      </c>
      <c r="N4362" s="63" t="s">
        <v>62</v>
      </c>
      <c r="O4362" s="63" t="s">
        <v>63</v>
      </c>
      <c r="P4362" s="63" t="s">
        <v>46</v>
      </c>
      <c r="Q4362" s="63" t="s">
        <v>250</v>
      </c>
    </row>
    <row r="4363" spans="1:17">
      <c r="A4363" s="63" t="s">
        <v>61</v>
      </c>
      <c r="B4363" s="63" t="s">
        <v>11</v>
      </c>
      <c r="D4363" s="390">
        <v>45444</v>
      </c>
      <c r="E4363" s="63">
        <v>6</v>
      </c>
      <c r="F4363" s="63">
        <v>2024</v>
      </c>
      <c r="G4363" s="391">
        <v>220</v>
      </c>
      <c r="H4363" s="391">
        <v>8.3333333333333329E-2</v>
      </c>
      <c r="I4363" s="391">
        <v>18.333333333333332</v>
      </c>
      <c r="J4363" s="391">
        <v>42.450864540959849</v>
      </c>
      <c r="K4363" s="63" t="s">
        <v>61</v>
      </c>
      <c r="L4363" s="63" t="s">
        <v>41</v>
      </c>
      <c r="M4363" s="63" t="s">
        <v>242</v>
      </c>
      <c r="N4363" s="63" t="s">
        <v>62</v>
      </c>
      <c r="O4363" s="63" t="s">
        <v>63</v>
      </c>
      <c r="P4363" s="63" t="s">
        <v>46</v>
      </c>
      <c r="Q4363" s="63" t="s">
        <v>250</v>
      </c>
    </row>
    <row r="4364" spans="1:17">
      <c r="A4364" s="63" t="s">
        <v>61</v>
      </c>
      <c r="B4364" s="63" t="s">
        <v>11</v>
      </c>
      <c r="D4364" s="390">
        <v>45474</v>
      </c>
      <c r="E4364" s="63">
        <v>7</v>
      </c>
      <c r="F4364" s="63">
        <v>2024</v>
      </c>
      <c r="G4364" s="391">
        <v>220</v>
      </c>
      <c r="H4364" s="391">
        <v>8.3333333333333329E-2</v>
      </c>
      <c r="I4364" s="391">
        <v>18.333333333333332</v>
      </c>
      <c r="J4364" s="391">
        <v>61.93314527708683</v>
      </c>
      <c r="K4364" s="63" t="s">
        <v>61</v>
      </c>
      <c r="L4364" s="63" t="s">
        <v>41</v>
      </c>
      <c r="M4364" s="63" t="s">
        <v>242</v>
      </c>
      <c r="N4364" s="63" t="s">
        <v>62</v>
      </c>
      <c r="O4364" s="63" t="s">
        <v>63</v>
      </c>
      <c r="P4364" s="63" t="s">
        <v>46</v>
      </c>
      <c r="Q4364" s="63" t="s">
        <v>250</v>
      </c>
    </row>
    <row r="4365" spans="1:17">
      <c r="A4365" s="63" t="s">
        <v>61</v>
      </c>
      <c r="B4365" s="63" t="s">
        <v>11</v>
      </c>
      <c r="D4365" s="390">
        <v>45505</v>
      </c>
      <c r="E4365" s="63">
        <v>8</v>
      </c>
      <c r="F4365" s="63">
        <v>2024</v>
      </c>
      <c r="G4365" s="391">
        <v>220</v>
      </c>
      <c r="H4365" s="391">
        <v>8.3333333333333329E-2</v>
      </c>
      <c r="I4365" s="391">
        <v>18.333333333333332</v>
      </c>
      <c r="J4365" s="391">
        <v>9.165018259495799</v>
      </c>
      <c r="K4365" s="63" t="s">
        <v>61</v>
      </c>
      <c r="L4365" s="63" t="s">
        <v>41</v>
      </c>
      <c r="M4365" s="63" t="s">
        <v>242</v>
      </c>
      <c r="N4365" s="63" t="s">
        <v>62</v>
      </c>
      <c r="O4365" s="63" t="s">
        <v>63</v>
      </c>
      <c r="P4365" s="63" t="s">
        <v>46</v>
      </c>
      <c r="Q4365" s="63" t="s">
        <v>250</v>
      </c>
    </row>
    <row r="4366" spans="1:17">
      <c r="A4366" s="63" t="s">
        <v>61</v>
      </c>
      <c r="B4366" s="63" t="s">
        <v>11</v>
      </c>
      <c r="D4366" s="390">
        <v>45536</v>
      </c>
      <c r="E4366" s="63">
        <v>9</v>
      </c>
      <c r="F4366" s="63">
        <v>2024</v>
      </c>
      <c r="G4366" s="391">
        <v>220</v>
      </c>
      <c r="H4366" s="391">
        <v>8.3333333333333329E-2</v>
      </c>
      <c r="J4366" s="391">
        <v>5.0906581303305298</v>
      </c>
      <c r="K4366" s="63" t="s">
        <v>61</v>
      </c>
      <c r="L4366" s="63" t="s">
        <v>41</v>
      </c>
      <c r="M4366" s="63" t="s">
        <v>242</v>
      </c>
      <c r="N4366" s="63" t="s">
        <v>62</v>
      </c>
      <c r="O4366" s="63" t="s">
        <v>63</v>
      </c>
      <c r="P4366" s="63" t="s">
        <v>46</v>
      </c>
      <c r="Q4366" s="63" t="s">
        <v>250</v>
      </c>
    </row>
    <row r="4367" spans="1:17">
      <c r="A4367" s="63" t="s">
        <v>61</v>
      </c>
      <c r="B4367" s="63" t="s">
        <v>11</v>
      </c>
      <c r="D4367" s="390">
        <v>45566</v>
      </c>
      <c r="E4367" s="63">
        <v>10</v>
      </c>
      <c r="F4367" s="63">
        <v>2024</v>
      </c>
      <c r="G4367" s="391">
        <v>220</v>
      </c>
      <c r="H4367" s="391">
        <v>9.9999999999999992E-2</v>
      </c>
      <c r="J4367" s="391">
        <v>0.73</v>
      </c>
      <c r="K4367" s="63" t="s">
        <v>61</v>
      </c>
      <c r="L4367" s="63" t="s">
        <v>41</v>
      </c>
      <c r="M4367" s="63" t="s">
        <v>242</v>
      </c>
      <c r="N4367" s="63" t="s">
        <v>62</v>
      </c>
      <c r="O4367" s="63" t="s">
        <v>63</v>
      </c>
      <c r="P4367" s="63" t="s">
        <v>46</v>
      </c>
      <c r="Q4367" s="63" t="s">
        <v>250</v>
      </c>
    </row>
    <row r="4368" spans="1:17">
      <c r="A4368" s="63" t="s">
        <v>61</v>
      </c>
      <c r="B4368" s="63" t="s">
        <v>11</v>
      </c>
      <c r="D4368" s="390">
        <v>45597</v>
      </c>
      <c r="E4368" s="63">
        <v>11</v>
      </c>
      <c r="F4368" s="63">
        <v>2024</v>
      </c>
      <c r="G4368" s="391">
        <v>220</v>
      </c>
      <c r="H4368" s="391">
        <v>9.9999999999999992E-2</v>
      </c>
      <c r="J4368" s="391">
        <v>0</v>
      </c>
      <c r="K4368" s="63" t="s">
        <v>61</v>
      </c>
      <c r="L4368" s="63" t="s">
        <v>41</v>
      </c>
      <c r="M4368" s="63" t="s">
        <v>242</v>
      </c>
      <c r="N4368" s="63" t="s">
        <v>62</v>
      </c>
      <c r="O4368" s="63" t="s">
        <v>63</v>
      </c>
      <c r="P4368" s="63" t="s">
        <v>46</v>
      </c>
      <c r="Q4368" s="63" t="s">
        <v>250</v>
      </c>
    </row>
    <row r="4369" spans="1:17">
      <c r="A4369" s="63" t="s">
        <v>61</v>
      </c>
      <c r="B4369" s="63" t="s">
        <v>11</v>
      </c>
      <c r="D4369" s="390">
        <v>45627</v>
      </c>
      <c r="E4369" s="63">
        <v>12</v>
      </c>
      <c r="F4369" s="63">
        <v>2024</v>
      </c>
      <c r="G4369" s="391">
        <v>220</v>
      </c>
      <c r="H4369" s="391">
        <v>9.9999999999999992E-2</v>
      </c>
      <c r="J4369" s="391">
        <v>0</v>
      </c>
      <c r="K4369" s="63" t="s">
        <v>61</v>
      </c>
      <c r="L4369" s="63" t="s">
        <v>41</v>
      </c>
      <c r="M4369" s="63" t="s">
        <v>242</v>
      </c>
      <c r="N4369" s="63" t="s">
        <v>62</v>
      </c>
      <c r="O4369" s="63" t="s">
        <v>63</v>
      </c>
      <c r="P4369" s="63" t="s">
        <v>46</v>
      </c>
      <c r="Q4369" s="63" t="s">
        <v>250</v>
      </c>
    </row>
    <row r="4370" spans="1:17">
      <c r="A4370" s="63" t="s">
        <v>61</v>
      </c>
      <c r="B4370" s="63" t="s">
        <v>12</v>
      </c>
      <c r="D4370" s="390">
        <v>45292</v>
      </c>
      <c r="E4370" s="63">
        <v>1</v>
      </c>
      <c r="F4370" s="63">
        <v>2024</v>
      </c>
      <c r="G4370" s="391">
        <v>90</v>
      </c>
      <c r="H4370" s="391">
        <v>3.4872367136281217E-2</v>
      </c>
      <c r="I4370" s="391">
        <v>3.1385130422653096</v>
      </c>
      <c r="J4370" s="391">
        <v>0</v>
      </c>
      <c r="K4370" s="63" t="s">
        <v>61</v>
      </c>
      <c r="L4370" s="63" t="s">
        <v>41</v>
      </c>
      <c r="M4370" s="63" t="s">
        <v>242</v>
      </c>
      <c r="N4370" s="63" t="s">
        <v>62</v>
      </c>
      <c r="O4370" s="63" t="s">
        <v>63</v>
      </c>
      <c r="P4370" s="63" t="s">
        <v>46</v>
      </c>
      <c r="Q4370" s="63" t="s">
        <v>250</v>
      </c>
    </row>
    <row r="4371" spans="1:17">
      <c r="A4371" s="63" t="s">
        <v>61</v>
      </c>
      <c r="B4371" s="63" t="s">
        <v>12</v>
      </c>
      <c r="D4371" s="390">
        <v>45323</v>
      </c>
      <c r="E4371" s="63">
        <v>2</v>
      </c>
      <c r="F4371" s="63">
        <v>2024</v>
      </c>
      <c r="G4371" s="391">
        <v>90</v>
      </c>
      <c r="H4371" s="391">
        <v>8.2577765378713919E-2</v>
      </c>
      <c r="I4371" s="391">
        <v>7.431998884084253</v>
      </c>
      <c r="J4371" s="391">
        <v>0</v>
      </c>
      <c r="K4371" s="63" t="s">
        <v>61</v>
      </c>
      <c r="L4371" s="63" t="s">
        <v>41</v>
      </c>
      <c r="M4371" s="63" t="s">
        <v>242</v>
      </c>
      <c r="N4371" s="63" t="s">
        <v>62</v>
      </c>
      <c r="O4371" s="63" t="s">
        <v>63</v>
      </c>
      <c r="P4371" s="63" t="s">
        <v>46</v>
      </c>
      <c r="Q4371" s="63" t="s">
        <v>250</v>
      </c>
    </row>
    <row r="4372" spans="1:17">
      <c r="A4372" s="63" t="s">
        <v>61</v>
      </c>
      <c r="B4372" s="63" t="s">
        <v>12</v>
      </c>
      <c r="D4372" s="390">
        <v>45352</v>
      </c>
      <c r="E4372" s="63">
        <v>3</v>
      </c>
      <c r="F4372" s="63">
        <v>2024</v>
      </c>
      <c r="G4372" s="391">
        <v>90</v>
      </c>
      <c r="H4372" s="391">
        <v>8.2577765378713919E-2</v>
      </c>
      <c r="I4372" s="391">
        <v>7.431998884084253</v>
      </c>
      <c r="J4372" s="391">
        <v>3.5565280850000001</v>
      </c>
      <c r="K4372" s="63" t="s">
        <v>61</v>
      </c>
      <c r="L4372" s="63" t="s">
        <v>41</v>
      </c>
      <c r="M4372" s="63" t="s">
        <v>242</v>
      </c>
      <c r="N4372" s="63" t="s">
        <v>62</v>
      </c>
      <c r="O4372" s="63" t="s">
        <v>63</v>
      </c>
      <c r="P4372" s="63" t="s">
        <v>46</v>
      </c>
      <c r="Q4372" s="63" t="s">
        <v>250</v>
      </c>
    </row>
    <row r="4373" spans="1:17">
      <c r="A4373" s="63" t="s">
        <v>61</v>
      </c>
      <c r="B4373" s="63" t="s">
        <v>12</v>
      </c>
      <c r="D4373" s="390">
        <v>45383</v>
      </c>
      <c r="E4373" s="63">
        <v>4</v>
      </c>
      <c r="F4373" s="63">
        <v>2024</v>
      </c>
      <c r="G4373" s="391">
        <v>90</v>
      </c>
      <c r="H4373" s="391">
        <v>8.3333333333333329E-2</v>
      </c>
      <c r="I4373" s="391">
        <v>7.5</v>
      </c>
      <c r="J4373" s="391">
        <v>0</v>
      </c>
      <c r="K4373" s="63" t="s">
        <v>61</v>
      </c>
      <c r="L4373" s="63" t="s">
        <v>41</v>
      </c>
      <c r="M4373" s="63" t="s">
        <v>242</v>
      </c>
      <c r="N4373" s="63" t="s">
        <v>62</v>
      </c>
      <c r="O4373" s="63" t="s">
        <v>63</v>
      </c>
      <c r="P4373" s="63" t="s">
        <v>46</v>
      </c>
      <c r="Q4373" s="63" t="s">
        <v>250</v>
      </c>
    </row>
    <row r="4374" spans="1:17">
      <c r="A4374" s="63" t="s">
        <v>61</v>
      </c>
      <c r="B4374" s="63" t="s">
        <v>12</v>
      </c>
      <c r="D4374" s="390">
        <v>45413</v>
      </c>
      <c r="E4374" s="63">
        <v>5</v>
      </c>
      <c r="F4374" s="63">
        <v>2024</v>
      </c>
      <c r="G4374" s="391">
        <v>90</v>
      </c>
      <c r="H4374" s="391">
        <v>8.3333333333333329E-2</v>
      </c>
      <c r="I4374" s="391">
        <v>7.5</v>
      </c>
      <c r="J4374" s="391">
        <v>0</v>
      </c>
      <c r="K4374" s="63" t="s">
        <v>61</v>
      </c>
      <c r="L4374" s="63" t="s">
        <v>41</v>
      </c>
      <c r="M4374" s="63" t="s">
        <v>242</v>
      </c>
      <c r="N4374" s="63" t="s">
        <v>62</v>
      </c>
      <c r="O4374" s="63" t="s">
        <v>63</v>
      </c>
      <c r="P4374" s="63" t="s">
        <v>46</v>
      </c>
      <c r="Q4374" s="63" t="s">
        <v>250</v>
      </c>
    </row>
    <row r="4375" spans="1:17">
      <c r="A4375" s="63" t="s">
        <v>61</v>
      </c>
      <c r="B4375" s="63" t="s">
        <v>12</v>
      </c>
      <c r="D4375" s="390">
        <v>45444</v>
      </c>
      <c r="E4375" s="63">
        <v>6</v>
      </c>
      <c r="F4375" s="63">
        <v>2024</v>
      </c>
      <c r="G4375" s="391">
        <v>90</v>
      </c>
      <c r="H4375" s="391">
        <v>8.3333333333333329E-2</v>
      </c>
      <c r="I4375" s="391">
        <v>7.5</v>
      </c>
      <c r="J4375" s="391">
        <v>0</v>
      </c>
      <c r="K4375" s="63" t="s">
        <v>61</v>
      </c>
      <c r="L4375" s="63" t="s">
        <v>41</v>
      </c>
      <c r="M4375" s="63" t="s">
        <v>242</v>
      </c>
      <c r="N4375" s="63" t="s">
        <v>62</v>
      </c>
      <c r="O4375" s="63" t="s">
        <v>63</v>
      </c>
      <c r="P4375" s="63" t="s">
        <v>46</v>
      </c>
      <c r="Q4375" s="63" t="s">
        <v>250</v>
      </c>
    </row>
    <row r="4376" spans="1:17">
      <c r="A4376" s="63" t="s">
        <v>61</v>
      </c>
      <c r="B4376" s="63" t="s">
        <v>12</v>
      </c>
      <c r="D4376" s="390">
        <v>45474</v>
      </c>
      <c r="E4376" s="63">
        <v>7</v>
      </c>
      <c r="F4376" s="63">
        <v>2024</v>
      </c>
      <c r="G4376" s="391">
        <v>90</v>
      </c>
      <c r="H4376" s="391">
        <v>8.3333333333333329E-2</v>
      </c>
      <c r="I4376" s="391">
        <v>7.5</v>
      </c>
      <c r="J4376" s="391">
        <v>0</v>
      </c>
      <c r="K4376" s="63" t="s">
        <v>61</v>
      </c>
      <c r="L4376" s="63" t="s">
        <v>41</v>
      </c>
      <c r="M4376" s="63" t="s">
        <v>242</v>
      </c>
      <c r="N4376" s="63" t="s">
        <v>62</v>
      </c>
      <c r="O4376" s="63" t="s">
        <v>63</v>
      </c>
      <c r="P4376" s="63" t="s">
        <v>46</v>
      </c>
      <c r="Q4376" s="63" t="s">
        <v>250</v>
      </c>
    </row>
    <row r="4377" spans="1:17">
      <c r="A4377" s="63" t="s">
        <v>61</v>
      </c>
      <c r="B4377" s="63" t="s">
        <v>12</v>
      </c>
      <c r="D4377" s="390">
        <v>45505</v>
      </c>
      <c r="E4377" s="63">
        <v>8</v>
      </c>
      <c r="F4377" s="63">
        <v>2024</v>
      </c>
      <c r="G4377" s="391">
        <v>90</v>
      </c>
      <c r="H4377" s="391">
        <v>8.3333333333333329E-2</v>
      </c>
      <c r="I4377" s="391">
        <v>7.5</v>
      </c>
      <c r="J4377" s="391">
        <v>4.2</v>
      </c>
      <c r="K4377" s="63" t="s">
        <v>61</v>
      </c>
      <c r="L4377" s="63" t="s">
        <v>41</v>
      </c>
      <c r="M4377" s="63" t="s">
        <v>242</v>
      </c>
      <c r="N4377" s="63" t="s">
        <v>62</v>
      </c>
      <c r="O4377" s="63" t="s">
        <v>63</v>
      </c>
      <c r="P4377" s="63" t="s">
        <v>46</v>
      </c>
      <c r="Q4377" s="63" t="s">
        <v>250</v>
      </c>
    </row>
    <row r="4378" spans="1:17">
      <c r="A4378" s="63" t="s">
        <v>61</v>
      </c>
      <c r="B4378" s="63" t="s">
        <v>12</v>
      </c>
      <c r="D4378" s="390">
        <v>45536</v>
      </c>
      <c r="E4378" s="63">
        <v>9</v>
      </c>
      <c r="F4378" s="63">
        <v>2024</v>
      </c>
      <c r="G4378" s="391">
        <v>90</v>
      </c>
      <c r="H4378" s="391">
        <v>8.3333333333333329E-2</v>
      </c>
      <c r="J4378" s="391">
        <v>4.9792528977049999</v>
      </c>
      <c r="K4378" s="63" t="s">
        <v>61</v>
      </c>
      <c r="L4378" s="63" t="s">
        <v>41</v>
      </c>
      <c r="M4378" s="63" t="s">
        <v>242</v>
      </c>
      <c r="N4378" s="63" t="s">
        <v>62</v>
      </c>
      <c r="O4378" s="63" t="s">
        <v>63</v>
      </c>
      <c r="P4378" s="63" t="s">
        <v>46</v>
      </c>
      <c r="Q4378" s="63" t="s">
        <v>250</v>
      </c>
    </row>
    <row r="4379" spans="1:17">
      <c r="A4379" s="63" t="s">
        <v>61</v>
      </c>
      <c r="B4379" s="63" t="s">
        <v>12</v>
      </c>
      <c r="D4379" s="390">
        <v>45566</v>
      </c>
      <c r="E4379" s="63">
        <v>10</v>
      </c>
      <c r="F4379" s="63">
        <v>2024</v>
      </c>
      <c r="G4379" s="391">
        <v>90</v>
      </c>
      <c r="H4379" s="391">
        <v>9.9999999999999992E-2</v>
      </c>
      <c r="J4379" s="391">
        <v>0</v>
      </c>
      <c r="K4379" s="63" t="s">
        <v>61</v>
      </c>
      <c r="L4379" s="63" t="s">
        <v>41</v>
      </c>
      <c r="M4379" s="63" t="s">
        <v>242</v>
      </c>
      <c r="N4379" s="63" t="s">
        <v>62</v>
      </c>
      <c r="O4379" s="63" t="s">
        <v>63</v>
      </c>
      <c r="P4379" s="63" t="s">
        <v>46</v>
      </c>
      <c r="Q4379" s="63" t="s">
        <v>250</v>
      </c>
    </row>
    <row r="4380" spans="1:17">
      <c r="A4380" s="63" t="s">
        <v>61</v>
      </c>
      <c r="B4380" s="63" t="s">
        <v>12</v>
      </c>
      <c r="D4380" s="390">
        <v>45597</v>
      </c>
      <c r="E4380" s="63">
        <v>11</v>
      </c>
      <c r="F4380" s="63">
        <v>2024</v>
      </c>
      <c r="G4380" s="391">
        <v>90</v>
      </c>
      <c r="H4380" s="391">
        <v>9.9999999999999992E-2</v>
      </c>
      <c r="J4380" s="391">
        <v>0</v>
      </c>
      <c r="K4380" s="63" t="s">
        <v>61</v>
      </c>
      <c r="L4380" s="63" t="s">
        <v>41</v>
      </c>
      <c r="M4380" s="63" t="s">
        <v>242</v>
      </c>
      <c r="N4380" s="63" t="s">
        <v>62</v>
      </c>
      <c r="O4380" s="63" t="s">
        <v>63</v>
      </c>
      <c r="P4380" s="63" t="s">
        <v>46</v>
      </c>
      <c r="Q4380" s="63" t="s">
        <v>250</v>
      </c>
    </row>
    <row r="4381" spans="1:17">
      <c r="A4381" s="63" t="s">
        <v>61</v>
      </c>
      <c r="B4381" s="63" t="s">
        <v>12</v>
      </c>
      <c r="D4381" s="390">
        <v>45627</v>
      </c>
      <c r="E4381" s="63">
        <v>12</v>
      </c>
      <c r="F4381" s="63">
        <v>2024</v>
      </c>
      <c r="G4381" s="391">
        <v>90</v>
      </c>
      <c r="H4381" s="391">
        <v>9.9999999999999992E-2</v>
      </c>
      <c r="J4381" s="391">
        <v>0</v>
      </c>
      <c r="K4381" s="63" t="s">
        <v>61</v>
      </c>
      <c r="L4381" s="63" t="s">
        <v>41</v>
      </c>
      <c r="M4381" s="63" t="s">
        <v>242</v>
      </c>
      <c r="N4381" s="63" t="s">
        <v>62</v>
      </c>
      <c r="O4381" s="63" t="s">
        <v>63</v>
      </c>
      <c r="P4381" s="63" t="s">
        <v>46</v>
      </c>
      <c r="Q4381" s="63" t="s">
        <v>250</v>
      </c>
    </row>
    <row r="4382" spans="1:17">
      <c r="A4382" s="63" t="s">
        <v>61</v>
      </c>
      <c r="B4382" s="63" t="s">
        <v>15</v>
      </c>
      <c r="D4382" s="390">
        <v>45292</v>
      </c>
      <c r="E4382" s="63">
        <v>1</v>
      </c>
      <c r="F4382" s="63">
        <v>2024</v>
      </c>
      <c r="G4382" s="391">
        <v>20</v>
      </c>
      <c r="H4382" s="391">
        <v>3.4872367136281217E-2</v>
      </c>
      <c r="I4382" s="391">
        <v>0.69744734272562436</v>
      </c>
      <c r="J4382" s="391">
        <v>0</v>
      </c>
      <c r="K4382" s="63" t="s">
        <v>61</v>
      </c>
      <c r="L4382" s="63" t="s">
        <v>41</v>
      </c>
      <c r="M4382" s="63" t="s">
        <v>242</v>
      </c>
      <c r="N4382" s="63" t="s">
        <v>62</v>
      </c>
      <c r="O4382" s="63" t="s">
        <v>63</v>
      </c>
      <c r="P4382" s="63" t="s">
        <v>46</v>
      </c>
      <c r="Q4382" s="63" t="s">
        <v>250</v>
      </c>
    </row>
    <row r="4383" spans="1:17">
      <c r="A4383" s="63" t="s">
        <v>61</v>
      </c>
      <c r="B4383" s="63" t="s">
        <v>15</v>
      </c>
      <c r="D4383" s="390">
        <v>45323</v>
      </c>
      <c r="E4383" s="63">
        <v>2</v>
      </c>
      <c r="F4383" s="63">
        <v>2024</v>
      </c>
      <c r="G4383" s="391">
        <v>20</v>
      </c>
      <c r="H4383" s="391">
        <v>8.2577765378713919E-2</v>
      </c>
      <c r="I4383" s="391">
        <v>1.6515553075742784</v>
      </c>
      <c r="J4383" s="391">
        <v>1.3561099326869912</v>
      </c>
      <c r="K4383" s="63" t="s">
        <v>61</v>
      </c>
      <c r="L4383" s="63" t="s">
        <v>41</v>
      </c>
      <c r="M4383" s="63" t="s">
        <v>242</v>
      </c>
      <c r="N4383" s="63" t="s">
        <v>62</v>
      </c>
      <c r="O4383" s="63" t="s">
        <v>63</v>
      </c>
      <c r="P4383" s="63" t="s">
        <v>46</v>
      </c>
      <c r="Q4383" s="63" t="s">
        <v>250</v>
      </c>
    </row>
    <row r="4384" spans="1:17">
      <c r="A4384" s="63" t="s">
        <v>61</v>
      </c>
      <c r="B4384" s="63" t="s">
        <v>15</v>
      </c>
      <c r="D4384" s="390">
        <v>45352</v>
      </c>
      <c r="E4384" s="63">
        <v>3</v>
      </c>
      <c r="F4384" s="63">
        <v>2024</v>
      </c>
      <c r="G4384" s="391">
        <v>20</v>
      </c>
      <c r="H4384" s="391">
        <v>8.2577765378713919E-2</v>
      </c>
      <c r="I4384" s="391">
        <v>1.6515553075742784</v>
      </c>
      <c r="J4384" s="391">
        <v>1.5725406710000001</v>
      </c>
      <c r="K4384" s="63" t="s">
        <v>61</v>
      </c>
      <c r="L4384" s="63" t="s">
        <v>41</v>
      </c>
      <c r="M4384" s="63" t="s">
        <v>242</v>
      </c>
      <c r="N4384" s="63" t="s">
        <v>62</v>
      </c>
      <c r="O4384" s="63" t="s">
        <v>63</v>
      </c>
      <c r="P4384" s="63" t="s">
        <v>46</v>
      </c>
      <c r="Q4384" s="63" t="s">
        <v>250</v>
      </c>
    </row>
    <row r="4385" spans="1:17">
      <c r="A4385" s="63" t="s">
        <v>61</v>
      </c>
      <c r="B4385" s="63" t="s">
        <v>15</v>
      </c>
      <c r="D4385" s="390">
        <v>45383</v>
      </c>
      <c r="E4385" s="63">
        <v>4</v>
      </c>
      <c r="F4385" s="63">
        <v>2024</v>
      </c>
      <c r="G4385" s="391">
        <v>20</v>
      </c>
      <c r="H4385" s="391">
        <v>8.3333333333333329E-2</v>
      </c>
      <c r="I4385" s="391">
        <v>1.6666666666666665</v>
      </c>
      <c r="J4385" s="391">
        <v>0</v>
      </c>
      <c r="K4385" s="63" t="s">
        <v>61</v>
      </c>
      <c r="L4385" s="63" t="s">
        <v>41</v>
      </c>
      <c r="M4385" s="63" t="s">
        <v>242</v>
      </c>
      <c r="N4385" s="63" t="s">
        <v>62</v>
      </c>
      <c r="O4385" s="63" t="s">
        <v>63</v>
      </c>
      <c r="P4385" s="63" t="s">
        <v>46</v>
      </c>
      <c r="Q4385" s="63" t="s">
        <v>250</v>
      </c>
    </row>
    <row r="4386" spans="1:17">
      <c r="A4386" s="63" t="s">
        <v>61</v>
      </c>
      <c r="B4386" s="63" t="s">
        <v>15</v>
      </c>
      <c r="D4386" s="390">
        <v>45413</v>
      </c>
      <c r="E4386" s="63">
        <v>5</v>
      </c>
      <c r="F4386" s="63">
        <v>2024</v>
      </c>
      <c r="G4386" s="391">
        <v>20</v>
      </c>
      <c r="H4386" s="391">
        <v>8.3333333333333329E-2</v>
      </c>
      <c r="I4386" s="391">
        <v>1.6666666666666665</v>
      </c>
      <c r="J4386" s="391">
        <v>0</v>
      </c>
      <c r="K4386" s="63" t="s">
        <v>61</v>
      </c>
      <c r="L4386" s="63" t="s">
        <v>41</v>
      </c>
      <c r="M4386" s="63" t="s">
        <v>242</v>
      </c>
      <c r="N4386" s="63" t="s">
        <v>62</v>
      </c>
      <c r="O4386" s="63" t="s">
        <v>63</v>
      </c>
      <c r="P4386" s="63" t="s">
        <v>46</v>
      </c>
      <c r="Q4386" s="63" t="s">
        <v>250</v>
      </c>
    </row>
    <row r="4387" spans="1:17">
      <c r="A4387" s="63" t="s">
        <v>61</v>
      </c>
      <c r="B4387" s="63" t="s">
        <v>15</v>
      </c>
      <c r="D4387" s="390">
        <v>45444</v>
      </c>
      <c r="E4387" s="63">
        <v>6</v>
      </c>
      <c r="F4387" s="63">
        <v>2024</v>
      </c>
      <c r="G4387" s="391">
        <v>20</v>
      </c>
      <c r="H4387" s="391">
        <v>8.3333333333333329E-2</v>
      </c>
      <c r="I4387" s="391">
        <v>1.6666666666666665</v>
      </c>
      <c r="J4387" s="391">
        <v>0</v>
      </c>
      <c r="K4387" s="63" t="s">
        <v>61</v>
      </c>
      <c r="L4387" s="63" t="s">
        <v>41</v>
      </c>
      <c r="M4387" s="63" t="s">
        <v>242</v>
      </c>
      <c r="N4387" s="63" t="s">
        <v>62</v>
      </c>
      <c r="O4387" s="63" t="s">
        <v>63</v>
      </c>
      <c r="P4387" s="63" t="s">
        <v>46</v>
      </c>
      <c r="Q4387" s="63" t="s">
        <v>250</v>
      </c>
    </row>
    <row r="4388" spans="1:17">
      <c r="A4388" s="63" t="s">
        <v>61</v>
      </c>
      <c r="B4388" s="63" t="s">
        <v>15</v>
      </c>
      <c r="D4388" s="390">
        <v>45474</v>
      </c>
      <c r="E4388" s="63">
        <v>7</v>
      </c>
      <c r="F4388" s="63">
        <v>2024</v>
      </c>
      <c r="G4388" s="391">
        <v>20</v>
      </c>
      <c r="H4388" s="391">
        <v>8.3333333333333329E-2</v>
      </c>
      <c r="I4388" s="391">
        <v>1.6666666666666665</v>
      </c>
      <c r="J4388" s="391">
        <v>0</v>
      </c>
      <c r="K4388" s="63" t="s">
        <v>61</v>
      </c>
      <c r="L4388" s="63" t="s">
        <v>41</v>
      </c>
      <c r="M4388" s="63" t="s">
        <v>242</v>
      </c>
      <c r="N4388" s="63" t="s">
        <v>62</v>
      </c>
      <c r="O4388" s="63" t="s">
        <v>63</v>
      </c>
      <c r="P4388" s="63" t="s">
        <v>46</v>
      </c>
      <c r="Q4388" s="63" t="s">
        <v>250</v>
      </c>
    </row>
    <row r="4389" spans="1:17">
      <c r="A4389" s="63" t="s">
        <v>61</v>
      </c>
      <c r="B4389" s="63" t="s">
        <v>15</v>
      </c>
      <c r="D4389" s="390">
        <v>45505</v>
      </c>
      <c r="E4389" s="63">
        <v>8</v>
      </c>
      <c r="F4389" s="63">
        <v>2024</v>
      </c>
      <c r="G4389" s="391">
        <v>20</v>
      </c>
      <c r="H4389" s="391">
        <v>8.3333333333333329E-2</v>
      </c>
      <c r="I4389" s="391">
        <v>1.6666666666666665</v>
      </c>
      <c r="J4389" s="391">
        <v>0</v>
      </c>
      <c r="K4389" s="63" t="s">
        <v>61</v>
      </c>
      <c r="L4389" s="63" t="s">
        <v>41</v>
      </c>
      <c r="M4389" s="63" t="s">
        <v>242</v>
      </c>
      <c r="N4389" s="63" t="s">
        <v>62</v>
      </c>
      <c r="O4389" s="63" t="s">
        <v>63</v>
      </c>
      <c r="P4389" s="63" t="s">
        <v>46</v>
      </c>
      <c r="Q4389" s="63" t="s">
        <v>250</v>
      </c>
    </row>
    <row r="4390" spans="1:17">
      <c r="A4390" s="63" t="s">
        <v>61</v>
      </c>
      <c r="B4390" s="63" t="s">
        <v>15</v>
      </c>
      <c r="D4390" s="390">
        <v>45536</v>
      </c>
      <c r="E4390" s="63">
        <v>9</v>
      </c>
      <c r="F4390" s="63">
        <v>2024</v>
      </c>
      <c r="G4390" s="391">
        <v>20</v>
      </c>
      <c r="H4390" s="391">
        <v>8.3333333333333329E-2</v>
      </c>
      <c r="J4390" s="391">
        <v>0</v>
      </c>
      <c r="K4390" s="63" t="s">
        <v>61</v>
      </c>
      <c r="L4390" s="63" t="s">
        <v>41</v>
      </c>
      <c r="M4390" s="63" t="s">
        <v>242</v>
      </c>
      <c r="N4390" s="63" t="s">
        <v>62</v>
      </c>
      <c r="O4390" s="63" t="s">
        <v>63</v>
      </c>
      <c r="P4390" s="63" t="s">
        <v>46</v>
      </c>
      <c r="Q4390" s="63" t="s">
        <v>250</v>
      </c>
    </row>
    <row r="4391" spans="1:17">
      <c r="A4391" s="63" t="s">
        <v>61</v>
      </c>
      <c r="B4391" s="63" t="s">
        <v>15</v>
      </c>
      <c r="D4391" s="390">
        <v>45566</v>
      </c>
      <c r="E4391" s="63">
        <v>10</v>
      </c>
      <c r="F4391" s="63">
        <v>2024</v>
      </c>
      <c r="G4391" s="391">
        <v>20</v>
      </c>
      <c r="H4391" s="391">
        <v>9.9999999999999992E-2</v>
      </c>
      <c r="J4391" s="391">
        <v>0</v>
      </c>
      <c r="K4391" s="63" t="s">
        <v>61</v>
      </c>
      <c r="L4391" s="63" t="s">
        <v>41</v>
      </c>
      <c r="M4391" s="63" t="s">
        <v>242</v>
      </c>
      <c r="N4391" s="63" t="s">
        <v>62</v>
      </c>
      <c r="O4391" s="63" t="s">
        <v>63</v>
      </c>
      <c r="P4391" s="63" t="s">
        <v>46</v>
      </c>
      <c r="Q4391" s="63" t="s">
        <v>250</v>
      </c>
    </row>
    <row r="4392" spans="1:17">
      <c r="A4392" s="63" t="s">
        <v>61</v>
      </c>
      <c r="B4392" s="63" t="s">
        <v>15</v>
      </c>
      <c r="D4392" s="390">
        <v>45597</v>
      </c>
      <c r="E4392" s="63">
        <v>11</v>
      </c>
      <c r="F4392" s="63">
        <v>2024</v>
      </c>
      <c r="G4392" s="391">
        <v>20</v>
      </c>
      <c r="H4392" s="391">
        <v>9.9999999999999992E-2</v>
      </c>
      <c r="J4392" s="391">
        <v>0</v>
      </c>
      <c r="K4392" s="63" t="s">
        <v>61</v>
      </c>
      <c r="L4392" s="63" t="s">
        <v>41</v>
      </c>
      <c r="M4392" s="63" t="s">
        <v>242</v>
      </c>
      <c r="N4392" s="63" t="s">
        <v>62</v>
      </c>
      <c r="O4392" s="63" t="s">
        <v>63</v>
      </c>
      <c r="P4392" s="63" t="s">
        <v>46</v>
      </c>
      <c r="Q4392" s="63" t="s">
        <v>250</v>
      </c>
    </row>
    <row r="4393" spans="1:17">
      <c r="A4393" s="63" t="s">
        <v>61</v>
      </c>
      <c r="B4393" s="63" t="s">
        <v>15</v>
      </c>
      <c r="D4393" s="390">
        <v>45627</v>
      </c>
      <c r="E4393" s="63">
        <v>12</v>
      </c>
      <c r="F4393" s="63">
        <v>2024</v>
      </c>
      <c r="G4393" s="391">
        <v>20</v>
      </c>
      <c r="H4393" s="391">
        <v>9.9999999999999992E-2</v>
      </c>
      <c r="J4393" s="391">
        <v>0</v>
      </c>
      <c r="K4393" s="63" t="s">
        <v>61</v>
      </c>
      <c r="L4393" s="63" t="s">
        <v>41</v>
      </c>
      <c r="M4393" s="63" t="s">
        <v>242</v>
      </c>
      <c r="N4393" s="63" t="s">
        <v>62</v>
      </c>
      <c r="O4393" s="63" t="s">
        <v>63</v>
      </c>
      <c r="P4393" s="63" t="s">
        <v>46</v>
      </c>
      <c r="Q4393" s="63" t="s">
        <v>250</v>
      </c>
    </row>
    <row r="4394" spans="1:17">
      <c r="A4394" s="63" t="s">
        <v>61</v>
      </c>
      <c r="B4394" s="63" t="s">
        <v>16</v>
      </c>
      <c r="D4394" s="390">
        <v>45292</v>
      </c>
      <c r="E4394" s="63">
        <v>1</v>
      </c>
      <c r="F4394" s="63">
        <v>2024</v>
      </c>
      <c r="G4394" s="391">
        <v>5</v>
      </c>
      <c r="H4394" s="391">
        <v>3.4872367136281217E-2</v>
      </c>
      <c r="I4394" s="391">
        <v>0.17436183568140609</v>
      </c>
      <c r="J4394" s="391">
        <v>0</v>
      </c>
      <c r="K4394" s="63" t="s">
        <v>61</v>
      </c>
      <c r="L4394" s="63" t="s">
        <v>41</v>
      </c>
      <c r="M4394" s="63" t="s">
        <v>242</v>
      </c>
      <c r="N4394" s="63" t="s">
        <v>62</v>
      </c>
      <c r="O4394" s="63" t="s">
        <v>63</v>
      </c>
      <c r="P4394" s="63" t="s">
        <v>46</v>
      </c>
      <c r="Q4394" s="63" t="s">
        <v>250</v>
      </c>
    </row>
    <row r="4395" spans="1:17">
      <c r="A4395" s="63" t="s">
        <v>61</v>
      </c>
      <c r="B4395" s="63" t="s">
        <v>16</v>
      </c>
      <c r="D4395" s="390">
        <v>45323</v>
      </c>
      <c r="E4395" s="63">
        <v>2</v>
      </c>
      <c r="F4395" s="63">
        <v>2024</v>
      </c>
      <c r="G4395" s="391">
        <v>5</v>
      </c>
      <c r="H4395" s="391">
        <v>8.2577765378713919E-2</v>
      </c>
      <c r="I4395" s="391">
        <v>0.41288882689356959</v>
      </c>
      <c r="J4395" s="391">
        <v>0</v>
      </c>
      <c r="K4395" s="63" t="s">
        <v>61</v>
      </c>
      <c r="L4395" s="63" t="s">
        <v>41</v>
      </c>
      <c r="M4395" s="63" t="s">
        <v>242</v>
      </c>
      <c r="N4395" s="63" t="s">
        <v>62</v>
      </c>
      <c r="O4395" s="63" t="s">
        <v>63</v>
      </c>
      <c r="P4395" s="63" t="s">
        <v>46</v>
      </c>
      <c r="Q4395" s="63" t="s">
        <v>250</v>
      </c>
    </row>
    <row r="4396" spans="1:17">
      <c r="A4396" s="63" t="s">
        <v>61</v>
      </c>
      <c r="B4396" s="63" t="s">
        <v>16</v>
      </c>
      <c r="D4396" s="390">
        <v>45352</v>
      </c>
      <c r="E4396" s="63">
        <v>3</v>
      </c>
      <c r="F4396" s="63">
        <v>2024</v>
      </c>
      <c r="G4396" s="391">
        <v>5</v>
      </c>
      <c r="H4396" s="391">
        <v>8.2577765378713919E-2</v>
      </c>
      <c r="I4396" s="391">
        <v>0.41288882689356959</v>
      </c>
      <c r="J4396" s="391">
        <v>0</v>
      </c>
      <c r="K4396" s="63" t="s">
        <v>61</v>
      </c>
      <c r="L4396" s="63" t="s">
        <v>41</v>
      </c>
      <c r="M4396" s="63" t="s">
        <v>242</v>
      </c>
      <c r="N4396" s="63" t="s">
        <v>62</v>
      </c>
      <c r="O4396" s="63" t="s">
        <v>63</v>
      </c>
      <c r="P4396" s="63" t="s">
        <v>46</v>
      </c>
      <c r="Q4396" s="63" t="s">
        <v>250</v>
      </c>
    </row>
    <row r="4397" spans="1:17">
      <c r="A4397" s="63" t="s">
        <v>61</v>
      </c>
      <c r="B4397" s="63" t="s">
        <v>16</v>
      </c>
      <c r="D4397" s="390">
        <v>45383</v>
      </c>
      <c r="E4397" s="63">
        <v>4</v>
      </c>
      <c r="F4397" s="63">
        <v>2024</v>
      </c>
      <c r="G4397" s="391">
        <v>5</v>
      </c>
      <c r="H4397" s="391">
        <v>8.3333333333333329E-2</v>
      </c>
      <c r="I4397" s="391">
        <v>0.41666666666666663</v>
      </c>
      <c r="J4397" s="391">
        <v>0</v>
      </c>
      <c r="K4397" s="63" t="s">
        <v>61</v>
      </c>
      <c r="L4397" s="63" t="s">
        <v>41</v>
      </c>
      <c r="M4397" s="63" t="s">
        <v>242</v>
      </c>
      <c r="N4397" s="63" t="s">
        <v>62</v>
      </c>
      <c r="O4397" s="63" t="s">
        <v>63</v>
      </c>
      <c r="P4397" s="63" t="s">
        <v>46</v>
      </c>
      <c r="Q4397" s="63" t="s">
        <v>250</v>
      </c>
    </row>
    <row r="4398" spans="1:17">
      <c r="A4398" s="63" t="s">
        <v>61</v>
      </c>
      <c r="B4398" s="63" t="s">
        <v>16</v>
      </c>
      <c r="D4398" s="390">
        <v>45413</v>
      </c>
      <c r="E4398" s="63">
        <v>5</v>
      </c>
      <c r="F4398" s="63">
        <v>2024</v>
      </c>
      <c r="G4398" s="391">
        <v>5</v>
      </c>
      <c r="H4398" s="391">
        <v>8.3333333333333329E-2</v>
      </c>
      <c r="I4398" s="391">
        <v>0.41666666666666663</v>
      </c>
      <c r="J4398" s="391">
        <v>0</v>
      </c>
      <c r="K4398" s="63" t="s">
        <v>61</v>
      </c>
      <c r="L4398" s="63" t="s">
        <v>41</v>
      </c>
      <c r="M4398" s="63" t="s">
        <v>242</v>
      </c>
      <c r="N4398" s="63" t="s">
        <v>62</v>
      </c>
      <c r="O4398" s="63" t="s">
        <v>63</v>
      </c>
      <c r="P4398" s="63" t="s">
        <v>46</v>
      </c>
      <c r="Q4398" s="63" t="s">
        <v>250</v>
      </c>
    </row>
    <row r="4399" spans="1:17">
      <c r="A4399" s="63" t="s">
        <v>61</v>
      </c>
      <c r="B4399" s="63" t="s">
        <v>16</v>
      </c>
      <c r="D4399" s="390">
        <v>45444</v>
      </c>
      <c r="E4399" s="63">
        <v>6</v>
      </c>
      <c r="F4399" s="63">
        <v>2024</v>
      </c>
      <c r="G4399" s="391">
        <v>5</v>
      </c>
      <c r="H4399" s="391">
        <v>8.3333333333333329E-2</v>
      </c>
      <c r="I4399" s="391">
        <v>0.41666666666666663</v>
      </c>
      <c r="J4399" s="391">
        <v>0.60863099999999992</v>
      </c>
      <c r="K4399" s="63" t="s">
        <v>61</v>
      </c>
      <c r="L4399" s="63" t="s">
        <v>41</v>
      </c>
      <c r="M4399" s="63" t="s">
        <v>242</v>
      </c>
      <c r="N4399" s="63" t="s">
        <v>62</v>
      </c>
      <c r="O4399" s="63" t="s">
        <v>63</v>
      </c>
      <c r="P4399" s="63" t="s">
        <v>46</v>
      </c>
      <c r="Q4399" s="63" t="s">
        <v>250</v>
      </c>
    </row>
    <row r="4400" spans="1:17">
      <c r="A4400" s="63" t="s">
        <v>61</v>
      </c>
      <c r="B4400" s="63" t="s">
        <v>16</v>
      </c>
      <c r="D4400" s="390">
        <v>45474</v>
      </c>
      <c r="E4400" s="63">
        <v>7</v>
      </c>
      <c r="F4400" s="63">
        <v>2024</v>
      </c>
      <c r="G4400" s="391">
        <v>5</v>
      </c>
      <c r="H4400" s="391">
        <v>8.3333333333333329E-2</v>
      </c>
      <c r="I4400" s="391">
        <v>0.41666666666666663</v>
      </c>
      <c r="J4400" s="391">
        <v>0</v>
      </c>
      <c r="K4400" s="63" t="s">
        <v>61</v>
      </c>
      <c r="L4400" s="63" t="s">
        <v>41</v>
      </c>
      <c r="M4400" s="63" t="s">
        <v>242</v>
      </c>
      <c r="N4400" s="63" t="s">
        <v>62</v>
      </c>
      <c r="O4400" s="63" t="s">
        <v>63</v>
      </c>
      <c r="P4400" s="63" t="s">
        <v>46</v>
      </c>
      <c r="Q4400" s="63" t="s">
        <v>250</v>
      </c>
    </row>
    <row r="4401" spans="1:17">
      <c r="A4401" s="63" t="s">
        <v>61</v>
      </c>
      <c r="B4401" s="63" t="s">
        <v>16</v>
      </c>
      <c r="D4401" s="390">
        <v>45505</v>
      </c>
      <c r="E4401" s="63">
        <v>8</v>
      </c>
      <c r="F4401" s="63">
        <v>2024</v>
      </c>
      <c r="G4401" s="391">
        <v>5</v>
      </c>
      <c r="H4401" s="391">
        <v>8.3333333333333329E-2</v>
      </c>
      <c r="I4401" s="391">
        <v>0.41666666666666663</v>
      </c>
      <c r="J4401" s="391">
        <v>0</v>
      </c>
      <c r="K4401" s="63" t="s">
        <v>61</v>
      </c>
      <c r="L4401" s="63" t="s">
        <v>41</v>
      </c>
      <c r="M4401" s="63" t="s">
        <v>242</v>
      </c>
      <c r="N4401" s="63" t="s">
        <v>62</v>
      </c>
      <c r="O4401" s="63" t="s">
        <v>63</v>
      </c>
      <c r="P4401" s="63" t="s">
        <v>46</v>
      </c>
      <c r="Q4401" s="63" t="s">
        <v>250</v>
      </c>
    </row>
    <row r="4402" spans="1:17">
      <c r="A4402" s="63" t="s">
        <v>61</v>
      </c>
      <c r="B4402" s="63" t="s">
        <v>16</v>
      </c>
      <c r="D4402" s="390">
        <v>45536</v>
      </c>
      <c r="E4402" s="63">
        <v>9</v>
      </c>
      <c r="F4402" s="63">
        <v>2024</v>
      </c>
      <c r="G4402" s="391">
        <v>5</v>
      </c>
      <c r="H4402" s="391">
        <v>8.3333333333333329E-2</v>
      </c>
      <c r="J4402" s="391">
        <v>0</v>
      </c>
      <c r="K4402" s="63" t="s">
        <v>61</v>
      </c>
      <c r="L4402" s="63" t="s">
        <v>41</v>
      </c>
      <c r="M4402" s="63" t="s">
        <v>242</v>
      </c>
      <c r="N4402" s="63" t="s">
        <v>62</v>
      </c>
      <c r="O4402" s="63" t="s">
        <v>63</v>
      </c>
      <c r="P4402" s="63" t="s">
        <v>46</v>
      </c>
      <c r="Q4402" s="63" t="s">
        <v>250</v>
      </c>
    </row>
    <row r="4403" spans="1:17">
      <c r="A4403" s="63" t="s">
        <v>61</v>
      </c>
      <c r="B4403" s="63" t="s">
        <v>16</v>
      </c>
      <c r="D4403" s="390">
        <v>45566</v>
      </c>
      <c r="E4403" s="63">
        <v>10</v>
      </c>
      <c r="F4403" s="63">
        <v>2024</v>
      </c>
      <c r="G4403" s="391">
        <v>5</v>
      </c>
      <c r="H4403" s="391">
        <v>9.9999999999999992E-2</v>
      </c>
      <c r="J4403" s="391">
        <v>0</v>
      </c>
      <c r="K4403" s="63" t="s">
        <v>61</v>
      </c>
      <c r="L4403" s="63" t="s">
        <v>41</v>
      </c>
      <c r="M4403" s="63" t="s">
        <v>242</v>
      </c>
      <c r="N4403" s="63" t="s">
        <v>62</v>
      </c>
      <c r="O4403" s="63" t="s">
        <v>63</v>
      </c>
      <c r="P4403" s="63" t="s">
        <v>46</v>
      </c>
      <c r="Q4403" s="63" t="s">
        <v>250</v>
      </c>
    </row>
    <row r="4404" spans="1:17">
      <c r="A4404" s="63" t="s">
        <v>61</v>
      </c>
      <c r="B4404" s="63" t="s">
        <v>16</v>
      </c>
      <c r="D4404" s="390">
        <v>45597</v>
      </c>
      <c r="E4404" s="63">
        <v>11</v>
      </c>
      <c r="F4404" s="63">
        <v>2024</v>
      </c>
      <c r="G4404" s="391">
        <v>5</v>
      </c>
      <c r="H4404" s="391">
        <v>9.9999999999999992E-2</v>
      </c>
      <c r="J4404" s="391">
        <v>0</v>
      </c>
      <c r="K4404" s="63" t="s">
        <v>61</v>
      </c>
      <c r="L4404" s="63" t="s">
        <v>41</v>
      </c>
      <c r="M4404" s="63" t="s">
        <v>242</v>
      </c>
      <c r="N4404" s="63" t="s">
        <v>62</v>
      </c>
      <c r="O4404" s="63" t="s">
        <v>63</v>
      </c>
      <c r="P4404" s="63" t="s">
        <v>46</v>
      </c>
      <c r="Q4404" s="63" t="s">
        <v>250</v>
      </c>
    </row>
    <row r="4405" spans="1:17">
      <c r="A4405" s="63" t="s">
        <v>61</v>
      </c>
      <c r="B4405" s="63" t="s">
        <v>16</v>
      </c>
      <c r="D4405" s="390">
        <v>45627</v>
      </c>
      <c r="E4405" s="63">
        <v>12</v>
      </c>
      <c r="F4405" s="63">
        <v>2024</v>
      </c>
      <c r="G4405" s="391">
        <v>5</v>
      </c>
      <c r="H4405" s="391">
        <v>9.9999999999999992E-2</v>
      </c>
      <c r="J4405" s="391">
        <v>0</v>
      </c>
      <c r="K4405" s="63" t="s">
        <v>61</v>
      </c>
      <c r="L4405" s="63" t="s">
        <v>41</v>
      </c>
      <c r="M4405" s="63" t="s">
        <v>242</v>
      </c>
      <c r="N4405" s="63" t="s">
        <v>62</v>
      </c>
      <c r="O4405" s="63" t="s">
        <v>63</v>
      </c>
      <c r="P4405" s="63" t="s">
        <v>46</v>
      </c>
      <c r="Q4405" s="63" t="s">
        <v>250</v>
      </c>
    </row>
    <row r="4406" spans="1:17">
      <c r="A4406" s="63" t="s">
        <v>61</v>
      </c>
      <c r="B4406" s="63" t="s">
        <v>17</v>
      </c>
      <c r="D4406" s="390">
        <v>45292</v>
      </c>
      <c r="E4406" s="63">
        <v>1</v>
      </c>
      <c r="F4406" s="63">
        <v>2024</v>
      </c>
      <c r="G4406" s="391">
        <v>0</v>
      </c>
      <c r="H4406" s="391">
        <v>3.4872367136281217E-2</v>
      </c>
      <c r="I4406" s="391">
        <v>0</v>
      </c>
      <c r="J4406" s="391">
        <v>0</v>
      </c>
      <c r="K4406" s="63" t="s">
        <v>61</v>
      </c>
      <c r="L4406" s="63" t="s">
        <v>41</v>
      </c>
      <c r="M4406" s="63" t="s">
        <v>242</v>
      </c>
      <c r="N4406" s="63" t="s">
        <v>62</v>
      </c>
      <c r="O4406" s="63" t="s">
        <v>63</v>
      </c>
      <c r="P4406" s="63" t="s">
        <v>46</v>
      </c>
      <c r="Q4406" s="63" t="s">
        <v>250</v>
      </c>
    </row>
    <row r="4407" spans="1:17">
      <c r="A4407" s="63" t="s">
        <v>61</v>
      </c>
      <c r="B4407" s="63" t="s">
        <v>17</v>
      </c>
      <c r="D4407" s="390">
        <v>45323</v>
      </c>
      <c r="E4407" s="63">
        <v>2</v>
      </c>
      <c r="F4407" s="63">
        <v>2024</v>
      </c>
      <c r="G4407" s="391">
        <v>0</v>
      </c>
      <c r="H4407" s="391">
        <v>8.2577765378713919E-2</v>
      </c>
      <c r="I4407" s="391">
        <v>0</v>
      </c>
      <c r="J4407" s="391">
        <v>0</v>
      </c>
      <c r="K4407" s="63" t="s">
        <v>61</v>
      </c>
      <c r="L4407" s="63" t="s">
        <v>41</v>
      </c>
      <c r="M4407" s="63" t="s">
        <v>242</v>
      </c>
      <c r="N4407" s="63" t="s">
        <v>62</v>
      </c>
      <c r="O4407" s="63" t="s">
        <v>63</v>
      </c>
      <c r="P4407" s="63" t="s">
        <v>46</v>
      </c>
      <c r="Q4407" s="63" t="s">
        <v>250</v>
      </c>
    </row>
    <row r="4408" spans="1:17">
      <c r="A4408" s="63" t="s">
        <v>61</v>
      </c>
      <c r="B4408" s="63" t="s">
        <v>17</v>
      </c>
      <c r="D4408" s="390">
        <v>45352</v>
      </c>
      <c r="E4408" s="63">
        <v>3</v>
      </c>
      <c r="F4408" s="63">
        <v>2024</v>
      </c>
      <c r="G4408" s="391">
        <v>0</v>
      </c>
      <c r="H4408" s="391">
        <v>8.2577765378713919E-2</v>
      </c>
      <c r="I4408" s="391">
        <v>0</v>
      </c>
      <c r="J4408" s="391">
        <v>0</v>
      </c>
      <c r="K4408" s="63" t="s">
        <v>61</v>
      </c>
      <c r="L4408" s="63" t="s">
        <v>41</v>
      </c>
      <c r="M4408" s="63" t="s">
        <v>242</v>
      </c>
      <c r="N4408" s="63" t="s">
        <v>62</v>
      </c>
      <c r="O4408" s="63" t="s">
        <v>63</v>
      </c>
      <c r="P4408" s="63" t="s">
        <v>46</v>
      </c>
      <c r="Q4408" s="63" t="s">
        <v>250</v>
      </c>
    </row>
    <row r="4409" spans="1:17">
      <c r="A4409" s="63" t="s">
        <v>61</v>
      </c>
      <c r="B4409" s="63" t="s">
        <v>17</v>
      </c>
      <c r="D4409" s="390">
        <v>45383</v>
      </c>
      <c r="E4409" s="63">
        <v>4</v>
      </c>
      <c r="F4409" s="63">
        <v>2024</v>
      </c>
      <c r="G4409" s="391">
        <v>0</v>
      </c>
      <c r="H4409" s="391">
        <v>8.3333333333333329E-2</v>
      </c>
      <c r="I4409" s="391">
        <v>0</v>
      </c>
      <c r="J4409" s="391">
        <v>0</v>
      </c>
      <c r="K4409" s="63" t="s">
        <v>61</v>
      </c>
      <c r="L4409" s="63" t="s">
        <v>41</v>
      </c>
      <c r="M4409" s="63" t="s">
        <v>242</v>
      </c>
      <c r="N4409" s="63" t="s">
        <v>62</v>
      </c>
      <c r="O4409" s="63" t="s">
        <v>63</v>
      </c>
      <c r="P4409" s="63" t="s">
        <v>46</v>
      </c>
      <c r="Q4409" s="63" t="s">
        <v>250</v>
      </c>
    </row>
    <row r="4410" spans="1:17">
      <c r="A4410" s="63" t="s">
        <v>61</v>
      </c>
      <c r="B4410" s="63" t="s">
        <v>17</v>
      </c>
      <c r="D4410" s="390">
        <v>45413</v>
      </c>
      <c r="E4410" s="63">
        <v>5</v>
      </c>
      <c r="F4410" s="63">
        <v>2024</v>
      </c>
      <c r="G4410" s="391">
        <v>0</v>
      </c>
      <c r="H4410" s="391">
        <v>8.3333333333333329E-2</v>
      </c>
      <c r="I4410" s="391">
        <v>0</v>
      </c>
      <c r="J4410" s="391">
        <v>0</v>
      </c>
      <c r="K4410" s="63" t="s">
        <v>61</v>
      </c>
      <c r="L4410" s="63" t="s">
        <v>41</v>
      </c>
      <c r="M4410" s="63" t="s">
        <v>242</v>
      </c>
      <c r="N4410" s="63" t="s">
        <v>62</v>
      </c>
      <c r="O4410" s="63" t="s">
        <v>63</v>
      </c>
      <c r="P4410" s="63" t="s">
        <v>46</v>
      </c>
      <c r="Q4410" s="63" t="s">
        <v>250</v>
      </c>
    </row>
    <row r="4411" spans="1:17">
      <c r="A4411" s="63" t="s">
        <v>61</v>
      </c>
      <c r="B4411" s="63" t="s">
        <v>17</v>
      </c>
      <c r="D4411" s="390">
        <v>45444</v>
      </c>
      <c r="E4411" s="63">
        <v>6</v>
      </c>
      <c r="F4411" s="63">
        <v>2024</v>
      </c>
      <c r="G4411" s="391">
        <v>0</v>
      </c>
      <c r="H4411" s="391">
        <v>8.3333333333333329E-2</v>
      </c>
      <c r="I4411" s="391">
        <v>0</v>
      </c>
      <c r="J4411" s="391">
        <v>0</v>
      </c>
      <c r="K4411" s="63" t="s">
        <v>61</v>
      </c>
      <c r="L4411" s="63" t="s">
        <v>41</v>
      </c>
      <c r="M4411" s="63" t="s">
        <v>242</v>
      </c>
      <c r="N4411" s="63" t="s">
        <v>62</v>
      </c>
      <c r="O4411" s="63" t="s">
        <v>63</v>
      </c>
      <c r="P4411" s="63" t="s">
        <v>46</v>
      </c>
      <c r="Q4411" s="63" t="s">
        <v>250</v>
      </c>
    </row>
    <row r="4412" spans="1:17">
      <c r="A4412" s="63" t="s">
        <v>61</v>
      </c>
      <c r="B4412" s="63" t="s">
        <v>17</v>
      </c>
      <c r="D4412" s="390">
        <v>45474</v>
      </c>
      <c r="E4412" s="63">
        <v>7</v>
      </c>
      <c r="F4412" s="63">
        <v>2024</v>
      </c>
      <c r="G4412" s="391">
        <v>0</v>
      </c>
      <c r="H4412" s="391">
        <v>8.3333333333333329E-2</v>
      </c>
      <c r="I4412" s="391">
        <v>0</v>
      </c>
      <c r="J4412" s="391">
        <v>0</v>
      </c>
      <c r="K4412" s="63" t="s">
        <v>61</v>
      </c>
      <c r="L4412" s="63" t="s">
        <v>41</v>
      </c>
      <c r="M4412" s="63" t="s">
        <v>242</v>
      </c>
      <c r="N4412" s="63" t="s">
        <v>62</v>
      </c>
      <c r="O4412" s="63" t="s">
        <v>63</v>
      </c>
      <c r="P4412" s="63" t="s">
        <v>46</v>
      </c>
      <c r="Q4412" s="63" t="s">
        <v>250</v>
      </c>
    </row>
    <row r="4413" spans="1:17">
      <c r="A4413" s="63" t="s">
        <v>61</v>
      </c>
      <c r="B4413" s="63" t="s">
        <v>17</v>
      </c>
      <c r="D4413" s="390">
        <v>45505</v>
      </c>
      <c r="E4413" s="63">
        <v>8</v>
      </c>
      <c r="F4413" s="63">
        <v>2024</v>
      </c>
      <c r="G4413" s="391">
        <v>0</v>
      </c>
      <c r="H4413" s="391">
        <v>8.3333333333333329E-2</v>
      </c>
      <c r="I4413" s="391">
        <v>0</v>
      </c>
      <c r="J4413" s="391">
        <v>0</v>
      </c>
      <c r="K4413" s="63" t="s">
        <v>61</v>
      </c>
      <c r="L4413" s="63" t="s">
        <v>41</v>
      </c>
      <c r="M4413" s="63" t="s">
        <v>242</v>
      </c>
      <c r="N4413" s="63" t="s">
        <v>62</v>
      </c>
      <c r="O4413" s="63" t="s">
        <v>63</v>
      </c>
      <c r="P4413" s="63" t="s">
        <v>46</v>
      </c>
      <c r="Q4413" s="63" t="s">
        <v>250</v>
      </c>
    </row>
    <row r="4414" spans="1:17">
      <c r="A4414" s="63" t="s">
        <v>61</v>
      </c>
      <c r="B4414" s="63" t="s">
        <v>17</v>
      </c>
      <c r="D4414" s="390">
        <v>45536</v>
      </c>
      <c r="E4414" s="63">
        <v>9</v>
      </c>
      <c r="F4414" s="63">
        <v>2024</v>
      </c>
      <c r="G4414" s="391">
        <v>0</v>
      </c>
      <c r="H4414" s="391">
        <v>8.3333333333333329E-2</v>
      </c>
      <c r="J4414" s="391">
        <v>0</v>
      </c>
      <c r="K4414" s="63" t="s">
        <v>61</v>
      </c>
      <c r="L4414" s="63" t="s">
        <v>41</v>
      </c>
      <c r="M4414" s="63" t="s">
        <v>242</v>
      </c>
      <c r="N4414" s="63" t="s">
        <v>62</v>
      </c>
      <c r="O4414" s="63" t="s">
        <v>63</v>
      </c>
      <c r="P4414" s="63" t="s">
        <v>46</v>
      </c>
      <c r="Q4414" s="63" t="s">
        <v>250</v>
      </c>
    </row>
    <row r="4415" spans="1:17">
      <c r="A4415" s="63" t="s">
        <v>61</v>
      </c>
      <c r="B4415" s="63" t="s">
        <v>17</v>
      </c>
      <c r="D4415" s="390">
        <v>45566</v>
      </c>
      <c r="E4415" s="63">
        <v>10</v>
      </c>
      <c r="F4415" s="63">
        <v>2024</v>
      </c>
      <c r="G4415" s="391">
        <v>0</v>
      </c>
      <c r="H4415" s="391">
        <v>9.9999999999999992E-2</v>
      </c>
      <c r="J4415" s="391">
        <v>0</v>
      </c>
      <c r="K4415" s="63" t="s">
        <v>61</v>
      </c>
      <c r="L4415" s="63" t="s">
        <v>41</v>
      </c>
      <c r="M4415" s="63" t="s">
        <v>242</v>
      </c>
      <c r="N4415" s="63" t="s">
        <v>62</v>
      </c>
      <c r="O4415" s="63" t="s">
        <v>63</v>
      </c>
      <c r="P4415" s="63" t="s">
        <v>46</v>
      </c>
      <c r="Q4415" s="63" t="s">
        <v>250</v>
      </c>
    </row>
    <row r="4416" spans="1:17">
      <c r="A4416" s="63" t="s">
        <v>61</v>
      </c>
      <c r="B4416" s="63" t="s">
        <v>17</v>
      </c>
      <c r="D4416" s="390">
        <v>45597</v>
      </c>
      <c r="E4416" s="63">
        <v>11</v>
      </c>
      <c r="F4416" s="63">
        <v>2024</v>
      </c>
      <c r="G4416" s="391">
        <v>0</v>
      </c>
      <c r="H4416" s="391">
        <v>9.9999999999999992E-2</v>
      </c>
      <c r="J4416" s="391">
        <v>0</v>
      </c>
      <c r="K4416" s="63" t="s">
        <v>61</v>
      </c>
      <c r="L4416" s="63" t="s">
        <v>41</v>
      </c>
      <c r="M4416" s="63" t="s">
        <v>242</v>
      </c>
      <c r="N4416" s="63" t="s">
        <v>62</v>
      </c>
      <c r="O4416" s="63" t="s">
        <v>63</v>
      </c>
      <c r="P4416" s="63" t="s">
        <v>46</v>
      </c>
      <c r="Q4416" s="63" t="s">
        <v>250</v>
      </c>
    </row>
    <row r="4417" spans="1:17">
      <c r="A4417" s="63" t="s">
        <v>61</v>
      </c>
      <c r="B4417" s="63" t="s">
        <v>17</v>
      </c>
      <c r="D4417" s="390">
        <v>45627</v>
      </c>
      <c r="E4417" s="63">
        <v>12</v>
      </c>
      <c r="F4417" s="63">
        <v>2024</v>
      </c>
      <c r="G4417" s="391">
        <v>0</v>
      </c>
      <c r="H4417" s="391">
        <v>9.9999999999999992E-2</v>
      </c>
      <c r="J4417" s="391">
        <v>0</v>
      </c>
      <c r="K4417" s="63" t="s">
        <v>61</v>
      </c>
      <c r="L4417" s="63" t="s">
        <v>41</v>
      </c>
      <c r="M4417" s="63" t="s">
        <v>242</v>
      </c>
      <c r="N4417" s="63" t="s">
        <v>62</v>
      </c>
      <c r="O4417" s="63" t="s">
        <v>63</v>
      </c>
      <c r="P4417" s="63" t="s">
        <v>46</v>
      </c>
      <c r="Q4417" s="63" t="s">
        <v>250</v>
      </c>
    </row>
    <row r="4418" spans="1:17">
      <c r="A4418" s="63" t="s">
        <v>61</v>
      </c>
      <c r="B4418" s="63" t="s">
        <v>132</v>
      </c>
      <c r="D4418" s="390">
        <v>45292</v>
      </c>
      <c r="E4418" s="63">
        <v>1</v>
      </c>
      <c r="F4418" s="63">
        <v>2024</v>
      </c>
      <c r="G4418" s="391">
        <v>0</v>
      </c>
      <c r="H4418" s="391">
        <v>3.4872367136281217E-2</v>
      </c>
      <c r="I4418" s="391">
        <v>0</v>
      </c>
      <c r="J4418" s="391">
        <v>0</v>
      </c>
      <c r="K4418" s="63" t="s">
        <v>61</v>
      </c>
      <c r="L4418" s="63" t="s">
        <v>41</v>
      </c>
      <c r="M4418" s="63" t="s">
        <v>242</v>
      </c>
      <c r="N4418" s="63" t="s">
        <v>62</v>
      </c>
      <c r="O4418" s="63" t="s">
        <v>63</v>
      </c>
      <c r="P4418" s="63" t="s">
        <v>46</v>
      </c>
      <c r="Q4418" s="63" t="s">
        <v>250</v>
      </c>
    </row>
    <row r="4419" spans="1:17">
      <c r="A4419" s="63" t="s">
        <v>61</v>
      </c>
      <c r="B4419" s="63" t="s">
        <v>132</v>
      </c>
      <c r="D4419" s="390">
        <v>45323</v>
      </c>
      <c r="E4419" s="63">
        <v>2</v>
      </c>
      <c r="F4419" s="63">
        <v>2024</v>
      </c>
      <c r="G4419" s="391">
        <v>0</v>
      </c>
      <c r="H4419" s="391">
        <v>8.2577765378713919E-2</v>
      </c>
      <c r="I4419" s="391">
        <v>0</v>
      </c>
      <c r="J4419" s="391">
        <v>0</v>
      </c>
      <c r="K4419" s="63" t="s">
        <v>61</v>
      </c>
      <c r="L4419" s="63" t="s">
        <v>41</v>
      </c>
      <c r="M4419" s="63" t="s">
        <v>242</v>
      </c>
      <c r="N4419" s="63" t="s">
        <v>62</v>
      </c>
      <c r="O4419" s="63" t="s">
        <v>63</v>
      </c>
      <c r="P4419" s="63" t="s">
        <v>46</v>
      </c>
      <c r="Q4419" s="63" t="s">
        <v>250</v>
      </c>
    </row>
    <row r="4420" spans="1:17">
      <c r="A4420" s="63" t="s">
        <v>61</v>
      </c>
      <c r="B4420" s="63" t="s">
        <v>132</v>
      </c>
      <c r="D4420" s="390">
        <v>45352</v>
      </c>
      <c r="E4420" s="63">
        <v>3</v>
      </c>
      <c r="F4420" s="63">
        <v>2024</v>
      </c>
      <c r="G4420" s="391">
        <v>0</v>
      </c>
      <c r="H4420" s="391">
        <v>8.2577765378713919E-2</v>
      </c>
      <c r="I4420" s="391">
        <v>0</v>
      </c>
      <c r="J4420" s="391">
        <v>0</v>
      </c>
      <c r="K4420" s="63" t="s">
        <v>61</v>
      </c>
      <c r="L4420" s="63" t="s">
        <v>41</v>
      </c>
      <c r="M4420" s="63" t="s">
        <v>242</v>
      </c>
      <c r="N4420" s="63" t="s">
        <v>62</v>
      </c>
      <c r="O4420" s="63" t="s">
        <v>63</v>
      </c>
      <c r="P4420" s="63" t="s">
        <v>46</v>
      </c>
      <c r="Q4420" s="63" t="s">
        <v>250</v>
      </c>
    </row>
    <row r="4421" spans="1:17">
      <c r="A4421" s="63" t="s">
        <v>61</v>
      </c>
      <c r="B4421" s="63" t="s">
        <v>132</v>
      </c>
      <c r="D4421" s="390">
        <v>45383</v>
      </c>
      <c r="E4421" s="63">
        <v>4</v>
      </c>
      <c r="F4421" s="63">
        <v>2024</v>
      </c>
      <c r="G4421" s="391">
        <v>0</v>
      </c>
      <c r="H4421" s="391">
        <v>8.3333333333333329E-2</v>
      </c>
      <c r="I4421" s="391">
        <v>0</v>
      </c>
      <c r="J4421" s="391">
        <v>0</v>
      </c>
      <c r="K4421" s="63" t="s">
        <v>61</v>
      </c>
      <c r="L4421" s="63" t="s">
        <v>41</v>
      </c>
      <c r="M4421" s="63" t="s">
        <v>242</v>
      </c>
      <c r="N4421" s="63" t="s">
        <v>62</v>
      </c>
      <c r="O4421" s="63" t="s">
        <v>63</v>
      </c>
      <c r="P4421" s="63" t="s">
        <v>46</v>
      </c>
      <c r="Q4421" s="63" t="s">
        <v>250</v>
      </c>
    </row>
    <row r="4422" spans="1:17">
      <c r="A4422" s="63" t="s">
        <v>61</v>
      </c>
      <c r="B4422" s="63" t="s">
        <v>132</v>
      </c>
      <c r="D4422" s="390">
        <v>45413</v>
      </c>
      <c r="E4422" s="63">
        <v>5</v>
      </c>
      <c r="F4422" s="63">
        <v>2024</v>
      </c>
      <c r="G4422" s="391">
        <v>0</v>
      </c>
      <c r="H4422" s="391">
        <v>8.3333333333333329E-2</v>
      </c>
      <c r="I4422" s="391">
        <v>0</v>
      </c>
      <c r="J4422" s="391">
        <v>0</v>
      </c>
      <c r="K4422" s="63" t="s">
        <v>61</v>
      </c>
      <c r="L4422" s="63" t="s">
        <v>41</v>
      </c>
      <c r="M4422" s="63" t="s">
        <v>242</v>
      </c>
      <c r="N4422" s="63" t="s">
        <v>62</v>
      </c>
      <c r="O4422" s="63" t="s">
        <v>63</v>
      </c>
      <c r="P4422" s="63" t="s">
        <v>46</v>
      </c>
      <c r="Q4422" s="63" t="s">
        <v>250</v>
      </c>
    </row>
    <row r="4423" spans="1:17">
      <c r="A4423" s="63" t="s">
        <v>61</v>
      </c>
      <c r="B4423" s="63" t="s">
        <v>132</v>
      </c>
      <c r="D4423" s="390">
        <v>45444</v>
      </c>
      <c r="E4423" s="63">
        <v>6</v>
      </c>
      <c r="F4423" s="63">
        <v>2024</v>
      </c>
      <c r="G4423" s="391">
        <v>0</v>
      </c>
      <c r="H4423" s="391">
        <v>8.3333333333333329E-2</v>
      </c>
      <c r="I4423" s="391">
        <v>0</v>
      </c>
      <c r="J4423" s="391">
        <v>0</v>
      </c>
      <c r="K4423" s="63" t="s">
        <v>61</v>
      </c>
      <c r="L4423" s="63" t="s">
        <v>41</v>
      </c>
      <c r="M4423" s="63" t="s">
        <v>242</v>
      </c>
      <c r="N4423" s="63" t="s">
        <v>62</v>
      </c>
      <c r="O4423" s="63" t="s">
        <v>63</v>
      </c>
      <c r="P4423" s="63" t="s">
        <v>46</v>
      </c>
      <c r="Q4423" s="63" t="s">
        <v>250</v>
      </c>
    </row>
    <row r="4424" spans="1:17">
      <c r="A4424" s="63" t="s">
        <v>61</v>
      </c>
      <c r="B4424" s="63" t="s">
        <v>132</v>
      </c>
      <c r="D4424" s="390">
        <v>45474</v>
      </c>
      <c r="E4424" s="63">
        <v>7</v>
      </c>
      <c r="F4424" s="63">
        <v>2024</v>
      </c>
      <c r="G4424" s="391">
        <v>0</v>
      </c>
      <c r="H4424" s="391">
        <v>8.3333333333333329E-2</v>
      </c>
      <c r="I4424" s="391">
        <v>0</v>
      </c>
      <c r="J4424" s="391">
        <v>0</v>
      </c>
      <c r="K4424" s="63" t="s">
        <v>61</v>
      </c>
      <c r="L4424" s="63" t="s">
        <v>41</v>
      </c>
      <c r="M4424" s="63" t="s">
        <v>242</v>
      </c>
      <c r="N4424" s="63" t="s">
        <v>62</v>
      </c>
      <c r="O4424" s="63" t="s">
        <v>63</v>
      </c>
      <c r="P4424" s="63" t="s">
        <v>46</v>
      </c>
      <c r="Q4424" s="63" t="s">
        <v>250</v>
      </c>
    </row>
    <row r="4425" spans="1:17">
      <c r="A4425" s="63" t="s">
        <v>61</v>
      </c>
      <c r="B4425" s="63" t="s">
        <v>132</v>
      </c>
      <c r="D4425" s="390">
        <v>45505</v>
      </c>
      <c r="E4425" s="63">
        <v>8</v>
      </c>
      <c r="F4425" s="63">
        <v>2024</v>
      </c>
      <c r="G4425" s="391">
        <v>0</v>
      </c>
      <c r="H4425" s="391">
        <v>8.3333333333333329E-2</v>
      </c>
      <c r="I4425" s="391">
        <v>0</v>
      </c>
      <c r="J4425" s="391">
        <v>0</v>
      </c>
      <c r="K4425" s="63" t="s">
        <v>61</v>
      </c>
      <c r="L4425" s="63" t="s">
        <v>41</v>
      </c>
      <c r="M4425" s="63" t="s">
        <v>242</v>
      </c>
      <c r="N4425" s="63" t="s">
        <v>62</v>
      </c>
      <c r="O4425" s="63" t="s">
        <v>63</v>
      </c>
      <c r="P4425" s="63" t="s">
        <v>46</v>
      </c>
      <c r="Q4425" s="63" t="s">
        <v>250</v>
      </c>
    </row>
    <row r="4426" spans="1:17">
      <c r="A4426" s="63" t="s">
        <v>61</v>
      </c>
      <c r="B4426" s="63" t="s">
        <v>132</v>
      </c>
      <c r="D4426" s="390">
        <v>45536</v>
      </c>
      <c r="E4426" s="63">
        <v>9</v>
      </c>
      <c r="F4426" s="63">
        <v>2024</v>
      </c>
      <c r="G4426" s="391">
        <v>0</v>
      </c>
      <c r="H4426" s="391">
        <v>8.3333333333333329E-2</v>
      </c>
      <c r="J4426" s="391">
        <v>0</v>
      </c>
      <c r="K4426" s="63" t="s">
        <v>61</v>
      </c>
      <c r="L4426" s="63" t="s">
        <v>41</v>
      </c>
      <c r="M4426" s="63" t="s">
        <v>242</v>
      </c>
      <c r="N4426" s="63" t="s">
        <v>62</v>
      </c>
      <c r="O4426" s="63" t="s">
        <v>63</v>
      </c>
      <c r="P4426" s="63" t="s">
        <v>46</v>
      </c>
      <c r="Q4426" s="63" t="s">
        <v>250</v>
      </c>
    </row>
    <row r="4427" spans="1:17">
      <c r="A4427" s="63" t="s">
        <v>61</v>
      </c>
      <c r="B4427" s="63" t="s">
        <v>132</v>
      </c>
      <c r="D4427" s="390">
        <v>45566</v>
      </c>
      <c r="E4427" s="63">
        <v>10</v>
      </c>
      <c r="F4427" s="63">
        <v>2024</v>
      </c>
      <c r="G4427" s="391">
        <v>0</v>
      </c>
      <c r="H4427" s="391">
        <v>9.9999999999999992E-2</v>
      </c>
      <c r="J4427" s="391">
        <v>0</v>
      </c>
      <c r="K4427" s="63" t="s">
        <v>61</v>
      </c>
      <c r="L4427" s="63" t="s">
        <v>41</v>
      </c>
      <c r="M4427" s="63" t="s">
        <v>242</v>
      </c>
      <c r="N4427" s="63" t="s">
        <v>62</v>
      </c>
      <c r="O4427" s="63" t="s">
        <v>63</v>
      </c>
      <c r="P4427" s="63" t="s">
        <v>46</v>
      </c>
      <c r="Q4427" s="63" t="s">
        <v>250</v>
      </c>
    </row>
    <row r="4428" spans="1:17">
      <c r="A4428" s="63" t="s">
        <v>61</v>
      </c>
      <c r="B4428" s="63" t="s">
        <v>132</v>
      </c>
      <c r="D4428" s="390">
        <v>45597</v>
      </c>
      <c r="E4428" s="63">
        <v>11</v>
      </c>
      <c r="F4428" s="63">
        <v>2024</v>
      </c>
      <c r="G4428" s="391">
        <v>0</v>
      </c>
      <c r="H4428" s="391">
        <v>9.9999999999999992E-2</v>
      </c>
      <c r="J4428" s="391">
        <v>0</v>
      </c>
      <c r="K4428" s="63" t="s">
        <v>61</v>
      </c>
      <c r="L4428" s="63" t="s">
        <v>41</v>
      </c>
      <c r="M4428" s="63" t="s">
        <v>242</v>
      </c>
      <c r="N4428" s="63" t="s">
        <v>62</v>
      </c>
      <c r="O4428" s="63" t="s">
        <v>63</v>
      </c>
      <c r="P4428" s="63" t="s">
        <v>46</v>
      </c>
      <c r="Q4428" s="63" t="s">
        <v>250</v>
      </c>
    </row>
    <row r="4429" spans="1:17">
      <c r="A4429" s="63" t="s">
        <v>61</v>
      </c>
      <c r="B4429" s="63" t="s">
        <v>132</v>
      </c>
      <c r="D4429" s="390">
        <v>45627</v>
      </c>
      <c r="E4429" s="63">
        <v>12</v>
      </c>
      <c r="F4429" s="63">
        <v>2024</v>
      </c>
      <c r="G4429" s="391">
        <v>0</v>
      </c>
      <c r="H4429" s="391">
        <v>9.9999999999999992E-2</v>
      </c>
      <c r="J4429" s="391">
        <v>0</v>
      </c>
      <c r="K4429" s="63" t="s">
        <v>61</v>
      </c>
      <c r="L4429" s="63" t="s">
        <v>41</v>
      </c>
      <c r="M4429" s="63" t="s">
        <v>242</v>
      </c>
      <c r="N4429" s="63" t="s">
        <v>62</v>
      </c>
      <c r="O4429" s="63" t="s">
        <v>63</v>
      </c>
      <c r="P4429" s="63" t="s">
        <v>46</v>
      </c>
      <c r="Q4429" s="63" t="s">
        <v>250</v>
      </c>
    </row>
    <row r="4430" spans="1:17">
      <c r="A4430" s="63" t="s">
        <v>61</v>
      </c>
      <c r="B4430" s="63" t="s">
        <v>13</v>
      </c>
      <c r="D4430" s="390">
        <v>45292</v>
      </c>
      <c r="E4430" s="63">
        <v>1</v>
      </c>
      <c r="F4430" s="63">
        <v>2024</v>
      </c>
      <c r="G4430" s="391">
        <v>0</v>
      </c>
      <c r="H4430" s="391">
        <v>3.4872367136281217E-2</v>
      </c>
      <c r="I4430" s="391">
        <v>0</v>
      </c>
      <c r="J4430" s="391">
        <v>0</v>
      </c>
      <c r="K4430" s="63" t="s">
        <v>61</v>
      </c>
      <c r="L4430" s="63" t="s">
        <v>41</v>
      </c>
      <c r="M4430" s="63" t="s">
        <v>242</v>
      </c>
      <c r="N4430" s="63" t="s">
        <v>62</v>
      </c>
      <c r="O4430" s="63" t="s">
        <v>63</v>
      </c>
      <c r="P4430" s="63" t="s">
        <v>46</v>
      </c>
      <c r="Q4430" s="63" t="s">
        <v>250</v>
      </c>
    </row>
    <row r="4431" spans="1:17">
      <c r="A4431" s="63" t="s">
        <v>61</v>
      </c>
      <c r="B4431" s="63" t="s">
        <v>13</v>
      </c>
      <c r="D4431" s="390">
        <v>45323</v>
      </c>
      <c r="E4431" s="63">
        <v>2</v>
      </c>
      <c r="F4431" s="63">
        <v>2024</v>
      </c>
      <c r="G4431" s="391">
        <v>0</v>
      </c>
      <c r="H4431" s="391">
        <v>8.2577765378713919E-2</v>
      </c>
      <c r="I4431" s="391">
        <v>0</v>
      </c>
      <c r="J4431" s="391">
        <v>0</v>
      </c>
      <c r="K4431" s="63" t="s">
        <v>61</v>
      </c>
      <c r="L4431" s="63" t="s">
        <v>41</v>
      </c>
      <c r="M4431" s="63" t="s">
        <v>242</v>
      </c>
      <c r="N4431" s="63" t="s">
        <v>62</v>
      </c>
      <c r="O4431" s="63" t="s">
        <v>63</v>
      </c>
      <c r="P4431" s="63" t="s">
        <v>46</v>
      </c>
      <c r="Q4431" s="63" t="s">
        <v>250</v>
      </c>
    </row>
    <row r="4432" spans="1:17">
      <c r="A4432" s="63" t="s">
        <v>61</v>
      </c>
      <c r="B4432" s="63" t="s">
        <v>13</v>
      </c>
      <c r="D4432" s="390">
        <v>45352</v>
      </c>
      <c r="E4432" s="63">
        <v>3</v>
      </c>
      <c r="F4432" s="63">
        <v>2024</v>
      </c>
      <c r="G4432" s="391">
        <v>0</v>
      </c>
      <c r="H4432" s="391">
        <v>8.2577765378713919E-2</v>
      </c>
      <c r="I4432" s="391">
        <v>0</v>
      </c>
      <c r="J4432" s="391">
        <v>0</v>
      </c>
      <c r="K4432" s="63" t="s">
        <v>61</v>
      </c>
      <c r="L4432" s="63" t="s">
        <v>41</v>
      </c>
      <c r="M4432" s="63" t="s">
        <v>242</v>
      </c>
      <c r="N4432" s="63" t="s">
        <v>62</v>
      </c>
      <c r="O4432" s="63" t="s">
        <v>63</v>
      </c>
      <c r="P4432" s="63" t="s">
        <v>46</v>
      </c>
      <c r="Q4432" s="63" t="s">
        <v>250</v>
      </c>
    </row>
    <row r="4433" spans="1:17">
      <c r="A4433" s="63" t="s">
        <v>61</v>
      </c>
      <c r="B4433" s="63" t="s">
        <v>13</v>
      </c>
      <c r="D4433" s="390">
        <v>45383</v>
      </c>
      <c r="E4433" s="63">
        <v>4</v>
      </c>
      <c r="F4433" s="63">
        <v>2024</v>
      </c>
      <c r="G4433" s="391">
        <v>0</v>
      </c>
      <c r="H4433" s="391">
        <v>8.3333333333333329E-2</v>
      </c>
      <c r="I4433" s="391">
        <v>0</v>
      </c>
      <c r="J4433" s="391">
        <v>0</v>
      </c>
      <c r="K4433" s="63" t="s">
        <v>61</v>
      </c>
      <c r="L4433" s="63" t="s">
        <v>41</v>
      </c>
      <c r="M4433" s="63" t="s">
        <v>242</v>
      </c>
      <c r="N4433" s="63" t="s">
        <v>62</v>
      </c>
      <c r="O4433" s="63" t="s">
        <v>63</v>
      </c>
      <c r="P4433" s="63" t="s">
        <v>46</v>
      </c>
      <c r="Q4433" s="63" t="s">
        <v>250</v>
      </c>
    </row>
    <row r="4434" spans="1:17">
      <c r="A4434" s="63" t="s">
        <v>61</v>
      </c>
      <c r="B4434" s="63" t="s">
        <v>13</v>
      </c>
      <c r="D4434" s="390">
        <v>45413</v>
      </c>
      <c r="E4434" s="63">
        <v>5</v>
      </c>
      <c r="F4434" s="63">
        <v>2024</v>
      </c>
      <c r="G4434" s="391">
        <v>0</v>
      </c>
      <c r="H4434" s="391">
        <v>8.3333333333333329E-2</v>
      </c>
      <c r="I4434" s="391">
        <v>0</v>
      </c>
      <c r="J4434" s="391">
        <v>0</v>
      </c>
      <c r="K4434" s="63" t="s">
        <v>61</v>
      </c>
      <c r="L4434" s="63" t="s">
        <v>41</v>
      </c>
      <c r="M4434" s="63" t="s">
        <v>242</v>
      </c>
      <c r="N4434" s="63" t="s">
        <v>62</v>
      </c>
      <c r="O4434" s="63" t="s">
        <v>63</v>
      </c>
      <c r="P4434" s="63" t="s">
        <v>46</v>
      </c>
      <c r="Q4434" s="63" t="s">
        <v>250</v>
      </c>
    </row>
    <row r="4435" spans="1:17">
      <c r="A4435" s="63" t="s">
        <v>61</v>
      </c>
      <c r="B4435" s="63" t="s">
        <v>13</v>
      </c>
      <c r="D4435" s="390">
        <v>45444</v>
      </c>
      <c r="E4435" s="63">
        <v>6</v>
      </c>
      <c r="F4435" s="63">
        <v>2024</v>
      </c>
      <c r="G4435" s="391">
        <v>0</v>
      </c>
      <c r="H4435" s="391">
        <v>8.3333333333333329E-2</v>
      </c>
      <c r="I4435" s="391">
        <v>0</v>
      </c>
      <c r="J4435" s="391">
        <v>0</v>
      </c>
      <c r="K4435" s="63" t="s">
        <v>61</v>
      </c>
      <c r="L4435" s="63" t="s">
        <v>41</v>
      </c>
      <c r="M4435" s="63" t="s">
        <v>242</v>
      </c>
      <c r="N4435" s="63" t="s">
        <v>62</v>
      </c>
      <c r="O4435" s="63" t="s">
        <v>63</v>
      </c>
      <c r="P4435" s="63" t="s">
        <v>46</v>
      </c>
      <c r="Q4435" s="63" t="s">
        <v>250</v>
      </c>
    </row>
    <row r="4436" spans="1:17">
      <c r="A4436" s="63" t="s">
        <v>61</v>
      </c>
      <c r="B4436" s="63" t="s">
        <v>13</v>
      </c>
      <c r="D4436" s="390">
        <v>45474</v>
      </c>
      <c r="E4436" s="63">
        <v>7</v>
      </c>
      <c r="F4436" s="63">
        <v>2024</v>
      </c>
      <c r="G4436" s="391">
        <v>0</v>
      </c>
      <c r="H4436" s="391">
        <v>8.3333333333333329E-2</v>
      </c>
      <c r="I4436" s="391">
        <v>0</v>
      </c>
      <c r="J4436" s="391">
        <v>0</v>
      </c>
      <c r="K4436" s="63" t="s">
        <v>61</v>
      </c>
      <c r="L4436" s="63" t="s">
        <v>41</v>
      </c>
      <c r="M4436" s="63" t="s">
        <v>242</v>
      </c>
      <c r="N4436" s="63" t="s">
        <v>62</v>
      </c>
      <c r="O4436" s="63" t="s">
        <v>63</v>
      </c>
      <c r="P4436" s="63" t="s">
        <v>46</v>
      </c>
      <c r="Q4436" s="63" t="s">
        <v>250</v>
      </c>
    </row>
    <row r="4437" spans="1:17">
      <c r="A4437" s="63" t="s">
        <v>61</v>
      </c>
      <c r="B4437" s="63" t="s">
        <v>13</v>
      </c>
      <c r="D4437" s="390">
        <v>45505</v>
      </c>
      <c r="E4437" s="63">
        <v>8</v>
      </c>
      <c r="F4437" s="63">
        <v>2024</v>
      </c>
      <c r="G4437" s="391">
        <v>0</v>
      </c>
      <c r="H4437" s="391">
        <v>8.3333333333333329E-2</v>
      </c>
      <c r="I4437" s="391">
        <v>0</v>
      </c>
      <c r="J4437" s="391">
        <v>0</v>
      </c>
      <c r="K4437" s="63" t="s">
        <v>61</v>
      </c>
      <c r="L4437" s="63" t="s">
        <v>41</v>
      </c>
      <c r="M4437" s="63" t="s">
        <v>242</v>
      </c>
      <c r="N4437" s="63" t="s">
        <v>62</v>
      </c>
      <c r="O4437" s="63" t="s">
        <v>63</v>
      </c>
      <c r="P4437" s="63" t="s">
        <v>46</v>
      </c>
      <c r="Q4437" s="63" t="s">
        <v>250</v>
      </c>
    </row>
    <row r="4438" spans="1:17">
      <c r="A4438" s="63" t="s">
        <v>61</v>
      </c>
      <c r="B4438" s="63" t="s">
        <v>13</v>
      </c>
      <c r="D4438" s="390">
        <v>45536</v>
      </c>
      <c r="E4438" s="63">
        <v>9</v>
      </c>
      <c r="F4438" s="63">
        <v>2024</v>
      </c>
      <c r="G4438" s="391">
        <v>0</v>
      </c>
      <c r="H4438" s="391">
        <v>8.3333333333333329E-2</v>
      </c>
      <c r="J4438" s="391">
        <v>0</v>
      </c>
      <c r="K4438" s="63" t="s">
        <v>61</v>
      </c>
      <c r="L4438" s="63" t="s">
        <v>41</v>
      </c>
      <c r="M4438" s="63" t="s">
        <v>242</v>
      </c>
      <c r="N4438" s="63" t="s">
        <v>62</v>
      </c>
      <c r="O4438" s="63" t="s">
        <v>63</v>
      </c>
      <c r="P4438" s="63" t="s">
        <v>46</v>
      </c>
      <c r="Q4438" s="63" t="s">
        <v>250</v>
      </c>
    </row>
    <row r="4439" spans="1:17">
      <c r="A4439" s="63" t="s">
        <v>61</v>
      </c>
      <c r="B4439" s="63" t="s">
        <v>13</v>
      </c>
      <c r="D4439" s="390">
        <v>45566</v>
      </c>
      <c r="E4439" s="63">
        <v>10</v>
      </c>
      <c r="F4439" s="63">
        <v>2024</v>
      </c>
      <c r="G4439" s="391">
        <v>0</v>
      </c>
      <c r="H4439" s="391">
        <v>9.9999999999999992E-2</v>
      </c>
      <c r="J4439" s="391">
        <v>0</v>
      </c>
      <c r="K4439" s="63" t="s">
        <v>61</v>
      </c>
      <c r="L4439" s="63" t="s">
        <v>41</v>
      </c>
      <c r="M4439" s="63" t="s">
        <v>242</v>
      </c>
      <c r="N4439" s="63" t="s">
        <v>62</v>
      </c>
      <c r="O4439" s="63" t="s">
        <v>63</v>
      </c>
      <c r="P4439" s="63" t="s">
        <v>46</v>
      </c>
      <c r="Q4439" s="63" t="s">
        <v>250</v>
      </c>
    </row>
    <row r="4440" spans="1:17">
      <c r="A4440" s="63" t="s">
        <v>61</v>
      </c>
      <c r="B4440" s="63" t="s">
        <v>13</v>
      </c>
      <c r="D4440" s="390">
        <v>45597</v>
      </c>
      <c r="E4440" s="63">
        <v>11</v>
      </c>
      <c r="F4440" s="63">
        <v>2024</v>
      </c>
      <c r="G4440" s="391">
        <v>0</v>
      </c>
      <c r="H4440" s="391">
        <v>9.9999999999999992E-2</v>
      </c>
      <c r="J4440" s="391">
        <v>0</v>
      </c>
      <c r="K4440" s="63" t="s">
        <v>61</v>
      </c>
      <c r="L4440" s="63" t="s">
        <v>41</v>
      </c>
      <c r="M4440" s="63" t="s">
        <v>242</v>
      </c>
      <c r="N4440" s="63" t="s">
        <v>62</v>
      </c>
      <c r="O4440" s="63" t="s">
        <v>63</v>
      </c>
      <c r="P4440" s="63" t="s">
        <v>46</v>
      </c>
      <c r="Q4440" s="63" t="s">
        <v>250</v>
      </c>
    </row>
    <row r="4441" spans="1:17">
      <c r="A4441" s="63" t="s">
        <v>61</v>
      </c>
      <c r="B4441" s="63" t="s">
        <v>13</v>
      </c>
      <c r="D4441" s="390">
        <v>45627</v>
      </c>
      <c r="E4441" s="63">
        <v>12</v>
      </c>
      <c r="F4441" s="63">
        <v>2024</v>
      </c>
      <c r="G4441" s="391">
        <v>0</v>
      </c>
      <c r="H4441" s="391">
        <v>9.9999999999999992E-2</v>
      </c>
      <c r="J4441" s="391">
        <v>0</v>
      </c>
      <c r="K4441" s="63" t="s">
        <v>61</v>
      </c>
      <c r="L4441" s="63" t="s">
        <v>41</v>
      </c>
      <c r="M4441" s="63" t="s">
        <v>242</v>
      </c>
      <c r="N4441" s="63" t="s">
        <v>62</v>
      </c>
      <c r="O4441" s="63" t="s">
        <v>63</v>
      </c>
      <c r="P4441" s="63" t="s">
        <v>46</v>
      </c>
      <c r="Q4441" s="63" t="s">
        <v>250</v>
      </c>
    </row>
    <row r="4442" spans="1:17">
      <c r="A4442" s="63" t="s">
        <v>61</v>
      </c>
      <c r="B4442" s="63" t="s">
        <v>14</v>
      </c>
      <c r="D4442" s="390">
        <v>45292</v>
      </c>
      <c r="E4442" s="63">
        <v>1</v>
      </c>
      <c r="F4442" s="63">
        <v>2024</v>
      </c>
      <c r="G4442" s="391">
        <v>0</v>
      </c>
      <c r="H4442" s="391">
        <v>3.4872367136281217E-2</v>
      </c>
      <c r="I4442" s="391">
        <v>0</v>
      </c>
      <c r="J4442" s="391">
        <v>0</v>
      </c>
      <c r="K4442" s="63" t="s">
        <v>61</v>
      </c>
      <c r="L4442" s="63" t="s">
        <v>41</v>
      </c>
      <c r="M4442" s="63" t="s">
        <v>242</v>
      </c>
      <c r="N4442" s="63" t="s">
        <v>62</v>
      </c>
      <c r="O4442" s="63" t="s">
        <v>63</v>
      </c>
      <c r="P4442" s="63" t="s">
        <v>46</v>
      </c>
      <c r="Q4442" s="63" t="s">
        <v>250</v>
      </c>
    </row>
    <row r="4443" spans="1:17">
      <c r="A4443" s="63" t="s">
        <v>61</v>
      </c>
      <c r="B4443" s="63" t="s">
        <v>14</v>
      </c>
      <c r="D4443" s="390">
        <v>45323</v>
      </c>
      <c r="E4443" s="63">
        <v>2</v>
      </c>
      <c r="F4443" s="63">
        <v>2024</v>
      </c>
      <c r="G4443" s="391">
        <v>0</v>
      </c>
      <c r="H4443" s="391">
        <v>8.2577765378713919E-2</v>
      </c>
      <c r="I4443" s="391">
        <v>0</v>
      </c>
      <c r="J4443" s="391">
        <v>0</v>
      </c>
      <c r="K4443" s="63" t="s">
        <v>61</v>
      </c>
      <c r="L4443" s="63" t="s">
        <v>41</v>
      </c>
      <c r="M4443" s="63" t="s">
        <v>242</v>
      </c>
      <c r="N4443" s="63" t="s">
        <v>62</v>
      </c>
      <c r="O4443" s="63" t="s">
        <v>63</v>
      </c>
      <c r="P4443" s="63" t="s">
        <v>46</v>
      </c>
      <c r="Q4443" s="63" t="s">
        <v>250</v>
      </c>
    </row>
    <row r="4444" spans="1:17">
      <c r="A4444" s="63" t="s">
        <v>61</v>
      </c>
      <c r="B4444" s="63" t="s">
        <v>14</v>
      </c>
      <c r="D4444" s="390">
        <v>45352</v>
      </c>
      <c r="E4444" s="63">
        <v>3</v>
      </c>
      <c r="F4444" s="63">
        <v>2024</v>
      </c>
      <c r="G4444" s="391">
        <v>0</v>
      </c>
      <c r="H4444" s="391">
        <v>8.2577765378713919E-2</v>
      </c>
      <c r="I4444" s="391">
        <v>0</v>
      </c>
      <c r="J4444" s="391">
        <v>0</v>
      </c>
      <c r="K4444" s="63" t="s">
        <v>61</v>
      </c>
      <c r="L4444" s="63" t="s">
        <v>41</v>
      </c>
      <c r="M4444" s="63" t="s">
        <v>242</v>
      </c>
      <c r="N4444" s="63" t="s">
        <v>62</v>
      </c>
      <c r="O4444" s="63" t="s">
        <v>63</v>
      </c>
      <c r="P4444" s="63" t="s">
        <v>46</v>
      </c>
      <c r="Q4444" s="63" t="s">
        <v>250</v>
      </c>
    </row>
    <row r="4445" spans="1:17">
      <c r="A4445" s="63" t="s">
        <v>61</v>
      </c>
      <c r="B4445" s="63" t="s">
        <v>14</v>
      </c>
      <c r="D4445" s="390">
        <v>45383</v>
      </c>
      <c r="E4445" s="63">
        <v>4</v>
      </c>
      <c r="F4445" s="63">
        <v>2024</v>
      </c>
      <c r="G4445" s="391">
        <v>0</v>
      </c>
      <c r="H4445" s="391">
        <v>8.3333333333333329E-2</v>
      </c>
      <c r="I4445" s="391">
        <v>0</v>
      </c>
      <c r="J4445" s="391">
        <v>0</v>
      </c>
      <c r="K4445" s="63" t="s">
        <v>61</v>
      </c>
      <c r="L4445" s="63" t="s">
        <v>41</v>
      </c>
      <c r="M4445" s="63" t="s">
        <v>242</v>
      </c>
      <c r="N4445" s="63" t="s">
        <v>62</v>
      </c>
      <c r="O4445" s="63" t="s">
        <v>63</v>
      </c>
      <c r="P4445" s="63" t="s">
        <v>46</v>
      </c>
      <c r="Q4445" s="63" t="s">
        <v>250</v>
      </c>
    </row>
    <row r="4446" spans="1:17">
      <c r="A4446" s="63" t="s">
        <v>61</v>
      </c>
      <c r="B4446" s="63" t="s">
        <v>14</v>
      </c>
      <c r="D4446" s="390">
        <v>45413</v>
      </c>
      <c r="E4446" s="63">
        <v>5</v>
      </c>
      <c r="F4446" s="63">
        <v>2024</v>
      </c>
      <c r="G4446" s="391">
        <v>0</v>
      </c>
      <c r="H4446" s="391">
        <v>8.3333333333333329E-2</v>
      </c>
      <c r="I4446" s="391">
        <v>0</v>
      </c>
      <c r="J4446" s="391">
        <v>0</v>
      </c>
      <c r="K4446" s="63" t="s">
        <v>61</v>
      </c>
      <c r="L4446" s="63" t="s">
        <v>41</v>
      </c>
      <c r="M4446" s="63" t="s">
        <v>242</v>
      </c>
      <c r="N4446" s="63" t="s">
        <v>62</v>
      </c>
      <c r="O4446" s="63" t="s">
        <v>63</v>
      </c>
      <c r="P4446" s="63" t="s">
        <v>46</v>
      </c>
      <c r="Q4446" s="63" t="s">
        <v>250</v>
      </c>
    </row>
    <row r="4447" spans="1:17">
      <c r="A4447" s="63" t="s">
        <v>61</v>
      </c>
      <c r="B4447" s="63" t="s">
        <v>14</v>
      </c>
      <c r="D4447" s="390">
        <v>45444</v>
      </c>
      <c r="E4447" s="63">
        <v>6</v>
      </c>
      <c r="F4447" s="63">
        <v>2024</v>
      </c>
      <c r="G4447" s="391">
        <v>0</v>
      </c>
      <c r="H4447" s="391">
        <v>8.3333333333333329E-2</v>
      </c>
      <c r="I4447" s="391">
        <v>0</v>
      </c>
      <c r="J4447" s="391">
        <v>0</v>
      </c>
      <c r="K4447" s="63" t="s">
        <v>61</v>
      </c>
      <c r="L4447" s="63" t="s">
        <v>41</v>
      </c>
      <c r="M4447" s="63" t="s">
        <v>242</v>
      </c>
      <c r="N4447" s="63" t="s">
        <v>62</v>
      </c>
      <c r="O4447" s="63" t="s">
        <v>63</v>
      </c>
      <c r="P4447" s="63" t="s">
        <v>46</v>
      </c>
      <c r="Q4447" s="63" t="s">
        <v>250</v>
      </c>
    </row>
    <row r="4448" spans="1:17">
      <c r="A4448" s="63" t="s">
        <v>61</v>
      </c>
      <c r="B4448" s="63" t="s">
        <v>14</v>
      </c>
      <c r="D4448" s="390">
        <v>45474</v>
      </c>
      <c r="E4448" s="63">
        <v>7</v>
      </c>
      <c r="F4448" s="63">
        <v>2024</v>
      </c>
      <c r="G4448" s="391">
        <v>0</v>
      </c>
      <c r="H4448" s="391">
        <v>8.3333333333333329E-2</v>
      </c>
      <c r="I4448" s="391">
        <v>0</v>
      </c>
      <c r="J4448" s="391">
        <v>0</v>
      </c>
      <c r="K4448" s="63" t="s">
        <v>61</v>
      </c>
      <c r="L4448" s="63" t="s">
        <v>41</v>
      </c>
      <c r="M4448" s="63" t="s">
        <v>242</v>
      </c>
      <c r="N4448" s="63" t="s">
        <v>62</v>
      </c>
      <c r="O4448" s="63" t="s">
        <v>63</v>
      </c>
      <c r="P4448" s="63" t="s">
        <v>46</v>
      </c>
      <c r="Q4448" s="63" t="s">
        <v>250</v>
      </c>
    </row>
    <row r="4449" spans="1:21">
      <c r="A4449" s="63" t="s">
        <v>61</v>
      </c>
      <c r="B4449" s="63" t="s">
        <v>14</v>
      </c>
      <c r="D4449" s="390">
        <v>45505</v>
      </c>
      <c r="E4449" s="63">
        <v>8</v>
      </c>
      <c r="F4449" s="63">
        <v>2024</v>
      </c>
      <c r="G4449" s="391">
        <v>0</v>
      </c>
      <c r="H4449" s="391">
        <v>8.3333333333333329E-2</v>
      </c>
      <c r="I4449" s="391">
        <v>0</v>
      </c>
      <c r="J4449" s="391">
        <v>0</v>
      </c>
      <c r="K4449" s="63" t="s">
        <v>61</v>
      </c>
      <c r="L4449" s="63" t="s">
        <v>41</v>
      </c>
      <c r="M4449" s="63" t="s">
        <v>242</v>
      </c>
      <c r="N4449" s="63" t="s">
        <v>62</v>
      </c>
      <c r="O4449" s="63" t="s">
        <v>63</v>
      </c>
      <c r="P4449" s="63" t="s">
        <v>46</v>
      </c>
      <c r="Q4449" s="63" t="s">
        <v>250</v>
      </c>
    </row>
    <row r="4450" spans="1:21">
      <c r="A4450" s="63" t="s">
        <v>61</v>
      </c>
      <c r="B4450" s="63" t="s">
        <v>14</v>
      </c>
      <c r="D4450" s="390">
        <v>45536</v>
      </c>
      <c r="E4450" s="63">
        <v>9</v>
      </c>
      <c r="F4450" s="63">
        <v>2024</v>
      </c>
      <c r="G4450" s="391">
        <v>0</v>
      </c>
      <c r="H4450" s="391">
        <v>8.3333333333333329E-2</v>
      </c>
      <c r="J4450" s="391">
        <v>0</v>
      </c>
      <c r="K4450" s="63" t="s">
        <v>61</v>
      </c>
      <c r="L4450" s="63" t="s">
        <v>41</v>
      </c>
      <c r="M4450" s="63" t="s">
        <v>242</v>
      </c>
      <c r="N4450" s="63" t="s">
        <v>62</v>
      </c>
      <c r="O4450" s="63" t="s">
        <v>63</v>
      </c>
      <c r="P4450" s="63" t="s">
        <v>46</v>
      </c>
      <c r="Q4450" s="63" t="s">
        <v>250</v>
      </c>
    </row>
    <row r="4451" spans="1:21">
      <c r="A4451" s="63" t="s">
        <v>61</v>
      </c>
      <c r="B4451" s="63" t="s">
        <v>14</v>
      </c>
      <c r="D4451" s="390">
        <v>45566</v>
      </c>
      <c r="E4451" s="63">
        <v>10</v>
      </c>
      <c r="F4451" s="63">
        <v>2024</v>
      </c>
      <c r="G4451" s="391">
        <v>0</v>
      </c>
      <c r="H4451" s="391">
        <v>9.9999999999999992E-2</v>
      </c>
      <c r="J4451" s="391">
        <v>0</v>
      </c>
      <c r="K4451" s="63" t="s">
        <v>61</v>
      </c>
      <c r="L4451" s="63" t="s">
        <v>41</v>
      </c>
      <c r="M4451" s="63" t="s">
        <v>242</v>
      </c>
      <c r="N4451" s="63" t="s">
        <v>62</v>
      </c>
      <c r="O4451" s="63" t="s">
        <v>63</v>
      </c>
      <c r="P4451" s="63" t="s">
        <v>46</v>
      </c>
      <c r="Q4451" s="63" t="s">
        <v>250</v>
      </c>
    </row>
    <row r="4452" spans="1:21">
      <c r="A4452" s="63" t="s">
        <v>61</v>
      </c>
      <c r="B4452" s="63" t="s">
        <v>14</v>
      </c>
      <c r="D4452" s="390">
        <v>45597</v>
      </c>
      <c r="E4452" s="63">
        <v>11</v>
      </c>
      <c r="F4452" s="63">
        <v>2024</v>
      </c>
      <c r="G4452" s="391">
        <v>0</v>
      </c>
      <c r="H4452" s="391">
        <v>9.9999999999999992E-2</v>
      </c>
      <c r="J4452" s="391">
        <v>0</v>
      </c>
      <c r="K4452" s="63" t="s">
        <v>61</v>
      </c>
      <c r="L4452" s="63" t="s">
        <v>41</v>
      </c>
      <c r="M4452" s="63" t="s">
        <v>242</v>
      </c>
      <c r="N4452" s="63" t="s">
        <v>62</v>
      </c>
      <c r="O4452" s="63" t="s">
        <v>63</v>
      </c>
      <c r="P4452" s="63" t="s">
        <v>46</v>
      </c>
      <c r="Q4452" s="63" t="s">
        <v>250</v>
      </c>
    </row>
    <row r="4453" spans="1:21">
      <c r="A4453" s="63" t="s">
        <v>61</v>
      </c>
      <c r="B4453" s="63" t="s">
        <v>14</v>
      </c>
      <c r="D4453" s="390">
        <v>45627</v>
      </c>
      <c r="E4453" s="63">
        <v>12</v>
      </c>
      <c r="F4453" s="63">
        <v>2024</v>
      </c>
      <c r="G4453" s="391">
        <v>0</v>
      </c>
      <c r="H4453" s="391">
        <v>9.9999999999999992E-2</v>
      </c>
      <c r="J4453" s="391">
        <v>0</v>
      </c>
      <c r="K4453" s="63" t="s">
        <v>61</v>
      </c>
      <c r="L4453" s="63" t="s">
        <v>41</v>
      </c>
      <c r="M4453" s="63" t="s">
        <v>242</v>
      </c>
      <c r="N4453" s="63" t="s">
        <v>62</v>
      </c>
      <c r="O4453" s="63" t="s">
        <v>63</v>
      </c>
      <c r="P4453" s="63" t="s">
        <v>46</v>
      </c>
      <c r="Q4453" s="63" t="s">
        <v>250</v>
      </c>
    </row>
    <row r="4454" spans="1:21">
      <c r="A4454" s="63" t="s">
        <v>64</v>
      </c>
      <c r="B4454" s="63" t="s">
        <v>7</v>
      </c>
      <c r="D4454" s="390">
        <v>45292</v>
      </c>
      <c r="E4454" s="63">
        <v>1</v>
      </c>
      <c r="F4454" s="63">
        <v>2024</v>
      </c>
      <c r="G4454" s="391">
        <v>5</v>
      </c>
      <c r="H4454" s="391">
        <v>3.4872367136281217E-2</v>
      </c>
      <c r="I4454" s="391">
        <v>0.17436183568140609</v>
      </c>
      <c r="J4454" s="391">
        <v>0</v>
      </c>
      <c r="K4454" s="63" t="s">
        <v>64</v>
      </c>
      <c r="L4454" s="63" t="s">
        <v>41</v>
      </c>
      <c r="M4454" s="63" t="s">
        <v>429</v>
      </c>
      <c r="N4454" s="63" t="s">
        <v>64</v>
      </c>
      <c r="O4454" s="63" t="s">
        <v>426</v>
      </c>
      <c r="P4454" s="63" t="s">
        <v>46</v>
      </c>
      <c r="Q4454" s="63" t="s">
        <v>185</v>
      </c>
      <c r="T4454" s="386"/>
      <c r="U4454" s="386" t="s">
        <v>431</v>
      </c>
    </row>
    <row r="4455" spans="1:21">
      <c r="A4455" s="63" t="s">
        <v>64</v>
      </c>
      <c r="B4455" s="63" t="s">
        <v>7</v>
      </c>
      <c r="D4455" s="390">
        <v>45323</v>
      </c>
      <c r="E4455" s="63">
        <v>2</v>
      </c>
      <c r="F4455" s="63">
        <v>2024</v>
      </c>
      <c r="G4455" s="391">
        <v>5</v>
      </c>
      <c r="H4455" s="391">
        <v>8.2577765378713919E-2</v>
      </c>
      <c r="I4455" s="391">
        <v>0.41288882689356959</v>
      </c>
      <c r="J4455" s="391">
        <v>0</v>
      </c>
      <c r="K4455" s="63" t="s">
        <v>64</v>
      </c>
      <c r="L4455" s="63" t="s">
        <v>41</v>
      </c>
      <c r="M4455" s="63" t="s">
        <v>429</v>
      </c>
      <c r="N4455" s="63" t="s">
        <v>64</v>
      </c>
      <c r="O4455" s="63" t="s">
        <v>426</v>
      </c>
      <c r="P4455" s="63" t="s">
        <v>46</v>
      </c>
      <c r="Q4455" s="63" t="s">
        <v>185</v>
      </c>
      <c r="T4455" s="386"/>
      <c r="U4455" s="386" t="s">
        <v>431</v>
      </c>
    </row>
    <row r="4456" spans="1:21">
      <c r="A4456" s="63" t="s">
        <v>64</v>
      </c>
      <c r="B4456" s="63" t="s">
        <v>7</v>
      </c>
      <c r="D4456" s="390">
        <v>45352</v>
      </c>
      <c r="E4456" s="63">
        <v>3</v>
      </c>
      <c r="F4456" s="63">
        <v>2024</v>
      </c>
      <c r="G4456" s="391">
        <v>5</v>
      </c>
      <c r="H4456" s="391">
        <v>8.2577765378713919E-2</v>
      </c>
      <c r="I4456" s="391">
        <v>0.41288882689356959</v>
      </c>
      <c r="J4456" s="391">
        <v>0</v>
      </c>
      <c r="K4456" s="63" t="s">
        <v>64</v>
      </c>
      <c r="L4456" s="63" t="s">
        <v>41</v>
      </c>
      <c r="M4456" s="63" t="s">
        <v>429</v>
      </c>
      <c r="N4456" s="63" t="s">
        <v>64</v>
      </c>
      <c r="O4456" s="63" t="s">
        <v>426</v>
      </c>
      <c r="P4456" s="63" t="s">
        <v>46</v>
      </c>
      <c r="Q4456" s="63" t="s">
        <v>185</v>
      </c>
      <c r="T4456" s="386"/>
      <c r="U4456" s="386" t="s">
        <v>431</v>
      </c>
    </row>
    <row r="4457" spans="1:21">
      <c r="A4457" s="63" t="s">
        <v>64</v>
      </c>
      <c r="B4457" s="63" t="s">
        <v>7</v>
      </c>
      <c r="D4457" s="390">
        <v>45383</v>
      </c>
      <c r="E4457" s="63">
        <v>4</v>
      </c>
      <c r="F4457" s="63">
        <v>2024</v>
      </c>
      <c r="G4457" s="391">
        <v>5</v>
      </c>
      <c r="H4457" s="391">
        <v>8.3333333333333329E-2</v>
      </c>
      <c r="I4457" s="391">
        <v>0.41666666666666663</v>
      </c>
      <c r="J4457" s="391">
        <v>6.9374636000000001</v>
      </c>
      <c r="K4457" s="63" t="s">
        <v>64</v>
      </c>
      <c r="L4457" s="63" t="s">
        <v>41</v>
      </c>
      <c r="M4457" s="63" t="s">
        <v>429</v>
      </c>
      <c r="N4457" s="63" t="s">
        <v>64</v>
      </c>
      <c r="O4457" s="63" t="s">
        <v>426</v>
      </c>
      <c r="P4457" s="63" t="s">
        <v>46</v>
      </c>
      <c r="Q4457" s="63" t="s">
        <v>185</v>
      </c>
      <c r="T4457" s="386"/>
      <c r="U4457" s="386" t="s">
        <v>431</v>
      </c>
    </row>
    <row r="4458" spans="1:21">
      <c r="A4458" s="63" t="s">
        <v>64</v>
      </c>
      <c r="B4458" s="63" t="s">
        <v>7</v>
      </c>
      <c r="D4458" s="390">
        <v>45413</v>
      </c>
      <c r="E4458" s="63">
        <v>5</v>
      </c>
      <c r="F4458" s="63">
        <v>2024</v>
      </c>
      <c r="G4458" s="391">
        <v>5</v>
      </c>
      <c r="H4458" s="391">
        <v>8.3333333333333329E-2</v>
      </c>
      <c r="I4458" s="391">
        <v>0.41666666666666663</v>
      </c>
      <c r="J4458" s="391">
        <v>10.406210399999999</v>
      </c>
      <c r="K4458" s="63" t="s">
        <v>64</v>
      </c>
      <c r="L4458" s="63" t="s">
        <v>41</v>
      </c>
      <c r="M4458" s="63" t="s">
        <v>429</v>
      </c>
      <c r="N4458" s="63" t="s">
        <v>64</v>
      </c>
      <c r="O4458" s="63" t="s">
        <v>426</v>
      </c>
      <c r="P4458" s="63" t="s">
        <v>46</v>
      </c>
      <c r="Q4458" s="63" t="s">
        <v>185</v>
      </c>
      <c r="T4458" s="386"/>
      <c r="U4458" s="386" t="s">
        <v>431</v>
      </c>
    </row>
    <row r="4459" spans="1:21">
      <c r="A4459" s="63" t="s">
        <v>64</v>
      </c>
      <c r="B4459" s="63" t="s">
        <v>7</v>
      </c>
      <c r="D4459" s="390">
        <v>45444</v>
      </c>
      <c r="E4459" s="63">
        <v>6</v>
      </c>
      <c r="F4459" s="63">
        <v>2024</v>
      </c>
      <c r="G4459" s="391">
        <v>5</v>
      </c>
      <c r="H4459" s="391">
        <v>8.3333333333333329E-2</v>
      </c>
      <c r="I4459" s="391">
        <v>0.41666666666666663</v>
      </c>
      <c r="J4459" s="391">
        <v>2.01653529441512</v>
      </c>
      <c r="K4459" s="63" t="s">
        <v>64</v>
      </c>
      <c r="L4459" s="63" t="s">
        <v>41</v>
      </c>
      <c r="M4459" s="63" t="s">
        <v>429</v>
      </c>
      <c r="N4459" s="63" t="s">
        <v>64</v>
      </c>
      <c r="O4459" s="63" t="s">
        <v>426</v>
      </c>
      <c r="P4459" s="63" t="s">
        <v>46</v>
      </c>
      <c r="Q4459" s="63" t="s">
        <v>185</v>
      </c>
      <c r="T4459" s="386"/>
      <c r="U4459" s="386" t="s">
        <v>431</v>
      </c>
    </row>
    <row r="4460" spans="1:21">
      <c r="A4460" s="63" t="s">
        <v>64</v>
      </c>
      <c r="B4460" s="63" t="s">
        <v>7</v>
      </c>
      <c r="D4460" s="390">
        <v>45474</v>
      </c>
      <c r="E4460" s="63">
        <v>7</v>
      </c>
      <c r="F4460" s="63">
        <v>2024</v>
      </c>
      <c r="G4460" s="391">
        <v>5</v>
      </c>
      <c r="H4460" s="391">
        <v>8.3333333333333329E-2</v>
      </c>
      <c r="I4460" s="391">
        <v>0.41666666666666663</v>
      </c>
      <c r="J4460" s="391">
        <v>3.6497667799600158</v>
      </c>
      <c r="K4460" s="63" t="s">
        <v>64</v>
      </c>
      <c r="L4460" s="63" t="s">
        <v>41</v>
      </c>
      <c r="M4460" s="63" t="s">
        <v>429</v>
      </c>
      <c r="N4460" s="63" t="s">
        <v>64</v>
      </c>
      <c r="O4460" s="63" t="s">
        <v>426</v>
      </c>
      <c r="P4460" s="63" t="s">
        <v>46</v>
      </c>
      <c r="Q4460" s="63" t="s">
        <v>185</v>
      </c>
      <c r="T4460" s="386"/>
      <c r="U4460" s="386" t="s">
        <v>431</v>
      </c>
    </row>
    <row r="4461" spans="1:21">
      <c r="A4461" s="63" t="s">
        <v>64</v>
      </c>
      <c r="B4461" s="63" t="s">
        <v>7</v>
      </c>
      <c r="D4461" s="390">
        <v>45505</v>
      </c>
      <c r="E4461" s="63">
        <v>8</v>
      </c>
      <c r="F4461" s="63">
        <v>2024</v>
      </c>
      <c r="G4461" s="391">
        <v>5</v>
      </c>
      <c r="H4461" s="391">
        <v>8.3333333333333329E-2</v>
      </c>
      <c r="I4461" s="391">
        <v>0.41666666666666663</v>
      </c>
      <c r="J4461" s="391">
        <v>0</v>
      </c>
      <c r="K4461" s="63" t="s">
        <v>64</v>
      </c>
      <c r="L4461" s="63" t="s">
        <v>41</v>
      </c>
      <c r="M4461" s="63" t="s">
        <v>429</v>
      </c>
      <c r="N4461" s="63" t="s">
        <v>64</v>
      </c>
      <c r="O4461" s="63" t="s">
        <v>426</v>
      </c>
      <c r="P4461" s="63" t="s">
        <v>46</v>
      </c>
      <c r="Q4461" s="63" t="s">
        <v>185</v>
      </c>
      <c r="T4461" s="386"/>
      <c r="U4461" s="386" t="s">
        <v>431</v>
      </c>
    </row>
    <row r="4462" spans="1:21">
      <c r="A4462" s="63" t="s">
        <v>64</v>
      </c>
      <c r="B4462" s="63" t="s">
        <v>7</v>
      </c>
      <c r="D4462" s="390">
        <v>45536</v>
      </c>
      <c r="E4462" s="63">
        <v>9</v>
      </c>
      <c r="F4462" s="63">
        <v>2024</v>
      </c>
      <c r="G4462" s="391">
        <v>5</v>
      </c>
      <c r="H4462" s="391">
        <v>8.3333333333333329E-2</v>
      </c>
      <c r="J4462" s="391">
        <v>0</v>
      </c>
      <c r="K4462" s="63" t="s">
        <v>64</v>
      </c>
      <c r="L4462" s="63" t="s">
        <v>41</v>
      </c>
      <c r="M4462" s="63" t="s">
        <v>429</v>
      </c>
      <c r="N4462" s="63" t="s">
        <v>64</v>
      </c>
      <c r="O4462" s="63" t="s">
        <v>426</v>
      </c>
      <c r="P4462" s="63" t="s">
        <v>46</v>
      </c>
      <c r="Q4462" s="63" t="s">
        <v>185</v>
      </c>
      <c r="T4462" s="386"/>
      <c r="U4462" s="386" t="s">
        <v>431</v>
      </c>
    </row>
    <row r="4463" spans="1:21">
      <c r="A4463" s="63" t="s">
        <v>64</v>
      </c>
      <c r="B4463" s="63" t="s">
        <v>7</v>
      </c>
      <c r="D4463" s="390">
        <v>45566</v>
      </c>
      <c r="E4463" s="63">
        <v>10</v>
      </c>
      <c r="F4463" s="63">
        <v>2024</v>
      </c>
      <c r="G4463" s="391">
        <v>5</v>
      </c>
      <c r="H4463" s="391">
        <v>9.9999999999999992E-2</v>
      </c>
      <c r="J4463" s="391">
        <v>8.6199999999999992</v>
      </c>
      <c r="K4463" s="63" t="s">
        <v>64</v>
      </c>
      <c r="L4463" s="63" t="s">
        <v>41</v>
      </c>
      <c r="M4463" s="63" t="s">
        <v>429</v>
      </c>
      <c r="N4463" s="63" t="s">
        <v>64</v>
      </c>
      <c r="O4463" s="63" t="s">
        <v>426</v>
      </c>
      <c r="P4463" s="63" t="s">
        <v>46</v>
      </c>
      <c r="Q4463" s="63" t="s">
        <v>185</v>
      </c>
      <c r="T4463" s="386"/>
      <c r="U4463" s="386" t="s">
        <v>431</v>
      </c>
    </row>
    <row r="4464" spans="1:21">
      <c r="A4464" s="63" t="s">
        <v>64</v>
      </c>
      <c r="B4464" s="63" t="s">
        <v>7</v>
      </c>
      <c r="D4464" s="390">
        <v>45597</v>
      </c>
      <c r="E4464" s="63">
        <v>11</v>
      </c>
      <c r="F4464" s="63">
        <v>2024</v>
      </c>
      <c r="G4464" s="391">
        <v>5</v>
      </c>
      <c r="H4464" s="391">
        <v>9.9999999999999992E-2</v>
      </c>
      <c r="J4464" s="391">
        <v>0</v>
      </c>
      <c r="K4464" s="63" t="s">
        <v>64</v>
      </c>
      <c r="L4464" s="63" t="s">
        <v>41</v>
      </c>
      <c r="M4464" s="63" t="s">
        <v>429</v>
      </c>
      <c r="N4464" s="63" t="s">
        <v>64</v>
      </c>
      <c r="O4464" s="63" t="s">
        <v>426</v>
      </c>
      <c r="P4464" s="63" t="s">
        <v>46</v>
      </c>
      <c r="Q4464" s="63" t="s">
        <v>185</v>
      </c>
      <c r="T4464" s="386"/>
      <c r="U4464" s="386" t="s">
        <v>431</v>
      </c>
    </row>
    <row r="4465" spans="1:21">
      <c r="A4465" s="63" t="s">
        <v>64</v>
      </c>
      <c r="B4465" s="63" t="s">
        <v>7</v>
      </c>
      <c r="D4465" s="390">
        <v>45627</v>
      </c>
      <c r="E4465" s="63">
        <v>12</v>
      </c>
      <c r="F4465" s="63">
        <v>2024</v>
      </c>
      <c r="G4465" s="391">
        <v>5</v>
      </c>
      <c r="H4465" s="391">
        <v>9.9999999999999992E-2</v>
      </c>
      <c r="J4465" s="391">
        <v>0</v>
      </c>
      <c r="K4465" s="63" t="s">
        <v>64</v>
      </c>
      <c r="L4465" s="63" t="s">
        <v>41</v>
      </c>
      <c r="M4465" s="63" t="s">
        <v>429</v>
      </c>
      <c r="N4465" s="63" t="s">
        <v>64</v>
      </c>
      <c r="O4465" s="63" t="s">
        <v>426</v>
      </c>
      <c r="P4465" s="63" t="s">
        <v>46</v>
      </c>
      <c r="Q4465" s="63" t="s">
        <v>185</v>
      </c>
      <c r="T4465" s="386"/>
      <c r="U4465" s="386" t="s">
        <v>431</v>
      </c>
    </row>
    <row r="4466" spans="1:21">
      <c r="A4466" s="63" t="s">
        <v>64</v>
      </c>
      <c r="B4466" s="63" t="s">
        <v>8</v>
      </c>
      <c r="D4466" s="390">
        <v>45292</v>
      </c>
      <c r="E4466" s="63">
        <v>1</v>
      </c>
      <c r="F4466" s="63">
        <v>2024</v>
      </c>
      <c r="G4466" s="391">
        <v>0</v>
      </c>
      <c r="H4466" s="391">
        <v>3.4872367136281217E-2</v>
      </c>
      <c r="I4466" s="391">
        <v>0</v>
      </c>
      <c r="J4466" s="391">
        <v>0</v>
      </c>
      <c r="K4466" s="63" t="s">
        <v>64</v>
      </c>
      <c r="L4466" s="63" t="s">
        <v>41</v>
      </c>
      <c r="M4466" s="63" t="s">
        <v>429</v>
      </c>
      <c r="N4466" s="63" t="s">
        <v>64</v>
      </c>
      <c r="O4466" s="63" t="s">
        <v>426</v>
      </c>
      <c r="P4466" s="63" t="s">
        <v>46</v>
      </c>
      <c r="Q4466" s="63" t="s">
        <v>185</v>
      </c>
      <c r="T4466" s="386"/>
      <c r="U4466" s="386" t="s">
        <v>431</v>
      </c>
    </row>
    <row r="4467" spans="1:21">
      <c r="A4467" s="63" t="s">
        <v>64</v>
      </c>
      <c r="B4467" s="63" t="s">
        <v>8</v>
      </c>
      <c r="D4467" s="390">
        <v>45323</v>
      </c>
      <c r="E4467" s="63">
        <v>2</v>
      </c>
      <c r="F4467" s="63">
        <v>2024</v>
      </c>
      <c r="G4467" s="391">
        <v>0</v>
      </c>
      <c r="H4467" s="391">
        <v>8.2577765378713919E-2</v>
      </c>
      <c r="I4467" s="391">
        <v>0</v>
      </c>
      <c r="J4467" s="391">
        <v>0</v>
      </c>
      <c r="K4467" s="63" t="s">
        <v>64</v>
      </c>
      <c r="L4467" s="63" t="s">
        <v>41</v>
      </c>
      <c r="M4467" s="63" t="s">
        <v>429</v>
      </c>
      <c r="N4467" s="63" t="s">
        <v>64</v>
      </c>
      <c r="O4467" s="63" t="s">
        <v>426</v>
      </c>
      <c r="P4467" s="63" t="s">
        <v>46</v>
      </c>
      <c r="Q4467" s="63" t="s">
        <v>185</v>
      </c>
      <c r="T4467" s="386"/>
      <c r="U4467" s="386" t="s">
        <v>431</v>
      </c>
    </row>
    <row r="4468" spans="1:21">
      <c r="A4468" s="63" t="s">
        <v>64</v>
      </c>
      <c r="B4468" s="63" t="s">
        <v>8</v>
      </c>
      <c r="D4468" s="390">
        <v>45352</v>
      </c>
      <c r="E4468" s="63">
        <v>3</v>
      </c>
      <c r="F4468" s="63">
        <v>2024</v>
      </c>
      <c r="G4468" s="391">
        <v>0</v>
      </c>
      <c r="H4468" s="391">
        <v>8.2577765378713919E-2</v>
      </c>
      <c r="I4468" s="391">
        <v>0</v>
      </c>
      <c r="J4468" s="391">
        <v>0</v>
      </c>
      <c r="K4468" s="63" t="s">
        <v>64</v>
      </c>
      <c r="L4468" s="63" t="s">
        <v>41</v>
      </c>
      <c r="M4468" s="63" t="s">
        <v>429</v>
      </c>
      <c r="N4468" s="63" t="s">
        <v>64</v>
      </c>
      <c r="O4468" s="63" t="s">
        <v>426</v>
      </c>
      <c r="P4468" s="63" t="s">
        <v>46</v>
      </c>
      <c r="Q4468" s="63" t="s">
        <v>185</v>
      </c>
      <c r="T4468" s="386"/>
      <c r="U4468" s="386" t="s">
        <v>431</v>
      </c>
    </row>
    <row r="4469" spans="1:21">
      <c r="A4469" s="63" t="s">
        <v>64</v>
      </c>
      <c r="B4469" s="63" t="s">
        <v>8</v>
      </c>
      <c r="D4469" s="390">
        <v>45383</v>
      </c>
      <c r="E4469" s="63">
        <v>4</v>
      </c>
      <c r="F4469" s="63">
        <v>2024</v>
      </c>
      <c r="G4469" s="391">
        <v>0</v>
      </c>
      <c r="H4469" s="391">
        <v>8.3333333333333329E-2</v>
      </c>
      <c r="I4469" s="391">
        <v>0</v>
      </c>
      <c r="J4469" s="391">
        <v>0</v>
      </c>
      <c r="K4469" s="63" t="s">
        <v>64</v>
      </c>
      <c r="L4469" s="63" t="s">
        <v>41</v>
      </c>
      <c r="M4469" s="63" t="s">
        <v>429</v>
      </c>
      <c r="N4469" s="63" t="s">
        <v>64</v>
      </c>
      <c r="O4469" s="63" t="s">
        <v>426</v>
      </c>
      <c r="P4469" s="63" t="s">
        <v>46</v>
      </c>
      <c r="Q4469" s="63" t="s">
        <v>185</v>
      </c>
      <c r="T4469" s="386"/>
      <c r="U4469" s="386" t="s">
        <v>431</v>
      </c>
    </row>
    <row r="4470" spans="1:21">
      <c r="A4470" s="63" t="s">
        <v>64</v>
      </c>
      <c r="B4470" s="63" t="s">
        <v>8</v>
      </c>
      <c r="D4470" s="390">
        <v>45413</v>
      </c>
      <c r="E4470" s="63">
        <v>5</v>
      </c>
      <c r="F4470" s="63">
        <v>2024</v>
      </c>
      <c r="G4470" s="391">
        <v>0</v>
      </c>
      <c r="H4470" s="391">
        <v>8.3333333333333329E-2</v>
      </c>
      <c r="I4470" s="391">
        <v>0</v>
      </c>
      <c r="J4470" s="391">
        <v>0</v>
      </c>
      <c r="K4470" s="63" t="s">
        <v>64</v>
      </c>
      <c r="L4470" s="63" t="s">
        <v>41</v>
      </c>
      <c r="M4470" s="63" t="s">
        <v>429</v>
      </c>
      <c r="N4470" s="63" t="s">
        <v>64</v>
      </c>
      <c r="O4470" s="63" t="s">
        <v>426</v>
      </c>
      <c r="P4470" s="63" t="s">
        <v>46</v>
      </c>
      <c r="Q4470" s="63" t="s">
        <v>185</v>
      </c>
      <c r="T4470" s="386"/>
      <c r="U4470" s="386" t="s">
        <v>431</v>
      </c>
    </row>
    <row r="4471" spans="1:21">
      <c r="A4471" s="63" t="s">
        <v>64</v>
      </c>
      <c r="B4471" s="63" t="s">
        <v>8</v>
      </c>
      <c r="D4471" s="390">
        <v>45444</v>
      </c>
      <c r="E4471" s="63">
        <v>6</v>
      </c>
      <c r="F4471" s="63">
        <v>2024</v>
      </c>
      <c r="G4471" s="391">
        <v>0</v>
      </c>
      <c r="H4471" s="391">
        <v>8.3333333333333329E-2</v>
      </c>
      <c r="I4471" s="391">
        <v>0</v>
      </c>
      <c r="J4471" s="391">
        <v>0</v>
      </c>
      <c r="K4471" s="63" t="s">
        <v>64</v>
      </c>
      <c r="L4471" s="63" t="s">
        <v>41</v>
      </c>
      <c r="M4471" s="63" t="s">
        <v>429</v>
      </c>
      <c r="N4471" s="63" t="s">
        <v>64</v>
      </c>
      <c r="O4471" s="63" t="s">
        <v>426</v>
      </c>
      <c r="P4471" s="63" t="s">
        <v>46</v>
      </c>
      <c r="Q4471" s="63" t="s">
        <v>185</v>
      </c>
      <c r="T4471" s="386"/>
      <c r="U4471" s="386" t="s">
        <v>431</v>
      </c>
    </row>
    <row r="4472" spans="1:21">
      <c r="A4472" s="63" t="s">
        <v>64</v>
      </c>
      <c r="B4472" s="63" t="s">
        <v>8</v>
      </c>
      <c r="D4472" s="390">
        <v>45474</v>
      </c>
      <c r="E4472" s="63">
        <v>7</v>
      </c>
      <c r="F4472" s="63">
        <v>2024</v>
      </c>
      <c r="G4472" s="391">
        <v>0</v>
      </c>
      <c r="H4472" s="391">
        <v>8.3333333333333329E-2</v>
      </c>
      <c r="I4472" s="391">
        <v>0</v>
      </c>
      <c r="J4472" s="391">
        <v>0</v>
      </c>
      <c r="K4472" s="63" t="s">
        <v>64</v>
      </c>
      <c r="L4472" s="63" t="s">
        <v>41</v>
      </c>
      <c r="M4472" s="63" t="s">
        <v>429</v>
      </c>
      <c r="N4472" s="63" t="s">
        <v>64</v>
      </c>
      <c r="O4472" s="63" t="s">
        <v>426</v>
      </c>
      <c r="P4472" s="63" t="s">
        <v>46</v>
      </c>
      <c r="Q4472" s="63" t="s">
        <v>185</v>
      </c>
      <c r="T4472" s="386"/>
      <c r="U4472" s="386" t="s">
        <v>431</v>
      </c>
    </row>
    <row r="4473" spans="1:21">
      <c r="A4473" s="63" t="s">
        <v>64</v>
      </c>
      <c r="B4473" s="63" t="s">
        <v>8</v>
      </c>
      <c r="D4473" s="390">
        <v>45505</v>
      </c>
      <c r="E4473" s="63">
        <v>8</v>
      </c>
      <c r="F4473" s="63">
        <v>2024</v>
      </c>
      <c r="G4473" s="391">
        <v>0</v>
      </c>
      <c r="H4473" s="391">
        <v>8.3333333333333329E-2</v>
      </c>
      <c r="I4473" s="391">
        <v>0</v>
      </c>
      <c r="J4473" s="391">
        <v>0</v>
      </c>
      <c r="K4473" s="63" t="s">
        <v>64</v>
      </c>
      <c r="L4473" s="63" t="s">
        <v>41</v>
      </c>
      <c r="M4473" s="63" t="s">
        <v>429</v>
      </c>
      <c r="N4473" s="63" t="s">
        <v>64</v>
      </c>
      <c r="O4473" s="63" t="s">
        <v>426</v>
      </c>
      <c r="P4473" s="63" t="s">
        <v>46</v>
      </c>
      <c r="Q4473" s="63" t="s">
        <v>185</v>
      </c>
      <c r="T4473" s="386"/>
      <c r="U4473" s="386" t="s">
        <v>431</v>
      </c>
    </row>
    <row r="4474" spans="1:21">
      <c r="A4474" s="63" t="s">
        <v>64</v>
      </c>
      <c r="B4474" s="63" t="s">
        <v>8</v>
      </c>
      <c r="D4474" s="390">
        <v>45536</v>
      </c>
      <c r="E4474" s="63">
        <v>9</v>
      </c>
      <c r="F4474" s="63">
        <v>2024</v>
      </c>
      <c r="G4474" s="391">
        <v>0</v>
      </c>
      <c r="H4474" s="391">
        <v>8.3333333333333329E-2</v>
      </c>
      <c r="J4474" s="391">
        <v>0</v>
      </c>
      <c r="K4474" s="63" t="s">
        <v>64</v>
      </c>
      <c r="L4474" s="63" t="s">
        <v>41</v>
      </c>
      <c r="M4474" s="63" t="s">
        <v>429</v>
      </c>
      <c r="N4474" s="63" t="s">
        <v>64</v>
      </c>
      <c r="O4474" s="63" t="s">
        <v>426</v>
      </c>
      <c r="P4474" s="63" t="s">
        <v>46</v>
      </c>
      <c r="Q4474" s="63" t="s">
        <v>185</v>
      </c>
      <c r="T4474" s="386"/>
      <c r="U4474" s="386" t="s">
        <v>431</v>
      </c>
    </row>
    <row r="4475" spans="1:21">
      <c r="A4475" s="63" t="s">
        <v>64</v>
      </c>
      <c r="B4475" s="63" t="s">
        <v>8</v>
      </c>
      <c r="D4475" s="390">
        <v>45566</v>
      </c>
      <c r="E4475" s="63">
        <v>10</v>
      </c>
      <c r="F4475" s="63">
        <v>2024</v>
      </c>
      <c r="G4475" s="391">
        <v>0</v>
      </c>
      <c r="H4475" s="391">
        <v>9.9999999999999992E-2</v>
      </c>
      <c r="J4475" s="391">
        <v>0</v>
      </c>
      <c r="K4475" s="63" t="s">
        <v>64</v>
      </c>
      <c r="L4475" s="63" t="s">
        <v>41</v>
      </c>
      <c r="M4475" s="63" t="s">
        <v>429</v>
      </c>
      <c r="N4475" s="63" t="s">
        <v>64</v>
      </c>
      <c r="O4475" s="63" t="s">
        <v>426</v>
      </c>
      <c r="P4475" s="63" t="s">
        <v>46</v>
      </c>
      <c r="Q4475" s="63" t="s">
        <v>185</v>
      </c>
      <c r="T4475" s="386"/>
      <c r="U4475" s="386" t="s">
        <v>431</v>
      </c>
    </row>
    <row r="4476" spans="1:21">
      <c r="A4476" s="63" t="s">
        <v>64</v>
      </c>
      <c r="B4476" s="63" t="s">
        <v>8</v>
      </c>
      <c r="D4476" s="390">
        <v>45597</v>
      </c>
      <c r="E4476" s="63">
        <v>11</v>
      </c>
      <c r="F4476" s="63">
        <v>2024</v>
      </c>
      <c r="G4476" s="391">
        <v>0</v>
      </c>
      <c r="H4476" s="391">
        <v>9.9999999999999992E-2</v>
      </c>
      <c r="J4476" s="391">
        <v>0</v>
      </c>
      <c r="K4476" s="63" t="s">
        <v>64</v>
      </c>
      <c r="L4476" s="63" t="s">
        <v>41</v>
      </c>
      <c r="M4476" s="63" t="s">
        <v>429</v>
      </c>
      <c r="N4476" s="63" t="s">
        <v>64</v>
      </c>
      <c r="O4476" s="63" t="s">
        <v>426</v>
      </c>
      <c r="P4476" s="63" t="s">
        <v>46</v>
      </c>
      <c r="Q4476" s="63" t="s">
        <v>185</v>
      </c>
      <c r="T4476" s="386"/>
      <c r="U4476" s="386" t="s">
        <v>431</v>
      </c>
    </row>
    <row r="4477" spans="1:21">
      <c r="A4477" s="63" t="s">
        <v>64</v>
      </c>
      <c r="B4477" s="63" t="s">
        <v>8</v>
      </c>
      <c r="D4477" s="390">
        <v>45627</v>
      </c>
      <c r="E4477" s="63">
        <v>12</v>
      </c>
      <c r="F4477" s="63">
        <v>2024</v>
      </c>
      <c r="G4477" s="391">
        <v>0</v>
      </c>
      <c r="H4477" s="391">
        <v>9.9999999999999992E-2</v>
      </c>
      <c r="J4477" s="391">
        <v>0</v>
      </c>
      <c r="K4477" s="63" t="s">
        <v>64</v>
      </c>
      <c r="L4477" s="63" t="s">
        <v>41</v>
      </c>
      <c r="M4477" s="63" t="s">
        <v>429</v>
      </c>
      <c r="N4477" s="63" t="s">
        <v>64</v>
      </c>
      <c r="O4477" s="63" t="s">
        <v>426</v>
      </c>
      <c r="P4477" s="63" t="s">
        <v>46</v>
      </c>
      <c r="Q4477" s="63" t="s">
        <v>185</v>
      </c>
      <c r="T4477" s="386"/>
      <c r="U4477" s="386" t="s">
        <v>431</v>
      </c>
    </row>
    <row r="4478" spans="1:21">
      <c r="A4478" s="63" t="s">
        <v>64</v>
      </c>
      <c r="B4478" s="63" t="s">
        <v>9</v>
      </c>
      <c r="D4478" s="390">
        <v>45292</v>
      </c>
      <c r="E4478" s="63">
        <v>1</v>
      </c>
      <c r="F4478" s="63">
        <v>2024</v>
      </c>
      <c r="G4478" s="391">
        <v>6</v>
      </c>
      <c r="H4478" s="391">
        <v>3.4872367136281217E-2</v>
      </c>
      <c r="I4478" s="391">
        <v>0.20923420281768729</v>
      </c>
      <c r="J4478" s="391">
        <v>0</v>
      </c>
      <c r="K4478" s="63" t="s">
        <v>64</v>
      </c>
      <c r="L4478" s="63" t="s">
        <v>41</v>
      </c>
      <c r="M4478" s="63" t="s">
        <v>429</v>
      </c>
      <c r="N4478" s="63" t="s">
        <v>64</v>
      </c>
      <c r="O4478" s="63" t="s">
        <v>426</v>
      </c>
      <c r="P4478" s="63" t="s">
        <v>46</v>
      </c>
      <c r="Q4478" s="63" t="s">
        <v>185</v>
      </c>
      <c r="T4478" s="386"/>
      <c r="U4478" s="386" t="s">
        <v>431</v>
      </c>
    </row>
    <row r="4479" spans="1:21">
      <c r="A4479" s="63" t="s">
        <v>64</v>
      </c>
      <c r="B4479" s="63" t="s">
        <v>9</v>
      </c>
      <c r="D4479" s="390">
        <v>45323</v>
      </c>
      <c r="E4479" s="63">
        <v>2</v>
      </c>
      <c r="F4479" s="63">
        <v>2024</v>
      </c>
      <c r="G4479" s="391">
        <v>6</v>
      </c>
      <c r="H4479" s="391">
        <v>8.2577765378713919E-2</v>
      </c>
      <c r="I4479" s="391">
        <v>0.49546659227228351</v>
      </c>
      <c r="J4479" s="391">
        <v>0</v>
      </c>
      <c r="K4479" s="63" t="s">
        <v>64</v>
      </c>
      <c r="L4479" s="63" t="s">
        <v>41</v>
      </c>
      <c r="M4479" s="63" t="s">
        <v>429</v>
      </c>
      <c r="N4479" s="63" t="s">
        <v>64</v>
      </c>
      <c r="O4479" s="63" t="s">
        <v>426</v>
      </c>
      <c r="P4479" s="63" t="s">
        <v>46</v>
      </c>
      <c r="Q4479" s="63" t="s">
        <v>185</v>
      </c>
      <c r="T4479" s="386"/>
      <c r="U4479" s="386" t="s">
        <v>431</v>
      </c>
    </row>
    <row r="4480" spans="1:21">
      <c r="A4480" s="63" t="s">
        <v>64</v>
      </c>
      <c r="B4480" s="63" t="s">
        <v>9</v>
      </c>
      <c r="D4480" s="390">
        <v>45352</v>
      </c>
      <c r="E4480" s="63">
        <v>3</v>
      </c>
      <c r="F4480" s="63">
        <v>2024</v>
      </c>
      <c r="G4480" s="391">
        <v>6</v>
      </c>
      <c r="H4480" s="391">
        <v>8.2577765378713919E-2</v>
      </c>
      <c r="I4480" s="391">
        <v>0.49546659227228351</v>
      </c>
      <c r="J4480" s="391">
        <v>0</v>
      </c>
      <c r="K4480" s="63" t="s">
        <v>64</v>
      </c>
      <c r="L4480" s="63" t="s">
        <v>41</v>
      </c>
      <c r="M4480" s="63" t="s">
        <v>429</v>
      </c>
      <c r="N4480" s="63" t="s">
        <v>64</v>
      </c>
      <c r="O4480" s="63" t="s">
        <v>426</v>
      </c>
      <c r="P4480" s="63" t="s">
        <v>46</v>
      </c>
      <c r="Q4480" s="63" t="s">
        <v>185</v>
      </c>
      <c r="T4480" s="386"/>
      <c r="U4480" s="386" t="s">
        <v>431</v>
      </c>
    </row>
    <row r="4481" spans="1:21">
      <c r="A4481" s="63" t="s">
        <v>64</v>
      </c>
      <c r="B4481" s="63" t="s">
        <v>9</v>
      </c>
      <c r="D4481" s="390">
        <v>45383</v>
      </c>
      <c r="E4481" s="63">
        <v>4</v>
      </c>
      <c r="F4481" s="63">
        <v>2024</v>
      </c>
      <c r="G4481" s="391">
        <v>6</v>
      </c>
      <c r="H4481" s="391">
        <v>8.3333333333333329E-2</v>
      </c>
      <c r="I4481" s="391">
        <v>0.5</v>
      </c>
      <c r="J4481" s="391">
        <v>0</v>
      </c>
      <c r="K4481" s="63" t="s">
        <v>64</v>
      </c>
      <c r="L4481" s="63" t="s">
        <v>41</v>
      </c>
      <c r="M4481" s="63" t="s">
        <v>429</v>
      </c>
      <c r="N4481" s="63" t="s">
        <v>64</v>
      </c>
      <c r="O4481" s="63" t="s">
        <v>426</v>
      </c>
      <c r="P4481" s="63" t="s">
        <v>46</v>
      </c>
      <c r="Q4481" s="63" t="s">
        <v>185</v>
      </c>
      <c r="T4481" s="386"/>
      <c r="U4481" s="386" t="s">
        <v>431</v>
      </c>
    </row>
    <row r="4482" spans="1:21">
      <c r="A4482" s="63" t="s">
        <v>64</v>
      </c>
      <c r="B4482" s="63" t="s">
        <v>9</v>
      </c>
      <c r="D4482" s="390">
        <v>45413</v>
      </c>
      <c r="E4482" s="63">
        <v>5</v>
      </c>
      <c r="F4482" s="63">
        <v>2024</v>
      </c>
      <c r="G4482" s="391">
        <v>6</v>
      </c>
      <c r="H4482" s="391">
        <v>8.3333333333333329E-2</v>
      </c>
      <c r="I4482" s="391">
        <v>0.5</v>
      </c>
      <c r="J4482" s="391">
        <v>0</v>
      </c>
      <c r="K4482" s="63" t="s">
        <v>64</v>
      </c>
      <c r="L4482" s="63" t="s">
        <v>41</v>
      </c>
      <c r="M4482" s="63" t="s">
        <v>429</v>
      </c>
      <c r="N4482" s="63" t="s">
        <v>64</v>
      </c>
      <c r="O4482" s="63" t="s">
        <v>426</v>
      </c>
      <c r="P4482" s="63" t="s">
        <v>46</v>
      </c>
      <c r="Q4482" s="63" t="s">
        <v>185</v>
      </c>
      <c r="T4482" s="386"/>
      <c r="U4482" s="386" t="s">
        <v>431</v>
      </c>
    </row>
    <row r="4483" spans="1:21">
      <c r="A4483" s="63" t="s">
        <v>64</v>
      </c>
      <c r="B4483" s="63" t="s">
        <v>9</v>
      </c>
      <c r="D4483" s="390">
        <v>45444</v>
      </c>
      <c r="E4483" s="63">
        <v>6</v>
      </c>
      <c r="F4483" s="63">
        <v>2024</v>
      </c>
      <c r="G4483" s="391">
        <v>6</v>
      </c>
      <c r="H4483" s="391">
        <v>8.3333333333333329E-2</v>
      </c>
      <c r="I4483" s="391">
        <v>0.5</v>
      </c>
      <c r="J4483" s="391">
        <v>0</v>
      </c>
      <c r="K4483" s="63" t="s">
        <v>64</v>
      </c>
      <c r="L4483" s="63" t="s">
        <v>41</v>
      </c>
      <c r="M4483" s="63" t="s">
        <v>429</v>
      </c>
      <c r="N4483" s="63" t="s">
        <v>64</v>
      </c>
      <c r="O4483" s="63" t="s">
        <v>426</v>
      </c>
      <c r="P4483" s="63" t="s">
        <v>46</v>
      </c>
      <c r="Q4483" s="63" t="s">
        <v>185</v>
      </c>
      <c r="T4483" s="386"/>
      <c r="U4483" s="386" t="s">
        <v>431</v>
      </c>
    </row>
    <row r="4484" spans="1:21">
      <c r="A4484" s="63" t="s">
        <v>64</v>
      </c>
      <c r="B4484" s="63" t="s">
        <v>9</v>
      </c>
      <c r="D4484" s="390">
        <v>45474</v>
      </c>
      <c r="E4484" s="63">
        <v>7</v>
      </c>
      <c r="F4484" s="63">
        <v>2024</v>
      </c>
      <c r="G4484" s="391">
        <v>6</v>
      </c>
      <c r="H4484" s="391">
        <v>8.3333333333333329E-2</v>
      </c>
      <c r="I4484" s="391">
        <v>0.5</v>
      </c>
      <c r="J4484" s="391">
        <v>0</v>
      </c>
      <c r="K4484" s="63" t="s">
        <v>64</v>
      </c>
      <c r="L4484" s="63" t="s">
        <v>41</v>
      </c>
      <c r="M4484" s="63" t="s">
        <v>429</v>
      </c>
      <c r="N4484" s="63" t="s">
        <v>64</v>
      </c>
      <c r="O4484" s="63" t="s">
        <v>426</v>
      </c>
      <c r="P4484" s="63" t="s">
        <v>46</v>
      </c>
      <c r="Q4484" s="63" t="s">
        <v>185</v>
      </c>
      <c r="T4484" s="386"/>
      <c r="U4484" s="386" t="s">
        <v>431</v>
      </c>
    </row>
    <row r="4485" spans="1:21">
      <c r="A4485" s="63" t="s">
        <v>64</v>
      </c>
      <c r="B4485" s="63" t="s">
        <v>9</v>
      </c>
      <c r="D4485" s="390">
        <v>45505</v>
      </c>
      <c r="E4485" s="63">
        <v>8</v>
      </c>
      <c r="F4485" s="63">
        <v>2024</v>
      </c>
      <c r="G4485" s="391">
        <v>6</v>
      </c>
      <c r="H4485" s="391">
        <v>8.3333333333333329E-2</v>
      </c>
      <c r="I4485" s="391">
        <v>0.5</v>
      </c>
      <c r="J4485" s="391">
        <v>0</v>
      </c>
      <c r="K4485" s="63" t="s">
        <v>64</v>
      </c>
      <c r="L4485" s="63" t="s">
        <v>41</v>
      </c>
      <c r="M4485" s="63" t="s">
        <v>429</v>
      </c>
      <c r="N4485" s="63" t="s">
        <v>64</v>
      </c>
      <c r="O4485" s="63" t="s">
        <v>426</v>
      </c>
      <c r="P4485" s="63" t="s">
        <v>46</v>
      </c>
      <c r="Q4485" s="63" t="s">
        <v>185</v>
      </c>
      <c r="T4485" s="386"/>
      <c r="U4485" s="386" t="s">
        <v>431</v>
      </c>
    </row>
    <row r="4486" spans="1:21">
      <c r="A4486" s="63" t="s">
        <v>64</v>
      </c>
      <c r="B4486" s="63" t="s">
        <v>9</v>
      </c>
      <c r="D4486" s="390">
        <v>45536</v>
      </c>
      <c r="E4486" s="63">
        <v>9</v>
      </c>
      <c r="F4486" s="63">
        <v>2024</v>
      </c>
      <c r="G4486" s="391">
        <v>6</v>
      </c>
      <c r="H4486" s="391">
        <v>8.3333333333333329E-2</v>
      </c>
      <c r="J4486" s="391">
        <v>0</v>
      </c>
      <c r="K4486" s="63" t="s">
        <v>64</v>
      </c>
      <c r="L4486" s="63" t="s">
        <v>41</v>
      </c>
      <c r="M4486" s="63" t="s">
        <v>429</v>
      </c>
      <c r="N4486" s="63" t="s">
        <v>64</v>
      </c>
      <c r="O4486" s="63" t="s">
        <v>426</v>
      </c>
      <c r="P4486" s="63" t="s">
        <v>46</v>
      </c>
      <c r="Q4486" s="63" t="s">
        <v>185</v>
      </c>
      <c r="T4486" s="386"/>
      <c r="U4486" s="386" t="s">
        <v>431</v>
      </c>
    </row>
    <row r="4487" spans="1:21">
      <c r="A4487" s="63" t="s">
        <v>64</v>
      </c>
      <c r="B4487" s="63" t="s">
        <v>9</v>
      </c>
      <c r="D4487" s="390">
        <v>45566</v>
      </c>
      <c r="E4487" s="63">
        <v>10</v>
      </c>
      <c r="F4487" s="63">
        <v>2024</v>
      </c>
      <c r="G4487" s="391">
        <v>6</v>
      </c>
      <c r="H4487" s="391">
        <v>9.9999999999999992E-2</v>
      </c>
      <c r="J4487" s="391">
        <v>0</v>
      </c>
      <c r="K4487" s="63" t="s">
        <v>64</v>
      </c>
      <c r="L4487" s="63" t="s">
        <v>41</v>
      </c>
      <c r="M4487" s="63" t="s">
        <v>429</v>
      </c>
      <c r="N4487" s="63" t="s">
        <v>64</v>
      </c>
      <c r="O4487" s="63" t="s">
        <v>426</v>
      </c>
      <c r="P4487" s="63" t="s">
        <v>46</v>
      </c>
      <c r="Q4487" s="63" t="s">
        <v>185</v>
      </c>
      <c r="T4487" s="386"/>
      <c r="U4487" s="386" t="s">
        <v>431</v>
      </c>
    </row>
    <row r="4488" spans="1:21">
      <c r="A4488" s="63" t="s">
        <v>64</v>
      </c>
      <c r="B4488" s="63" t="s">
        <v>9</v>
      </c>
      <c r="D4488" s="390">
        <v>45597</v>
      </c>
      <c r="E4488" s="63">
        <v>11</v>
      </c>
      <c r="F4488" s="63">
        <v>2024</v>
      </c>
      <c r="G4488" s="391">
        <v>6</v>
      </c>
      <c r="H4488" s="391">
        <v>9.9999999999999992E-2</v>
      </c>
      <c r="J4488" s="391">
        <v>0</v>
      </c>
      <c r="K4488" s="63" t="s">
        <v>64</v>
      </c>
      <c r="L4488" s="63" t="s">
        <v>41</v>
      </c>
      <c r="M4488" s="63" t="s">
        <v>429</v>
      </c>
      <c r="N4488" s="63" t="s">
        <v>64</v>
      </c>
      <c r="O4488" s="63" t="s">
        <v>426</v>
      </c>
      <c r="P4488" s="63" t="s">
        <v>46</v>
      </c>
      <c r="Q4488" s="63" t="s">
        <v>185</v>
      </c>
      <c r="T4488" s="386"/>
      <c r="U4488" s="386" t="s">
        <v>431</v>
      </c>
    </row>
    <row r="4489" spans="1:21">
      <c r="A4489" s="63" t="s">
        <v>64</v>
      </c>
      <c r="B4489" s="63" t="s">
        <v>9</v>
      </c>
      <c r="D4489" s="390">
        <v>45627</v>
      </c>
      <c r="E4489" s="63">
        <v>12</v>
      </c>
      <c r="F4489" s="63">
        <v>2024</v>
      </c>
      <c r="G4489" s="391">
        <v>6</v>
      </c>
      <c r="H4489" s="391">
        <v>9.9999999999999992E-2</v>
      </c>
      <c r="J4489" s="391">
        <v>0</v>
      </c>
      <c r="K4489" s="63" t="s">
        <v>64</v>
      </c>
      <c r="L4489" s="63" t="s">
        <v>41</v>
      </c>
      <c r="M4489" s="63" t="s">
        <v>429</v>
      </c>
      <c r="N4489" s="63" t="s">
        <v>64</v>
      </c>
      <c r="O4489" s="63" t="s">
        <v>426</v>
      </c>
      <c r="P4489" s="63" t="s">
        <v>46</v>
      </c>
      <c r="Q4489" s="63" t="s">
        <v>185</v>
      </c>
      <c r="T4489" s="386"/>
      <c r="U4489" s="386" t="s">
        <v>431</v>
      </c>
    </row>
    <row r="4490" spans="1:21">
      <c r="A4490" s="63" t="s">
        <v>64</v>
      </c>
      <c r="B4490" s="63" t="s">
        <v>10</v>
      </c>
      <c r="D4490" s="390">
        <v>45292</v>
      </c>
      <c r="E4490" s="63">
        <v>1</v>
      </c>
      <c r="F4490" s="63">
        <v>2024</v>
      </c>
      <c r="G4490" s="391">
        <v>2</v>
      </c>
      <c r="H4490" s="391">
        <v>3.4872367136281217E-2</v>
      </c>
      <c r="I4490" s="391">
        <v>6.9744734272562434E-2</v>
      </c>
      <c r="J4490" s="391">
        <v>0</v>
      </c>
      <c r="K4490" s="63" t="s">
        <v>64</v>
      </c>
      <c r="L4490" s="63" t="s">
        <v>41</v>
      </c>
      <c r="M4490" s="63" t="s">
        <v>429</v>
      </c>
      <c r="N4490" s="63" t="s">
        <v>64</v>
      </c>
      <c r="O4490" s="63" t="s">
        <v>426</v>
      </c>
      <c r="P4490" s="63" t="s">
        <v>46</v>
      </c>
      <c r="Q4490" s="63" t="s">
        <v>185</v>
      </c>
      <c r="T4490" s="386"/>
      <c r="U4490" s="386" t="s">
        <v>431</v>
      </c>
    </row>
    <row r="4491" spans="1:21">
      <c r="A4491" s="63" t="s">
        <v>64</v>
      </c>
      <c r="B4491" s="63" t="s">
        <v>10</v>
      </c>
      <c r="D4491" s="390">
        <v>45323</v>
      </c>
      <c r="E4491" s="63">
        <v>2</v>
      </c>
      <c r="F4491" s="63">
        <v>2024</v>
      </c>
      <c r="G4491" s="391">
        <v>2</v>
      </c>
      <c r="H4491" s="391">
        <v>8.2577765378713919E-2</v>
      </c>
      <c r="I4491" s="391">
        <v>0.16515553075742784</v>
      </c>
      <c r="J4491" s="391">
        <v>0</v>
      </c>
      <c r="K4491" s="63" t="s">
        <v>64</v>
      </c>
      <c r="L4491" s="63" t="s">
        <v>41</v>
      </c>
      <c r="M4491" s="63" t="s">
        <v>429</v>
      </c>
      <c r="N4491" s="63" t="s">
        <v>64</v>
      </c>
      <c r="O4491" s="63" t="s">
        <v>426</v>
      </c>
      <c r="P4491" s="63" t="s">
        <v>46</v>
      </c>
      <c r="Q4491" s="63" t="s">
        <v>185</v>
      </c>
      <c r="T4491" s="386"/>
      <c r="U4491" s="386" t="s">
        <v>431</v>
      </c>
    </row>
    <row r="4492" spans="1:21">
      <c r="A4492" s="63" t="s">
        <v>64</v>
      </c>
      <c r="B4492" s="63" t="s">
        <v>10</v>
      </c>
      <c r="D4492" s="390">
        <v>45352</v>
      </c>
      <c r="E4492" s="63">
        <v>3</v>
      </c>
      <c r="F4492" s="63">
        <v>2024</v>
      </c>
      <c r="G4492" s="391">
        <v>2</v>
      </c>
      <c r="H4492" s="391">
        <v>8.2577765378713919E-2</v>
      </c>
      <c r="I4492" s="391">
        <v>0.16515553075742784</v>
      </c>
      <c r="J4492" s="391">
        <v>0</v>
      </c>
      <c r="K4492" s="63" t="s">
        <v>64</v>
      </c>
      <c r="L4492" s="63" t="s">
        <v>41</v>
      </c>
      <c r="M4492" s="63" t="s">
        <v>429</v>
      </c>
      <c r="N4492" s="63" t="s">
        <v>64</v>
      </c>
      <c r="O4492" s="63" t="s">
        <v>426</v>
      </c>
      <c r="P4492" s="63" t="s">
        <v>46</v>
      </c>
      <c r="Q4492" s="63" t="s">
        <v>185</v>
      </c>
      <c r="T4492" s="386"/>
      <c r="U4492" s="386" t="s">
        <v>431</v>
      </c>
    </row>
    <row r="4493" spans="1:21">
      <c r="A4493" s="63" t="s">
        <v>64</v>
      </c>
      <c r="B4493" s="63" t="s">
        <v>10</v>
      </c>
      <c r="D4493" s="390">
        <v>45383</v>
      </c>
      <c r="E4493" s="63">
        <v>4</v>
      </c>
      <c r="F4493" s="63">
        <v>2024</v>
      </c>
      <c r="G4493" s="391">
        <v>2</v>
      </c>
      <c r="H4493" s="391">
        <v>8.3333333333333329E-2</v>
      </c>
      <c r="I4493" s="391">
        <v>0.16666666666666666</v>
      </c>
      <c r="J4493" s="391">
        <v>0</v>
      </c>
      <c r="K4493" s="63" t="s">
        <v>64</v>
      </c>
      <c r="L4493" s="63" t="s">
        <v>41</v>
      </c>
      <c r="M4493" s="63" t="s">
        <v>429</v>
      </c>
      <c r="N4493" s="63" t="s">
        <v>64</v>
      </c>
      <c r="O4493" s="63" t="s">
        <v>426</v>
      </c>
      <c r="P4493" s="63" t="s">
        <v>46</v>
      </c>
      <c r="Q4493" s="63" t="s">
        <v>185</v>
      </c>
      <c r="T4493" s="386"/>
      <c r="U4493" s="386" t="s">
        <v>431</v>
      </c>
    </row>
    <row r="4494" spans="1:21">
      <c r="A4494" s="63" t="s">
        <v>64</v>
      </c>
      <c r="B4494" s="63" t="s">
        <v>10</v>
      </c>
      <c r="D4494" s="390">
        <v>45413</v>
      </c>
      <c r="E4494" s="63">
        <v>5</v>
      </c>
      <c r="F4494" s="63">
        <v>2024</v>
      </c>
      <c r="G4494" s="391">
        <v>2</v>
      </c>
      <c r="H4494" s="391">
        <v>8.3333333333333329E-2</v>
      </c>
      <c r="I4494" s="391">
        <v>0.16666666666666666</v>
      </c>
      <c r="J4494" s="391">
        <v>0</v>
      </c>
      <c r="K4494" s="63" t="s">
        <v>64</v>
      </c>
      <c r="L4494" s="63" t="s">
        <v>41</v>
      </c>
      <c r="M4494" s="63" t="s">
        <v>429</v>
      </c>
      <c r="N4494" s="63" t="s">
        <v>64</v>
      </c>
      <c r="O4494" s="63" t="s">
        <v>426</v>
      </c>
      <c r="P4494" s="63" t="s">
        <v>46</v>
      </c>
      <c r="Q4494" s="63" t="s">
        <v>185</v>
      </c>
      <c r="T4494" s="386"/>
      <c r="U4494" s="386" t="s">
        <v>431</v>
      </c>
    </row>
    <row r="4495" spans="1:21">
      <c r="A4495" s="63" t="s">
        <v>64</v>
      </c>
      <c r="B4495" s="63" t="s">
        <v>10</v>
      </c>
      <c r="D4495" s="390">
        <v>45444</v>
      </c>
      <c r="E4495" s="63">
        <v>6</v>
      </c>
      <c r="F4495" s="63">
        <v>2024</v>
      </c>
      <c r="G4495" s="391">
        <v>2</v>
      </c>
      <c r="H4495" s="391">
        <v>8.3333333333333329E-2</v>
      </c>
      <c r="I4495" s="391">
        <v>0.16666666666666666</v>
      </c>
      <c r="J4495" s="391">
        <v>0</v>
      </c>
      <c r="K4495" s="63" t="s">
        <v>64</v>
      </c>
      <c r="L4495" s="63" t="s">
        <v>41</v>
      </c>
      <c r="M4495" s="63" t="s">
        <v>429</v>
      </c>
      <c r="N4495" s="63" t="s">
        <v>64</v>
      </c>
      <c r="O4495" s="63" t="s">
        <v>426</v>
      </c>
      <c r="P4495" s="63" t="s">
        <v>46</v>
      </c>
      <c r="Q4495" s="63" t="s">
        <v>185</v>
      </c>
      <c r="T4495" s="386"/>
      <c r="U4495" s="386" t="s">
        <v>431</v>
      </c>
    </row>
    <row r="4496" spans="1:21">
      <c r="A4496" s="63" t="s">
        <v>64</v>
      </c>
      <c r="B4496" s="63" t="s">
        <v>10</v>
      </c>
      <c r="D4496" s="390">
        <v>45474</v>
      </c>
      <c r="E4496" s="63">
        <v>7</v>
      </c>
      <c r="F4496" s="63">
        <v>2024</v>
      </c>
      <c r="G4496" s="391">
        <v>2</v>
      </c>
      <c r="H4496" s="391">
        <v>8.3333333333333329E-2</v>
      </c>
      <c r="I4496" s="391">
        <v>0.16666666666666666</v>
      </c>
      <c r="J4496" s="391">
        <v>0</v>
      </c>
      <c r="K4496" s="63" t="s">
        <v>64</v>
      </c>
      <c r="L4496" s="63" t="s">
        <v>41</v>
      </c>
      <c r="M4496" s="63" t="s">
        <v>429</v>
      </c>
      <c r="N4496" s="63" t="s">
        <v>64</v>
      </c>
      <c r="O4496" s="63" t="s">
        <v>426</v>
      </c>
      <c r="P4496" s="63" t="s">
        <v>46</v>
      </c>
      <c r="Q4496" s="63" t="s">
        <v>185</v>
      </c>
      <c r="T4496" s="386"/>
      <c r="U4496" s="386" t="s">
        <v>431</v>
      </c>
    </row>
    <row r="4497" spans="1:21">
      <c r="A4497" s="63" t="s">
        <v>64</v>
      </c>
      <c r="B4497" s="63" t="s">
        <v>10</v>
      </c>
      <c r="D4497" s="390">
        <v>45505</v>
      </c>
      <c r="E4497" s="63">
        <v>8</v>
      </c>
      <c r="F4497" s="63">
        <v>2024</v>
      </c>
      <c r="G4497" s="391">
        <v>2</v>
      </c>
      <c r="H4497" s="391">
        <v>8.3333333333333329E-2</v>
      </c>
      <c r="I4497" s="391">
        <v>0.16666666666666666</v>
      </c>
      <c r="J4497" s="391">
        <v>0</v>
      </c>
      <c r="K4497" s="63" t="s">
        <v>64</v>
      </c>
      <c r="L4497" s="63" t="s">
        <v>41</v>
      </c>
      <c r="M4497" s="63" t="s">
        <v>429</v>
      </c>
      <c r="N4497" s="63" t="s">
        <v>64</v>
      </c>
      <c r="O4497" s="63" t="s">
        <v>426</v>
      </c>
      <c r="P4497" s="63" t="s">
        <v>46</v>
      </c>
      <c r="Q4497" s="63" t="s">
        <v>185</v>
      </c>
      <c r="T4497" s="386"/>
      <c r="U4497" s="386" t="s">
        <v>431</v>
      </c>
    </row>
    <row r="4498" spans="1:21">
      <c r="A4498" s="63" t="s">
        <v>64</v>
      </c>
      <c r="B4498" s="63" t="s">
        <v>10</v>
      </c>
      <c r="D4498" s="390">
        <v>45536</v>
      </c>
      <c r="E4498" s="63">
        <v>9</v>
      </c>
      <c r="F4498" s="63">
        <v>2024</v>
      </c>
      <c r="G4498" s="391">
        <v>2</v>
      </c>
      <c r="H4498" s="391">
        <v>8.3333333333333329E-2</v>
      </c>
      <c r="J4498" s="391">
        <v>0</v>
      </c>
      <c r="K4498" s="63" t="s">
        <v>64</v>
      </c>
      <c r="L4498" s="63" t="s">
        <v>41</v>
      </c>
      <c r="M4498" s="63" t="s">
        <v>429</v>
      </c>
      <c r="N4498" s="63" t="s">
        <v>64</v>
      </c>
      <c r="O4498" s="63" t="s">
        <v>426</v>
      </c>
      <c r="P4498" s="63" t="s">
        <v>46</v>
      </c>
      <c r="Q4498" s="63" t="s">
        <v>185</v>
      </c>
      <c r="T4498" s="386"/>
      <c r="U4498" s="386" t="s">
        <v>431</v>
      </c>
    </row>
    <row r="4499" spans="1:21">
      <c r="A4499" s="63" t="s">
        <v>64</v>
      </c>
      <c r="B4499" s="63" t="s">
        <v>10</v>
      </c>
      <c r="D4499" s="390">
        <v>45566</v>
      </c>
      <c r="E4499" s="63">
        <v>10</v>
      </c>
      <c r="F4499" s="63">
        <v>2024</v>
      </c>
      <c r="G4499" s="391">
        <v>2</v>
      </c>
      <c r="H4499" s="391">
        <v>9.9999999999999992E-2</v>
      </c>
      <c r="J4499" s="391">
        <v>0</v>
      </c>
      <c r="K4499" s="63" t="s">
        <v>64</v>
      </c>
      <c r="L4499" s="63" t="s">
        <v>41</v>
      </c>
      <c r="M4499" s="63" t="s">
        <v>429</v>
      </c>
      <c r="N4499" s="63" t="s">
        <v>64</v>
      </c>
      <c r="O4499" s="63" t="s">
        <v>426</v>
      </c>
      <c r="P4499" s="63" t="s">
        <v>46</v>
      </c>
      <c r="Q4499" s="63" t="s">
        <v>185</v>
      </c>
      <c r="T4499" s="386"/>
      <c r="U4499" s="386" t="s">
        <v>431</v>
      </c>
    </row>
    <row r="4500" spans="1:21">
      <c r="A4500" s="63" t="s">
        <v>64</v>
      </c>
      <c r="B4500" s="63" t="s">
        <v>10</v>
      </c>
      <c r="D4500" s="390">
        <v>45597</v>
      </c>
      <c r="E4500" s="63">
        <v>11</v>
      </c>
      <c r="F4500" s="63">
        <v>2024</v>
      </c>
      <c r="G4500" s="391">
        <v>2</v>
      </c>
      <c r="H4500" s="391">
        <v>9.9999999999999992E-2</v>
      </c>
      <c r="J4500" s="391">
        <v>0</v>
      </c>
      <c r="K4500" s="63" t="s">
        <v>64</v>
      </c>
      <c r="L4500" s="63" t="s">
        <v>41</v>
      </c>
      <c r="M4500" s="63" t="s">
        <v>429</v>
      </c>
      <c r="N4500" s="63" t="s">
        <v>64</v>
      </c>
      <c r="O4500" s="63" t="s">
        <v>426</v>
      </c>
      <c r="P4500" s="63" t="s">
        <v>46</v>
      </c>
      <c r="Q4500" s="63" t="s">
        <v>185</v>
      </c>
      <c r="T4500" s="386"/>
      <c r="U4500" s="386" t="s">
        <v>431</v>
      </c>
    </row>
    <row r="4501" spans="1:21">
      <c r="A4501" s="63" t="s">
        <v>64</v>
      </c>
      <c r="B4501" s="63" t="s">
        <v>10</v>
      </c>
      <c r="D4501" s="390">
        <v>45627</v>
      </c>
      <c r="E4501" s="63">
        <v>12</v>
      </c>
      <c r="F4501" s="63">
        <v>2024</v>
      </c>
      <c r="G4501" s="391">
        <v>2</v>
      </c>
      <c r="H4501" s="391">
        <v>9.9999999999999992E-2</v>
      </c>
      <c r="J4501" s="391">
        <v>0</v>
      </c>
      <c r="K4501" s="63" t="s">
        <v>64</v>
      </c>
      <c r="L4501" s="63" t="s">
        <v>41</v>
      </c>
      <c r="M4501" s="63" t="s">
        <v>429</v>
      </c>
      <c r="N4501" s="63" t="s">
        <v>64</v>
      </c>
      <c r="O4501" s="63" t="s">
        <v>426</v>
      </c>
      <c r="P4501" s="63" t="s">
        <v>46</v>
      </c>
      <c r="Q4501" s="63" t="s">
        <v>185</v>
      </c>
      <c r="T4501" s="386"/>
      <c r="U4501" s="386" t="s">
        <v>431</v>
      </c>
    </row>
    <row r="4502" spans="1:21">
      <c r="A4502" s="63" t="s">
        <v>64</v>
      </c>
      <c r="B4502" s="63" t="s">
        <v>5</v>
      </c>
      <c r="D4502" s="390">
        <v>45292</v>
      </c>
      <c r="E4502" s="63">
        <v>1</v>
      </c>
      <c r="F4502" s="63">
        <v>2024</v>
      </c>
      <c r="G4502" s="391">
        <v>10</v>
      </c>
      <c r="H4502" s="391">
        <v>3.4872367136281217E-2</v>
      </c>
      <c r="I4502" s="391">
        <v>0.34872367136281218</v>
      </c>
      <c r="J4502" s="391">
        <v>0</v>
      </c>
      <c r="K4502" s="63" t="s">
        <v>64</v>
      </c>
      <c r="L4502" s="63" t="s">
        <v>41</v>
      </c>
      <c r="M4502" s="63" t="s">
        <v>429</v>
      </c>
      <c r="N4502" s="63" t="s">
        <v>64</v>
      </c>
      <c r="O4502" s="63" t="s">
        <v>426</v>
      </c>
      <c r="P4502" s="63" t="s">
        <v>46</v>
      </c>
      <c r="Q4502" s="63" t="s">
        <v>185</v>
      </c>
      <c r="T4502" s="386"/>
      <c r="U4502" s="386" t="s">
        <v>431</v>
      </c>
    </row>
    <row r="4503" spans="1:21">
      <c r="A4503" s="63" t="s">
        <v>64</v>
      </c>
      <c r="B4503" s="63" t="s">
        <v>5</v>
      </c>
      <c r="D4503" s="390">
        <v>45323</v>
      </c>
      <c r="E4503" s="63">
        <v>2</v>
      </c>
      <c r="F4503" s="63">
        <v>2024</v>
      </c>
      <c r="G4503" s="391">
        <v>10</v>
      </c>
      <c r="H4503" s="391">
        <v>8.2577765378713919E-2</v>
      </c>
      <c r="I4503" s="391">
        <v>0.82577765378713919</v>
      </c>
      <c r="J4503" s="391">
        <v>0</v>
      </c>
      <c r="K4503" s="63" t="s">
        <v>64</v>
      </c>
      <c r="L4503" s="63" t="s">
        <v>41</v>
      </c>
      <c r="M4503" s="63" t="s">
        <v>429</v>
      </c>
      <c r="N4503" s="63" t="s">
        <v>64</v>
      </c>
      <c r="O4503" s="63" t="s">
        <v>426</v>
      </c>
      <c r="P4503" s="63" t="s">
        <v>46</v>
      </c>
      <c r="Q4503" s="63" t="s">
        <v>185</v>
      </c>
      <c r="T4503" s="386"/>
      <c r="U4503" s="386" t="s">
        <v>431</v>
      </c>
    </row>
    <row r="4504" spans="1:21">
      <c r="A4504" s="63" t="s">
        <v>64</v>
      </c>
      <c r="B4504" s="63" t="s">
        <v>5</v>
      </c>
      <c r="D4504" s="390">
        <v>45352</v>
      </c>
      <c r="E4504" s="63">
        <v>3</v>
      </c>
      <c r="F4504" s="63">
        <v>2024</v>
      </c>
      <c r="G4504" s="391">
        <v>10</v>
      </c>
      <c r="H4504" s="391">
        <v>8.2577765378713919E-2</v>
      </c>
      <c r="I4504" s="391">
        <v>0.82577765378713919</v>
      </c>
      <c r="J4504" s="391">
        <v>0</v>
      </c>
      <c r="K4504" s="63" t="s">
        <v>64</v>
      </c>
      <c r="L4504" s="63" t="s">
        <v>41</v>
      </c>
      <c r="M4504" s="63" t="s">
        <v>429</v>
      </c>
      <c r="N4504" s="63" t="s">
        <v>64</v>
      </c>
      <c r="O4504" s="63" t="s">
        <v>426</v>
      </c>
      <c r="P4504" s="63" t="s">
        <v>46</v>
      </c>
      <c r="Q4504" s="63" t="s">
        <v>185</v>
      </c>
      <c r="T4504" s="386"/>
      <c r="U4504" s="386" t="s">
        <v>431</v>
      </c>
    </row>
    <row r="4505" spans="1:21">
      <c r="A4505" s="63" t="s">
        <v>64</v>
      </c>
      <c r="B4505" s="63" t="s">
        <v>5</v>
      </c>
      <c r="D4505" s="390">
        <v>45383</v>
      </c>
      <c r="E4505" s="63">
        <v>4</v>
      </c>
      <c r="F4505" s="63">
        <v>2024</v>
      </c>
      <c r="G4505" s="391">
        <v>10</v>
      </c>
      <c r="H4505" s="391">
        <v>8.3333333333333329E-2</v>
      </c>
      <c r="I4505" s="391">
        <v>0.83333333333333326</v>
      </c>
      <c r="J4505" s="391">
        <v>0</v>
      </c>
      <c r="K4505" s="63" t="s">
        <v>64</v>
      </c>
      <c r="L4505" s="63" t="s">
        <v>41</v>
      </c>
      <c r="M4505" s="63" t="s">
        <v>429</v>
      </c>
      <c r="N4505" s="63" t="s">
        <v>64</v>
      </c>
      <c r="O4505" s="63" t="s">
        <v>426</v>
      </c>
      <c r="P4505" s="63" t="s">
        <v>46</v>
      </c>
      <c r="Q4505" s="63" t="s">
        <v>185</v>
      </c>
      <c r="T4505" s="386"/>
      <c r="U4505" s="386" t="s">
        <v>431</v>
      </c>
    </row>
    <row r="4506" spans="1:21">
      <c r="A4506" s="63" t="s">
        <v>64</v>
      </c>
      <c r="B4506" s="63" t="s">
        <v>5</v>
      </c>
      <c r="D4506" s="390">
        <v>45413</v>
      </c>
      <c r="E4506" s="63">
        <v>5</v>
      </c>
      <c r="F4506" s="63">
        <v>2024</v>
      </c>
      <c r="G4506" s="391">
        <v>10</v>
      </c>
      <c r="H4506" s="391">
        <v>8.3333333333333329E-2</v>
      </c>
      <c r="I4506" s="391">
        <v>0.83333333333333326</v>
      </c>
      <c r="J4506" s="391">
        <v>0</v>
      </c>
      <c r="K4506" s="63" t="s">
        <v>64</v>
      </c>
      <c r="L4506" s="63" t="s">
        <v>41</v>
      </c>
      <c r="M4506" s="63" t="s">
        <v>429</v>
      </c>
      <c r="N4506" s="63" t="s">
        <v>64</v>
      </c>
      <c r="O4506" s="63" t="s">
        <v>426</v>
      </c>
      <c r="P4506" s="63" t="s">
        <v>46</v>
      </c>
      <c r="Q4506" s="63" t="s">
        <v>185</v>
      </c>
      <c r="T4506" s="386"/>
      <c r="U4506" s="386" t="s">
        <v>431</v>
      </c>
    </row>
    <row r="4507" spans="1:21">
      <c r="A4507" s="63" t="s">
        <v>64</v>
      </c>
      <c r="B4507" s="63" t="s">
        <v>5</v>
      </c>
      <c r="D4507" s="390">
        <v>45444</v>
      </c>
      <c r="E4507" s="63">
        <v>6</v>
      </c>
      <c r="F4507" s="63">
        <v>2024</v>
      </c>
      <c r="G4507" s="391">
        <v>10</v>
      </c>
      <c r="H4507" s="391">
        <v>8.3333333333333329E-2</v>
      </c>
      <c r="I4507" s="391">
        <v>0.83333333333333326</v>
      </c>
      <c r="J4507" s="391">
        <v>0</v>
      </c>
      <c r="K4507" s="63" t="s">
        <v>64</v>
      </c>
      <c r="L4507" s="63" t="s">
        <v>41</v>
      </c>
      <c r="M4507" s="63" t="s">
        <v>429</v>
      </c>
      <c r="N4507" s="63" t="s">
        <v>64</v>
      </c>
      <c r="O4507" s="63" t="s">
        <v>426</v>
      </c>
      <c r="P4507" s="63" t="s">
        <v>46</v>
      </c>
      <c r="Q4507" s="63" t="s">
        <v>185</v>
      </c>
      <c r="T4507" s="386"/>
      <c r="U4507" s="386" t="s">
        <v>431</v>
      </c>
    </row>
    <row r="4508" spans="1:21">
      <c r="A4508" s="63" t="s">
        <v>64</v>
      </c>
      <c r="B4508" s="63" t="s">
        <v>5</v>
      </c>
      <c r="D4508" s="390">
        <v>45474</v>
      </c>
      <c r="E4508" s="63">
        <v>7</v>
      </c>
      <c r="F4508" s="63">
        <v>2024</v>
      </c>
      <c r="G4508" s="391">
        <v>10</v>
      </c>
      <c r="H4508" s="391">
        <v>8.3333333333333329E-2</v>
      </c>
      <c r="I4508" s="391">
        <v>0.83333333333333326</v>
      </c>
      <c r="J4508" s="391">
        <v>0</v>
      </c>
      <c r="K4508" s="63" t="s">
        <v>64</v>
      </c>
      <c r="L4508" s="63" t="s">
        <v>41</v>
      </c>
      <c r="M4508" s="63" t="s">
        <v>429</v>
      </c>
      <c r="N4508" s="63" t="s">
        <v>64</v>
      </c>
      <c r="O4508" s="63" t="s">
        <v>426</v>
      </c>
      <c r="P4508" s="63" t="s">
        <v>46</v>
      </c>
      <c r="Q4508" s="63" t="s">
        <v>185</v>
      </c>
      <c r="T4508" s="386"/>
      <c r="U4508" s="386" t="s">
        <v>431</v>
      </c>
    </row>
    <row r="4509" spans="1:21">
      <c r="A4509" s="63" t="s">
        <v>64</v>
      </c>
      <c r="B4509" s="63" t="s">
        <v>5</v>
      </c>
      <c r="D4509" s="390">
        <v>45505</v>
      </c>
      <c r="E4509" s="63">
        <v>8</v>
      </c>
      <c r="F4509" s="63">
        <v>2024</v>
      </c>
      <c r="G4509" s="391">
        <v>10</v>
      </c>
      <c r="H4509" s="391">
        <v>8.3333333333333329E-2</v>
      </c>
      <c r="I4509" s="391">
        <v>0.83333333333333326</v>
      </c>
      <c r="J4509" s="391">
        <v>0</v>
      </c>
      <c r="K4509" s="63" t="s">
        <v>64</v>
      </c>
      <c r="L4509" s="63" t="s">
        <v>41</v>
      </c>
      <c r="M4509" s="63" t="s">
        <v>429</v>
      </c>
      <c r="N4509" s="63" t="s">
        <v>64</v>
      </c>
      <c r="O4509" s="63" t="s">
        <v>426</v>
      </c>
      <c r="P4509" s="63" t="s">
        <v>46</v>
      </c>
      <c r="Q4509" s="63" t="s">
        <v>185</v>
      </c>
      <c r="T4509" s="386"/>
      <c r="U4509" s="386" t="s">
        <v>431</v>
      </c>
    </row>
    <row r="4510" spans="1:21">
      <c r="A4510" s="63" t="s">
        <v>64</v>
      </c>
      <c r="B4510" s="63" t="s">
        <v>5</v>
      </c>
      <c r="D4510" s="390">
        <v>45536</v>
      </c>
      <c r="E4510" s="63">
        <v>9</v>
      </c>
      <c r="F4510" s="63">
        <v>2024</v>
      </c>
      <c r="G4510" s="391">
        <v>10</v>
      </c>
      <c r="H4510" s="391">
        <v>8.3333333333333329E-2</v>
      </c>
      <c r="J4510" s="391">
        <v>0</v>
      </c>
      <c r="K4510" s="63" t="s">
        <v>64</v>
      </c>
      <c r="L4510" s="63" t="s">
        <v>41</v>
      </c>
      <c r="M4510" s="63" t="s">
        <v>429</v>
      </c>
      <c r="N4510" s="63" t="s">
        <v>64</v>
      </c>
      <c r="O4510" s="63" t="s">
        <v>426</v>
      </c>
      <c r="P4510" s="63" t="s">
        <v>46</v>
      </c>
      <c r="Q4510" s="63" t="s">
        <v>185</v>
      </c>
      <c r="T4510" s="386"/>
      <c r="U4510" s="386" t="s">
        <v>431</v>
      </c>
    </row>
    <row r="4511" spans="1:21">
      <c r="A4511" s="63" t="s">
        <v>64</v>
      </c>
      <c r="B4511" s="63" t="s">
        <v>5</v>
      </c>
      <c r="D4511" s="390">
        <v>45566</v>
      </c>
      <c r="E4511" s="63">
        <v>10</v>
      </c>
      <c r="F4511" s="63">
        <v>2024</v>
      </c>
      <c r="G4511" s="391">
        <v>10</v>
      </c>
      <c r="H4511" s="391">
        <v>9.9999999999999992E-2</v>
      </c>
      <c r="J4511" s="391">
        <v>0</v>
      </c>
      <c r="K4511" s="63" t="s">
        <v>64</v>
      </c>
      <c r="L4511" s="63" t="s">
        <v>41</v>
      </c>
      <c r="M4511" s="63" t="s">
        <v>429</v>
      </c>
      <c r="N4511" s="63" t="s">
        <v>64</v>
      </c>
      <c r="O4511" s="63" t="s">
        <v>426</v>
      </c>
      <c r="P4511" s="63" t="s">
        <v>46</v>
      </c>
      <c r="Q4511" s="63" t="s">
        <v>185</v>
      </c>
      <c r="T4511" s="386"/>
      <c r="U4511" s="386" t="s">
        <v>431</v>
      </c>
    </row>
    <row r="4512" spans="1:21">
      <c r="A4512" s="63" t="s">
        <v>64</v>
      </c>
      <c r="B4512" s="63" t="s">
        <v>5</v>
      </c>
      <c r="D4512" s="390">
        <v>45597</v>
      </c>
      <c r="E4512" s="63">
        <v>11</v>
      </c>
      <c r="F4512" s="63">
        <v>2024</v>
      </c>
      <c r="G4512" s="391">
        <v>10</v>
      </c>
      <c r="H4512" s="391">
        <v>9.9999999999999992E-2</v>
      </c>
      <c r="J4512" s="391">
        <v>0</v>
      </c>
      <c r="K4512" s="63" t="s">
        <v>64</v>
      </c>
      <c r="L4512" s="63" t="s">
        <v>41</v>
      </c>
      <c r="M4512" s="63" t="s">
        <v>429</v>
      </c>
      <c r="N4512" s="63" t="s">
        <v>64</v>
      </c>
      <c r="O4512" s="63" t="s">
        <v>426</v>
      </c>
      <c r="P4512" s="63" t="s">
        <v>46</v>
      </c>
      <c r="Q4512" s="63" t="s">
        <v>185</v>
      </c>
      <c r="T4512" s="386"/>
      <c r="U4512" s="386" t="s">
        <v>431</v>
      </c>
    </row>
    <row r="4513" spans="1:21">
      <c r="A4513" s="63" t="s">
        <v>64</v>
      </c>
      <c r="B4513" s="63" t="s">
        <v>5</v>
      </c>
      <c r="D4513" s="390">
        <v>45627</v>
      </c>
      <c r="E4513" s="63">
        <v>12</v>
      </c>
      <c r="F4513" s="63">
        <v>2024</v>
      </c>
      <c r="G4513" s="391">
        <v>10</v>
      </c>
      <c r="H4513" s="391">
        <v>9.9999999999999992E-2</v>
      </c>
      <c r="J4513" s="391">
        <v>0</v>
      </c>
      <c r="K4513" s="63" t="s">
        <v>64</v>
      </c>
      <c r="L4513" s="63" t="s">
        <v>41</v>
      </c>
      <c r="M4513" s="63" t="s">
        <v>429</v>
      </c>
      <c r="N4513" s="63" t="s">
        <v>64</v>
      </c>
      <c r="O4513" s="63" t="s">
        <v>426</v>
      </c>
      <c r="P4513" s="63" t="s">
        <v>46</v>
      </c>
      <c r="Q4513" s="63" t="s">
        <v>185</v>
      </c>
      <c r="T4513" s="386"/>
      <c r="U4513" s="386" t="s">
        <v>431</v>
      </c>
    </row>
    <row r="4514" spans="1:21">
      <c r="A4514" s="63" t="s">
        <v>64</v>
      </c>
      <c r="B4514" s="63" t="s">
        <v>11</v>
      </c>
      <c r="D4514" s="390">
        <v>45292</v>
      </c>
      <c r="E4514" s="63">
        <v>1</v>
      </c>
      <c r="F4514" s="63">
        <v>2024</v>
      </c>
      <c r="G4514" s="391">
        <v>17</v>
      </c>
      <c r="H4514" s="391">
        <v>3.4872367136281217E-2</v>
      </c>
      <c r="I4514" s="391">
        <v>0.59283024131678064</v>
      </c>
      <c r="J4514" s="391">
        <v>0</v>
      </c>
      <c r="K4514" s="63" t="s">
        <v>64</v>
      </c>
      <c r="L4514" s="63" t="s">
        <v>41</v>
      </c>
      <c r="M4514" s="63" t="s">
        <v>429</v>
      </c>
      <c r="N4514" s="63" t="s">
        <v>64</v>
      </c>
      <c r="O4514" s="63" t="s">
        <v>426</v>
      </c>
      <c r="P4514" s="63" t="s">
        <v>46</v>
      </c>
      <c r="Q4514" s="63" t="s">
        <v>185</v>
      </c>
      <c r="T4514" s="386"/>
      <c r="U4514" s="386" t="s">
        <v>431</v>
      </c>
    </row>
    <row r="4515" spans="1:21">
      <c r="A4515" s="63" t="s">
        <v>64</v>
      </c>
      <c r="B4515" s="63" t="s">
        <v>11</v>
      </c>
      <c r="D4515" s="390">
        <v>45323</v>
      </c>
      <c r="E4515" s="63">
        <v>2</v>
      </c>
      <c r="F4515" s="63">
        <v>2024</v>
      </c>
      <c r="G4515" s="391">
        <v>17</v>
      </c>
      <c r="H4515" s="391">
        <v>8.2577765378713919E-2</v>
      </c>
      <c r="I4515" s="391">
        <v>1.4038220114381366</v>
      </c>
      <c r="J4515" s="391">
        <v>4.6193999999999997</v>
      </c>
      <c r="K4515" s="63" t="s">
        <v>64</v>
      </c>
      <c r="L4515" s="63" t="s">
        <v>41</v>
      </c>
      <c r="M4515" s="63" t="s">
        <v>429</v>
      </c>
      <c r="N4515" s="63" t="s">
        <v>64</v>
      </c>
      <c r="O4515" s="63" t="s">
        <v>426</v>
      </c>
      <c r="P4515" s="63" t="s">
        <v>46</v>
      </c>
      <c r="Q4515" s="63" t="s">
        <v>185</v>
      </c>
      <c r="T4515" s="386"/>
      <c r="U4515" s="386" t="s">
        <v>431</v>
      </c>
    </row>
    <row r="4516" spans="1:21">
      <c r="A4516" s="63" t="s">
        <v>64</v>
      </c>
      <c r="B4516" s="63" t="s">
        <v>11</v>
      </c>
      <c r="D4516" s="390">
        <v>45352</v>
      </c>
      <c r="E4516" s="63">
        <v>3</v>
      </c>
      <c r="F4516" s="63">
        <v>2024</v>
      </c>
      <c r="G4516" s="391">
        <v>17</v>
      </c>
      <c r="H4516" s="391">
        <v>8.2577765378713919E-2</v>
      </c>
      <c r="I4516" s="391">
        <v>1.4038220114381366</v>
      </c>
      <c r="J4516" s="391">
        <v>2.4</v>
      </c>
      <c r="K4516" s="63" t="s">
        <v>64</v>
      </c>
      <c r="L4516" s="63" t="s">
        <v>41</v>
      </c>
      <c r="M4516" s="63" t="s">
        <v>429</v>
      </c>
      <c r="N4516" s="63" t="s">
        <v>64</v>
      </c>
      <c r="O4516" s="63" t="s">
        <v>426</v>
      </c>
      <c r="P4516" s="63" t="s">
        <v>46</v>
      </c>
      <c r="Q4516" s="63" t="s">
        <v>185</v>
      </c>
      <c r="T4516" s="386"/>
      <c r="U4516" s="386" t="s">
        <v>431</v>
      </c>
    </row>
    <row r="4517" spans="1:21">
      <c r="A4517" s="63" t="s">
        <v>64</v>
      </c>
      <c r="B4517" s="63" t="s">
        <v>11</v>
      </c>
      <c r="D4517" s="390">
        <v>45383</v>
      </c>
      <c r="E4517" s="63">
        <v>4</v>
      </c>
      <c r="F4517" s="63">
        <v>2024</v>
      </c>
      <c r="G4517" s="391">
        <v>17</v>
      </c>
      <c r="H4517" s="391">
        <v>8.3333333333333329E-2</v>
      </c>
      <c r="I4517" s="391">
        <v>1.4166666666666665</v>
      </c>
      <c r="J4517" s="391">
        <v>2.2505000000000002</v>
      </c>
      <c r="K4517" s="63" t="s">
        <v>64</v>
      </c>
      <c r="L4517" s="63" t="s">
        <v>41</v>
      </c>
      <c r="M4517" s="63" t="s">
        <v>429</v>
      </c>
      <c r="N4517" s="63" t="s">
        <v>64</v>
      </c>
      <c r="O4517" s="63" t="s">
        <v>426</v>
      </c>
      <c r="P4517" s="63" t="s">
        <v>46</v>
      </c>
      <c r="Q4517" s="63" t="s">
        <v>185</v>
      </c>
      <c r="T4517" s="386"/>
      <c r="U4517" s="386" t="s">
        <v>431</v>
      </c>
    </row>
    <row r="4518" spans="1:21">
      <c r="A4518" s="63" t="s">
        <v>64</v>
      </c>
      <c r="B4518" s="63" t="s">
        <v>11</v>
      </c>
      <c r="D4518" s="390">
        <v>45413</v>
      </c>
      <c r="E4518" s="63">
        <v>5</v>
      </c>
      <c r="F4518" s="63">
        <v>2024</v>
      </c>
      <c r="G4518" s="391">
        <v>17</v>
      </c>
      <c r="H4518" s="391">
        <v>8.3333333333333329E-2</v>
      </c>
      <c r="I4518" s="391">
        <v>1.4166666666666665</v>
      </c>
      <c r="J4518" s="391">
        <v>1.6425000000000001</v>
      </c>
      <c r="K4518" s="63" t="s">
        <v>64</v>
      </c>
      <c r="L4518" s="63" t="s">
        <v>41</v>
      </c>
      <c r="M4518" s="63" t="s">
        <v>429</v>
      </c>
      <c r="N4518" s="63" t="s">
        <v>64</v>
      </c>
      <c r="O4518" s="63" t="s">
        <v>426</v>
      </c>
      <c r="P4518" s="63" t="s">
        <v>46</v>
      </c>
      <c r="Q4518" s="63" t="s">
        <v>185</v>
      </c>
      <c r="T4518" s="386"/>
      <c r="U4518" s="386" t="s">
        <v>431</v>
      </c>
    </row>
    <row r="4519" spans="1:21">
      <c r="A4519" s="63" t="s">
        <v>64</v>
      </c>
      <c r="B4519" s="63" t="s">
        <v>11</v>
      </c>
      <c r="D4519" s="390">
        <v>45444</v>
      </c>
      <c r="E4519" s="63">
        <v>6</v>
      </c>
      <c r="F4519" s="63">
        <v>2024</v>
      </c>
      <c r="G4519" s="391">
        <v>17</v>
      </c>
      <c r="H4519" s="391">
        <v>8.3333333333333329E-2</v>
      </c>
      <c r="I4519" s="391">
        <v>1.4166666666666665</v>
      </c>
      <c r="J4519" s="391">
        <v>0</v>
      </c>
      <c r="K4519" s="63" t="s">
        <v>64</v>
      </c>
      <c r="L4519" s="63" t="s">
        <v>41</v>
      </c>
      <c r="M4519" s="63" t="s">
        <v>429</v>
      </c>
      <c r="N4519" s="63" t="s">
        <v>64</v>
      </c>
      <c r="O4519" s="63" t="s">
        <v>426</v>
      </c>
      <c r="P4519" s="63" t="s">
        <v>46</v>
      </c>
      <c r="Q4519" s="63" t="s">
        <v>185</v>
      </c>
      <c r="T4519" s="386"/>
      <c r="U4519" s="386" t="s">
        <v>431</v>
      </c>
    </row>
    <row r="4520" spans="1:21">
      <c r="A4520" s="63" t="s">
        <v>64</v>
      </c>
      <c r="B4520" s="63" t="s">
        <v>11</v>
      </c>
      <c r="D4520" s="390">
        <v>45474</v>
      </c>
      <c r="E4520" s="63">
        <v>7</v>
      </c>
      <c r="F4520" s="63">
        <v>2024</v>
      </c>
      <c r="G4520" s="391">
        <v>17</v>
      </c>
      <c r="H4520" s="391">
        <v>8.3333333333333329E-2</v>
      </c>
      <c r="I4520" s="391">
        <v>1.4166666666666665</v>
      </c>
      <c r="J4520" s="391">
        <v>0</v>
      </c>
      <c r="K4520" s="63" t="s">
        <v>64</v>
      </c>
      <c r="L4520" s="63" t="s">
        <v>41</v>
      </c>
      <c r="M4520" s="63" t="s">
        <v>429</v>
      </c>
      <c r="N4520" s="63" t="s">
        <v>64</v>
      </c>
      <c r="O4520" s="63" t="s">
        <v>426</v>
      </c>
      <c r="P4520" s="63" t="s">
        <v>46</v>
      </c>
      <c r="Q4520" s="63" t="s">
        <v>185</v>
      </c>
      <c r="T4520" s="386"/>
      <c r="U4520" s="386" t="s">
        <v>431</v>
      </c>
    </row>
    <row r="4521" spans="1:21">
      <c r="A4521" s="63" t="s">
        <v>64</v>
      </c>
      <c r="B4521" s="63" t="s">
        <v>11</v>
      </c>
      <c r="D4521" s="390">
        <v>45505</v>
      </c>
      <c r="E4521" s="63">
        <v>8</v>
      </c>
      <c r="F4521" s="63">
        <v>2024</v>
      </c>
      <c r="G4521" s="391">
        <v>17</v>
      </c>
      <c r="H4521" s="391">
        <v>8.3333333333333329E-2</v>
      </c>
      <c r="I4521" s="391">
        <v>1.4166666666666665</v>
      </c>
      <c r="J4521" s="391">
        <v>0</v>
      </c>
      <c r="K4521" s="63" t="s">
        <v>64</v>
      </c>
      <c r="L4521" s="63" t="s">
        <v>41</v>
      </c>
      <c r="M4521" s="63" t="s">
        <v>429</v>
      </c>
      <c r="N4521" s="63" t="s">
        <v>64</v>
      </c>
      <c r="O4521" s="63" t="s">
        <v>426</v>
      </c>
      <c r="P4521" s="63" t="s">
        <v>46</v>
      </c>
      <c r="Q4521" s="63" t="s">
        <v>185</v>
      </c>
      <c r="T4521" s="386"/>
      <c r="U4521" s="386" t="s">
        <v>431</v>
      </c>
    </row>
    <row r="4522" spans="1:21">
      <c r="A4522" s="63" t="s">
        <v>64</v>
      </c>
      <c r="B4522" s="63" t="s">
        <v>11</v>
      </c>
      <c r="D4522" s="390">
        <v>45536</v>
      </c>
      <c r="E4522" s="63">
        <v>9</v>
      </c>
      <c r="F4522" s="63">
        <v>2024</v>
      </c>
      <c r="G4522" s="391">
        <v>17</v>
      </c>
      <c r="H4522" s="391">
        <v>8.3333333333333329E-2</v>
      </c>
      <c r="J4522" s="391">
        <v>0</v>
      </c>
      <c r="K4522" s="63" t="s">
        <v>64</v>
      </c>
      <c r="L4522" s="63" t="s">
        <v>41</v>
      </c>
      <c r="M4522" s="63" t="s">
        <v>429</v>
      </c>
      <c r="N4522" s="63" t="s">
        <v>64</v>
      </c>
      <c r="O4522" s="63" t="s">
        <v>426</v>
      </c>
      <c r="P4522" s="63" t="s">
        <v>46</v>
      </c>
      <c r="Q4522" s="63" t="s">
        <v>185</v>
      </c>
      <c r="T4522" s="386"/>
      <c r="U4522" s="386" t="s">
        <v>431</v>
      </c>
    </row>
    <row r="4523" spans="1:21">
      <c r="A4523" s="63" t="s">
        <v>64</v>
      </c>
      <c r="B4523" s="63" t="s">
        <v>11</v>
      </c>
      <c r="D4523" s="390">
        <v>45566</v>
      </c>
      <c r="E4523" s="63">
        <v>10</v>
      </c>
      <c r="F4523" s="63">
        <v>2024</v>
      </c>
      <c r="G4523" s="391">
        <v>17</v>
      </c>
      <c r="H4523" s="391">
        <v>9.9999999999999992E-2</v>
      </c>
      <c r="J4523" s="391">
        <v>0</v>
      </c>
      <c r="K4523" s="63" t="s">
        <v>64</v>
      </c>
      <c r="L4523" s="63" t="s">
        <v>41</v>
      </c>
      <c r="M4523" s="63" t="s">
        <v>429</v>
      </c>
      <c r="N4523" s="63" t="s">
        <v>64</v>
      </c>
      <c r="O4523" s="63" t="s">
        <v>426</v>
      </c>
      <c r="P4523" s="63" t="s">
        <v>46</v>
      </c>
      <c r="Q4523" s="63" t="s">
        <v>185</v>
      </c>
      <c r="T4523" s="386"/>
      <c r="U4523" s="386" t="s">
        <v>431</v>
      </c>
    </row>
    <row r="4524" spans="1:21">
      <c r="A4524" s="63" t="s">
        <v>64</v>
      </c>
      <c r="B4524" s="63" t="s">
        <v>11</v>
      </c>
      <c r="D4524" s="390">
        <v>45597</v>
      </c>
      <c r="E4524" s="63">
        <v>11</v>
      </c>
      <c r="F4524" s="63">
        <v>2024</v>
      </c>
      <c r="G4524" s="391">
        <v>17</v>
      </c>
      <c r="H4524" s="391">
        <v>9.9999999999999992E-2</v>
      </c>
      <c r="J4524" s="391">
        <v>0</v>
      </c>
      <c r="K4524" s="63" t="s">
        <v>64</v>
      </c>
      <c r="L4524" s="63" t="s">
        <v>41</v>
      </c>
      <c r="M4524" s="63" t="s">
        <v>429</v>
      </c>
      <c r="N4524" s="63" t="s">
        <v>64</v>
      </c>
      <c r="O4524" s="63" t="s">
        <v>426</v>
      </c>
      <c r="P4524" s="63" t="s">
        <v>46</v>
      </c>
      <c r="Q4524" s="63" t="s">
        <v>185</v>
      </c>
      <c r="T4524" s="386"/>
      <c r="U4524" s="386" t="s">
        <v>431</v>
      </c>
    </row>
    <row r="4525" spans="1:21">
      <c r="A4525" s="63" t="s">
        <v>64</v>
      </c>
      <c r="B4525" s="63" t="s">
        <v>11</v>
      </c>
      <c r="D4525" s="390">
        <v>45627</v>
      </c>
      <c r="E4525" s="63">
        <v>12</v>
      </c>
      <c r="F4525" s="63">
        <v>2024</v>
      </c>
      <c r="G4525" s="391">
        <v>17</v>
      </c>
      <c r="H4525" s="391">
        <v>9.9999999999999992E-2</v>
      </c>
      <c r="J4525" s="391">
        <v>0</v>
      </c>
      <c r="K4525" s="63" t="s">
        <v>64</v>
      </c>
      <c r="L4525" s="63" t="s">
        <v>41</v>
      </c>
      <c r="M4525" s="63" t="s">
        <v>429</v>
      </c>
      <c r="N4525" s="63" t="s">
        <v>64</v>
      </c>
      <c r="O4525" s="63" t="s">
        <v>426</v>
      </c>
      <c r="P4525" s="63" t="s">
        <v>46</v>
      </c>
      <c r="Q4525" s="63" t="s">
        <v>185</v>
      </c>
      <c r="T4525" s="386"/>
      <c r="U4525" s="386" t="s">
        <v>431</v>
      </c>
    </row>
    <row r="4526" spans="1:21">
      <c r="A4526" s="63" t="s">
        <v>64</v>
      </c>
      <c r="B4526" s="63" t="s">
        <v>12</v>
      </c>
      <c r="D4526" s="390">
        <v>45292</v>
      </c>
      <c r="E4526" s="63">
        <v>1</v>
      </c>
      <c r="F4526" s="63">
        <v>2024</v>
      </c>
      <c r="G4526" s="391">
        <v>0</v>
      </c>
      <c r="H4526" s="391">
        <v>3.4872367136281217E-2</v>
      </c>
      <c r="I4526" s="391">
        <v>0</v>
      </c>
      <c r="J4526" s="391">
        <v>0</v>
      </c>
      <c r="K4526" s="63" t="s">
        <v>64</v>
      </c>
      <c r="L4526" s="63" t="s">
        <v>41</v>
      </c>
      <c r="M4526" s="63" t="s">
        <v>429</v>
      </c>
      <c r="N4526" s="63" t="s">
        <v>64</v>
      </c>
      <c r="O4526" s="63" t="s">
        <v>426</v>
      </c>
      <c r="P4526" s="63" t="s">
        <v>46</v>
      </c>
      <c r="Q4526" s="63" t="s">
        <v>185</v>
      </c>
      <c r="T4526" s="386"/>
      <c r="U4526" s="386" t="s">
        <v>431</v>
      </c>
    </row>
    <row r="4527" spans="1:21">
      <c r="A4527" s="63" t="s">
        <v>64</v>
      </c>
      <c r="B4527" s="63" t="s">
        <v>12</v>
      </c>
      <c r="D4527" s="390">
        <v>45323</v>
      </c>
      <c r="E4527" s="63">
        <v>2</v>
      </c>
      <c r="F4527" s="63">
        <v>2024</v>
      </c>
      <c r="G4527" s="391">
        <v>0</v>
      </c>
      <c r="H4527" s="391">
        <v>8.2577765378713919E-2</v>
      </c>
      <c r="I4527" s="391">
        <v>0</v>
      </c>
      <c r="J4527" s="391">
        <v>0</v>
      </c>
      <c r="K4527" s="63" t="s">
        <v>64</v>
      </c>
      <c r="L4527" s="63" t="s">
        <v>41</v>
      </c>
      <c r="M4527" s="63" t="s">
        <v>429</v>
      </c>
      <c r="N4527" s="63" t="s">
        <v>64</v>
      </c>
      <c r="O4527" s="63" t="s">
        <v>426</v>
      </c>
      <c r="P4527" s="63" t="s">
        <v>46</v>
      </c>
      <c r="Q4527" s="63" t="s">
        <v>185</v>
      </c>
      <c r="T4527" s="386"/>
      <c r="U4527" s="386" t="s">
        <v>431</v>
      </c>
    </row>
    <row r="4528" spans="1:21">
      <c r="A4528" s="63" t="s">
        <v>64</v>
      </c>
      <c r="B4528" s="63" t="s">
        <v>12</v>
      </c>
      <c r="D4528" s="390">
        <v>45352</v>
      </c>
      <c r="E4528" s="63">
        <v>3</v>
      </c>
      <c r="F4528" s="63">
        <v>2024</v>
      </c>
      <c r="G4528" s="391">
        <v>0</v>
      </c>
      <c r="H4528" s="391">
        <v>8.2577765378713919E-2</v>
      </c>
      <c r="I4528" s="391">
        <v>0</v>
      </c>
      <c r="J4528" s="391">
        <v>0</v>
      </c>
      <c r="K4528" s="63" t="s">
        <v>64</v>
      </c>
      <c r="L4528" s="63" t="s">
        <v>41</v>
      </c>
      <c r="M4528" s="63" t="s">
        <v>429</v>
      </c>
      <c r="N4528" s="63" t="s">
        <v>64</v>
      </c>
      <c r="O4528" s="63" t="s">
        <v>426</v>
      </c>
      <c r="P4528" s="63" t="s">
        <v>46</v>
      </c>
      <c r="Q4528" s="63" t="s">
        <v>185</v>
      </c>
      <c r="T4528" s="386"/>
      <c r="U4528" s="386" t="s">
        <v>431</v>
      </c>
    </row>
    <row r="4529" spans="1:21">
      <c r="A4529" s="63" t="s">
        <v>64</v>
      </c>
      <c r="B4529" s="63" t="s">
        <v>12</v>
      </c>
      <c r="D4529" s="390">
        <v>45383</v>
      </c>
      <c r="E4529" s="63">
        <v>4</v>
      </c>
      <c r="F4529" s="63">
        <v>2024</v>
      </c>
      <c r="G4529" s="391">
        <v>0</v>
      </c>
      <c r="H4529" s="391">
        <v>8.3333333333333329E-2</v>
      </c>
      <c r="I4529" s="391">
        <v>0</v>
      </c>
      <c r="J4529" s="391">
        <v>0</v>
      </c>
      <c r="K4529" s="63" t="s">
        <v>64</v>
      </c>
      <c r="L4529" s="63" t="s">
        <v>41</v>
      </c>
      <c r="M4529" s="63" t="s">
        <v>429</v>
      </c>
      <c r="N4529" s="63" t="s">
        <v>64</v>
      </c>
      <c r="O4529" s="63" t="s">
        <v>426</v>
      </c>
      <c r="P4529" s="63" t="s">
        <v>46</v>
      </c>
      <c r="Q4529" s="63" t="s">
        <v>185</v>
      </c>
      <c r="T4529" s="386"/>
      <c r="U4529" s="386" t="s">
        <v>431</v>
      </c>
    </row>
    <row r="4530" spans="1:21">
      <c r="A4530" s="63" t="s">
        <v>64</v>
      </c>
      <c r="B4530" s="63" t="s">
        <v>12</v>
      </c>
      <c r="D4530" s="390">
        <v>45413</v>
      </c>
      <c r="E4530" s="63">
        <v>5</v>
      </c>
      <c r="F4530" s="63">
        <v>2024</v>
      </c>
      <c r="G4530" s="391">
        <v>0</v>
      </c>
      <c r="H4530" s="391">
        <v>8.3333333333333329E-2</v>
      </c>
      <c r="I4530" s="391">
        <v>0</v>
      </c>
      <c r="J4530" s="391">
        <v>0</v>
      </c>
      <c r="K4530" s="63" t="s">
        <v>64</v>
      </c>
      <c r="L4530" s="63" t="s">
        <v>41</v>
      </c>
      <c r="M4530" s="63" t="s">
        <v>429</v>
      </c>
      <c r="N4530" s="63" t="s">
        <v>64</v>
      </c>
      <c r="O4530" s="63" t="s">
        <v>426</v>
      </c>
      <c r="P4530" s="63" t="s">
        <v>46</v>
      </c>
      <c r="Q4530" s="63" t="s">
        <v>185</v>
      </c>
      <c r="T4530" s="386"/>
      <c r="U4530" s="386" t="s">
        <v>431</v>
      </c>
    </row>
    <row r="4531" spans="1:21">
      <c r="A4531" s="63" t="s">
        <v>64</v>
      </c>
      <c r="B4531" s="63" t="s">
        <v>12</v>
      </c>
      <c r="D4531" s="390">
        <v>45444</v>
      </c>
      <c r="E4531" s="63">
        <v>6</v>
      </c>
      <c r="F4531" s="63">
        <v>2024</v>
      </c>
      <c r="G4531" s="391">
        <v>0</v>
      </c>
      <c r="H4531" s="391">
        <v>8.3333333333333329E-2</v>
      </c>
      <c r="I4531" s="391">
        <v>0</v>
      </c>
      <c r="J4531" s="391">
        <v>0</v>
      </c>
      <c r="K4531" s="63" t="s">
        <v>64</v>
      </c>
      <c r="L4531" s="63" t="s">
        <v>41</v>
      </c>
      <c r="M4531" s="63" t="s">
        <v>429</v>
      </c>
      <c r="N4531" s="63" t="s">
        <v>64</v>
      </c>
      <c r="O4531" s="63" t="s">
        <v>426</v>
      </c>
      <c r="P4531" s="63" t="s">
        <v>46</v>
      </c>
      <c r="Q4531" s="63" t="s">
        <v>185</v>
      </c>
      <c r="T4531" s="386"/>
      <c r="U4531" s="386" t="s">
        <v>431</v>
      </c>
    </row>
    <row r="4532" spans="1:21">
      <c r="A4532" s="63" t="s">
        <v>64</v>
      </c>
      <c r="B4532" s="63" t="s">
        <v>12</v>
      </c>
      <c r="D4532" s="390">
        <v>45474</v>
      </c>
      <c r="E4532" s="63">
        <v>7</v>
      </c>
      <c r="F4532" s="63">
        <v>2024</v>
      </c>
      <c r="G4532" s="391">
        <v>0</v>
      </c>
      <c r="H4532" s="391">
        <v>8.3333333333333329E-2</v>
      </c>
      <c r="I4532" s="391">
        <v>0</v>
      </c>
      <c r="J4532" s="391">
        <v>0</v>
      </c>
      <c r="K4532" s="63" t="s">
        <v>64</v>
      </c>
      <c r="L4532" s="63" t="s">
        <v>41</v>
      </c>
      <c r="M4532" s="63" t="s">
        <v>429</v>
      </c>
      <c r="N4532" s="63" t="s">
        <v>64</v>
      </c>
      <c r="O4532" s="63" t="s">
        <v>426</v>
      </c>
      <c r="P4532" s="63" t="s">
        <v>46</v>
      </c>
      <c r="Q4532" s="63" t="s">
        <v>185</v>
      </c>
      <c r="T4532" s="386"/>
      <c r="U4532" s="386" t="s">
        <v>431</v>
      </c>
    </row>
    <row r="4533" spans="1:21">
      <c r="A4533" s="63" t="s">
        <v>64</v>
      </c>
      <c r="B4533" s="63" t="s">
        <v>12</v>
      </c>
      <c r="D4533" s="390">
        <v>45505</v>
      </c>
      <c r="E4533" s="63">
        <v>8</v>
      </c>
      <c r="F4533" s="63">
        <v>2024</v>
      </c>
      <c r="G4533" s="391">
        <v>0</v>
      </c>
      <c r="H4533" s="391">
        <v>8.3333333333333329E-2</v>
      </c>
      <c r="I4533" s="391">
        <v>0</v>
      </c>
      <c r="J4533" s="391">
        <v>0</v>
      </c>
      <c r="K4533" s="63" t="s">
        <v>64</v>
      </c>
      <c r="L4533" s="63" t="s">
        <v>41</v>
      </c>
      <c r="M4533" s="63" t="s">
        <v>429</v>
      </c>
      <c r="N4533" s="63" t="s">
        <v>64</v>
      </c>
      <c r="O4533" s="63" t="s">
        <v>426</v>
      </c>
      <c r="P4533" s="63" t="s">
        <v>46</v>
      </c>
      <c r="Q4533" s="63" t="s">
        <v>185</v>
      </c>
      <c r="T4533" s="386"/>
      <c r="U4533" s="386" t="s">
        <v>431</v>
      </c>
    </row>
    <row r="4534" spans="1:21">
      <c r="A4534" s="63" t="s">
        <v>64</v>
      </c>
      <c r="B4534" s="63" t="s">
        <v>12</v>
      </c>
      <c r="D4534" s="390">
        <v>45536</v>
      </c>
      <c r="E4534" s="63">
        <v>9</v>
      </c>
      <c r="F4534" s="63">
        <v>2024</v>
      </c>
      <c r="G4534" s="391">
        <v>0</v>
      </c>
      <c r="H4534" s="391">
        <v>8.3333333333333329E-2</v>
      </c>
      <c r="J4534" s="391">
        <v>0</v>
      </c>
      <c r="K4534" s="63" t="s">
        <v>64</v>
      </c>
      <c r="L4534" s="63" t="s">
        <v>41</v>
      </c>
      <c r="M4534" s="63" t="s">
        <v>429</v>
      </c>
      <c r="N4534" s="63" t="s">
        <v>64</v>
      </c>
      <c r="O4534" s="63" t="s">
        <v>426</v>
      </c>
      <c r="P4534" s="63" t="s">
        <v>46</v>
      </c>
      <c r="Q4534" s="63" t="s">
        <v>185</v>
      </c>
      <c r="T4534" s="386"/>
      <c r="U4534" s="386" t="s">
        <v>431</v>
      </c>
    </row>
    <row r="4535" spans="1:21">
      <c r="A4535" s="63" t="s">
        <v>64</v>
      </c>
      <c r="B4535" s="63" t="s">
        <v>12</v>
      </c>
      <c r="D4535" s="390">
        <v>45566</v>
      </c>
      <c r="E4535" s="63">
        <v>10</v>
      </c>
      <c r="F4535" s="63">
        <v>2024</v>
      </c>
      <c r="G4535" s="391">
        <v>0</v>
      </c>
      <c r="H4535" s="391">
        <v>9.9999999999999992E-2</v>
      </c>
      <c r="J4535" s="391">
        <v>0</v>
      </c>
      <c r="K4535" s="63" t="s">
        <v>64</v>
      </c>
      <c r="L4535" s="63" t="s">
        <v>41</v>
      </c>
      <c r="M4535" s="63" t="s">
        <v>429</v>
      </c>
      <c r="N4535" s="63" t="s">
        <v>64</v>
      </c>
      <c r="O4535" s="63" t="s">
        <v>426</v>
      </c>
      <c r="P4535" s="63" t="s">
        <v>46</v>
      </c>
      <c r="Q4535" s="63" t="s">
        <v>185</v>
      </c>
      <c r="T4535" s="386"/>
      <c r="U4535" s="386" t="s">
        <v>431</v>
      </c>
    </row>
    <row r="4536" spans="1:21">
      <c r="A4536" s="63" t="s">
        <v>64</v>
      </c>
      <c r="B4536" s="63" t="s">
        <v>12</v>
      </c>
      <c r="D4536" s="390">
        <v>45597</v>
      </c>
      <c r="E4536" s="63">
        <v>11</v>
      </c>
      <c r="F4536" s="63">
        <v>2024</v>
      </c>
      <c r="G4536" s="391">
        <v>0</v>
      </c>
      <c r="H4536" s="391">
        <v>9.9999999999999992E-2</v>
      </c>
      <c r="J4536" s="391">
        <v>0</v>
      </c>
      <c r="K4536" s="63" t="s">
        <v>64</v>
      </c>
      <c r="L4536" s="63" t="s">
        <v>41</v>
      </c>
      <c r="M4536" s="63" t="s">
        <v>429</v>
      </c>
      <c r="N4536" s="63" t="s">
        <v>64</v>
      </c>
      <c r="O4536" s="63" t="s">
        <v>426</v>
      </c>
      <c r="P4536" s="63" t="s">
        <v>46</v>
      </c>
      <c r="Q4536" s="63" t="s">
        <v>185</v>
      </c>
      <c r="T4536" s="386"/>
      <c r="U4536" s="386" t="s">
        <v>431</v>
      </c>
    </row>
    <row r="4537" spans="1:21">
      <c r="A4537" s="63" t="s">
        <v>64</v>
      </c>
      <c r="B4537" s="63" t="s">
        <v>12</v>
      </c>
      <c r="D4537" s="390">
        <v>45627</v>
      </c>
      <c r="E4537" s="63">
        <v>12</v>
      </c>
      <c r="F4537" s="63">
        <v>2024</v>
      </c>
      <c r="G4537" s="391">
        <v>0</v>
      </c>
      <c r="H4537" s="391">
        <v>9.9999999999999992E-2</v>
      </c>
      <c r="J4537" s="391">
        <v>0</v>
      </c>
      <c r="K4537" s="63" t="s">
        <v>64</v>
      </c>
      <c r="L4537" s="63" t="s">
        <v>41</v>
      </c>
      <c r="M4537" s="63" t="s">
        <v>429</v>
      </c>
      <c r="N4537" s="63" t="s">
        <v>64</v>
      </c>
      <c r="O4537" s="63" t="s">
        <v>426</v>
      </c>
      <c r="P4537" s="63" t="s">
        <v>46</v>
      </c>
      <c r="Q4537" s="63" t="s">
        <v>185</v>
      </c>
      <c r="T4537" s="386"/>
      <c r="U4537" s="386" t="s">
        <v>431</v>
      </c>
    </row>
    <row r="4538" spans="1:21">
      <c r="A4538" s="63" t="s">
        <v>64</v>
      </c>
      <c r="B4538" s="63" t="s">
        <v>15</v>
      </c>
      <c r="D4538" s="390">
        <v>45292</v>
      </c>
      <c r="E4538" s="63">
        <v>1</v>
      </c>
      <c r="F4538" s="63">
        <v>2024</v>
      </c>
      <c r="G4538" s="391">
        <v>0</v>
      </c>
      <c r="H4538" s="391">
        <v>3.4872367136281217E-2</v>
      </c>
      <c r="I4538" s="391">
        <v>0</v>
      </c>
      <c r="J4538" s="391">
        <v>0</v>
      </c>
      <c r="K4538" s="63" t="s">
        <v>64</v>
      </c>
      <c r="L4538" s="63" t="s">
        <v>41</v>
      </c>
      <c r="M4538" s="63" t="s">
        <v>429</v>
      </c>
      <c r="N4538" s="63" t="s">
        <v>64</v>
      </c>
      <c r="O4538" s="63" t="s">
        <v>426</v>
      </c>
      <c r="P4538" s="63" t="s">
        <v>46</v>
      </c>
      <c r="Q4538" s="63" t="s">
        <v>185</v>
      </c>
      <c r="T4538" s="386"/>
      <c r="U4538" s="386" t="s">
        <v>431</v>
      </c>
    </row>
    <row r="4539" spans="1:21">
      <c r="A4539" s="63" t="s">
        <v>64</v>
      </c>
      <c r="B4539" s="63" t="s">
        <v>15</v>
      </c>
      <c r="D4539" s="390">
        <v>45323</v>
      </c>
      <c r="E4539" s="63">
        <v>2</v>
      </c>
      <c r="F4539" s="63">
        <v>2024</v>
      </c>
      <c r="G4539" s="391">
        <v>0</v>
      </c>
      <c r="H4539" s="391">
        <v>8.2577765378713919E-2</v>
      </c>
      <c r="I4539" s="391">
        <v>0</v>
      </c>
      <c r="J4539" s="391">
        <v>0</v>
      </c>
      <c r="K4539" s="63" t="s">
        <v>64</v>
      </c>
      <c r="L4539" s="63" t="s">
        <v>41</v>
      </c>
      <c r="M4539" s="63" t="s">
        <v>429</v>
      </c>
      <c r="N4539" s="63" t="s">
        <v>64</v>
      </c>
      <c r="O4539" s="63" t="s">
        <v>426</v>
      </c>
      <c r="P4539" s="63" t="s">
        <v>46</v>
      </c>
      <c r="Q4539" s="63" t="s">
        <v>185</v>
      </c>
      <c r="T4539" s="386"/>
      <c r="U4539" s="386" t="s">
        <v>431</v>
      </c>
    </row>
    <row r="4540" spans="1:21">
      <c r="A4540" s="63" t="s">
        <v>64</v>
      </c>
      <c r="B4540" s="63" t="s">
        <v>15</v>
      </c>
      <c r="D4540" s="390">
        <v>45352</v>
      </c>
      <c r="E4540" s="63">
        <v>3</v>
      </c>
      <c r="F4540" s="63">
        <v>2024</v>
      </c>
      <c r="G4540" s="391">
        <v>0</v>
      </c>
      <c r="H4540" s="391">
        <v>8.2577765378713919E-2</v>
      </c>
      <c r="I4540" s="391">
        <v>0</v>
      </c>
      <c r="J4540" s="391">
        <v>0</v>
      </c>
      <c r="K4540" s="63" t="s">
        <v>64</v>
      </c>
      <c r="L4540" s="63" t="s">
        <v>41</v>
      </c>
      <c r="M4540" s="63" t="s">
        <v>429</v>
      </c>
      <c r="N4540" s="63" t="s">
        <v>64</v>
      </c>
      <c r="O4540" s="63" t="s">
        <v>426</v>
      </c>
      <c r="P4540" s="63" t="s">
        <v>46</v>
      </c>
      <c r="Q4540" s="63" t="s">
        <v>185</v>
      </c>
      <c r="T4540" s="386"/>
      <c r="U4540" s="386" t="s">
        <v>431</v>
      </c>
    </row>
    <row r="4541" spans="1:21">
      <c r="A4541" s="63" t="s">
        <v>64</v>
      </c>
      <c r="B4541" s="63" t="s">
        <v>15</v>
      </c>
      <c r="D4541" s="390">
        <v>45383</v>
      </c>
      <c r="E4541" s="63">
        <v>4</v>
      </c>
      <c r="F4541" s="63">
        <v>2024</v>
      </c>
      <c r="G4541" s="391">
        <v>0</v>
      </c>
      <c r="H4541" s="391">
        <v>8.3333333333333329E-2</v>
      </c>
      <c r="I4541" s="391">
        <v>0</v>
      </c>
      <c r="J4541" s="391">
        <v>0</v>
      </c>
      <c r="K4541" s="63" t="s">
        <v>64</v>
      </c>
      <c r="L4541" s="63" t="s">
        <v>41</v>
      </c>
      <c r="M4541" s="63" t="s">
        <v>429</v>
      </c>
      <c r="N4541" s="63" t="s">
        <v>64</v>
      </c>
      <c r="O4541" s="63" t="s">
        <v>426</v>
      </c>
      <c r="P4541" s="63" t="s">
        <v>46</v>
      </c>
      <c r="Q4541" s="63" t="s">
        <v>185</v>
      </c>
      <c r="T4541" s="386"/>
      <c r="U4541" s="386" t="s">
        <v>431</v>
      </c>
    </row>
    <row r="4542" spans="1:21">
      <c r="A4542" s="63" t="s">
        <v>64</v>
      </c>
      <c r="B4542" s="63" t="s">
        <v>15</v>
      </c>
      <c r="D4542" s="390">
        <v>45413</v>
      </c>
      <c r="E4542" s="63">
        <v>5</v>
      </c>
      <c r="F4542" s="63">
        <v>2024</v>
      </c>
      <c r="G4542" s="391">
        <v>0</v>
      </c>
      <c r="H4542" s="391">
        <v>8.3333333333333329E-2</v>
      </c>
      <c r="I4542" s="391">
        <v>0</v>
      </c>
      <c r="J4542" s="391">
        <v>0</v>
      </c>
      <c r="K4542" s="63" t="s">
        <v>64</v>
      </c>
      <c r="L4542" s="63" t="s">
        <v>41</v>
      </c>
      <c r="M4542" s="63" t="s">
        <v>429</v>
      </c>
      <c r="N4542" s="63" t="s">
        <v>64</v>
      </c>
      <c r="O4542" s="63" t="s">
        <v>426</v>
      </c>
      <c r="P4542" s="63" t="s">
        <v>46</v>
      </c>
      <c r="Q4542" s="63" t="s">
        <v>185</v>
      </c>
      <c r="T4542" s="386"/>
      <c r="U4542" s="386" t="s">
        <v>431</v>
      </c>
    </row>
    <row r="4543" spans="1:21">
      <c r="A4543" s="63" t="s">
        <v>64</v>
      </c>
      <c r="B4543" s="63" t="s">
        <v>15</v>
      </c>
      <c r="D4543" s="390">
        <v>45444</v>
      </c>
      <c r="E4543" s="63">
        <v>6</v>
      </c>
      <c r="F4543" s="63">
        <v>2024</v>
      </c>
      <c r="G4543" s="391">
        <v>0</v>
      </c>
      <c r="H4543" s="391">
        <v>8.3333333333333329E-2</v>
      </c>
      <c r="I4543" s="391">
        <v>0</v>
      </c>
      <c r="J4543" s="391">
        <v>0</v>
      </c>
      <c r="K4543" s="63" t="s">
        <v>64</v>
      </c>
      <c r="L4543" s="63" t="s">
        <v>41</v>
      </c>
      <c r="M4543" s="63" t="s">
        <v>429</v>
      </c>
      <c r="N4543" s="63" t="s">
        <v>64</v>
      </c>
      <c r="O4543" s="63" t="s">
        <v>426</v>
      </c>
      <c r="P4543" s="63" t="s">
        <v>46</v>
      </c>
      <c r="Q4543" s="63" t="s">
        <v>185</v>
      </c>
      <c r="T4543" s="386"/>
      <c r="U4543" s="386" t="s">
        <v>431</v>
      </c>
    </row>
    <row r="4544" spans="1:21">
      <c r="A4544" s="63" t="s">
        <v>64</v>
      </c>
      <c r="B4544" s="63" t="s">
        <v>15</v>
      </c>
      <c r="D4544" s="390">
        <v>45474</v>
      </c>
      <c r="E4544" s="63">
        <v>7</v>
      </c>
      <c r="F4544" s="63">
        <v>2024</v>
      </c>
      <c r="G4544" s="391">
        <v>0</v>
      </c>
      <c r="H4544" s="391">
        <v>8.3333333333333329E-2</v>
      </c>
      <c r="I4544" s="391">
        <v>0</v>
      </c>
      <c r="J4544" s="391">
        <v>0</v>
      </c>
      <c r="K4544" s="63" t="s">
        <v>64</v>
      </c>
      <c r="L4544" s="63" t="s">
        <v>41</v>
      </c>
      <c r="M4544" s="63" t="s">
        <v>429</v>
      </c>
      <c r="N4544" s="63" t="s">
        <v>64</v>
      </c>
      <c r="O4544" s="63" t="s">
        <v>426</v>
      </c>
      <c r="P4544" s="63" t="s">
        <v>46</v>
      </c>
      <c r="Q4544" s="63" t="s">
        <v>185</v>
      </c>
      <c r="T4544" s="386"/>
      <c r="U4544" s="386" t="s">
        <v>431</v>
      </c>
    </row>
    <row r="4545" spans="1:21">
      <c r="A4545" s="63" t="s">
        <v>64</v>
      </c>
      <c r="B4545" s="63" t="s">
        <v>15</v>
      </c>
      <c r="D4545" s="390">
        <v>45505</v>
      </c>
      <c r="E4545" s="63">
        <v>8</v>
      </c>
      <c r="F4545" s="63">
        <v>2024</v>
      </c>
      <c r="G4545" s="391">
        <v>0</v>
      </c>
      <c r="H4545" s="391">
        <v>8.3333333333333329E-2</v>
      </c>
      <c r="I4545" s="391">
        <v>0</v>
      </c>
      <c r="J4545" s="391">
        <v>0</v>
      </c>
      <c r="K4545" s="63" t="s">
        <v>64</v>
      </c>
      <c r="L4545" s="63" t="s">
        <v>41</v>
      </c>
      <c r="M4545" s="63" t="s">
        <v>429</v>
      </c>
      <c r="N4545" s="63" t="s">
        <v>64</v>
      </c>
      <c r="O4545" s="63" t="s">
        <v>426</v>
      </c>
      <c r="P4545" s="63" t="s">
        <v>46</v>
      </c>
      <c r="Q4545" s="63" t="s">
        <v>185</v>
      </c>
      <c r="T4545" s="386"/>
      <c r="U4545" s="386" t="s">
        <v>431</v>
      </c>
    </row>
    <row r="4546" spans="1:21">
      <c r="A4546" s="63" t="s">
        <v>64</v>
      </c>
      <c r="B4546" s="63" t="s">
        <v>15</v>
      </c>
      <c r="D4546" s="390">
        <v>45536</v>
      </c>
      <c r="E4546" s="63">
        <v>9</v>
      </c>
      <c r="F4546" s="63">
        <v>2024</v>
      </c>
      <c r="G4546" s="391">
        <v>0</v>
      </c>
      <c r="H4546" s="391">
        <v>8.3333333333333329E-2</v>
      </c>
      <c r="J4546" s="391">
        <v>0</v>
      </c>
      <c r="K4546" s="63" t="s">
        <v>64</v>
      </c>
      <c r="L4546" s="63" t="s">
        <v>41</v>
      </c>
      <c r="M4546" s="63" t="s">
        <v>429</v>
      </c>
      <c r="N4546" s="63" t="s">
        <v>64</v>
      </c>
      <c r="O4546" s="63" t="s">
        <v>426</v>
      </c>
      <c r="P4546" s="63" t="s">
        <v>46</v>
      </c>
      <c r="Q4546" s="63" t="s">
        <v>185</v>
      </c>
      <c r="T4546" s="386"/>
      <c r="U4546" s="386" t="s">
        <v>431</v>
      </c>
    </row>
    <row r="4547" spans="1:21">
      <c r="A4547" s="63" t="s">
        <v>64</v>
      </c>
      <c r="B4547" s="63" t="s">
        <v>15</v>
      </c>
      <c r="D4547" s="390">
        <v>45566</v>
      </c>
      <c r="E4547" s="63">
        <v>10</v>
      </c>
      <c r="F4547" s="63">
        <v>2024</v>
      </c>
      <c r="G4547" s="391">
        <v>0</v>
      </c>
      <c r="H4547" s="391">
        <v>9.9999999999999992E-2</v>
      </c>
      <c r="J4547" s="391">
        <v>0</v>
      </c>
      <c r="K4547" s="63" t="s">
        <v>64</v>
      </c>
      <c r="L4547" s="63" t="s">
        <v>41</v>
      </c>
      <c r="M4547" s="63" t="s">
        <v>429</v>
      </c>
      <c r="N4547" s="63" t="s">
        <v>64</v>
      </c>
      <c r="O4547" s="63" t="s">
        <v>426</v>
      </c>
      <c r="P4547" s="63" t="s">
        <v>46</v>
      </c>
      <c r="Q4547" s="63" t="s">
        <v>185</v>
      </c>
      <c r="T4547" s="386"/>
      <c r="U4547" s="386" t="s">
        <v>431</v>
      </c>
    </row>
    <row r="4548" spans="1:21">
      <c r="A4548" s="63" t="s">
        <v>64</v>
      </c>
      <c r="B4548" s="63" t="s">
        <v>15</v>
      </c>
      <c r="D4548" s="390">
        <v>45597</v>
      </c>
      <c r="E4548" s="63">
        <v>11</v>
      </c>
      <c r="F4548" s="63">
        <v>2024</v>
      </c>
      <c r="G4548" s="391">
        <v>0</v>
      </c>
      <c r="H4548" s="391">
        <v>9.9999999999999992E-2</v>
      </c>
      <c r="J4548" s="391">
        <v>0</v>
      </c>
      <c r="K4548" s="63" t="s">
        <v>64</v>
      </c>
      <c r="L4548" s="63" t="s">
        <v>41</v>
      </c>
      <c r="M4548" s="63" t="s">
        <v>429</v>
      </c>
      <c r="N4548" s="63" t="s">
        <v>64</v>
      </c>
      <c r="O4548" s="63" t="s">
        <v>426</v>
      </c>
      <c r="P4548" s="63" t="s">
        <v>46</v>
      </c>
      <c r="Q4548" s="63" t="s">
        <v>185</v>
      </c>
      <c r="T4548" s="386"/>
      <c r="U4548" s="386" t="s">
        <v>431</v>
      </c>
    </row>
    <row r="4549" spans="1:21">
      <c r="A4549" s="63" t="s">
        <v>64</v>
      </c>
      <c r="B4549" s="63" t="s">
        <v>15</v>
      </c>
      <c r="D4549" s="390">
        <v>45627</v>
      </c>
      <c r="E4549" s="63">
        <v>12</v>
      </c>
      <c r="F4549" s="63">
        <v>2024</v>
      </c>
      <c r="G4549" s="391">
        <v>0</v>
      </c>
      <c r="H4549" s="391">
        <v>9.9999999999999992E-2</v>
      </c>
      <c r="J4549" s="391">
        <v>0</v>
      </c>
      <c r="K4549" s="63" t="s">
        <v>64</v>
      </c>
      <c r="L4549" s="63" t="s">
        <v>41</v>
      </c>
      <c r="M4549" s="63" t="s">
        <v>429</v>
      </c>
      <c r="N4549" s="63" t="s">
        <v>64</v>
      </c>
      <c r="O4549" s="63" t="s">
        <v>426</v>
      </c>
      <c r="P4549" s="63" t="s">
        <v>46</v>
      </c>
      <c r="Q4549" s="63" t="s">
        <v>185</v>
      </c>
      <c r="T4549" s="386"/>
      <c r="U4549" s="386" t="s">
        <v>431</v>
      </c>
    </row>
    <row r="4550" spans="1:21">
      <c r="A4550" s="63" t="s">
        <v>64</v>
      </c>
      <c r="B4550" s="63" t="s">
        <v>16</v>
      </c>
      <c r="D4550" s="390">
        <v>45292</v>
      </c>
      <c r="E4550" s="63">
        <v>1</v>
      </c>
      <c r="F4550" s="63">
        <v>2024</v>
      </c>
      <c r="G4550" s="391">
        <v>0</v>
      </c>
      <c r="H4550" s="391">
        <v>3.4872367136281217E-2</v>
      </c>
      <c r="I4550" s="391">
        <v>0</v>
      </c>
      <c r="J4550" s="391">
        <v>0</v>
      </c>
      <c r="K4550" s="63" t="s">
        <v>64</v>
      </c>
      <c r="L4550" s="63" t="s">
        <v>41</v>
      </c>
      <c r="M4550" s="63" t="s">
        <v>429</v>
      </c>
      <c r="N4550" s="63" t="s">
        <v>64</v>
      </c>
      <c r="O4550" s="63" t="s">
        <v>426</v>
      </c>
      <c r="P4550" s="63" t="s">
        <v>46</v>
      </c>
      <c r="Q4550" s="63" t="s">
        <v>185</v>
      </c>
      <c r="T4550" s="386"/>
      <c r="U4550" s="386" t="s">
        <v>431</v>
      </c>
    </row>
    <row r="4551" spans="1:21">
      <c r="A4551" s="63" t="s">
        <v>64</v>
      </c>
      <c r="B4551" s="63" t="s">
        <v>16</v>
      </c>
      <c r="D4551" s="390">
        <v>45323</v>
      </c>
      <c r="E4551" s="63">
        <v>2</v>
      </c>
      <c r="F4551" s="63">
        <v>2024</v>
      </c>
      <c r="G4551" s="391">
        <v>0</v>
      </c>
      <c r="H4551" s="391">
        <v>8.2577765378713919E-2</v>
      </c>
      <c r="I4551" s="391">
        <v>0</v>
      </c>
      <c r="J4551" s="391">
        <v>0</v>
      </c>
      <c r="K4551" s="63" t="s">
        <v>64</v>
      </c>
      <c r="L4551" s="63" t="s">
        <v>41</v>
      </c>
      <c r="M4551" s="63" t="s">
        <v>429</v>
      </c>
      <c r="N4551" s="63" t="s">
        <v>64</v>
      </c>
      <c r="O4551" s="63" t="s">
        <v>426</v>
      </c>
      <c r="P4551" s="63" t="s">
        <v>46</v>
      </c>
      <c r="Q4551" s="63" t="s">
        <v>185</v>
      </c>
      <c r="T4551" s="386"/>
      <c r="U4551" s="386" t="s">
        <v>431</v>
      </c>
    </row>
    <row r="4552" spans="1:21">
      <c r="A4552" s="63" t="s">
        <v>64</v>
      </c>
      <c r="B4552" s="63" t="s">
        <v>16</v>
      </c>
      <c r="D4552" s="390">
        <v>45352</v>
      </c>
      <c r="E4552" s="63">
        <v>3</v>
      </c>
      <c r="F4552" s="63">
        <v>2024</v>
      </c>
      <c r="G4552" s="391">
        <v>0</v>
      </c>
      <c r="H4552" s="391">
        <v>8.2577765378713919E-2</v>
      </c>
      <c r="I4552" s="391">
        <v>0</v>
      </c>
      <c r="J4552" s="391">
        <v>0</v>
      </c>
      <c r="K4552" s="63" t="s">
        <v>64</v>
      </c>
      <c r="L4552" s="63" t="s">
        <v>41</v>
      </c>
      <c r="M4552" s="63" t="s">
        <v>429</v>
      </c>
      <c r="N4552" s="63" t="s">
        <v>64</v>
      </c>
      <c r="O4552" s="63" t="s">
        <v>426</v>
      </c>
      <c r="P4552" s="63" t="s">
        <v>46</v>
      </c>
      <c r="Q4552" s="63" t="s">
        <v>185</v>
      </c>
      <c r="T4552" s="386"/>
      <c r="U4552" s="386" t="s">
        <v>431</v>
      </c>
    </row>
    <row r="4553" spans="1:21">
      <c r="A4553" s="63" t="s">
        <v>64</v>
      </c>
      <c r="B4553" s="63" t="s">
        <v>16</v>
      </c>
      <c r="D4553" s="390">
        <v>45383</v>
      </c>
      <c r="E4553" s="63">
        <v>4</v>
      </c>
      <c r="F4553" s="63">
        <v>2024</v>
      </c>
      <c r="G4553" s="391">
        <v>0</v>
      </c>
      <c r="H4553" s="391">
        <v>8.3333333333333329E-2</v>
      </c>
      <c r="I4553" s="391">
        <v>0</v>
      </c>
      <c r="J4553" s="391">
        <v>0</v>
      </c>
      <c r="K4553" s="63" t="s">
        <v>64</v>
      </c>
      <c r="L4553" s="63" t="s">
        <v>41</v>
      </c>
      <c r="M4553" s="63" t="s">
        <v>429</v>
      </c>
      <c r="N4553" s="63" t="s">
        <v>64</v>
      </c>
      <c r="O4553" s="63" t="s">
        <v>426</v>
      </c>
      <c r="P4553" s="63" t="s">
        <v>46</v>
      </c>
      <c r="Q4553" s="63" t="s">
        <v>185</v>
      </c>
      <c r="T4553" s="386"/>
      <c r="U4553" s="386" t="s">
        <v>431</v>
      </c>
    </row>
    <row r="4554" spans="1:21">
      <c r="A4554" s="63" t="s">
        <v>64</v>
      </c>
      <c r="B4554" s="63" t="s">
        <v>16</v>
      </c>
      <c r="D4554" s="390">
        <v>45413</v>
      </c>
      <c r="E4554" s="63">
        <v>5</v>
      </c>
      <c r="F4554" s="63">
        <v>2024</v>
      </c>
      <c r="G4554" s="391">
        <v>0</v>
      </c>
      <c r="H4554" s="391">
        <v>8.3333333333333329E-2</v>
      </c>
      <c r="I4554" s="391">
        <v>0</v>
      </c>
      <c r="J4554" s="391">
        <v>0</v>
      </c>
      <c r="K4554" s="63" t="s">
        <v>64</v>
      </c>
      <c r="L4554" s="63" t="s">
        <v>41</v>
      </c>
      <c r="M4554" s="63" t="s">
        <v>429</v>
      </c>
      <c r="N4554" s="63" t="s">
        <v>64</v>
      </c>
      <c r="O4554" s="63" t="s">
        <v>426</v>
      </c>
      <c r="P4554" s="63" t="s">
        <v>46</v>
      </c>
      <c r="Q4554" s="63" t="s">
        <v>185</v>
      </c>
      <c r="T4554" s="386"/>
      <c r="U4554" s="386" t="s">
        <v>431</v>
      </c>
    </row>
    <row r="4555" spans="1:21">
      <c r="A4555" s="63" t="s">
        <v>64</v>
      </c>
      <c r="B4555" s="63" t="s">
        <v>16</v>
      </c>
      <c r="D4555" s="390">
        <v>45444</v>
      </c>
      <c r="E4555" s="63">
        <v>6</v>
      </c>
      <c r="F4555" s="63">
        <v>2024</v>
      </c>
      <c r="G4555" s="391">
        <v>0</v>
      </c>
      <c r="H4555" s="391">
        <v>8.3333333333333329E-2</v>
      </c>
      <c r="I4555" s="391">
        <v>0</v>
      </c>
      <c r="J4555" s="391">
        <v>0</v>
      </c>
      <c r="K4555" s="63" t="s">
        <v>64</v>
      </c>
      <c r="L4555" s="63" t="s">
        <v>41</v>
      </c>
      <c r="M4555" s="63" t="s">
        <v>429</v>
      </c>
      <c r="N4555" s="63" t="s">
        <v>64</v>
      </c>
      <c r="O4555" s="63" t="s">
        <v>426</v>
      </c>
      <c r="P4555" s="63" t="s">
        <v>46</v>
      </c>
      <c r="Q4555" s="63" t="s">
        <v>185</v>
      </c>
      <c r="T4555" s="386"/>
      <c r="U4555" s="386" t="s">
        <v>431</v>
      </c>
    </row>
    <row r="4556" spans="1:21">
      <c r="A4556" s="63" t="s">
        <v>64</v>
      </c>
      <c r="B4556" s="63" t="s">
        <v>16</v>
      </c>
      <c r="D4556" s="390">
        <v>45474</v>
      </c>
      <c r="E4556" s="63">
        <v>7</v>
      </c>
      <c r="F4556" s="63">
        <v>2024</v>
      </c>
      <c r="G4556" s="391">
        <v>0</v>
      </c>
      <c r="H4556" s="391">
        <v>8.3333333333333329E-2</v>
      </c>
      <c r="I4556" s="391">
        <v>0</v>
      </c>
      <c r="J4556" s="391">
        <v>0</v>
      </c>
      <c r="K4556" s="63" t="s">
        <v>64</v>
      </c>
      <c r="L4556" s="63" t="s">
        <v>41</v>
      </c>
      <c r="M4556" s="63" t="s">
        <v>429</v>
      </c>
      <c r="N4556" s="63" t="s">
        <v>64</v>
      </c>
      <c r="O4556" s="63" t="s">
        <v>426</v>
      </c>
      <c r="P4556" s="63" t="s">
        <v>46</v>
      </c>
      <c r="Q4556" s="63" t="s">
        <v>185</v>
      </c>
      <c r="T4556" s="386"/>
      <c r="U4556" s="386" t="s">
        <v>431</v>
      </c>
    </row>
    <row r="4557" spans="1:21">
      <c r="A4557" s="63" t="s">
        <v>64</v>
      </c>
      <c r="B4557" s="63" t="s">
        <v>16</v>
      </c>
      <c r="D4557" s="390">
        <v>45505</v>
      </c>
      <c r="E4557" s="63">
        <v>8</v>
      </c>
      <c r="F4557" s="63">
        <v>2024</v>
      </c>
      <c r="G4557" s="391">
        <v>0</v>
      </c>
      <c r="H4557" s="391">
        <v>8.3333333333333329E-2</v>
      </c>
      <c r="I4557" s="391">
        <v>0</v>
      </c>
      <c r="J4557" s="391">
        <v>0</v>
      </c>
      <c r="K4557" s="63" t="s">
        <v>64</v>
      </c>
      <c r="L4557" s="63" t="s">
        <v>41</v>
      </c>
      <c r="M4557" s="63" t="s">
        <v>429</v>
      </c>
      <c r="N4557" s="63" t="s">
        <v>64</v>
      </c>
      <c r="O4557" s="63" t="s">
        <v>426</v>
      </c>
      <c r="P4557" s="63" t="s">
        <v>46</v>
      </c>
      <c r="Q4557" s="63" t="s">
        <v>185</v>
      </c>
      <c r="T4557" s="386"/>
      <c r="U4557" s="386" t="s">
        <v>431</v>
      </c>
    </row>
    <row r="4558" spans="1:21">
      <c r="A4558" s="63" t="s">
        <v>64</v>
      </c>
      <c r="B4558" s="63" t="s">
        <v>16</v>
      </c>
      <c r="D4558" s="390">
        <v>45536</v>
      </c>
      <c r="E4558" s="63">
        <v>9</v>
      </c>
      <c r="F4558" s="63">
        <v>2024</v>
      </c>
      <c r="G4558" s="391">
        <v>0</v>
      </c>
      <c r="H4558" s="391">
        <v>8.3333333333333329E-2</v>
      </c>
      <c r="J4558" s="391">
        <v>0</v>
      </c>
      <c r="K4558" s="63" t="s">
        <v>64</v>
      </c>
      <c r="L4558" s="63" t="s">
        <v>41</v>
      </c>
      <c r="M4558" s="63" t="s">
        <v>429</v>
      </c>
      <c r="N4558" s="63" t="s">
        <v>64</v>
      </c>
      <c r="O4558" s="63" t="s">
        <v>426</v>
      </c>
      <c r="P4558" s="63" t="s">
        <v>46</v>
      </c>
      <c r="Q4558" s="63" t="s">
        <v>185</v>
      </c>
      <c r="T4558" s="386"/>
      <c r="U4558" s="386" t="s">
        <v>431</v>
      </c>
    </row>
    <row r="4559" spans="1:21">
      <c r="A4559" s="63" t="s">
        <v>64</v>
      </c>
      <c r="B4559" s="63" t="s">
        <v>16</v>
      </c>
      <c r="D4559" s="390">
        <v>45566</v>
      </c>
      <c r="E4559" s="63">
        <v>10</v>
      </c>
      <c r="F4559" s="63">
        <v>2024</v>
      </c>
      <c r="G4559" s="391">
        <v>0</v>
      </c>
      <c r="H4559" s="391">
        <v>9.9999999999999992E-2</v>
      </c>
      <c r="J4559" s="391">
        <v>0</v>
      </c>
      <c r="K4559" s="63" t="s">
        <v>64</v>
      </c>
      <c r="L4559" s="63" t="s">
        <v>41</v>
      </c>
      <c r="M4559" s="63" t="s">
        <v>429</v>
      </c>
      <c r="N4559" s="63" t="s">
        <v>64</v>
      </c>
      <c r="O4559" s="63" t="s">
        <v>426</v>
      </c>
      <c r="P4559" s="63" t="s">
        <v>46</v>
      </c>
      <c r="Q4559" s="63" t="s">
        <v>185</v>
      </c>
      <c r="T4559" s="386"/>
      <c r="U4559" s="386" t="s">
        <v>431</v>
      </c>
    </row>
    <row r="4560" spans="1:21">
      <c r="A4560" s="63" t="s">
        <v>64</v>
      </c>
      <c r="B4560" s="63" t="s">
        <v>16</v>
      </c>
      <c r="D4560" s="390">
        <v>45597</v>
      </c>
      <c r="E4560" s="63">
        <v>11</v>
      </c>
      <c r="F4560" s="63">
        <v>2024</v>
      </c>
      <c r="G4560" s="391">
        <v>0</v>
      </c>
      <c r="H4560" s="391">
        <v>9.9999999999999992E-2</v>
      </c>
      <c r="J4560" s="391">
        <v>0</v>
      </c>
      <c r="K4560" s="63" t="s">
        <v>64</v>
      </c>
      <c r="L4560" s="63" t="s">
        <v>41</v>
      </c>
      <c r="M4560" s="63" t="s">
        <v>429</v>
      </c>
      <c r="N4560" s="63" t="s">
        <v>64</v>
      </c>
      <c r="O4560" s="63" t="s">
        <v>426</v>
      </c>
      <c r="P4560" s="63" t="s">
        <v>46</v>
      </c>
      <c r="Q4560" s="63" t="s">
        <v>185</v>
      </c>
      <c r="T4560" s="386"/>
      <c r="U4560" s="386" t="s">
        <v>431</v>
      </c>
    </row>
    <row r="4561" spans="1:21">
      <c r="A4561" s="63" t="s">
        <v>64</v>
      </c>
      <c r="B4561" s="63" t="s">
        <v>16</v>
      </c>
      <c r="D4561" s="390">
        <v>45627</v>
      </c>
      <c r="E4561" s="63">
        <v>12</v>
      </c>
      <c r="F4561" s="63">
        <v>2024</v>
      </c>
      <c r="G4561" s="391">
        <v>0</v>
      </c>
      <c r="H4561" s="391">
        <v>9.9999999999999992E-2</v>
      </c>
      <c r="J4561" s="391">
        <v>0</v>
      </c>
      <c r="K4561" s="63" t="s">
        <v>64</v>
      </c>
      <c r="L4561" s="63" t="s">
        <v>41</v>
      </c>
      <c r="M4561" s="63" t="s">
        <v>429</v>
      </c>
      <c r="N4561" s="63" t="s">
        <v>64</v>
      </c>
      <c r="O4561" s="63" t="s">
        <v>426</v>
      </c>
      <c r="P4561" s="63" t="s">
        <v>46</v>
      </c>
      <c r="Q4561" s="63" t="s">
        <v>185</v>
      </c>
      <c r="T4561" s="386"/>
      <c r="U4561" s="386" t="s">
        <v>431</v>
      </c>
    </row>
    <row r="4562" spans="1:21">
      <c r="A4562" s="63" t="s">
        <v>64</v>
      </c>
      <c r="B4562" s="63" t="s">
        <v>17</v>
      </c>
      <c r="D4562" s="390">
        <v>45292</v>
      </c>
      <c r="E4562" s="63">
        <v>1</v>
      </c>
      <c r="F4562" s="63">
        <v>2024</v>
      </c>
      <c r="G4562" s="391">
        <v>0</v>
      </c>
      <c r="H4562" s="391">
        <v>3.4872367136281217E-2</v>
      </c>
      <c r="I4562" s="391">
        <v>0</v>
      </c>
      <c r="J4562" s="391">
        <v>0</v>
      </c>
      <c r="K4562" s="63" t="s">
        <v>64</v>
      </c>
      <c r="L4562" s="63" t="s">
        <v>41</v>
      </c>
      <c r="M4562" s="63" t="s">
        <v>429</v>
      </c>
      <c r="N4562" s="63" t="s">
        <v>64</v>
      </c>
      <c r="O4562" s="63" t="s">
        <v>426</v>
      </c>
      <c r="P4562" s="63" t="s">
        <v>46</v>
      </c>
      <c r="Q4562" s="63" t="s">
        <v>185</v>
      </c>
      <c r="T4562" s="386"/>
      <c r="U4562" s="386" t="s">
        <v>431</v>
      </c>
    </row>
    <row r="4563" spans="1:21">
      <c r="A4563" s="63" t="s">
        <v>64</v>
      </c>
      <c r="B4563" s="63" t="s">
        <v>17</v>
      </c>
      <c r="D4563" s="390">
        <v>45323</v>
      </c>
      <c r="E4563" s="63">
        <v>2</v>
      </c>
      <c r="F4563" s="63">
        <v>2024</v>
      </c>
      <c r="G4563" s="391">
        <v>0</v>
      </c>
      <c r="H4563" s="391">
        <v>8.2577765378713919E-2</v>
      </c>
      <c r="I4563" s="391">
        <v>0</v>
      </c>
      <c r="J4563" s="391">
        <v>0</v>
      </c>
      <c r="K4563" s="63" t="s">
        <v>64</v>
      </c>
      <c r="L4563" s="63" t="s">
        <v>41</v>
      </c>
      <c r="M4563" s="63" t="s">
        <v>429</v>
      </c>
      <c r="N4563" s="63" t="s">
        <v>64</v>
      </c>
      <c r="O4563" s="63" t="s">
        <v>426</v>
      </c>
      <c r="P4563" s="63" t="s">
        <v>46</v>
      </c>
      <c r="Q4563" s="63" t="s">
        <v>185</v>
      </c>
      <c r="T4563" s="386"/>
      <c r="U4563" s="386" t="s">
        <v>431</v>
      </c>
    </row>
    <row r="4564" spans="1:21">
      <c r="A4564" s="63" t="s">
        <v>64</v>
      </c>
      <c r="B4564" s="63" t="s">
        <v>17</v>
      </c>
      <c r="D4564" s="390">
        <v>45352</v>
      </c>
      <c r="E4564" s="63">
        <v>3</v>
      </c>
      <c r="F4564" s="63">
        <v>2024</v>
      </c>
      <c r="G4564" s="391">
        <v>0</v>
      </c>
      <c r="H4564" s="391">
        <v>8.2577765378713919E-2</v>
      </c>
      <c r="I4564" s="391">
        <v>0</v>
      </c>
      <c r="J4564" s="391">
        <v>0</v>
      </c>
      <c r="K4564" s="63" t="s">
        <v>64</v>
      </c>
      <c r="L4564" s="63" t="s">
        <v>41</v>
      </c>
      <c r="M4564" s="63" t="s">
        <v>429</v>
      </c>
      <c r="N4564" s="63" t="s">
        <v>64</v>
      </c>
      <c r="O4564" s="63" t="s">
        <v>426</v>
      </c>
      <c r="P4564" s="63" t="s">
        <v>46</v>
      </c>
      <c r="Q4564" s="63" t="s">
        <v>185</v>
      </c>
      <c r="T4564" s="386"/>
      <c r="U4564" s="386" t="s">
        <v>431</v>
      </c>
    </row>
    <row r="4565" spans="1:21">
      <c r="A4565" s="63" t="s">
        <v>64</v>
      </c>
      <c r="B4565" s="63" t="s">
        <v>17</v>
      </c>
      <c r="D4565" s="390">
        <v>45383</v>
      </c>
      <c r="E4565" s="63">
        <v>4</v>
      </c>
      <c r="F4565" s="63">
        <v>2024</v>
      </c>
      <c r="G4565" s="391">
        <v>0</v>
      </c>
      <c r="H4565" s="391">
        <v>8.3333333333333329E-2</v>
      </c>
      <c r="I4565" s="391">
        <v>0</v>
      </c>
      <c r="J4565" s="391">
        <v>0</v>
      </c>
      <c r="K4565" s="63" t="s">
        <v>64</v>
      </c>
      <c r="L4565" s="63" t="s">
        <v>41</v>
      </c>
      <c r="M4565" s="63" t="s">
        <v>429</v>
      </c>
      <c r="N4565" s="63" t="s">
        <v>64</v>
      </c>
      <c r="O4565" s="63" t="s">
        <v>426</v>
      </c>
      <c r="P4565" s="63" t="s">
        <v>46</v>
      </c>
      <c r="Q4565" s="63" t="s">
        <v>185</v>
      </c>
      <c r="T4565" s="386"/>
      <c r="U4565" s="386" t="s">
        <v>431</v>
      </c>
    </row>
    <row r="4566" spans="1:21">
      <c r="A4566" s="63" t="s">
        <v>64</v>
      </c>
      <c r="B4566" s="63" t="s">
        <v>17</v>
      </c>
      <c r="D4566" s="390">
        <v>45413</v>
      </c>
      <c r="E4566" s="63">
        <v>5</v>
      </c>
      <c r="F4566" s="63">
        <v>2024</v>
      </c>
      <c r="G4566" s="391">
        <v>0</v>
      </c>
      <c r="H4566" s="391">
        <v>8.3333333333333329E-2</v>
      </c>
      <c r="I4566" s="391">
        <v>0</v>
      </c>
      <c r="J4566" s="391">
        <v>0</v>
      </c>
      <c r="K4566" s="63" t="s">
        <v>64</v>
      </c>
      <c r="L4566" s="63" t="s">
        <v>41</v>
      </c>
      <c r="M4566" s="63" t="s">
        <v>429</v>
      </c>
      <c r="N4566" s="63" t="s">
        <v>64</v>
      </c>
      <c r="O4566" s="63" t="s">
        <v>426</v>
      </c>
      <c r="P4566" s="63" t="s">
        <v>46</v>
      </c>
      <c r="Q4566" s="63" t="s">
        <v>185</v>
      </c>
      <c r="T4566" s="386"/>
      <c r="U4566" s="386" t="s">
        <v>431</v>
      </c>
    </row>
    <row r="4567" spans="1:21">
      <c r="A4567" s="63" t="s">
        <v>64</v>
      </c>
      <c r="B4567" s="63" t="s">
        <v>17</v>
      </c>
      <c r="D4567" s="390">
        <v>45444</v>
      </c>
      <c r="E4567" s="63">
        <v>6</v>
      </c>
      <c r="F4567" s="63">
        <v>2024</v>
      </c>
      <c r="G4567" s="391">
        <v>0</v>
      </c>
      <c r="H4567" s="391">
        <v>8.3333333333333329E-2</v>
      </c>
      <c r="I4567" s="391">
        <v>0</v>
      </c>
      <c r="J4567" s="391">
        <v>0</v>
      </c>
      <c r="K4567" s="63" t="s">
        <v>64</v>
      </c>
      <c r="L4567" s="63" t="s">
        <v>41</v>
      </c>
      <c r="M4567" s="63" t="s">
        <v>429</v>
      </c>
      <c r="N4567" s="63" t="s">
        <v>64</v>
      </c>
      <c r="O4567" s="63" t="s">
        <v>426</v>
      </c>
      <c r="P4567" s="63" t="s">
        <v>46</v>
      </c>
      <c r="Q4567" s="63" t="s">
        <v>185</v>
      </c>
      <c r="T4567" s="386"/>
      <c r="U4567" s="386" t="s">
        <v>431</v>
      </c>
    </row>
    <row r="4568" spans="1:21">
      <c r="A4568" s="63" t="s">
        <v>64</v>
      </c>
      <c r="B4568" s="63" t="s">
        <v>17</v>
      </c>
      <c r="D4568" s="390">
        <v>45474</v>
      </c>
      <c r="E4568" s="63">
        <v>7</v>
      </c>
      <c r="F4568" s="63">
        <v>2024</v>
      </c>
      <c r="G4568" s="391">
        <v>0</v>
      </c>
      <c r="H4568" s="391">
        <v>8.3333333333333329E-2</v>
      </c>
      <c r="I4568" s="391">
        <v>0</v>
      </c>
      <c r="J4568" s="391">
        <v>0</v>
      </c>
      <c r="K4568" s="63" t="s">
        <v>64</v>
      </c>
      <c r="L4568" s="63" t="s">
        <v>41</v>
      </c>
      <c r="M4568" s="63" t="s">
        <v>429</v>
      </c>
      <c r="N4568" s="63" t="s">
        <v>64</v>
      </c>
      <c r="O4568" s="63" t="s">
        <v>426</v>
      </c>
      <c r="P4568" s="63" t="s">
        <v>46</v>
      </c>
      <c r="Q4568" s="63" t="s">
        <v>185</v>
      </c>
      <c r="T4568" s="386"/>
      <c r="U4568" s="386" t="s">
        <v>431</v>
      </c>
    </row>
    <row r="4569" spans="1:21">
      <c r="A4569" s="63" t="s">
        <v>64</v>
      </c>
      <c r="B4569" s="63" t="s">
        <v>17</v>
      </c>
      <c r="D4569" s="390">
        <v>45505</v>
      </c>
      <c r="E4569" s="63">
        <v>8</v>
      </c>
      <c r="F4569" s="63">
        <v>2024</v>
      </c>
      <c r="G4569" s="391">
        <v>0</v>
      </c>
      <c r="H4569" s="391">
        <v>8.3333333333333329E-2</v>
      </c>
      <c r="I4569" s="391">
        <v>0</v>
      </c>
      <c r="J4569" s="391">
        <v>0</v>
      </c>
      <c r="K4569" s="63" t="s">
        <v>64</v>
      </c>
      <c r="L4569" s="63" t="s">
        <v>41</v>
      </c>
      <c r="M4569" s="63" t="s">
        <v>429</v>
      </c>
      <c r="N4569" s="63" t="s">
        <v>64</v>
      </c>
      <c r="O4569" s="63" t="s">
        <v>426</v>
      </c>
      <c r="P4569" s="63" t="s">
        <v>46</v>
      </c>
      <c r="Q4569" s="63" t="s">
        <v>185</v>
      </c>
      <c r="T4569" s="386"/>
      <c r="U4569" s="386" t="s">
        <v>431</v>
      </c>
    </row>
    <row r="4570" spans="1:21">
      <c r="A4570" s="63" t="s">
        <v>64</v>
      </c>
      <c r="B4570" s="63" t="s">
        <v>17</v>
      </c>
      <c r="D4570" s="390">
        <v>45536</v>
      </c>
      <c r="E4570" s="63">
        <v>9</v>
      </c>
      <c r="F4570" s="63">
        <v>2024</v>
      </c>
      <c r="G4570" s="391">
        <v>0</v>
      </c>
      <c r="H4570" s="391">
        <v>8.3333333333333329E-2</v>
      </c>
      <c r="J4570" s="391">
        <v>0</v>
      </c>
      <c r="K4570" s="63" t="s">
        <v>64</v>
      </c>
      <c r="L4570" s="63" t="s">
        <v>41</v>
      </c>
      <c r="M4570" s="63" t="s">
        <v>429</v>
      </c>
      <c r="N4570" s="63" t="s">
        <v>64</v>
      </c>
      <c r="O4570" s="63" t="s">
        <v>426</v>
      </c>
      <c r="P4570" s="63" t="s">
        <v>46</v>
      </c>
      <c r="Q4570" s="63" t="s">
        <v>185</v>
      </c>
      <c r="T4570" s="386"/>
      <c r="U4570" s="386" t="s">
        <v>431</v>
      </c>
    </row>
    <row r="4571" spans="1:21">
      <c r="A4571" s="63" t="s">
        <v>64</v>
      </c>
      <c r="B4571" s="63" t="s">
        <v>17</v>
      </c>
      <c r="D4571" s="390">
        <v>45566</v>
      </c>
      <c r="E4571" s="63">
        <v>10</v>
      </c>
      <c r="F4571" s="63">
        <v>2024</v>
      </c>
      <c r="G4571" s="391">
        <v>0</v>
      </c>
      <c r="H4571" s="391">
        <v>9.9999999999999992E-2</v>
      </c>
      <c r="J4571" s="391">
        <v>0</v>
      </c>
      <c r="K4571" s="63" t="s">
        <v>64</v>
      </c>
      <c r="L4571" s="63" t="s">
        <v>41</v>
      </c>
      <c r="M4571" s="63" t="s">
        <v>429</v>
      </c>
      <c r="N4571" s="63" t="s">
        <v>64</v>
      </c>
      <c r="O4571" s="63" t="s">
        <v>426</v>
      </c>
      <c r="P4571" s="63" t="s">
        <v>46</v>
      </c>
      <c r="Q4571" s="63" t="s">
        <v>185</v>
      </c>
      <c r="T4571" s="386"/>
      <c r="U4571" s="386" t="s">
        <v>431</v>
      </c>
    </row>
    <row r="4572" spans="1:21">
      <c r="A4572" s="63" t="s">
        <v>64</v>
      </c>
      <c r="B4572" s="63" t="s">
        <v>17</v>
      </c>
      <c r="D4572" s="390">
        <v>45597</v>
      </c>
      <c r="E4572" s="63">
        <v>11</v>
      </c>
      <c r="F4572" s="63">
        <v>2024</v>
      </c>
      <c r="G4572" s="391">
        <v>0</v>
      </c>
      <c r="H4572" s="391">
        <v>9.9999999999999992E-2</v>
      </c>
      <c r="J4572" s="391">
        <v>0</v>
      </c>
      <c r="K4572" s="63" t="s">
        <v>64</v>
      </c>
      <c r="L4572" s="63" t="s">
        <v>41</v>
      </c>
      <c r="M4572" s="63" t="s">
        <v>429</v>
      </c>
      <c r="N4572" s="63" t="s">
        <v>64</v>
      </c>
      <c r="O4572" s="63" t="s">
        <v>426</v>
      </c>
      <c r="P4572" s="63" t="s">
        <v>46</v>
      </c>
      <c r="Q4572" s="63" t="s">
        <v>185</v>
      </c>
      <c r="T4572" s="386"/>
      <c r="U4572" s="386" t="s">
        <v>431</v>
      </c>
    </row>
    <row r="4573" spans="1:21">
      <c r="A4573" s="63" t="s">
        <v>64</v>
      </c>
      <c r="B4573" s="63" t="s">
        <v>17</v>
      </c>
      <c r="D4573" s="390">
        <v>45627</v>
      </c>
      <c r="E4573" s="63">
        <v>12</v>
      </c>
      <c r="F4573" s="63">
        <v>2024</v>
      </c>
      <c r="G4573" s="391">
        <v>0</v>
      </c>
      <c r="H4573" s="391">
        <v>9.9999999999999992E-2</v>
      </c>
      <c r="J4573" s="391">
        <v>0</v>
      </c>
      <c r="K4573" s="63" t="s">
        <v>64</v>
      </c>
      <c r="L4573" s="63" t="s">
        <v>41</v>
      </c>
      <c r="M4573" s="63" t="s">
        <v>429</v>
      </c>
      <c r="N4573" s="63" t="s">
        <v>64</v>
      </c>
      <c r="O4573" s="63" t="s">
        <v>426</v>
      </c>
      <c r="P4573" s="63" t="s">
        <v>46</v>
      </c>
      <c r="Q4573" s="63" t="s">
        <v>185</v>
      </c>
      <c r="T4573" s="386"/>
      <c r="U4573" s="386" t="s">
        <v>431</v>
      </c>
    </row>
    <row r="4574" spans="1:21">
      <c r="A4574" s="63" t="s">
        <v>64</v>
      </c>
      <c r="B4574" s="63" t="s">
        <v>132</v>
      </c>
      <c r="D4574" s="390">
        <v>45292</v>
      </c>
      <c r="E4574" s="63">
        <v>1</v>
      </c>
      <c r="F4574" s="63">
        <v>2024</v>
      </c>
      <c r="G4574" s="391">
        <v>0</v>
      </c>
      <c r="H4574" s="391">
        <v>3.4872367136281217E-2</v>
      </c>
      <c r="I4574" s="391">
        <v>0</v>
      </c>
      <c r="J4574" s="391">
        <v>0</v>
      </c>
      <c r="K4574" s="63" t="s">
        <v>64</v>
      </c>
      <c r="L4574" s="63" t="s">
        <v>41</v>
      </c>
      <c r="M4574" s="63" t="s">
        <v>429</v>
      </c>
      <c r="N4574" s="63" t="s">
        <v>64</v>
      </c>
      <c r="O4574" s="63" t="s">
        <v>426</v>
      </c>
      <c r="P4574" s="63" t="s">
        <v>46</v>
      </c>
      <c r="Q4574" s="63" t="s">
        <v>185</v>
      </c>
      <c r="T4574" s="386"/>
      <c r="U4574" s="386" t="s">
        <v>431</v>
      </c>
    </row>
    <row r="4575" spans="1:21">
      <c r="A4575" s="63" t="s">
        <v>64</v>
      </c>
      <c r="B4575" s="63" t="s">
        <v>132</v>
      </c>
      <c r="D4575" s="390">
        <v>45323</v>
      </c>
      <c r="E4575" s="63">
        <v>2</v>
      </c>
      <c r="F4575" s="63">
        <v>2024</v>
      </c>
      <c r="G4575" s="391">
        <v>0</v>
      </c>
      <c r="H4575" s="391">
        <v>8.2577765378713919E-2</v>
      </c>
      <c r="I4575" s="391">
        <v>0</v>
      </c>
      <c r="J4575" s="391">
        <v>0</v>
      </c>
      <c r="K4575" s="63" t="s">
        <v>64</v>
      </c>
      <c r="L4575" s="63" t="s">
        <v>41</v>
      </c>
      <c r="M4575" s="63" t="s">
        <v>429</v>
      </c>
      <c r="N4575" s="63" t="s">
        <v>64</v>
      </c>
      <c r="O4575" s="63" t="s">
        <v>426</v>
      </c>
      <c r="P4575" s="63" t="s">
        <v>46</v>
      </c>
      <c r="Q4575" s="63" t="s">
        <v>185</v>
      </c>
      <c r="T4575" s="386"/>
      <c r="U4575" s="386" t="s">
        <v>431</v>
      </c>
    </row>
    <row r="4576" spans="1:21">
      <c r="A4576" s="63" t="s">
        <v>64</v>
      </c>
      <c r="B4576" s="63" t="s">
        <v>132</v>
      </c>
      <c r="D4576" s="390">
        <v>45352</v>
      </c>
      <c r="E4576" s="63">
        <v>3</v>
      </c>
      <c r="F4576" s="63">
        <v>2024</v>
      </c>
      <c r="G4576" s="391">
        <v>0</v>
      </c>
      <c r="H4576" s="391">
        <v>8.2577765378713919E-2</v>
      </c>
      <c r="I4576" s="391">
        <v>0</v>
      </c>
      <c r="J4576" s="391">
        <v>0</v>
      </c>
      <c r="K4576" s="63" t="s">
        <v>64</v>
      </c>
      <c r="L4576" s="63" t="s">
        <v>41</v>
      </c>
      <c r="M4576" s="63" t="s">
        <v>429</v>
      </c>
      <c r="N4576" s="63" t="s">
        <v>64</v>
      </c>
      <c r="O4576" s="63" t="s">
        <v>426</v>
      </c>
      <c r="P4576" s="63" t="s">
        <v>46</v>
      </c>
      <c r="Q4576" s="63" t="s">
        <v>185</v>
      </c>
      <c r="T4576" s="386"/>
      <c r="U4576" s="386" t="s">
        <v>431</v>
      </c>
    </row>
    <row r="4577" spans="1:21">
      <c r="A4577" s="63" t="s">
        <v>64</v>
      </c>
      <c r="B4577" s="63" t="s">
        <v>132</v>
      </c>
      <c r="D4577" s="390">
        <v>45383</v>
      </c>
      <c r="E4577" s="63">
        <v>4</v>
      </c>
      <c r="F4577" s="63">
        <v>2024</v>
      </c>
      <c r="G4577" s="391">
        <v>0</v>
      </c>
      <c r="H4577" s="391">
        <v>8.3333333333333329E-2</v>
      </c>
      <c r="I4577" s="391">
        <v>0</v>
      </c>
      <c r="J4577" s="391">
        <v>0</v>
      </c>
      <c r="K4577" s="63" t="s">
        <v>64</v>
      </c>
      <c r="L4577" s="63" t="s">
        <v>41</v>
      </c>
      <c r="M4577" s="63" t="s">
        <v>429</v>
      </c>
      <c r="N4577" s="63" t="s">
        <v>64</v>
      </c>
      <c r="O4577" s="63" t="s">
        <v>426</v>
      </c>
      <c r="P4577" s="63" t="s">
        <v>46</v>
      </c>
      <c r="Q4577" s="63" t="s">
        <v>185</v>
      </c>
      <c r="T4577" s="386"/>
      <c r="U4577" s="386" t="s">
        <v>431</v>
      </c>
    </row>
    <row r="4578" spans="1:21">
      <c r="A4578" s="63" t="s">
        <v>64</v>
      </c>
      <c r="B4578" s="63" t="s">
        <v>132</v>
      </c>
      <c r="D4578" s="390">
        <v>45413</v>
      </c>
      <c r="E4578" s="63">
        <v>5</v>
      </c>
      <c r="F4578" s="63">
        <v>2024</v>
      </c>
      <c r="G4578" s="391">
        <v>0</v>
      </c>
      <c r="H4578" s="391">
        <v>8.3333333333333329E-2</v>
      </c>
      <c r="I4578" s="391">
        <v>0</v>
      </c>
      <c r="J4578" s="391">
        <v>0</v>
      </c>
      <c r="K4578" s="63" t="s">
        <v>64</v>
      </c>
      <c r="L4578" s="63" t="s">
        <v>41</v>
      </c>
      <c r="M4578" s="63" t="s">
        <v>429</v>
      </c>
      <c r="N4578" s="63" t="s">
        <v>64</v>
      </c>
      <c r="O4578" s="63" t="s">
        <v>426</v>
      </c>
      <c r="P4578" s="63" t="s">
        <v>46</v>
      </c>
      <c r="Q4578" s="63" t="s">
        <v>185</v>
      </c>
      <c r="T4578" s="386"/>
      <c r="U4578" s="386" t="s">
        <v>431</v>
      </c>
    </row>
    <row r="4579" spans="1:21">
      <c r="A4579" s="63" t="s">
        <v>64</v>
      </c>
      <c r="B4579" s="63" t="s">
        <v>132</v>
      </c>
      <c r="D4579" s="390">
        <v>45444</v>
      </c>
      <c r="E4579" s="63">
        <v>6</v>
      </c>
      <c r="F4579" s="63">
        <v>2024</v>
      </c>
      <c r="G4579" s="391">
        <v>0</v>
      </c>
      <c r="H4579" s="391">
        <v>8.3333333333333329E-2</v>
      </c>
      <c r="I4579" s="391">
        <v>0</v>
      </c>
      <c r="J4579" s="391">
        <v>0</v>
      </c>
      <c r="K4579" s="63" t="s">
        <v>64</v>
      </c>
      <c r="L4579" s="63" t="s">
        <v>41</v>
      </c>
      <c r="M4579" s="63" t="s">
        <v>429</v>
      </c>
      <c r="N4579" s="63" t="s">
        <v>64</v>
      </c>
      <c r="O4579" s="63" t="s">
        <v>426</v>
      </c>
      <c r="P4579" s="63" t="s">
        <v>46</v>
      </c>
      <c r="Q4579" s="63" t="s">
        <v>185</v>
      </c>
      <c r="T4579" s="386"/>
      <c r="U4579" s="386" t="s">
        <v>431</v>
      </c>
    </row>
    <row r="4580" spans="1:21">
      <c r="A4580" s="63" t="s">
        <v>64</v>
      </c>
      <c r="B4580" s="63" t="s">
        <v>132</v>
      </c>
      <c r="D4580" s="390">
        <v>45474</v>
      </c>
      <c r="E4580" s="63">
        <v>7</v>
      </c>
      <c r="F4580" s="63">
        <v>2024</v>
      </c>
      <c r="G4580" s="391">
        <v>0</v>
      </c>
      <c r="H4580" s="391">
        <v>8.3333333333333329E-2</v>
      </c>
      <c r="I4580" s="391">
        <v>0</v>
      </c>
      <c r="J4580" s="391">
        <v>0</v>
      </c>
      <c r="K4580" s="63" t="s">
        <v>64</v>
      </c>
      <c r="L4580" s="63" t="s">
        <v>41</v>
      </c>
      <c r="M4580" s="63" t="s">
        <v>429</v>
      </c>
      <c r="N4580" s="63" t="s">
        <v>64</v>
      </c>
      <c r="O4580" s="63" t="s">
        <v>426</v>
      </c>
      <c r="P4580" s="63" t="s">
        <v>46</v>
      </c>
      <c r="Q4580" s="63" t="s">
        <v>185</v>
      </c>
      <c r="T4580" s="386"/>
      <c r="U4580" s="386" t="s">
        <v>431</v>
      </c>
    </row>
    <row r="4581" spans="1:21">
      <c r="A4581" s="63" t="s">
        <v>64</v>
      </c>
      <c r="B4581" s="63" t="s">
        <v>132</v>
      </c>
      <c r="D4581" s="390">
        <v>45505</v>
      </c>
      <c r="E4581" s="63">
        <v>8</v>
      </c>
      <c r="F4581" s="63">
        <v>2024</v>
      </c>
      <c r="G4581" s="391">
        <v>0</v>
      </c>
      <c r="H4581" s="391">
        <v>8.3333333333333329E-2</v>
      </c>
      <c r="I4581" s="391">
        <v>0</v>
      </c>
      <c r="J4581" s="391">
        <v>0</v>
      </c>
      <c r="K4581" s="63" t="s">
        <v>64</v>
      </c>
      <c r="L4581" s="63" t="s">
        <v>41</v>
      </c>
      <c r="M4581" s="63" t="s">
        <v>429</v>
      </c>
      <c r="N4581" s="63" t="s">
        <v>64</v>
      </c>
      <c r="O4581" s="63" t="s">
        <v>426</v>
      </c>
      <c r="P4581" s="63" t="s">
        <v>46</v>
      </c>
      <c r="Q4581" s="63" t="s">
        <v>185</v>
      </c>
      <c r="T4581" s="386"/>
      <c r="U4581" s="386" t="s">
        <v>431</v>
      </c>
    </row>
    <row r="4582" spans="1:21">
      <c r="A4582" s="63" t="s">
        <v>64</v>
      </c>
      <c r="B4582" s="63" t="s">
        <v>132</v>
      </c>
      <c r="D4582" s="390">
        <v>45536</v>
      </c>
      <c r="E4582" s="63">
        <v>9</v>
      </c>
      <c r="F4582" s="63">
        <v>2024</v>
      </c>
      <c r="G4582" s="391">
        <v>0</v>
      </c>
      <c r="H4582" s="391">
        <v>8.3333333333333329E-2</v>
      </c>
      <c r="J4582" s="391">
        <v>0</v>
      </c>
      <c r="K4582" s="63" t="s">
        <v>64</v>
      </c>
      <c r="L4582" s="63" t="s">
        <v>41</v>
      </c>
      <c r="M4582" s="63" t="s">
        <v>429</v>
      </c>
      <c r="N4582" s="63" t="s">
        <v>64</v>
      </c>
      <c r="O4582" s="63" t="s">
        <v>426</v>
      </c>
      <c r="P4582" s="63" t="s">
        <v>46</v>
      </c>
      <c r="Q4582" s="63" t="s">
        <v>185</v>
      </c>
      <c r="T4582" s="386"/>
      <c r="U4582" s="386" t="s">
        <v>431</v>
      </c>
    </row>
    <row r="4583" spans="1:21">
      <c r="A4583" s="63" t="s">
        <v>64</v>
      </c>
      <c r="B4583" s="63" t="s">
        <v>132</v>
      </c>
      <c r="D4583" s="390">
        <v>45566</v>
      </c>
      <c r="E4583" s="63">
        <v>10</v>
      </c>
      <c r="F4583" s="63">
        <v>2024</v>
      </c>
      <c r="G4583" s="391">
        <v>0</v>
      </c>
      <c r="H4583" s="391">
        <v>9.9999999999999992E-2</v>
      </c>
      <c r="J4583" s="391">
        <v>0</v>
      </c>
      <c r="K4583" s="63" t="s">
        <v>64</v>
      </c>
      <c r="L4583" s="63" t="s">
        <v>41</v>
      </c>
      <c r="M4583" s="63" t="s">
        <v>429</v>
      </c>
      <c r="N4583" s="63" t="s">
        <v>64</v>
      </c>
      <c r="O4583" s="63" t="s">
        <v>426</v>
      </c>
      <c r="P4583" s="63" t="s">
        <v>46</v>
      </c>
      <c r="Q4583" s="63" t="s">
        <v>185</v>
      </c>
      <c r="T4583" s="386"/>
      <c r="U4583" s="386" t="s">
        <v>431</v>
      </c>
    </row>
    <row r="4584" spans="1:21">
      <c r="A4584" s="63" t="s">
        <v>64</v>
      </c>
      <c r="B4584" s="63" t="s">
        <v>132</v>
      </c>
      <c r="D4584" s="390">
        <v>45597</v>
      </c>
      <c r="E4584" s="63">
        <v>11</v>
      </c>
      <c r="F4584" s="63">
        <v>2024</v>
      </c>
      <c r="G4584" s="391">
        <v>0</v>
      </c>
      <c r="H4584" s="391">
        <v>9.9999999999999992E-2</v>
      </c>
      <c r="J4584" s="391">
        <v>0</v>
      </c>
      <c r="K4584" s="63" t="s">
        <v>64</v>
      </c>
      <c r="L4584" s="63" t="s">
        <v>41</v>
      </c>
      <c r="M4584" s="63" t="s">
        <v>429</v>
      </c>
      <c r="N4584" s="63" t="s">
        <v>64</v>
      </c>
      <c r="O4584" s="63" t="s">
        <v>426</v>
      </c>
      <c r="P4584" s="63" t="s">
        <v>46</v>
      </c>
      <c r="Q4584" s="63" t="s">
        <v>185</v>
      </c>
      <c r="T4584" s="386"/>
      <c r="U4584" s="386" t="s">
        <v>431</v>
      </c>
    </row>
    <row r="4585" spans="1:21">
      <c r="A4585" s="63" t="s">
        <v>64</v>
      </c>
      <c r="B4585" s="63" t="s">
        <v>132</v>
      </c>
      <c r="D4585" s="390">
        <v>45627</v>
      </c>
      <c r="E4585" s="63">
        <v>12</v>
      </c>
      <c r="F4585" s="63">
        <v>2024</v>
      </c>
      <c r="G4585" s="391">
        <v>0</v>
      </c>
      <c r="H4585" s="391">
        <v>9.9999999999999992E-2</v>
      </c>
      <c r="J4585" s="391">
        <v>0</v>
      </c>
      <c r="K4585" s="63" t="s">
        <v>64</v>
      </c>
      <c r="L4585" s="63" t="s">
        <v>41</v>
      </c>
      <c r="M4585" s="63" t="s">
        <v>429</v>
      </c>
      <c r="N4585" s="63" t="s">
        <v>64</v>
      </c>
      <c r="O4585" s="63" t="s">
        <v>426</v>
      </c>
      <c r="P4585" s="63" t="s">
        <v>46</v>
      </c>
      <c r="Q4585" s="63" t="s">
        <v>185</v>
      </c>
      <c r="T4585" s="386"/>
      <c r="U4585" s="386" t="s">
        <v>431</v>
      </c>
    </row>
    <row r="4586" spans="1:21">
      <c r="A4586" s="63" t="s">
        <v>64</v>
      </c>
      <c r="B4586" s="63" t="s">
        <v>13</v>
      </c>
      <c r="D4586" s="390">
        <v>45292</v>
      </c>
      <c r="E4586" s="63">
        <v>1</v>
      </c>
      <c r="F4586" s="63">
        <v>2024</v>
      </c>
      <c r="G4586" s="391">
        <v>0</v>
      </c>
      <c r="H4586" s="391">
        <v>3.4872367136281217E-2</v>
      </c>
      <c r="I4586" s="391">
        <v>0</v>
      </c>
      <c r="J4586" s="391">
        <v>0</v>
      </c>
      <c r="K4586" s="63" t="s">
        <v>64</v>
      </c>
      <c r="L4586" s="63" t="s">
        <v>41</v>
      </c>
      <c r="M4586" s="63" t="s">
        <v>429</v>
      </c>
      <c r="N4586" s="63" t="s">
        <v>64</v>
      </c>
      <c r="O4586" s="63" t="s">
        <v>426</v>
      </c>
      <c r="P4586" s="63" t="s">
        <v>46</v>
      </c>
      <c r="Q4586" s="63" t="s">
        <v>185</v>
      </c>
      <c r="T4586" s="386"/>
      <c r="U4586" s="386" t="s">
        <v>431</v>
      </c>
    </row>
    <row r="4587" spans="1:21">
      <c r="A4587" s="63" t="s">
        <v>64</v>
      </c>
      <c r="B4587" s="63" t="s">
        <v>13</v>
      </c>
      <c r="D4587" s="390">
        <v>45323</v>
      </c>
      <c r="E4587" s="63">
        <v>2</v>
      </c>
      <c r="F4587" s="63">
        <v>2024</v>
      </c>
      <c r="G4587" s="391">
        <v>0</v>
      </c>
      <c r="H4587" s="391">
        <v>8.2577765378713919E-2</v>
      </c>
      <c r="I4587" s="391">
        <v>0</v>
      </c>
      <c r="J4587" s="391">
        <v>0</v>
      </c>
      <c r="K4587" s="63" t="s">
        <v>64</v>
      </c>
      <c r="L4587" s="63" t="s">
        <v>41</v>
      </c>
      <c r="M4587" s="63" t="s">
        <v>429</v>
      </c>
      <c r="N4587" s="63" t="s">
        <v>64</v>
      </c>
      <c r="O4587" s="63" t="s">
        <v>426</v>
      </c>
      <c r="P4587" s="63" t="s">
        <v>46</v>
      </c>
      <c r="Q4587" s="63" t="s">
        <v>185</v>
      </c>
      <c r="T4587" s="386"/>
      <c r="U4587" s="386" t="s">
        <v>431</v>
      </c>
    </row>
    <row r="4588" spans="1:21">
      <c r="A4588" s="63" t="s">
        <v>64</v>
      </c>
      <c r="B4588" s="63" t="s">
        <v>13</v>
      </c>
      <c r="D4588" s="390">
        <v>45352</v>
      </c>
      <c r="E4588" s="63">
        <v>3</v>
      </c>
      <c r="F4588" s="63">
        <v>2024</v>
      </c>
      <c r="G4588" s="391">
        <v>0</v>
      </c>
      <c r="H4588" s="391">
        <v>8.2577765378713919E-2</v>
      </c>
      <c r="I4588" s="391">
        <v>0</v>
      </c>
      <c r="J4588" s="391">
        <v>0</v>
      </c>
      <c r="K4588" s="63" t="s">
        <v>64</v>
      </c>
      <c r="L4588" s="63" t="s">
        <v>41</v>
      </c>
      <c r="M4588" s="63" t="s">
        <v>429</v>
      </c>
      <c r="N4588" s="63" t="s">
        <v>64</v>
      </c>
      <c r="O4588" s="63" t="s">
        <v>426</v>
      </c>
      <c r="P4588" s="63" t="s">
        <v>46</v>
      </c>
      <c r="Q4588" s="63" t="s">
        <v>185</v>
      </c>
      <c r="T4588" s="386"/>
      <c r="U4588" s="386" t="s">
        <v>431</v>
      </c>
    </row>
    <row r="4589" spans="1:21">
      <c r="A4589" s="63" t="s">
        <v>64</v>
      </c>
      <c r="B4589" s="63" t="s">
        <v>13</v>
      </c>
      <c r="D4589" s="390">
        <v>45383</v>
      </c>
      <c r="E4589" s="63">
        <v>4</v>
      </c>
      <c r="F4589" s="63">
        <v>2024</v>
      </c>
      <c r="G4589" s="391">
        <v>0</v>
      </c>
      <c r="H4589" s="391">
        <v>8.3333333333333329E-2</v>
      </c>
      <c r="I4589" s="391">
        <v>0</v>
      </c>
      <c r="J4589" s="391">
        <v>0</v>
      </c>
      <c r="K4589" s="63" t="s">
        <v>64</v>
      </c>
      <c r="L4589" s="63" t="s">
        <v>41</v>
      </c>
      <c r="M4589" s="63" t="s">
        <v>429</v>
      </c>
      <c r="N4589" s="63" t="s">
        <v>64</v>
      </c>
      <c r="O4589" s="63" t="s">
        <v>426</v>
      </c>
      <c r="P4589" s="63" t="s">
        <v>46</v>
      </c>
      <c r="Q4589" s="63" t="s">
        <v>185</v>
      </c>
      <c r="T4589" s="386"/>
      <c r="U4589" s="386" t="s">
        <v>431</v>
      </c>
    </row>
    <row r="4590" spans="1:21">
      <c r="A4590" s="63" t="s">
        <v>64</v>
      </c>
      <c r="B4590" s="63" t="s">
        <v>13</v>
      </c>
      <c r="D4590" s="390">
        <v>45413</v>
      </c>
      <c r="E4590" s="63">
        <v>5</v>
      </c>
      <c r="F4590" s="63">
        <v>2024</v>
      </c>
      <c r="G4590" s="391">
        <v>0</v>
      </c>
      <c r="H4590" s="391">
        <v>8.3333333333333329E-2</v>
      </c>
      <c r="I4590" s="391">
        <v>0</v>
      </c>
      <c r="J4590" s="391">
        <v>0</v>
      </c>
      <c r="K4590" s="63" t="s">
        <v>64</v>
      </c>
      <c r="L4590" s="63" t="s">
        <v>41</v>
      </c>
      <c r="M4590" s="63" t="s">
        <v>429</v>
      </c>
      <c r="N4590" s="63" t="s">
        <v>64</v>
      </c>
      <c r="O4590" s="63" t="s">
        <v>426</v>
      </c>
      <c r="P4590" s="63" t="s">
        <v>46</v>
      </c>
      <c r="Q4590" s="63" t="s">
        <v>185</v>
      </c>
      <c r="T4590" s="386"/>
      <c r="U4590" s="386" t="s">
        <v>431</v>
      </c>
    </row>
    <row r="4591" spans="1:21">
      <c r="A4591" s="63" t="s">
        <v>64</v>
      </c>
      <c r="B4591" s="63" t="s">
        <v>13</v>
      </c>
      <c r="D4591" s="390">
        <v>45444</v>
      </c>
      <c r="E4591" s="63">
        <v>6</v>
      </c>
      <c r="F4591" s="63">
        <v>2024</v>
      </c>
      <c r="G4591" s="391">
        <v>0</v>
      </c>
      <c r="H4591" s="391">
        <v>8.3333333333333329E-2</v>
      </c>
      <c r="I4591" s="391">
        <v>0</v>
      </c>
      <c r="J4591" s="391">
        <v>0</v>
      </c>
      <c r="K4591" s="63" t="s">
        <v>64</v>
      </c>
      <c r="L4591" s="63" t="s">
        <v>41</v>
      </c>
      <c r="M4591" s="63" t="s">
        <v>429</v>
      </c>
      <c r="N4591" s="63" t="s">
        <v>64</v>
      </c>
      <c r="O4591" s="63" t="s">
        <v>426</v>
      </c>
      <c r="P4591" s="63" t="s">
        <v>46</v>
      </c>
      <c r="Q4591" s="63" t="s">
        <v>185</v>
      </c>
      <c r="T4591" s="386"/>
      <c r="U4591" s="386" t="s">
        <v>431</v>
      </c>
    </row>
    <row r="4592" spans="1:21">
      <c r="A4592" s="63" t="s">
        <v>64</v>
      </c>
      <c r="B4592" s="63" t="s">
        <v>13</v>
      </c>
      <c r="D4592" s="390">
        <v>45474</v>
      </c>
      <c r="E4592" s="63">
        <v>7</v>
      </c>
      <c r="F4592" s="63">
        <v>2024</v>
      </c>
      <c r="G4592" s="391">
        <v>0</v>
      </c>
      <c r="H4592" s="391">
        <v>8.3333333333333329E-2</v>
      </c>
      <c r="I4592" s="391">
        <v>0</v>
      </c>
      <c r="J4592" s="391">
        <v>0</v>
      </c>
      <c r="K4592" s="63" t="s">
        <v>64</v>
      </c>
      <c r="L4592" s="63" t="s">
        <v>41</v>
      </c>
      <c r="M4592" s="63" t="s">
        <v>429</v>
      </c>
      <c r="N4592" s="63" t="s">
        <v>64</v>
      </c>
      <c r="O4592" s="63" t="s">
        <v>426</v>
      </c>
      <c r="P4592" s="63" t="s">
        <v>46</v>
      </c>
      <c r="Q4592" s="63" t="s">
        <v>185</v>
      </c>
      <c r="T4592" s="386"/>
      <c r="U4592" s="386" t="s">
        <v>431</v>
      </c>
    </row>
    <row r="4593" spans="1:21">
      <c r="A4593" s="63" t="s">
        <v>64</v>
      </c>
      <c r="B4593" s="63" t="s">
        <v>13</v>
      </c>
      <c r="D4593" s="390">
        <v>45505</v>
      </c>
      <c r="E4593" s="63">
        <v>8</v>
      </c>
      <c r="F4593" s="63">
        <v>2024</v>
      </c>
      <c r="G4593" s="391">
        <v>0</v>
      </c>
      <c r="H4593" s="391">
        <v>8.3333333333333329E-2</v>
      </c>
      <c r="I4593" s="391">
        <v>0</v>
      </c>
      <c r="J4593" s="391">
        <v>0</v>
      </c>
      <c r="K4593" s="63" t="s">
        <v>64</v>
      </c>
      <c r="L4593" s="63" t="s">
        <v>41</v>
      </c>
      <c r="M4593" s="63" t="s">
        <v>429</v>
      </c>
      <c r="N4593" s="63" t="s">
        <v>64</v>
      </c>
      <c r="O4593" s="63" t="s">
        <v>426</v>
      </c>
      <c r="P4593" s="63" t="s">
        <v>46</v>
      </c>
      <c r="Q4593" s="63" t="s">
        <v>185</v>
      </c>
      <c r="T4593" s="386"/>
      <c r="U4593" s="386" t="s">
        <v>431</v>
      </c>
    </row>
    <row r="4594" spans="1:21">
      <c r="A4594" s="63" t="s">
        <v>64</v>
      </c>
      <c r="B4594" s="63" t="s">
        <v>13</v>
      </c>
      <c r="D4594" s="390">
        <v>45536</v>
      </c>
      <c r="E4594" s="63">
        <v>9</v>
      </c>
      <c r="F4594" s="63">
        <v>2024</v>
      </c>
      <c r="G4594" s="391">
        <v>0</v>
      </c>
      <c r="H4594" s="391">
        <v>8.3333333333333329E-2</v>
      </c>
      <c r="J4594" s="391">
        <v>0</v>
      </c>
      <c r="K4594" s="63" t="s">
        <v>64</v>
      </c>
      <c r="L4594" s="63" t="s">
        <v>41</v>
      </c>
      <c r="M4594" s="63" t="s">
        <v>429</v>
      </c>
      <c r="N4594" s="63" t="s">
        <v>64</v>
      </c>
      <c r="O4594" s="63" t="s">
        <v>426</v>
      </c>
      <c r="P4594" s="63" t="s">
        <v>46</v>
      </c>
      <c r="Q4594" s="63" t="s">
        <v>185</v>
      </c>
      <c r="T4594" s="386"/>
      <c r="U4594" s="386" t="s">
        <v>431</v>
      </c>
    </row>
    <row r="4595" spans="1:21">
      <c r="A4595" s="63" t="s">
        <v>64</v>
      </c>
      <c r="B4595" s="63" t="s">
        <v>13</v>
      </c>
      <c r="D4595" s="390">
        <v>45566</v>
      </c>
      <c r="E4595" s="63">
        <v>10</v>
      </c>
      <c r="F4595" s="63">
        <v>2024</v>
      </c>
      <c r="G4595" s="391">
        <v>0</v>
      </c>
      <c r="H4595" s="391">
        <v>9.9999999999999992E-2</v>
      </c>
      <c r="J4595" s="391">
        <v>0</v>
      </c>
      <c r="K4595" s="63" t="s">
        <v>64</v>
      </c>
      <c r="L4595" s="63" t="s">
        <v>41</v>
      </c>
      <c r="M4595" s="63" t="s">
        <v>429</v>
      </c>
      <c r="N4595" s="63" t="s">
        <v>64</v>
      </c>
      <c r="O4595" s="63" t="s">
        <v>426</v>
      </c>
      <c r="P4595" s="63" t="s">
        <v>46</v>
      </c>
      <c r="Q4595" s="63" t="s">
        <v>185</v>
      </c>
      <c r="T4595" s="386"/>
      <c r="U4595" s="386" t="s">
        <v>431</v>
      </c>
    </row>
    <row r="4596" spans="1:21">
      <c r="A4596" s="63" t="s">
        <v>64</v>
      </c>
      <c r="B4596" s="63" t="s">
        <v>13</v>
      </c>
      <c r="D4596" s="390">
        <v>45597</v>
      </c>
      <c r="E4596" s="63">
        <v>11</v>
      </c>
      <c r="F4596" s="63">
        <v>2024</v>
      </c>
      <c r="G4596" s="391">
        <v>0</v>
      </c>
      <c r="H4596" s="391">
        <v>9.9999999999999992E-2</v>
      </c>
      <c r="J4596" s="391">
        <v>0</v>
      </c>
      <c r="K4596" s="63" t="s">
        <v>64</v>
      </c>
      <c r="L4596" s="63" t="s">
        <v>41</v>
      </c>
      <c r="M4596" s="63" t="s">
        <v>429</v>
      </c>
      <c r="N4596" s="63" t="s">
        <v>64</v>
      </c>
      <c r="O4596" s="63" t="s">
        <v>426</v>
      </c>
      <c r="P4596" s="63" t="s">
        <v>46</v>
      </c>
      <c r="Q4596" s="63" t="s">
        <v>185</v>
      </c>
      <c r="T4596" s="386"/>
      <c r="U4596" s="386" t="s">
        <v>431</v>
      </c>
    </row>
    <row r="4597" spans="1:21">
      <c r="A4597" s="63" t="s">
        <v>64</v>
      </c>
      <c r="B4597" s="63" t="s">
        <v>13</v>
      </c>
      <c r="D4597" s="390">
        <v>45627</v>
      </c>
      <c r="E4597" s="63">
        <v>12</v>
      </c>
      <c r="F4597" s="63">
        <v>2024</v>
      </c>
      <c r="G4597" s="391">
        <v>0</v>
      </c>
      <c r="H4597" s="391">
        <v>9.9999999999999992E-2</v>
      </c>
      <c r="J4597" s="391">
        <v>0</v>
      </c>
      <c r="K4597" s="63" t="s">
        <v>64</v>
      </c>
      <c r="L4597" s="63" t="s">
        <v>41</v>
      </c>
      <c r="M4597" s="63" t="s">
        <v>429</v>
      </c>
      <c r="N4597" s="63" t="s">
        <v>64</v>
      </c>
      <c r="O4597" s="63" t="s">
        <v>426</v>
      </c>
      <c r="P4597" s="63" t="s">
        <v>46</v>
      </c>
      <c r="Q4597" s="63" t="s">
        <v>185</v>
      </c>
      <c r="T4597" s="386"/>
      <c r="U4597" s="386" t="s">
        <v>431</v>
      </c>
    </row>
    <row r="4598" spans="1:21">
      <c r="A4598" s="63" t="s">
        <v>64</v>
      </c>
      <c r="B4598" s="63" t="s">
        <v>14</v>
      </c>
      <c r="D4598" s="390">
        <v>45292</v>
      </c>
      <c r="E4598" s="63">
        <v>1</v>
      </c>
      <c r="F4598" s="63">
        <v>2024</v>
      </c>
      <c r="G4598" s="391">
        <v>0</v>
      </c>
      <c r="H4598" s="391">
        <v>3.4872367136281217E-2</v>
      </c>
      <c r="I4598" s="391">
        <v>0</v>
      </c>
      <c r="J4598" s="391">
        <v>0</v>
      </c>
      <c r="K4598" s="63" t="s">
        <v>64</v>
      </c>
      <c r="L4598" s="63" t="s">
        <v>41</v>
      </c>
      <c r="M4598" s="63" t="s">
        <v>429</v>
      </c>
      <c r="N4598" s="63" t="s">
        <v>64</v>
      </c>
      <c r="O4598" s="63" t="s">
        <v>426</v>
      </c>
      <c r="P4598" s="63" t="s">
        <v>46</v>
      </c>
      <c r="Q4598" s="63" t="s">
        <v>185</v>
      </c>
      <c r="T4598" s="386"/>
      <c r="U4598" s="386" t="s">
        <v>431</v>
      </c>
    </row>
    <row r="4599" spans="1:21">
      <c r="A4599" s="63" t="s">
        <v>64</v>
      </c>
      <c r="B4599" s="63" t="s">
        <v>14</v>
      </c>
      <c r="D4599" s="390">
        <v>45323</v>
      </c>
      <c r="E4599" s="63">
        <v>2</v>
      </c>
      <c r="F4599" s="63">
        <v>2024</v>
      </c>
      <c r="G4599" s="391">
        <v>0</v>
      </c>
      <c r="H4599" s="391">
        <v>8.2577765378713919E-2</v>
      </c>
      <c r="I4599" s="391">
        <v>0</v>
      </c>
      <c r="J4599" s="391">
        <v>0</v>
      </c>
      <c r="K4599" s="63" t="s">
        <v>64</v>
      </c>
      <c r="L4599" s="63" t="s">
        <v>41</v>
      </c>
      <c r="M4599" s="63" t="s">
        <v>429</v>
      </c>
      <c r="N4599" s="63" t="s">
        <v>64</v>
      </c>
      <c r="O4599" s="63" t="s">
        <v>426</v>
      </c>
      <c r="P4599" s="63" t="s">
        <v>46</v>
      </c>
      <c r="Q4599" s="63" t="s">
        <v>185</v>
      </c>
      <c r="T4599" s="386"/>
      <c r="U4599" s="386" t="s">
        <v>431</v>
      </c>
    </row>
    <row r="4600" spans="1:21">
      <c r="A4600" s="63" t="s">
        <v>64</v>
      </c>
      <c r="B4600" s="63" t="s">
        <v>14</v>
      </c>
      <c r="D4600" s="390">
        <v>45352</v>
      </c>
      <c r="E4600" s="63">
        <v>3</v>
      </c>
      <c r="F4600" s="63">
        <v>2024</v>
      </c>
      <c r="G4600" s="391">
        <v>0</v>
      </c>
      <c r="H4600" s="391">
        <v>8.2577765378713919E-2</v>
      </c>
      <c r="I4600" s="391">
        <v>0</v>
      </c>
      <c r="J4600" s="391">
        <v>0</v>
      </c>
      <c r="K4600" s="63" t="s">
        <v>64</v>
      </c>
      <c r="L4600" s="63" t="s">
        <v>41</v>
      </c>
      <c r="M4600" s="63" t="s">
        <v>429</v>
      </c>
      <c r="N4600" s="63" t="s">
        <v>64</v>
      </c>
      <c r="O4600" s="63" t="s">
        <v>426</v>
      </c>
      <c r="P4600" s="63" t="s">
        <v>46</v>
      </c>
      <c r="Q4600" s="63" t="s">
        <v>185</v>
      </c>
      <c r="T4600" s="386"/>
      <c r="U4600" s="386" t="s">
        <v>431</v>
      </c>
    </row>
    <row r="4601" spans="1:21">
      <c r="A4601" s="63" t="s">
        <v>64</v>
      </c>
      <c r="B4601" s="63" t="s">
        <v>14</v>
      </c>
      <c r="D4601" s="390">
        <v>45383</v>
      </c>
      <c r="E4601" s="63">
        <v>4</v>
      </c>
      <c r="F4601" s="63">
        <v>2024</v>
      </c>
      <c r="G4601" s="391">
        <v>0</v>
      </c>
      <c r="H4601" s="391">
        <v>8.3333333333333329E-2</v>
      </c>
      <c r="I4601" s="391">
        <v>0</v>
      </c>
      <c r="J4601" s="391">
        <v>0</v>
      </c>
      <c r="K4601" s="63" t="s">
        <v>64</v>
      </c>
      <c r="L4601" s="63" t="s">
        <v>41</v>
      </c>
      <c r="M4601" s="63" t="s">
        <v>429</v>
      </c>
      <c r="N4601" s="63" t="s">
        <v>64</v>
      </c>
      <c r="O4601" s="63" t="s">
        <v>426</v>
      </c>
      <c r="P4601" s="63" t="s">
        <v>46</v>
      </c>
      <c r="Q4601" s="63" t="s">
        <v>185</v>
      </c>
      <c r="T4601" s="386"/>
      <c r="U4601" s="386" t="s">
        <v>431</v>
      </c>
    </row>
    <row r="4602" spans="1:21">
      <c r="A4602" s="63" t="s">
        <v>64</v>
      </c>
      <c r="B4602" s="63" t="s">
        <v>14</v>
      </c>
      <c r="D4602" s="390">
        <v>45413</v>
      </c>
      <c r="E4602" s="63">
        <v>5</v>
      </c>
      <c r="F4602" s="63">
        <v>2024</v>
      </c>
      <c r="G4602" s="391">
        <v>0</v>
      </c>
      <c r="H4602" s="391">
        <v>8.3333333333333329E-2</v>
      </c>
      <c r="I4602" s="391">
        <v>0</v>
      </c>
      <c r="J4602" s="391">
        <v>0</v>
      </c>
      <c r="K4602" s="63" t="s">
        <v>64</v>
      </c>
      <c r="L4602" s="63" t="s">
        <v>41</v>
      </c>
      <c r="M4602" s="63" t="s">
        <v>429</v>
      </c>
      <c r="N4602" s="63" t="s">
        <v>64</v>
      </c>
      <c r="O4602" s="63" t="s">
        <v>426</v>
      </c>
      <c r="P4602" s="63" t="s">
        <v>46</v>
      </c>
      <c r="Q4602" s="63" t="s">
        <v>185</v>
      </c>
      <c r="T4602" s="386"/>
      <c r="U4602" s="386" t="s">
        <v>431</v>
      </c>
    </row>
    <row r="4603" spans="1:21">
      <c r="A4603" s="63" t="s">
        <v>64</v>
      </c>
      <c r="B4603" s="63" t="s">
        <v>14</v>
      </c>
      <c r="D4603" s="390">
        <v>45444</v>
      </c>
      <c r="E4603" s="63">
        <v>6</v>
      </c>
      <c r="F4603" s="63">
        <v>2024</v>
      </c>
      <c r="G4603" s="391">
        <v>0</v>
      </c>
      <c r="H4603" s="391">
        <v>8.3333333333333329E-2</v>
      </c>
      <c r="I4603" s="391">
        <v>0</v>
      </c>
      <c r="J4603" s="391">
        <v>0</v>
      </c>
      <c r="K4603" s="63" t="s">
        <v>64</v>
      </c>
      <c r="L4603" s="63" t="s">
        <v>41</v>
      </c>
      <c r="M4603" s="63" t="s">
        <v>429</v>
      </c>
      <c r="N4603" s="63" t="s">
        <v>64</v>
      </c>
      <c r="O4603" s="63" t="s">
        <v>426</v>
      </c>
      <c r="P4603" s="63" t="s">
        <v>46</v>
      </c>
      <c r="Q4603" s="63" t="s">
        <v>185</v>
      </c>
      <c r="T4603" s="386"/>
      <c r="U4603" s="386" t="s">
        <v>431</v>
      </c>
    </row>
    <row r="4604" spans="1:21">
      <c r="A4604" s="63" t="s">
        <v>64</v>
      </c>
      <c r="B4604" s="63" t="s">
        <v>14</v>
      </c>
      <c r="D4604" s="390">
        <v>45474</v>
      </c>
      <c r="E4604" s="63">
        <v>7</v>
      </c>
      <c r="F4604" s="63">
        <v>2024</v>
      </c>
      <c r="G4604" s="391">
        <v>0</v>
      </c>
      <c r="H4604" s="391">
        <v>8.3333333333333329E-2</v>
      </c>
      <c r="I4604" s="391">
        <v>0</v>
      </c>
      <c r="J4604" s="391">
        <v>0</v>
      </c>
      <c r="K4604" s="63" t="s">
        <v>64</v>
      </c>
      <c r="L4604" s="63" t="s">
        <v>41</v>
      </c>
      <c r="M4604" s="63" t="s">
        <v>429</v>
      </c>
      <c r="N4604" s="63" t="s">
        <v>64</v>
      </c>
      <c r="O4604" s="63" t="s">
        <v>426</v>
      </c>
      <c r="P4604" s="63" t="s">
        <v>46</v>
      </c>
      <c r="Q4604" s="63" t="s">
        <v>185</v>
      </c>
      <c r="T4604" s="386"/>
      <c r="U4604" s="386" t="s">
        <v>431</v>
      </c>
    </row>
    <row r="4605" spans="1:21">
      <c r="A4605" s="63" t="s">
        <v>64</v>
      </c>
      <c r="B4605" s="63" t="s">
        <v>14</v>
      </c>
      <c r="D4605" s="390">
        <v>45505</v>
      </c>
      <c r="E4605" s="63">
        <v>8</v>
      </c>
      <c r="F4605" s="63">
        <v>2024</v>
      </c>
      <c r="G4605" s="391">
        <v>0</v>
      </c>
      <c r="H4605" s="391">
        <v>8.3333333333333329E-2</v>
      </c>
      <c r="I4605" s="391">
        <v>0</v>
      </c>
      <c r="J4605" s="391">
        <v>0</v>
      </c>
      <c r="K4605" s="63" t="s">
        <v>64</v>
      </c>
      <c r="L4605" s="63" t="s">
        <v>41</v>
      </c>
      <c r="M4605" s="63" t="s">
        <v>429</v>
      </c>
      <c r="N4605" s="63" t="s">
        <v>64</v>
      </c>
      <c r="O4605" s="63" t="s">
        <v>426</v>
      </c>
      <c r="P4605" s="63" t="s">
        <v>46</v>
      </c>
      <c r="Q4605" s="63" t="s">
        <v>185</v>
      </c>
      <c r="T4605" s="386"/>
      <c r="U4605" s="386" t="s">
        <v>431</v>
      </c>
    </row>
    <row r="4606" spans="1:21">
      <c r="A4606" s="63" t="s">
        <v>64</v>
      </c>
      <c r="B4606" s="63" t="s">
        <v>14</v>
      </c>
      <c r="D4606" s="390">
        <v>45536</v>
      </c>
      <c r="E4606" s="63">
        <v>9</v>
      </c>
      <c r="F4606" s="63">
        <v>2024</v>
      </c>
      <c r="G4606" s="391">
        <v>0</v>
      </c>
      <c r="H4606" s="391">
        <v>8.3333333333333329E-2</v>
      </c>
      <c r="J4606" s="391">
        <v>0</v>
      </c>
      <c r="K4606" s="63" t="s">
        <v>64</v>
      </c>
      <c r="L4606" s="63" t="s">
        <v>41</v>
      </c>
      <c r="M4606" s="63" t="s">
        <v>429</v>
      </c>
      <c r="N4606" s="63" t="s">
        <v>64</v>
      </c>
      <c r="O4606" s="63" t="s">
        <v>426</v>
      </c>
      <c r="P4606" s="63" t="s">
        <v>46</v>
      </c>
      <c r="Q4606" s="63" t="s">
        <v>185</v>
      </c>
      <c r="T4606" s="386"/>
      <c r="U4606" s="386" t="s">
        <v>431</v>
      </c>
    </row>
    <row r="4607" spans="1:21">
      <c r="A4607" s="63" t="s">
        <v>64</v>
      </c>
      <c r="B4607" s="63" t="s">
        <v>14</v>
      </c>
      <c r="D4607" s="390">
        <v>45566</v>
      </c>
      <c r="E4607" s="63">
        <v>10</v>
      </c>
      <c r="F4607" s="63">
        <v>2024</v>
      </c>
      <c r="G4607" s="391">
        <v>0</v>
      </c>
      <c r="H4607" s="391">
        <v>9.9999999999999992E-2</v>
      </c>
      <c r="J4607" s="391">
        <v>0</v>
      </c>
      <c r="K4607" s="63" t="s">
        <v>64</v>
      </c>
      <c r="L4607" s="63" t="s">
        <v>41</v>
      </c>
      <c r="M4607" s="63" t="s">
        <v>429</v>
      </c>
      <c r="N4607" s="63" t="s">
        <v>64</v>
      </c>
      <c r="O4607" s="63" t="s">
        <v>426</v>
      </c>
      <c r="P4607" s="63" t="s">
        <v>46</v>
      </c>
      <c r="Q4607" s="63" t="s">
        <v>185</v>
      </c>
      <c r="T4607" s="386"/>
      <c r="U4607" s="386" t="s">
        <v>431</v>
      </c>
    </row>
    <row r="4608" spans="1:21">
      <c r="A4608" s="63" t="s">
        <v>64</v>
      </c>
      <c r="B4608" s="63" t="s">
        <v>14</v>
      </c>
      <c r="D4608" s="390">
        <v>45597</v>
      </c>
      <c r="E4608" s="63">
        <v>11</v>
      </c>
      <c r="F4608" s="63">
        <v>2024</v>
      </c>
      <c r="G4608" s="391">
        <v>0</v>
      </c>
      <c r="H4608" s="391">
        <v>9.9999999999999992E-2</v>
      </c>
      <c r="J4608" s="391">
        <v>0</v>
      </c>
      <c r="K4608" s="63" t="s">
        <v>64</v>
      </c>
      <c r="L4608" s="63" t="s">
        <v>41</v>
      </c>
      <c r="M4608" s="63" t="s">
        <v>429</v>
      </c>
      <c r="N4608" s="63" t="s">
        <v>64</v>
      </c>
      <c r="O4608" s="63" t="s">
        <v>426</v>
      </c>
      <c r="P4608" s="63" t="s">
        <v>46</v>
      </c>
      <c r="Q4608" s="63" t="s">
        <v>185</v>
      </c>
      <c r="T4608" s="386"/>
      <c r="U4608" s="386" t="s">
        <v>431</v>
      </c>
    </row>
    <row r="4609" spans="1:21">
      <c r="A4609" s="63" t="s">
        <v>64</v>
      </c>
      <c r="B4609" s="63" t="s">
        <v>14</v>
      </c>
      <c r="D4609" s="390">
        <v>45627</v>
      </c>
      <c r="E4609" s="63">
        <v>12</v>
      </c>
      <c r="F4609" s="63">
        <v>2024</v>
      </c>
      <c r="G4609" s="391">
        <v>0</v>
      </c>
      <c r="H4609" s="391">
        <v>9.9999999999999992E-2</v>
      </c>
      <c r="J4609" s="391">
        <v>0</v>
      </c>
      <c r="K4609" s="63" t="s">
        <v>64</v>
      </c>
      <c r="L4609" s="63" t="s">
        <v>41</v>
      </c>
      <c r="M4609" s="63" t="s">
        <v>429</v>
      </c>
      <c r="N4609" s="63" t="s">
        <v>64</v>
      </c>
      <c r="O4609" s="63" t="s">
        <v>426</v>
      </c>
      <c r="P4609" s="63" t="s">
        <v>46</v>
      </c>
      <c r="Q4609" s="63" t="s">
        <v>185</v>
      </c>
      <c r="T4609" s="386"/>
      <c r="U4609" s="386" t="s">
        <v>431</v>
      </c>
    </row>
    <row r="4610" spans="1:21">
      <c r="A4610" s="63" t="s">
        <v>303</v>
      </c>
      <c r="B4610" s="63" t="s">
        <v>7</v>
      </c>
      <c r="D4610" s="390">
        <v>45292</v>
      </c>
      <c r="E4610" s="63">
        <v>1</v>
      </c>
      <c r="F4610" s="63">
        <v>2024</v>
      </c>
      <c r="G4610" s="391">
        <v>61</v>
      </c>
      <c r="H4610" s="391">
        <v>3.4872367136281217E-2</v>
      </c>
      <c r="I4610" s="391">
        <v>2.1272143953131541</v>
      </c>
      <c r="J4610" s="391">
        <v>0</v>
      </c>
      <c r="K4610" s="63" t="s">
        <v>303</v>
      </c>
      <c r="L4610" s="63" t="s">
        <v>41</v>
      </c>
      <c r="M4610" s="63" t="s">
        <v>242</v>
      </c>
      <c r="N4610" s="63" t="s">
        <v>66</v>
      </c>
      <c r="O4610" s="63" t="s">
        <v>67</v>
      </c>
      <c r="P4610" s="63" t="s">
        <v>46</v>
      </c>
      <c r="Q4610" s="63" t="s">
        <v>68</v>
      </c>
    </row>
    <row r="4611" spans="1:21">
      <c r="A4611" s="63" t="s">
        <v>303</v>
      </c>
      <c r="B4611" s="63" t="s">
        <v>7</v>
      </c>
      <c r="D4611" s="390">
        <v>45323</v>
      </c>
      <c r="E4611" s="63">
        <v>2</v>
      </c>
      <c r="F4611" s="63">
        <v>2024</v>
      </c>
      <c r="G4611" s="391">
        <v>61</v>
      </c>
      <c r="H4611" s="391">
        <v>8.2577765378713919E-2</v>
      </c>
      <c r="I4611" s="391">
        <v>5.0372436881015492</v>
      </c>
      <c r="J4611" s="391">
        <v>34.343018915624747</v>
      </c>
      <c r="K4611" s="63" t="s">
        <v>303</v>
      </c>
      <c r="L4611" s="63" t="s">
        <v>41</v>
      </c>
      <c r="M4611" s="63" t="s">
        <v>242</v>
      </c>
      <c r="N4611" s="63" t="s">
        <v>66</v>
      </c>
      <c r="O4611" s="63" t="s">
        <v>67</v>
      </c>
      <c r="P4611" s="63" t="s">
        <v>46</v>
      </c>
      <c r="Q4611" s="63" t="s">
        <v>68</v>
      </c>
    </row>
    <row r="4612" spans="1:21">
      <c r="A4612" s="63" t="s">
        <v>303</v>
      </c>
      <c r="B4612" s="63" t="s">
        <v>7</v>
      </c>
      <c r="D4612" s="390">
        <v>45352</v>
      </c>
      <c r="E4612" s="63">
        <v>3</v>
      </c>
      <c r="F4612" s="63">
        <v>2024</v>
      </c>
      <c r="G4612" s="391">
        <v>61</v>
      </c>
      <c r="H4612" s="391">
        <v>8.2577765378713919E-2</v>
      </c>
      <c r="I4612" s="391">
        <v>5.0372436881015492</v>
      </c>
      <c r="J4612" s="391">
        <v>34.53</v>
      </c>
      <c r="K4612" s="63" t="s">
        <v>303</v>
      </c>
      <c r="L4612" s="63" t="s">
        <v>41</v>
      </c>
      <c r="M4612" s="63" t="s">
        <v>242</v>
      </c>
      <c r="N4612" s="63" t="s">
        <v>66</v>
      </c>
      <c r="O4612" s="63" t="s">
        <v>67</v>
      </c>
      <c r="P4612" s="63" t="s">
        <v>46</v>
      </c>
      <c r="Q4612" s="63" t="s">
        <v>68</v>
      </c>
    </row>
    <row r="4613" spans="1:21">
      <c r="A4613" s="63" t="s">
        <v>303</v>
      </c>
      <c r="B4613" s="63" t="s">
        <v>7</v>
      </c>
      <c r="D4613" s="390">
        <v>45383</v>
      </c>
      <c r="E4613" s="63">
        <v>4</v>
      </c>
      <c r="F4613" s="63">
        <v>2024</v>
      </c>
      <c r="G4613" s="391">
        <v>61</v>
      </c>
      <c r="H4613" s="391">
        <v>8.3333333333333329E-2</v>
      </c>
      <c r="I4613" s="391">
        <v>5.083333333333333</v>
      </c>
      <c r="J4613" s="391">
        <v>4.58</v>
      </c>
      <c r="K4613" s="63" t="s">
        <v>303</v>
      </c>
      <c r="L4613" s="63" t="s">
        <v>41</v>
      </c>
      <c r="M4613" s="63" t="s">
        <v>242</v>
      </c>
      <c r="N4613" s="63" t="s">
        <v>66</v>
      </c>
      <c r="O4613" s="63" t="s">
        <v>67</v>
      </c>
      <c r="P4613" s="63" t="s">
        <v>46</v>
      </c>
      <c r="Q4613" s="63" t="s">
        <v>68</v>
      </c>
    </row>
    <row r="4614" spans="1:21">
      <c r="A4614" s="63" t="s">
        <v>303</v>
      </c>
      <c r="B4614" s="63" t="s">
        <v>7</v>
      </c>
      <c r="D4614" s="390">
        <v>45413</v>
      </c>
      <c r="E4614" s="63">
        <v>5</v>
      </c>
      <c r="F4614" s="63">
        <v>2024</v>
      </c>
      <c r="G4614" s="391">
        <v>61</v>
      </c>
      <c r="H4614" s="391">
        <v>8.3333333333333329E-2</v>
      </c>
      <c r="I4614" s="391">
        <v>5.083333333333333</v>
      </c>
      <c r="J4614" s="391">
        <v>9.4898721999999989</v>
      </c>
      <c r="K4614" s="63" t="s">
        <v>303</v>
      </c>
      <c r="L4614" s="63" t="s">
        <v>41</v>
      </c>
      <c r="M4614" s="63" t="s">
        <v>242</v>
      </c>
      <c r="N4614" s="63" t="s">
        <v>66</v>
      </c>
      <c r="O4614" s="63" t="s">
        <v>67</v>
      </c>
      <c r="P4614" s="63" t="s">
        <v>46</v>
      </c>
      <c r="Q4614" s="63" t="s">
        <v>68</v>
      </c>
    </row>
    <row r="4615" spans="1:21">
      <c r="A4615" s="63" t="s">
        <v>303</v>
      </c>
      <c r="B4615" s="63" t="s">
        <v>7</v>
      </c>
      <c r="D4615" s="390">
        <v>45444</v>
      </c>
      <c r="E4615" s="63">
        <v>6</v>
      </c>
      <c r="F4615" s="63">
        <v>2024</v>
      </c>
      <c r="G4615" s="391">
        <v>61</v>
      </c>
      <c r="H4615" s="391">
        <v>8.3333333333333329E-2</v>
      </c>
      <c r="I4615" s="391">
        <v>5.083333333333333</v>
      </c>
      <c r="J4615" s="391">
        <v>2.0457506000000052</v>
      </c>
      <c r="K4615" s="63" t="s">
        <v>303</v>
      </c>
      <c r="L4615" s="63" t="s">
        <v>41</v>
      </c>
      <c r="M4615" s="63" t="s">
        <v>242</v>
      </c>
      <c r="N4615" s="63" t="s">
        <v>66</v>
      </c>
      <c r="O4615" s="63" t="s">
        <v>67</v>
      </c>
      <c r="P4615" s="63" t="s">
        <v>46</v>
      </c>
      <c r="Q4615" s="63" t="s">
        <v>68</v>
      </c>
    </row>
    <row r="4616" spans="1:21">
      <c r="A4616" s="63" t="s">
        <v>303</v>
      </c>
      <c r="B4616" s="63" t="s">
        <v>7</v>
      </c>
      <c r="D4616" s="390">
        <v>45474</v>
      </c>
      <c r="E4616" s="63">
        <v>7</v>
      </c>
      <c r="F4616" s="63">
        <v>2024</v>
      </c>
      <c r="G4616" s="391">
        <v>61</v>
      </c>
      <c r="H4616" s="391">
        <v>8.3333333333333329E-2</v>
      </c>
      <c r="I4616" s="391">
        <v>5.083333333333333</v>
      </c>
      <c r="J4616" s="391">
        <v>43.801106492500004</v>
      </c>
      <c r="K4616" s="63" t="s">
        <v>303</v>
      </c>
      <c r="L4616" s="63" t="s">
        <v>41</v>
      </c>
      <c r="M4616" s="63" t="s">
        <v>242</v>
      </c>
      <c r="N4616" s="63" t="s">
        <v>66</v>
      </c>
      <c r="O4616" s="63" t="s">
        <v>67</v>
      </c>
      <c r="P4616" s="63" t="s">
        <v>46</v>
      </c>
      <c r="Q4616" s="63" t="s">
        <v>68</v>
      </c>
    </row>
    <row r="4617" spans="1:21">
      <c r="A4617" s="63" t="s">
        <v>303</v>
      </c>
      <c r="B4617" s="63" t="s">
        <v>7</v>
      </c>
      <c r="D4617" s="390">
        <v>45505</v>
      </c>
      <c r="E4617" s="63">
        <v>8</v>
      </c>
      <c r="F4617" s="63">
        <v>2024</v>
      </c>
      <c r="G4617" s="391">
        <v>61</v>
      </c>
      <c r="H4617" s="391">
        <v>8.3333333333333329E-2</v>
      </c>
      <c r="I4617" s="391">
        <v>5.083333333333333</v>
      </c>
      <c r="J4617" s="391">
        <v>25.569999999999997</v>
      </c>
      <c r="K4617" s="63" t="s">
        <v>303</v>
      </c>
      <c r="L4617" s="63" t="s">
        <v>41</v>
      </c>
      <c r="M4617" s="63" t="s">
        <v>242</v>
      </c>
      <c r="N4617" s="63" t="s">
        <v>66</v>
      </c>
      <c r="O4617" s="63" t="s">
        <v>67</v>
      </c>
      <c r="P4617" s="63" t="s">
        <v>46</v>
      </c>
      <c r="Q4617" s="63" t="s">
        <v>68</v>
      </c>
    </row>
    <row r="4618" spans="1:21">
      <c r="A4618" s="63" t="s">
        <v>303</v>
      </c>
      <c r="B4618" s="63" t="s">
        <v>7</v>
      </c>
      <c r="D4618" s="390">
        <v>45536</v>
      </c>
      <c r="E4618" s="63">
        <v>9</v>
      </c>
      <c r="F4618" s="63">
        <v>2024</v>
      </c>
      <c r="G4618" s="391">
        <v>61</v>
      </c>
      <c r="H4618" s="391">
        <v>8.3333333333333329E-2</v>
      </c>
      <c r="J4618" s="391">
        <v>30.2</v>
      </c>
      <c r="K4618" s="63" t="s">
        <v>303</v>
      </c>
      <c r="L4618" s="63" t="s">
        <v>41</v>
      </c>
      <c r="M4618" s="63" t="s">
        <v>242</v>
      </c>
      <c r="N4618" s="63" t="s">
        <v>66</v>
      </c>
      <c r="O4618" s="63" t="s">
        <v>67</v>
      </c>
      <c r="P4618" s="63" t="s">
        <v>46</v>
      </c>
      <c r="Q4618" s="63" t="s">
        <v>68</v>
      </c>
    </row>
    <row r="4619" spans="1:21">
      <c r="A4619" s="63" t="s">
        <v>303</v>
      </c>
      <c r="B4619" s="63" t="s">
        <v>7</v>
      </c>
      <c r="D4619" s="390">
        <v>45566</v>
      </c>
      <c r="E4619" s="63">
        <v>10</v>
      </c>
      <c r="F4619" s="63">
        <v>2024</v>
      </c>
      <c r="G4619" s="391">
        <v>61</v>
      </c>
      <c r="H4619" s="391">
        <v>9.9999999999999992E-2</v>
      </c>
      <c r="J4619" s="391">
        <v>0</v>
      </c>
      <c r="K4619" s="63" t="s">
        <v>303</v>
      </c>
      <c r="L4619" s="63" t="s">
        <v>41</v>
      </c>
      <c r="M4619" s="63" t="s">
        <v>242</v>
      </c>
      <c r="N4619" s="63" t="s">
        <v>66</v>
      </c>
      <c r="O4619" s="63" t="s">
        <v>67</v>
      </c>
      <c r="P4619" s="63" t="s">
        <v>46</v>
      </c>
      <c r="Q4619" s="63" t="s">
        <v>68</v>
      </c>
    </row>
    <row r="4620" spans="1:21">
      <c r="A4620" s="63" t="s">
        <v>303</v>
      </c>
      <c r="B4620" s="63" t="s">
        <v>7</v>
      </c>
      <c r="D4620" s="390">
        <v>45597</v>
      </c>
      <c r="E4620" s="63">
        <v>11</v>
      </c>
      <c r="F4620" s="63">
        <v>2024</v>
      </c>
      <c r="G4620" s="391">
        <v>61</v>
      </c>
      <c r="H4620" s="391">
        <v>9.9999999999999992E-2</v>
      </c>
      <c r="J4620" s="391">
        <v>0</v>
      </c>
      <c r="K4620" s="63" t="s">
        <v>303</v>
      </c>
      <c r="L4620" s="63" t="s">
        <v>41</v>
      </c>
      <c r="M4620" s="63" t="s">
        <v>242</v>
      </c>
      <c r="N4620" s="63" t="s">
        <v>66</v>
      </c>
      <c r="O4620" s="63" t="s">
        <v>67</v>
      </c>
      <c r="P4620" s="63" t="s">
        <v>46</v>
      </c>
      <c r="Q4620" s="63" t="s">
        <v>68</v>
      </c>
    </row>
    <row r="4621" spans="1:21">
      <c r="A4621" s="63" t="s">
        <v>303</v>
      </c>
      <c r="B4621" s="63" t="s">
        <v>7</v>
      </c>
      <c r="D4621" s="390">
        <v>45627</v>
      </c>
      <c r="E4621" s="63">
        <v>12</v>
      </c>
      <c r="F4621" s="63">
        <v>2024</v>
      </c>
      <c r="G4621" s="391">
        <v>61</v>
      </c>
      <c r="H4621" s="391">
        <v>9.9999999999999992E-2</v>
      </c>
      <c r="J4621" s="391">
        <v>0</v>
      </c>
      <c r="K4621" s="63" t="s">
        <v>303</v>
      </c>
      <c r="L4621" s="63" t="s">
        <v>41</v>
      </c>
      <c r="M4621" s="63" t="s">
        <v>242</v>
      </c>
      <c r="N4621" s="63" t="s">
        <v>66</v>
      </c>
      <c r="O4621" s="63" t="s">
        <v>67</v>
      </c>
      <c r="P4621" s="63" t="s">
        <v>46</v>
      </c>
      <c r="Q4621" s="63" t="s">
        <v>68</v>
      </c>
    </row>
    <row r="4622" spans="1:21">
      <c r="A4622" s="63" t="s">
        <v>303</v>
      </c>
      <c r="B4622" s="63" t="s">
        <v>8</v>
      </c>
      <c r="D4622" s="390">
        <v>45292</v>
      </c>
      <c r="E4622" s="63">
        <v>1</v>
      </c>
      <c r="F4622" s="63">
        <v>2024</v>
      </c>
      <c r="G4622" s="391">
        <v>31</v>
      </c>
      <c r="H4622" s="391">
        <v>3.4872367136281217E-2</v>
      </c>
      <c r="I4622" s="391">
        <v>1.0810433812247178</v>
      </c>
      <c r="J4622" s="391">
        <v>1.3179000000000001</v>
      </c>
      <c r="K4622" s="63" t="s">
        <v>303</v>
      </c>
      <c r="L4622" s="63" t="s">
        <v>41</v>
      </c>
      <c r="M4622" s="63" t="s">
        <v>242</v>
      </c>
      <c r="N4622" s="63" t="s">
        <v>66</v>
      </c>
      <c r="O4622" s="63" t="s">
        <v>67</v>
      </c>
      <c r="P4622" s="63" t="s">
        <v>46</v>
      </c>
      <c r="Q4622" s="63" t="s">
        <v>68</v>
      </c>
    </row>
    <row r="4623" spans="1:21">
      <c r="A4623" s="63" t="s">
        <v>303</v>
      </c>
      <c r="B4623" s="63" t="s">
        <v>8</v>
      </c>
      <c r="D4623" s="390">
        <v>45323</v>
      </c>
      <c r="E4623" s="63">
        <v>2</v>
      </c>
      <c r="F4623" s="63">
        <v>2024</v>
      </c>
      <c r="G4623" s="391">
        <v>31</v>
      </c>
      <c r="H4623" s="391">
        <v>8.2577765378713919E-2</v>
      </c>
      <c r="I4623" s="391">
        <v>2.5599107267401315</v>
      </c>
      <c r="J4623" s="391">
        <v>20.441798132162358</v>
      </c>
      <c r="K4623" s="63" t="s">
        <v>303</v>
      </c>
      <c r="L4623" s="63" t="s">
        <v>41</v>
      </c>
      <c r="M4623" s="63" t="s">
        <v>242</v>
      </c>
      <c r="N4623" s="63" t="s">
        <v>66</v>
      </c>
      <c r="O4623" s="63" t="s">
        <v>67</v>
      </c>
      <c r="P4623" s="63" t="s">
        <v>46</v>
      </c>
      <c r="Q4623" s="63" t="s">
        <v>68</v>
      </c>
    </row>
    <row r="4624" spans="1:21">
      <c r="A4624" s="63" t="s">
        <v>303</v>
      </c>
      <c r="B4624" s="63" t="s">
        <v>8</v>
      </c>
      <c r="D4624" s="390">
        <v>45352</v>
      </c>
      <c r="E4624" s="63">
        <v>3</v>
      </c>
      <c r="F4624" s="63">
        <v>2024</v>
      </c>
      <c r="G4624" s="391">
        <v>31</v>
      </c>
      <c r="H4624" s="391">
        <v>8.2577765378713919E-2</v>
      </c>
      <c r="I4624" s="391">
        <v>2.5599107267401315</v>
      </c>
      <c r="J4624" s="391">
        <v>4.2</v>
      </c>
      <c r="K4624" s="63" t="s">
        <v>303</v>
      </c>
      <c r="L4624" s="63" t="s">
        <v>41</v>
      </c>
      <c r="M4624" s="63" t="s">
        <v>242</v>
      </c>
      <c r="N4624" s="63" t="s">
        <v>66</v>
      </c>
      <c r="O4624" s="63" t="s">
        <v>67</v>
      </c>
      <c r="P4624" s="63" t="s">
        <v>46</v>
      </c>
      <c r="Q4624" s="63" t="s">
        <v>68</v>
      </c>
    </row>
    <row r="4625" spans="1:17">
      <c r="A4625" s="63" t="s">
        <v>303</v>
      </c>
      <c r="B4625" s="63" t="s">
        <v>8</v>
      </c>
      <c r="D4625" s="390">
        <v>45383</v>
      </c>
      <c r="E4625" s="63">
        <v>4</v>
      </c>
      <c r="F4625" s="63">
        <v>2024</v>
      </c>
      <c r="G4625" s="391">
        <v>31</v>
      </c>
      <c r="H4625" s="391">
        <v>8.3333333333333329E-2</v>
      </c>
      <c r="I4625" s="391">
        <v>2.583333333333333</v>
      </c>
      <c r="J4625" s="391">
        <v>2.06</v>
      </c>
      <c r="K4625" s="63" t="s">
        <v>303</v>
      </c>
      <c r="L4625" s="63" t="s">
        <v>41</v>
      </c>
      <c r="M4625" s="63" t="s">
        <v>242</v>
      </c>
      <c r="N4625" s="63" t="s">
        <v>66</v>
      </c>
      <c r="O4625" s="63" t="s">
        <v>67</v>
      </c>
      <c r="P4625" s="63" t="s">
        <v>46</v>
      </c>
      <c r="Q4625" s="63" t="s">
        <v>68</v>
      </c>
    </row>
    <row r="4626" spans="1:17">
      <c r="A4626" s="63" t="s">
        <v>303</v>
      </c>
      <c r="B4626" s="63" t="s">
        <v>8</v>
      </c>
      <c r="D4626" s="390">
        <v>45413</v>
      </c>
      <c r="E4626" s="63">
        <v>5</v>
      </c>
      <c r="F4626" s="63">
        <v>2024</v>
      </c>
      <c r="G4626" s="391">
        <v>31</v>
      </c>
      <c r="H4626" s="391">
        <v>8.3333333333333329E-2</v>
      </c>
      <c r="I4626" s="391">
        <v>2.583333333333333</v>
      </c>
      <c r="J4626" s="391">
        <v>0.83</v>
      </c>
      <c r="K4626" s="63" t="s">
        <v>303</v>
      </c>
      <c r="L4626" s="63" t="s">
        <v>41</v>
      </c>
      <c r="M4626" s="63" t="s">
        <v>242</v>
      </c>
      <c r="N4626" s="63" t="s">
        <v>66</v>
      </c>
      <c r="O4626" s="63" t="s">
        <v>67</v>
      </c>
      <c r="P4626" s="63" t="s">
        <v>46</v>
      </c>
      <c r="Q4626" s="63" t="s">
        <v>68</v>
      </c>
    </row>
    <row r="4627" spans="1:17">
      <c r="A4627" s="63" t="s">
        <v>303</v>
      </c>
      <c r="B4627" s="63" t="s">
        <v>8</v>
      </c>
      <c r="D4627" s="390">
        <v>45444</v>
      </c>
      <c r="E4627" s="63">
        <v>6</v>
      </c>
      <c r="F4627" s="63">
        <v>2024</v>
      </c>
      <c r="G4627" s="391">
        <v>31</v>
      </c>
      <c r="H4627" s="391">
        <v>8.3333333333333329E-2</v>
      </c>
      <c r="I4627" s="391">
        <v>2.583333333333333</v>
      </c>
      <c r="J4627" s="391">
        <v>1.1000000000000001</v>
      </c>
      <c r="K4627" s="63" t="s">
        <v>303</v>
      </c>
      <c r="L4627" s="63" t="s">
        <v>41</v>
      </c>
      <c r="M4627" s="63" t="s">
        <v>242</v>
      </c>
      <c r="N4627" s="63" t="s">
        <v>66</v>
      </c>
      <c r="O4627" s="63" t="s">
        <v>67</v>
      </c>
      <c r="P4627" s="63" t="s">
        <v>46</v>
      </c>
      <c r="Q4627" s="63" t="s">
        <v>68</v>
      </c>
    </row>
    <row r="4628" spans="1:17">
      <c r="A4628" s="63" t="s">
        <v>303</v>
      </c>
      <c r="B4628" s="63" t="s">
        <v>8</v>
      </c>
      <c r="D4628" s="390">
        <v>45474</v>
      </c>
      <c r="E4628" s="63">
        <v>7</v>
      </c>
      <c r="F4628" s="63">
        <v>2024</v>
      </c>
      <c r="G4628" s="391">
        <v>31</v>
      </c>
      <c r="H4628" s="391">
        <v>8.3333333333333329E-2</v>
      </c>
      <c r="I4628" s="391">
        <v>2.583333333333333</v>
      </c>
      <c r="J4628" s="391">
        <v>1.1000000000000001</v>
      </c>
      <c r="K4628" s="63" t="s">
        <v>303</v>
      </c>
      <c r="L4628" s="63" t="s">
        <v>41</v>
      </c>
      <c r="M4628" s="63" t="s">
        <v>242</v>
      </c>
      <c r="N4628" s="63" t="s">
        <v>66</v>
      </c>
      <c r="O4628" s="63" t="s">
        <v>67</v>
      </c>
      <c r="P4628" s="63" t="s">
        <v>46</v>
      </c>
      <c r="Q4628" s="63" t="s">
        <v>68</v>
      </c>
    </row>
    <row r="4629" spans="1:17">
      <c r="A4629" s="63" t="s">
        <v>303</v>
      </c>
      <c r="B4629" s="63" t="s">
        <v>8</v>
      </c>
      <c r="D4629" s="390">
        <v>45505</v>
      </c>
      <c r="E4629" s="63">
        <v>8</v>
      </c>
      <c r="F4629" s="63">
        <v>2024</v>
      </c>
      <c r="G4629" s="391">
        <v>31</v>
      </c>
      <c r="H4629" s="391">
        <v>8.3333333333333329E-2</v>
      </c>
      <c r="I4629" s="391">
        <v>2.583333333333333</v>
      </c>
      <c r="J4629" s="391">
        <v>0</v>
      </c>
      <c r="K4629" s="63" t="s">
        <v>303</v>
      </c>
      <c r="L4629" s="63" t="s">
        <v>41</v>
      </c>
      <c r="M4629" s="63" t="s">
        <v>242</v>
      </c>
      <c r="N4629" s="63" t="s">
        <v>66</v>
      </c>
      <c r="O4629" s="63" t="s">
        <v>67</v>
      </c>
      <c r="P4629" s="63" t="s">
        <v>46</v>
      </c>
      <c r="Q4629" s="63" t="s">
        <v>68</v>
      </c>
    </row>
    <row r="4630" spans="1:17">
      <c r="A4630" s="63" t="s">
        <v>303</v>
      </c>
      <c r="B4630" s="63" t="s">
        <v>8</v>
      </c>
      <c r="D4630" s="390">
        <v>45536</v>
      </c>
      <c r="E4630" s="63">
        <v>9</v>
      </c>
      <c r="F4630" s="63">
        <v>2024</v>
      </c>
      <c r="G4630" s="391">
        <v>31</v>
      </c>
      <c r="H4630" s="391">
        <v>8.3333333333333329E-2</v>
      </c>
      <c r="J4630" s="391">
        <v>0</v>
      </c>
      <c r="K4630" s="63" t="s">
        <v>303</v>
      </c>
      <c r="L4630" s="63" t="s">
        <v>41</v>
      </c>
      <c r="M4630" s="63" t="s">
        <v>242</v>
      </c>
      <c r="N4630" s="63" t="s">
        <v>66</v>
      </c>
      <c r="O4630" s="63" t="s">
        <v>67</v>
      </c>
      <c r="P4630" s="63" t="s">
        <v>46</v>
      </c>
      <c r="Q4630" s="63" t="s">
        <v>68</v>
      </c>
    </row>
    <row r="4631" spans="1:17">
      <c r="A4631" s="63" t="s">
        <v>303</v>
      </c>
      <c r="B4631" s="63" t="s">
        <v>8</v>
      </c>
      <c r="D4631" s="390">
        <v>45566</v>
      </c>
      <c r="E4631" s="63">
        <v>10</v>
      </c>
      <c r="F4631" s="63">
        <v>2024</v>
      </c>
      <c r="G4631" s="391">
        <v>31</v>
      </c>
      <c r="H4631" s="391">
        <v>9.9999999999999992E-2</v>
      </c>
      <c r="J4631" s="391">
        <v>0</v>
      </c>
      <c r="K4631" s="63" t="s">
        <v>303</v>
      </c>
      <c r="L4631" s="63" t="s">
        <v>41</v>
      </c>
      <c r="M4631" s="63" t="s">
        <v>242</v>
      </c>
      <c r="N4631" s="63" t="s">
        <v>66</v>
      </c>
      <c r="O4631" s="63" t="s">
        <v>67</v>
      </c>
      <c r="P4631" s="63" t="s">
        <v>46</v>
      </c>
      <c r="Q4631" s="63" t="s">
        <v>68</v>
      </c>
    </row>
    <row r="4632" spans="1:17">
      <c r="A4632" s="63" t="s">
        <v>303</v>
      </c>
      <c r="B4632" s="63" t="s">
        <v>8</v>
      </c>
      <c r="D4632" s="390">
        <v>45597</v>
      </c>
      <c r="E4632" s="63">
        <v>11</v>
      </c>
      <c r="F4632" s="63">
        <v>2024</v>
      </c>
      <c r="G4632" s="391">
        <v>31</v>
      </c>
      <c r="H4632" s="391">
        <v>9.9999999999999992E-2</v>
      </c>
      <c r="J4632" s="391">
        <v>0</v>
      </c>
      <c r="K4632" s="63" t="s">
        <v>303</v>
      </c>
      <c r="L4632" s="63" t="s">
        <v>41</v>
      </c>
      <c r="M4632" s="63" t="s">
        <v>242</v>
      </c>
      <c r="N4632" s="63" t="s">
        <v>66</v>
      </c>
      <c r="O4632" s="63" t="s">
        <v>67</v>
      </c>
      <c r="P4632" s="63" t="s">
        <v>46</v>
      </c>
      <c r="Q4632" s="63" t="s">
        <v>68</v>
      </c>
    </row>
    <row r="4633" spans="1:17">
      <c r="A4633" s="63" t="s">
        <v>303</v>
      </c>
      <c r="B4633" s="63" t="s">
        <v>8</v>
      </c>
      <c r="D4633" s="390">
        <v>45627</v>
      </c>
      <c r="E4633" s="63">
        <v>12</v>
      </c>
      <c r="F4633" s="63">
        <v>2024</v>
      </c>
      <c r="G4633" s="391">
        <v>31</v>
      </c>
      <c r="H4633" s="391">
        <v>9.9999999999999992E-2</v>
      </c>
      <c r="J4633" s="391">
        <v>0</v>
      </c>
      <c r="K4633" s="63" t="s">
        <v>303</v>
      </c>
      <c r="L4633" s="63" t="s">
        <v>41</v>
      </c>
      <c r="M4633" s="63" t="s">
        <v>242</v>
      </c>
      <c r="N4633" s="63" t="s">
        <v>66</v>
      </c>
      <c r="O4633" s="63" t="s">
        <v>67</v>
      </c>
      <c r="P4633" s="63" t="s">
        <v>46</v>
      </c>
      <c r="Q4633" s="63" t="s">
        <v>68</v>
      </c>
    </row>
    <row r="4634" spans="1:17">
      <c r="A4634" s="63" t="s">
        <v>303</v>
      </c>
      <c r="B4634" s="63" t="s">
        <v>9</v>
      </c>
      <c r="D4634" s="390">
        <v>45292</v>
      </c>
      <c r="E4634" s="63">
        <v>1</v>
      </c>
      <c r="F4634" s="63">
        <v>2024</v>
      </c>
      <c r="G4634" s="391">
        <v>36</v>
      </c>
      <c r="H4634" s="391">
        <v>3.4872367136281217E-2</v>
      </c>
      <c r="I4634" s="391">
        <v>1.2554052169061238</v>
      </c>
      <c r="J4634" s="391">
        <v>6.2849000000000004</v>
      </c>
      <c r="K4634" s="63" t="s">
        <v>303</v>
      </c>
      <c r="L4634" s="63" t="s">
        <v>41</v>
      </c>
      <c r="M4634" s="63" t="s">
        <v>242</v>
      </c>
      <c r="N4634" s="63" t="s">
        <v>66</v>
      </c>
      <c r="O4634" s="63" t="s">
        <v>67</v>
      </c>
      <c r="P4634" s="63" t="s">
        <v>46</v>
      </c>
      <c r="Q4634" s="63" t="s">
        <v>68</v>
      </c>
    </row>
    <row r="4635" spans="1:17">
      <c r="A4635" s="63" t="s">
        <v>303</v>
      </c>
      <c r="B4635" s="63" t="s">
        <v>9</v>
      </c>
      <c r="D4635" s="390">
        <v>45323</v>
      </c>
      <c r="E4635" s="63">
        <v>2</v>
      </c>
      <c r="F4635" s="63">
        <v>2024</v>
      </c>
      <c r="G4635" s="391">
        <v>36</v>
      </c>
      <c r="H4635" s="391">
        <v>8.2577765378713919E-2</v>
      </c>
      <c r="I4635" s="391">
        <v>2.9727995536337009</v>
      </c>
      <c r="J4635" s="391">
        <v>11.6582548216</v>
      </c>
      <c r="K4635" s="63" t="s">
        <v>303</v>
      </c>
      <c r="L4635" s="63" t="s">
        <v>41</v>
      </c>
      <c r="M4635" s="63" t="s">
        <v>242</v>
      </c>
      <c r="N4635" s="63" t="s">
        <v>66</v>
      </c>
      <c r="O4635" s="63" t="s">
        <v>67</v>
      </c>
      <c r="P4635" s="63" t="s">
        <v>46</v>
      </c>
      <c r="Q4635" s="63" t="s">
        <v>68</v>
      </c>
    </row>
    <row r="4636" spans="1:17">
      <c r="A4636" s="63" t="s">
        <v>303</v>
      </c>
      <c r="B4636" s="63" t="s">
        <v>9</v>
      </c>
      <c r="D4636" s="390">
        <v>45352</v>
      </c>
      <c r="E4636" s="63">
        <v>3</v>
      </c>
      <c r="F4636" s="63">
        <v>2024</v>
      </c>
      <c r="G4636" s="391">
        <v>36</v>
      </c>
      <c r="H4636" s="391">
        <v>8.2577765378713919E-2</v>
      </c>
      <c r="I4636" s="391">
        <v>2.9727995536337009</v>
      </c>
      <c r="J4636" s="391">
        <v>5.0201600943999978</v>
      </c>
      <c r="K4636" s="63" t="s">
        <v>303</v>
      </c>
      <c r="L4636" s="63" t="s">
        <v>41</v>
      </c>
      <c r="M4636" s="63" t="s">
        <v>242</v>
      </c>
      <c r="N4636" s="63" t="s">
        <v>66</v>
      </c>
      <c r="O4636" s="63" t="s">
        <v>67</v>
      </c>
      <c r="P4636" s="63" t="s">
        <v>46</v>
      </c>
      <c r="Q4636" s="63" t="s">
        <v>68</v>
      </c>
    </row>
    <row r="4637" spans="1:17">
      <c r="A4637" s="63" t="s">
        <v>303</v>
      </c>
      <c r="B4637" s="63" t="s">
        <v>9</v>
      </c>
      <c r="D4637" s="390">
        <v>45383</v>
      </c>
      <c r="E4637" s="63">
        <v>4</v>
      </c>
      <c r="F4637" s="63">
        <v>2024</v>
      </c>
      <c r="G4637" s="391">
        <v>36</v>
      </c>
      <c r="H4637" s="391">
        <v>8.3333333333333329E-2</v>
      </c>
      <c r="I4637" s="391">
        <v>3</v>
      </c>
      <c r="J4637" s="391">
        <v>8.74</v>
      </c>
      <c r="K4637" s="63" t="s">
        <v>303</v>
      </c>
      <c r="L4637" s="63" t="s">
        <v>41</v>
      </c>
      <c r="M4637" s="63" t="s">
        <v>242</v>
      </c>
      <c r="N4637" s="63" t="s">
        <v>66</v>
      </c>
      <c r="O4637" s="63" t="s">
        <v>67</v>
      </c>
      <c r="P4637" s="63" t="s">
        <v>46</v>
      </c>
      <c r="Q4637" s="63" t="s">
        <v>68</v>
      </c>
    </row>
    <row r="4638" spans="1:17">
      <c r="A4638" s="63" t="s">
        <v>303</v>
      </c>
      <c r="B4638" s="63" t="s">
        <v>9</v>
      </c>
      <c r="D4638" s="390">
        <v>45413</v>
      </c>
      <c r="E4638" s="63">
        <v>5</v>
      </c>
      <c r="F4638" s="63">
        <v>2024</v>
      </c>
      <c r="G4638" s="391">
        <v>36</v>
      </c>
      <c r="H4638" s="391">
        <v>8.3333333333333329E-2</v>
      </c>
      <c r="I4638" s="391">
        <v>3</v>
      </c>
      <c r="J4638" s="391">
        <v>1.6</v>
      </c>
      <c r="K4638" s="63" t="s">
        <v>303</v>
      </c>
      <c r="L4638" s="63" t="s">
        <v>41</v>
      </c>
      <c r="M4638" s="63" t="s">
        <v>242</v>
      </c>
      <c r="N4638" s="63" t="s">
        <v>66</v>
      </c>
      <c r="O4638" s="63" t="s">
        <v>67</v>
      </c>
      <c r="P4638" s="63" t="s">
        <v>46</v>
      </c>
      <c r="Q4638" s="63" t="s">
        <v>68</v>
      </c>
    </row>
    <row r="4639" spans="1:17">
      <c r="A4639" s="63" t="s">
        <v>303</v>
      </c>
      <c r="B4639" s="63" t="s">
        <v>9</v>
      </c>
      <c r="D4639" s="390">
        <v>45444</v>
      </c>
      <c r="E4639" s="63">
        <v>6</v>
      </c>
      <c r="F4639" s="63">
        <v>2024</v>
      </c>
      <c r="G4639" s="391">
        <v>36</v>
      </c>
      <c r="H4639" s="391">
        <v>8.3333333333333329E-2</v>
      </c>
      <c r="I4639" s="391">
        <v>3</v>
      </c>
      <c r="J4639" s="391">
        <v>1.2</v>
      </c>
      <c r="K4639" s="63" t="s">
        <v>303</v>
      </c>
      <c r="L4639" s="63" t="s">
        <v>41</v>
      </c>
      <c r="M4639" s="63" t="s">
        <v>242</v>
      </c>
      <c r="N4639" s="63" t="s">
        <v>66</v>
      </c>
      <c r="O4639" s="63" t="s">
        <v>67</v>
      </c>
      <c r="P4639" s="63" t="s">
        <v>46</v>
      </c>
      <c r="Q4639" s="63" t="s">
        <v>68</v>
      </c>
    </row>
    <row r="4640" spans="1:17">
      <c r="A4640" s="63" t="s">
        <v>303</v>
      </c>
      <c r="B4640" s="63" t="s">
        <v>9</v>
      </c>
      <c r="D4640" s="390">
        <v>45474</v>
      </c>
      <c r="E4640" s="63">
        <v>7</v>
      </c>
      <c r="F4640" s="63">
        <v>2024</v>
      </c>
      <c r="G4640" s="391">
        <v>36</v>
      </c>
      <c r="H4640" s="391">
        <v>8.3333333333333329E-2</v>
      </c>
      <c r="I4640" s="391">
        <v>3</v>
      </c>
      <c r="J4640" s="391">
        <v>0</v>
      </c>
      <c r="K4640" s="63" t="s">
        <v>303</v>
      </c>
      <c r="L4640" s="63" t="s">
        <v>41</v>
      </c>
      <c r="M4640" s="63" t="s">
        <v>242</v>
      </c>
      <c r="N4640" s="63" t="s">
        <v>66</v>
      </c>
      <c r="O4640" s="63" t="s">
        <v>67</v>
      </c>
      <c r="P4640" s="63" t="s">
        <v>46</v>
      </c>
      <c r="Q4640" s="63" t="s">
        <v>68</v>
      </c>
    </row>
    <row r="4641" spans="1:17">
      <c r="A4641" s="63" t="s">
        <v>303</v>
      </c>
      <c r="B4641" s="63" t="s">
        <v>9</v>
      </c>
      <c r="D4641" s="390">
        <v>45505</v>
      </c>
      <c r="E4641" s="63">
        <v>8</v>
      </c>
      <c r="F4641" s="63">
        <v>2024</v>
      </c>
      <c r="G4641" s="391">
        <v>36</v>
      </c>
      <c r="H4641" s="391">
        <v>8.3333333333333329E-2</v>
      </c>
      <c r="I4641" s="391">
        <v>3</v>
      </c>
      <c r="J4641" s="391">
        <v>4.29</v>
      </c>
      <c r="K4641" s="63" t="s">
        <v>303</v>
      </c>
      <c r="L4641" s="63" t="s">
        <v>41</v>
      </c>
      <c r="M4641" s="63" t="s">
        <v>242</v>
      </c>
      <c r="N4641" s="63" t="s">
        <v>66</v>
      </c>
      <c r="O4641" s="63" t="s">
        <v>67</v>
      </c>
      <c r="P4641" s="63" t="s">
        <v>46</v>
      </c>
      <c r="Q4641" s="63" t="s">
        <v>68</v>
      </c>
    </row>
    <row r="4642" spans="1:17">
      <c r="A4642" s="63" t="s">
        <v>303</v>
      </c>
      <c r="B4642" s="63" t="s">
        <v>9</v>
      </c>
      <c r="D4642" s="390">
        <v>45536</v>
      </c>
      <c r="E4642" s="63">
        <v>9</v>
      </c>
      <c r="F4642" s="63">
        <v>2024</v>
      </c>
      <c r="G4642" s="391">
        <v>36</v>
      </c>
      <c r="H4642" s="391">
        <v>8.3333333333333329E-2</v>
      </c>
      <c r="J4642" s="391">
        <v>2.3000000000000003</v>
      </c>
      <c r="K4642" s="63" t="s">
        <v>303</v>
      </c>
      <c r="L4642" s="63" t="s">
        <v>41</v>
      </c>
      <c r="M4642" s="63" t="s">
        <v>242</v>
      </c>
      <c r="N4642" s="63" t="s">
        <v>66</v>
      </c>
      <c r="O4642" s="63" t="s">
        <v>67</v>
      </c>
      <c r="P4642" s="63" t="s">
        <v>46</v>
      </c>
      <c r="Q4642" s="63" t="s">
        <v>68</v>
      </c>
    </row>
    <row r="4643" spans="1:17">
      <c r="A4643" s="63" t="s">
        <v>303</v>
      </c>
      <c r="B4643" s="63" t="s">
        <v>9</v>
      </c>
      <c r="D4643" s="390">
        <v>45566</v>
      </c>
      <c r="E4643" s="63">
        <v>10</v>
      </c>
      <c r="F4643" s="63">
        <v>2024</v>
      </c>
      <c r="G4643" s="391">
        <v>36</v>
      </c>
      <c r="H4643" s="391">
        <v>9.9999999999999992E-2</v>
      </c>
      <c r="J4643" s="391">
        <v>0</v>
      </c>
      <c r="K4643" s="63" t="s">
        <v>303</v>
      </c>
      <c r="L4643" s="63" t="s">
        <v>41</v>
      </c>
      <c r="M4643" s="63" t="s">
        <v>242</v>
      </c>
      <c r="N4643" s="63" t="s">
        <v>66</v>
      </c>
      <c r="O4643" s="63" t="s">
        <v>67</v>
      </c>
      <c r="P4643" s="63" t="s">
        <v>46</v>
      </c>
      <c r="Q4643" s="63" t="s">
        <v>68</v>
      </c>
    </row>
    <row r="4644" spans="1:17">
      <c r="A4644" s="63" t="s">
        <v>303</v>
      </c>
      <c r="B4644" s="63" t="s">
        <v>9</v>
      </c>
      <c r="D4644" s="390">
        <v>45597</v>
      </c>
      <c r="E4644" s="63">
        <v>11</v>
      </c>
      <c r="F4644" s="63">
        <v>2024</v>
      </c>
      <c r="G4644" s="391">
        <v>36</v>
      </c>
      <c r="H4644" s="391">
        <v>9.9999999999999992E-2</v>
      </c>
      <c r="J4644" s="391">
        <v>0</v>
      </c>
      <c r="K4644" s="63" t="s">
        <v>303</v>
      </c>
      <c r="L4644" s="63" t="s">
        <v>41</v>
      </c>
      <c r="M4644" s="63" t="s">
        <v>242</v>
      </c>
      <c r="N4644" s="63" t="s">
        <v>66</v>
      </c>
      <c r="O4644" s="63" t="s">
        <v>67</v>
      </c>
      <c r="P4644" s="63" t="s">
        <v>46</v>
      </c>
      <c r="Q4644" s="63" t="s">
        <v>68</v>
      </c>
    </row>
    <row r="4645" spans="1:17">
      <c r="A4645" s="63" t="s">
        <v>303</v>
      </c>
      <c r="B4645" s="63" t="s">
        <v>9</v>
      </c>
      <c r="D4645" s="390">
        <v>45627</v>
      </c>
      <c r="E4645" s="63">
        <v>12</v>
      </c>
      <c r="F4645" s="63">
        <v>2024</v>
      </c>
      <c r="G4645" s="391">
        <v>36</v>
      </c>
      <c r="H4645" s="391">
        <v>9.9999999999999992E-2</v>
      </c>
      <c r="J4645" s="391">
        <v>0</v>
      </c>
      <c r="K4645" s="63" t="s">
        <v>303</v>
      </c>
      <c r="L4645" s="63" t="s">
        <v>41</v>
      </c>
      <c r="M4645" s="63" t="s">
        <v>242</v>
      </c>
      <c r="N4645" s="63" t="s">
        <v>66</v>
      </c>
      <c r="O4645" s="63" t="s">
        <v>67</v>
      </c>
      <c r="P4645" s="63" t="s">
        <v>46</v>
      </c>
      <c r="Q4645" s="63" t="s">
        <v>68</v>
      </c>
    </row>
    <row r="4646" spans="1:17">
      <c r="A4646" s="63" t="s">
        <v>303</v>
      </c>
      <c r="B4646" s="63" t="s">
        <v>10</v>
      </c>
      <c r="D4646" s="390">
        <v>45292</v>
      </c>
      <c r="E4646" s="63">
        <v>1</v>
      </c>
      <c r="F4646" s="63">
        <v>2024</v>
      </c>
      <c r="G4646" s="391">
        <v>18</v>
      </c>
      <c r="H4646" s="391">
        <v>3.4872367136281217E-2</v>
      </c>
      <c r="I4646" s="391">
        <v>0.62770260845306192</v>
      </c>
      <c r="J4646" s="391">
        <v>0</v>
      </c>
      <c r="K4646" s="63" t="s">
        <v>303</v>
      </c>
      <c r="L4646" s="63" t="s">
        <v>41</v>
      </c>
      <c r="M4646" s="63" t="s">
        <v>242</v>
      </c>
      <c r="N4646" s="63" t="s">
        <v>66</v>
      </c>
      <c r="O4646" s="63" t="s">
        <v>67</v>
      </c>
      <c r="P4646" s="63" t="s">
        <v>46</v>
      </c>
      <c r="Q4646" s="63" t="s">
        <v>68</v>
      </c>
    </row>
    <row r="4647" spans="1:17">
      <c r="A4647" s="63" t="s">
        <v>303</v>
      </c>
      <c r="B4647" s="63" t="s">
        <v>10</v>
      </c>
      <c r="D4647" s="390">
        <v>45323</v>
      </c>
      <c r="E4647" s="63">
        <v>2</v>
      </c>
      <c r="F4647" s="63">
        <v>2024</v>
      </c>
      <c r="G4647" s="391">
        <v>18</v>
      </c>
      <c r="H4647" s="391">
        <v>8.2577765378713919E-2</v>
      </c>
      <c r="I4647" s="391">
        <v>1.4863997768168504</v>
      </c>
      <c r="J4647" s="391">
        <v>0</v>
      </c>
      <c r="K4647" s="63" t="s">
        <v>303</v>
      </c>
      <c r="L4647" s="63" t="s">
        <v>41</v>
      </c>
      <c r="M4647" s="63" t="s">
        <v>242</v>
      </c>
      <c r="N4647" s="63" t="s">
        <v>66</v>
      </c>
      <c r="O4647" s="63" t="s">
        <v>67</v>
      </c>
      <c r="P4647" s="63" t="s">
        <v>46</v>
      </c>
      <c r="Q4647" s="63" t="s">
        <v>68</v>
      </c>
    </row>
    <row r="4648" spans="1:17">
      <c r="A4648" s="63" t="s">
        <v>303</v>
      </c>
      <c r="B4648" s="63" t="s">
        <v>10</v>
      </c>
      <c r="D4648" s="390">
        <v>45352</v>
      </c>
      <c r="E4648" s="63">
        <v>3</v>
      </c>
      <c r="F4648" s="63">
        <v>2024</v>
      </c>
      <c r="G4648" s="391">
        <v>18</v>
      </c>
      <c r="H4648" s="391">
        <v>8.2577765378713919E-2</v>
      </c>
      <c r="I4648" s="391">
        <v>1.4863997768168504</v>
      </c>
      <c r="J4648" s="391">
        <v>0</v>
      </c>
      <c r="K4648" s="63" t="s">
        <v>303</v>
      </c>
      <c r="L4648" s="63" t="s">
        <v>41</v>
      </c>
      <c r="M4648" s="63" t="s">
        <v>242</v>
      </c>
      <c r="N4648" s="63" t="s">
        <v>66</v>
      </c>
      <c r="O4648" s="63" t="s">
        <v>67</v>
      </c>
      <c r="P4648" s="63" t="s">
        <v>46</v>
      </c>
      <c r="Q4648" s="63" t="s">
        <v>68</v>
      </c>
    </row>
    <row r="4649" spans="1:17">
      <c r="A4649" s="63" t="s">
        <v>303</v>
      </c>
      <c r="B4649" s="63" t="s">
        <v>10</v>
      </c>
      <c r="D4649" s="390">
        <v>45383</v>
      </c>
      <c r="E4649" s="63">
        <v>4</v>
      </c>
      <c r="F4649" s="63">
        <v>2024</v>
      </c>
      <c r="G4649" s="391">
        <v>18</v>
      </c>
      <c r="H4649" s="391">
        <v>8.3333333333333329E-2</v>
      </c>
      <c r="I4649" s="391">
        <v>1.5</v>
      </c>
      <c r="J4649" s="391">
        <v>0.41</v>
      </c>
      <c r="K4649" s="63" t="s">
        <v>303</v>
      </c>
      <c r="L4649" s="63" t="s">
        <v>41</v>
      </c>
      <c r="M4649" s="63" t="s">
        <v>242</v>
      </c>
      <c r="N4649" s="63" t="s">
        <v>66</v>
      </c>
      <c r="O4649" s="63" t="s">
        <v>67</v>
      </c>
      <c r="P4649" s="63" t="s">
        <v>46</v>
      </c>
      <c r="Q4649" s="63" t="s">
        <v>68</v>
      </c>
    </row>
    <row r="4650" spans="1:17">
      <c r="A4650" s="63" t="s">
        <v>303</v>
      </c>
      <c r="B4650" s="63" t="s">
        <v>10</v>
      </c>
      <c r="D4650" s="390">
        <v>45413</v>
      </c>
      <c r="E4650" s="63">
        <v>5</v>
      </c>
      <c r="F4650" s="63">
        <v>2024</v>
      </c>
      <c r="G4650" s="391">
        <v>18</v>
      </c>
      <c r="H4650" s="391">
        <v>8.3333333333333329E-2</v>
      </c>
      <c r="I4650" s="391">
        <v>1.5</v>
      </c>
      <c r="J4650" s="391">
        <v>0.11</v>
      </c>
      <c r="K4650" s="63" t="s">
        <v>303</v>
      </c>
      <c r="L4650" s="63" t="s">
        <v>41</v>
      </c>
      <c r="M4650" s="63" t="s">
        <v>242</v>
      </c>
      <c r="N4650" s="63" t="s">
        <v>66</v>
      </c>
      <c r="O4650" s="63" t="s">
        <v>67</v>
      </c>
      <c r="P4650" s="63" t="s">
        <v>46</v>
      </c>
      <c r="Q4650" s="63" t="s">
        <v>68</v>
      </c>
    </row>
    <row r="4651" spans="1:17">
      <c r="A4651" s="63" t="s">
        <v>303</v>
      </c>
      <c r="B4651" s="63" t="s">
        <v>10</v>
      </c>
      <c r="D4651" s="390">
        <v>45444</v>
      </c>
      <c r="E4651" s="63">
        <v>6</v>
      </c>
      <c r="F4651" s="63">
        <v>2024</v>
      </c>
      <c r="G4651" s="391">
        <v>18</v>
      </c>
      <c r="H4651" s="391">
        <v>8.3333333333333329E-2</v>
      </c>
      <c r="I4651" s="391">
        <v>1.5</v>
      </c>
      <c r="J4651" s="391">
        <v>0.1</v>
      </c>
      <c r="K4651" s="63" t="s">
        <v>303</v>
      </c>
      <c r="L4651" s="63" t="s">
        <v>41</v>
      </c>
      <c r="M4651" s="63" t="s">
        <v>242</v>
      </c>
      <c r="N4651" s="63" t="s">
        <v>66</v>
      </c>
      <c r="O4651" s="63" t="s">
        <v>67</v>
      </c>
      <c r="P4651" s="63" t="s">
        <v>46</v>
      </c>
      <c r="Q4651" s="63" t="s">
        <v>68</v>
      </c>
    </row>
    <row r="4652" spans="1:17">
      <c r="A4652" s="63" t="s">
        <v>303</v>
      </c>
      <c r="B4652" s="63" t="s">
        <v>10</v>
      </c>
      <c r="D4652" s="390">
        <v>45474</v>
      </c>
      <c r="E4652" s="63">
        <v>7</v>
      </c>
      <c r="F4652" s="63">
        <v>2024</v>
      </c>
      <c r="G4652" s="391">
        <v>18</v>
      </c>
      <c r="H4652" s="391">
        <v>8.3333333333333329E-2</v>
      </c>
      <c r="I4652" s="391">
        <v>1.5</v>
      </c>
      <c r="J4652" s="391">
        <v>0.1</v>
      </c>
      <c r="K4652" s="63" t="s">
        <v>303</v>
      </c>
      <c r="L4652" s="63" t="s">
        <v>41</v>
      </c>
      <c r="M4652" s="63" t="s">
        <v>242</v>
      </c>
      <c r="N4652" s="63" t="s">
        <v>66</v>
      </c>
      <c r="O4652" s="63" t="s">
        <v>67</v>
      </c>
      <c r="P4652" s="63" t="s">
        <v>46</v>
      </c>
      <c r="Q4652" s="63" t="s">
        <v>68</v>
      </c>
    </row>
    <row r="4653" spans="1:17">
      <c r="A4653" s="63" t="s">
        <v>303</v>
      </c>
      <c r="B4653" s="63" t="s">
        <v>10</v>
      </c>
      <c r="D4653" s="390">
        <v>45505</v>
      </c>
      <c r="E4653" s="63">
        <v>8</v>
      </c>
      <c r="F4653" s="63">
        <v>2024</v>
      </c>
      <c r="G4653" s="391">
        <v>18</v>
      </c>
      <c r="H4653" s="391">
        <v>8.3333333333333329E-2</v>
      </c>
      <c r="I4653" s="391">
        <v>1.5</v>
      </c>
      <c r="J4653" s="391">
        <v>0.1</v>
      </c>
      <c r="K4653" s="63" t="s">
        <v>303</v>
      </c>
      <c r="L4653" s="63" t="s">
        <v>41</v>
      </c>
      <c r="M4653" s="63" t="s">
        <v>242</v>
      </c>
      <c r="N4653" s="63" t="s">
        <v>66</v>
      </c>
      <c r="O4653" s="63" t="s">
        <v>67</v>
      </c>
      <c r="P4653" s="63" t="s">
        <v>46</v>
      </c>
      <c r="Q4653" s="63" t="s">
        <v>68</v>
      </c>
    </row>
    <row r="4654" spans="1:17">
      <c r="A4654" s="63" t="s">
        <v>303</v>
      </c>
      <c r="B4654" s="63" t="s">
        <v>10</v>
      </c>
      <c r="D4654" s="390">
        <v>45536</v>
      </c>
      <c r="E4654" s="63">
        <v>9</v>
      </c>
      <c r="F4654" s="63">
        <v>2024</v>
      </c>
      <c r="G4654" s="391">
        <v>18</v>
      </c>
      <c r="H4654" s="391">
        <v>8.3333333333333329E-2</v>
      </c>
      <c r="J4654" s="391">
        <v>0.1</v>
      </c>
      <c r="K4654" s="63" t="s">
        <v>303</v>
      </c>
      <c r="L4654" s="63" t="s">
        <v>41</v>
      </c>
      <c r="M4654" s="63" t="s">
        <v>242</v>
      </c>
      <c r="N4654" s="63" t="s">
        <v>66</v>
      </c>
      <c r="O4654" s="63" t="s">
        <v>67</v>
      </c>
      <c r="P4654" s="63" t="s">
        <v>46</v>
      </c>
      <c r="Q4654" s="63" t="s">
        <v>68</v>
      </c>
    </row>
    <row r="4655" spans="1:17">
      <c r="A4655" s="63" t="s">
        <v>303</v>
      </c>
      <c r="B4655" s="63" t="s">
        <v>10</v>
      </c>
      <c r="D4655" s="390">
        <v>45566</v>
      </c>
      <c r="E4655" s="63">
        <v>10</v>
      </c>
      <c r="F4655" s="63">
        <v>2024</v>
      </c>
      <c r="G4655" s="391">
        <v>18</v>
      </c>
      <c r="H4655" s="391">
        <v>9.9999999999999992E-2</v>
      </c>
      <c r="J4655" s="391">
        <v>0.1</v>
      </c>
      <c r="K4655" s="63" t="s">
        <v>303</v>
      </c>
      <c r="L4655" s="63" t="s">
        <v>41</v>
      </c>
      <c r="M4655" s="63" t="s">
        <v>242</v>
      </c>
      <c r="N4655" s="63" t="s">
        <v>66</v>
      </c>
      <c r="O4655" s="63" t="s">
        <v>67</v>
      </c>
      <c r="P4655" s="63" t="s">
        <v>46</v>
      </c>
      <c r="Q4655" s="63" t="s">
        <v>68</v>
      </c>
    </row>
    <row r="4656" spans="1:17">
      <c r="A4656" s="63" t="s">
        <v>303</v>
      </c>
      <c r="B4656" s="63" t="s">
        <v>10</v>
      </c>
      <c r="D4656" s="390">
        <v>45597</v>
      </c>
      <c r="E4656" s="63">
        <v>11</v>
      </c>
      <c r="F4656" s="63">
        <v>2024</v>
      </c>
      <c r="G4656" s="391">
        <v>18</v>
      </c>
      <c r="H4656" s="391">
        <v>9.9999999999999992E-2</v>
      </c>
      <c r="J4656" s="391">
        <v>0</v>
      </c>
      <c r="K4656" s="63" t="s">
        <v>303</v>
      </c>
      <c r="L4656" s="63" t="s">
        <v>41</v>
      </c>
      <c r="M4656" s="63" t="s">
        <v>242</v>
      </c>
      <c r="N4656" s="63" t="s">
        <v>66</v>
      </c>
      <c r="O4656" s="63" t="s">
        <v>67</v>
      </c>
      <c r="P4656" s="63" t="s">
        <v>46</v>
      </c>
      <c r="Q4656" s="63" t="s">
        <v>68</v>
      </c>
    </row>
    <row r="4657" spans="1:17">
      <c r="A4657" s="63" t="s">
        <v>303</v>
      </c>
      <c r="B4657" s="63" t="s">
        <v>10</v>
      </c>
      <c r="D4657" s="390">
        <v>45627</v>
      </c>
      <c r="E4657" s="63">
        <v>12</v>
      </c>
      <c r="F4657" s="63">
        <v>2024</v>
      </c>
      <c r="G4657" s="391">
        <v>18</v>
      </c>
      <c r="H4657" s="391">
        <v>9.9999999999999992E-2</v>
      </c>
      <c r="J4657" s="391">
        <v>0</v>
      </c>
      <c r="K4657" s="63" t="s">
        <v>303</v>
      </c>
      <c r="L4657" s="63" t="s">
        <v>41</v>
      </c>
      <c r="M4657" s="63" t="s">
        <v>242</v>
      </c>
      <c r="N4657" s="63" t="s">
        <v>66</v>
      </c>
      <c r="O4657" s="63" t="s">
        <v>67</v>
      </c>
      <c r="P4657" s="63" t="s">
        <v>46</v>
      </c>
      <c r="Q4657" s="63" t="s">
        <v>68</v>
      </c>
    </row>
    <row r="4658" spans="1:17">
      <c r="A4658" s="63" t="s">
        <v>303</v>
      </c>
      <c r="B4658" s="63" t="s">
        <v>5</v>
      </c>
      <c r="D4658" s="390">
        <v>45292</v>
      </c>
      <c r="E4658" s="63">
        <v>1</v>
      </c>
      <c r="F4658" s="63">
        <v>2024</v>
      </c>
      <c r="G4658" s="391">
        <v>51</v>
      </c>
      <c r="H4658" s="391">
        <v>3.4872367136281217E-2</v>
      </c>
      <c r="I4658" s="391">
        <v>1.778490723950342</v>
      </c>
      <c r="J4658" s="391">
        <v>0</v>
      </c>
      <c r="K4658" s="63" t="s">
        <v>303</v>
      </c>
      <c r="L4658" s="63" t="s">
        <v>41</v>
      </c>
      <c r="M4658" s="63" t="s">
        <v>242</v>
      </c>
      <c r="N4658" s="63" t="s">
        <v>66</v>
      </c>
      <c r="O4658" s="63" t="s">
        <v>67</v>
      </c>
      <c r="P4658" s="63" t="s">
        <v>46</v>
      </c>
      <c r="Q4658" s="63" t="s">
        <v>68</v>
      </c>
    </row>
    <row r="4659" spans="1:17">
      <c r="A4659" s="63" t="s">
        <v>303</v>
      </c>
      <c r="B4659" s="63" t="s">
        <v>5</v>
      </c>
      <c r="D4659" s="390">
        <v>45323</v>
      </c>
      <c r="E4659" s="63">
        <v>2</v>
      </c>
      <c r="F4659" s="63">
        <v>2024</v>
      </c>
      <c r="G4659" s="391">
        <v>51</v>
      </c>
      <c r="H4659" s="391">
        <v>8.2577765378713919E-2</v>
      </c>
      <c r="I4659" s="391">
        <v>4.2114660343144097</v>
      </c>
      <c r="J4659" s="391">
        <v>0</v>
      </c>
      <c r="K4659" s="63" t="s">
        <v>303</v>
      </c>
      <c r="L4659" s="63" t="s">
        <v>41</v>
      </c>
      <c r="M4659" s="63" t="s">
        <v>242</v>
      </c>
      <c r="N4659" s="63" t="s">
        <v>66</v>
      </c>
      <c r="O4659" s="63" t="s">
        <v>67</v>
      </c>
      <c r="P4659" s="63" t="s">
        <v>46</v>
      </c>
      <c r="Q4659" s="63" t="s">
        <v>68</v>
      </c>
    </row>
    <row r="4660" spans="1:17">
      <c r="A4660" s="63" t="s">
        <v>303</v>
      </c>
      <c r="B4660" s="63" t="s">
        <v>5</v>
      </c>
      <c r="D4660" s="390">
        <v>45352</v>
      </c>
      <c r="E4660" s="63">
        <v>3</v>
      </c>
      <c r="F4660" s="63">
        <v>2024</v>
      </c>
      <c r="G4660" s="391">
        <v>51</v>
      </c>
      <c r="H4660" s="391">
        <v>8.2577765378713919E-2</v>
      </c>
      <c r="I4660" s="391">
        <v>4.2114660343144097</v>
      </c>
      <c r="J4660" s="391">
        <v>0</v>
      </c>
      <c r="K4660" s="63" t="s">
        <v>303</v>
      </c>
      <c r="L4660" s="63" t="s">
        <v>41</v>
      </c>
      <c r="M4660" s="63" t="s">
        <v>242</v>
      </c>
      <c r="N4660" s="63" t="s">
        <v>66</v>
      </c>
      <c r="O4660" s="63" t="s">
        <v>67</v>
      </c>
      <c r="P4660" s="63" t="s">
        <v>46</v>
      </c>
      <c r="Q4660" s="63" t="s">
        <v>68</v>
      </c>
    </row>
    <row r="4661" spans="1:17">
      <c r="A4661" s="63" t="s">
        <v>303</v>
      </c>
      <c r="B4661" s="63" t="s">
        <v>5</v>
      </c>
      <c r="D4661" s="390">
        <v>45383</v>
      </c>
      <c r="E4661" s="63">
        <v>4</v>
      </c>
      <c r="F4661" s="63">
        <v>2024</v>
      </c>
      <c r="G4661" s="391">
        <v>51</v>
      </c>
      <c r="H4661" s="391">
        <v>8.3333333333333329E-2</v>
      </c>
      <c r="I4661" s="391">
        <v>4.25</v>
      </c>
      <c r="J4661" s="391">
        <v>0</v>
      </c>
      <c r="K4661" s="63" t="s">
        <v>303</v>
      </c>
      <c r="L4661" s="63" t="s">
        <v>41</v>
      </c>
      <c r="M4661" s="63" t="s">
        <v>242</v>
      </c>
      <c r="N4661" s="63" t="s">
        <v>66</v>
      </c>
      <c r="O4661" s="63" t="s">
        <v>67</v>
      </c>
      <c r="P4661" s="63" t="s">
        <v>46</v>
      </c>
      <c r="Q4661" s="63" t="s">
        <v>68</v>
      </c>
    </row>
    <row r="4662" spans="1:17">
      <c r="A4662" s="63" t="s">
        <v>303</v>
      </c>
      <c r="B4662" s="63" t="s">
        <v>5</v>
      </c>
      <c r="D4662" s="390">
        <v>45413</v>
      </c>
      <c r="E4662" s="63">
        <v>5</v>
      </c>
      <c r="F4662" s="63">
        <v>2024</v>
      </c>
      <c r="G4662" s="391">
        <v>51</v>
      </c>
      <c r="H4662" s="391">
        <v>8.3333333333333329E-2</v>
      </c>
      <c r="I4662" s="391">
        <v>4.25</v>
      </c>
      <c r="J4662" s="391">
        <v>0</v>
      </c>
      <c r="K4662" s="63" t="s">
        <v>303</v>
      </c>
      <c r="L4662" s="63" t="s">
        <v>41</v>
      </c>
      <c r="M4662" s="63" t="s">
        <v>242</v>
      </c>
      <c r="N4662" s="63" t="s">
        <v>66</v>
      </c>
      <c r="O4662" s="63" t="s">
        <v>67</v>
      </c>
      <c r="P4662" s="63" t="s">
        <v>46</v>
      </c>
      <c r="Q4662" s="63" t="s">
        <v>68</v>
      </c>
    </row>
    <row r="4663" spans="1:17">
      <c r="A4663" s="63" t="s">
        <v>303</v>
      </c>
      <c r="B4663" s="63" t="s">
        <v>5</v>
      </c>
      <c r="D4663" s="390">
        <v>45444</v>
      </c>
      <c r="E4663" s="63">
        <v>6</v>
      </c>
      <c r="F4663" s="63">
        <v>2024</v>
      </c>
      <c r="G4663" s="391">
        <v>51</v>
      </c>
      <c r="H4663" s="391">
        <v>8.3333333333333329E-2</v>
      </c>
      <c r="I4663" s="391">
        <v>4.25</v>
      </c>
      <c r="J4663" s="391">
        <v>0</v>
      </c>
      <c r="K4663" s="63" t="s">
        <v>303</v>
      </c>
      <c r="L4663" s="63" t="s">
        <v>41</v>
      </c>
      <c r="M4663" s="63" t="s">
        <v>242</v>
      </c>
      <c r="N4663" s="63" t="s">
        <v>66</v>
      </c>
      <c r="O4663" s="63" t="s">
        <v>67</v>
      </c>
      <c r="P4663" s="63" t="s">
        <v>46</v>
      </c>
      <c r="Q4663" s="63" t="s">
        <v>68</v>
      </c>
    </row>
    <row r="4664" spans="1:17">
      <c r="A4664" s="63" t="s">
        <v>303</v>
      </c>
      <c r="B4664" s="63" t="s">
        <v>5</v>
      </c>
      <c r="D4664" s="390">
        <v>45474</v>
      </c>
      <c r="E4664" s="63">
        <v>7</v>
      </c>
      <c r="F4664" s="63">
        <v>2024</v>
      </c>
      <c r="G4664" s="391">
        <v>51</v>
      </c>
      <c r="H4664" s="391">
        <v>8.3333333333333329E-2</v>
      </c>
      <c r="I4664" s="391">
        <v>4.25</v>
      </c>
      <c r="J4664" s="391">
        <v>0</v>
      </c>
      <c r="K4664" s="63" t="s">
        <v>303</v>
      </c>
      <c r="L4664" s="63" t="s">
        <v>41</v>
      </c>
      <c r="M4664" s="63" t="s">
        <v>242</v>
      </c>
      <c r="N4664" s="63" t="s">
        <v>66</v>
      </c>
      <c r="O4664" s="63" t="s">
        <v>67</v>
      </c>
      <c r="P4664" s="63" t="s">
        <v>46</v>
      </c>
      <c r="Q4664" s="63" t="s">
        <v>68</v>
      </c>
    </row>
    <row r="4665" spans="1:17">
      <c r="A4665" s="63" t="s">
        <v>303</v>
      </c>
      <c r="B4665" s="63" t="s">
        <v>5</v>
      </c>
      <c r="D4665" s="390">
        <v>45505</v>
      </c>
      <c r="E4665" s="63">
        <v>8</v>
      </c>
      <c r="F4665" s="63">
        <v>2024</v>
      </c>
      <c r="G4665" s="391">
        <v>51</v>
      </c>
      <c r="H4665" s="391">
        <v>8.3333333333333329E-2</v>
      </c>
      <c r="I4665" s="391">
        <v>4.25</v>
      </c>
      <c r="J4665" s="391">
        <v>0</v>
      </c>
      <c r="K4665" s="63" t="s">
        <v>303</v>
      </c>
      <c r="L4665" s="63" t="s">
        <v>41</v>
      </c>
      <c r="M4665" s="63" t="s">
        <v>242</v>
      </c>
      <c r="N4665" s="63" t="s">
        <v>66</v>
      </c>
      <c r="O4665" s="63" t="s">
        <v>67</v>
      </c>
      <c r="P4665" s="63" t="s">
        <v>46</v>
      </c>
      <c r="Q4665" s="63" t="s">
        <v>68</v>
      </c>
    </row>
    <row r="4666" spans="1:17">
      <c r="A4666" s="63" t="s">
        <v>303</v>
      </c>
      <c r="B4666" s="63" t="s">
        <v>5</v>
      </c>
      <c r="D4666" s="390">
        <v>45536</v>
      </c>
      <c r="E4666" s="63">
        <v>9</v>
      </c>
      <c r="F4666" s="63">
        <v>2024</v>
      </c>
      <c r="G4666" s="391">
        <v>51</v>
      </c>
      <c r="H4666" s="391">
        <v>8.3333333333333329E-2</v>
      </c>
      <c r="J4666" s="391">
        <v>0</v>
      </c>
      <c r="K4666" s="63" t="s">
        <v>303</v>
      </c>
      <c r="L4666" s="63" t="s">
        <v>41</v>
      </c>
      <c r="M4666" s="63" t="s">
        <v>242</v>
      </c>
      <c r="N4666" s="63" t="s">
        <v>66</v>
      </c>
      <c r="O4666" s="63" t="s">
        <v>67</v>
      </c>
      <c r="P4666" s="63" t="s">
        <v>46</v>
      </c>
      <c r="Q4666" s="63" t="s">
        <v>68</v>
      </c>
    </row>
    <row r="4667" spans="1:17">
      <c r="A4667" s="63" t="s">
        <v>303</v>
      </c>
      <c r="B4667" s="63" t="s">
        <v>5</v>
      </c>
      <c r="D4667" s="390">
        <v>45566</v>
      </c>
      <c r="E4667" s="63">
        <v>10</v>
      </c>
      <c r="F4667" s="63">
        <v>2024</v>
      </c>
      <c r="G4667" s="391">
        <v>51</v>
      </c>
      <c r="H4667" s="391">
        <v>9.9999999999999992E-2</v>
      </c>
      <c r="J4667" s="391">
        <v>0</v>
      </c>
      <c r="K4667" s="63" t="s">
        <v>303</v>
      </c>
      <c r="L4667" s="63" t="s">
        <v>41</v>
      </c>
      <c r="M4667" s="63" t="s">
        <v>242</v>
      </c>
      <c r="N4667" s="63" t="s">
        <v>66</v>
      </c>
      <c r="O4667" s="63" t="s">
        <v>67</v>
      </c>
      <c r="P4667" s="63" t="s">
        <v>46</v>
      </c>
      <c r="Q4667" s="63" t="s">
        <v>68</v>
      </c>
    </row>
    <row r="4668" spans="1:17">
      <c r="A4668" s="63" t="s">
        <v>303</v>
      </c>
      <c r="B4668" s="63" t="s">
        <v>5</v>
      </c>
      <c r="D4668" s="390">
        <v>45597</v>
      </c>
      <c r="E4668" s="63">
        <v>11</v>
      </c>
      <c r="F4668" s="63">
        <v>2024</v>
      </c>
      <c r="G4668" s="391">
        <v>51</v>
      </c>
      <c r="H4668" s="391">
        <v>9.9999999999999992E-2</v>
      </c>
      <c r="J4668" s="391">
        <v>0</v>
      </c>
      <c r="K4668" s="63" t="s">
        <v>303</v>
      </c>
      <c r="L4668" s="63" t="s">
        <v>41</v>
      </c>
      <c r="M4668" s="63" t="s">
        <v>242</v>
      </c>
      <c r="N4668" s="63" t="s">
        <v>66</v>
      </c>
      <c r="O4668" s="63" t="s">
        <v>67</v>
      </c>
      <c r="P4668" s="63" t="s">
        <v>46</v>
      </c>
      <c r="Q4668" s="63" t="s">
        <v>68</v>
      </c>
    </row>
    <row r="4669" spans="1:17">
      <c r="A4669" s="63" t="s">
        <v>303</v>
      </c>
      <c r="B4669" s="63" t="s">
        <v>5</v>
      </c>
      <c r="D4669" s="390">
        <v>45627</v>
      </c>
      <c r="E4669" s="63">
        <v>12</v>
      </c>
      <c r="F4669" s="63">
        <v>2024</v>
      </c>
      <c r="G4669" s="391">
        <v>51</v>
      </c>
      <c r="H4669" s="391">
        <v>9.9999999999999992E-2</v>
      </c>
      <c r="J4669" s="391">
        <v>0</v>
      </c>
      <c r="K4669" s="63" t="s">
        <v>303</v>
      </c>
      <c r="L4669" s="63" t="s">
        <v>41</v>
      </c>
      <c r="M4669" s="63" t="s">
        <v>242</v>
      </c>
      <c r="N4669" s="63" t="s">
        <v>66</v>
      </c>
      <c r="O4669" s="63" t="s">
        <v>67</v>
      </c>
      <c r="P4669" s="63" t="s">
        <v>46</v>
      </c>
      <c r="Q4669" s="63" t="s">
        <v>68</v>
      </c>
    </row>
    <row r="4670" spans="1:17">
      <c r="A4670" s="63" t="s">
        <v>303</v>
      </c>
      <c r="B4670" s="63" t="s">
        <v>11</v>
      </c>
      <c r="D4670" s="390">
        <v>45292</v>
      </c>
      <c r="E4670" s="63">
        <v>1</v>
      </c>
      <c r="F4670" s="63">
        <v>2024</v>
      </c>
      <c r="G4670" s="391">
        <v>40</v>
      </c>
      <c r="H4670" s="391">
        <v>3.4872367136281217E-2</v>
      </c>
      <c r="I4670" s="391">
        <v>1.3948946854512487</v>
      </c>
      <c r="J4670" s="391">
        <v>0</v>
      </c>
      <c r="K4670" s="63" t="s">
        <v>303</v>
      </c>
      <c r="L4670" s="63" t="s">
        <v>41</v>
      </c>
      <c r="M4670" s="63" t="s">
        <v>242</v>
      </c>
      <c r="N4670" s="63" t="s">
        <v>66</v>
      </c>
      <c r="O4670" s="63" t="s">
        <v>67</v>
      </c>
      <c r="P4670" s="63" t="s">
        <v>46</v>
      </c>
      <c r="Q4670" s="63" t="s">
        <v>68</v>
      </c>
    </row>
    <row r="4671" spans="1:17">
      <c r="A4671" s="63" t="s">
        <v>303</v>
      </c>
      <c r="B4671" s="63" t="s">
        <v>11</v>
      </c>
      <c r="D4671" s="390">
        <v>45323</v>
      </c>
      <c r="E4671" s="63">
        <v>2</v>
      </c>
      <c r="F4671" s="63">
        <v>2024</v>
      </c>
      <c r="G4671" s="391">
        <v>40</v>
      </c>
      <c r="H4671" s="391">
        <v>8.2577765378713919E-2</v>
      </c>
      <c r="I4671" s="391">
        <v>3.3031106151485568</v>
      </c>
      <c r="J4671" s="391">
        <v>1.0234130777265189</v>
      </c>
      <c r="K4671" s="63" t="s">
        <v>303</v>
      </c>
      <c r="L4671" s="63" t="s">
        <v>41</v>
      </c>
      <c r="M4671" s="63" t="s">
        <v>242</v>
      </c>
      <c r="N4671" s="63" t="s">
        <v>66</v>
      </c>
      <c r="O4671" s="63" t="s">
        <v>67</v>
      </c>
      <c r="P4671" s="63" t="s">
        <v>46</v>
      </c>
      <c r="Q4671" s="63" t="s">
        <v>68</v>
      </c>
    </row>
    <row r="4672" spans="1:17">
      <c r="A4672" s="63" t="s">
        <v>303</v>
      </c>
      <c r="B4672" s="63" t="s">
        <v>11</v>
      </c>
      <c r="D4672" s="390">
        <v>45352</v>
      </c>
      <c r="E4672" s="63">
        <v>3</v>
      </c>
      <c r="F4672" s="63">
        <v>2024</v>
      </c>
      <c r="G4672" s="391">
        <v>40</v>
      </c>
      <c r="H4672" s="391">
        <v>8.2577765378713919E-2</v>
      </c>
      <c r="I4672" s="391">
        <v>3.3031106151485568</v>
      </c>
      <c r="J4672" s="391">
        <v>0</v>
      </c>
      <c r="K4672" s="63" t="s">
        <v>303</v>
      </c>
      <c r="L4672" s="63" t="s">
        <v>41</v>
      </c>
      <c r="M4672" s="63" t="s">
        <v>242</v>
      </c>
      <c r="N4672" s="63" t="s">
        <v>66</v>
      </c>
      <c r="O4672" s="63" t="s">
        <v>67</v>
      </c>
      <c r="P4672" s="63" t="s">
        <v>46</v>
      </c>
      <c r="Q4672" s="63" t="s">
        <v>68</v>
      </c>
    </row>
    <row r="4673" spans="1:17">
      <c r="A4673" s="63" t="s">
        <v>303</v>
      </c>
      <c r="B4673" s="63" t="s">
        <v>11</v>
      </c>
      <c r="D4673" s="390">
        <v>45383</v>
      </c>
      <c r="E4673" s="63">
        <v>4</v>
      </c>
      <c r="F4673" s="63">
        <v>2024</v>
      </c>
      <c r="G4673" s="391">
        <v>40</v>
      </c>
      <c r="H4673" s="391">
        <v>8.3333333333333329E-2</v>
      </c>
      <c r="I4673" s="391">
        <v>3.333333333333333</v>
      </c>
      <c r="J4673" s="391">
        <v>0</v>
      </c>
      <c r="K4673" s="63" t="s">
        <v>303</v>
      </c>
      <c r="L4673" s="63" t="s">
        <v>41</v>
      </c>
      <c r="M4673" s="63" t="s">
        <v>242</v>
      </c>
      <c r="N4673" s="63" t="s">
        <v>66</v>
      </c>
      <c r="O4673" s="63" t="s">
        <v>67</v>
      </c>
      <c r="P4673" s="63" t="s">
        <v>46</v>
      </c>
      <c r="Q4673" s="63" t="s">
        <v>68</v>
      </c>
    </row>
    <row r="4674" spans="1:17">
      <c r="A4674" s="63" t="s">
        <v>303</v>
      </c>
      <c r="B4674" s="63" t="s">
        <v>11</v>
      </c>
      <c r="D4674" s="390">
        <v>45413</v>
      </c>
      <c r="E4674" s="63">
        <v>5</v>
      </c>
      <c r="F4674" s="63">
        <v>2024</v>
      </c>
      <c r="G4674" s="391">
        <v>40</v>
      </c>
      <c r="H4674" s="391">
        <v>8.3333333333333329E-2</v>
      </c>
      <c r="I4674" s="391">
        <v>3.333333333333333</v>
      </c>
      <c r="J4674" s="391">
        <v>0</v>
      </c>
      <c r="K4674" s="63" t="s">
        <v>303</v>
      </c>
      <c r="L4674" s="63" t="s">
        <v>41</v>
      </c>
      <c r="M4674" s="63" t="s">
        <v>242</v>
      </c>
      <c r="N4674" s="63" t="s">
        <v>66</v>
      </c>
      <c r="O4674" s="63" t="s">
        <v>67</v>
      </c>
      <c r="P4674" s="63" t="s">
        <v>46</v>
      </c>
      <c r="Q4674" s="63" t="s">
        <v>68</v>
      </c>
    </row>
    <row r="4675" spans="1:17">
      <c r="A4675" s="63" t="s">
        <v>303</v>
      </c>
      <c r="B4675" s="63" t="s">
        <v>11</v>
      </c>
      <c r="D4675" s="390">
        <v>45444</v>
      </c>
      <c r="E4675" s="63">
        <v>6</v>
      </c>
      <c r="F4675" s="63">
        <v>2024</v>
      </c>
      <c r="G4675" s="391">
        <v>40</v>
      </c>
      <c r="H4675" s="391">
        <v>8.3333333333333329E-2</v>
      </c>
      <c r="I4675" s="391">
        <v>3.333333333333333</v>
      </c>
      <c r="J4675" s="391">
        <v>0</v>
      </c>
      <c r="K4675" s="63" t="s">
        <v>303</v>
      </c>
      <c r="L4675" s="63" t="s">
        <v>41</v>
      </c>
      <c r="M4675" s="63" t="s">
        <v>242</v>
      </c>
      <c r="N4675" s="63" t="s">
        <v>66</v>
      </c>
      <c r="O4675" s="63" t="s">
        <v>67</v>
      </c>
      <c r="P4675" s="63" t="s">
        <v>46</v>
      </c>
      <c r="Q4675" s="63" t="s">
        <v>68</v>
      </c>
    </row>
    <row r="4676" spans="1:17">
      <c r="A4676" s="63" t="s">
        <v>303</v>
      </c>
      <c r="B4676" s="63" t="s">
        <v>11</v>
      </c>
      <c r="D4676" s="390">
        <v>45474</v>
      </c>
      <c r="E4676" s="63">
        <v>7</v>
      </c>
      <c r="F4676" s="63">
        <v>2024</v>
      </c>
      <c r="G4676" s="391">
        <v>40</v>
      </c>
      <c r="H4676" s="391">
        <v>8.3333333333333329E-2</v>
      </c>
      <c r="I4676" s="391">
        <v>3.333333333333333</v>
      </c>
      <c r="J4676" s="391">
        <v>5.7191080346534653</v>
      </c>
      <c r="K4676" s="63" t="s">
        <v>303</v>
      </c>
      <c r="L4676" s="63" t="s">
        <v>41</v>
      </c>
      <c r="M4676" s="63" t="s">
        <v>242</v>
      </c>
      <c r="N4676" s="63" t="s">
        <v>66</v>
      </c>
      <c r="O4676" s="63" t="s">
        <v>67</v>
      </c>
      <c r="P4676" s="63" t="s">
        <v>46</v>
      </c>
      <c r="Q4676" s="63" t="s">
        <v>68</v>
      </c>
    </row>
    <row r="4677" spans="1:17">
      <c r="A4677" s="63" t="s">
        <v>303</v>
      </c>
      <c r="B4677" s="63" t="s">
        <v>11</v>
      </c>
      <c r="D4677" s="390">
        <v>45505</v>
      </c>
      <c r="E4677" s="63">
        <v>8</v>
      </c>
      <c r="F4677" s="63">
        <v>2024</v>
      </c>
      <c r="G4677" s="391">
        <v>40</v>
      </c>
      <c r="H4677" s="391">
        <v>8.3333333333333329E-2</v>
      </c>
      <c r="I4677" s="391">
        <v>3.333333333333333</v>
      </c>
      <c r="J4677" s="391">
        <v>0.33235205049504951</v>
      </c>
      <c r="K4677" s="63" t="s">
        <v>303</v>
      </c>
      <c r="L4677" s="63" t="s">
        <v>41</v>
      </c>
      <c r="M4677" s="63" t="s">
        <v>242</v>
      </c>
      <c r="N4677" s="63" t="s">
        <v>66</v>
      </c>
      <c r="O4677" s="63" t="s">
        <v>67</v>
      </c>
      <c r="P4677" s="63" t="s">
        <v>46</v>
      </c>
      <c r="Q4677" s="63" t="s">
        <v>68</v>
      </c>
    </row>
    <row r="4678" spans="1:17">
      <c r="A4678" s="63" t="s">
        <v>303</v>
      </c>
      <c r="B4678" s="63" t="s">
        <v>11</v>
      </c>
      <c r="D4678" s="390">
        <v>45536</v>
      </c>
      <c r="E4678" s="63">
        <v>9</v>
      </c>
      <c r="F4678" s="63">
        <v>2024</v>
      </c>
      <c r="G4678" s="391">
        <v>40</v>
      </c>
      <c r="H4678" s="391">
        <v>8.3333333333333329E-2</v>
      </c>
      <c r="J4678" s="391">
        <v>14.53930299999999</v>
      </c>
      <c r="K4678" s="63" t="s">
        <v>303</v>
      </c>
      <c r="L4678" s="63" t="s">
        <v>41</v>
      </c>
      <c r="M4678" s="63" t="s">
        <v>242</v>
      </c>
      <c r="N4678" s="63" t="s">
        <v>66</v>
      </c>
      <c r="O4678" s="63" t="s">
        <v>67</v>
      </c>
      <c r="P4678" s="63" t="s">
        <v>46</v>
      </c>
      <c r="Q4678" s="63" t="s">
        <v>68</v>
      </c>
    </row>
    <row r="4679" spans="1:17">
      <c r="A4679" s="63" t="s">
        <v>303</v>
      </c>
      <c r="B4679" s="63" t="s">
        <v>11</v>
      </c>
      <c r="D4679" s="390">
        <v>45566</v>
      </c>
      <c r="E4679" s="63">
        <v>10</v>
      </c>
      <c r="F4679" s="63">
        <v>2024</v>
      </c>
      <c r="G4679" s="391">
        <v>40</v>
      </c>
      <c r="H4679" s="391">
        <v>9.9999999999999992E-2</v>
      </c>
      <c r="J4679" s="391">
        <v>4.7699999999999996</v>
      </c>
      <c r="K4679" s="63" t="s">
        <v>303</v>
      </c>
      <c r="L4679" s="63" t="s">
        <v>41</v>
      </c>
      <c r="M4679" s="63" t="s">
        <v>242</v>
      </c>
      <c r="N4679" s="63" t="s">
        <v>66</v>
      </c>
      <c r="O4679" s="63" t="s">
        <v>67</v>
      </c>
      <c r="P4679" s="63" t="s">
        <v>46</v>
      </c>
      <c r="Q4679" s="63" t="s">
        <v>68</v>
      </c>
    </row>
    <row r="4680" spans="1:17">
      <c r="A4680" s="63" t="s">
        <v>303</v>
      </c>
      <c r="B4680" s="63" t="s">
        <v>11</v>
      </c>
      <c r="D4680" s="390">
        <v>45597</v>
      </c>
      <c r="E4680" s="63">
        <v>11</v>
      </c>
      <c r="F4680" s="63">
        <v>2024</v>
      </c>
      <c r="G4680" s="391">
        <v>40</v>
      </c>
      <c r="H4680" s="391">
        <v>9.9999999999999992E-2</v>
      </c>
      <c r="J4680" s="391">
        <v>0</v>
      </c>
      <c r="K4680" s="63" t="s">
        <v>303</v>
      </c>
      <c r="L4680" s="63" t="s">
        <v>41</v>
      </c>
      <c r="M4680" s="63" t="s">
        <v>242</v>
      </c>
      <c r="N4680" s="63" t="s">
        <v>66</v>
      </c>
      <c r="O4680" s="63" t="s">
        <v>67</v>
      </c>
      <c r="P4680" s="63" t="s">
        <v>46</v>
      </c>
      <c r="Q4680" s="63" t="s">
        <v>68</v>
      </c>
    </row>
    <row r="4681" spans="1:17">
      <c r="A4681" s="63" t="s">
        <v>303</v>
      </c>
      <c r="B4681" s="63" t="s">
        <v>11</v>
      </c>
      <c r="D4681" s="390">
        <v>45627</v>
      </c>
      <c r="E4681" s="63">
        <v>12</v>
      </c>
      <c r="F4681" s="63">
        <v>2024</v>
      </c>
      <c r="G4681" s="391">
        <v>40</v>
      </c>
      <c r="H4681" s="391">
        <v>9.9999999999999992E-2</v>
      </c>
      <c r="J4681" s="391">
        <v>0</v>
      </c>
      <c r="K4681" s="63" t="s">
        <v>303</v>
      </c>
      <c r="L4681" s="63" t="s">
        <v>41</v>
      </c>
      <c r="M4681" s="63" t="s">
        <v>242</v>
      </c>
      <c r="N4681" s="63" t="s">
        <v>66</v>
      </c>
      <c r="O4681" s="63" t="s">
        <v>67</v>
      </c>
      <c r="P4681" s="63" t="s">
        <v>46</v>
      </c>
      <c r="Q4681" s="63" t="s">
        <v>68</v>
      </c>
    </row>
    <row r="4682" spans="1:17">
      <c r="A4682" s="63" t="s">
        <v>303</v>
      </c>
      <c r="B4682" s="63" t="s">
        <v>12</v>
      </c>
      <c r="D4682" s="390">
        <v>45292</v>
      </c>
      <c r="E4682" s="63">
        <v>1</v>
      </c>
      <c r="F4682" s="63">
        <v>2024</v>
      </c>
      <c r="G4682" s="391">
        <v>13</v>
      </c>
      <c r="H4682" s="391">
        <v>3.4872367136281217E-2</v>
      </c>
      <c r="I4682" s="391">
        <v>0.4533407727716558</v>
      </c>
      <c r="J4682" s="391">
        <v>0</v>
      </c>
      <c r="K4682" s="63" t="s">
        <v>303</v>
      </c>
      <c r="L4682" s="63" t="s">
        <v>41</v>
      </c>
      <c r="M4682" s="63" t="s">
        <v>242</v>
      </c>
      <c r="N4682" s="63" t="s">
        <v>66</v>
      </c>
      <c r="O4682" s="63" t="s">
        <v>67</v>
      </c>
      <c r="P4682" s="63" t="s">
        <v>46</v>
      </c>
      <c r="Q4682" s="63" t="s">
        <v>68</v>
      </c>
    </row>
    <row r="4683" spans="1:17">
      <c r="A4683" s="63" t="s">
        <v>303</v>
      </c>
      <c r="B4683" s="63" t="s">
        <v>12</v>
      </c>
      <c r="D4683" s="390">
        <v>45323</v>
      </c>
      <c r="E4683" s="63">
        <v>2</v>
      </c>
      <c r="F4683" s="63">
        <v>2024</v>
      </c>
      <c r="G4683" s="391">
        <v>13</v>
      </c>
      <c r="H4683" s="391">
        <v>8.2577765378713919E-2</v>
      </c>
      <c r="I4683" s="391">
        <v>1.0735109499232809</v>
      </c>
      <c r="J4683" s="391">
        <v>0</v>
      </c>
      <c r="K4683" s="63" t="s">
        <v>303</v>
      </c>
      <c r="L4683" s="63" t="s">
        <v>41</v>
      </c>
      <c r="M4683" s="63" t="s">
        <v>242</v>
      </c>
      <c r="N4683" s="63" t="s">
        <v>66</v>
      </c>
      <c r="O4683" s="63" t="s">
        <v>67</v>
      </c>
      <c r="P4683" s="63" t="s">
        <v>46</v>
      </c>
      <c r="Q4683" s="63" t="s">
        <v>68</v>
      </c>
    </row>
    <row r="4684" spans="1:17">
      <c r="A4684" s="63" t="s">
        <v>303</v>
      </c>
      <c r="B4684" s="63" t="s">
        <v>12</v>
      </c>
      <c r="D4684" s="390">
        <v>45352</v>
      </c>
      <c r="E4684" s="63">
        <v>3</v>
      </c>
      <c r="F4684" s="63">
        <v>2024</v>
      </c>
      <c r="G4684" s="391">
        <v>13</v>
      </c>
      <c r="H4684" s="391">
        <v>8.2577765378713919E-2</v>
      </c>
      <c r="I4684" s="391">
        <v>1.0735109499232809</v>
      </c>
      <c r="J4684" s="391">
        <v>0</v>
      </c>
      <c r="K4684" s="63" t="s">
        <v>303</v>
      </c>
      <c r="L4684" s="63" t="s">
        <v>41</v>
      </c>
      <c r="M4684" s="63" t="s">
        <v>242</v>
      </c>
      <c r="N4684" s="63" t="s">
        <v>66</v>
      </c>
      <c r="O4684" s="63" t="s">
        <v>67</v>
      </c>
      <c r="P4684" s="63" t="s">
        <v>46</v>
      </c>
      <c r="Q4684" s="63" t="s">
        <v>68</v>
      </c>
    </row>
    <row r="4685" spans="1:17">
      <c r="A4685" s="63" t="s">
        <v>303</v>
      </c>
      <c r="B4685" s="63" t="s">
        <v>12</v>
      </c>
      <c r="D4685" s="390">
        <v>45383</v>
      </c>
      <c r="E4685" s="63">
        <v>4</v>
      </c>
      <c r="F4685" s="63">
        <v>2024</v>
      </c>
      <c r="G4685" s="391">
        <v>13</v>
      </c>
      <c r="H4685" s="391">
        <v>8.3333333333333329E-2</v>
      </c>
      <c r="I4685" s="391">
        <v>1.0833333333333333</v>
      </c>
      <c r="J4685" s="391">
        <v>2.2496499999999999</v>
      </c>
      <c r="K4685" s="63" t="s">
        <v>303</v>
      </c>
      <c r="L4685" s="63" t="s">
        <v>41</v>
      </c>
      <c r="M4685" s="63" t="s">
        <v>242</v>
      </c>
      <c r="N4685" s="63" t="s">
        <v>66</v>
      </c>
      <c r="O4685" s="63" t="s">
        <v>67</v>
      </c>
      <c r="P4685" s="63" t="s">
        <v>46</v>
      </c>
      <c r="Q4685" s="63" t="s">
        <v>68</v>
      </c>
    </row>
    <row r="4686" spans="1:17">
      <c r="A4686" s="63" t="s">
        <v>303</v>
      </c>
      <c r="B4686" s="63" t="s">
        <v>12</v>
      </c>
      <c r="D4686" s="390">
        <v>45413</v>
      </c>
      <c r="E4686" s="63">
        <v>5</v>
      </c>
      <c r="F4686" s="63">
        <v>2024</v>
      </c>
      <c r="G4686" s="391">
        <v>13</v>
      </c>
      <c r="H4686" s="391">
        <v>8.3333333333333329E-2</v>
      </c>
      <c r="I4686" s="391">
        <v>1.0833333333333333</v>
      </c>
      <c r="J4686" s="391">
        <v>0</v>
      </c>
      <c r="K4686" s="63" t="s">
        <v>303</v>
      </c>
      <c r="L4686" s="63" t="s">
        <v>41</v>
      </c>
      <c r="M4686" s="63" t="s">
        <v>242</v>
      </c>
      <c r="N4686" s="63" t="s">
        <v>66</v>
      </c>
      <c r="O4686" s="63" t="s">
        <v>67</v>
      </c>
      <c r="P4686" s="63" t="s">
        <v>46</v>
      </c>
      <c r="Q4686" s="63" t="s">
        <v>68</v>
      </c>
    </row>
    <row r="4687" spans="1:17">
      <c r="A4687" s="63" t="s">
        <v>303</v>
      </c>
      <c r="B4687" s="63" t="s">
        <v>12</v>
      </c>
      <c r="D4687" s="390">
        <v>45444</v>
      </c>
      <c r="E4687" s="63">
        <v>6</v>
      </c>
      <c r="F4687" s="63">
        <v>2024</v>
      </c>
      <c r="G4687" s="391">
        <v>13</v>
      </c>
      <c r="H4687" s="391">
        <v>8.3333333333333329E-2</v>
      </c>
      <c r="I4687" s="391">
        <v>1.0833333333333333</v>
      </c>
      <c r="J4687" s="391">
        <v>0</v>
      </c>
      <c r="K4687" s="63" t="s">
        <v>303</v>
      </c>
      <c r="L4687" s="63" t="s">
        <v>41</v>
      </c>
      <c r="M4687" s="63" t="s">
        <v>242</v>
      </c>
      <c r="N4687" s="63" t="s">
        <v>66</v>
      </c>
      <c r="O4687" s="63" t="s">
        <v>67</v>
      </c>
      <c r="P4687" s="63" t="s">
        <v>46</v>
      </c>
      <c r="Q4687" s="63" t="s">
        <v>68</v>
      </c>
    </row>
    <row r="4688" spans="1:17">
      <c r="A4688" s="63" t="s">
        <v>303</v>
      </c>
      <c r="B4688" s="63" t="s">
        <v>12</v>
      </c>
      <c r="D4688" s="390">
        <v>45474</v>
      </c>
      <c r="E4688" s="63">
        <v>7</v>
      </c>
      <c r="F4688" s="63">
        <v>2024</v>
      </c>
      <c r="G4688" s="391">
        <v>13</v>
      </c>
      <c r="H4688" s="391">
        <v>8.3333333333333329E-2</v>
      </c>
      <c r="I4688" s="391">
        <v>1.0833333333333333</v>
      </c>
      <c r="J4688" s="391">
        <v>6.7552400000000006</v>
      </c>
      <c r="K4688" s="63" t="s">
        <v>303</v>
      </c>
      <c r="L4688" s="63" t="s">
        <v>41</v>
      </c>
      <c r="M4688" s="63" t="s">
        <v>242</v>
      </c>
      <c r="N4688" s="63" t="s">
        <v>66</v>
      </c>
      <c r="O4688" s="63" t="s">
        <v>67</v>
      </c>
      <c r="P4688" s="63" t="s">
        <v>46</v>
      </c>
      <c r="Q4688" s="63" t="s">
        <v>68</v>
      </c>
    </row>
    <row r="4689" spans="1:17">
      <c r="A4689" s="63" t="s">
        <v>303</v>
      </c>
      <c r="B4689" s="63" t="s">
        <v>12</v>
      </c>
      <c r="D4689" s="390">
        <v>45505</v>
      </c>
      <c r="E4689" s="63">
        <v>8</v>
      </c>
      <c r="F4689" s="63">
        <v>2024</v>
      </c>
      <c r="G4689" s="391">
        <v>13</v>
      </c>
      <c r="H4689" s="391">
        <v>8.3333333333333329E-2</v>
      </c>
      <c r="I4689" s="391">
        <v>1.0833333333333333</v>
      </c>
      <c r="J4689" s="391">
        <v>7.07</v>
      </c>
      <c r="K4689" s="63" t="s">
        <v>303</v>
      </c>
      <c r="L4689" s="63" t="s">
        <v>41</v>
      </c>
      <c r="M4689" s="63" t="s">
        <v>242</v>
      </c>
      <c r="N4689" s="63" t="s">
        <v>66</v>
      </c>
      <c r="O4689" s="63" t="s">
        <v>67</v>
      </c>
      <c r="P4689" s="63" t="s">
        <v>46</v>
      </c>
      <c r="Q4689" s="63" t="s">
        <v>68</v>
      </c>
    </row>
    <row r="4690" spans="1:17">
      <c r="A4690" s="63" t="s">
        <v>303</v>
      </c>
      <c r="B4690" s="63" t="s">
        <v>12</v>
      </c>
      <c r="D4690" s="390">
        <v>45536</v>
      </c>
      <c r="E4690" s="63">
        <v>9</v>
      </c>
      <c r="F4690" s="63">
        <v>2024</v>
      </c>
      <c r="G4690" s="391">
        <v>13</v>
      </c>
      <c r="H4690" s="391">
        <v>8.3333333333333329E-2</v>
      </c>
      <c r="J4690" s="391">
        <v>5.99</v>
      </c>
      <c r="K4690" s="63" t="s">
        <v>303</v>
      </c>
      <c r="L4690" s="63" t="s">
        <v>41</v>
      </c>
      <c r="M4690" s="63" t="s">
        <v>242</v>
      </c>
      <c r="N4690" s="63" t="s">
        <v>66</v>
      </c>
      <c r="O4690" s="63" t="s">
        <v>67</v>
      </c>
      <c r="P4690" s="63" t="s">
        <v>46</v>
      </c>
      <c r="Q4690" s="63" t="s">
        <v>68</v>
      </c>
    </row>
    <row r="4691" spans="1:17">
      <c r="A4691" s="63" t="s">
        <v>303</v>
      </c>
      <c r="B4691" s="63" t="s">
        <v>12</v>
      </c>
      <c r="D4691" s="390">
        <v>45566</v>
      </c>
      <c r="E4691" s="63">
        <v>10</v>
      </c>
      <c r="F4691" s="63">
        <v>2024</v>
      </c>
      <c r="G4691" s="391">
        <v>13</v>
      </c>
      <c r="H4691" s="391">
        <v>9.9999999999999992E-2</v>
      </c>
      <c r="J4691" s="391">
        <v>9.2200000000000006</v>
      </c>
      <c r="K4691" s="63" t="s">
        <v>303</v>
      </c>
      <c r="L4691" s="63" t="s">
        <v>41</v>
      </c>
      <c r="M4691" s="63" t="s">
        <v>242</v>
      </c>
      <c r="N4691" s="63" t="s">
        <v>66</v>
      </c>
      <c r="O4691" s="63" t="s">
        <v>67</v>
      </c>
      <c r="P4691" s="63" t="s">
        <v>46</v>
      </c>
      <c r="Q4691" s="63" t="s">
        <v>68</v>
      </c>
    </row>
    <row r="4692" spans="1:17">
      <c r="A4692" s="63" t="s">
        <v>303</v>
      </c>
      <c r="B4692" s="63" t="s">
        <v>12</v>
      </c>
      <c r="D4692" s="390">
        <v>45597</v>
      </c>
      <c r="E4692" s="63">
        <v>11</v>
      </c>
      <c r="F4692" s="63">
        <v>2024</v>
      </c>
      <c r="G4692" s="391">
        <v>13</v>
      </c>
      <c r="H4692" s="391">
        <v>9.9999999999999992E-2</v>
      </c>
      <c r="J4692" s="391">
        <v>0</v>
      </c>
      <c r="K4692" s="63" t="s">
        <v>303</v>
      </c>
      <c r="L4692" s="63" t="s">
        <v>41</v>
      </c>
      <c r="M4692" s="63" t="s">
        <v>242</v>
      </c>
      <c r="N4692" s="63" t="s">
        <v>66</v>
      </c>
      <c r="O4692" s="63" t="s">
        <v>67</v>
      </c>
      <c r="P4692" s="63" t="s">
        <v>46</v>
      </c>
      <c r="Q4692" s="63" t="s">
        <v>68</v>
      </c>
    </row>
    <row r="4693" spans="1:17">
      <c r="A4693" s="63" t="s">
        <v>303</v>
      </c>
      <c r="B4693" s="63" t="s">
        <v>12</v>
      </c>
      <c r="D4693" s="390">
        <v>45627</v>
      </c>
      <c r="E4693" s="63">
        <v>12</v>
      </c>
      <c r="F4693" s="63">
        <v>2024</v>
      </c>
      <c r="G4693" s="391">
        <v>13</v>
      </c>
      <c r="H4693" s="391">
        <v>9.9999999999999992E-2</v>
      </c>
      <c r="J4693" s="391">
        <v>0</v>
      </c>
      <c r="K4693" s="63" t="s">
        <v>303</v>
      </c>
      <c r="L4693" s="63" t="s">
        <v>41</v>
      </c>
      <c r="M4693" s="63" t="s">
        <v>242</v>
      </c>
      <c r="N4693" s="63" t="s">
        <v>66</v>
      </c>
      <c r="O4693" s="63" t="s">
        <v>67</v>
      </c>
      <c r="P4693" s="63" t="s">
        <v>46</v>
      </c>
      <c r="Q4693" s="63" t="s">
        <v>68</v>
      </c>
    </row>
    <row r="4694" spans="1:17">
      <c r="A4694" s="63" t="s">
        <v>303</v>
      </c>
      <c r="B4694" s="63" t="s">
        <v>15</v>
      </c>
      <c r="D4694" s="390">
        <v>45292</v>
      </c>
      <c r="E4694" s="63">
        <v>1</v>
      </c>
      <c r="F4694" s="63">
        <v>2024</v>
      </c>
      <c r="G4694" s="391">
        <v>0</v>
      </c>
      <c r="H4694" s="391">
        <v>3.4872367136281217E-2</v>
      </c>
      <c r="I4694" s="391">
        <v>0</v>
      </c>
      <c r="J4694" s="391">
        <v>0</v>
      </c>
      <c r="K4694" s="63" t="s">
        <v>303</v>
      </c>
      <c r="L4694" s="63" t="s">
        <v>41</v>
      </c>
      <c r="M4694" s="63" t="s">
        <v>242</v>
      </c>
      <c r="N4694" s="63" t="s">
        <v>66</v>
      </c>
      <c r="O4694" s="63" t="s">
        <v>67</v>
      </c>
      <c r="P4694" s="63" t="s">
        <v>46</v>
      </c>
      <c r="Q4694" s="63" t="s">
        <v>68</v>
      </c>
    </row>
    <row r="4695" spans="1:17">
      <c r="A4695" s="63" t="s">
        <v>303</v>
      </c>
      <c r="B4695" s="63" t="s">
        <v>15</v>
      </c>
      <c r="D4695" s="390">
        <v>45323</v>
      </c>
      <c r="E4695" s="63">
        <v>2</v>
      </c>
      <c r="F4695" s="63">
        <v>2024</v>
      </c>
      <c r="G4695" s="391">
        <v>0</v>
      </c>
      <c r="H4695" s="391">
        <v>8.2577765378713919E-2</v>
      </c>
      <c r="I4695" s="391">
        <v>0</v>
      </c>
      <c r="J4695" s="391">
        <v>0</v>
      </c>
      <c r="K4695" s="63" t="s">
        <v>303</v>
      </c>
      <c r="L4695" s="63" t="s">
        <v>41</v>
      </c>
      <c r="M4695" s="63" t="s">
        <v>242</v>
      </c>
      <c r="N4695" s="63" t="s">
        <v>66</v>
      </c>
      <c r="O4695" s="63" t="s">
        <v>67</v>
      </c>
      <c r="P4695" s="63" t="s">
        <v>46</v>
      </c>
      <c r="Q4695" s="63" t="s">
        <v>68</v>
      </c>
    </row>
    <row r="4696" spans="1:17">
      <c r="A4696" s="63" t="s">
        <v>303</v>
      </c>
      <c r="B4696" s="63" t="s">
        <v>15</v>
      </c>
      <c r="D4696" s="390">
        <v>45352</v>
      </c>
      <c r="E4696" s="63">
        <v>3</v>
      </c>
      <c r="F4696" s="63">
        <v>2024</v>
      </c>
      <c r="G4696" s="391">
        <v>0</v>
      </c>
      <c r="H4696" s="391">
        <v>8.2577765378713919E-2</v>
      </c>
      <c r="I4696" s="391">
        <v>0</v>
      </c>
      <c r="J4696" s="391">
        <v>0</v>
      </c>
      <c r="K4696" s="63" t="s">
        <v>303</v>
      </c>
      <c r="L4696" s="63" t="s">
        <v>41</v>
      </c>
      <c r="M4696" s="63" t="s">
        <v>242</v>
      </c>
      <c r="N4696" s="63" t="s">
        <v>66</v>
      </c>
      <c r="O4696" s="63" t="s">
        <v>67</v>
      </c>
      <c r="P4696" s="63" t="s">
        <v>46</v>
      </c>
      <c r="Q4696" s="63" t="s">
        <v>68</v>
      </c>
    </row>
    <row r="4697" spans="1:17">
      <c r="A4697" s="63" t="s">
        <v>303</v>
      </c>
      <c r="B4697" s="63" t="s">
        <v>15</v>
      </c>
      <c r="D4697" s="390">
        <v>45383</v>
      </c>
      <c r="E4697" s="63">
        <v>4</v>
      </c>
      <c r="F4697" s="63">
        <v>2024</v>
      </c>
      <c r="G4697" s="391">
        <v>0</v>
      </c>
      <c r="H4697" s="391">
        <v>8.3333333333333329E-2</v>
      </c>
      <c r="I4697" s="391">
        <v>0</v>
      </c>
      <c r="J4697" s="391">
        <v>0</v>
      </c>
      <c r="K4697" s="63" t="s">
        <v>303</v>
      </c>
      <c r="L4697" s="63" t="s">
        <v>41</v>
      </c>
      <c r="M4697" s="63" t="s">
        <v>242</v>
      </c>
      <c r="N4697" s="63" t="s">
        <v>66</v>
      </c>
      <c r="O4697" s="63" t="s">
        <v>67</v>
      </c>
      <c r="P4697" s="63" t="s">
        <v>46</v>
      </c>
      <c r="Q4697" s="63" t="s">
        <v>68</v>
      </c>
    </row>
    <row r="4698" spans="1:17">
      <c r="A4698" s="63" t="s">
        <v>303</v>
      </c>
      <c r="B4698" s="63" t="s">
        <v>15</v>
      </c>
      <c r="D4698" s="390">
        <v>45413</v>
      </c>
      <c r="E4698" s="63">
        <v>5</v>
      </c>
      <c r="F4698" s="63">
        <v>2024</v>
      </c>
      <c r="G4698" s="391">
        <v>0</v>
      </c>
      <c r="H4698" s="391">
        <v>8.3333333333333329E-2</v>
      </c>
      <c r="I4698" s="391">
        <v>0</v>
      </c>
      <c r="J4698" s="391">
        <v>0</v>
      </c>
      <c r="K4698" s="63" t="s">
        <v>303</v>
      </c>
      <c r="L4698" s="63" t="s">
        <v>41</v>
      </c>
      <c r="M4698" s="63" t="s">
        <v>242</v>
      </c>
      <c r="N4698" s="63" t="s">
        <v>66</v>
      </c>
      <c r="O4698" s="63" t="s">
        <v>67</v>
      </c>
      <c r="P4698" s="63" t="s">
        <v>46</v>
      </c>
      <c r="Q4698" s="63" t="s">
        <v>68</v>
      </c>
    </row>
    <row r="4699" spans="1:17">
      <c r="A4699" s="63" t="s">
        <v>303</v>
      </c>
      <c r="B4699" s="63" t="s">
        <v>15</v>
      </c>
      <c r="D4699" s="390">
        <v>45444</v>
      </c>
      <c r="E4699" s="63">
        <v>6</v>
      </c>
      <c r="F4699" s="63">
        <v>2024</v>
      </c>
      <c r="G4699" s="391">
        <v>0</v>
      </c>
      <c r="H4699" s="391">
        <v>8.3333333333333329E-2</v>
      </c>
      <c r="I4699" s="391">
        <v>0</v>
      </c>
      <c r="J4699" s="391">
        <v>0</v>
      </c>
      <c r="K4699" s="63" t="s">
        <v>303</v>
      </c>
      <c r="L4699" s="63" t="s">
        <v>41</v>
      </c>
      <c r="M4699" s="63" t="s">
        <v>242</v>
      </c>
      <c r="N4699" s="63" t="s">
        <v>66</v>
      </c>
      <c r="O4699" s="63" t="s">
        <v>67</v>
      </c>
      <c r="P4699" s="63" t="s">
        <v>46</v>
      </c>
      <c r="Q4699" s="63" t="s">
        <v>68</v>
      </c>
    </row>
    <row r="4700" spans="1:17">
      <c r="A4700" s="63" t="s">
        <v>303</v>
      </c>
      <c r="B4700" s="63" t="s">
        <v>15</v>
      </c>
      <c r="D4700" s="390">
        <v>45474</v>
      </c>
      <c r="E4700" s="63">
        <v>7</v>
      </c>
      <c r="F4700" s="63">
        <v>2024</v>
      </c>
      <c r="G4700" s="391">
        <v>0</v>
      </c>
      <c r="H4700" s="391">
        <v>8.3333333333333329E-2</v>
      </c>
      <c r="I4700" s="391">
        <v>0</v>
      </c>
      <c r="J4700" s="391">
        <v>0</v>
      </c>
      <c r="K4700" s="63" t="s">
        <v>303</v>
      </c>
      <c r="L4700" s="63" t="s">
        <v>41</v>
      </c>
      <c r="M4700" s="63" t="s">
        <v>242</v>
      </c>
      <c r="N4700" s="63" t="s">
        <v>66</v>
      </c>
      <c r="O4700" s="63" t="s">
        <v>67</v>
      </c>
      <c r="P4700" s="63" t="s">
        <v>46</v>
      </c>
      <c r="Q4700" s="63" t="s">
        <v>68</v>
      </c>
    </row>
    <row r="4701" spans="1:17">
      <c r="A4701" s="63" t="s">
        <v>303</v>
      </c>
      <c r="B4701" s="63" t="s">
        <v>15</v>
      </c>
      <c r="D4701" s="390">
        <v>45505</v>
      </c>
      <c r="E4701" s="63">
        <v>8</v>
      </c>
      <c r="F4701" s="63">
        <v>2024</v>
      </c>
      <c r="G4701" s="391">
        <v>0</v>
      </c>
      <c r="H4701" s="391">
        <v>8.3333333333333329E-2</v>
      </c>
      <c r="I4701" s="391">
        <v>0</v>
      </c>
      <c r="J4701" s="391">
        <v>0</v>
      </c>
      <c r="K4701" s="63" t="s">
        <v>303</v>
      </c>
      <c r="L4701" s="63" t="s">
        <v>41</v>
      </c>
      <c r="M4701" s="63" t="s">
        <v>242</v>
      </c>
      <c r="N4701" s="63" t="s">
        <v>66</v>
      </c>
      <c r="O4701" s="63" t="s">
        <v>67</v>
      </c>
      <c r="P4701" s="63" t="s">
        <v>46</v>
      </c>
      <c r="Q4701" s="63" t="s">
        <v>68</v>
      </c>
    </row>
    <row r="4702" spans="1:17">
      <c r="A4702" s="63" t="s">
        <v>303</v>
      </c>
      <c r="B4702" s="63" t="s">
        <v>15</v>
      </c>
      <c r="D4702" s="390">
        <v>45536</v>
      </c>
      <c r="E4702" s="63">
        <v>9</v>
      </c>
      <c r="F4702" s="63">
        <v>2024</v>
      </c>
      <c r="G4702" s="391">
        <v>0</v>
      </c>
      <c r="H4702" s="391">
        <v>8.3333333333333329E-2</v>
      </c>
      <c r="J4702" s="391">
        <v>0</v>
      </c>
      <c r="K4702" s="63" t="s">
        <v>303</v>
      </c>
      <c r="L4702" s="63" t="s">
        <v>41</v>
      </c>
      <c r="M4702" s="63" t="s">
        <v>242</v>
      </c>
      <c r="N4702" s="63" t="s">
        <v>66</v>
      </c>
      <c r="O4702" s="63" t="s">
        <v>67</v>
      </c>
      <c r="P4702" s="63" t="s">
        <v>46</v>
      </c>
      <c r="Q4702" s="63" t="s">
        <v>68</v>
      </c>
    </row>
    <row r="4703" spans="1:17">
      <c r="A4703" s="63" t="s">
        <v>303</v>
      </c>
      <c r="B4703" s="63" t="s">
        <v>15</v>
      </c>
      <c r="D4703" s="390">
        <v>45566</v>
      </c>
      <c r="E4703" s="63">
        <v>10</v>
      </c>
      <c r="F4703" s="63">
        <v>2024</v>
      </c>
      <c r="G4703" s="391">
        <v>0</v>
      </c>
      <c r="H4703" s="391">
        <v>9.9999999999999992E-2</v>
      </c>
      <c r="J4703" s="391">
        <v>0</v>
      </c>
      <c r="K4703" s="63" t="s">
        <v>303</v>
      </c>
      <c r="L4703" s="63" t="s">
        <v>41</v>
      </c>
      <c r="M4703" s="63" t="s">
        <v>242</v>
      </c>
      <c r="N4703" s="63" t="s">
        <v>66</v>
      </c>
      <c r="O4703" s="63" t="s">
        <v>67</v>
      </c>
      <c r="P4703" s="63" t="s">
        <v>46</v>
      </c>
      <c r="Q4703" s="63" t="s">
        <v>68</v>
      </c>
    </row>
    <row r="4704" spans="1:17">
      <c r="A4704" s="63" t="s">
        <v>303</v>
      </c>
      <c r="B4704" s="63" t="s">
        <v>15</v>
      </c>
      <c r="D4704" s="390">
        <v>45597</v>
      </c>
      <c r="E4704" s="63">
        <v>11</v>
      </c>
      <c r="F4704" s="63">
        <v>2024</v>
      </c>
      <c r="G4704" s="391">
        <v>0</v>
      </c>
      <c r="H4704" s="391">
        <v>9.9999999999999992E-2</v>
      </c>
      <c r="J4704" s="391">
        <v>0</v>
      </c>
      <c r="K4704" s="63" t="s">
        <v>303</v>
      </c>
      <c r="L4704" s="63" t="s">
        <v>41</v>
      </c>
      <c r="M4704" s="63" t="s">
        <v>242</v>
      </c>
      <c r="N4704" s="63" t="s">
        <v>66</v>
      </c>
      <c r="O4704" s="63" t="s">
        <v>67</v>
      </c>
      <c r="P4704" s="63" t="s">
        <v>46</v>
      </c>
      <c r="Q4704" s="63" t="s">
        <v>68</v>
      </c>
    </row>
    <row r="4705" spans="1:17">
      <c r="A4705" s="63" t="s">
        <v>303</v>
      </c>
      <c r="B4705" s="63" t="s">
        <v>15</v>
      </c>
      <c r="D4705" s="390">
        <v>45627</v>
      </c>
      <c r="E4705" s="63">
        <v>12</v>
      </c>
      <c r="F4705" s="63">
        <v>2024</v>
      </c>
      <c r="G4705" s="391">
        <v>0</v>
      </c>
      <c r="H4705" s="391">
        <v>9.9999999999999992E-2</v>
      </c>
      <c r="J4705" s="391">
        <v>0</v>
      </c>
      <c r="K4705" s="63" t="s">
        <v>303</v>
      </c>
      <c r="L4705" s="63" t="s">
        <v>41</v>
      </c>
      <c r="M4705" s="63" t="s">
        <v>242</v>
      </c>
      <c r="N4705" s="63" t="s">
        <v>66</v>
      </c>
      <c r="O4705" s="63" t="s">
        <v>67</v>
      </c>
      <c r="P4705" s="63" t="s">
        <v>46</v>
      </c>
      <c r="Q4705" s="63" t="s">
        <v>68</v>
      </c>
    </row>
    <row r="4706" spans="1:17">
      <c r="A4706" s="63" t="s">
        <v>303</v>
      </c>
      <c r="B4706" s="63" t="s">
        <v>16</v>
      </c>
      <c r="D4706" s="390">
        <v>45292</v>
      </c>
      <c r="E4706" s="63">
        <v>1</v>
      </c>
      <c r="F4706" s="63">
        <v>2024</v>
      </c>
      <c r="G4706" s="391">
        <v>0</v>
      </c>
      <c r="H4706" s="391">
        <v>3.4872367136281217E-2</v>
      </c>
      <c r="I4706" s="391">
        <v>0</v>
      </c>
      <c r="J4706" s="391">
        <v>0</v>
      </c>
      <c r="K4706" s="63" t="s">
        <v>303</v>
      </c>
      <c r="L4706" s="63" t="s">
        <v>41</v>
      </c>
      <c r="M4706" s="63" t="s">
        <v>242</v>
      </c>
      <c r="N4706" s="63" t="s">
        <v>66</v>
      </c>
      <c r="O4706" s="63" t="s">
        <v>67</v>
      </c>
      <c r="P4706" s="63" t="s">
        <v>46</v>
      </c>
      <c r="Q4706" s="63" t="s">
        <v>68</v>
      </c>
    </row>
    <row r="4707" spans="1:17">
      <c r="A4707" s="63" t="s">
        <v>303</v>
      </c>
      <c r="B4707" s="63" t="s">
        <v>16</v>
      </c>
      <c r="D4707" s="390">
        <v>45323</v>
      </c>
      <c r="E4707" s="63">
        <v>2</v>
      </c>
      <c r="F4707" s="63">
        <v>2024</v>
      </c>
      <c r="G4707" s="391">
        <v>0</v>
      </c>
      <c r="H4707" s="391">
        <v>8.2577765378713919E-2</v>
      </c>
      <c r="I4707" s="391">
        <v>0</v>
      </c>
      <c r="J4707" s="391">
        <v>0</v>
      </c>
      <c r="K4707" s="63" t="s">
        <v>303</v>
      </c>
      <c r="L4707" s="63" t="s">
        <v>41</v>
      </c>
      <c r="M4707" s="63" t="s">
        <v>242</v>
      </c>
      <c r="N4707" s="63" t="s">
        <v>66</v>
      </c>
      <c r="O4707" s="63" t="s">
        <v>67</v>
      </c>
      <c r="P4707" s="63" t="s">
        <v>46</v>
      </c>
      <c r="Q4707" s="63" t="s">
        <v>68</v>
      </c>
    </row>
    <row r="4708" spans="1:17">
      <c r="A4708" s="63" t="s">
        <v>303</v>
      </c>
      <c r="B4708" s="63" t="s">
        <v>16</v>
      </c>
      <c r="D4708" s="390">
        <v>45352</v>
      </c>
      <c r="E4708" s="63">
        <v>3</v>
      </c>
      <c r="F4708" s="63">
        <v>2024</v>
      </c>
      <c r="G4708" s="391">
        <v>0</v>
      </c>
      <c r="H4708" s="391">
        <v>8.2577765378713919E-2</v>
      </c>
      <c r="I4708" s="391">
        <v>0</v>
      </c>
      <c r="J4708" s="391">
        <v>0</v>
      </c>
      <c r="K4708" s="63" t="s">
        <v>303</v>
      </c>
      <c r="L4708" s="63" t="s">
        <v>41</v>
      </c>
      <c r="M4708" s="63" t="s">
        <v>242</v>
      </c>
      <c r="N4708" s="63" t="s">
        <v>66</v>
      </c>
      <c r="O4708" s="63" t="s">
        <v>67</v>
      </c>
      <c r="P4708" s="63" t="s">
        <v>46</v>
      </c>
      <c r="Q4708" s="63" t="s">
        <v>68</v>
      </c>
    </row>
    <row r="4709" spans="1:17">
      <c r="A4709" s="63" t="s">
        <v>303</v>
      </c>
      <c r="B4709" s="63" t="s">
        <v>16</v>
      </c>
      <c r="D4709" s="390">
        <v>45383</v>
      </c>
      <c r="E4709" s="63">
        <v>4</v>
      </c>
      <c r="F4709" s="63">
        <v>2024</v>
      </c>
      <c r="G4709" s="391">
        <v>0</v>
      </c>
      <c r="H4709" s="391">
        <v>8.3333333333333329E-2</v>
      </c>
      <c r="I4709" s="391">
        <v>0</v>
      </c>
      <c r="J4709" s="391">
        <v>0</v>
      </c>
      <c r="K4709" s="63" t="s">
        <v>303</v>
      </c>
      <c r="L4709" s="63" t="s">
        <v>41</v>
      </c>
      <c r="M4709" s="63" t="s">
        <v>242</v>
      </c>
      <c r="N4709" s="63" t="s">
        <v>66</v>
      </c>
      <c r="O4709" s="63" t="s">
        <v>67</v>
      </c>
      <c r="P4709" s="63" t="s">
        <v>46</v>
      </c>
      <c r="Q4709" s="63" t="s">
        <v>68</v>
      </c>
    </row>
    <row r="4710" spans="1:17">
      <c r="A4710" s="63" t="s">
        <v>303</v>
      </c>
      <c r="B4710" s="63" t="s">
        <v>16</v>
      </c>
      <c r="D4710" s="390">
        <v>45413</v>
      </c>
      <c r="E4710" s="63">
        <v>5</v>
      </c>
      <c r="F4710" s="63">
        <v>2024</v>
      </c>
      <c r="G4710" s="391">
        <v>0</v>
      </c>
      <c r="H4710" s="391">
        <v>8.3333333333333329E-2</v>
      </c>
      <c r="I4710" s="391">
        <v>0</v>
      </c>
      <c r="J4710" s="391">
        <v>0</v>
      </c>
      <c r="K4710" s="63" t="s">
        <v>303</v>
      </c>
      <c r="L4710" s="63" t="s">
        <v>41</v>
      </c>
      <c r="M4710" s="63" t="s">
        <v>242</v>
      </c>
      <c r="N4710" s="63" t="s">
        <v>66</v>
      </c>
      <c r="O4710" s="63" t="s">
        <v>67</v>
      </c>
      <c r="P4710" s="63" t="s">
        <v>46</v>
      </c>
      <c r="Q4710" s="63" t="s">
        <v>68</v>
      </c>
    </row>
    <row r="4711" spans="1:17">
      <c r="A4711" s="63" t="s">
        <v>303</v>
      </c>
      <c r="B4711" s="63" t="s">
        <v>16</v>
      </c>
      <c r="D4711" s="390">
        <v>45444</v>
      </c>
      <c r="E4711" s="63">
        <v>6</v>
      </c>
      <c r="F4711" s="63">
        <v>2024</v>
      </c>
      <c r="G4711" s="391">
        <v>0</v>
      </c>
      <c r="H4711" s="391">
        <v>8.3333333333333329E-2</v>
      </c>
      <c r="I4711" s="391">
        <v>0</v>
      </c>
      <c r="J4711" s="391">
        <v>0</v>
      </c>
      <c r="K4711" s="63" t="s">
        <v>303</v>
      </c>
      <c r="L4711" s="63" t="s">
        <v>41</v>
      </c>
      <c r="M4711" s="63" t="s">
        <v>242</v>
      </c>
      <c r="N4711" s="63" t="s">
        <v>66</v>
      </c>
      <c r="O4711" s="63" t="s">
        <v>67</v>
      </c>
      <c r="P4711" s="63" t="s">
        <v>46</v>
      </c>
      <c r="Q4711" s="63" t="s">
        <v>68</v>
      </c>
    </row>
    <row r="4712" spans="1:17">
      <c r="A4712" s="63" t="s">
        <v>303</v>
      </c>
      <c r="B4712" s="63" t="s">
        <v>16</v>
      </c>
      <c r="D4712" s="390">
        <v>45474</v>
      </c>
      <c r="E4712" s="63">
        <v>7</v>
      </c>
      <c r="F4712" s="63">
        <v>2024</v>
      </c>
      <c r="G4712" s="391">
        <v>0</v>
      </c>
      <c r="H4712" s="391">
        <v>8.3333333333333329E-2</v>
      </c>
      <c r="I4712" s="391">
        <v>0</v>
      </c>
      <c r="J4712" s="391">
        <v>0</v>
      </c>
      <c r="K4712" s="63" t="s">
        <v>303</v>
      </c>
      <c r="L4712" s="63" t="s">
        <v>41</v>
      </c>
      <c r="M4712" s="63" t="s">
        <v>242</v>
      </c>
      <c r="N4712" s="63" t="s">
        <v>66</v>
      </c>
      <c r="O4712" s="63" t="s">
        <v>67</v>
      </c>
      <c r="P4712" s="63" t="s">
        <v>46</v>
      </c>
      <c r="Q4712" s="63" t="s">
        <v>68</v>
      </c>
    </row>
    <row r="4713" spans="1:17">
      <c r="A4713" s="63" t="s">
        <v>303</v>
      </c>
      <c r="B4713" s="63" t="s">
        <v>16</v>
      </c>
      <c r="D4713" s="390">
        <v>45505</v>
      </c>
      <c r="E4713" s="63">
        <v>8</v>
      </c>
      <c r="F4713" s="63">
        <v>2024</v>
      </c>
      <c r="G4713" s="391">
        <v>0</v>
      </c>
      <c r="H4713" s="391">
        <v>8.3333333333333329E-2</v>
      </c>
      <c r="I4713" s="391">
        <v>0</v>
      </c>
      <c r="J4713" s="391">
        <v>0</v>
      </c>
      <c r="K4713" s="63" t="s">
        <v>303</v>
      </c>
      <c r="L4713" s="63" t="s">
        <v>41</v>
      </c>
      <c r="M4713" s="63" t="s">
        <v>242</v>
      </c>
      <c r="N4713" s="63" t="s">
        <v>66</v>
      </c>
      <c r="O4713" s="63" t="s">
        <v>67</v>
      </c>
      <c r="P4713" s="63" t="s">
        <v>46</v>
      </c>
      <c r="Q4713" s="63" t="s">
        <v>68</v>
      </c>
    </row>
    <row r="4714" spans="1:17">
      <c r="A4714" s="63" t="s">
        <v>303</v>
      </c>
      <c r="B4714" s="63" t="s">
        <v>16</v>
      </c>
      <c r="D4714" s="390">
        <v>45536</v>
      </c>
      <c r="E4714" s="63">
        <v>9</v>
      </c>
      <c r="F4714" s="63">
        <v>2024</v>
      </c>
      <c r="G4714" s="391">
        <v>0</v>
      </c>
      <c r="H4714" s="391">
        <v>8.3333333333333329E-2</v>
      </c>
      <c r="J4714" s="391">
        <v>0</v>
      </c>
      <c r="K4714" s="63" t="s">
        <v>303</v>
      </c>
      <c r="L4714" s="63" t="s">
        <v>41</v>
      </c>
      <c r="M4714" s="63" t="s">
        <v>242</v>
      </c>
      <c r="N4714" s="63" t="s">
        <v>66</v>
      </c>
      <c r="O4714" s="63" t="s">
        <v>67</v>
      </c>
      <c r="P4714" s="63" t="s">
        <v>46</v>
      </c>
      <c r="Q4714" s="63" t="s">
        <v>68</v>
      </c>
    </row>
    <row r="4715" spans="1:17">
      <c r="A4715" s="63" t="s">
        <v>303</v>
      </c>
      <c r="B4715" s="63" t="s">
        <v>16</v>
      </c>
      <c r="D4715" s="390">
        <v>45566</v>
      </c>
      <c r="E4715" s="63">
        <v>10</v>
      </c>
      <c r="F4715" s="63">
        <v>2024</v>
      </c>
      <c r="G4715" s="391">
        <v>0</v>
      </c>
      <c r="H4715" s="391">
        <v>9.9999999999999992E-2</v>
      </c>
      <c r="J4715" s="391">
        <v>0</v>
      </c>
      <c r="K4715" s="63" t="s">
        <v>303</v>
      </c>
      <c r="L4715" s="63" t="s">
        <v>41</v>
      </c>
      <c r="M4715" s="63" t="s">
        <v>242</v>
      </c>
      <c r="N4715" s="63" t="s">
        <v>66</v>
      </c>
      <c r="O4715" s="63" t="s">
        <v>67</v>
      </c>
      <c r="P4715" s="63" t="s">
        <v>46</v>
      </c>
      <c r="Q4715" s="63" t="s">
        <v>68</v>
      </c>
    </row>
    <row r="4716" spans="1:17">
      <c r="A4716" s="63" t="s">
        <v>303</v>
      </c>
      <c r="B4716" s="63" t="s">
        <v>16</v>
      </c>
      <c r="D4716" s="390">
        <v>45597</v>
      </c>
      <c r="E4716" s="63">
        <v>11</v>
      </c>
      <c r="F4716" s="63">
        <v>2024</v>
      </c>
      <c r="G4716" s="391">
        <v>0</v>
      </c>
      <c r="H4716" s="391">
        <v>9.9999999999999992E-2</v>
      </c>
      <c r="J4716" s="391">
        <v>0</v>
      </c>
      <c r="K4716" s="63" t="s">
        <v>303</v>
      </c>
      <c r="L4716" s="63" t="s">
        <v>41</v>
      </c>
      <c r="M4716" s="63" t="s">
        <v>242</v>
      </c>
      <c r="N4716" s="63" t="s">
        <v>66</v>
      </c>
      <c r="O4716" s="63" t="s">
        <v>67</v>
      </c>
      <c r="P4716" s="63" t="s">
        <v>46</v>
      </c>
      <c r="Q4716" s="63" t="s">
        <v>68</v>
      </c>
    </row>
    <row r="4717" spans="1:17">
      <c r="A4717" s="63" t="s">
        <v>303</v>
      </c>
      <c r="B4717" s="63" t="s">
        <v>16</v>
      </c>
      <c r="D4717" s="390">
        <v>45627</v>
      </c>
      <c r="E4717" s="63">
        <v>12</v>
      </c>
      <c r="F4717" s="63">
        <v>2024</v>
      </c>
      <c r="G4717" s="391">
        <v>0</v>
      </c>
      <c r="H4717" s="391">
        <v>9.9999999999999992E-2</v>
      </c>
      <c r="J4717" s="391">
        <v>0</v>
      </c>
      <c r="K4717" s="63" t="s">
        <v>303</v>
      </c>
      <c r="L4717" s="63" t="s">
        <v>41</v>
      </c>
      <c r="M4717" s="63" t="s">
        <v>242</v>
      </c>
      <c r="N4717" s="63" t="s">
        <v>66</v>
      </c>
      <c r="O4717" s="63" t="s">
        <v>67</v>
      </c>
      <c r="P4717" s="63" t="s">
        <v>46</v>
      </c>
      <c r="Q4717" s="63" t="s">
        <v>68</v>
      </c>
    </row>
    <row r="4718" spans="1:17">
      <c r="A4718" s="63" t="s">
        <v>303</v>
      </c>
      <c r="B4718" s="63" t="s">
        <v>17</v>
      </c>
      <c r="D4718" s="390">
        <v>45292</v>
      </c>
      <c r="E4718" s="63">
        <v>1</v>
      </c>
      <c r="F4718" s="63">
        <v>2024</v>
      </c>
      <c r="G4718" s="391">
        <v>0</v>
      </c>
      <c r="H4718" s="391">
        <v>3.4872367136281217E-2</v>
      </c>
      <c r="I4718" s="391">
        <v>0</v>
      </c>
      <c r="J4718" s="391">
        <v>0</v>
      </c>
      <c r="K4718" s="63" t="s">
        <v>303</v>
      </c>
      <c r="L4718" s="63" t="s">
        <v>41</v>
      </c>
      <c r="M4718" s="63" t="s">
        <v>242</v>
      </c>
      <c r="N4718" s="63" t="s">
        <v>66</v>
      </c>
      <c r="O4718" s="63" t="s">
        <v>67</v>
      </c>
      <c r="P4718" s="63" t="s">
        <v>46</v>
      </c>
      <c r="Q4718" s="63" t="s">
        <v>68</v>
      </c>
    </row>
    <row r="4719" spans="1:17">
      <c r="A4719" s="63" t="s">
        <v>303</v>
      </c>
      <c r="B4719" s="63" t="s">
        <v>17</v>
      </c>
      <c r="D4719" s="390">
        <v>45323</v>
      </c>
      <c r="E4719" s="63">
        <v>2</v>
      </c>
      <c r="F4719" s="63">
        <v>2024</v>
      </c>
      <c r="G4719" s="391">
        <v>0</v>
      </c>
      <c r="H4719" s="391">
        <v>8.2577765378713919E-2</v>
      </c>
      <c r="I4719" s="391">
        <v>0</v>
      </c>
      <c r="J4719" s="391">
        <v>0</v>
      </c>
      <c r="K4719" s="63" t="s">
        <v>303</v>
      </c>
      <c r="L4719" s="63" t="s">
        <v>41</v>
      </c>
      <c r="M4719" s="63" t="s">
        <v>242</v>
      </c>
      <c r="N4719" s="63" t="s">
        <v>66</v>
      </c>
      <c r="O4719" s="63" t="s">
        <v>67</v>
      </c>
      <c r="P4719" s="63" t="s">
        <v>46</v>
      </c>
      <c r="Q4719" s="63" t="s">
        <v>68</v>
      </c>
    </row>
    <row r="4720" spans="1:17">
      <c r="A4720" s="63" t="s">
        <v>303</v>
      </c>
      <c r="B4720" s="63" t="s">
        <v>17</v>
      </c>
      <c r="D4720" s="390">
        <v>45352</v>
      </c>
      <c r="E4720" s="63">
        <v>3</v>
      </c>
      <c r="F4720" s="63">
        <v>2024</v>
      </c>
      <c r="G4720" s="391">
        <v>0</v>
      </c>
      <c r="H4720" s="391">
        <v>8.2577765378713919E-2</v>
      </c>
      <c r="I4720" s="391">
        <v>0</v>
      </c>
      <c r="J4720" s="391">
        <v>0</v>
      </c>
      <c r="K4720" s="63" t="s">
        <v>303</v>
      </c>
      <c r="L4720" s="63" t="s">
        <v>41</v>
      </c>
      <c r="M4720" s="63" t="s">
        <v>242</v>
      </c>
      <c r="N4720" s="63" t="s">
        <v>66</v>
      </c>
      <c r="O4720" s="63" t="s">
        <v>67</v>
      </c>
      <c r="P4720" s="63" t="s">
        <v>46</v>
      </c>
      <c r="Q4720" s="63" t="s">
        <v>68</v>
      </c>
    </row>
    <row r="4721" spans="1:17">
      <c r="A4721" s="63" t="s">
        <v>303</v>
      </c>
      <c r="B4721" s="63" t="s">
        <v>17</v>
      </c>
      <c r="D4721" s="390">
        <v>45383</v>
      </c>
      <c r="E4721" s="63">
        <v>4</v>
      </c>
      <c r="F4721" s="63">
        <v>2024</v>
      </c>
      <c r="G4721" s="391">
        <v>0</v>
      </c>
      <c r="H4721" s="391">
        <v>8.3333333333333329E-2</v>
      </c>
      <c r="I4721" s="391">
        <v>0</v>
      </c>
      <c r="J4721" s="391">
        <v>0</v>
      </c>
      <c r="K4721" s="63" t="s">
        <v>303</v>
      </c>
      <c r="L4721" s="63" t="s">
        <v>41</v>
      </c>
      <c r="M4721" s="63" t="s">
        <v>242</v>
      </c>
      <c r="N4721" s="63" t="s">
        <v>66</v>
      </c>
      <c r="O4721" s="63" t="s">
        <v>67</v>
      </c>
      <c r="P4721" s="63" t="s">
        <v>46</v>
      </c>
      <c r="Q4721" s="63" t="s">
        <v>68</v>
      </c>
    </row>
    <row r="4722" spans="1:17">
      <c r="A4722" s="63" t="s">
        <v>303</v>
      </c>
      <c r="B4722" s="63" t="s">
        <v>17</v>
      </c>
      <c r="D4722" s="390">
        <v>45413</v>
      </c>
      <c r="E4722" s="63">
        <v>5</v>
      </c>
      <c r="F4722" s="63">
        <v>2024</v>
      </c>
      <c r="G4722" s="391">
        <v>0</v>
      </c>
      <c r="H4722" s="391">
        <v>8.3333333333333329E-2</v>
      </c>
      <c r="I4722" s="391">
        <v>0</v>
      </c>
      <c r="J4722" s="391">
        <v>0</v>
      </c>
      <c r="K4722" s="63" t="s">
        <v>303</v>
      </c>
      <c r="L4722" s="63" t="s">
        <v>41</v>
      </c>
      <c r="M4722" s="63" t="s">
        <v>242</v>
      </c>
      <c r="N4722" s="63" t="s">
        <v>66</v>
      </c>
      <c r="O4722" s="63" t="s">
        <v>67</v>
      </c>
      <c r="P4722" s="63" t="s">
        <v>46</v>
      </c>
      <c r="Q4722" s="63" t="s">
        <v>68</v>
      </c>
    </row>
    <row r="4723" spans="1:17">
      <c r="A4723" s="63" t="s">
        <v>303</v>
      </c>
      <c r="B4723" s="63" t="s">
        <v>17</v>
      </c>
      <c r="D4723" s="390">
        <v>45444</v>
      </c>
      <c r="E4723" s="63">
        <v>6</v>
      </c>
      <c r="F4723" s="63">
        <v>2024</v>
      </c>
      <c r="G4723" s="391">
        <v>0</v>
      </c>
      <c r="H4723" s="391">
        <v>8.3333333333333329E-2</v>
      </c>
      <c r="I4723" s="391">
        <v>0</v>
      </c>
      <c r="J4723" s="391">
        <v>0</v>
      </c>
      <c r="K4723" s="63" t="s">
        <v>303</v>
      </c>
      <c r="L4723" s="63" t="s">
        <v>41</v>
      </c>
      <c r="M4723" s="63" t="s">
        <v>242</v>
      </c>
      <c r="N4723" s="63" t="s">
        <v>66</v>
      </c>
      <c r="O4723" s="63" t="s">
        <v>67</v>
      </c>
      <c r="P4723" s="63" t="s">
        <v>46</v>
      </c>
      <c r="Q4723" s="63" t="s">
        <v>68</v>
      </c>
    </row>
    <row r="4724" spans="1:17">
      <c r="A4724" s="63" t="s">
        <v>303</v>
      </c>
      <c r="B4724" s="63" t="s">
        <v>17</v>
      </c>
      <c r="D4724" s="390">
        <v>45474</v>
      </c>
      <c r="E4724" s="63">
        <v>7</v>
      </c>
      <c r="F4724" s="63">
        <v>2024</v>
      </c>
      <c r="G4724" s="391">
        <v>0</v>
      </c>
      <c r="H4724" s="391">
        <v>8.3333333333333329E-2</v>
      </c>
      <c r="I4724" s="391">
        <v>0</v>
      </c>
      <c r="J4724" s="391">
        <v>0</v>
      </c>
      <c r="K4724" s="63" t="s">
        <v>303</v>
      </c>
      <c r="L4724" s="63" t="s">
        <v>41</v>
      </c>
      <c r="M4724" s="63" t="s">
        <v>242</v>
      </c>
      <c r="N4724" s="63" t="s">
        <v>66</v>
      </c>
      <c r="O4724" s="63" t="s">
        <v>67</v>
      </c>
      <c r="P4724" s="63" t="s">
        <v>46</v>
      </c>
      <c r="Q4724" s="63" t="s">
        <v>68</v>
      </c>
    </row>
    <row r="4725" spans="1:17">
      <c r="A4725" s="63" t="s">
        <v>303</v>
      </c>
      <c r="B4725" s="63" t="s">
        <v>17</v>
      </c>
      <c r="D4725" s="390">
        <v>45505</v>
      </c>
      <c r="E4725" s="63">
        <v>8</v>
      </c>
      <c r="F4725" s="63">
        <v>2024</v>
      </c>
      <c r="G4725" s="391">
        <v>0</v>
      </c>
      <c r="H4725" s="391">
        <v>8.3333333333333329E-2</v>
      </c>
      <c r="I4725" s="391">
        <v>0</v>
      </c>
      <c r="J4725" s="391">
        <v>0</v>
      </c>
      <c r="K4725" s="63" t="s">
        <v>303</v>
      </c>
      <c r="L4725" s="63" t="s">
        <v>41</v>
      </c>
      <c r="M4725" s="63" t="s">
        <v>242</v>
      </c>
      <c r="N4725" s="63" t="s">
        <v>66</v>
      </c>
      <c r="O4725" s="63" t="s">
        <v>67</v>
      </c>
      <c r="P4725" s="63" t="s">
        <v>46</v>
      </c>
      <c r="Q4725" s="63" t="s">
        <v>68</v>
      </c>
    </row>
    <row r="4726" spans="1:17">
      <c r="A4726" s="63" t="s">
        <v>303</v>
      </c>
      <c r="B4726" s="63" t="s">
        <v>17</v>
      </c>
      <c r="D4726" s="390">
        <v>45536</v>
      </c>
      <c r="E4726" s="63">
        <v>9</v>
      </c>
      <c r="F4726" s="63">
        <v>2024</v>
      </c>
      <c r="G4726" s="391">
        <v>0</v>
      </c>
      <c r="H4726" s="391">
        <v>8.3333333333333329E-2</v>
      </c>
      <c r="J4726" s="391">
        <v>0</v>
      </c>
      <c r="K4726" s="63" t="s">
        <v>303</v>
      </c>
      <c r="L4726" s="63" t="s">
        <v>41</v>
      </c>
      <c r="M4726" s="63" t="s">
        <v>242</v>
      </c>
      <c r="N4726" s="63" t="s">
        <v>66</v>
      </c>
      <c r="O4726" s="63" t="s">
        <v>67</v>
      </c>
      <c r="P4726" s="63" t="s">
        <v>46</v>
      </c>
      <c r="Q4726" s="63" t="s">
        <v>68</v>
      </c>
    </row>
    <row r="4727" spans="1:17">
      <c r="A4727" s="63" t="s">
        <v>303</v>
      </c>
      <c r="B4727" s="63" t="s">
        <v>17</v>
      </c>
      <c r="D4727" s="390">
        <v>45566</v>
      </c>
      <c r="E4727" s="63">
        <v>10</v>
      </c>
      <c r="F4727" s="63">
        <v>2024</v>
      </c>
      <c r="G4727" s="391">
        <v>0</v>
      </c>
      <c r="H4727" s="391">
        <v>9.9999999999999992E-2</v>
      </c>
      <c r="J4727" s="391">
        <v>0</v>
      </c>
      <c r="K4727" s="63" t="s">
        <v>303</v>
      </c>
      <c r="L4727" s="63" t="s">
        <v>41</v>
      </c>
      <c r="M4727" s="63" t="s">
        <v>242</v>
      </c>
      <c r="N4727" s="63" t="s">
        <v>66</v>
      </c>
      <c r="O4727" s="63" t="s">
        <v>67</v>
      </c>
      <c r="P4727" s="63" t="s">
        <v>46</v>
      </c>
      <c r="Q4727" s="63" t="s">
        <v>68</v>
      </c>
    </row>
    <row r="4728" spans="1:17">
      <c r="A4728" s="63" t="s">
        <v>303</v>
      </c>
      <c r="B4728" s="63" t="s">
        <v>17</v>
      </c>
      <c r="D4728" s="390">
        <v>45597</v>
      </c>
      <c r="E4728" s="63">
        <v>11</v>
      </c>
      <c r="F4728" s="63">
        <v>2024</v>
      </c>
      <c r="G4728" s="391">
        <v>0</v>
      </c>
      <c r="H4728" s="391">
        <v>9.9999999999999992E-2</v>
      </c>
      <c r="J4728" s="391">
        <v>0</v>
      </c>
      <c r="K4728" s="63" t="s">
        <v>303</v>
      </c>
      <c r="L4728" s="63" t="s">
        <v>41</v>
      </c>
      <c r="M4728" s="63" t="s">
        <v>242</v>
      </c>
      <c r="N4728" s="63" t="s">
        <v>66</v>
      </c>
      <c r="O4728" s="63" t="s">
        <v>67</v>
      </c>
      <c r="P4728" s="63" t="s">
        <v>46</v>
      </c>
      <c r="Q4728" s="63" t="s">
        <v>68</v>
      </c>
    </row>
    <row r="4729" spans="1:17">
      <c r="A4729" s="63" t="s">
        <v>303</v>
      </c>
      <c r="B4729" s="63" t="s">
        <v>17</v>
      </c>
      <c r="D4729" s="390">
        <v>45627</v>
      </c>
      <c r="E4729" s="63">
        <v>12</v>
      </c>
      <c r="F4729" s="63">
        <v>2024</v>
      </c>
      <c r="G4729" s="391">
        <v>0</v>
      </c>
      <c r="H4729" s="391">
        <v>9.9999999999999992E-2</v>
      </c>
      <c r="J4729" s="391">
        <v>0</v>
      </c>
      <c r="K4729" s="63" t="s">
        <v>303</v>
      </c>
      <c r="L4729" s="63" t="s">
        <v>41</v>
      </c>
      <c r="M4729" s="63" t="s">
        <v>242</v>
      </c>
      <c r="N4729" s="63" t="s">
        <v>66</v>
      </c>
      <c r="O4729" s="63" t="s">
        <v>67</v>
      </c>
      <c r="P4729" s="63" t="s">
        <v>46</v>
      </c>
      <c r="Q4729" s="63" t="s">
        <v>68</v>
      </c>
    </row>
    <row r="4730" spans="1:17">
      <c r="A4730" s="63" t="s">
        <v>303</v>
      </c>
      <c r="B4730" s="63" t="s">
        <v>132</v>
      </c>
      <c r="D4730" s="390">
        <v>45292</v>
      </c>
      <c r="E4730" s="63">
        <v>1</v>
      </c>
      <c r="F4730" s="63">
        <v>2024</v>
      </c>
      <c r="G4730" s="391">
        <v>0</v>
      </c>
      <c r="H4730" s="391">
        <v>3.4872367136281217E-2</v>
      </c>
      <c r="I4730" s="391">
        <v>0</v>
      </c>
      <c r="J4730" s="391">
        <v>0</v>
      </c>
      <c r="K4730" s="63" t="s">
        <v>303</v>
      </c>
      <c r="L4730" s="63" t="s">
        <v>41</v>
      </c>
      <c r="M4730" s="63" t="s">
        <v>242</v>
      </c>
      <c r="N4730" s="63" t="s">
        <v>66</v>
      </c>
      <c r="O4730" s="63" t="s">
        <v>67</v>
      </c>
      <c r="P4730" s="63" t="s">
        <v>46</v>
      </c>
      <c r="Q4730" s="63" t="s">
        <v>68</v>
      </c>
    </row>
    <row r="4731" spans="1:17">
      <c r="A4731" s="63" t="s">
        <v>303</v>
      </c>
      <c r="B4731" s="63" t="s">
        <v>132</v>
      </c>
      <c r="D4731" s="390">
        <v>45323</v>
      </c>
      <c r="E4731" s="63">
        <v>2</v>
      </c>
      <c r="F4731" s="63">
        <v>2024</v>
      </c>
      <c r="G4731" s="391">
        <v>0</v>
      </c>
      <c r="H4731" s="391">
        <v>8.2577765378713919E-2</v>
      </c>
      <c r="I4731" s="391">
        <v>0</v>
      </c>
      <c r="J4731" s="391">
        <v>0</v>
      </c>
      <c r="K4731" s="63" t="s">
        <v>303</v>
      </c>
      <c r="L4731" s="63" t="s">
        <v>41</v>
      </c>
      <c r="M4731" s="63" t="s">
        <v>242</v>
      </c>
      <c r="N4731" s="63" t="s">
        <v>66</v>
      </c>
      <c r="O4731" s="63" t="s">
        <v>67</v>
      </c>
      <c r="P4731" s="63" t="s">
        <v>46</v>
      </c>
      <c r="Q4731" s="63" t="s">
        <v>68</v>
      </c>
    </row>
    <row r="4732" spans="1:17">
      <c r="A4732" s="63" t="s">
        <v>303</v>
      </c>
      <c r="B4732" s="63" t="s">
        <v>132</v>
      </c>
      <c r="D4732" s="390">
        <v>45352</v>
      </c>
      <c r="E4732" s="63">
        <v>3</v>
      </c>
      <c r="F4732" s="63">
        <v>2024</v>
      </c>
      <c r="G4732" s="391">
        <v>0</v>
      </c>
      <c r="H4732" s="391">
        <v>8.2577765378713919E-2</v>
      </c>
      <c r="I4732" s="391">
        <v>0</v>
      </c>
      <c r="J4732" s="391">
        <v>0</v>
      </c>
      <c r="K4732" s="63" t="s">
        <v>303</v>
      </c>
      <c r="L4732" s="63" t="s">
        <v>41</v>
      </c>
      <c r="M4732" s="63" t="s">
        <v>242</v>
      </c>
      <c r="N4732" s="63" t="s">
        <v>66</v>
      </c>
      <c r="O4732" s="63" t="s">
        <v>67</v>
      </c>
      <c r="P4732" s="63" t="s">
        <v>46</v>
      </c>
      <c r="Q4732" s="63" t="s">
        <v>68</v>
      </c>
    </row>
    <row r="4733" spans="1:17">
      <c r="A4733" s="63" t="s">
        <v>303</v>
      </c>
      <c r="B4733" s="63" t="s">
        <v>132</v>
      </c>
      <c r="D4733" s="390">
        <v>45383</v>
      </c>
      <c r="E4733" s="63">
        <v>4</v>
      </c>
      <c r="F4733" s="63">
        <v>2024</v>
      </c>
      <c r="G4733" s="391">
        <v>0</v>
      </c>
      <c r="H4733" s="391">
        <v>8.3333333333333329E-2</v>
      </c>
      <c r="I4733" s="391">
        <v>0</v>
      </c>
      <c r="J4733" s="391">
        <v>0</v>
      </c>
      <c r="K4733" s="63" t="s">
        <v>303</v>
      </c>
      <c r="L4733" s="63" t="s">
        <v>41</v>
      </c>
      <c r="M4733" s="63" t="s">
        <v>242</v>
      </c>
      <c r="N4733" s="63" t="s">
        <v>66</v>
      </c>
      <c r="O4733" s="63" t="s">
        <v>67</v>
      </c>
      <c r="P4733" s="63" t="s">
        <v>46</v>
      </c>
      <c r="Q4733" s="63" t="s">
        <v>68</v>
      </c>
    </row>
    <row r="4734" spans="1:17">
      <c r="A4734" s="63" t="s">
        <v>303</v>
      </c>
      <c r="B4734" s="63" t="s">
        <v>132</v>
      </c>
      <c r="D4734" s="390">
        <v>45413</v>
      </c>
      <c r="E4734" s="63">
        <v>5</v>
      </c>
      <c r="F4734" s="63">
        <v>2024</v>
      </c>
      <c r="G4734" s="391">
        <v>0</v>
      </c>
      <c r="H4734" s="391">
        <v>8.3333333333333329E-2</v>
      </c>
      <c r="I4734" s="391">
        <v>0</v>
      </c>
      <c r="J4734" s="391">
        <v>0</v>
      </c>
      <c r="K4734" s="63" t="s">
        <v>303</v>
      </c>
      <c r="L4734" s="63" t="s">
        <v>41</v>
      </c>
      <c r="M4734" s="63" t="s">
        <v>242</v>
      </c>
      <c r="N4734" s="63" t="s">
        <v>66</v>
      </c>
      <c r="O4734" s="63" t="s">
        <v>67</v>
      </c>
      <c r="P4734" s="63" t="s">
        <v>46</v>
      </c>
      <c r="Q4734" s="63" t="s">
        <v>68</v>
      </c>
    </row>
    <row r="4735" spans="1:17">
      <c r="A4735" s="63" t="s">
        <v>303</v>
      </c>
      <c r="B4735" s="63" t="s">
        <v>132</v>
      </c>
      <c r="D4735" s="390">
        <v>45444</v>
      </c>
      <c r="E4735" s="63">
        <v>6</v>
      </c>
      <c r="F4735" s="63">
        <v>2024</v>
      </c>
      <c r="G4735" s="391">
        <v>0</v>
      </c>
      <c r="H4735" s="391">
        <v>8.3333333333333329E-2</v>
      </c>
      <c r="I4735" s="391">
        <v>0</v>
      </c>
      <c r="J4735" s="391">
        <v>0</v>
      </c>
      <c r="K4735" s="63" t="s">
        <v>303</v>
      </c>
      <c r="L4735" s="63" t="s">
        <v>41</v>
      </c>
      <c r="M4735" s="63" t="s">
        <v>242</v>
      </c>
      <c r="N4735" s="63" t="s">
        <v>66</v>
      </c>
      <c r="O4735" s="63" t="s">
        <v>67</v>
      </c>
      <c r="P4735" s="63" t="s">
        <v>46</v>
      </c>
      <c r="Q4735" s="63" t="s">
        <v>68</v>
      </c>
    </row>
    <row r="4736" spans="1:17">
      <c r="A4736" s="63" t="s">
        <v>303</v>
      </c>
      <c r="B4736" s="63" t="s">
        <v>132</v>
      </c>
      <c r="D4736" s="390">
        <v>45474</v>
      </c>
      <c r="E4736" s="63">
        <v>7</v>
      </c>
      <c r="F4736" s="63">
        <v>2024</v>
      </c>
      <c r="G4736" s="391">
        <v>0</v>
      </c>
      <c r="H4736" s="391">
        <v>8.3333333333333329E-2</v>
      </c>
      <c r="I4736" s="391">
        <v>0</v>
      </c>
      <c r="J4736" s="391">
        <v>0</v>
      </c>
      <c r="K4736" s="63" t="s">
        <v>303</v>
      </c>
      <c r="L4736" s="63" t="s">
        <v>41</v>
      </c>
      <c r="M4736" s="63" t="s">
        <v>242</v>
      </c>
      <c r="N4736" s="63" t="s">
        <v>66</v>
      </c>
      <c r="O4736" s="63" t="s">
        <v>67</v>
      </c>
      <c r="P4736" s="63" t="s">
        <v>46</v>
      </c>
      <c r="Q4736" s="63" t="s">
        <v>68</v>
      </c>
    </row>
    <row r="4737" spans="1:17">
      <c r="A4737" s="63" t="s">
        <v>303</v>
      </c>
      <c r="B4737" s="63" t="s">
        <v>132</v>
      </c>
      <c r="D4737" s="390">
        <v>45505</v>
      </c>
      <c r="E4737" s="63">
        <v>8</v>
      </c>
      <c r="F4737" s="63">
        <v>2024</v>
      </c>
      <c r="G4737" s="391">
        <v>0</v>
      </c>
      <c r="H4737" s="391">
        <v>8.3333333333333329E-2</v>
      </c>
      <c r="I4737" s="391">
        <v>0</v>
      </c>
      <c r="J4737" s="391">
        <v>0</v>
      </c>
      <c r="K4737" s="63" t="s">
        <v>303</v>
      </c>
      <c r="L4737" s="63" t="s">
        <v>41</v>
      </c>
      <c r="M4737" s="63" t="s">
        <v>242</v>
      </c>
      <c r="N4737" s="63" t="s">
        <v>66</v>
      </c>
      <c r="O4737" s="63" t="s">
        <v>67</v>
      </c>
      <c r="P4737" s="63" t="s">
        <v>46</v>
      </c>
      <c r="Q4737" s="63" t="s">
        <v>68</v>
      </c>
    </row>
    <row r="4738" spans="1:17">
      <c r="A4738" s="63" t="s">
        <v>303</v>
      </c>
      <c r="B4738" s="63" t="s">
        <v>132</v>
      </c>
      <c r="D4738" s="390">
        <v>45536</v>
      </c>
      <c r="E4738" s="63">
        <v>9</v>
      </c>
      <c r="F4738" s="63">
        <v>2024</v>
      </c>
      <c r="G4738" s="391">
        <v>0</v>
      </c>
      <c r="H4738" s="391">
        <v>8.3333333333333329E-2</v>
      </c>
      <c r="J4738" s="391">
        <v>0</v>
      </c>
      <c r="K4738" s="63" t="s">
        <v>303</v>
      </c>
      <c r="L4738" s="63" t="s">
        <v>41</v>
      </c>
      <c r="M4738" s="63" t="s">
        <v>242</v>
      </c>
      <c r="N4738" s="63" t="s">
        <v>66</v>
      </c>
      <c r="O4738" s="63" t="s">
        <v>67</v>
      </c>
      <c r="P4738" s="63" t="s">
        <v>46</v>
      </c>
      <c r="Q4738" s="63" t="s">
        <v>68</v>
      </c>
    </row>
    <row r="4739" spans="1:17">
      <c r="A4739" s="63" t="s">
        <v>303</v>
      </c>
      <c r="B4739" s="63" t="s">
        <v>132</v>
      </c>
      <c r="D4739" s="390">
        <v>45566</v>
      </c>
      <c r="E4739" s="63">
        <v>10</v>
      </c>
      <c r="F4739" s="63">
        <v>2024</v>
      </c>
      <c r="G4739" s="391">
        <v>0</v>
      </c>
      <c r="H4739" s="391">
        <v>9.9999999999999992E-2</v>
      </c>
      <c r="J4739" s="391">
        <v>0</v>
      </c>
      <c r="K4739" s="63" t="s">
        <v>303</v>
      </c>
      <c r="L4739" s="63" t="s">
        <v>41</v>
      </c>
      <c r="M4739" s="63" t="s">
        <v>242</v>
      </c>
      <c r="N4739" s="63" t="s">
        <v>66</v>
      </c>
      <c r="O4739" s="63" t="s">
        <v>67</v>
      </c>
      <c r="P4739" s="63" t="s">
        <v>46</v>
      </c>
      <c r="Q4739" s="63" t="s">
        <v>68</v>
      </c>
    </row>
    <row r="4740" spans="1:17">
      <c r="A4740" s="63" t="s">
        <v>303</v>
      </c>
      <c r="B4740" s="63" t="s">
        <v>132</v>
      </c>
      <c r="D4740" s="390">
        <v>45597</v>
      </c>
      <c r="E4740" s="63">
        <v>11</v>
      </c>
      <c r="F4740" s="63">
        <v>2024</v>
      </c>
      <c r="G4740" s="391">
        <v>0</v>
      </c>
      <c r="H4740" s="391">
        <v>9.9999999999999992E-2</v>
      </c>
      <c r="J4740" s="391">
        <v>0</v>
      </c>
      <c r="K4740" s="63" t="s">
        <v>303</v>
      </c>
      <c r="L4740" s="63" t="s">
        <v>41</v>
      </c>
      <c r="M4740" s="63" t="s">
        <v>242</v>
      </c>
      <c r="N4740" s="63" t="s">
        <v>66</v>
      </c>
      <c r="O4740" s="63" t="s">
        <v>67</v>
      </c>
      <c r="P4740" s="63" t="s">
        <v>46</v>
      </c>
      <c r="Q4740" s="63" t="s">
        <v>68</v>
      </c>
    </row>
    <row r="4741" spans="1:17">
      <c r="A4741" s="63" t="s">
        <v>303</v>
      </c>
      <c r="B4741" s="63" t="s">
        <v>132</v>
      </c>
      <c r="D4741" s="390">
        <v>45627</v>
      </c>
      <c r="E4741" s="63">
        <v>12</v>
      </c>
      <c r="F4741" s="63">
        <v>2024</v>
      </c>
      <c r="G4741" s="391">
        <v>0</v>
      </c>
      <c r="H4741" s="391">
        <v>9.9999999999999992E-2</v>
      </c>
      <c r="J4741" s="391">
        <v>0</v>
      </c>
      <c r="K4741" s="63" t="s">
        <v>303</v>
      </c>
      <c r="L4741" s="63" t="s">
        <v>41</v>
      </c>
      <c r="M4741" s="63" t="s">
        <v>242</v>
      </c>
      <c r="N4741" s="63" t="s">
        <v>66</v>
      </c>
      <c r="O4741" s="63" t="s">
        <v>67</v>
      </c>
      <c r="P4741" s="63" t="s">
        <v>46</v>
      </c>
      <c r="Q4741" s="63" t="s">
        <v>68</v>
      </c>
    </row>
    <row r="4742" spans="1:17">
      <c r="A4742" s="63" t="s">
        <v>303</v>
      </c>
      <c r="B4742" s="63" t="s">
        <v>13</v>
      </c>
      <c r="D4742" s="390">
        <v>45292</v>
      </c>
      <c r="E4742" s="63">
        <v>1</v>
      </c>
      <c r="F4742" s="63">
        <v>2024</v>
      </c>
      <c r="G4742" s="391">
        <v>0</v>
      </c>
      <c r="H4742" s="391">
        <v>3.4872367136281217E-2</v>
      </c>
      <c r="I4742" s="391">
        <v>0</v>
      </c>
      <c r="J4742" s="391">
        <v>0</v>
      </c>
      <c r="K4742" s="63" t="s">
        <v>303</v>
      </c>
      <c r="L4742" s="63" t="s">
        <v>41</v>
      </c>
      <c r="M4742" s="63" t="s">
        <v>242</v>
      </c>
      <c r="N4742" s="63" t="s">
        <v>66</v>
      </c>
      <c r="O4742" s="63" t="s">
        <v>67</v>
      </c>
      <c r="P4742" s="63" t="s">
        <v>46</v>
      </c>
      <c r="Q4742" s="63" t="s">
        <v>68</v>
      </c>
    </row>
    <row r="4743" spans="1:17">
      <c r="A4743" s="63" t="s">
        <v>303</v>
      </c>
      <c r="B4743" s="63" t="s">
        <v>13</v>
      </c>
      <c r="D4743" s="390">
        <v>45323</v>
      </c>
      <c r="E4743" s="63">
        <v>2</v>
      </c>
      <c r="F4743" s="63">
        <v>2024</v>
      </c>
      <c r="G4743" s="391">
        <v>0</v>
      </c>
      <c r="H4743" s="391">
        <v>8.2577765378713919E-2</v>
      </c>
      <c r="I4743" s="391">
        <v>0</v>
      </c>
      <c r="J4743" s="391">
        <v>0</v>
      </c>
      <c r="K4743" s="63" t="s">
        <v>303</v>
      </c>
      <c r="L4743" s="63" t="s">
        <v>41</v>
      </c>
      <c r="M4743" s="63" t="s">
        <v>242</v>
      </c>
      <c r="N4743" s="63" t="s">
        <v>66</v>
      </c>
      <c r="O4743" s="63" t="s">
        <v>67</v>
      </c>
      <c r="P4743" s="63" t="s">
        <v>46</v>
      </c>
      <c r="Q4743" s="63" t="s">
        <v>68</v>
      </c>
    </row>
    <row r="4744" spans="1:17">
      <c r="A4744" s="63" t="s">
        <v>303</v>
      </c>
      <c r="B4744" s="63" t="s">
        <v>13</v>
      </c>
      <c r="D4744" s="390">
        <v>45352</v>
      </c>
      <c r="E4744" s="63">
        <v>3</v>
      </c>
      <c r="F4744" s="63">
        <v>2024</v>
      </c>
      <c r="G4744" s="391">
        <v>0</v>
      </c>
      <c r="H4744" s="391">
        <v>8.2577765378713919E-2</v>
      </c>
      <c r="I4744" s="391">
        <v>0</v>
      </c>
      <c r="J4744" s="391">
        <v>0</v>
      </c>
      <c r="K4744" s="63" t="s">
        <v>303</v>
      </c>
      <c r="L4744" s="63" t="s">
        <v>41</v>
      </c>
      <c r="M4744" s="63" t="s">
        <v>242</v>
      </c>
      <c r="N4744" s="63" t="s">
        <v>66</v>
      </c>
      <c r="O4744" s="63" t="s">
        <v>67</v>
      </c>
      <c r="P4744" s="63" t="s">
        <v>46</v>
      </c>
      <c r="Q4744" s="63" t="s">
        <v>68</v>
      </c>
    </row>
    <row r="4745" spans="1:17">
      <c r="A4745" s="63" t="s">
        <v>303</v>
      </c>
      <c r="B4745" s="63" t="s">
        <v>13</v>
      </c>
      <c r="D4745" s="390">
        <v>45383</v>
      </c>
      <c r="E4745" s="63">
        <v>4</v>
      </c>
      <c r="F4745" s="63">
        <v>2024</v>
      </c>
      <c r="G4745" s="391">
        <v>0</v>
      </c>
      <c r="H4745" s="391">
        <v>8.3333333333333329E-2</v>
      </c>
      <c r="I4745" s="391">
        <v>0</v>
      </c>
      <c r="J4745" s="391">
        <v>0</v>
      </c>
      <c r="K4745" s="63" t="s">
        <v>303</v>
      </c>
      <c r="L4745" s="63" t="s">
        <v>41</v>
      </c>
      <c r="M4745" s="63" t="s">
        <v>242</v>
      </c>
      <c r="N4745" s="63" t="s">
        <v>66</v>
      </c>
      <c r="O4745" s="63" t="s">
        <v>67</v>
      </c>
      <c r="P4745" s="63" t="s">
        <v>46</v>
      </c>
      <c r="Q4745" s="63" t="s">
        <v>68</v>
      </c>
    </row>
    <row r="4746" spans="1:17">
      <c r="A4746" s="63" t="s">
        <v>303</v>
      </c>
      <c r="B4746" s="63" t="s">
        <v>13</v>
      </c>
      <c r="D4746" s="390">
        <v>45413</v>
      </c>
      <c r="E4746" s="63">
        <v>5</v>
      </c>
      <c r="F4746" s="63">
        <v>2024</v>
      </c>
      <c r="G4746" s="391">
        <v>0</v>
      </c>
      <c r="H4746" s="391">
        <v>8.3333333333333329E-2</v>
      </c>
      <c r="I4746" s="391">
        <v>0</v>
      </c>
      <c r="J4746" s="391">
        <v>0</v>
      </c>
      <c r="K4746" s="63" t="s">
        <v>303</v>
      </c>
      <c r="L4746" s="63" t="s">
        <v>41</v>
      </c>
      <c r="M4746" s="63" t="s">
        <v>242</v>
      </c>
      <c r="N4746" s="63" t="s">
        <v>66</v>
      </c>
      <c r="O4746" s="63" t="s">
        <v>67</v>
      </c>
      <c r="P4746" s="63" t="s">
        <v>46</v>
      </c>
      <c r="Q4746" s="63" t="s">
        <v>68</v>
      </c>
    </row>
    <row r="4747" spans="1:17">
      <c r="A4747" s="63" t="s">
        <v>303</v>
      </c>
      <c r="B4747" s="63" t="s">
        <v>13</v>
      </c>
      <c r="D4747" s="390">
        <v>45444</v>
      </c>
      <c r="E4747" s="63">
        <v>6</v>
      </c>
      <c r="F4747" s="63">
        <v>2024</v>
      </c>
      <c r="G4747" s="391">
        <v>0</v>
      </c>
      <c r="H4747" s="391">
        <v>8.3333333333333329E-2</v>
      </c>
      <c r="I4747" s="391">
        <v>0</v>
      </c>
      <c r="J4747" s="391">
        <v>0</v>
      </c>
      <c r="K4747" s="63" t="s">
        <v>303</v>
      </c>
      <c r="L4747" s="63" t="s">
        <v>41</v>
      </c>
      <c r="M4747" s="63" t="s">
        <v>242</v>
      </c>
      <c r="N4747" s="63" t="s">
        <v>66</v>
      </c>
      <c r="O4747" s="63" t="s">
        <v>67</v>
      </c>
      <c r="P4747" s="63" t="s">
        <v>46</v>
      </c>
      <c r="Q4747" s="63" t="s">
        <v>68</v>
      </c>
    </row>
    <row r="4748" spans="1:17">
      <c r="A4748" s="63" t="s">
        <v>303</v>
      </c>
      <c r="B4748" s="63" t="s">
        <v>13</v>
      </c>
      <c r="D4748" s="390">
        <v>45474</v>
      </c>
      <c r="E4748" s="63">
        <v>7</v>
      </c>
      <c r="F4748" s="63">
        <v>2024</v>
      </c>
      <c r="G4748" s="391">
        <v>0</v>
      </c>
      <c r="H4748" s="391">
        <v>8.3333333333333329E-2</v>
      </c>
      <c r="I4748" s="391">
        <v>0</v>
      </c>
      <c r="J4748" s="391">
        <v>0</v>
      </c>
      <c r="K4748" s="63" t="s">
        <v>303</v>
      </c>
      <c r="L4748" s="63" t="s">
        <v>41</v>
      </c>
      <c r="M4748" s="63" t="s">
        <v>242</v>
      </c>
      <c r="N4748" s="63" t="s">
        <v>66</v>
      </c>
      <c r="O4748" s="63" t="s">
        <v>67</v>
      </c>
      <c r="P4748" s="63" t="s">
        <v>46</v>
      </c>
      <c r="Q4748" s="63" t="s">
        <v>68</v>
      </c>
    </row>
    <row r="4749" spans="1:17">
      <c r="A4749" s="63" t="s">
        <v>303</v>
      </c>
      <c r="B4749" s="63" t="s">
        <v>13</v>
      </c>
      <c r="D4749" s="390">
        <v>45505</v>
      </c>
      <c r="E4749" s="63">
        <v>8</v>
      </c>
      <c r="F4749" s="63">
        <v>2024</v>
      </c>
      <c r="G4749" s="391">
        <v>0</v>
      </c>
      <c r="H4749" s="391">
        <v>8.3333333333333329E-2</v>
      </c>
      <c r="I4749" s="391">
        <v>0</v>
      </c>
      <c r="J4749" s="391">
        <v>0</v>
      </c>
      <c r="K4749" s="63" t="s">
        <v>303</v>
      </c>
      <c r="L4749" s="63" t="s">
        <v>41</v>
      </c>
      <c r="M4749" s="63" t="s">
        <v>242</v>
      </c>
      <c r="N4749" s="63" t="s">
        <v>66</v>
      </c>
      <c r="O4749" s="63" t="s">
        <v>67</v>
      </c>
      <c r="P4749" s="63" t="s">
        <v>46</v>
      </c>
      <c r="Q4749" s="63" t="s">
        <v>68</v>
      </c>
    </row>
    <row r="4750" spans="1:17">
      <c r="A4750" s="63" t="s">
        <v>303</v>
      </c>
      <c r="B4750" s="63" t="s">
        <v>13</v>
      </c>
      <c r="D4750" s="390">
        <v>45536</v>
      </c>
      <c r="E4750" s="63">
        <v>9</v>
      </c>
      <c r="F4750" s="63">
        <v>2024</v>
      </c>
      <c r="G4750" s="391">
        <v>0</v>
      </c>
      <c r="H4750" s="391">
        <v>8.3333333333333329E-2</v>
      </c>
      <c r="J4750" s="391">
        <v>0</v>
      </c>
      <c r="K4750" s="63" t="s">
        <v>303</v>
      </c>
      <c r="L4750" s="63" t="s">
        <v>41</v>
      </c>
      <c r="M4750" s="63" t="s">
        <v>242</v>
      </c>
      <c r="N4750" s="63" t="s">
        <v>66</v>
      </c>
      <c r="O4750" s="63" t="s">
        <v>67</v>
      </c>
      <c r="P4750" s="63" t="s">
        <v>46</v>
      </c>
      <c r="Q4750" s="63" t="s">
        <v>68</v>
      </c>
    </row>
    <row r="4751" spans="1:17">
      <c r="A4751" s="63" t="s">
        <v>303</v>
      </c>
      <c r="B4751" s="63" t="s">
        <v>13</v>
      </c>
      <c r="D4751" s="390">
        <v>45566</v>
      </c>
      <c r="E4751" s="63">
        <v>10</v>
      </c>
      <c r="F4751" s="63">
        <v>2024</v>
      </c>
      <c r="G4751" s="391">
        <v>0</v>
      </c>
      <c r="H4751" s="391">
        <v>9.9999999999999992E-2</v>
      </c>
      <c r="J4751" s="391">
        <v>0</v>
      </c>
      <c r="K4751" s="63" t="s">
        <v>303</v>
      </c>
      <c r="L4751" s="63" t="s">
        <v>41</v>
      </c>
      <c r="M4751" s="63" t="s">
        <v>242</v>
      </c>
      <c r="N4751" s="63" t="s">
        <v>66</v>
      </c>
      <c r="O4751" s="63" t="s">
        <v>67</v>
      </c>
      <c r="P4751" s="63" t="s">
        <v>46</v>
      </c>
      <c r="Q4751" s="63" t="s">
        <v>68</v>
      </c>
    </row>
    <row r="4752" spans="1:17">
      <c r="A4752" s="63" t="s">
        <v>303</v>
      </c>
      <c r="B4752" s="63" t="s">
        <v>13</v>
      </c>
      <c r="D4752" s="390">
        <v>45597</v>
      </c>
      <c r="E4752" s="63">
        <v>11</v>
      </c>
      <c r="F4752" s="63">
        <v>2024</v>
      </c>
      <c r="G4752" s="391">
        <v>0</v>
      </c>
      <c r="H4752" s="391">
        <v>9.9999999999999992E-2</v>
      </c>
      <c r="J4752" s="391">
        <v>0</v>
      </c>
      <c r="K4752" s="63" t="s">
        <v>303</v>
      </c>
      <c r="L4752" s="63" t="s">
        <v>41</v>
      </c>
      <c r="M4752" s="63" t="s">
        <v>242</v>
      </c>
      <c r="N4752" s="63" t="s">
        <v>66</v>
      </c>
      <c r="O4752" s="63" t="s">
        <v>67</v>
      </c>
      <c r="P4752" s="63" t="s">
        <v>46</v>
      </c>
      <c r="Q4752" s="63" t="s">
        <v>68</v>
      </c>
    </row>
    <row r="4753" spans="1:17">
      <c r="A4753" s="63" t="s">
        <v>303</v>
      </c>
      <c r="B4753" s="63" t="s">
        <v>13</v>
      </c>
      <c r="D4753" s="390">
        <v>45627</v>
      </c>
      <c r="E4753" s="63">
        <v>12</v>
      </c>
      <c r="F4753" s="63">
        <v>2024</v>
      </c>
      <c r="G4753" s="391">
        <v>0</v>
      </c>
      <c r="H4753" s="391">
        <v>9.9999999999999992E-2</v>
      </c>
      <c r="J4753" s="391">
        <v>0</v>
      </c>
      <c r="K4753" s="63" t="s">
        <v>303</v>
      </c>
      <c r="L4753" s="63" t="s">
        <v>41</v>
      </c>
      <c r="M4753" s="63" t="s">
        <v>242</v>
      </c>
      <c r="N4753" s="63" t="s">
        <v>66</v>
      </c>
      <c r="O4753" s="63" t="s">
        <v>67</v>
      </c>
      <c r="P4753" s="63" t="s">
        <v>46</v>
      </c>
      <c r="Q4753" s="63" t="s">
        <v>68</v>
      </c>
    </row>
    <row r="4754" spans="1:17">
      <c r="A4754" s="63" t="s">
        <v>303</v>
      </c>
      <c r="B4754" s="63" t="s">
        <v>14</v>
      </c>
      <c r="D4754" s="390">
        <v>45292</v>
      </c>
      <c r="E4754" s="63">
        <v>1</v>
      </c>
      <c r="F4754" s="63">
        <v>2024</v>
      </c>
      <c r="G4754" s="391">
        <v>0</v>
      </c>
      <c r="H4754" s="391">
        <v>3.4872367136281217E-2</v>
      </c>
      <c r="I4754" s="391">
        <v>0</v>
      </c>
      <c r="J4754" s="391">
        <v>0</v>
      </c>
      <c r="K4754" s="63" t="s">
        <v>303</v>
      </c>
      <c r="L4754" s="63" t="s">
        <v>41</v>
      </c>
      <c r="M4754" s="63" t="s">
        <v>242</v>
      </c>
      <c r="N4754" s="63" t="s">
        <v>66</v>
      </c>
      <c r="O4754" s="63" t="s">
        <v>67</v>
      </c>
      <c r="P4754" s="63" t="s">
        <v>46</v>
      </c>
      <c r="Q4754" s="63" t="s">
        <v>68</v>
      </c>
    </row>
    <row r="4755" spans="1:17">
      <c r="A4755" s="63" t="s">
        <v>303</v>
      </c>
      <c r="B4755" s="63" t="s">
        <v>14</v>
      </c>
      <c r="D4755" s="390">
        <v>45323</v>
      </c>
      <c r="E4755" s="63">
        <v>2</v>
      </c>
      <c r="F4755" s="63">
        <v>2024</v>
      </c>
      <c r="G4755" s="391">
        <v>0</v>
      </c>
      <c r="H4755" s="391">
        <v>8.2577765378713919E-2</v>
      </c>
      <c r="I4755" s="391">
        <v>0</v>
      </c>
      <c r="J4755" s="391">
        <v>0</v>
      </c>
      <c r="K4755" s="63" t="s">
        <v>303</v>
      </c>
      <c r="L4755" s="63" t="s">
        <v>41</v>
      </c>
      <c r="M4755" s="63" t="s">
        <v>242</v>
      </c>
      <c r="N4755" s="63" t="s">
        <v>66</v>
      </c>
      <c r="O4755" s="63" t="s">
        <v>67</v>
      </c>
      <c r="P4755" s="63" t="s">
        <v>46</v>
      </c>
      <c r="Q4755" s="63" t="s">
        <v>68</v>
      </c>
    </row>
    <row r="4756" spans="1:17">
      <c r="A4756" s="63" t="s">
        <v>303</v>
      </c>
      <c r="B4756" s="63" t="s">
        <v>14</v>
      </c>
      <c r="D4756" s="390">
        <v>45352</v>
      </c>
      <c r="E4756" s="63">
        <v>3</v>
      </c>
      <c r="F4756" s="63">
        <v>2024</v>
      </c>
      <c r="G4756" s="391">
        <v>0</v>
      </c>
      <c r="H4756" s="391">
        <v>8.2577765378713919E-2</v>
      </c>
      <c r="I4756" s="391">
        <v>0</v>
      </c>
      <c r="J4756" s="391">
        <v>0</v>
      </c>
      <c r="K4756" s="63" t="s">
        <v>303</v>
      </c>
      <c r="L4756" s="63" t="s">
        <v>41</v>
      </c>
      <c r="M4756" s="63" t="s">
        <v>242</v>
      </c>
      <c r="N4756" s="63" t="s">
        <v>66</v>
      </c>
      <c r="O4756" s="63" t="s">
        <v>67</v>
      </c>
      <c r="P4756" s="63" t="s">
        <v>46</v>
      </c>
      <c r="Q4756" s="63" t="s">
        <v>68</v>
      </c>
    </row>
    <row r="4757" spans="1:17">
      <c r="A4757" s="63" t="s">
        <v>303</v>
      </c>
      <c r="B4757" s="63" t="s">
        <v>14</v>
      </c>
      <c r="D4757" s="390">
        <v>45383</v>
      </c>
      <c r="E4757" s="63">
        <v>4</v>
      </c>
      <c r="F4757" s="63">
        <v>2024</v>
      </c>
      <c r="G4757" s="391">
        <v>0</v>
      </c>
      <c r="H4757" s="391">
        <v>8.3333333333333329E-2</v>
      </c>
      <c r="I4757" s="391">
        <v>0</v>
      </c>
      <c r="J4757" s="391">
        <v>0</v>
      </c>
      <c r="K4757" s="63" t="s">
        <v>303</v>
      </c>
      <c r="L4757" s="63" t="s">
        <v>41</v>
      </c>
      <c r="M4757" s="63" t="s">
        <v>242</v>
      </c>
      <c r="N4757" s="63" t="s">
        <v>66</v>
      </c>
      <c r="O4757" s="63" t="s">
        <v>67</v>
      </c>
      <c r="P4757" s="63" t="s">
        <v>46</v>
      </c>
      <c r="Q4757" s="63" t="s">
        <v>68</v>
      </c>
    </row>
    <row r="4758" spans="1:17">
      <c r="A4758" s="63" t="s">
        <v>303</v>
      </c>
      <c r="B4758" s="63" t="s">
        <v>14</v>
      </c>
      <c r="D4758" s="390">
        <v>45413</v>
      </c>
      <c r="E4758" s="63">
        <v>5</v>
      </c>
      <c r="F4758" s="63">
        <v>2024</v>
      </c>
      <c r="G4758" s="391">
        <v>0</v>
      </c>
      <c r="H4758" s="391">
        <v>8.3333333333333329E-2</v>
      </c>
      <c r="I4758" s="391">
        <v>0</v>
      </c>
      <c r="J4758" s="391">
        <v>0</v>
      </c>
      <c r="K4758" s="63" t="s">
        <v>303</v>
      </c>
      <c r="L4758" s="63" t="s">
        <v>41</v>
      </c>
      <c r="M4758" s="63" t="s">
        <v>242</v>
      </c>
      <c r="N4758" s="63" t="s">
        <v>66</v>
      </c>
      <c r="O4758" s="63" t="s">
        <v>67</v>
      </c>
      <c r="P4758" s="63" t="s">
        <v>46</v>
      </c>
      <c r="Q4758" s="63" t="s">
        <v>68</v>
      </c>
    </row>
    <row r="4759" spans="1:17">
      <c r="A4759" s="63" t="s">
        <v>303</v>
      </c>
      <c r="B4759" s="63" t="s">
        <v>14</v>
      </c>
      <c r="D4759" s="390">
        <v>45444</v>
      </c>
      <c r="E4759" s="63">
        <v>6</v>
      </c>
      <c r="F4759" s="63">
        <v>2024</v>
      </c>
      <c r="G4759" s="391">
        <v>0</v>
      </c>
      <c r="H4759" s="391">
        <v>8.3333333333333329E-2</v>
      </c>
      <c r="I4759" s="391">
        <v>0</v>
      </c>
      <c r="J4759" s="391">
        <v>0</v>
      </c>
      <c r="K4759" s="63" t="s">
        <v>303</v>
      </c>
      <c r="L4759" s="63" t="s">
        <v>41</v>
      </c>
      <c r="M4759" s="63" t="s">
        <v>242</v>
      </c>
      <c r="N4759" s="63" t="s">
        <v>66</v>
      </c>
      <c r="O4759" s="63" t="s">
        <v>67</v>
      </c>
      <c r="P4759" s="63" t="s">
        <v>46</v>
      </c>
      <c r="Q4759" s="63" t="s">
        <v>68</v>
      </c>
    </row>
    <row r="4760" spans="1:17">
      <c r="A4760" s="63" t="s">
        <v>303</v>
      </c>
      <c r="B4760" s="63" t="s">
        <v>14</v>
      </c>
      <c r="D4760" s="390">
        <v>45474</v>
      </c>
      <c r="E4760" s="63">
        <v>7</v>
      </c>
      <c r="F4760" s="63">
        <v>2024</v>
      </c>
      <c r="G4760" s="391">
        <v>0</v>
      </c>
      <c r="H4760" s="391">
        <v>8.3333333333333329E-2</v>
      </c>
      <c r="I4760" s="391">
        <v>0</v>
      </c>
      <c r="J4760" s="391">
        <v>0</v>
      </c>
      <c r="K4760" s="63" t="s">
        <v>303</v>
      </c>
      <c r="L4760" s="63" t="s">
        <v>41</v>
      </c>
      <c r="M4760" s="63" t="s">
        <v>242</v>
      </c>
      <c r="N4760" s="63" t="s">
        <v>66</v>
      </c>
      <c r="O4760" s="63" t="s">
        <v>67</v>
      </c>
      <c r="P4760" s="63" t="s">
        <v>46</v>
      </c>
      <c r="Q4760" s="63" t="s">
        <v>68</v>
      </c>
    </row>
    <row r="4761" spans="1:17">
      <c r="A4761" s="63" t="s">
        <v>303</v>
      </c>
      <c r="B4761" s="63" t="s">
        <v>14</v>
      </c>
      <c r="D4761" s="390">
        <v>45505</v>
      </c>
      <c r="E4761" s="63">
        <v>8</v>
      </c>
      <c r="F4761" s="63">
        <v>2024</v>
      </c>
      <c r="G4761" s="391">
        <v>0</v>
      </c>
      <c r="H4761" s="391">
        <v>8.3333333333333329E-2</v>
      </c>
      <c r="I4761" s="391">
        <v>0</v>
      </c>
      <c r="J4761" s="391">
        <v>0</v>
      </c>
      <c r="K4761" s="63" t="s">
        <v>303</v>
      </c>
      <c r="L4761" s="63" t="s">
        <v>41</v>
      </c>
      <c r="M4761" s="63" t="s">
        <v>242</v>
      </c>
      <c r="N4761" s="63" t="s">
        <v>66</v>
      </c>
      <c r="O4761" s="63" t="s">
        <v>67</v>
      </c>
      <c r="P4761" s="63" t="s">
        <v>46</v>
      </c>
      <c r="Q4761" s="63" t="s">
        <v>68</v>
      </c>
    </row>
    <row r="4762" spans="1:17">
      <c r="A4762" s="63" t="s">
        <v>303</v>
      </c>
      <c r="B4762" s="63" t="s">
        <v>14</v>
      </c>
      <c r="D4762" s="390">
        <v>45536</v>
      </c>
      <c r="E4762" s="63">
        <v>9</v>
      </c>
      <c r="F4762" s="63">
        <v>2024</v>
      </c>
      <c r="G4762" s="391">
        <v>0</v>
      </c>
      <c r="H4762" s="391">
        <v>8.3333333333333329E-2</v>
      </c>
      <c r="J4762" s="391">
        <v>0</v>
      </c>
      <c r="K4762" s="63" t="s">
        <v>303</v>
      </c>
      <c r="L4762" s="63" t="s">
        <v>41</v>
      </c>
      <c r="M4762" s="63" t="s">
        <v>242</v>
      </c>
      <c r="N4762" s="63" t="s">
        <v>66</v>
      </c>
      <c r="O4762" s="63" t="s">
        <v>67</v>
      </c>
      <c r="P4762" s="63" t="s">
        <v>46</v>
      </c>
      <c r="Q4762" s="63" t="s">
        <v>68</v>
      </c>
    </row>
    <row r="4763" spans="1:17">
      <c r="A4763" s="63" t="s">
        <v>303</v>
      </c>
      <c r="B4763" s="63" t="s">
        <v>14</v>
      </c>
      <c r="D4763" s="390">
        <v>45566</v>
      </c>
      <c r="E4763" s="63">
        <v>10</v>
      </c>
      <c r="F4763" s="63">
        <v>2024</v>
      </c>
      <c r="G4763" s="391">
        <v>0</v>
      </c>
      <c r="H4763" s="391">
        <v>9.9999999999999992E-2</v>
      </c>
      <c r="J4763" s="391">
        <v>0</v>
      </c>
      <c r="K4763" s="63" t="s">
        <v>303</v>
      </c>
      <c r="L4763" s="63" t="s">
        <v>41</v>
      </c>
      <c r="M4763" s="63" t="s">
        <v>242</v>
      </c>
      <c r="N4763" s="63" t="s">
        <v>66</v>
      </c>
      <c r="O4763" s="63" t="s">
        <v>67</v>
      </c>
      <c r="P4763" s="63" t="s">
        <v>46</v>
      </c>
      <c r="Q4763" s="63" t="s">
        <v>68</v>
      </c>
    </row>
    <row r="4764" spans="1:17">
      <c r="A4764" s="63" t="s">
        <v>303</v>
      </c>
      <c r="B4764" s="63" t="s">
        <v>14</v>
      </c>
      <c r="D4764" s="390">
        <v>45597</v>
      </c>
      <c r="E4764" s="63">
        <v>11</v>
      </c>
      <c r="F4764" s="63">
        <v>2024</v>
      </c>
      <c r="G4764" s="391">
        <v>0</v>
      </c>
      <c r="H4764" s="391">
        <v>9.9999999999999992E-2</v>
      </c>
      <c r="J4764" s="391">
        <v>0</v>
      </c>
      <c r="K4764" s="63" t="s">
        <v>303</v>
      </c>
      <c r="L4764" s="63" t="s">
        <v>41</v>
      </c>
      <c r="M4764" s="63" t="s">
        <v>242</v>
      </c>
      <c r="N4764" s="63" t="s">
        <v>66</v>
      </c>
      <c r="O4764" s="63" t="s">
        <v>67</v>
      </c>
      <c r="P4764" s="63" t="s">
        <v>46</v>
      </c>
      <c r="Q4764" s="63" t="s">
        <v>68</v>
      </c>
    </row>
    <row r="4765" spans="1:17">
      <c r="A4765" s="63" t="s">
        <v>303</v>
      </c>
      <c r="B4765" s="63" t="s">
        <v>14</v>
      </c>
      <c r="D4765" s="390">
        <v>45627</v>
      </c>
      <c r="E4765" s="63">
        <v>12</v>
      </c>
      <c r="F4765" s="63">
        <v>2024</v>
      </c>
      <c r="G4765" s="391">
        <v>0</v>
      </c>
      <c r="H4765" s="391">
        <v>9.9999999999999992E-2</v>
      </c>
      <c r="J4765" s="391">
        <v>0</v>
      </c>
      <c r="K4765" s="63" t="s">
        <v>303</v>
      </c>
      <c r="L4765" s="63" t="s">
        <v>41</v>
      </c>
      <c r="M4765" s="63" t="s">
        <v>242</v>
      </c>
      <c r="N4765" s="63" t="s">
        <v>66</v>
      </c>
      <c r="O4765" s="63" t="s">
        <v>67</v>
      </c>
      <c r="P4765" s="63" t="s">
        <v>46</v>
      </c>
      <c r="Q4765" s="63" t="s">
        <v>68</v>
      </c>
    </row>
    <row r="4766" spans="1:17">
      <c r="A4766" s="63" t="s">
        <v>69</v>
      </c>
      <c r="B4766" s="63" t="s">
        <v>30</v>
      </c>
      <c r="C4766" s="63" t="s">
        <v>7</v>
      </c>
      <c r="D4766" s="390">
        <v>45292</v>
      </c>
      <c r="E4766" s="63">
        <v>1</v>
      </c>
      <c r="F4766" s="63">
        <v>2024</v>
      </c>
      <c r="G4766" s="391">
        <v>137.55927250351868</v>
      </c>
      <c r="H4766" s="391">
        <v>3.4872367136281217E-2</v>
      </c>
      <c r="I4766" s="391">
        <v>4.7970174537424572</v>
      </c>
      <c r="J4766" s="391">
        <v>71.831900000000005</v>
      </c>
      <c r="K4766" s="63" t="s">
        <v>69</v>
      </c>
      <c r="L4766" s="63" t="s">
        <v>69</v>
      </c>
      <c r="M4766" s="63" t="s">
        <v>242</v>
      </c>
      <c r="N4766" s="63" t="s">
        <v>62</v>
      </c>
      <c r="O4766" s="63" t="s">
        <v>70</v>
      </c>
      <c r="P4766" s="63" t="s">
        <v>90</v>
      </c>
      <c r="Q4766" s="63" t="s">
        <v>71</v>
      </c>
    </row>
    <row r="4767" spans="1:17">
      <c r="A4767" s="63" t="s">
        <v>69</v>
      </c>
      <c r="B4767" s="63" t="s">
        <v>30</v>
      </c>
      <c r="C4767" s="63" t="s">
        <v>7</v>
      </c>
      <c r="D4767" s="390">
        <v>45323</v>
      </c>
      <c r="E4767" s="63">
        <v>2</v>
      </c>
      <c r="F4767" s="63">
        <v>2024</v>
      </c>
      <c r="G4767" s="391">
        <v>137.55927250351868</v>
      </c>
      <c r="H4767" s="391">
        <v>8.2577765378713919E-2</v>
      </c>
      <c r="I4767" s="391">
        <v>11.359337330462139</v>
      </c>
      <c r="J4767" s="391">
        <v>19.436</v>
      </c>
      <c r="K4767" s="63" t="s">
        <v>69</v>
      </c>
      <c r="L4767" s="63" t="s">
        <v>69</v>
      </c>
      <c r="M4767" s="63" t="s">
        <v>242</v>
      </c>
      <c r="N4767" s="63" t="s">
        <v>62</v>
      </c>
      <c r="O4767" s="63" t="s">
        <v>70</v>
      </c>
      <c r="P4767" s="63" t="s">
        <v>90</v>
      </c>
      <c r="Q4767" s="63" t="s">
        <v>71</v>
      </c>
    </row>
    <row r="4768" spans="1:17">
      <c r="A4768" s="63" t="s">
        <v>69</v>
      </c>
      <c r="B4768" s="63" t="s">
        <v>30</v>
      </c>
      <c r="C4768" s="63" t="s">
        <v>7</v>
      </c>
      <c r="D4768" s="390">
        <v>45352</v>
      </c>
      <c r="E4768" s="63">
        <v>3</v>
      </c>
      <c r="F4768" s="63">
        <v>2024</v>
      </c>
      <c r="G4768" s="391">
        <v>137.55927250351868</v>
      </c>
      <c r="H4768" s="391">
        <v>8.2577765378713919E-2</v>
      </c>
      <c r="I4768" s="391">
        <v>11.359337330462139</v>
      </c>
      <c r="J4768" s="391">
        <v>18.260000000000002</v>
      </c>
      <c r="K4768" s="63" t="s">
        <v>69</v>
      </c>
      <c r="L4768" s="63" t="s">
        <v>69</v>
      </c>
      <c r="M4768" s="63" t="s">
        <v>242</v>
      </c>
      <c r="N4768" s="63" t="s">
        <v>62</v>
      </c>
      <c r="O4768" s="63" t="s">
        <v>70</v>
      </c>
      <c r="P4768" s="63" t="s">
        <v>90</v>
      </c>
      <c r="Q4768" s="63" t="s">
        <v>71</v>
      </c>
    </row>
    <row r="4769" spans="1:17">
      <c r="A4769" s="63" t="s">
        <v>69</v>
      </c>
      <c r="B4769" s="63" t="s">
        <v>30</v>
      </c>
      <c r="C4769" s="63" t="s">
        <v>7</v>
      </c>
      <c r="D4769" s="390">
        <v>45383</v>
      </c>
      <c r="E4769" s="63">
        <v>4</v>
      </c>
      <c r="F4769" s="63">
        <v>2024</v>
      </c>
      <c r="G4769" s="391">
        <v>137.55927250351868</v>
      </c>
      <c r="H4769" s="391">
        <v>8.3333333333333329E-2</v>
      </c>
      <c r="I4769" s="391">
        <v>11.463272708626556</v>
      </c>
      <c r="J4769" s="391">
        <v>13.234</v>
      </c>
      <c r="K4769" s="63" t="s">
        <v>69</v>
      </c>
      <c r="L4769" s="63" t="s">
        <v>69</v>
      </c>
      <c r="M4769" s="63" t="s">
        <v>242</v>
      </c>
      <c r="N4769" s="63" t="s">
        <v>62</v>
      </c>
      <c r="O4769" s="63" t="s">
        <v>70</v>
      </c>
      <c r="P4769" s="63" t="s">
        <v>90</v>
      </c>
      <c r="Q4769" s="63" t="s">
        <v>71</v>
      </c>
    </row>
    <row r="4770" spans="1:17">
      <c r="A4770" s="63" t="s">
        <v>69</v>
      </c>
      <c r="B4770" s="63" t="s">
        <v>30</v>
      </c>
      <c r="C4770" s="63" t="s">
        <v>7</v>
      </c>
      <c r="D4770" s="390">
        <v>45413</v>
      </c>
      <c r="E4770" s="63">
        <v>5</v>
      </c>
      <c r="F4770" s="63">
        <v>2024</v>
      </c>
      <c r="G4770" s="391">
        <v>137.55927250351868</v>
      </c>
      <c r="H4770" s="391">
        <v>8.3333333333333329E-2</v>
      </c>
      <c r="I4770" s="391">
        <v>11.463272708626556</v>
      </c>
      <c r="J4770" s="391">
        <v>4.5199999999999996</v>
      </c>
      <c r="K4770" s="63" t="s">
        <v>69</v>
      </c>
      <c r="L4770" s="63" t="s">
        <v>69</v>
      </c>
      <c r="M4770" s="63" t="s">
        <v>242</v>
      </c>
      <c r="N4770" s="63" t="s">
        <v>62</v>
      </c>
      <c r="O4770" s="63" t="s">
        <v>70</v>
      </c>
      <c r="P4770" s="63" t="s">
        <v>90</v>
      </c>
      <c r="Q4770" s="63" t="s">
        <v>71</v>
      </c>
    </row>
    <row r="4771" spans="1:17">
      <c r="A4771" s="63" t="s">
        <v>69</v>
      </c>
      <c r="B4771" s="63" t="s">
        <v>30</v>
      </c>
      <c r="C4771" s="63" t="s">
        <v>7</v>
      </c>
      <c r="D4771" s="390">
        <v>45444</v>
      </c>
      <c r="E4771" s="63">
        <v>6</v>
      </c>
      <c r="F4771" s="63">
        <v>2024</v>
      </c>
      <c r="G4771" s="391">
        <v>137.55927250351868</v>
      </c>
      <c r="H4771" s="391">
        <v>8.3333333333333329E-2</v>
      </c>
      <c r="I4771" s="391">
        <v>11.463272708626556</v>
      </c>
      <c r="J4771" s="391">
        <v>0</v>
      </c>
      <c r="K4771" s="63" t="s">
        <v>69</v>
      </c>
      <c r="L4771" s="63" t="s">
        <v>69</v>
      </c>
      <c r="M4771" s="63" t="s">
        <v>242</v>
      </c>
      <c r="N4771" s="63" t="s">
        <v>62</v>
      </c>
      <c r="O4771" s="63" t="s">
        <v>70</v>
      </c>
      <c r="P4771" s="63" t="s">
        <v>90</v>
      </c>
      <c r="Q4771" s="63" t="s">
        <v>71</v>
      </c>
    </row>
    <row r="4772" spans="1:17">
      <c r="A4772" s="63" t="s">
        <v>69</v>
      </c>
      <c r="B4772" s="63" t="s">
        <v>30</v>
      </c>
      <c r="C4772" s="63" t="s">
        <v>7</v>
      </c>
      <c r="D4772" s="390">
        <v>45474</v>
      </c>
      <c r="E4772" s="63">
        <v>7</v>
      </c>
      <c r="F4772" s="63">
        <v>2024</v>
      </c>
      <c r="G4772" s="391">
        <v>137.55927250351868</v>
      </c>
      <c r="H4772" s="391">
        <v>8.3333333333333329E-2</v>
      </c>
      <c r="I4772" s="391">
        <v>11.463272708626556</v>
      </c>
      <c r="J4772" s="391">
        <v>0</v>
      </c>
      <c r="K4772" s="63" t="s">
        <v>69</v>
      </c>
      <c r="L4772" s="63" t="s">
        <v>69</v>
      </c>
      <c r="M4772" s="63" t="s">
        <v>242</v>
      </c>
      <c r="N4772" s="63" t="s">
        <v>62</v>
      </c>
      <c r="O4772" s="63" t="s">
        <v>70</v>
      </c>
      <c r="P4772" s="63" t="s">
        <v>90</v>
      </c>
      <c r="Q4772" s="63" t="s">
        <v>71</v>
      </c>
    </row>
    <row r="4773" spans="1:17">
      <c r="A4773" s="63" t="s">
        <v>69</v>
      </c>
      <c r="B4773" s="63" t="s">
        <v>30</v>
      </c>
      <c r="C4773" s="63" t="s">
        <v>7</v>
      </c>
      <c r="D4773" s="390">
        <v>45505</v>
      </c>
      <c r="E4773" s="63">
        <v>8</v>
      </c>
      <c r="F4773" s="63">
        <v>2024</v>
      </c>
      <c r="G4773" s="391">
        <v>137.55927250351868</v>
      </c>
      <c r="H4773" s="391">
        <v>8.3333333333333329E-2</v>
      </c>
      <c r="I4773" s="391">
        <v>11.463272708626556</v>
      </c>
      <c r="J4773" s="391">
        <v>67.418181220000065</v>
      </c>
      <c r="K4773" s="63" t="s">
        <v>69</v>
      </c>
      <c r="L4773" s="63" t="s">
        <v>69</v>
      </c>
      <c r="M4773" s="63" t="s">
        <v>242</v>
      </c>
      <c r="N4773" s="63" t="s">
        <v>62</v>
      </c>
      <c r="O4773" s="63" t="s">
        <v>70</v>
      </c>
      <c r="P4773" s="63" t="s">
        <v>90</v>
      </c>
      <c r="Q4773" s="63" t="s">
        <v>71</v>
      </c>
    </row>
    <row r="4774" spans="1:17">
      <c r="A4774" s="63" t="s">
        <v>69</v>
      </c>
      <c r="B4774" s="63" t="s">
        <v>30</v>
      </c>
      <c r="C4774" s="63" t="s">
        <v>7</v>
      </c>
      <c r="D4774" s="390">
        <v>45536</v>
      </c>
      <c r="E4774" s="63">
        <v>9</v>
      </c>
      <c r="F4774" s="63">
        <v>2024</v>
      </c>
      <c r="G4774" s="391">
        <v>137.55927250351868</v>
      </c>
      <c r="H4774" s="391">
        <v>8.3333333333333329E-2</v>
      </c>
      <c r="J4774" s="391">
        <v>4.84</v>
      </c>
      <c r="K4774" s="63" t="s">
        <v>69</v>
      </c>
      <c r="L4774" s="63" t="s">
        <v>69</v>
      </c>
      <c r="M4774" s="63" t="s">
        <v>242</v>
      </c>
      <c r="N4774" s="63" t="s">
        <v>62</v>
      </c>
      <c r="O4774" s="63" t="s">
        <v>70</v>
      </c>
      <c r="P4774" s="63" t="s">
        <v>90</v>
      </c>
      <c r="Q4774" s="63" t="s">
        <v>71</v>
      </c>
    </row>
    <row r="4775" spans="1:17">
      <c r="A4775" s="63" t="s">
        <v>69</v>
      </c>
      <c r="B4775" s="63" t="s">
        <v>30</v>
      </c>
      <c r="C4775" s="63" t="s">
        <v>7</v>
      </c>
      <c r="D4775" s="390">
        <v>45566</v>
      </c>
      <c r="E4775" s="63">
        <v>10</v>
      </c>
      <c r="F4775" s="63">
        <v>2024</v>
      </c>
      <c r="G4775" s="391">
        <v>137.55927250351868</v>
      </c>
      <c r="H4775" s="391">
        <v>9.9999999999999992E-2</v>
      </c>
      <c r="J4775" s="391">
        <v>0</v>
      </c>
      <c r="K4775" s="63" t="s">
        <v>69</v>
      </c>
      <c r="L4775" s="63" t="s">
        <v>69</v>
      </c>
      <c r="M4775" s="63" t="s">
        <v>242</v>
      </c>
      <c r="N4775" s="63" t="s">
        <v>62</v>
      </c>
      <c r="O4775" s="63" t="s">
        <v>70</v>
      </c>
      <c r="P4775" s="63" t="s">
        <v>90</v>
      </c>
      <c r="Q4775" s="63" t="s">
        <v>71</v>
      </c>
    </row>
    <row r="4776" spans="1:17">
      <c r="A4776" s="63" t="s">
        <v>69</v>
      </c>
      <c r="B4776" s="63" t="s">
        <v>30</v>
      </c>
      <c r="C4776" s="63" t="s">
        <v>7</v>
      </c>
      <c r="D4776" s="390">
        <v>45597</v>
      </c>
      <c r="E4776" s="63">
        <v>11</v>
      </c>
      <c r="F4776" s="63">
        <v>2024</v>
      </c>
      <c r="G4776" s="391">
        <v>137.55927250351868</v>
      </c>
      <c r="H4776" s="391">
        <v>9.9999999999999992E-2</v>
      </c>
      <c r="J4776" s="391">
        <v>0</v>
      </c>
      <c r="K4776" s="63" t="s">
        <v>69</v>
      </c>
      <c r="L4776" s="63" t="s">
        <v>69</v>
      </c>
      <c r="M4776" s="63" t="s">
        <v>242</v>
      </c>
      <c r="N4776" s="63" t="s">
        <v>62</v>
      </c>
      <c r="O4776" s="63" t="s">
        <v>70</v>
      </c>
      <c r="P4776" s="63" t="s">
        <v>90</v>
      </c>
      <c r="Q4776" s="63" t="s">
        <v>71</v>
      </c>
    </row>
    <row r="4777" spans="1:17">
      <c r="A4777" s="63" t="s">
        <v>69</v>
      </c>
      <c r="B4777" s="63" t="s">
        <v>30</v>
      </c>
      <c r="C4777" s="63" t="s">
        <v>7</v>
      </c>
      <c r="D4777" s="390">
        <v>45627</v>
      </c>
      <c r="E4777" s="63">
        <v>12</v>
      </c>
      <c r="F4777" s="63">
        <v>2024</v>
      </c>
      <c r="G4777" s="391">
        <v>137.55927250351868</v>
      </c>
      <c r="H4777" s="391">
        <v>9.9999999999999992E-2</v>
      </c>
      <c r="J4777" s="391">
        <v>0</v>
      </c>
      <c r="K4777" s="63" t="s">
        <v>69</v>
      </c>
      <c r="L4777" s="63" t="s">
        <v>69</v>
      </c>
      <c r="M4777" s="63" t="s">
        <v>242</v>
      </c>
      <c r="N4777" s="63" t="s">
        <v>62</v>
      </c>
      <c r="O4777" s="63" t="s">
        <v>70</v>
      </c>
      <c r="P4777" s="63" t="s">
        <v>90</v>
      </c>
      <c r="Q4777" s="63" t="s">
        <v>71</v>
      </c>
    </row>
    <row r="4778" spans="1:17">
      <c r="A4778" s="63" t="s">
        <v>69</v>
      </c>
      <c r="B4778" s="63" t="s">
        <v>31</v>
      </c>
      <c r="C4778" s="63" t="s">
        <v>7</v>
      </c>
      <c r="D4778" s="390">
        <v>45292</v>
      </c>
      <c r="E4778" s="63">
        <v>1</v>
      </c>
      <c r="F4778" s="63">
        <v>2024</v>
      </c>
      <c r="G4778" s="391">
        <v>116.59146812460503</v>
      </c>
      <c r="H4778" s="391">
        <v>3.4872367136281217E-2</v>
      </c>
      <c r="I4778" s="391">
        <v>4.0658204813992551</v>
      </c>
      <c r="J4778" s="391">
        <v>14.945</v>
      </c>
      <c r="K4778" s="63" t="s">
        <v>69</v>
      </c>
      <c r="L4778" s="63" t="s">
        <v>69</v>
      </c>
      <c r="M4778" s="63" t="s">
        <v>242</v>
      </c>
      <c r="N4778" s="63" t="s">
        <v>62</v>
      </c>
      <c r="O4778" s="63" t="s">
        <v>70</v>
      </c>
      <c r="P4778" s="63" t="s">
        <v>90</v>
      </c>
      <c r="Q4778" s="63" t="s">
        <v>71</v>
      </c>
    </row>
    <row r="4779" spans="1:17">
      <c r="A4779" s="63" t="s">
        <v>69</v>
      </c>
      <c r="B4779" s="63" t="s">
        <v>31</v>
      </c>
      <c r="C4779" s="63" t="s">
        <v>7</v>
      </c>
      <c r="D4779" s="390">
        <v>45323</v>
      </c>
      <c r="E4779" s="63">
        <v>2</v>
      </c>
      <c r="F4779" s="63">
        <v>2024</v>
      </c>
      <c r="G4779" s="391">
        <v>116.59146812460503</v>
      </c>
      <c r="H4779" s="391">
        <v>8.2577765378713919E-2</v>
      </c>
      <c r="I4779" s="391">
        <v>9.6278628999534366</v>
      </c>
      <c r="J4779" s="391">
        <v>9.8040000000000003</v>
      </c>
      <c r="K4779" s="63" t="s">
        <v>69</v>
      </c>
      <c r="L4779" s="63" t="s">
        <v>69</v>
      </c>
      <c r="M4779" s="63" t="s">
        <v>242</v>
      </c>
      <c r="N4779" s="63" t="s">
        <v>62</v>
      </c>
      <c r="O4779" s="63" t="s">
        <v>70</v>
      </c>
      <c r="P4779" s="63" t="s">
        <v>90</v>
      </c>
      <c r="Q4779" s="63" t="s">
        <v>71</v>
      </c>
    </row>
    <row r="4780" spans="1:17">
      <c r="A4780" s="63" t="s">
        <v>69</v>
      </c>
      <c r="B4780" s="63" t="s">
        <v>31</v>
      </c>
      <c r="C4780" s="63" t="s">
        <v>7</v>
      </c>
      <c r="D4780" s="390">
        <v>45352</v>
      </c>
      <c r="E4780" s="63">
        <v>3</v>
      </c>
      <c r="F4780" s="63">
        <v>2024</v>
      </c>
      <c r="G4780" s="391">
        <v>116.59146812460503</v>
      </c>
      <c r="H4780" s="391">
        <v>8.2577765378713919E-2</v>
      </c>
      <c r="I4780" s="391">
        <v>9.6278628999534366</v>
      </c>
      <c r="J4780" s="391">
        <v>1.34</v>
      </c>
      <c r="K4780" s="63" t="s">
        <v>69</v>
      </c>
      <c r="L4780" s="63" t="s">
        <v>69</v>
      </c>
      <c r="M4780" s="63" t="s">
        <v>242</v>
      </c>
      <c r="N4780" s="63" t="s">
        <v>62</v>
      </c>
      <c r="O4780" s="63" t="s">
        <v>70</v>
      </c>
      <c r="P4780" s="63" t="s">
        <v>90</v>
      </c>
      <c r="Q4780" s="63" t="s">
        <v>71</v>
      </c>
    </row>
    <row r="4781" spans="1:17">
      <c r="A4781" s="63" t="s">
        <v>69</v>
      </c>
      <c r="B4781" s="63" t="s">
        <v>31</v>
      </c>
      <c r="C4781" s="63" t="s">
        <v>7</v>
      </c>
      <c r="D4781" s="390">
        <v>45383</v>
      </c>
      <c r="E4781" s="63">
        <v>4</v>
      </c>
      <c r="F4781" s="63">
        <v>2024</v>
      </c>
      <c r="G4781" s="391">
        <v>116.59146812460503</v>
      </c>
      <c r="H4781" s="391">
        <v>8.3333333333333329E-2</v>
      </c>
      <c r="I4781" s="391">
        <v>9.7159556770504185</v>
      </c>
      <c r="J4781" s="391">
        <v>0</v>
      </c>
      <c r="K4781" s="63" t="s">
        <v>69</v>
      </c>
      <c r="L4781" s="63" t="s">
        <v>69</v>
      </c>
      <c r="M4781" s="63" t="s">
        <v>242</v>
      </c>
      <c r="N4781" s="63" t="s">
        <v>62</v>
      </c>
      <c r="O4781" s="63" t="s">
        <v>70</v>
      </c>
      <c r="P4781" s="63" t="s">
        <v>90</v>
      </c>
      <c r="Q4781" s="63" t="s">
        <v>71</v>
      </c>
    </row>
    <row r="4782" spans="1:17">
      <c r="A4782" s="63" t="s">
        <v>69</v>
      </c>
      <c r="B4782" s="63" t="s">
        <v>31</v>
      </c>
      <c r="C4782" s="63" t="s">
        <v>7</v>
      </c>
      <c r="D4782" s="390">
        <v>45413</v>
      </c>
      <c r="E4782" s="63">
        <v>5</v>
      </c>
      <c r="F4782" s="63">
        <v>2024</v>
      </c>
      <c r="G4782" s="391">
        <v>116.59146812460503</v>
      </c>
      <c r="H4782" s="391">
        <v>8.3333333333333329E-2</v>
      </c>
      <c r="I4782" s="391">
        <v>9.7159556770504185</v>
      </c>
      <c r="J4782" s="391">
        <v>0</v>
      </c>
      <c r="K4782" s="63" t="s">
        <v>69</v>
      </c>
      <c r="L4782" s="63" t="s">
        <v>69</v>
      </c>
      <c r="M4782" s="63" t="s">
        <v>242</v>
      </c>
      <c r="N4782" s="63" t="s">
        <v>62</v>
      </c>
      <c r="O4782" s="63" t="s">
        <v>70</v>
      </c>
      <c r="P4782" s="63" t="s">
        <v>90</v>
      </c>
      <c r="Q4782" s="63" t="s">
        <v>71</v>
      </c>
    </row>
    <row r="4783" spans="1:17">
      <c r="A4783" s="63" t="s">
        <v>69</v>
      </c>
      <c r="B4783" s="63" t="s">
        <v>31</v>
      </c>
      <c r="C4783" s="63" t="s">
        <v>7</v>
      </c>
      <c r="D4783" s="390">
        <v>45444</v>
      </c>
      <c r="E4783" s="63">
        <v>6</v>
      </c>
      <c r="F4783" s="63">
        <v>2024</v>
      </c>
      <c r="G4783" s="391">
        <v>116.59146812460503</v>
      </c>
      <c r="H4783" s="391">
        <v>8.3333333333333329E-2</v>
      </c>
      <c r="I4783" s="391">
        <v>9.7159556770504185</v>
      </c>
      <c r="J4783" s="391">
        <v>0</v>
      </c>
      <c r="K4783" s="63" t="s">
        <v>69</v>
      </c>
      <c r="L4783" s="63" t="s">
        <v>69</v>
      </c>
      <c r="M4783" s="63" t="s">
        <v>242</v>
      </c>
      <c r="N4783" s="63" t="s">
        <v>62</v>
      </c>
      <c r="O4783" s="63" t="s">
        <v>70</v>
      </c>
      <c r="P4783" s="63" t="s">
        <v>90</v>
      </c>
      <c r="Q4783" s="63" t="s">
        <v>71</v>
      </c>
    </row>
    <row r="4784" spans="1:17">
      <c r="A4784" s="63" t="s">
        <v>69</v>
      </c>
      <c r="B4784" s="63" t="s">
        <v>31</v>
      </c>
      <c r="C4784" s="63" t="s">
        <v>7</v>
      </c>
      <c r="D4784" s="390">
        <v>45474</v>
      </c>
      <c r="E4784" s="63">
        <v>7</v>
      </c>
      <c r="F4784" s="63">
        <v>2024</v>
      </c>
      <c r="G4784" s="391">
        <v>116.59146812460503</v>
      </c>
      <c r="H4784" s="391">
        <v>8.3333333333333329E-2</v>
      </c>
      <c r="I4784" s="391">
        <v>9.7159556770504185</v>
      </c>
      <c r="J4784" s="391">
        <v>0</v>
      </c>
      <c r="K4784" s="63" t="s">
        <v>69</v>
      </c>
      <c r="L4784" s="63" t="s">
        <v>69</v>
      </c>
      <c r="M4784" s="63" t="s">
        <v>242</v>
      </c>
      <c r="N4784" s="63" t="s">
        <v>62</v>
      </c>
      <c r="O4784" s="63" t="s">
        <v>70</v>
      </c>
      <c r="P4784" s="63" t="s">
        <v>90</v>
      </c>
      <c r="Q4784" s="63" t="s">
        <v>71</v>
      </c>
    </row>
    <row r="4785" spans="1:17">
      <c r="A4785" s="63" t="s">
        <v>69</v>
      </c>
      <c r="B4785" s="63" t="s">
        <v>31</v>
      </c>
      <c r="C4785" s="63" t="s">
        <v>7</v>
      </c>
      <c r="D4785" s="390">
        <v>45505</v>
      </c>
      <c r="E4785" s="63">
        <v>8</v>
      </c>
      <c r="F4785" s="63">
        <v>2024</v>
      </c>
      <c r="G4785" s="391">
        <v>116.59146812460503</v>
      </c>
      <c r="H4785" s="391">
        <v>8.3333333333333329E-2</v>
      </c>
      <c r="I4785" s="391">
        <v>9.7159556770504185</v>
      </c>
      <c r="J4785" s="391">
        <v>274.41409110000001</v>
      </c>
      <c r="K4785" s="63" t="s">
        <v>69</v>
      </c>
      <c r="L4785" s="63" t="s">
        <v>69</v>
      </c>
      <c r="M4785" s="63" t="s">
        <v>242</v>
      </c>
      <c r="N4785" s="63" t="s">
        <v>62</v>
      </c>
      <c r="O4785" s="63" t="s">
        <v>70</v>
      </c>
      <c r="P4785" s="63" t="s">
        <v>90</v>
      </c>
      <c r="Q4785" s="63" t="s">
        <v>71</v>
      </c>
    </row>
    <row r="4786" spans="1:17">
      <c r="A4786" s="63" t="s">
        <v>69</v>
      </c>
      <c r="B4786" s="63" t="s">
        <v>31</v>
      </c>
      <c r="C4786" s="63" t="s">
        <v>7</v>
      </c>
      <c r="D4786" s="390">
        <v>45536</v>
      </c>
      <c r="E4786" s="63">
        <v>9</v>
      </c>
      <c r="F4786" s="63">
        <v>2024</v>
      </c>
      <c r="G4786" s="391">
        <v>116.59146812460503</v>
      </c>
      <c r="H4786" s="391">
        <v>8.3333333333333329E-2</v>
      </c>
      <c r="J4786" s="391">
        <v>0</v>
      </c>
      <c r="K4786" s="63" t="s">
        <v>69</v>
      </c>
      <c r="L4786" s="63" t="s">
        <v>69</v>
      </c>
      <c r="M4786" s="63" t="s">
        <v>242</v>
      </c>
      <c r="N4786" s="63" t="s">
        <v>62</v>
      </c>
      <c r="O4786" s="63" t="s">
        <v>70</v>
      </c>
      <c r="P4786" s="63" t="s">
        <v>90</v>
      </c>
      <c r="Q4786" s="63" t="s">
        <v>71</v>
      </c>
    </row>
    <row r="4787" spans="1:17">
      <c r="A4787" s="63" t="s">
        <v>69</v>
      </c>
      <c r="B4787" s="63" t="s">
        <v>31</v>
      </c>
      <c r="C4787" s="63" t="s">
        <v>7</v>
      </c>
      <c r="D4787" s="390">
        <v>45566</v>
      </c>
      <c r="E4787" s="63">
        <v>10</v>
      </c>
      <c r="F4787" s="63">
        <v>2024</v>
      </c>
      <c r="G4787" s="391">
        <v>116.59146812460503</v>
      </c>
      <c r="H4787" s="391">
        <v>9.9999999999999992E-2</v>
      </c>
      <c r="J4787" s="391">
        <v>0</v>
      </c>
      <c r="K4787" s="63" t="s">
        <v>69</v>
      </c>
      <c r="L4787" s="63" t="s">
        <v>69</v>
      </c>
      <c r="M4787" s="63" t="s">
        <v>242</v>
      </c>
      <c r="N4787" s="63" t="s">
        <v>62</v>
      </c>
      <c r="O4787" s="63" t="s">
        <v>70</v>
      </c>
      <c r="P4787" s="63" t="s">
        <v>90</v>
      </c>
      <c r="Q4787" s="63" t="s">
        <v>71</v>
      </c>
    </row>
    <row r="4788" spans="1:17">
      <c r="A4788" s="63" t="s">
        <v>69</v>
      </c>
      <c r="B4788" s="63" t="s">
        <v>31</v>
      </c>
      <c r="C4788" s="63" t="s">
        <v>7</v>
      </c>
      <c r="D4788" s="390">
        <v>45597</v>
      </c>
      <c r="E4788" s="63">
        <v>11</v>
      </c>
      <c r="F4788" s="63">
        <v>2024</v>
      </c>
      <c r="G4788" s="391">
        <v>116.59146812460503</v>
      </c>
      <c r="H4788" s="391">
        <v>9.9999999999999992E-2</v>
      </c>
      <c r="J4788" s="391">
        <v>0</v>
      </c>
      <c r="K4788" s="63" t="s">
        <v>69</v>
      </c>
      <c r="L4788" s="63" t="s">
        <v>69</v>
      </c>
      <c r="M4788" s="63" t="s">
        <v>242</v>
      </c>
      <c r="N4788" s="63" t="s">
        <v>62</v>
      </c>
      <c r="O4788" s="63" t="s">
        <v>70</v>
      </c>
      <c r="P4788" s="63" t="s">
        <v>90</v>
      </c>
      <c r="Q4788" s="63" t="s">
        <v>71</v>
      </c>
    </row>
    <row r="4789" spans="1:17">
      <c r="A4789" s="63" t="s">
        <v>69</v>
      </c>
      <c r="B4789" s="63" t="s">
        <v>31</v>
      </c>
      <c r="C4789" s="63" t="s">
        <v>7</v>
      </c>
      <c r="D4789" s="390">
        <v>45627</v>
      </c>
      <c r="E4789" s="63">
        <v>12</v>
      </c>
      <c r="F4789" s="63">
        <v>2024</v>
      </c>
      <c r="G4789" s="391">
        <v>116.59146812460503</v>
      </c>
      <c r="H4789" s="391">
        <v>9.9999999999999992E-2</v>
      </c>
      <c r="J4789" s="391">
        <v>0</v>
      </c>
      <c r="K4789" s="63" t="s">
        <v>69</v>
      </c>
      <c r="L4789" s="63" t="s">
        <v>69</v>
      </c>
      <c r="M4789" s="63" t="s">
        <v>242</v>
      </c>
      <c r="N4789" s="63" t="s">
        <v>62</v>
      </c>
      <c r="O4789" s="63" t="s">
        <v>70</v>
      </c>
      <c r="P4789" s="63" t="s">
        <v>90</v>
      </c>
      <c r="Q4789" s="63" t="s">
        <v>71</v>
      </c>
    </row>
    <row r="4790" spans="1:17">
      <c r="A4790" s="63" t="s">
        <v>69</v>
      </c>
      <c r="B4790" s="63" t="s">
        <v>130</v>
      </c>
      <c r="C4790" s="63" t="s">
        <v>8</v>
      </c>
      <c r="D4790" s="390">
        <v>45292</v>
      </c>
      <c r="E4790" s="63">
        <v>1</v>
      </c>
      <c r="F4790" s="63">
        <v>2024</v>
      </c>
      <c r="G4790" s="391">
        <v>71.740451541785717</v>
      </c>
      <c r="H4790" s="391">
        <v>3.4872367136281217E-2</v>
      </c>
      <c r="I4790" s="391">
        <v>2.5017593646877434</v>
      </c>
      <c r="J4790" s="391">
        <v>8.9543999999999997</v>
      </c>
      <c r="K4790" s="63" t="s">
        <v>69</v>
      </c>
      <c r="L4790" s="63" t="s">
        <v>69</v>
      </c>
      <c r="M4790" s="63" t="s">
        <v>242</v>
      </c>
      <c r="N4790" s="63" t="s">
        <v>62</v>
      </c>
      <c r="O4790" s="63" t="s">
        <v>70</v>
      </c>
      <c r="P4790" s="63" t="s">
        <v>90</v>
      </c>
      <c r="Q4790" s="63" t="s">
        <v>71</v>
      </c>
    </row>
    <row r="4791" spans="1:17">
      <c r="A4791" s="63" t="s">
        <v>69</v>
      </c>
      <c r="B4791" s="63" t="s">
        <v>130</v>
      </c>
      <c r="C4791" s="63" t="s">
        <v>8</v>
      </c>
      <c r="D4791" s="390">
        <v>45323</v>
      </c>
      <c r="E4791" s="63">
        <v>2</v>
      </c>
      <c r="F4791" s="63">
        <v>2024</v>
      </c>
      <c r="G4791" s="391">
        <v>71.740451541785717</v>
      </c>
      <c r="H4791" s="391">
        <v>8.2577765378713919E-2</v>
      </c>
      <c r="I4791" s="391">
        <v>5.9241661755805763</v>
      </c>
      <c r="J4791" s="391">
        <v>3.0880000000000001</v>
      </c>
      <c r="K4791" s="63" t="s">
        <v>69</v>
      </c>
      <c r="L4791" s="63" t="s">
        <v>69</v>
      </c>
      <c r="M4791" s="63" t="s">
        <v>242</v>
      </c>
      <c r="N4791" s="63" t="s">
        <v>62</v>
      </c>
      <c r="O4791" s="63" t="s">
        <v>70</v>
      </c>
      <c r="P4791" s="63" t="s">
        <v>90</v>
      </c>
      <c r="Q4791" s="63" t="s">
        <v>71</v>
      </c>
    </row>
    <row r="4792" spans="1:17">
      <c r="A4792" s="63" t="s">
        <v>69</v>
      </c>
      <c r="B4792" s="63" t="s">
        <v>130</v>
      </c>
      <c r="C4792" s="63" t="s">
        <v>8</v>
      </c>
      <c r="D4792" s="390">
        <v>45352</v>
      </c>
      <c r="E4792" s="63">
        <v>3</v>
      </c>
      <c r="F4792" s="63">
        <v>2024</v>
      </c>
      <c r="G4792" s="391">
        <v>71.740451541785717</v>
      </c>
      <c r="H4792" s="391">
        <v>8.2577765378713919E-2</v>
      </c>
      <c r="I4792" s="391">
        <v>5.9241661755805763</v>
      </c>
      <c r="J4792" s="391">
        <v>0.11</v>
      </c>
      <c r="K4792" s="63" t="s">
        <v>69</v>
      </c>
      <c r="L4792" s="63" t="s">
        <v>69</v>
      </c>
      <c r="M4792" s="63" t="s">
        <v>242</v>
      </c>
      <c r="N4792" s="63" t="s">
        <v>62</v>
      </c>
      <c r="O4792" s="63" t="s">
        <v>70</v>
      </c>
      <c r="P4792" s="63" t="s">
        <v>90</v>
      </c>
      <c r="Q4792" s="63" t="s">
        <v>71</v>
      </c>
    </row>
    <row r="4793" spans="1:17">
      <c r="A4793" s="63" t="s">
        <v>69</v>
      </c>
      <c r="B4793" s="63" t="s">
        <v>130</v>
      </c>
      <c r="C4793" s="63" t="s">
        <v>8</v>
      </c>
      <c r="D4793" s="390">
        <v>45383</v>
      </c>
      <c r="E4793" s="63">
        <v>4</v>
      </c>
      <c r="F4793" s="63">
        <v>2024</v>
      </c>
      <c r="G4793" s="391">
        <v>71.740451541785717</v>
      </c>
      <c r="H4793" s="391">
        <v>8.3333333333333329E-2</v>
      </c>
      <c r="I4793" s="391">
        <v>5.9783709618154761</v>
      </c>
      <c r="J4793" s="391">
        <v>3.2090000000000001</v>
      </c>
      <c r="K4793" s="63" t="s">
        <v>69</v>
      </c>
      <c r="L4793" s="63" t="s">
        <v>69</v>
      </c>
      <c r="M4793" s="63" t="s">
        <v>242</v>
      </c>
      <c r="N4793" s="63" t="s">
        <v>62</v>
      </c>
      <c r="O4793" s="63" t="s">
        <v>70</v>
      </c>
      <c r="P4793" s="63" t="s">
        <v>90</v>
      </c>
      <c r="Q4793" s="63" t="s">
        <v>71</v>
      </c>
    </row>
    <row r="4794" spans="1:17">
      <c r="A4794" s="63" t="s">
        <v>69</v>
      </c>
      <c r="B4794" s="63" t="s">
        <v>130</v>
      </c>
      <c r="C4794" s="63" t="s">
        <v>8</v>
      </c>
      <c r="D4794" s="390">
        <v>45413</v>
      </c>
      <c r="E4794" s="63">
        <v>5</v>
      </c>
      <c r="F4794" s="63">
        <v>2024</v>
      </c>
      <c r="G4794" s="391">
        <v>71.740451541785717</v>
      </c>
      <c r="H4794" s="391">
        <v>8.3333333333333329E-2</v>
      </c>
      <c r="I4794" s="391">
        <v>5.9783709618154761</v>
      </c>
      <c r="J4794" s="391">
        <v>3.21</v>
      </c>
      <c r="K4794" s="63" t="s">
        <v>69</v>
      </c>
      <c r="L4794" s="63" t="s">
        <v>69</v>
      </c>
      <c r="M4794" s="63" t="s">
        <v>242</v>
      </c>
      <c r="N4794" s="63" t="s">
        <v>62</v>
      </c>
      <c r="O4794" s="63" t="s">
        <v>70</v>
      </c>
      <c r="P4794" s="63" t="s">
        <v>90</v>
      </c>
      <c r="Q4794" s="63" t="s">
        <v>71</v>
      </c>
    </row>
    <row r="4795" spans="1:17">
      <c r="A4795" s="63" t="s">
        <v>69</v>
      </c>
      <c r="B4795" s="63" t="s">
        <v>130</v>
      </c>
      <c r="C4795" s="63" t="s">
        <v>8</v>
      </c>
      <c r="D4795" s="390">
        <v>45444</v>
      </c>
      <c r="E4795" s="63">
        <v>6</v>
      </c>
      <c r="F4795" s="63">
        <v>2024</v>
      </c>
      <c r="G4795" s="391">
        <v>71.740451541785717</v>
      </c>
      <c r="H4795" s="391">
        <v>8.3333333333333329E-2</v>
      </c>
      <c r="I4795" s="391">
        <v>5.9783709618154761</v>
      </c>
      <c r="J4795" s="391">
        <v>2.5</v>
      </c>
      <c r="K4795" s="63" t="s">
        <v>69</v>
      </c>
      <c r="L4795" s="63" t="s">
        <v>69</v>
      </c>
      <c r="M4795" s="63" t="s">
        <v>242</v>
      </c>
      <c r="N4795" s="63" t="s">
        <v>62</v>
      </c>
      <c r="O4795" s="63" t="s">
        <v>70</v>
      </c>
      <c r="P4795" s="63" t="s">
        <v>90</v>
      </c>
      <c r="Q4795" s="63" t="s">
        <v>71</v>
      </c>
    </row>
    <row r="4796" spans="1:17">
      <c r="A4796" s="63" t="s">
        <v>69</v>
      </c>
      <c r="B4796" s="63" t="s">
        <v>130</v>
      </c>
      <c r="C4796" s="63" t="s">
        <v>8</v>
      </c>
      <c r="D4796" s="390">
        <v>45474</v>
      </c>
      <c r="E4796" s="63">
        <v>7</v>
      </c>
      <c r="F4796" s="63">
        <v>2024</v>
      </c>
      <c r="G4796" s="391">
        <v>71.740451541785717</v>
      </c>
      <c r="H4796" s="391">
        <v>8.3333333333333329E-2</v>
      </c>
      <c r="I4796" s="391">
        <v>5.9783709618154761</v>
      </c>
      <c r="J4796" s="391">
        <v>4.28</v>
      </c>
      <c r="K4796" s="63" t="s">
        <v>69</v>
      </c>
      <c r="L4796" s="63" t="s">
        <v>69</v>
      </c>
      <c r="M4796" s="63" t="s">
        <v>242</v>
      </c>
      <c r="N4796" s="63" t="s">
        <v>62</v>
      </c>
      <c r="O4796" s="63" t="s">
        <v>70</v>
      </c>
      <c r="P4796" s="63" t="s">
        <v>90</v>
      </c>
      <c r="Q4796" s="63" t="s">
        <v>71</v>
      </c>
    </row>
    <row r="4797" spans="1:17">
      <c r="A4797" s="63" t="s">
        <v>69</v>
      </c>
      <c r="B4797" s="63" t="s">
        <v>130</v>
      </c>
      <c r="C4797" s="63" t="s">
        <v>8</v>
      </c>
      <c r="D4797" s="390">
        <v>45505</v>
      </c>
      <c r="E4797" s="63">
        <v>8</v>
      </c>
      <c r="F4797" s="63">
        <v>2024</v>
      </c>
      <c r="G4797" s="391">
        <v>71.740451541785717</v>
      </c>
      <c r="H4797" s="391">
        <v>8.3333333333333329E-2</v>
      </c>
      <c r="I4797" s="391">
        <v>5.9783709618154761</v>
      </c>
      <c r="J4797" s="391">
        <v>3.9226000000000001</v>
      </c>
      <c r="K4797" s="63" t="s">
        <v>69</v>
      </c>
      <c r="L4797" s="63" t="s">
        <v>69</v>
      </c>
      <c r="M4797" s="63" t="s">
        <v>242</v>
      </c>
      <c r="N4797" s="63" t="s">
        <v>62</v>
      </c>
      <c r="O4797" s="63" t="s">
        <v>70</v>
      </c>
      <c r="P4797" s="63" t="s">
        <v>90</v>
      </c>
      <c r="Q4797" s="63" t="s">
        <v>71</v>
      </c>
    </row>
    <row r="4798" spans="1:17">
      <c r="A4798" s="63" t="s">
        <v>69</v>
      </c>
      <c r="B4798" s="63" t="s">
        <v>130</v>
      </c>
      <c r="C4798" s="63" t="s">
        <v>8</v>
      </c>
      <c r="D4798" s="390">
        <v>45536</v>
      </c>
      <c r="E4798" s="63">
        <v>9</v>
      </c>
      <c r="F4798" s="63">
        <v>2024</v>
      </c>
      <c r="G4798" s="391">
        <v>71.740451541785717</v>
      </c>
      <c r="H4798" s="391">
        <v>8.3333333333333329E-2</v>
      </c>
      <c r="J4798" s="391">
        <v>7.59</v>
      </c>
      <c r="K4798" s="63" t="s">
        <v>69</v>
      </c>
      <c r="L4798" s="63" t="s">
        <v>69</v>
      </c>
      <c r="M4798" s="63" t="s">
        <v>242</v>
      </c>
      <c r="N4798" s="63" t="s">
        <v>62</v>
      </c>
      <c r="O4798" s="63" t="s">
        <v>70</v>
      </c>
      <c r="P4798" s="63" t="s">
        <v>90</v>
      </c>
      <c r="Q4798" s="63" t="s">
        <v>71</v>
      </c>
    </row>
    <row r="4799" spans="1:17">
      <c r="A4799" s="63" t="s">
        <v>69</v>
      </c>
      <c r="B4799" s="63" t="s">
        <v>130</v>
      </c>
      <c r="C4799" s="63" t="s">
        <v>8</v>
      </c>
      <c r="D4799" s="390">
        <v>45566</v>
      </c>
      <c r="E4799" s="63">
        <v>10</v>
      </c>
      <c r="F4799" s="63">
        <v>2024</v>
      </c>
      <c r="G4799" s="391">
        <v>71.740451541785717</v>
      </c>
      <c r="H4799" s="391">
        <v>9.9999999999999992E-2</v>
      </c>
      <c r="J4799" s="391">
        <v>0</v>
      </c>
      <c r="K4799" s="63" t="s">
        <v>69</v>
      </c>
      <c r="L4799" s="63" t="s">
        <v>69</v>
      </c>
      <c r="M4799" s="63" t="s">
        <v>242</v>
      </c>
      <c r="N4799" s="63" t="s">
        <v>62</v>
      </c>
      <c r="O4799" s="63" t="s">
        <v>70</v>
      </c>
      <c r="P4799" s="63" t="s">
        <v>90</v>
      </c>
      <c r="Q4799" s="63" t="s">
        <v>71</v>
      </c>
    </row>
    <row r="4800" spans="1:17">
      <c r="A4800" s="63" t="s">
        <v>69</v>
      </c>
      <c r="B4800" s="63" t="s">
        <v>130</v>
      </c>
      <c r="C4800" s="63" t="s">
        <v>8</v>
      </c>
      <c r="D4800" s="390">
        <v>45597</v>
      </c>
      <c r="E4800" s="63">
        <v>11</v>
      </c>
      <c r="F4800" s="63">
        <v>2024</v>
      </c>
      <c r="G4800" s="391">
        <v>71.740451541785717</v>
      </c>
      <c r="H4800" s="391">
        <v>9.9999999999999992E-2</v>
      </c>
      <c r="J4800" s="391">
        <v>0</v>
      </c>
      <c r="K4800" s="63" t="s">
        <v>69</v>
      </c>
      <c r="L4800" s="63" t="s">
        <v>69</v>
      </c>
      <c r="M4800" s="63" t="s">
        <v>242</v>
      </c>
      <c r="N4800" s="63" t="s">
        <v>62</v>
      </c>
      <c r="O4800" s="63" t="s">
        <v>70</v>
      </c>
      <c r="P4800" s="63" t="s">
        <v>90</v>
      </c>
      <c r="Q4800" s="63" t="s">
        <v>71</v>
      </c>
    </row>
    <row r="4801" spans="1:17">
      <c r="A4801" s="63" t="s">
        <v>69</v>
      </c>
      <c r="B4801" s="63" t="s">
        <v>130</v>
      </c>
      <c r="C4801" s="63" t="s">
        <v>8</v>
      </c>
      <c r="D4801" s="390">
        <v>45627</v>
      </c>
      <c r="E4801" s="63">
        <v>12</v>
      </c>
      <c r="F4801" s="63">
        <v>2024</v>
      </c>
      <c r="G4801" s="391">
        <v>71.740451541785717</v>
      </c>
      <c r="H4801" s="391">
        <v>9.9999999999999992E-2</v>
      </c>
      <c r="J4801" s="391">
        <v>0</v>
      </c>
      <c r="K4801" s="63" t="s">
        <v>69</v>
      </c>
      <c r="L4801" s="63" t="s">
        <v>69</v>
      </c>
      <c r="M4801" s="63" t="s">
        <v>242</v>
      </c>
      <c r="N4801" s="63" t="s">
        <v>62</v>
      </c>
      <c r="O4801" s="63" t="s">
        <v>70</v>
      </c>
      <c r="P4801" s="63" t="s">
        <v>90</v>
      </c>
      <c r="Q4801" s="63" t="s">
        <v>71</v>
      </c>
    </row>
    <row r="4802" spans="1:17">
      <c r="A4802" s="63" t="s">
        <v>69</v>
      </c>
      <c r="B4802" s="63" t="s">
        <v>131</v>
      </c>
      <c r="C4802" s="63" t="s">
        <v>8</v>
      </c>
      <c r="D4802" s="390">
        <v>45292</v>
      </c>
      <c r="E4802" s="63">
        <v>1</v>
      </c>
      <c r="F4802" s="63">
        <v>2024</v>
      </c>
      <c r="G4802" s="391">
        <v>95.419183337054932</v>
      </c>
      <c r="H4802" s="391">
        <v>3.4872367136281217E-2</v>
      </c>
      <c r="I4802" s="391">
        <v>3.3274927931739069</v>
      </c>
      <c r="J4802" s="391">
        <v>34.493299999999998</v>
      </c>
      <c r="K4802" s="63" t="s">
        <v>69</v>
      </c>
      <c r="L4802" s="63" t="s">
        <v>69</v>
      </c>
      <c r="M4802" s="63" t="s">
        <v>242</v>
      </c>
      <c r="N4802" s="63" t="s">
        <v>62</v>
      </c>
      <c r="O4802" s="63" t="s">
        <v>70</v>
      </c>
      <c r="P4802" s="63" t="s">
        <v>90</v>
      </c>
      <c r="Q4802" s="63" t="s">
        <v>71</v>
      </c>
    </row>
    <row r="4803" spans="1:17">
      <c r="A4803" s="63" t="s">
        <v>69</v>
      </c>
      <c r="B4803" s="63" t="s">
        <v>131</v>
      </c>
      <c r="C4803" s="63" t="s">
        <v>8</v>
      </c>
      <c r="D4803" s="390">
        <v>45323</v>
      </c>
      <c r="E4803" s="63">
        <v>2</v>
      </c>
      <c r="F4803" s="63">
        <v>2024</v>
      </c>
      <c r="G4803" s="391">
        <v>95.419183337054932</v>
      </c>
      <c r="H4803" s="391">
        <v>8.2577765378713919E-2</v>
      </c>
      <c r="I4803" s="391">
        <v>7.8795029342358109</v>
      </c>
      <c r="J4803" s="391">
        <v>6.4080000000000004</v>
      </c>
      <c r="K4803" s="63" t="s">
        <v>69</v>
      </c>
      <c r="L4803" s="63" t="s">
        <v>69</v>
      </c>
      <c r="M4803" s="63" t="s">
        <v>242</v>
      </c>
      <c r="N4803" s="63" t="s">
        <v>62</v>
      </c>
      <c r="O4803" s="63" t="s">
        <v>70</v>
      </c>
      <c r="P4803" s="63" t="s">
        <v>90</v>
      </c>
      <c r="Q4803" s="63" t="s">
        <v>71</v>
      </c>
    </row>
    <row r="4804" spans="1:17">
      <c r="A4804" s="63" t="s">
        <v>69</v>
      </c>
      <c r="B4804" s="63" t="s">
        <v>131</v>
      </c>
      <c r="C4804" s="63" t="s">
        <v>8</v>
      </c>
      <c r="D4804" s="390">
        <v>45352</v>
      </c>
      <c r="E4804" s="63">
        <v>3</v>
      </c>
      <c r="F4804" s="63">
        <v>2024</v>
      </c>
      <c r="G4804" s="391">
        <v>95.419183337054932</v>
      </c>
      <c r="H4804" s="391">
        <v>8.2577765378713919E-2</v>
      </c>
      <c r="I4804" s="391">
        <v>7.8795029342358109</v>
      </c>
      <c r="J4804" s="391">
        <v>7.43</v>
      </c>
      <c r="K4804" s="63" t="s">
        <v>69</v>
      </c>
      <c r="L4804" s="63" t="s">
        <v>69</v>
      </c>
      <c r="M4804" s="63" t="s">
        <v>242</v>
      </c>
      <c r="N4804" s="63" t="s">
        <v>62</v>
      </c>
      <c r="O4804" s="63" t="s">
        <v>70</v>
      </c>
      <c r="P4804" s="63" t="s">
        <v>90</v>
      </c>
      <c r="Q4804" s="63" t="s">
        <v>71</v>
      </c>
    </row>
    <row r="4805" spans="1:17">
      <c r="A4805" s="63" t="s">
        <v>69</v>
      </c>
      <c r="B4805" s="63" t="s">
        <v>131</v>
      </c>
      <c r="C4805" s="63" t="s">
        <v>8</v>
      </c>
      <c r="D4805" s="390">
        <v>45383</v>
      </c>
      <c r="E4805" s="63">
        <v>4</v>
      </c>
      <c r="F4805" s="63">
        <v>2024</v>
      </c>
      <c r="G4805" s="391">
        <v>95.419183337054932</v>
      </c>
      <c r="H4805" s="391">
        <v>8.3333333333333329E-2</v>
      </c>
      <c r="I4805" s="391">
        <v>7.951598611421244</v>
      </c>
      <c r="J4805" s="391">
        <v>7.6616452503497818</v>
      </c>
      <c r="K4805" s="63" t="s">
        <v>69</v>
      </c>
      <c r="L4805" s="63" t="s">
        <v>69</v>
      </c>
      <c r="M4805" s="63" t="s">
        <v>242</v>
      </c>
      <c r="N4805" s="63" t="s">
        <v>62</v>
      </c>
      <c r="O4805" s="63" t="s">
        <v>70</v>
      </c>
      <c r="P4805" s="63" t="s">
        <v>90</v>
      </c>
      <c r="Q4805" s="63" t="s">
        <v>71</v>
      </c>
    </row>
    <row r="4806" spans="1:17">
      <c r="A4806" s="63" t="s">
        <v>69</v>
      </c>
      <c r="B4806" s="63" t="s">
        <v>131</v>
      </c>
      <c r="C4806" s="63" t="s">
        <v>8</v>
      </c>
      <c r="D4806" s="390">
        <v>45413</v>
      </c>
      <c r="E4806" s="63">
        <v>5</v>
      </c>
      <c r="F4806" s="63">
        <v>2024</v>
      </c>
      <c r="G4806" s="391">
        <v>95.419183337054932</v>
      </c>
      <c r="H4806" s="391">
        <v>8.3333333333333329E-2</v>
      </c>
      <c r="I4806" s="391">
        <v>7.951598611421244</v>
      </c>
      <c r="J4806" s="391">
        <v>5.59</v>
      </c>
      <c r="K4806" s="63" t="s">
        <v>69</v>
      </c>
      <c r="L4806" s="63" t="s">
        <v>69</v>
      </c>
      <c r="M4806" s="63" t="s">
        <v>242</v>
      </c>
      <c r="N4806" s="63" t="s">
        <v>62</v>
      </c>
      <c r="O4806" s="63" t="s">
        <v>70</v>
      </c>
      <c r="P4806" s="63" t="s">
        <v>90</v>
      </c>
      <c r="Q4806" s="63" t="s">
        <v>71</v>
      </c>
    </row>
    <row r="4807" spans="1:17">
      <c r="A4807" s="63" t="s">
        <v>69</v>
      </c>
      <c r="B4807" s="63" t="s">
        <v>131</v>
      </c>
      <c r="C4807" s="63" t="s">
        <v>8</v>
      </c>
      <c r="D4807" s="390">
        <v>45444</v>
      </c>
      <c r="E4807" s="63">
        <v>6</v>
      </c>
      <c r="F4807" s="63">
        <v>2024</v>
      </c>
      <c r="G4807" s="391">
        <v>95.419183337054932</v>
      </c>
      <c r="H4807" s="391">
        <v>8.3333333333333329E-2</v>
      </c>
      <c r="I4807" s="391">
        <v>7.951598611421244</v>
      </c>
      <c r="J4807" s="391">
        <v>10.944590064086583</v>
      </c>
      <c r="K4807" s="63" t="s">
        <v>69</v>
      </c>
      <c r="L4807" s="63" t="s">
        <v>69</v>
      </c>
      <c r="M4807" s="63" t="s">
        <v>242</v>
      </c>
      <c r="N4807" s="63" t="s">
        <v>62</v>
      </c>
      <c r="O4807" s="63" t="s">
        <v>70</v>
      </c>
      <c r="P4807" s="63" t="s">
        <v>90</v>
      </c>
      <c r="Q4807" s="63" t="s">
        <v>71</v>
      </c>
    </row>
    <row r="4808" spans="1:17">
      <c r="A4808" s="63" t="s">
        <v>69</v>
      </c>
      <c r="B4808" s="63" t="s">
        <v>131</v>
      </c>
      <c r="C4808" s="63" t="s">
        <v>8</v>
      </c>
      <c r="D4808" s="390">
        <v>45474</v>
      </c>
      <c r="E4808" s="63">
        <v>7</v>
      </c>
      <c r="F4808" s="63">
        <v>2024</v>
      </c>
      <c r="G4808" s="391">
        <v>95.419183337054932</v>
      </c>
      <c r="H4808" s="391">
        <v>8.3333333333333329E-2</v>
      </c>
      <c r="I4808" s="391">
        <v>7.951598611421244</v>
      </c>
      <c r="J4808" s="391">
        <v>6.85</v>
      </c>
      <c r="K4808" s="63" t="s">
        <v>69</v>
      </c>
      <c r="L4808" s="63" t="s">
        <v>69</v>
      </c>
      <c r="M4808" s="63" t="s">
        <v>242</v>
      </c>
      <c r="N4808" s="63" t="s">
        <v>62</v>
      </c>
      <c r="O4808" s="63" t="s">
        <v>70</v>
      </c>
      <c r="P4808" s="63" t="s">
        <v>90</v>
      </c>
      <c r="Q4808" s="63" t="s">
        <v>71</v>
      </c>
    </row>
    <row r="4809" spans="1:17">
      <c r="A4809" s="63" t="s">
        <v>69</v>
      </c>
      <c r="B4809" s="63" t="s">
        <v>131</v>
      </c>
      <c r="C4809" s="63" t="s">
        <v>8</v>
      </c>
      <c r="D4809" s="390">
        <v>45505</v>
      </c>
      <c r="E4809" s="63">
        <v>8</v>
      </c>
      <c r="F4809" s="63">
        <v>2024</v>
      </c>
      <c r="G4809" s="391">
        <v>95.419183337054932</v>
      </c>
      <c r="H4809" s="391">
        <v>8.3333333333333329E-2</v>
      </c>
      <c r="I4809" s="391">
        <v>7.951598611421244</v>
      </c>
      <c r="J4809" s="391">
        <v>1.3997882500000001</v>
      </c>
      <c r="K4809" s="63" t="s">
        <v>69</v>
      </c>
      <c r="L4809" s="63" t="s">
        <v>69</v>
      </c>
      <c r="M4809" s="63" t="s">
        <v>242</v>
      </c>
      <c r="N4809" s="63" t="s">
        <v>62</v>
      </c>
      <c r="O4809" s="63" t="s">
        <v>70</v>
      </c>
      <c r="P4809" s="63" t="s">
        <v>90</v>
      </c>
      <c r="Q4809" s="63" t="s">
        <v>71</v>
      </c>
    </row>
    <row r="4810" spans="1:17">
      <c r="A4810" s="63" t="s">
        <v>69</v>
      </c>
      <c r="B4810" s="63" t="s">
        <v>131</v>
      </c>
      <c r="C4810" s="63" t="s">
        <v>8</v>
      </c>
      <c r="D4810" s="390">
        <v>45536</v>
      </c>
      <c r="E4810" s="63">
        <v>9</v>
      </c>
      <c r="F4810" s="63">
        <v>2024</v>
      </c>
      <c r="G4810" s="391">
        <v>95.419183337054932</v>
      </c>
      <c r="H4810" s="391">
        <v>8.3333333333333329E-2</v>
      </c>
      <c r="J4810" s="391">
        <v>1.4</v>
      </c>
      <c r="K4810" s="63" t="s">
        <v>69</v>
      </c>
      <c r="L4810" s="63" t="s">
        <v>69</v>
      </c>
      <c r="M4810" s="63" t="s">
        <v>242</v>
      </c>
      <c r="N4810" s="63" t="s">
        <v>62</v>
      </c>
      <c r="O4810" s="63" t="s">
        <v>70</v>
      </c>
      <c r="P4810" s="63" t="s">
        <v>90</v>
      </c>
      <c r="Q4810" s="63" t="s">
        <v>71</v>
      </c>
    </row>
    <row r="4811" spans="1:17">
      <c r="A4811" s="63" t="s">
        <v>69</v>
      </c>
      <c r="B4811" s="63" t="s">
        <v>131</v>
      </c>
      <c r="C4811" s="63" t="s">
        <v>8</v>
      </c>
      <c r="D4811" s="390">
        <v>45566</v>
      </c>
      <c r="E4811" s="63">
        <v>10</v>
      </c>
      <c r="F4811" s="63">
        <v>2024</v>
      </c>
      <c r="G4811" s="391">
        <v>95.419183337054932</v>
      </c>
      <c r="H4811" s="391">
        <v>9.9999999999999992E-2</v>
      </c>
      <c r="J4811" s="391">
        <v>1.3997882500000001</v>
      </c>
      <c r="K4811" s="63" t="s">
        <v>69</v>
      </c>
      <c r="L4811" s="63" t="s">
        <v>69</v>
      </c>
      <c r="M4811" s="63" t="s">
        <v>242</v>
      </c>
      <c r="N4811" s="63" t="s">
        <v>62</v>
      </c>
      <c r="O4811" s="63" t="s">
        <v>70</v>
      </c>
      <c r="P4811" s="63" t="s">
        <v>90</v>
      </c>
      <c r="Q4811" s="63" t="s">
        <v>71</v>
      </c>
    </row>
    <row r="4812" spans="1:17">
      <c r="A4812" s="63" t="s">
        <v>69</v>
      </c>
      <c r="B4812" s="63" t="s">
        <v>131</v>
      </c>
      <c r="C4812" s="63" t="s">
        <v>8</v>
      </c>
      <c r="D4812" s="390">
        <v>45597</v>
      </c>
      <c r="E4812" s="63">
        <v>11</v>
      </c>
      <c r="F4812" s="63">
        <v>2024</v>
      </c>
      <c r="G4812" s="391">
        <v>95.419183337054932</v>
      </c>
      <c r="H4812" s="391">
        <v>9.9999999999999992E-2</v>
      </c>
      <c r="J4812" s="391">
        <v>0</v>
      </c>
      <c r="K4812" s="63" t="s">
        <v>69</v>
      </c>
      <c r="L4812" s="63" t="s">
        <v>69</v>
      </c>
      <c r="M4812" s="63" t="s">
        <v>242</v>
      </c>
      <c r="N4812" s="63" t="s">
        <v>62</v>
      </c>
      <c r="O4812" s="63" t="s">
        <v>70</v>
      </c>
      <c r="P4812" s="63" t="s">
        <v>90</v>
      </c>
      <c r="Q4812" s="63" t="s">
        <v>71</v>
      </c>
    </row>
    <row r="4813" spans="1:17">
      <c r="A4813" s="63" t="s">
        <v>69</v>
      </c>
      <c r="B4813" s="63" t="s">
        <v>131</v>
      </c>
      <c r="C4813" s="63" t="s">
        <v>8</v>
      </c>
      <c r="D4813" s="390">
        <v>45627</v>
      </c>
      <c r="E4813" s="63">
        <v>12</v>
      </c>
      <c r="F4813" s="63">
        <v>2024</v>
      </c>
      <c r="G4813" s="391">
        <v>95.419183337054932</v>
      </c>
      <c r="H4813" s="391">
        <v>9.9999999999999992E-2</v>
      </c>
      <c r="J4813" s="391">
        <v>0</v>
      </c>
      <c r="K4813" s="63" t="s">
        <v>69</v>
      </c>
      <c r="L4813" s="63" t="s">
        <v>69</v>
      </c>
      <c r="M4813" s="63" t="s">
        <v>242</v>
      </c>
      <c r="N4813" s="63" t="s">
        <v>62</v>
      </c>
      <c r="O4813" s="63" t="s">
        <v>70</v>
      </c>
      <c r="P4813" s="63" t="s">
        <v>90</v>
      </c>
      <c r="Q4813" s="63" t="s">
        <v>71</v>
      </c>
    </row>
    <row r="4814" spans="1:17">
      <c r="A4814" s="63" t="s">
        <v>69</v>
      </c>
      <c r="B4814" s="63" t="s">
        <v>5</v>
      </c>
      <c r="C4814" s="63" t="s">
        <v>5</v>
      </c>
      <c r="D4814" s="390">
        <v>45292</v>
      </c>
      <c r="E4814" s="63">
        <v>1</v>
      </c>
      <c r="F4814" s="63">
        <v>2024</v>
      </c>
      <c r="G4814" s="391">
        <v>40.571172399999995</v>
      </c>
      <c r="H4814" s="391">
        <v>3.4872367136281217E-2</v>
      </c>
      <c r="I4814" s="391">
        <v>1.4148128190821594</v>
      </c>
      <c r="J4814" s="391">
        <v>0</v>
      </c>
      <c r="K4814" s="63" t="s">
        <v>69</v>
      </c>
      <c r="L4814" s="63" t="s">
        <v>69</v>
      </c>
      <c r="M4814" s="63" t="s">
        <v>242</v>
      </c>
      <c r="N4814" s="63" t="s">
        <v>62</v>
      </c>
      <c r="O4814" s="63" t="s">
        <v>70</v>
      </c>
      <c r="P4814" s="63" t="s">
        <v>90</v>
      </c>
      <c r="Q4814" s="63" t="s">
        <v>71</v>
      </c>
    </row>
    <row r="4815" spans="1:17">
      <c r="A4815" s="63" t="s">
        <v>69</v>
      </c>
      <c r="B4815" s="63" t="s">
        <v>5</v>
      </c>
      <c r="C4815" s="63" t="s">
        <v>5</v>
      </c>
      <c r="D4815" s="390">
        <v>45323</v>
      </c>
      <c r="E4815" s="63">
        <v>2</v>
      </c>
      <c r="F4815" s="63">
        <v>2024</v>
      </c>
      <c r="G4815" s="391">
        <v>40.571172399999995</v>
      </c>
      <c r="H4815" s="391">
        <v>8.2577765378713919E-2</v>
      </c>
      <c r="I4815" s="391">
        <v>3.3502767555865534</v>
      </c>
      <c r="J4815" s="391">
        <v>6.36</v>
      </c>
      <c r="K4815" s="63" t="s">
        <v>69</v>
      </c>
      <c r="L4815" s="63" t="s">
        <v>69</v>
      </c>
      <c r="M4815" s="63" t="s">
        <v>242</v>
      </c>
      <c r="N4815" s="63" t="s">
        <v>62</v>
      </c>
      <c r="O4815" s="63" t="s">
        <v>70</v>
      </c>
      <c r="P4815" s="63" t="s">
        <v>90</v>
      </c>
      <c r="Q4815" s="63" t="s">
        <v>71</v>
      </c>
    </row>
    <row r="4816" spans="1:17">
      <c r="A4816" s="63" t="s">
        <v>69</v>
      </c>
      <c r="B4816" s="63" t="s">
        <v>5</v>
      </c>
      <c r="C4816" s="63" t="s">
        <v>5</v>
      </c>
      <c r="D4816" s="390">
        <v>45352</v>
      </c>
      <c r="E4816" s="63">
        <v>3</v>
      </c>
      <c r="F4816" s="63">
        <v>2024</v>
      </c>
      <c r="G4816" s="391">
        <v>40.571172399999995</v>
      </c>
      <c r="H4816" s="391">
        <v>8.2577765378713919E-2</v>
      </c>
      <c r="I4816" s="391">
        <v>3.3502767555865534</v>
      </c>
      <c r="J4816" s="391">
        <v>0</v>
      </c>
      <c r="K4816" s="63" t="s">
        <v>69</v>
      </c>
      <c r="L4816" s="63" t="s">
        <v>69</v>
      </c>
      <c r="M4816" s="63" t="s">
        <v>242</v>
      </c>
      <c r="N4816" s="63" t="s">
        <v>62</v>
      </c>
      <c r="O4816" s="63" t="s">
        <v>70</v>
      </c>
      <c r="P4816" s="63" t="s">
        <v>90</v>
      </c>
      <c r="Q4816" s="63" t="s">
        <v>71</v>
      </c>
    </row>
    <row r="4817" spans="1:17">
      <c r="A4817" s="63" t="s">
        <v>69</v>
      </c>
      <c r="B4817" s="63" t="s">
        <v>5</v>
      </c>
      <c r="C4817" s="63" t="s">
        <v>5</v>
      </c>
      <c r="D4817" s="390">
        <v>45383</v>
      </c>
      <c r="E4817" s="63">
        <v>4</v>
      </c>
      <c r="F4817" s="63">
        <v>2024</v>
      </c>
      <c r="G4817" s="391">
        <v>40.571172399999995</v>
      </c>
      <c r="H4817" s="391">
        <v>8.3333333333333329E-2</v>
      </c>
      <c r="I4817" s="391">
        <v>3.3809310333333329</v>
      </c>
      <c r="J4817" s="391">
        <v>0</v>
      </c>
      <c r="K4817" s="63" t="s">
        <v>69</v>
      </c>
      <c r="L4817" s="63" t="s">
        <v>69</v>
      </c>
      <c r="M4817" s="63" t="s">
        <v>242</v>
      </c>
      <c r="N4817" s="63" t="s">
        <v>62</v>
      </c>
      <c r="O4817" s="63" t="s">
        <v>70</v>
      </c>
      <c r="P4817" s="63" t="s">
        <v>90</v>
      </c>
      <c r="Q4817" s="63" t="s">
        <v>71</v>
      </c>
    </row>
    <row r="4818" spans="1:17">
      <c r="A4818" s="63" t="s">
        <v>69</v>
      </c>
      <c r="B4818" s="63" t="s">
        <v>5</v>
      </c>
      <c r="C4818" s="63" t="s">
        <v>5</v>
      </c>
      <c r="D4818" s="390">
        <v>45413</v>
      </c>
      <c r="E4818" s="63">
        <v>5</v>
      </c>
      <c r="F4818" s="63">
        <v>2024</v>
      </c>
      <c r="G4818" s="391">
        <v>40.571172399999995</v>
      </c>
      <c r="H4818" s="391">
        <v>8.3333333333333329E-2</v>
      </c>
      <c r="I4818" s="391">
        <v>3.3809310333333329</v>
      </c>
      <c r="J4818" s="391">
        <v>0</v>
      </c>
      <c r="K4818" s="63" t="s">
        <v>69</v>
      </c>
      <c r="L4818" s="63" t="s">
        <v>69</v>
      </c>
      <c r="M4818" s="63" t="s">
        <v>242</v>
      </c>
      <c r="N4818" s="63" t="s">
        <v>62</v>
      </c>
      <c r="O4818" s="63" t="s">
        <v>70</v>
      </c>
      <c r="P4818" s="63" t="s">
        <v>90</v>
      </c>
      <c r="Q4818" s="63" t="s">
        <v>71</v>
      </c>
    </row>
    <row r="4819" spans="1:17">
      <c r="A4819" s="63" t="s">
        <v>69</v>
      </c>
      <c r="B4819" s="63" t="s">
        <v>5</v>
      </c>
      <c r="C4819" s="63" t="s">
        <v>5</v>
      </c>
      <c r="D4819" s="390">
        <v>45444</v>
      </c>
      <c r="E4819" s="63">
        <v>6</v>
      </c>
      <c r="F4819" s="63">
        <v>2024</v>
      </c>
      <c r="G4819" s="391">
        <v>40.571172399999995</v>
      </c>
      <c r="H4819" s="391">
        <v>8.3333333333333329E-2</v>
      </c>
      <c r="I4819" s="391">
        <v>3.3809310333333329</v>
      </c>
      <c r="J4819" s="391">
        <v>0</v>
      </c>
      <c r="K4819" s="63" t="s">
        <v>69</v>
      </c>
      <c r="L4819" s="63" t="s">
        <v>69</v>
      </c>
      <c r="M4819" s="63" t="s">
        <v>242</v>
      </c>
      <c r="N4819" s="63" t="s">
        <v>62</v>
      </c>
      <c r="O4819" s="63" t="s">
        <v>70</v>
      </c>
      <c r="P4819" s="63" t="s">
        <v>90</v>
      </c>
      <c r="Q4819" s="63" t="s">
        <v>71</v>
      </c>
    </row>
    <row r="4820" spans="1:17">
      <c r="A4820" s="63" t="s">
        <v>69</v>
      </c>
      <c r="B4820" s="63" t="s">
        <v>5</v>
      </c>
      <c r="C4820" s="63" t="s">
        <v>5</v>
      </c>
      <c r="D4820" s="390">
        <v>45474</v>
      </c>
      <c r="E4820" s="63">
        <v>7</v>
      </c>
      <c r="F4820" s="63">
        <v>2024</v>
      </c>
      <c r="G4820" s="391">
        <v>40.571172399999995</v>
      </c>
      <c r="H4820" s="391">
        <v>8.3333333333333329E-2</v>
      </c>
      <c r="I4820" s="391">
        <v>3.3809310333333329</v>
      </c>
      <c r="J4820" s="391">
        <v>0</v>
      </c>
      <c r="K4820" s="63" t="s">
        <v>69</v>
      </c>
      <c r="L4820" s="63" t="s">
        <v>69</v>
      </c>
      <c r="M4820" s="63" t="s">
        <v>242</v>
      </c>
      <c r="N4820" s="63" t="s">
        <v>62</v>
      </c>
      <c r="O4820" s="63" t="s">
        <v>70</v>
      </c>
      <c r="P4820" s="63" t="s">
        <v>90</v>
      </c>
      <c r="Q4820" s="63" t="s">
        <v>71</v>
      </c>
    </row>
    <row r="4821" spans="1:17">
      <c r="A4821" s="63" t="s">
        <v>69</v>
      </c>
      <c r="B4821" s="63" t="s">
        <v>5</v>
      </c>
      <c r="C4821" s="63" t="s">
        <v>5</v>
      </c>
      <c r="D4821" s="390">
        <v>45505</v>
      </c>
      <c r="E4821" s="63">
        <v>8</v>
      </c>
      <c r="F4821" s="63">
        <v>2024</v>
      </c>
      <c r="G4821" s="391">
        <v>40.571172399999995</v>
      </c>
      <c r="H4821" s="391">
        <v>8.3333333333333329E-2</v>
      </c>
      <c r="I4821" s="391">
        <v>3.3809310333333329</v>
      </c>
      <c r="J4821" s="391">
        <v>15.387552366666661</v>
      </c>
      <c r="K4821" s="63" t="s">
        <v>69</v>
      </c>
      <c r="L4821" s="63" t="s">
        <v>69</v>
      </c>
      <c r="M4821" s="63" t="s">
        <v>242</v>
      </c>
      <c r="N4821" s="63" t="s">
        <v>62</v>
      </c>
      <c r="O4821" s="63" t="s">
        <v>70</v>
      </c>
      <c r="P4821" s="63" t="s">
        <v>90</v>
      </c>
      <c r="Q4821" s="63" t="s">
        <v>71</v>
      </c>
    </row>
    <row r="4822" spans="1:17">
      <c r="A4822" s="63" t="s">
        <v>69</v>
      </c>
      <c r="B4822" s="63" t="s">
        <v>5</v>
      </c>
      <c r="C4822" s="63" t="s">
        <v>5</v>
      </c>
      <c r="D4822" s="390">
        <v>45536</v>
      </c>
      <c r="E4822" s="63">
        <v>9</v>
      </c>
      <c r="F4822" s="63">
        <v>2024</v>
      </c>
      <c r="G4822" s="391">
        <v>40.571172399999995</v>
      </c>
      <c r="H4822" s="391">
        <v>8.3333333333333329E-2</v>
      </c>
      <c r="J4822" s="391">
        <v>0</v>
      </c>
      <c r="K4822" s="63" t="s">
        <v>69</v>
      </c>
      <c r="L4822" s="63" t="s">
        <v>69</v>
      </c>
      <c r="M4822" s="63" t="s">
        <v>242</v>
      </c>
      <c r="N4822" s="63" t="s">
        <v>62</v>
      </c>
      <c r="O4822" s="63" t="s">
        <v>70</v>
      </c>
      <c r="P4822" s="63" t="s">
        <v>90</v>
      </c>
      <c r="Q4822" s="63" t="s">
        <v>71</v>
      </c>
    </row>
    <row r="4823" spans="1:17">
      <c r="A4823" s="63" t="s">
        <v>69</v>
      </c>
      <c r="B4823" s="63" t="s">
        <v>5</v>
      </c>
      <c r="C4823" s="63" t="s">
        <v>5</v>
      </c>
      <c r="D4823" s="390">
        <v>45566</v>
      </c>
      <c r="E4823" s="63">
        <v>10</v>
      </c>
      <c r="F4823" s="63">
        <v>2024</v>
      </c>
      <c r="G4823" s="391">
        <v>40.571172399999995</v>
      </c>
      <c r="H4823" s="391">
        <v>9.9999999999999992E-2</v>
      </c>
      <c r="J4823" s="391">
        <v>0</v>
      </c>
      <c r="K4823" s="63" t="s">
        <v>69</v>
      </c>
      <c r="L4823" s="63" t="s">
        <v>69</v>
      </c>
      <c r="M4823" s="63" t="s">
        <v>242</v>
      </c>
      <c r="N4823" s="63" t="s">
        <v>62</v>
      </c>
      <c r="O4823" s="63" t="s">
        <v>70</v>
      </c>
      <c r="P4823" s="63" t="s">
        <v>90</v>
      </c>
      <c r="Q4823" s="63" t="s">
        <v>71</v>
      </c>
    </row>
    <row r="4824" spans="1:17">
      <c r="A4824" s="63" t="s">
        <v>69</v>
      </c>
      <c r="B4824" s="63" t="s">
        <v>5</v>
      </c>
      <c r="C4824" s="63" t="s">
        <v>5</v>
      </c>
      <c r="D4824" s="390">
        <v>45597</v>
      </c>
      <c r="E4824" s="63">
        <v>11</v>
      </c>
      <c r="F4824" s="63">
        <v>2024</v>
      </c>
      <c r="G4824" s="391">
        <v>40.571172399999995</v>
      </c>
      <c r="H4824" s="391">
        <v>9.9999999999999992E-2</v>
      </c>
      <c r="J4824" s="391">
        <v>0</v>
      </c>
      <c r="K4824" s="63" t="s">
        <v>69</v>
      </c>
      <c r="L4824" s="63" t="s">
        <v>69</v>
      </c>
      <c r="M4824" s="63" t="s">
        <v>242</v>
      </c>
      <c r="N4824" s="63" t="s">
        <v>62</v>
      </c>
      <c r="O4824" s="63" t="s">
        <v>70</v>
      </c>
      <c r="P4824" s="63" t="s">
        <v>90</v>
      </c>
      <c r="Q4824" s="63" t="s">
        <v>71</v>
      </c>
    </row>
    <row r="4825" spans="1:17">
      <c r="A4825" s="63" t="s">
        <v>69</v>
      </c>
      <c r="B4825" s="63" t="s">
        <v>5</v>
      </c>
      <c r="C4825" s="63" t="s">
        <v>5</v>
      </c>
      <c r="D4825" s="390">
        <v>45627</v>
      </c>
      <c r="E4825" s="63">
        <v>12</v>
      </c>
      <c r="F4825" s="63">
        <v>2024</v>
      </c>
      <c r="G4825" s="391">
        <v>40.571172399999995</v>
      </c>
      <c r="H4825" s="391">
        <v>9.9999999999999992E-2</v>
      </c>
      <c r="J4825" s="391">
        <v>0</v>
      </c>
      <c r="K4825" s="63" t="s">
        <v>69</v>
      </c>
      <c r="L4825" s="63" t="s">
        <v>69</v>
      </c>
      <c r="M4825" s="63" t="s">
        <v>242</v>
      </c>
      <c r="N4825" s="63" t="s">
        <v>62</v>
      </c>
      <c r="O4825" s="63" t="s">
        <v>70</v>
      </c>
      <c r="P4825" s="63" t="s">
        <v>90</v>
      </c>
      <c r="Q4825" s="63" t="s">
        <v>71</v>
      </c>
    </row>
    <row r="4826" spans="1:17">
      <c r="A4826" s="63" t="s">
        <v>69</v>
      </c>
      <c r="B4826" s="63" t="s">
        <v>9</v>
      </c>
      <c r="C4826" s="63" t="s">
        <v>9</v>
      </c>
      <c r="D4826" s="390">
        <v>45292</v>
      </c>
      <c r="E4826" s="63">
        <v>1</v>
      </c>
      <c r="F4826" s="63">
        <v>2024</v>
      </c>
      <c r="G4826" s="391">
        <v>34.024104367704517</v>
      </c>
      <c r="H4826" s="391">
        <v>3.4872367136281217E-2</v>
      </c>
      <c r="I4826" s="391">
        <v>1.1865010589937413</v>
      </c>
      <c r="J4826" s="391">
        <v>15.9252</v>
      </c>
      <c r="K4826" s="63" t="s">
        <v>69</v>
      </c>
      <c r="L4826" s="63" t="s">
        <v>69</v>
      </c>
      <c r="M4826" s="63" t="s">
        <v>242</v>
      </c>
      <c r="N4826" s="63" t="s">
        <v>62</v>
      </c>
      <c r="O4826" s="63" t="s">
        <v>70</v>
      </c>
      <c r="P4826" s="63" t="s">
        <v>90</v>
      </c>
      <c r="Q4826" s="63" t="s">
        <v>71</v>
      </c>
    </row>
    <row r="4827" spans="1:17">
      <c r="A4827" s="63" t="s">
        <v>69</v>
      </c>
      <c r="B4827" s="63" t="s">
        <v>9</v>
      </c>
      <c r="C4827" s="63" t="s">
        <v>9</v>
      </c>
      <c r="D4827" s="390">
        <v>45323</v>
      </c>
      <c r="E4827" s="63">
        <v>2</v>
      </c>
      <c r="F4827" s="63">
        <v>2024</v>
      </c>
      <c r="G4827" s="391">
        <v>34.024104367704517</v>
      </c>
      <c r="H4827" s="391">
        <v>8.2577765378713919E-2</v>
      </c>
      <c r="I4827" s="391">
        <v>2.8096345076971789</v>
      </c>
      <c r="J4827" s="391">
        <v>1.605</v>
      </c>
      <c r="K4827" s="63" t="s">
        <v>69</v>
      </c>
      <c r="L4827" s="63" t="s">
        <v>69</v>
      </c>
      <c r="M4827" s="63" t="s">
        <v>242</v>
      </c>
      <c r="N4827" s="63" t="s">
        <v>62</v>
      </c>
      <c r="O4827" s="63" t="s">
        <v>70</v>
      </c>
      <c r="P4827" s="63" t="s">
        <v>90</v>
      </c>
      <c r="Q4827" s="63" t="s">
        <v>71</v>
      </c>
    </row>
    <row r="4828" spans="1:17">
      <c r="A4828" s="63" t="s">
        <v>69</v>
      </c>
      <c r="B4828" s="63" t="s">
        <v>9</v>
      </c>
      <c r="C4828" s="63" t="s">
        <v>9</v>
      </c>
      <c r="D4828" s="390">
        <v>45352</v>
      </c>
      <c r="E4828" s="63">
        <v>3</v>
      </c>
      <c r="F4828" s="63">
        <v>2024</v>
      </c>
      <c r="G4828" s="391">
        <v>34.024104367704517</v>
      </c>
      <c r="H4828" s="391">
        <v>8.2577765378713919E-2</v>
      </c>
      <c r="I4828" s="391">
        <v>2.8096345076971789</v>
      </c>
      <c r="J4828" s="391">
        <v>0.71</v>
      </c>
      <c r="K4828" s="63" t="s">
        <v>69</v>
      </c>
      <c r="L4828" s="63" t="s">
        <v>69</v>
      </c>
      <c r="M4828" s="63" t="s">
        <v>242</v>
      </c>
      <c r="N4828" s="63" t="s">
        <v>62</v>
      </c>
      <c r="O4828" s="63" t="s">
        <v>70</v>
      </c>
      <c r="P4828" s="63" t="s">
        <v>90</v>
      </c>
      <c r="Q4828" s="63" t="s">
        <v>71</v>
      </c>
    </row>
    <row r="4829" spans="1:17">
      <c r="A4829" s="63" t="s">
        <v>69</v>
      </c>
      <c r="B4829" s="63" t="s">
        <v>9</v>
      </c>
      <c r="C4829" s="63" t="s">
        <v>9</v>
      </c>
      <c r="D4829" s="390">
        <v>45383</v>
      </c>
      <c r="E4829" s="63">
        <v>4</v>
      </c>
      <c r="F4829" s="63">
        <v>2024</v>
      </c>
      <c r="G4829" s="391">
        <v>34.024104367704517</v>
      </c>
      <c r="H4829" s="391">
        <v>8.3333333333333329E-2</v>
      </c>
      <c r="I4829" s="391">
        <v>2.8353420306420429</v>
      </c>
      <c r="J4829" s="391">
        <v>0.20919899999999997</v>
      </c>
      <c r="K4829" s="63" t="s">
        <v>69</v>
      </c>
      <c r="L4829" s="63" t="s">
        <v>69</v>
      </c>
      <c r="M4829" s="63" t="s">
        <v>242</v>
      </c>
      <c r="N4829" s="63" t="s">
        <v>62</v>
      </c>
      <c r="O4829" s="63" t="s">
        <v>70</v>
      </c>
      <c r="P4829" s="63" t="s">
        <v>90</v>
      </c>
      <c r="Q4829" s="63" t="s">
        <v>71</v>
      </c>
    </row>
    <row r="4830" spans="1:17">
      <c r="A4830" s="63" t="s">
        <v>69</v>
      </c>
      <c r="B4830" s="63" t="s">
        <v>9</v>
      </c>
      <c r="C4830" s="63" t="s">
        <v>9</v>
      </c>
      <c r="D4830" s="390">
        <v>45413</v>
      </c>
      <c r="E4830" s="63">
        <v>5</v>
      </c>
      <c r="F4830" s="63">
        <v>2024</v>
      </c>
      <c r="G4830" s="391">
        <v>34.024104367704517</v>
      </c>
      <c r="H4830" s="391">
        <v>8.3333333333333329E-2</v>
      </c>
      <c r="I4830" s="391">
        <v>2.8353420306420429</v>
      </c>
      <c r="J4830" s="391">
        <v>0.48</v>
      </c>
      <c r="K4830" s="63" t="s">
        <v>69</v>
      </c>
      <c r="L4830" s="63" t="s">
        <v>69</v>
      </c>
      <c r="M4830" s="63" t="s">
        <v>242</v>
      </c>
      <c r="N4830" s="63" t="s">
        <v>62</v>
      </c>
      <c r="O4830" s="63" t="s">
        <v>70</v>
      </c>
      <c r="P4830" s="63" t="s">
        <v>90</v>
      </c>
      <c r="Q4830" s="63" t="s">
        <v>71</v>
      </c>
    </row>
    <row r="4831" spans="1:17">
      <c r="A4831" s="63" t="s">
        <v>69</v>
      </c>
      <c r="B4831" s="63" t="s">
        <v>9</v>
      </c>
      <c r="C4831" s="63" t="s">
        <v>9</v>
      </c>
      <c r="D4831" s="390">
        <v>45444</v>
      </c>
      <c r="E4831" s="63">
        <v>6</v>
      </c>
      <c r="F4831" s="63">
        <v>2024</v>
      </c>
      <c r="G4831" s="391">
        <v>34.024104367704517</v>
      </c>
      <c r="H4831" s="391">
        <v>8.3333333333333329E-2</v>
      </c>
      <c r="I4831" s="391">
        <v>2.8353420306420429</v>
      </c>
      <c r="J4831" s="391">
        <v>0.79391</v>
      </c>
      <c r="K4831" s="63" t="s">
        <v>69</v>
      </c>
      <c r="L4831" s="63" t="s">
        <v>69</v>
      </c>
      <c r="M4831" s="63" t="s">
        <v>242</v>
      </c>
      <c r="N4831" s="63" t="s">
        <v>62</v>
      </c>
      <c r="O4831" s="63" t="s">
        <v>70</v>
      </c>
      <c r="P4831" s="63" t="s">
        <v>90</v>
      </c>
      <c r="Q4831" s="63" t="s">
        <v>71</v>
      </c>
    </row>
    <row r="4832" spans="1:17">
      <c r="A4832" s="63" t="s">
        <v>69</v>
      </c>
      <c r="B4832" s="63" t="s">
        <v>9</v>
      </c>
      <c r="C4832" s="63" t="s">
        <v>9</v>
      </c>
      <c r="D4832" s="390">
        <v>45474</v>
      </c>
      <c r="E4832" s="63">
        <v>7</v>
      </c>
      <c r="F4832" s="63">
        <v>2024</v>
      </c>
      <c r="G4832" s="391">
        <v>34.024104367704517</v>
      </c>
      <c r="H4832" s="391">
        <v>8.3333333333333329E-2</v>
      </c>
      <c r="I4832" s="391">
        <v>2.8353420306420429</v>
      </c>
      <c r="J4832" s="391">
        <v>0.64</v>
      </c>
      <c r="K4832" s="63" t="s">
        <v>69</v>
      </c>
      <c r="L4832" s="63" t="s">
        <v>69</v>
      </c>
      <c r="M4832" s="63" t="s">
        <v>242</v>
      </c>
      <c r="N4832" s="63" t="s">
        <v>62</v>
      </c>
      <c r="O4832" s="63" t="s">
        <v>70</v>
      </c>
      <c r="P4832" s="63" t="s">
        <v>90</v>
      </c>
      <c r="Q4832" s="63" t="s">
        <v>71</v>
      </c>
    </row>
    <row r="4833" spans="1:17">
      <c r="A4833" s="63" t="s">
        <v>69</v>
      </c>
      <c r="B4833" s="63" t="s">
        <v>9</v>
      </c>
      <c r="C4833" s="63" t="s">
        <v>9</v>
      </c>
      <c r="D4833" s="390">
        <v>45505</v>
      </c>
      <c r="E4833" s="63">
        <v>8</v>
      </c>
      <c r="F4833" s="63">
        <v>2024</v>
      </c>
      <c r="G4833" s="391">
        <v>34.024104367704517</v>
      </c>
      <c r="H4833" s="391">
        <v>8.3333333333333329E-2</v>
      </c>
      <c r="I4833" s="391">
        <v>2.8353420306420429</v>
      </c>
      <c r="J4833" s="391">
        <v>5.6317400000000006</v>
      </c>
      <c r="K4833" s="63" t="s">
        <v>69</v>
      </c>
      <c r="L4833" s="63" t="s">
        <v>69</v>
      </c>
      <c r="M4833" s="63" t="s">
        <v>242</v>
      </c>
      <c r="N4833" s="63" t="s">
        <v>62</v>
      </c>
      <c r="O4833" s="63" t="s">
        <v>70</v>
      </c>
      <c r="P4833" s="63" t="s">
        <v>90</v>
      </c>
      <c r="Q4833" s="63" t="s">
        <v>71</v>
      </c>
    </row>
    <row r="4834" spans="1:17">
      <c r="A4834" s="63" t="s">
        <v>69</v>
      </c>
      <c r="B4834" s="63" t="s">
        <v>9</v>
      </c>
      <c r="C4834" s="63" t="s">
        <v>9</v>
      </c>
      <c r="D4834" s="390">
        <v>45536</v>
      </c>
      <c r="E4834" s="63">
        <v>9</v>
      </c>
      <c r="F4834" s="63">
        <v>2024</v>
      </c>
      <c r="G4834" s="391">
        <v>34.024104367704517</v>
      </c>
      <c r="H4834" s="391">
        <v>8.3333333333333329E-2</v>
      </c>
      <c r="J4834" s="391">
        <v>1.19</v>
      </c>
      <c r="K4834" s="63" t="s">
        <v>69</v>
      </c>
      <c r="L4834" s="63" t="s">
        <v>69</v>
      </c>
      <c r="M4834" s="63" t="s">
        <v>242</v>
      </c>
      <c r="N4834" s="63" t="s">
        <v>62</v>
      </c>
      <c r="O4834" s="63" t="s">
        <v>70</v>
      </c>
      <c r="P4834" s="63" t="s">
        <v>90</v>
      </c>
      <c r="Q4834" s="63" t="s">
        <v>71</v>
      </c>
    </row>
    <row r="4835" spans="1:17">
      <c r="A4835" s="63" t="s">
        <v>69</v>
      </c>
      <c r="B4835" s="63" t="s">
        <v>9</v>
      </c>
      <c r="C4835" s="63" t="s">
        <v>9</v>
      </c>
      <c r="D4835" s="390">
        <v>45566</v>
      </c>
      <c r="E4835" s="63">
        <v>10</v>
      </c>
      <c r="F4835" s="63">
        <v>2024</v>
      </c>
      <c r="G4835" s="391">
        <v>34.024104367704517</v>
      </c>
      <c r="H4835" s="391">
        <v>9.9999999999999992E-2</v>
      </c>
      <c r="J4835" s="391">
        <v>1.1850499999999999</v>
      </c>
      <c r="K4835" s="63" t="s">
        <v>69</v>
      </c>
      <c r="L4835" s="63" t="s">
        <v>69</v>
      </c>
      <c r="M4835" s="63" t="s">
        <v>242</v>
      </c>
      <c r="N4835" s="63" t="s">
        <v>62</v>
      </c>
      <c r="O4835" s="63" t="s">
        <v>70</v>
      </c>
      <c r="P4835" s="63" t="s">
        <v>90</v>
      </c>
      <c r="Q4835" s="63" t="s">
        <v>71</v>
      </c>
    </row>
    <row r="4836" spans="1:17">
      <c r="A4836" s="63" t="s">
        <v>69</v>
      </c>
      <c r="B4836" s="63" t="s">
        <v>9</v>
      </c>
      <c r="C4836" s="63" t="s">
        <v>9</v>
      </c>
      <c r="D4836" s="390">
        <v>45597</v>
      </c>
      <c r="E4836" s="63">
        <v>11</v>
      </c>
      <c r="F4836" s="63">
        <v>2024</v>
      </c>
      <c r="G4836" s="391">
        <v>34.024104367704517</v>
      </c>
      <c r="H4836" s="391">
        <v>9.9999999999999992E-2</v>
      </c>
      <c r="J4836" s="391">
        <v>0</v>
      </c>
      <c r="K4836" s="63" t="s">
        <v>69</v>
      </c>
      <c r="L4836" s="63" t="s">
        <v>69</v>
      </c>
      <c r="M4836" s="63" t="s">
        <v>242</v>
      </c>
      <c r="N4836" s="63" t="s">
        <v>62</v>
      </c>
      <c r="O4836" s="63" t="s">
        <v>70</v>
      </c>
      <c r="P4836" s="63" t="s">
        <v>90</v>
      </c>
      <c r="Q4836" s="63" t="s">
        <v>71</v>
      </c>
    </row>
    <row r="4837" spans="1:17">
      <c r="A4837" s="63" t="s">
        <v>69</v>
      </c>
      <c r="B4837" s="63" t="s">
        <v>9</v>
      </c>
      <c r="C4837" s="63" t="s">
        <v>9</v>
      </c>
      <c r="D4837" s="390">
        <v>45627</v>
      </c>
      <c r="E4837" s="63">
        <v>12</v>
      </c>
      <c r="F4837" s="63">
        <v>2024</v>
      </c>
      <c r="G4837" s="391">
        <v>34.024104367704517</v>
      </c>
      <c r="H4837" s="391">
        <v>9.9999999999999992E-2</v>
      </c>
      <c r="J4837" s="391">
        <v>0</v>
      </c>
      <c r="K4837" s="63" t="s">
        <v>69</v>
      </c>
      <c r="L4837" s="63" t="s">
        <v>69</v>
      </c>
      <c r="M4837" s="63" t="s">
        <v>242</v>
      </c>
      <c r="N4837" s="63" t="s">
        <v>62</v>
      </c>
      <c r="O4837" s="63" t="s">
        <v>70</v>
      </c>
      <c r="P4837" s="63" t="s">
        <v>90</v>
      </c>
      <c r="Q4837" s="63" t="s">
        <v>71</v>
      </c>
    </row>
    <row r="4838" spans="1:17">
      <c r="A4838" s="63" t="s">
        <v>69</v>
      </c>
      <c r="B4838" s="63" t="s">
        <v>10</v>
      </c>
      <c r="C4838" s="63" t="s">
        <v>10</v>
      </c>
      <c r="D4838" s="390">
        <v>45292</v>
      </c>
      <c r="E4838" s="63">
        <v>1</v>
      </c>
      <c r="F4838" s="63">
        <v>2024</v>
      </c>
      <c r="G4838" s="391">
        <v>50.105699999999999</v>
      </c>
      <c r="H4838" s="391">
        <v>3.4872367136281217E-2</v>
      </c>
      <c r="I4838" s="391">
        <v>1.7473043660203658</v>
      </c>
      <c r="J4838" s="391">
        <v>13.6671</v>
      </c>
      <c r="K4838" s="63" t="s">
        <v>69</v>
      </c>
      <c r="L4838" s="63" t="s">
        <v>69</v>
      </c>
      <c r="M4838" s="63" t="s">
        <v>242</v>
      </c>
      <c r="N4838" s="63" t="s">
        <v>62</v>
      </c>
      <c r="O4838" s="63" t="s">
        <v>70</v>
      </c>
      <c r="P4838" s="63" t="s">
        <v>90</v>
      </c>
      <c r="Q4838" s="63" t="s">
        <v>71</v>
      </c>
    </row>
    <row r="4839" spans="1:17">
      <c r="A4839" s="63" t="s">
        <v>69</v>
      </c>
      <c r="B4839" s="63" t="s">
        <v>10</v>
      </c>
      <c r="C4839" s="63" t="s">
        <v>10</v>
      </c>
      <c r="D4839" s="390">
        <v>45323</v>
      </c>
      <c r="E4839" s="63">
        <v>2</v>
      </c>
      <c r="F4839" s="63">
        <v>2024</v>
      </c>
      <c r="G4839" s="391">
        <v>50.105699999999999</v>
      </c>
      <c r="H4839" s="391">
        <v>8.2577765378713919E-2</v>
      </c>
      <c r="I4839" s="391">
        <v>4.1376167387362255</v>
      </c>
      <c r="J4839" s="391">
        <v>0.96299999999999997</v>
      </c>
      <c r="K4839" s="63" t="s">
        <v>69</v>
      </c>
      <c r="L4839" s="63" t="s">
        <v>69</v>
      </c>
      <c r="M4839" s="63" t="s">
        <v>242</v>
      </c>
      <c r="N4839" s="63" t="s">
        <v>62</v>
      </c>
      <c r="O4839" s="63" t="s">
        <v>70</v>
      </c>
      <c r="P4839" s="63" t="s">
        <v>90</v>
      </c>
      <c r="Q4839" s="63" t="s">
        <v>71</v>
      </c>
    </row>
    <row r="4840" spans="1:17">
      <c r="A4840" s="63" t="s">
        <v>69</v>
      </c>
      <c r="B4840" s="63" t="s">
        <v>10</v>
      </c>
      <c r="C4840" s="63" t="s">
        <v>10</v>
      </c>
      <c r="D4840" s="390">
        <v>45352</v>
      </c>
      <c r="E4840" s="63">
        <v>3</v>
      </c>
      <c r="F4840" s="63">
        <v>2024</v>
      </c>
      <c r="G4840" s="391">
        <v>50.105699999999999</v>
      </c>
      <c r="H4840" s="391">
        <v>8.2577765378713919E-2</v>
      </c>
      <c r="I4840" s="391">
        <v>4.1376167387362255</v>
      </c>
      <c r="J4840" s="391">
        <v>1</v>
      </c>
      <c r="K4840" s="63" t="s">
        <v>69</v>
      </c>
      <c r="L4840" s="63" t="s">
        <v>69</v>
      </c>
      <c r="M4840" s="63" t="s">
        <v>242</v>
      </c>
      <c r="N4840" s="63" t="s">
        <v>62</v>
      </c>
      <c r="O4840" s="63" t="s">
        <v>70</v>
      </c>
      <c r="P4840" s="63" t="s">
        <v>90</v>
      </c>
      <c r="Q4840" s="63" t="s">
        <v>71</v>
      </c>
    </row>
    <row r="4841" spans="1:17">
      <c r="A4841" s="63" t="s">
        <v>69</v>
      </c>
      <c r="B4841" s="63" t="s">
        <v>10</v>
      </c>
      <c r="C4841" s="63" t="s">
        <v>10</v>
      </c>
      <c r="D4841" s="390">
        <v>45383</v>
      </c>
      <c r="E4841" s="63">
        <v>4</v>
      </c>
      <c r="F4841" s="63">
        <v>2024</v>
      </c>
      <c r="G4841" s="391">
        <v>50.105699999999999</v>
      </c>
      <c r="H4841" s="391">
        <v>8.3333333333333329E-2</v>
      </c>
      <c r="I4841" s="391">
        <v>4.1754749999999996</v>
      </c>
      <c r="J4841" s="391">
        <v>0.57377599999999995</v>
      </c>
      <c r="K4841" s="63" t="s">
        <v>69</v>
      </c>
      <c r="L4841" s="63" t="s">
        <v>69</v>
      </c>
      <c r="M4841" s="63" t="s">
        <v>242</v>
      </c>
      <c r="N4841" s="63" t="s">
        <v>62</v>
      </c>
      <c r="O4841" s="63" t="s">
        <v>70</v>
      </c>
      <c r="P4841" s="63" t="s">
        <v>90</v>
      </c>
      <c r="Q4841" s="63" t="s">
        <v>71</v>
      </c>
    </row>
    <row r="4842" spans="1:17">
      <c r="A4842" s="63" t="s">
        <v>69</v>
      </c>
      <c r="B4842" s="63" t="s">
        <v>10</v>
      </c>
      <c r="C4842" s="63" t="s">
        <v>10</v>
      </c>
      <c r="D4842" s="390">
        <v>45413</v>
      </c>
      <c r="E4842" s="63">
        <v>5</v>
      </c>
      <c r="F4842" s="63">
        <v>2024</v>
      </c>
      <c r="G4842" s="391">
        <v>50.105699999999999</v>
      </c>
      <c r="H4842" s="391">
        <v>8.3333333333333329E-2</v>
      </c>
      <c r="I4842" s="391">
        <v>4.1754749999999996</v>
      </c>
      <c r="J4842" s="391">
        <v>1</v>
      </c>
      <c r="K4842" s="63" t="s">
        <v>69</v>
      </c>
      <c r="L4842" s="63" t="s">
        <v>69</v>
      </c>
      <c r="M4842" s="63" t="s">
        <v>242</v>
      </c>
      <c r="N4842" s="63" t="s">
        <v>62</v>
      </c>
      <c r="O4842" s="63" t="s">
        <v>70</v>
      </c>
      <c r="P4842" s="63" t="s">
        <v>90</v>
      </c>
      <c r="Q4842" s="63" t="s">
        <v>71</v>
      </c>
    </row>
    <row r="4843" spans="1:17">
      <c r="A4843" s="63" t="s">
        <v>69</v>
      </c>
      <c r="B4843" s="63" t="s">
        <v>10</v>
      </c>
      <c r="C4843" s="63" t="s">
        <v>10</v>
      </c>
      <c r="D4843" s="390">
        <v>45444</v>
      </c>
      <c r="E4843" s="63">
        <v>6</v>
      </c>
      <c r="F4843" s="63">
        <v>2024</v>
      </c>
      <c r="G4843" s="391">
        <v>50.105699999999999</v>
      </c>
      <c r="H4843" s="391">
        <v>8.3333333333333329E-2</v>
      </c>
      <c r="I4843" s="391">
        <v>4.1754749999999996</v>
      </c>
      <c r="J4843" s="391">
        <v>0.181005</v>
      </c>
      <c r="K4843" s="63" t="s">
        <v>69</v>
      </c>
      <c r="L4843" s="63" t="s">
        <v>69</v>
      </c>
      <c r="M4843" s="63" t="s">
        <v>242</v>
      </c>
      <c r="N4843" s="63" t="s">
        <v>62</v>
      </c>
      <c r="O4843" s="63" t="s">
        <v>70</v>
      </c>
      <c r="P4843" s="63" t="s">
        <v>90</v>
      </c>
      <c r="Q4843" s="63" t="s">
        <v>71</v>
      </c>
    </row>
    <row r="4844" spans="1:17">
      <c r="A4844" s="63" t="s">
        <v>69</v>
      </c>
      <c r="B4844" s="63" t="s">
        <v>10</v>
      </c>
      <c r="C4844" s="63" t="s">
        <v>10</v>
      </c>
      <c r="D4844" s="390">
        <v>45474</v>
      </c>
      <c r="E4844" s="63">
        <v>7</v>
      </c>
      <c r="F4844" s="63">
        <v>2024</v>
      </c>
      <c r="G4844" s="391">
        <v>50.105699999999999</v>
      </c>
      <c r="H4844" s="391">
        <v>8.3333333333333329E-2</v>
      </c>
      <c r="I4844" s="391">
        <v>4.1754749999999996</v>
      </c>
      <c r="J4844" s="391">
        <v>1.55</v>
      </c>
      <c r="K4844" s="63" t="s">
        <v>69</v>
      </c>
      <c r="L4844" s="63" t="s">
        <v>69</v>
      </c>
      <c r="M4844" s="63" t="s">
        <v>242</v>
      </c>
      <c r="N4844" s="63" t="s">
        <v>62</v>
      </c>
      <c r="O4844" s="63" t="s">
        <v>70</v>
      </c>
      <c r="P4844" s="63" t="s">
        <v>90</v>
      </c>
      <c r="Q4844" s="63" t="s">
        <v>71</v>
      </c>
    </row>
    <row r="4845" spans="1:17">
      <c r="A4845" s="63" t="s">
        <v>69</v>
      </c>
      <c r="B4845" s="63" t="s">
        <v>10</v>
      </c>
      <c r="C4845" s="63" t="s">
        <v>10</v>
      </c>
      <c r="D4845" s="390">
        <v>45505</v>
      </c>
      <c r="E4845" s="63">
        <v>8</v>
      </c>
      <c r="F4845" s="63">
        <v>2024</v>
      </c>
      <c r="G4845" s="391">
        <v>50.105699999999999</v>
      </c>
      <c r="H4845" s="391">
        <v>8.3333333333333329E-2</v>
      </c>
      <c r="I4845" s="391">
        <v>4.1754749999999996</v>
      </c>
      <c r="J4845" s="391">
        <v>6.9082515173590746</v>
      </c>
      <c r="K4845" s="63" t="s">
        <v>69</v>
      </c>
      <c r="L4845" s="63" t="s">
        <v>69</v>
      </c>
      <c r="M4845" s="63" t="s">
        <v>242</v>
      </c>
      <c r="N4845" s="63" t="s">
        <v>62</v>
      </c>
      <c r="O4845" s="63" t="s">
        <v>70</v>
      </c>
      <c r="P4845" s="63" t="s">
        <v>90</v>
      </c>
      <c r="Q4845" s="63" t="s">
        <v>71</v>
      </c>
    </row>
    <row r="4846" spans="1:17">
      <c r="A4846" s="63" t="s">
        <v>69</v>
      </c>
      <c r="B4846" s="63" t="s">
        <v>10</v>
      </c>
      <c r="C4846" s="63" t="s">
        <v>10</v>
      </c>
      <c r="D4846" s="390">
        <v>45536</v>
      </c>
      <c r="E4846" s="63">
        <v>9</v>
      </c>
      <c r="F4846" s="63">
        <v>2024</v>
      </c>
      <c r="G4846" s="391">
        <v>50.105699999999999</v>
      </c>
      <c r="H4846" s="391">
        <v>8.3333333333333329E-2</v>
      </c>
      <c r="J4846" s="391">
        <v>0.68</v>
      </c>
      <c r="K4846" s="63" t="s">
        <v>69</v>
      </c>
      <c r="L4846" s="63" t="s">
        <v>69</v>
      </c>
      <c r="M4846" s="63" t="s">
        <v>242</v>
      </c>
      <c r="N4846" s="63" t="s">
        <v>62</v>
      </c>
      <c r="O4846" s="63" t="s">
        <v>70</v>
      </c>
      <c r="P4846" s="63" t="s">
        <v>90</v>
      </c>
      <c r="Q4846" s="63" t="s">
        <v>71</v>
      </c>
    </row>
    <row r="4847" spans="1:17">
      <c r="A4847" s="63" t="s">
        <v>69</v>
      </c>
      <c r="B4847" s="63" t="s">
        <v>10</v>
      </c>
      <c r="C4847" s="63" t="s">
        <v>10</v>
      </c>
      <c r="D4847" s="390">
        <v>45566</v>
      </c>
      <c r="E4847" s="63">
        <v>10</v>
      </c>
      <c r="F4847" s="63">
        <v>2024</v>
      </c>
      <c r="G4847" s="391">
        <v>50.105699999999999</v>
      </c>
      <c r="H4847" s="391">
        <v>9.9999999999999992E-2</v>
      </c>
      <c r="J4847" s="391">
        <v>0</v>
      </c>
      <c r="K4847" s="63" t="s">
        <v>69</v>
      </c>
      <c r="L4847" s="63" t="s">
        <v>69</v>
      </c>
      <c r="M4847" s="63" t="s">
        <v>242</v>
      </c>
      <c r="N4847" s="63" t="s">
        <v>62</v>
      </c>
      <c r="O4847" s="63" t="s">
        <v>70</v>
      </c>
      <c r="P4847" s="63" t="s">
        <v>90</v>
      </c>
      <c r="Q4847" s="63" t="s">
        <v>71</v>
      </c>
    </row>
    <row r="4848" spans="1:17">
      <c r="A4848" s="63" t="s">
        <v>69</v>
      </c>
      <c r="B4848" s="63" t="s">
        <v>10</v>
      </c>
      <c r="C4848" s="63" t="s">
        <v>10</v>
      </c>
      <c r="D4848" s="390">
        <v>45597</v>
      </c>
      <c r="E4848" s="63">
        <v>11</v>
      </c>
      <c r="F4848" s="63">
        <v>2024</v>
      </c>
      <c r="G4848" s="391">
        <v>50.105699999999999</v>
      </c>
      <c r="H4848" s="391">
        <v>9.9999999999999992E-2</v>
      </c>
      <c r="J4848" s="391">
        <v>0</v>
      </c>
      <c r="K4848" s="63" t="s">
        <v>69</v>
      </c>
      <c r="L4848" s="63" t="s">
        <v>69</v>
      </c>
      <c r="M4848" s="63" t="s">
        <v>242</v>
      </c>
      <c r="N4848" s="63" t="s">
        <v>62</v>
      </c>
      <c r="O4848" s="63" t="s">
        <v>70</v>
      </c>
      <c r="P4848" s="63" t="s">
        <v>90</v>
      </c>
      <c r="Q4848" s="63" t="s">
        <v>71</v>
      </c>
    </row>
    <row r="4849" spans="1:17">
      <c r="A4849" s="63" t="s">
        <v>69</v>
      </c>
      <c r="B4849" s="63" t="s">
        <v>10</v>
      </c>
      <c r="C4849" s="63" t="s">
        <v>10</v>
      </c>
      <c r="D4849" s="390">
        <v>45627</v>
      </c>
      <c r="E4849" s="63">
        <v>12</v>
      </c>
      <c r="F4849" s="63">
        <v>2024</v>
      </c>
      <c r="G4849" s="391">
        <v>50.105699999999999</v>
      </c>
      <c r="H4849" s="391">
        <v>9.9999999999999992E-2</v>
      </c>
      <c r="J4849" s="391">
        <v>0</v>
      </c>
      <c r="K4849" s="63" t="s">
        <v>69</v>
      </c>
      <c r="L4849" s="63" t="s">
        <v>69</v>
      </c>
      <c r="M4849" s="63" t="s">
        <v>242</v>
      </c>
      <c r="N4849" s="63" t="s">
        <v>62</v>
      </c>
      <c r="O4849" s="63" t="s">
        <v>70</v>
      </c>
      <c r="P4849" s="63" t="s">
        <v>90</v>
      </c>
      <c r="Q4849" s="63" t="s">
        <v>71</v>
      </c>
    </row>
    <row r="4850" spans="1:17">
      <c r="A4850" s="63" t="s">
        <v>69</v>
      </c>
      <c r="B4850" s="63" t="s">
        <v>11</v>
      </c>
      <c r="C4850" s="63" t="s">
        <v>11</v>
      </c>
      <c r="D4850" s="390">
        <v>45292</v>
      </c>
      <c r="E4850" s="63">
        <v>1</v>
      </c>
      <c r="F4850" s="63">
        <v>2024</v>
      </c>
      <c r="G4850" s="391">
        <v>155.80320895666665</v>
      </c>
      <c r="H4850" s="391">
        <v>3.4872367136281217E-2</v>
      </c>
      <c r="I4850" s="391">
        <v>5.4332267037476178</v>
      </c>
      <c r="J4850" s="391">
        <v>15.378399999999999</v>
      </c>
      <c r="K4850" s="63" t="s">
        <v>69</v>
      </c>
      <c r="L4850" s="63" t="s">
        <v>69</v>
      </c>
      <c r="M4850" s="63" t="s">
        <v>242</v>
      </c>
      <c r="N4850" s="63" t="s">
        <v>62</v>
      </c>
      <c r="O4850" s="63" t="s">
        <v>70</v>
      </c>
      <c r="P4850" s="63" t="s">
        <v>90</v>
      </c>
      <c r="Q4850" s="63" t="s">
        <v>71</v>
      </c>
    </row>
    <row r="4851" spans="1:17">
      <c r="A4851" s="63" t="s">
        <v>69</v>
      </c>
      <c r="B4851" s="63" t="s">
        <v>11</v>
      </c>
      <c r="C4851" s="63" t="s">
        <v>11</v>
      </c>
      <c r="D4851" s="390">
        <v>45323</v>
      </c>
      <c r="E4851" s="63">
        <v>2</v>
      </c>
      <c r="F4851" s="63">
        <v>2024</v>
      </c>
      <c r="G4851" s="391">
        <v>155.80320895666665</v>
      </c>
      <c r="H4851" s="391">
        <v>8.2577765378713919E-2</v>
      </c>
      <c r="I4851" s="391">
        <v>12.865880834474357</v>
      </c>
      <c r="J4851" s="391">
        <v>6.2030000000000003</v>
      </c>
      <c r="K4851" s="63" t="s">
        <v>69</v>
      </c>
      <c r="L4851" s="63" t="s">
        <v>69</v>
      </c>
      <c r="M4851" s="63" t="s">
        <v>242</v>
      </c>
      <c r="N4851" s="63" t="s">
        <v>62</v>
      </c>
      <c r="O4851" s="63" t="s">
        <v>70</v>
      </c>
      <c r="P4851" s="63" t="s">
        <v>90</v>
      </c>
      <c r="Q4851" s="63" t="s">
        <v>71</v>
      </c>
    </row>
    <row r="4852" spans="1:17">
      <c r="A4852" s="63" t="s">
        <v>69</v>
      </c>
      <c r="B4852" s="63" t="s">
        <v>11</v>
      </c>
      <c r="C4852" s="63" t="s">
        <v>11</v>
      </c>
      <c r="D4852" s="390">
        <v>45352</v>
      </c>
      <c r="E4852" s="63">
        <v>3</v>
      </c>
      <c r="F4852" s="63">
        <v>2024</v>
      </c>
      <c r="G4852" s="391">
        <v>155.80320895666665</v>
      </c>
      <c r="H4852" s="391">
        <v>8.2577765378713919E-2</v>
      </c>
      <c r="I4852" s="391">
        <v>12.865880834474357</v>
      </c>
      <c r="J4852" s="391">
        <v>6.2</v>
      </c>
      <c r="K4852" s="63" t="s">
        <v>69</v>
      </c>
      <c r="L4852" s="63" t="s">
        <v>69</v>
      </c>
      <c r="M4852" s="63" t="s">
        <v>242</v>
      </c>
      <c r="N4852" s="63" t="s">
        <v>62</v>
      </c>
      <c r="O4852" s="63" t="s">
        <v>70</v>
      </c>
      <c r="P4852" s="63" t="s">
        <v>90</v>
      </c>
      <c r="Q4852" s="63" t="s">
        <v>71</v>
      </c>
    </row>
    <row r="4853" spans="1:17">
      <c r="A4853" s="63" t="s">
        <v>69</v>
      </c>
      <c r="B4853" s="63" t="s">
        <v>11</v>
      </c>
      <c r="C4853" s="63" t="s">
        <v>11</v>
      </c>
      <c r="D4853" s="390">
        <v>45383</v>
      </c>
      <c r="E4853" s="63">
        <v>4</v>
      </c>
      <c r="F4853" s="63">
        <v>2024</v>
      </c>
      <c r="G4853" s="391">
        <v>155.80320895666665</v>
      </c>
      <c r="H4853" s="391">
        <v>8.3333333333333329E-2</v>
      </c>
      <c r="I4853" s="391">
        <v>12.983600746388888</v>
      </c>
      <c r="J4853" s="391">
        <v>6.2031533487261692</v>
      </c>
      <c r="K4853" s="63" t="s">
        <v>69</v>
      </c>
      <c r="L4853" s="63" t="s">
        <v>69</v>
      </c>
      <c r="M4853" s="63" t="s">
        <v>242</v>
      </c>
      <c r="N4853" s="63" t="s">
        <v>62</v>
      </c>
      <c r="O4853" s="63" t="s">
        <v>70</v>
      </c>
      <c r="P4853" s="63" t="s">
        <v>90</v>
      </c>
      <c r="Q4853" s="63" t="s">
        <v>71</v>
      </c>
    </row>
    <row r="4854" spans="1:17">
      <c r="A4854" s="63" t="s">
        <v>69</v>
      </c>
      <c r="B4854" s="63" t="s">
        <v>11</v>
      </c>
      <c r="C4854" s="63" t="s">
        <v>11</v>
      </c>
      <c r="D4854" s="390">
        <v>45413</v>
      </c>
      <c r="E4854" s="63">
        <v>5</v>
      </c>
      <c r="F4854" s="63">
        <v>2024</v>
      </c>
      <c r="G4854" s="391">
        <v>155.80320895666665</v>
      </c>
      <c r="H4854" s="391">
        <v>8.3333333333333329E-2</v>
      </c>
      <c r="I4854" s="391">
        <v>12.983600746388888</v>
      </c>
      <c r="J4854" s="391">
        <v>6.2</v>
      </c>
      <c r="K4854" s="63" t="s">
        <v>69</v>
      </c>
      <c r="L4854" s="63" t="s">
        <v>69</v>
      </c>
      <c r="M4854" s="63" t="s">
        <v>242</v>
      </c>
      <c r="N4854" s="63" t="s">
        <v>62</v>
      </c>
      <c r="O4854" s="63" t="s">
        <v>70</v>
      </c>
      <c r="P4854" s="63" t="s">
        <v>90</v>
      </c>
      <c r="Q4854" s="63" t="s">
        <v>71</v>
      </c>
    </row>
    <row r="4855" spans="1:17">
      <c r="A4855" s="63" t="s">
        <v>69</v>
      </c>
      <c r="B4855" s="63" t="s">
        <v>11</v>
      </c>
      <c r="C4855" s="63" t="s">
        <v>11</v>
      </c>
      <c r="D4855" s="390">
        <v>45444</v>
      </c>
      <c r="E4855" s="63">
        <v>6</v>
      </c>
      <c r="F4855" s="63">
        <v>2024</v>
      </c>
      <c r="G4855" s="391">
        <v>155.80320895666665</v>
      </c>
      <c r="H4855" s="391">
        <v>8.3333333333333329E-2</v>
      </c>
      <c r="I4855" s="391">
        <v>12.983600746388888</v>
      </c>
      <c r="J4855" s="391">
        <v>4.6739453321820505</v>
      </c>
      <c r="K4855" s="63" t="s">
        <v>69</v>
      </c>
      <c r="L4855" s="63" t="s">
        <v>69</v>
      </c>
      <c r="M4855" s="63" t="s">
        <v>242</v>
      </c>
      <c r="N4855" s="63" t="s">
        <v>62</v>
      </c>
      <c r="O4855" s="63" t="s">
        <v>70</v>
      </c>
      <c r="P4855" s="63" t="s">
        <v>90</v>
      </c>
      <c r="Q4855" s="63" t="s">
        <v>71</v>
      </c>
    </row>
    <row r="4856" spans="1:17">
      <c r="A4856" s="63" t="s">
        <v>69</v>
      </c>
      <c r="B4856" s="63" t="s">
        <v>11</v>
      </c>
      <c r="C4856" s="63" t="s">
        <v>11</v>
      </c>
      <c r="D4856" s="390">
        <v>45474</v>
      </c>
      <c r="E4856" s="63">
        <v>7</v>
      </c>
      <c r="F4856" s="63">
        <v>2024</v>
      </c>
      <c r="G4856" s="391">
        <v>155.80320895666665</v>
      </c>
      <c r="H4856" s="391">
        <v>8.3333333333333329E-2</v>
      </c>
      <c r="I4856" s="391">
        <v>12.983600746388888</v>
      </c>
      <c r="J4856" s="391">
        <v>21.52</v>
      </c>
      <c r="K4856" s="63" t="s">
        <v>69</v>
      </c>
      <c r="L4856" s="63" t="s">
        <v>69</v>
      </c>
      <c r="M4856" s="63" t="s">
        <v>242</v>
      </c>
      <c r="N4856" s="63" t="s">
        <v>62</v>
      </c>
      <c r="O4856" s="63" t="s">
        <v>70</v>
      </c>
      <c r="P4856" s="63" t="s">
        <v>90</v>
      </c>
      <c r="Q4856" s="63" t="s">
        <v>71</v>
      </c>
    </row>
    <row r="4857" spans="1:17">
      <c r="A4857" s="63" t="s">
        <v>69</v>
      </c>
      <c r="B4857" s="63" t="s">
        <v>11</v>
      </c>
      <c r="C4857" s="63" t="s">
        <v>11</v>
      </c>
      <c r="D4857" s="390">
        <v>45505</v>
      </c>
      <c r="E4857" s="63">
        <v>8</v>
      </c>
      <c r="F4857" s="63">
        <v>2024</v>
      </c>
      <c r="G4857" s="391">
        <v>155.80320895666665</v>
      </c>
      <c r="H4857" s="391">
        <v>8.3333333333333329E-2</v>
      </c>
      <c r="I4857" s="391">
        <v>12.983600746388888</v>
      </c>
      <c r="J4857" s="391">
        <v>32.059733597657768</v>
      </c>
      <c r="K4857" s="63" t="s">
        <v>69</v>
      </c>
      <c r="L4857" s="63" t="s">
        <v>69</v>
      </c>
      <c r="M4857" s="63" t="s">
        <v>242</v>
      </c>
      <c r="N4857" s="63" t="s">
        <v>62</v>
      </c>
      <c r="O4857" s="63" t="s">
        <v>70</v>
      </c>
      <c r="P4857" s="63" t="s">
        <v>90</v>
      </c>
      <c r="Q4857" s="63" t="s">
        <v>71</v>
      </c>
    </row>
    <row r="4858" spans="1:17">
      <c r="A4858" s="63" t="s">
        <v>69</v>
      </c>
      <c r="B4858" s="63" t="s">
        <v>11</v>
      </c>
      <c r="C4858" s="63" t="s">
        <v>11</v>
      </c>
      <c r="D4858" s="390">
        <v>45536</v>
      </c>
      <c r="E4858" s="63">
        <v>9</v>
      </c>
      <c r="F4858" s="63">
        <v>2024</v>
      </c>
      <c r="G4858" s="391">
        <v>155.80320895666665</v>
      </c>
      <c r="H4858" s="391">
        <v>8.3333333333333329E-2</v>
      </c>
      <c r="J4858" s="391">
        <v>7.69</v>
      </c>
      <c r="K4858" s="63" t="s">
        <v>69</v>
      </c>
      <c r="L4858" s="63" t="s">
        <v>69</v>
      </c>
      <c r="M4858" s="63" t="s">
        <v>242</v>
      </c>
      <c r="N4858" s="63" t="s">
        <v>62</v>
      </c>
      <c r="O4858" s="63" t="s">
        <v>70</v>
      </c>
      <c r="P4858" s="63" t="s">
        <v>90</v>
      </c>
      <c r="Q4858" s="63" t="s">
        <v>71</v>
      </c>
    </row>
    <row r="4859" spans="1:17">
      <c r="A4859" s="63" t="s">
        <v>69</v>
      </c>
      <c r="B4859" s="63" t="s">
        <v>11</v>
      </c>
      <c r="C4859" s="63" t="s">
        <v>11</v>
      </c>
      <c r="D4859" s="390">
        <v>45566</v>
      </c>
      <c r="E4859" s="63">
        <v>10</v>
      </c>
      <c r="F4859" s="63">
        <v>2024</v>
      </c>
      <c r="G4859" s="391">
        <v>155.80320895666665</v>
      </c>
      <c r="H4859" s="391">
        <v>9.9999999999999992E-2</v>
      </c>
      <c r="J4859" s="391">
        <v>0</v>
      </c>
      <c r="K4859" s="63" t="s">
        <v>69</v>
      </c>
      <c r="L4859" s="63" t="s">
        <v>69</v>
      </c>
      <c r="M4859" s="63" t="s">
        <v>242</v>
      </c>
      <c r="N4859" s="63" t="s">
        <v>62</v>
      </c>
      <c r="O4859" s="63" t="s">
        <v>70</v>
      </c>
      <c r="P4859" s="63" t="s">
        <v>90</v>
      </c>
      <c r="Q4859" s="63" t="s">
        <v>71</v>
      </c>
    </row>
    <row r="4860" spans="1:17">
      <c r="A4860" s="63" t="s">
        <v>69</v>
      </c>
      <c r="B4860" s="63" t="s">
        <v>11</v>
      </c>
      <c r="C4860" s="63" t="s">
        <v>11</v>
      </c>
      <c r="D4860" s="390">
        <v>45597</v>
      </c>
      <c r="E4860" s="63">
        <v>11</v>
      </c>
      <c r="F4860" s="63">
        <v>2024</v>
      </c>
      <c r="G4860" s="391">
        <v>155.80320895666665</v>
      </c>
      <c r="H4860" s="391">
        <v>9.9999999999999992E-2</v>
      </c>
      <c r="J4860" s="391">
        <v>0</v>
      </c>
      <c r="K4860" s="63" t="s">
        <v>69</v>
      </c>
      <c r="L4860" s="63" t="s">
        <v>69</v>
      </c>
      <c r="M4860" s="63" t="s">
        <v>242</v>
      </c>
      <c r="N4860" s="63" t="s">
        <v>62</v>
      </c>
      <c r="O4860" s="63" t="s">
        <v>70</v>
      </c>
      <c r="P4860" s="63" t="s">
        <v>90</v>
      </c>
      <c r="Q4860" s="63" t="s">
        <v>71</v>
      </c>
    </row>
    <row r="4861" spans="1:17">
      <c r="A4861" s="63" t="s">
        <v>69</v>
      </c>
      <c r="B4861" s="63" t="s">
        <v>11</v>
      </c>
      <c r="C4861" s="63" t="s">
        <v>11</v>
      </c>
      <c r="D4861" s="390">
        <v>45627</v>
      </c>
      <c r="E4861" s="63">
        <v>12</v>
      </c>
      <c r="F4861" s="63">
        <v>2024</v>
      </c>
      <c r="G4861" s="391">
        <v>155.80320895666665</v>
      </c>
      <c r="H4861" s="391">
        <v>9.9999999999999992E-2</v>
      </c>
      <c r="J4861" s="391">
        <v>0</v>
      </c>
      <c r="K4861" s="63" t="s">
        <v>69</v>
      </c>
      <c r="L4861" s="63" t="s">
        <v>69</v>
      </c>
      <c r="M4861" s="63" t="s">
        <v>242</v>
      </c>
      <c r="N4861" s="63" t="s">
        <v>62</v>
      </c>
      <c r="O4861" s="63" t="s">
        <v>70</v>
      </c>
      <c r="P4861" s="63" t="s">
        <v>90</v>
      </c>
      <c r="Q4861" s="63" t="s">
        <v>71</v>
      </c>
    </row>
    <row r="4862" spans="1:17">
      <c r="A4862" s="63" t="s">
        <v>69</v>
      </c>
      <c r="B4862" s="63" t="s">
        <v>12</v>
      </c>
      <c r="C4862" s="63" t="s">
        <v>12</v>
      </c>
      <c r="D4862" s="390">
        <v>45292</v>
      </c>
      <c r="E4862" s="63">
        <v>1</v>
      </c>
      <c r="F4862" s="63">
        <v>2024</v>
      </c>
      <c r="G4862" s="391">
        <v>58.451279999999997</v>
      </c>
      <c r="H4862" s="391">
        <v>3.4872367136281217E-2</v>
      </c>
      <c r="I4862" s="391">
        <v>2.0383344957455716</v>
      </c>
      <c r="J4862" s="391">
        <v>34.230899999999998</v>
      </c>
      <c r="K4862" s="63" t="s">
        <v>69</v>
      </c>
      <c r="L4862" s="63" t="s">
        <v>69</v>
      </c>
      <c r="M4862" s="63" t="s">
        <v>242</v>
      </c>
      <c r="N4862" s="63" t="s">
        <v>62</v>
      </c>
      <c r="O4862" s="63" t="s">
        <v>70</v>
      </c>
      <c r="P4862" s="63" t="s">
        <v>90</v>
      </c>
      <c r="Q4862" s="63" t="s">
        <v>71</v>
      </c>
    </row>
    <row r="4863" spans="1:17">
      <c r="A4863" s="63" t="s">
        <v>69</v>
      </c>
      <c r="B4863" s="63" t="s">
        <v>12</v>
      </c>
      <c r="C4863" s="63" t="s">
        <v>12</v>
      </c>
      <c r="D4863" s="390">
        <v>45323</v>
      </c>
      <c r="E4863" s="63">
        <v>2</v>
      </c>
      <c r="F4863" s="63">
        <v>2024</v>
      </c>
      <c r="G4863" s="391">
        <v>58.451279999999997</v>
      </c>
      <c r="H4863" s="391">
        <v>8.2577765378713919E-2</v>
      </c>
      <c r="I4863" s="391">
        <v>4.8267760859255127</v>
      </c>
      <c r="J4863" s="391">
        <v>10.855</v>
      </c>
      <c r="K4863" s="63" t="s">
        <v>69</v>
      </c>
      <c r="L4863" s="63" t="s">
        <v>69</v>
      </c>
      <c r="M4863" s="63" t="s">
        <v>242</v>
      </c>
      <c r="N4863" s="63" t="s">
        <v>62</v>
      </c>
      <c r="O4863" s="63" t="s">
        <v>70</v>
      </c>
      <c r="P4863" s="63" t="s">
        <v>90</v>
      </c>
      <c r="Q4863" s="63" t="s">
        <v>71</v>
      </c>
    </row>
    <row r="4864" spans="1:17">
      <c r="A4864" s="63" t="s">
        <v>69</v>
      </c>
      <c r="B4864" s="63" t="s">
        <v>12</v>
      </c>
      <c r="C4864" s="63" t="s">
        <v>12</v>
      </c>
      <c r="D4864" s="390">
        <v>45352</v>
      </c>
      <c r="E4864" s="63">
        <v>3</v>
      </c>
      <c r="F4864" s="63">
        <v>2024</v>
      </c>
      <c r="G4864" s="391">
        <v>58.451279999999997</v>
      </c>
      <c r="H4864" s="391">
        <v>8.2577765378713919E-2</v>
      </c>
      <c r="I4864" s="391">
        <v>4.8267760859255127</v>
      </c>
      <c r="J4864" s="391">
        <v>3.86</v>
      </c>
      <c r="K4864" s="63" t="s">
        <v>69</v>
      </c>
      <c r="L4864" s="63" t="s">
        <v>69</v>
      </c>
      <c r="M4864" s="63" t="s">
        <v>242</v>
      </c>
      <c r="N4864" s="63" t="s">
        <v>62</v>
      </c>
      <c r="O4864" s="63" t="s">
        <v>70</v>
      </c>
      <c r="P4864" s="63" t="s">
        <v>90</v>
      </c>
      <c r="Q4864" s="63" t="s">
        <v>71</v>
      </c>
    </row>
    <row r="4865" spans="1:17">
      <c r="A4865" s="63" t="s">
        <v>69</v>
      </c>
      <c r="B4865" s="63" t="s">
        <v>12</v>
      </c>
      <c r="C4865" s="63" t="s">
        <v>12</v>
      </c>
      <c r="D4865" s="390">
        <v>45383</v>
      </c>
      <c r="E4865" s="63">
        <v>4</v>
      </c>
      <c r="F4865" s="63">
        <v>2024</v>
      </c>
      <c r="G4865" s="391">
        <v>58.451279999999997</v>
      </c>
      <c r="H4865" s="391">
        <v>8.3333333333333329E-2</v>
      </c>
      <c r="I4865" s="391">
        <v>4.8709399999999992</v>
      </c>
      <c r="J4865" s="391">
        <v>0</v>
      </c>
      <c r="K4865" s="63" t="s">
        <v>69</v>
      </c>
      <c r="L4865" s="63" t="s">
        <v>69</v>
      </c>
      <c r="M4865" s="63" t="s">
        <v>242</v>
      </c>
      <c r="N4865" s="63" t="s">
        <v>62</v>
      </c>
      <c r="O4865" s="63" t="s">
        <v>70</v>
      </c>
      <c r="P4865" s="63" t="s">
        <v>90</v>
      </c>
      <c r="Q4865" s="63" t="s">
        <v>71</v>
      </c>
    </row>
    <row r="4866" spans="1:17">
      <c r="A4866" s="63" t="s">
        <v>69</v>
      </c>
      <c r="B4866" s="63" t="s">
        <v>12</v>
      </c>
      <c r="C4866" s="63" t="s">
        <v>12</v>
      </c>
      <c r="D4866" s="390">
        <v>45413</v>
      </c>
      <c r="E4866" s="63">
        <v>5</v>
      </c>
      <c r="F4866" s="63">
        <v>2024</v>
      </c>
      <c r="G4866" s="391">
        <v>58.451279999999997</v>
      </c>
      <c r="H4866" s="391">
        <v>8.3333333333333329E-2</v>
      </c>
      <c r="I4866" s="391">
        <v>4.8709399999999992</v>
      </c>
      <c r="J4866" s="391">
        <v>15.45</v>
      </c>
      <c r="K4866" s="63" t="s">
        <v>69</v>
      </c>
      <c r="L4866" s="63" t="s">
        <v>69</v>
      </c>
      <c r="M4866" s="63" t="s">
        <v>242</v>
      </c>
      <c r="N4866" s="63" t="s">
        <v>62</v>
      </c>
      <c r="O4866" s="63" t="s">
        <v>70</v>
      </c>
      <c r="P4866" s="63" t="s">
        <v>90</v>
      </c>
      <c r="Q4866" s="63" t="s">
        <v>71</v>
      </c>
    </row>
    <row r="4867" spans="1:17">
      <c r="A4867" s="63" t="s">
        <v>69</v>
      </c>
      <c r="B4867" s="63" t="s">
        <v>12</v>
      </c>
      <c r="C4867" s="63" t="s">
        <v>12</v>
      </c>
      <c r="D4867" s="390">
        <v>45444</v>
      </c>
      <c r="E4867" s="63">
        <v>6</v>
      </c>
      <c r="F4867" s="63">
        <v>2024</v>
      </c>
      <c r="G4867" s="391">
        <v>58.451279999999997</v>
      </c>
      <c r="H4867" s="391">
        <v>8.3333333333333329E-2</v>
      </c>
      <c r="I4867" s="391">
        <v>4.8709399999999992</v>
      </c>
      <c r="J4867" s="391">
        <v>0</v>
      </c>
      <c r="K4867" s="63" t="s">
        <v>69</v>
      </c>
      <c r="L4867" s="63" t="s">
        <v>69</v>
      </c>
      <c r="M4867" s="63" t="s">
        <v>242</v>
      </c>
      <c r="N4867" s="63" t="s">
        <v>62</v>
      </c>
      <c r="O4867" s="63" t="s">
        <v>70</v>
      </c>
      <c r="P4867" s="63" t="s">
        <v>90</v>
      </c>
      <c r="Q4867" s="63" t="s">
        <v>71</v>
      </c>
    </row>
    <row r="4868" spans="1:17">
      <c r="A4868" s="63" t="s">
        <v>69</v>
      </c>
      <c r="B4868" s="63" t="s">
        <v>12</v>
      </c>
      <c r="C4868" s="63" t="s">
        <v>12</v>
      </c>
      <c r="D4868" s="390">
        <v>45474</v>
      </c>
      <c r="E4868" s="63">
        <v>7</v>
      </c>
      <c r="F4868" s="63">
        <v>2024</v>
      </c>
      <c r="G4868" s="391">
        <v>58.451279999999997</v>
      </c>
      <c r="H4868" s="391">
        <v>8.3333333333333329E-2</v>
      </c>
      <c r="I4868" s="391">
        <v>4.8709399999999992</v>
      </c>
      <c r="J4868" s="391">
        <v>0</v>
      </c>
      <c r="K4868" s="63" t="s">
        <v>69</v>
      </c>
      <c r="L4868" s="63" t="s">
        <v>69</v>
      </c>
      <c r="M4868" s="63" t="s">
        <v>242</v>
      </c>
      <c r="N4868" s="63" t="s">
        <v>62</v>
      </c>
      <c r="O4868" s="63" t="s">
        <v>70</v>
      </c>
      <c r="P4868" s="63" t="s">
        <v>90</v>
      </c>
      <c r="Q4868" s="63" t="s">
        <v>71</v>
      </c>
    </row>
    <row r="4869" spans="1:17">
      <c r="A4869" s="63" t="s">
        <v>69</v>
      </c>
      <c r="B4869" s="63" t="s">
        <v>12</v>
      </c>
      <c r="C4869" s="63" t="s">
        <v>12</v>
      </c>
      <c r="D4869" s="390">
        <v>45505</v>
      </c>
      <c r="E4869" s="63">
        <v>8</v>
      </c>
      <c r="F4869" s="63">
        <v>2024</v>
      </c>
      <c r="G4869" s="391">
        <v>58.451279999999997</v>
      </c>
      <c r="H4869" s="391">
        <v>8.3333333333333329E-2</v>
      </c>
      <c r="I4869" s="391">
        <v>4.8709399999999992</v>
      </c>
      <c r="J4869" s="391">
        <v>15.45</v>
      </c>
      <c r="K4869" s="63" t="s">
        <v>69</v>
      </c>
      <c r="L4869" s="63" t="s">
        <v>69</v>
      </c>
      <c r="M4869" s="63" t="s">
        <v>242</v>
      </c>
      <c r="N4869" s="63" t="s">
        <v>62</v>
      </c>
      <c r="O4869" s="63" t="s">
        <v>70</v>
      </c>
      <c r="P4869" s="63" t="s">
        <v>90</v>
      </c>
      <c r="Q4869" s="63" t="s">
        <v>71</v>
      </c>
    </row>
    <row r="4870" spans="1:17">
      <c r="A4870" s="63" t="s">
        <v>69</v>
      </c>
      <c r="B4870" s="63" t="s">
        <v>12</v>
      </c>
      <c r="C4870" s="63" t="s">
        <v>12</v>
      </c>
      <c r="D4870" s="390">
        <v>45536</v>
      </c>
      <c r="E4870" s="63">
        <v>9</v>
      </c>
      <c r="F4870" s="63">
        <v>2024</v>
      </c>
      <c r="G4870" s="391">
        <v>58.451279999999997</v>
      </c>
      <c r="H4870" s="391">
        <v>8.3333333333333329E-2</v>
      </c>
      <c r="J4870" s="391">
        <v>0</v>
      </c>
      <c r="K4870" s="63" t="s">
        <v>69</v>
      </c>
      <c r="L4870" s="63" t="s">
        <v>69</v>
      </c>
      <c r="M4870" s="63" t="s">
        <v>242</v>
      </c>
      <c r="N4870" s="63" t="s">
        <v>62</v>
      </c>
      <c r="O4870" s="63" t="s">
        <v>70</v>
      </c>
      <c r="P4870" s="63" t="s">
        <v>90</v>
      </c>
      <c r="Q4870" s="63" t="s">
        <v>71</v>
      </c>
    </row>
    <row r="4871" spans="1:17">
      <c r="A4871" s="63" t="s">
        <v>69</v>
      </c>
      <c r="B4871" s="63" t="s">
        <v>12</v>
      </c>
      <c r="C4871" s="63" t="s">
        <v>12</v>
      </c>
      <c r="D4871" s="390">
        <v>45566</v>
      </c>
      <c r="E4871" s="63">
        <v>10</v>
      </c>
      <c r="F4871" s="63">
        <v>2024</v>
      </c>
      <c r="G4871" s="391">
        <v>58.451279999999997</v>
      </c>
      <c r="H4871" s="391">
        <v>9.9999999999999992E-2</v>
      </c>
      <c r="J4871" s="391">
        <v>0</v>
      </c>
      <c r="K4871" s="63" t="s">
        <v>69</v>
      </c>
      <c r="L4871" s="63" t="s">
        <v>69</v>
      </c>
      <c r="M4871" s="63" t="s">
        <v>242</v>
      </c>
      <c r="N4871" s="63" t="s">
        <v>62</v>
      </c>
      <c r="O4871" s="63" t="s">
        <v>70</v>
      </c>
      <c r="P4871" s="63" t="s">
        <v>90</v>
      </c>
      <c r="Q4871" s="63" t="s">
        <v>71</v>
      </c>
    </row>
    <row r="4872" spans="1:17">
      <c r="A4872" s="63" t="s">
        <v>69</v>
      </c>
      <c r="B4872" s="63" t="s">
        <v>12</v>
      </c>
      <c r="C4872" s="63" t="s">
        <v>12</v>
      </c>
      <c r="D4872" s="390">
        <v>45597</v>
      </c>
      <c r="E4872" s="63">
        <v>11</v>
      </c>
      <c r="F4872" s="63">
        <v>2024</v>
      </c>
      <c r="G4872" s="391">
        <v>58.451279999999997</v>
      </c>
      <c r="H4872" s="391">
        <v>9.9999999999999992E-2</v>
      </c>
      <c r="J4872" s="391">
        <v>0</v>
      </c>
      <c r="K4872" s="63" t="s">
        <v>69</v>
      </c>
      <c r="L4872" s="63" t="s">
        <v>69</v>
      </c>
      <c r="M4872" s="63" t="s">
        <v>242</v>
      </c>
      <c r="N4872" s="63" t="s">
        <v>62</v>
      </c>
      <c r="O4872" s="63" t="s">
        <v>70</v>
      </c>
      <c r="P4872" s="63" t="s">
        <v>90</v>
      </c>
      <c r="Q4872" s="63" t="s">
        <v>71</v>
      </c>
    </row>
    <row r="4873" spans="1:17">
      <c r="A4873" s="63" t="s">
        <v>69</v>
      </c>
      <c r="B4873" s="63" t="s">
        <v>12</v>
      </c>
      <c r="C4873" s="63" t="s">
        <v>12</v>
      </c>
      <c r="D4873" s="390">
        <v>45627</v>
      </c>
      <c r="E4873" s="63">
        <v>12</v>
      </c>
      <c r="F4873" s="63">
        <v>2024</v>
      </c>
      <c r="G4873" s="391">
        <v>58.451279999999997</v>
      </c>
      <c r="H4873" s="391">
        <v>9.9999999999999992E-2</v>
      </c>
      <c r="J4873" s="391">
        <v>0</v>
      </c>
      <c r="K4873" s="63" t="s">
        <v>69</v>
      </c>
      <c r="L4873" s="63" t="s">
        <v>69</v>
      </c>
      <c r="M4873" s="63" t="s">
        <v>242</v>
      </c>
      <c r="N4873" s="63" t="s">
        <v>62</v>
      </c>
      <c r="O4873" s="63" t="s">
        <v>70</v>
      </c>
      <c r="P4873" s="63" t="s">
        <v>90</v>
      </c>
      <c r="Q4873" s="63" t="s">
        <v>71</v>
      </c>
    </row>
    <row r="4874" spans="1:17">
      <c r="A4874" s="63" t="s">
        <v>69</v>
      </c>
      <c r="B4874" s="63" t="s">
        <v>15</v>
      </c>
      <c r="C4874" s="63" t="s">
        <v>15</v>
      </c>
      <c r="D4874" s="390">
        <v>45292</v>
      </c>
      <c r="E4874" s="63">
        <v>1</v>
      </c>
      <c r="F4874" s="63">
        <v>2024</v>
      </c>
      <c r="G4874" s="391">
        <v>5.12</v>
      </c>
      <c r="H4874" s="391">
        <v>3.4872367136281217E-2</v>
      </c>
      <c r="I4874" s="391">
        <v>0.17854651973775984</v>
      </c>
      <c r="J4874" s="391">
        <v>0</v>
      </c>
      <c r="K4874" s="63" t="s">
        <v>69</v>
      </c>
      <c r="L4874" s="63" t="s">
        <v>69</v>
      </c>
      <c r="M4874" s="63" t="s">
        <v>242</v>
      </c>
      <c r="N4874" s="63" t="s">
        <v>62</v>
      </c>
      <c r="O4874" s="63" t="s">
        <v>70</v>
      </c>
      <c r="P4874" s="63" t="s">
        <v>90</v>
      </c>
      <c r="Q4874" s="63" t="s">
        <v>71</v>
      </c>
    </row>
    <row r="4875" spans="1:17">
      <c r="A4875" s="63" t="s">
        <v>69</v>
      </c>
      <c r="B4875" s="63" t="s">
        <v>15</v>
      </c>
      <c r="C4875" s="63" t="s">
        <v>15</v>
      </c>
      <c r="D4875" s="390">
        <v>45323</v>
      </c>
      <c r="E4875" s="63">
        <v>2</v>
      </c>
      <c r="F4875" s="63">
        <v>2024</v>
      </c>
      <c r="G4875" s="391">
        <v>5.12</v>
      </c>
      <c r="H4875" s="391">
        <v>8.2577765378713919E-2</v>
      </c>
      <c r="I4875" s="391">
        <v>0.42279815873901527</v>
      </c>
      <c r="J4875" s="391">
        <v>0</v>
      </c>
      <c r="K4875" s="63" t="s">
        <v>69</v>
      </c>
      <c r="L4875" s="63" t="s">
        <v>69</v>
      </c>
      <c r="M4875" s="63" t="s">
        <v>242</v>
      </c>
      <c r="N4875" s="63" t="s">
        <v>62</v>
      </c>
      <c r="O4875" s="63" t="s">
        <v>70</v>
      </c>
      <c r="P4875" s="63" t="s">
        <v>90</v>
      </c>
      <c r="Q4875" s="63" t="s">
        <v>71</v>
      </c>
    </row>
    <row r="4876" spans="1:17">
      <c r="A4876" s="63" t="s">
        <v>69</v>
      </c>
      <c r="B4876" s="63" t="s">
        <v>15</v>
      </c>
      <c r="C4876" s="63" t="s">
        <v>15</v>
      </c>
      <c r="D4876" s="390">
        <v>45352</v>
      </c>
      <c r="E4876" s="63">
        <v>3</v>
      </c>
      <c r="F4876" s="63">
        <v>2024</v>
      </c>
      <c r="G4876" s="391">
        <v>5.12</v>
      </c>
      <c r="H4876" s="391">
        <v>8.2577765378713919E-2</v>
      </c>
      <c r="I4876" s="391">
        <v>0.42279815873901527</v>
      </c>
      <c r="J4876" s="391">
        <v>0</v>
      </c>
      <c r="K4876" s="63" t="s">
        <v>69</v>
      </c>
      <c r="L4876" s="63" t="s">
        <v>69</v>
      </c>
      <c r="M4876" s="63" t="s">
        <v>242</v>
      </c>
      <c r="N4876" s="63" t="s">
        <v>62</v>
      </c>
      <c r="O4876" s="63" t="s">
        <v>70</v>
      </c>
      <c r="P4876" s="63" t="s">
        <v>90</v>
      </c>
      <c r="Q4876" s="63" t="s">
        <v>71</v>
      </c>
    </row>
    <row r="4877" spans="1:17">
      <c r="A4877" s="63" t="s">
        <v>69</v>
      </c>
      <c r="B4877" s="63" t="s">
        <v>15</v>
      </c>
      <c r="C4877" s="63" t="s">
        <v>15</v>
      </c>
      <c r="D4877" s="390">
        <v>45383</v>
      </c>
      <c r="E4877" s="63">
        <v>4</v>
      </c>
      <c r="F4877" s="63">
        <v>2024</v>
      </c>
      <c r="G4877" s="391">
        <v>5.12</v>
      </c>
      <c r="H4877" s="391">
        <v>8.3333333333333329E-2</v>
      </c>
      <c r="I4877" s="391">
        <v>0.42666666666666664</v>
      </c>
      <c r="J4877" s="391">
        <v>0</v>
      </c>
      <c r="K4877" s="63" t="s">
        <v>69</v>
      </c>
      <c r="L4877" s="63" t="s">
        <v>69</v>
      </c>
      <c r="M4877" s="63" t="s">
        <v>242</v>
      </c>
      <c r="N4877" s="63" t="s">
        <v>62</v>
      </c>
      <c r="O4877" s="63" t="s">
        <v>70</v>
      </c>
      <c r="P4877" s="63" t="s">
        <v>90</v>
      </c>
      <c r="Q4877" s="63" t="s">
        <v>71</v>
      </c>
    </row>
    <row r="4878" spans="1:17">
      <c r="A4878" s="63" t="s">
        <v>69</v>
      </c>
      <c r="B4878" s="63" t="s">
        <v>15</v>
      </c>
      <c r="C4878" s="63" t="s">
        <v>15</v>
      </c>
      <c r="D4878" s="390">
        <v>45413</v>
      </c>
      <c r="E4878" s="63">
        <v>5</v>
      </c>
      <c r="F4878" s="63">
        <v>2024</v>
      </c>
      <c r="G4878" s="391">
        <v>5.12</v>
      </c>
      <c r="H4878" s="391">
        <v>8.3333333333333329E-2</v>
      </c>
      <c r="I4878" s="391">
        <v>0.42666666666666664</v>
      </c>
      <c r="J4878" s="391">
        <v>0</v>
      </c>
      <c r="K4878" s="63" t="s">
        <v>69</v>
      </c>
      <c r="L4878" s="63" t="s">
        <v>69</v>
      </c>
      <c r="M4878" s="63" t="s">
        <v>242</v>
      </c>
      <c r="N4878" s="63" t="s">
        <v>62</v>
      </c>
      <c r="O4878" s="63" t="s">
        <v>70</v>
      </c>
      <c r="P4878" s="63" t="s">
        <v>90</v>
      </c>
      <c r="Q4878" s="63" t="s">
        <v>71</v>
      </c>
    </row>
    <row r="4879" spans="1:17">
      <c r="A4879" s="63" t="s">
        <v>69</v>
      </c>
      <c r="B4879" s="63" t="s">
        <v>15</v>
      </c>
      <c r="C4879" s="63" t="s">
        <v>15</v>
      </c>
      <c r="D4879" s="390">
        <v>45444</v>
      </c>
      <c r="E4879" s="63">
        <v>6</v>
      </c>
      <c r="F4879" s="63">
        <v>2024</v>
      </c>
      <c r="G4879" s="391">
        <v>5.12</v>
      </c>
      <c r="H4879" s="391">
        <v>8.3333333333333329E-2</v>
      </c>
      <c r="I4879" s="391">
        <v>0.42666666666666664</v>
      </c>
      <c r="J4879" s="391">
        <v>0</v>
      </c>
      <c r="K4879" s="63" t="s">
        <v>69</v>
      </c>
      <c r="L4879" s="63" t="s">
        <v>69</v>
      </c>
      <c r="M4879" s="63" t="s">
        <v>242</v>
      </c>
      <c r="N4879" s="63" t="s">
        <v>62</v>
      </c>
      <c r="O4879" s="63" t="s">
        <v>70</v>
      </c>
      <c r="P4879" s="63" t="s">
        <v>90</v>
      </c>
      <c r="Q4879" s="63" t="s">
        <v>71</v>
      </c>
    </row>
    <row r="4880" spans="1:17">
      <c r="A4880" s="63" t="s">
        <v>69</v>
      </c>
      <c r="B4880" s="63" t="s">
        <v>15</v>
      </c>
      <c r="C4880" s="63" t="s">
        <v>15</v>
      </c>
      <c r="D4880" s="390">
        <v>45474</v>
      </c>
      <c r="E4880" s="63">
        <v>7</v>
      </c>
      <c r="F4880" s="63">
        <v>2024</v>
      </c>
      <c r="G4880" s="391">
        <v>5.12</v>
      </c>
      <c r="H4880" s="391">
        <v>8.3333333333333329E-2</v>
      </c>
      <c r="I4880" s="391">
        <v>0.42666666666666664</v>
      </c>
      <c r="J4880" s="391">
        <v>0</v>
      </c>
      <c r="K4880" s="63" t="s">
        <v>69</v>
      </c>
      <c r="L4880" s="63" t="s">
        <v>69</v>
      </c>
      <c r="M4880" s="63" t="s">
        <v>242</v>
      </c>
      <c r="N4880" s="63" t="s">
        <v>62</v>
      </c>
      <c r="O4880" s="63" t="s">
        <v>70</v>
      </c>
      <c r="P4880" s="63" t="s">
        <v>90</v>
      </c>
      <c r="Q4880" s="63" t="s">
        <v>71</v>
      </c>
    </row>
    <row r="4881" spans="1:17">
      <c r="A4881" s="63" t="s">
        <v>69</v>
      </c>
      <c r="B4881" s="63" t="s">
        <v>15</v>
      </c>
      <c r="C4881" s="63" t="s">
        <v>15</v>
      </c>
      <c r="D4881" s="390">
        <v>45505</v>
      </c>
      <c r="E4881" s="63">
        <v>8</v>
      </c>
      <c r="F4881" s="63">
        <v>2024</v>
      </c>
      <c r="G4881" s="391">
        <v>5.12</v>
      </c>
      <c r="H4881" s="391">
        <v>8.3333333333333329E-2</v>
      </c>
      <c r="I4881" s="391">
        <v>0.42666666666666664</v>
      </c>
      <c r="J4881" s="391">
        <v>0</v>
      </c>
      <c r="K4881" s="63" t="s">
        <v>69</v>
      </c>
      <c r="L4881" s="63" t="s">
        <v>69</v>
      </c>
      <c r="M4881" s="63" t="s">
        <v>242</v>
      </c>
      <c r="N4881" s="63" t="s">
        <v>62</v>
      </c>
      <c r="O4881" s="63" t="s">
        <v>70</v>
      </c>
      <c r="P4881" s="63" t="s">
        <v>90</v>
      </c>
      <c r="Q4881" s="63" t="s">
        <v>71</v>
      </c>
    </row>
    <row r="4882" spans="1:17">
      <c r="A4882" s="63" t="s">
        <v>69</v>
      </c>
      <c r="B4882" s="63" t="s">
        <v>15</v>
      </c>
      <c r="C4882" s="63" t="s">
        <v>15</v>
      </c>
      <c r="D4882" s="390">
        <v>45536</v>
      </c>
      <c r="E4882" s="63">
        <v>9</v>
      </c>
      <c r="F4882" s="63">
        <v>2024</v>
      </c>
      <c r="G4882" s="391">
        <v>5.12</v>
      </c>
      <c r="H4882" s="391">
        <v>8.3333333333333329E-2</v>
      </c>
      <c r="J4882" s="391">
        <v>6.58</v>
      </c>
      <c r="K4882" s="63" t="s">
        <v>69</v>
      </c>
      <c r="L4882" s="63" t="s">
        <v>69</v>
      </c>
      <c r="M4882" s="63" t="s">
        <v>242</v>
      </c>
      <c r="N4882" s="63" t="s">
        <v>62</v>
      </c>
      <c r="O4882" s="63" t="s">
        <v>70</v>
      </c>
      <c r="P4882" s="63" t="s">
        <v>90</v>
      </c>
      <c r="Q4882" s="63" t="s">
        <v>71</v>
      </c>
    </row>
    <row r="4883" spans="1:17">
      <c r="A4883" s="63" t="s">
        <v>69</v>
      </c>
      <c r="B4883" s="63" t="s">
        <v>15</v>
      </c>
      <c r="C4883" s="63" t="s">
        <v>15</v>
      </c>
      <c r="D4883" s="390">
        <v>45566</v>
      </c>
      <c r="E4883" s="63">
        <v>10</v>
      </c>
      <c r="F4883" s="63">
        <v>2024</v>
      </c>
      <c r="G4883" s="391">
        <v>5.12</v>
      </c>
      <c r="H4883" s="391">
        <v>9.9999999999999992E-2</v>
      </c>
      <c r="J4883" s="391">
        <v>0</v>
      </c>
      <c r="K4883" s="63" t="s">
        <v>69</v>
      </c>
      <c r="L4883" s="63" t="s">
        <v>69</v>
      </c>
      <c r="M4883" s="63" t="s">
        <v>242</v>
      </c>
      <c r="N4883" s="63" t="s">
        <v>62</v>
      </c>
      <c r="O4883" s="63" t="s">
        <v>70</v>
      </c>
      <c r="P4883" s="63" t="s">
        <v>90</v>
      </c>
      <c r="Q4883" s="63" t="s">
        <v>71</v>
      </c>
    </row>
    <row r="4884" spans="1:17">
      <c r="A4884" s="63" t="s">
        <v>69</v>
      </c>
      <c r="B4884" s="63" t="s">
        <v>15</v>
      </c>
      <c r="C4884" s="63" t="s">
        <v>15</v>
      </c>
      <c r="D4884" s="390">
        <v>45597</v>
      </c>
      <c r="E4884" s="63">
        <v>11</v>
      </c>
      <c r="F4884" s="63">
        <v>2024</v>
      </c>
      <c r="G4884" s="391">
        <v>5.12</v>
      </c>
      <c r="H4884" s="391">
        <v>9.9999999999999992E-2</v>
      </c>
      <c r="J4884" s="391">
        <v>0</v>
      </c>
      <c r="K4884" s="63" t="s">
        <v>69</v>
      </c>
      <c r="L4884" s="63" t="s">
        <v>69</v>
      </c>
      <c r="M4884" s="63" t="s">
        <v>242</v>
      </c>
      <c r="N4884" s="63" t="s">
        <v>62</v>
      </c>
      <c r="O4884" s="63" t="s">
        <v>70</v>
      </c>
      <c r="P4884" s="63" t="s">
        <v>90</v>
      </c>
      <c r="Q4884" s="63" t="s">
        <v>71</v>
      </c>
    </row>
    <row r="4885" spans="1:17">
      <c r="A4885" s="63" t="s">
        <v>69</v>
      </c>
      <c r="B4885" s="63" t="s">
        <v>15</v>
      </c>
      <c r="C4885" s="63" t="s">
        <v>15</v>
      </c>
      <c r="D4885" s="390">
        <v>45627</v>
      </c>
      <c r="E4885" s="63">
        <v>12</v>
      </c>
      <c r="F4885" s="63">
        <v>2024</v>
      </c>
      <c r="G4885" s="391">
        <v>5.12</v>
      </c>
      <c r="H4885" s="391">
        <v>9.9999999999999992E-2</v>
      </c>
      <c r="J4885" s="391">
        <v>0</v>
      </c>
      <c r="K4885" s="63" t="s">
        <v>69</v>
      </c>
      <c r="L4885" s="63" t="s">
        <v>69</v>
      </c>
      <c r="M4885" s="63" t="s">
        <v>242</v>
      </c>
      <c r="N4885" s="63" t="s">
        <v>62</v>
      </c>
      <c r="O4885" s="63" t="s">
        <v>70</v>
      </c>
      <c r="P4885" s="63" t="s">
        <v>90</v>
      </c>
      <c r="Q4885" s="63" t="s">
        <v>71</v>
      </c>
    </row>
    <row r="4886" spans="1:17">
      <c r="A4886" s="63" t="s">
        <v>69</v>
      </c>
      <c r="B4886" s="63" t="s">
        <v>16</v>
      </c>
      <c r="C4886" s="63" t="s">
        <v>16</v>
      </c>
      <c r="D4886" s="390">
        <v>45292</v>
      </c>
      <c r="E4886" s="63">
        <v>1</v>
      </c>
      <c r="F4886" s="63">
        <v>2024</v>
      </c>
      <c r="G4886" s="391">
        <v>7.1760000000000002</v>
      </c>
      <c r="H4886" s="391">
        <v>3.4872367136281217E-2</v>
      </c>
      <c r="I4886" s="391">
        <v>0.25024410656995399</v>
      </c>
      <c r="J4886" s="391">
        <v>4.7657600000000002</v>
      </c>
      <c r="K4886" s="63" t="s">
        <v>69</v>
      </c>
      <c r="L4886" s="63" t="s">
        <v>69</v>
      </c>
      <c r="M4886" s="63" t="s">
        <v>242</v>
      </c>
      <c r="N4886" s="63" t="s">
        <v>62</v>
      </c>
      <c r="O4886" s="63" t="s">
        <v>70</v>
      </c>
      <c r="P4886" s="63" t="s">
        <v>90</v>
      </c>
      <c r="Q4886" s="63" t="s">
        <v>71</v>
      </c>
    </row>
    <row r="4887" spans="1:17">
      <c r="A4887" s="63" t="s">
        <v>69</v>
      </c>
      <c r="B4887" s="63" t="s">
        <v>16</v>
      </c>
      <c r="C4887" s="63" t="s">
        <v>16</v>
      </c>
      <c r="D4887" s="390">
        <v>45323</v>
      </c>
      <c r="E4887" s="63">
        <v>2</v>
      </c>
      <c r="F4887" s="63">
        <v>2024</v>
      </c>
      <c r="G4887" s="391">
        <v>7.1760000000000002</v>
      </c>
      <c r="H4887" s="391">
        <v>8.2577765378713919E-2</v>
      </c>
      <c r="I4887" s="391">
        <v>0.59257804435765105</v>
      </c>
      <c r="J4887" s="391">
        <v>0</v>
      </c>
      <c r="K4887" s="63" t="s">
        <v>69</v>
      </c>
      <c r="L4887" s="63" t="s">
        <v>69</v>
      </c>
      <c r="M4887" s="63" t="s">
        <v>242</v>
      </c>
      <c r="N4887" s="63" t="s">
        <v>62</v>
      </c>
      <c r="O4887" s="63" t="s">
        <v>70</v>
      </c>
      <c r="P4887" s="63" t="s">
        <v>90</v>
      </c>
      <c r="Q4887" s="63" t="s">
        <v>71</v>
      </c>
    </row>
    <row r="4888" spans="1:17">
      <c r="A4888" s="63" t="s">
        <v>69</v>
      </c>
      <c r="B4888" s="63" t="s">
        <v>16</v>
      </c>
      <c r="C4888" s="63" t="s">
        <v>16</v>
      </c>
      <c r="D4888" s="390">
        <v>45352</v>
      </c>
      <c r="E4888" s="63">
        <v>3</v>
      </c>
      <c r="F4888" s="63">
        <v>2024</v>
      </c>
      <c r="G4888" s="391">
        <v>7.1760000000000002</v>
      </c>
      <c r="H4888" s="391">
        <v>8.2577765378713919E-2</v>
      </c>
      <c r="I4888" s="391">
        <v>0.59257804435765105</v>
      </c>
      <c r="J4888" s="391">
        <v>0</v>
      </c>
      <c r="K4888" s="63" t="s">
        <v>69</v>
      </c>
      <c r="L4888" s="63" t="s">
        <v>69</v>
      </c>
      <c r="M4888" s="63" t="s">
        <v>242</v>
      </c>
      <c r="N4888" s="63" t="s">
        <v>62</v>
      </c>
      <c r="O4888" s="63" t="s">
        <v>70</v>
      </c>
      <c r="P4888" s="63" t="s">
        <v>90</v>
      </c>
      <c r="Q4888" s="63" t="s">
        <v>71</v>
      </c>
    </row>
    <row r="4889" spans="1:17">
      <c r="A4889" s="63" t="s">
        <v>69</v>
      </c>
      <c r="B4889" s="63" t="s">
        <v>16</v>
      </c>
      <c r="C4889" s="63" t="s">
        <v>16</v>
      </c>
      <c r="D4889" s="390">
        <v>45383</v>
      </c>
      <c r="E4889" s="63">
        <v>4</v>
      </c>
      <c r="F4889" s="63">
        <v>2024</v>
      </c>
      <c r="G4889" s="391">
        <v>7.1760000000000002</v>
      </c>
      <c r="H4889" s="391">
        <v>8.3333333333333329E-2</v>
      </c>
      <c r="I4889" s="391">
        <v>0.59799999999999998</v>
      </c>
      <c r="J4889" s="391">
        <v>0</v>
      </c>
      <c r="K4889" s="63" t="s">
        <v>69</v>
      </c>
      <c r="L4889" s="63" t="s">
        <v>69</v>
      </c>
      <c r="M4889" s="63" t="s">
        <v>242</v>
      </c>
      <c r="N4889" s="63" t="s">
        <v>62</v>
      </c>
      <c r="O4889" s="63" t="s">
        <v>70</v>
      </c>
      <c r="P4889" s="63" t="s">
        <v>90</v>
      </c>
      <c r="Q4889" s="63" t="s">
        <v>71</v>
      </c>
    </row>
    <row r="4890" spans="1:17">
      <c r="A4890" s="63" t="s">
        <v>69</v>
      </c>
      <c r="B4890" s="63" t="s">
        <v>16</v>
      </c>
      <c r="C4890" s="63" t="s">
        <v>16</v>
      </c>
      <c r="D4890" s="390">
        <v>45413</v>
      </c>
      <c r="E4890" s="63">
        <v>5</v>
      </c>
      <c r="F4890" s="63">
        <v>2024</v>
      </c>
      <c r="G4890" s="391">
        <v>7.1760000000000002</v>
      </c>
      <c r="H4890" s="391">
        <v>8.3333333333333329E-2</v>
      </c>
      <c r="I4890" s="391">
        <v>0.59799999999999998</v>
      </c>
      <c r="J4890" s="391">
        <v>0</v>
      </c>
      <c r="K4890" s="63" t="s">
        <v>69</v>
      </c>
      <c r="L4890" s="63" t="s">
        <v>69</v>
      </c>
      <c r="M4890" s="63" t="s">
        <v>242</v>
      </c>
      <c r="N4890" s="63" t="s">
        <v>62</v>
      </c>
      <c r="O4890" s="63" t="s">
        <v>70</v>
      </c>
      <c r="P4890" s="63" t="s">
        <v>90</v>
      </c>
      <c r="Q4890" s="63" t="s">
        <v>71</v>
      </c>
    </row>
    <row r="4891" spans="1:17">
      <c r="A4891" s="63" t="s">
        <v>69</v>
      </c>
      <c r="B4891" s="63" t="s">
        <v>16</v>
      </c>
      <c r="C4891" s="63" t="s">
        <v>16</v>
      </c>
      <c r="D4891" s="390">
        <v>45444</v>
      </c>
      <c r="E4891" s="63">
        <v>6</v>
      </c>
      <c r="F4891" s="63">
        <v>2024</v>
      </c>
      <c r="G4891" s="391">
        <v>7.1760000000000002</v>
      </c>
      <c r="H4891" s="391">
        <v>8.3333333333333329E-2</v>
      </c>
      <c r="I4891" s="391">
        <v>0.59799999999999998</v>
      </c>
      <c r="J4891" s="391">
        <v>0</v>
      </c>
      <c r="K4891" s="63" t="s">
        <v>69</v>
      </c>
      <c r="L4891" s="63" t="s">
        <v>69</v>
      </c>
      <c r="M4891" s="63" t="s">
        <v>242</v>
      </c>
      <c r="N4891" s="63" t="s">
        <v>62</v>
      </c>
      <c r="O4891" s="63" t="s">
        <v>70</v>
      </c>
      <c r="P4891" s="63" t="s">
        <v>90</v>
      </c>
      <c r="Q4891" s="63" t="s">
        <v>71</v>
      </c>
    </row>
    <row r="4892" spans="1:17">
      <c r="A4892" s="63" t="s">
        <v>69</v>
      </c>
      <c r="B4892" s="63" t="s">
        <v>16</v>
      </c>
      <c r="C4892" s="63" t="s">
        <v>16</v>
      </c>
      <c r="D4892" s="390">
        <v>45474</v>
      </c>
      <c r="E4892" s="63">
        <v>7</v>
      </c>
      <c r="F4892" s="63">
        <v>2024</v>
      </c>
      <c r="G4892" s="391">
        <v>7.1760000000000002</v>
      </c>
      <c r="H4892" s="391">
        <v>8.3333333333333329E-2</v>
      </c>
      <c r="I4892" s="391">
        <v>0.59799999999999998</v>
      </c>
      <c r="J4892" s="391">
        <v>1.32</v>
      </c>
      <c r="K4892" s="63" t="s">
        <v>69</v>
      </c>
      <c r="L4892" s="63" t="s">
        <v>69</v>
      </c>
      <c r="M4892" s="63" t="s">
        <v>242</v>
      </c>
      <c r="N4892" s="63" t="s">
        <v>62</v>
      </c>
      <c r="O4892" s="63" t="s">
        <v>70</v>
      </c>
      <c r="P4892" s="63" t="s">
        <v>90</v>
      </c>
      <c r="Q4892" s="63" t="s">
        <v>71</v>
      </c>
    </row>
    <row r="4893" spans="1:17">
      <c r="A4893" s="63" t="s">
        <v>69</v>
      </c>
      <c r="B4893" s="63" t="s">
        <v>16</v>
      </c>
      <c r="C4893" s="63" t="s">
        <v>16</v>
      </c>
      <c r="D4893" s="390">
        <v>45505</v>
      </c>
      <c r="E4893" s="63">
        <v>8</v>
      </c>
      <c r="F4893" s="63">
        <v>2024</v>
      </c>
      <c r="G4893" s="391">
        <v>7.1760000000000002</v>
      </c>
      <c r="H4893" s="391">
        <v>8.3333333333333329E-2</v>
      </c>
      <c r="I4893" s="391">
        <v>0.59799999999999998</v>
      </c>
      <c r="J4893" s="391">
        <v>0.58074881999999994</v>
      </c>
      <c r="K4893" s="63" t="s">
        <v>69</v>
      </c>
      <c r="L4893" s="63" t="s">
        <v>69</v>
      </c>
      <c r="M4893" s="63" t="s">
        <v>242</v>
      </c>
      <c r="N4893" s="63" t="s">
        <v>62</v>
      </c>
      <c r="O4893" s="63" t="s">
        <v>70</v>
      </c>
      <c r="P4893" s="63" t="s">
        <v>90</v>
      </c>
      <c r="Q4893" s="63" t="s">
        <v>71</v>
      </c>
    </row>
    <row r="4894" spans="1:17">
      <c r="A4894" s="63" t="s">
        <v>69</v>
      </c>
      <c r="B4894" s="63" t="s">
        <v>16</v>
      </c>
      <c r="C4894" s="63" t="s">
        <v>16</v>
      </c>
      <c r="D4894" s="390">
        <v>45536</v>
      </c>
      <c r="E4894" s="63">
        <v>9</v>
      </c>
      <c r="F4894" s="63">
        <v>2024</v>
      </c>
      <c r="G4894" s="391">
        <v>7.1760000000000002</v>
      </c>
      <c r="H4894" s="391">
        <v>8.3333333333333329E-2</v>
      </c>
      <c r="J4894" s="391">
        <v>0</v>
      </c>
      <c r="K4894" s="63" t="s">
        <v>69</v>
      </c>
      <c r="L4894" s="63" t="s">
        <v>69</v>
      </c>
      <c r="M4894" s="63" t="s">
        <v>242</v>
      </c>
      <c r="N4894" s="63" t="s">
        <v>62</v>
      </c>
      <c r="O4894" s="63" t="s">
        <v>70</v>
      </c>
      <c r="P4894" s="63" t="s">
        <v>90</v>
      </c>
      <c r="Q4894" s="63" t="s">
        <v>71</v>
      </c>
    </row>
    <row r="4895" spans="1:17">
      <c r="A4895" s="63" t="s">
        <v>69</v>
      </c>
      <c r="B4895" s="63" t="s">
        <v>16</v>
      </c>
      <c r="C4895" s="63" t="s">
        <v>16</v>
      </c>
      <c r="D4895" s="390">
        <v>45566</v>
      </c>
      <c r="E4895" s="63">
        <v>10</v>
      </c>
      <c r="F4895" s="63">
        <v>2024</v>
      </c>
      <c r="G4895" s="391">
        <v>7.1760000000000002</v>
      </c>
      <c r="H4895" s="391">
        <v>9.9999999999999992E-2</v>
      </c>
      <c r="J4895" s="391">
        <v>0</v>
      </c>
      <c r="K4895" s="63" t="s">
        <v>69</v>
      </c>
      <c r="L4895" s="63" t="s">
        <v>69</v>
      </c>
      <c r="M4895" s="63" t="s">
        <v>242</v>
      </c>
      <c r="N4895" s="63" t="s">
        <v>62</v>
      </c>
      <c r="O4895" s="63" t="s">
        <v>70</v>
      </c>
      <c r="P4895" s="63" t="s">
        <v>90</v>
      </c>
      <c r="Q4895" s="63" t="s">
        <v>71</v>
      </c>
    </row>
    <row r="4896" spans="1:17">
      <c r="A4896" s="63" t="s">
        <v>69</v>
      </c>
      <c r="B4896" s="63" t="s">
        <v>16</v>
      </c>
      <c r="C4896" s="63" t="s">
        <v>16</v>
      </c>
      <c r="D4896" s="390">
        <v>45597</v>
      </c>
      <c r="E4896" s="63">
        <v>11</v>
      </c>
      <c r="F4896" s="63">
        <v>2024</v>
      </c>
      <c r="G4896" s="391">
        <v>7.1760000000000002</v>
      </c>
      <c r="H4896" s="391">
        <v>9.9999999999999992E-2</v>
      </c>
      <c r="J4896" s="391">
        <v>0</v>
      </c>
      <c r="K4896" s="63" t="s">
        <v>69</v>
      </c>
      <c r="L4896" s="63" t="s">
        <v>69</v>
      </c>
      <c r="M4896" s="63" t="s">
        <v>242</v>
      </c>
      <c r="N4896" s="63" t="s">
        <v>62</v>
      </c>
      <c r="O4896" s="63" t="s">
        <v>70</v>
      </c>
      <c r="P4896" s="63" t="s">
        <v>90</v>
      </c>
      <c r="Q4896" s="63" t="s">
        <v>71</v>
      </c>
    </row>
    <row r="4897" spans="1:17">
      <c r="A4897" s="63" t="s">
        <v>69</v>
      </c>
      <c r="B4897" s="63" t="s">
        <v>16</v>
      </c>
      <c r="C4897" s="63" t="s">
        <v>16</v>
      </c>
      <c r="D4897" s="390">
        <v>45627</v>
      </c>
      <c r="E4897" s="63">
        <v>12</v>
      </c>
      <c r="F4897" s="63">
        <v>2024</v>
      </c>
      <c r="G4897" s="391">
        <v>7.1760000000000002</v>
      </c>
      <c r="H4897" s="391">
        <v>9.9999999999999992E-2</v>
      </c>
      <c r="J4897" s="391">
        <v>0</v>
      </c>
      <c r="K4897" s="63" t="s">
        <v>69</v>
      </c>
      <c r="L4897" s="63" t="s">
        <v>69</v>
      </c>
      <c r="M4897" s="63" t="s">
        <v>242</v>
      </c>
      <c r="N4897" s="63" t="s">
        <v>62</v>
      </c>
      <c r="O4897" s="63" t="s">
        <v>70</v>
      </c>
      <c r="P4897" s="63" t="s">
        <v>90</v>
      </c>
      <c r="Q4897" s="63" t="s">
        <v>71</v>
      </c>
    </row>
    <row r="4898" spans="1:17">
      <c r="A4898" s="63" t="s">
        <v>69</v>
      </c>
      <c r="B4898" s="63" t="s">
        <v>132</v>
      </c>
      <c r="C4898" s="63" t="s">
        <v>132</v>
      </c>
      <c r="D4898" s="390">
        <v>45292</v>
      </c>
      <c r="E4898" s="63">
        <v>1</v>
      </c>
      <c r="F4898" s="63">
        <v>2024</v>
      </c>
      <c r="G4898" s="391">
        <v>52.438580850000001</v>
      </c>
      <c r="H4898" s="391">
        <v>3.4872367136281217E-2</v>
      </c>
      <c r="I4898" s="391">
        <v>1.8286574435067655</v>
      </c>
      <c r="J4898" s="391">
        <v>16.782</v>
      </c>
      <c r="K4898" s="63" t="s">
        <v>69</v>
      </c>
      <c r="L4898" s="63" t="s">
        <v>69</v>
      </c>
      <c r="M4898" s="63" t="s">
        <v>242</v>
      </c>
      <c r="N4898" s="63" t="s">
        <v>62</v>
      </c>
      <c r="O4898" s="63" t="s">
        <v>70</v>
      </c>
      <c r="P4898" s="63" t="s">
        <v>90</v>
      </c>
      <c r="Q4898" s="63" t="s">
        <v>71</v>
      </c>
    </row>
    <row r="4899" spans="1:17">
      <c r="A4899" s="63" t="s">
        <v>69</v>
      </c>
      <c r="B4899" s="63" t="s">
        <v>132</v>
      </c>
      <c r="C4899" s="63" t="s">
        <v>132</v>
      </c>
      <c r="D4899" s="390">
        <v>45323</v>
      </c>
      <c r="E4899" s="63">
        <v>2</v>
      </c>
      <c r="F4899" s="63">
        <v>2024</v>
      </c>
      <c r="G4899" s="391">
        <v>52.438580850000001</v>
      </c>
      <c r="H4899" s="391">
        <v>8.2577765378713919E-2</v>
      </c>
      <c r="I4899" s="391">
        <v>4.3302608262240208</v>
      </c>
      <c r="J4899" s="391">
        <v>4.0579999999999998</v>
      </c>
      <c r="K4899" s="63" t="s">
        <v>69</v>
      </c>
      <c r="L4899" s="63" t="s">
        <v>69</v>
      </c>
      <c r="M4899" s="63" t="s">
        <v>242</v>
      </c>
      <c r="N4899" s="63" t="s">
        <v>62</v>
      </c>
      <c r="O4899" s="63" t="s">
        <v>70</v>
      </c>
      <c r="P4899" s="63" t="s">
        <v>90</v>
      </c>
      <c r="Q4899" s="63" t="s">
        <v>71</v>
      </c>
    </row>
    <row r="4900" spans="1:17">
      <c r="A4900" s="63" t="s">
        <v>69</v>
      </c>
      <c r="B4900" s="63" t="s">
        <v>132</v>
      </c>
      <c r="C4900" s="63" t="s">
        <v>132</v>
      </c>
      <c r="D4900" s="390">
        <v>45352</v>
      </c>
      <c r="E4900" s="63">
        <v>3</v>
      </c>
      <c r="F4900" s="63">
        <v>2024</v>
      </c>
      <c r="G4900" s="391">
        <v>52.438580850000001</v>
      </c>
      <c r="H4900" s="391">
        <v>8.2577765378713919E-2</v>
      </c>
      <c r="I4900" s="391">
        <v>4.3302608262240208</v>
      </c>
      <c r="J4900" s="391">
        <v>4.07</v>
      </c>
      <c r="K4900" s="63" t="s">
        <v>69</v>
      </c>
      <c r="L4900" s="63" t="s">
        <v>69</v>
      </c>
      <c r="M4900" s="63" t="s">
        <v>242</v>
      </c>
      <c r="N4900" s="63" t="s">
        <v>62</v>
      </c>
      <c r="O4900" s="63" t="s">
        <v>70</v>
      </c>
      <c r="P4900" s="63" t="s">
        <v>90</v>
      </c>
      <c r="Q4900" s="63" t="s">
        <v>71</v>
      </c>
    </row>
    <row r="4901" spans="1:17">
      <c r="A4901" s="63" t="s">
        <v>69</v>
      </c>
      <c r="B4901" s="63" t="s">
        <v>132</v>
      </c>
      <c r="C4901" s="63" t="s">
        <v>132</v>
      </c>
      <c r="D4901" s="390">
        <v>45383</v>
      </c>
      <c r="E4901" s="63">
        <v>4</v>
      </c>
      <c r="F4901" s="63">
        <v>2024</v>
      </c>
      <c r="G4901" s="391">
        <v>52.438580850000001</v>
      </c>
      <c r="H4901" s="391">
        <v>8.3333333333333329E-2</v>
      </c>
      <c r="I4901" s="391">
        <v>4.3698817375000001</v>
      </c>
      <c r="J4901" s="391">
        <v>12.625096232178754</v>
      </c>
      <c r="K4901" s="63" t="s">
        <v>69</v>
      </c>
      <c r="L4901" s="63" t="s">
        <v>69</v>
      </c>
      <c r="M4901" s="63" t="s">
        <v>242</v>
      </c>
      <c r="N4901" s="63" t="s">
        <v>62</v>
      </c>
      <c r="O4901" s="63" t="s">
        <v>70</v>
      </c>
      <c r="P4901" s="63" t="s">
        <v>90</v>
      </c>
      <c r="Q4901" s="63" t="s">
        <v>71</v>
      </c>
    </row>
    <row r="4902" spans="1:17">
      <c r="A4902" s="63" t="s">
        <v>69</v>
      </c>
      <c r="B4902" s="63" t="s">
        <v>132</v>
      </c>
      <c r="C4902" s="63" t="s">
        <v>132</v>
      </c>
      <c r="D4902" s="390">
        <v>45413</v>
      </c>
      <c r="E4902" s="63">
        <v>5</v>
      </c>
      <c r="F4902" s="63">
        <v>2024</v>
      </c>
      <c r="G4902" s="391">
        <v>52.438580850000001</v>
      </c>
      <c r="H4902" s="391">
        <v>8.3333333333333329E-2</v>
      </c>
      <c r="I4902" s="391">
        <v>4.3698817375000001</v>
      </c>
      <c r="J4902" s="391">
        <v>4.6380073998775266</v>
      </c>
      <c r="K4902" s="63" t="s">
        <v>69</v>
      </c>
      <c r="L4902" s="63" t="s">
        <v>69</v>
      </c>
      <c r="M4902" s="63" t="s">
        <v>242</v>
      </c>
      <c r="N4902" s="63" t="s">
        <v>62</v>
      </c>
      <c r="O4902" s="63" t="s">
        <v>70</v>
      </c>
      <c r="P4902" s="63" t="s">
        <v>90</v>
      </c>
      <c r="Q4902" s="63" t="s">
        <v>71</v>
      </c>
    </row>
    <row r="4903" spans="1:17">
      <c r="A4903" s="63" t="s">
        <v>69</v>
      </c>
      <c r="B4903" s="63" t="s">
        <v>132</v>
      </c>
      <c r="C4903" s="63" t="s">
        <v>132</v>
      </c>
      <c r="D4903" s="390">
        <v>45444</v>
      </c>
      <c r="E4903" s="63">
        <v>6</v>
      </c>
      <c r="F4903" s="63">
        <v>2024</v>
      </c>
      <c r="G4903" s="391">
        <v>52.438580850000001</v>
      </c>
      <c r="H4903" s="391">
        <v>8.3333333333333329E-2</v>
      </c>
      <c r="I4903" s="391">
        <v>4.3698817375000001</v>
      </c>
      <c r="J4903" s="391">
        <v>2.3325036999387634</v>
      </c>
      <c r="K4903" s="63" t="s">
        <v>69</v>
      </c>
      <c r="L4903" s="63" t="s">
        <v>69</v>
      </c>
      <c r="M4903" s="63" t="s">
        <v>242</v>
      </c>
      <c r="N4903" s="63" t="s">
        <v>62</v>
      </c>
      <c r="O4903" s="63" t="s">
        <v>70</v>
      </c>
      <c r="P4903" s="63" t="s">
        <v>90</v>
      </c>
      <c r="Q4903" s="63" t="s">
        <v>71</v>
      </c>
    </row>
    <row r="4904" spans="1:17">
      <c r="A4904" s="63" t="s">
        <v>69</v>
      </c>
      <c r="B4904" s="63" t="s">
        <v>132</v>
      </c>
      <c r="C4904" s="63" t="s">
        <v>132</v>
      </c>
      <c r="D4904" s="390">
        <v>45474</v>
      </c>
      <c r="E4904" s="63">
        <v>7</v>
      </c>
      <c r="F4904" s="63">
        <v>2024</v>
      </c>
      <c r="G4904" s="391">
        <v>52.438580850000001</v>
      </c>
      <c r="H4904" s="391">
        <v>8.3333333333333329E-2</v>
      </c>
      <c r="I4904" s="391">
        <v>4.3698817375000001</v>
      </c>
      <c r="J4904" s="391">
        <v>14.59</v>
      </c>
      <c r="K4904" s="63" t="s">
        <v>69</v>
      </c>
      <c r="L4904" s="63" t="s">
        <v>69</v>
      </c>
      <c r="M4904" s="63" t="s">
        <v>242</v>
      </c>
      <c r="N4904" s="63" t="s">
        <v>62</v>
      </c>
      <c r="O4904" s="63" t="s">
        <v>70</v>
      </c>
      <c r="P4904" s="63" t="s">
        <v>90</v>
      </c>
      <c r="Q4904" s="63" t="s">
        <v>71</v>
      </c>
    </row>
    <row r="4905" spans="1:17">
      <c r="A4905" s="63" t="s">
        <v>69</v>
      </c>
      <c r="B4905" s="63" t="s">
        <v>132</v>
      </c>
      <c r="C4905" s="63" t="s">
        <v>132</v>
      </c>
      <c r="D4905" s="390">
        <v>45505</v>
      </c>
      <c r="E4905" s="63">
        <v>8</v>
      </c>
      <c r="F4905" s="63">
        <v>2024</v>
      </c>
      <c r="G4905" s="391">
        <v>52.438580850000001</v>
      </c>
      <c r="H4905" s="391">
        <v>8.3333333333333329E-2</v>
      </c>
      <c r="I4905" s="391">
        <v>4.3698817375000001</v>
      </c>
      <c r="J4905" s="391">
        <v>7.3169742157894744</v>
      </c>
      <c r="K4905" s="63" t="s">
        <v>69</v>
      </c>
      <c r="L4905" s="63" t="s">
        <v>69</v>
      </c>
      <c r="M4905" s="63" t="s">
        <v>242</v>
      </c>
      <c r="N4905" s="63" t="s">
        <v>62</v>
      </c>
      <c r="O4905" s="63" t="s">
        <v>70</v>
      </c>
      <c r="P4905" s="63" t="s">
        <v>90</v>
      </c>
      <c r="Q4905" s="63" t="s">
        <v>71</v>
      </c>
    </row>
    <row r="4906" spans="1:17">
      <c r="A4906" s="63" t="s">
        <v>69</v>
      </c>
      <c r="B4906" s="63" t="s">
        <v>132</v>
      </c>
      <c r="C4906" s="63" t="s">
        <v>132</v>
      </c>
      <c r="D4906" s="390">
        <v>45536</v>
      </c>
      <c r="E4906" s="63">
        <v>9</v>
      </c>
      <c r="F4906" s="63">
        <v>2024</v>
      </c>
      <c r="G4906" s="391">
        <v>52.438580850000001</v>
      </c>
      <c r="H4906" s="391">
        <v>8.3333333333333329E-2</v>
      </c>
      <c r="J4906" s="391">
        <v>0</v>
      </c>
      <c r="K4906" s="63" t="s">
        <v>69</v>
      </c>
      <c r="L4906" s="63" t="s">
        <v>69</v>
      </c>
      <c r="M4906" s="63" t="s">
        <v>242</v>
      </c>
      <c r="N4906" s="63" t="s">
        <v>62</v>
      </c>
      <c r="O4906" s="63" t="s">
        <v>70</v>
      </c>
      <c r="P4906" s="63" t="s">
        <v>90</v>
      </c>
      <c r="Q4906" s="63" t="s">
        <v>71</v>
      </c>
    </row>
    <row r="4907" spans="1:17">
      <c r="A4907" s="63" t="s">
        <v>69</v>
      </c>
      <c r="B4907" s="63" t="s">
        <v>132</v>
      </c>
      <c r="C4907" s="63" t="s">
        <v>132</v>
      </c>
      <c r="D4907" s="390">
        <v>45566</v>
      </c>
      <c r="E4907" s="63">
        <v>10</v>
      </c>
      <c r="F4907" s="63">
        <v>2024</v>
      </c>
      <c r="G4907" s="391">
        <v>52.438580850000001</v>
      </c>
      <c r="H4907" s="391">
        <v>9.9999999999999992E-2</v>
      </c>
      <c r="J4907" s="391">
        <v>0</v>
      </c>
      <c r="K4907" s="63" t="s">
        <v>69</v>
      </c>
      <c r="L4907" s="63" t="s">
        <v>69</v>
      </c>
      <c r="M4907" s="63" t="s">
        <v>242</v>
      </c>
      <c r="N4907" s="63" t="s">
        <v>62</v>
      </c>
      <c r="O4907" s="63" t="s">
        <v>70</v>
      </c>
      <c r="P4907" s="63" t="s">
        <v>90</v>
      </c>
      <c r="Q4907" s="63" t="s">
        <v>71</v>
      </c>
    </row>
    <row r="4908" spans="1:17">
      <c r="A4908" s="63" t="s">
        <v>69</v>
      </c>
      <c r="B4908" s="63" t="s">
        <v>132</v>
      </c>
      <c r="C4908" s="63" t="s">
        <v>132</v>
      </c>
      <c r="D4908" s="390">
        <v>45597</v>
      </c>
      <c r="E4908" s="63">
        <v>11</v>
      </c>
      <c r="F4908" s="63">
        <v>2024</v>
      </c>
      <c r="G4908" s="391">
        <v>52.438580850000001</v>
      </c>
      <c r="H4908" s="391">
        <v>9.9999999999999992E-2</v>
      </c>
      <c r="J4908" s="391">
        <v>0</v>
      </c>
      <c r="K4908" s="63" t="s">
        <v>69</v>
      </c>
      <c r="L4908" s="63" t="s">
        <v>69</v>
      </c>
      <c r="M4908" s="63" t="s">
        <v>242</v>
      </c>
      <c r="N4908" s="63" t="s">
        <v>62</v>
      </c>
      <c r="O4908" s="63" t="s">
        <v>70</v>
      </c>
      <c r="P4908" s="63" t="s">
        <v>90</v>
      </c>
      <c r="Q4908" s="63" t="s">
        <v>71</v>
      </c>
    </row>
    <row r="4909" spans="1:17">
      <c r="A4909" s="63" t="s">
        <v>69</v>
      </c>
      <c r="B4909" s="63" t="s">
        <v>132</v>
      </c>
      <c r="C4909" s="63" t="s">
        <v>132</v>
      </c>
      <c r="D4909" s="390">
        <v>45627</v>
      </c>
      <c r="E4909" s="63">
        <v>12</v>
      </c>
      <c r="F4909" s="63">
        <v>2024</v>
      </c>
      <c r="G4909" s="391">
        <v>52.438580850000001</v>
      </c>
      <c r="H4909" s="391">
        <v>9.9999999999999992E-2</v>
      </c>
      <c r="J4909" s="391">
        <v>0</v>
      </c>
      <c r="K4909" s="63" t="s">
        <v>69</v>
      </c>
      <c r="L4909" s="63" t="s">
        <v>69</v>
      </c>
      <c r="M4909" s="63" t="s">
        <v>242</v>
      </c>
      <c r="N4909" s="63" t="s">
        <v>62</v>
      </c>
      <c r="O4909" s="63" t="s">
        <v>70</v>
      </c>
      <c r="P4909" s="63" t="s">
        <v>90</v>
      </c>
      <c r="Q4909" s="63" t="s">
        <v>71</v>
      </c>
    </row>
    <row r="4910" spans="1:17">
      <c r="A4910" s="63" t="s">
        <v>69</v>
      </c>
      <c r="B4910" s="63" t="s">
        <v>13</v>
      </c>
      <c r="C4910" s="63" t="s">
        <v>13</v>
      </c>
      <c r="D4910" s="390">
        <v>45292</v>
      </c>
      <c r="E4910" s="63">
        <v>1</v>
      </c>
      <c r="F4910" s="63">
        <v>2024</v>
      </c>
      <c r="G4910" s="391">
        <v>0</v>
      </c>
      <c r="H4910" s="391">
        <v>3.4872367136281217E-2</v>
      </c>
      <c r="I4910" s="391">
        <v>0</v>
      </c>
      <c r="J4910" s="391">
        <v>0</v>
      </c>
      <c r="K4910" s="63" t="s">
        <v>69</v>
      </c>
      <c r="L4910" s="63" t="s">
        <v>69</v>
      </c>
      <c r="M4910" s="63" t="s">
        <v>242</v>
      </c>
      <c r="N4910" s="63" t="s">
        <v>62</v>
      </c>
      <c r="O4910" s="63" t="s">
        <v>70</v>
      </c>
      <c r="P4910" s="63" t="s">
        <v>90</v>
      </c>
      <c r="Q4910" s="63" t="s">
        <v>71</v>
      </c>
    </row>
    <row r="4911" spans="1:17">
      <c r="A4911" s="63" t="s">
        <v>69</v>
      </c>
      <c r="B4911" s="63" t="s">
        <v>13</v>
      </c>
      <c r="C4911" s="63" t="s">
        <v>13</v>
      </c>
      <c r="D4911" s="390">
        <v>45323</v>
      </c>
      <c r="E4911" s="63">
        <v>2</v>
      </c>
      <c r="F4911" s="63">
        <v>2024</v>
      </c>
      <c r="G4911" s="391">
        <v>0</v>
      </c>
      <c r="H4911" s="391">
        <v>8.2577765378713919E-2</v>
      </c>
      <c r="I4911" s="391">
        <v>0</v>
      </c>
      <c r="J4911" s="391">
        <v>0</v>
      </c>
      <c r="K4911" s="63" t="s">
        <v>69</v>
      </c>
      <c r="L4911" s="63" t="s">
        <v>69</v>
      </c>
      <c r="M4911" s="63" t="s">
        <v>242</v>
      </c>
      <c r="N4911" s="63" t="s">
        <v>62</v>
      </c>
      <c r="O4911" s="63" t="s">
        <v>70</v>
      </c>
      <c r="P4911" s="63" t="s">
        <v>90</v>
      </c>
      <c r="Q4911" s="63" t="s">
        <v>71</v>
      </c>
    </row>
    <row r="4912" spans="1:17">
      <c r="A4912" s="63" t="s">
        <v>69</v>
      </c>
      <c r="B4912" s="63" t="s">
        <v>13</v>
      </c>
      <c r="C4912" s="63" t="s">
        <v>13</v>
      </c>
      <c r="D4912" s="390">
        <v>45352</v>
      </c>
      <c r="E4912" s="63">
        <v>3</v>
      </c>
      <c r="F4912" s="63">
        <v>2024</v>
      </c>
      <c r="G4912" s="391">
        <v>0</v>
      </c>
      <c r="H4912" s="391">
        <v>8.2577765378713919E-2</v>
      </c>
      <c r="I4912" s="391">
        <v>0</v>
      </c>
      <c r="J4912" s="391">
        <v>0</v>
      </c>
      <c r="K4912" s="63" t="s">
        <v>69</v>
      </c>
      <c r="L4912" s="63" t="s">
        <v>69</v>
      </c>
      <c r="M4912" s="63" t="s">
        <v>242</v>
      </c>
      <c r="N4912" s="63" t="s">
        <v>62</v>
      </c>
      <c r="O4912" s="63" t="s">
        <v>70</v>
      </c>
      <c r="P4912" s="63" t="s">
        <v>90</v>
      </c>
      <c r="Q4912" s="63" t="s">
        <v>71</v>
      </c>
    </row>
    <row r="4913" spans="1:17">
      <c r="A4913" s="63" t="s">
        <v>69</v>
      </c>
      <c r="B4913" s="63" t="s">
        <v>13</v>
      </c>
      <c r="C4913" s="63" t="s">
        <v>13</v>
      </c>
      <c r="D4913" s="390">
        <v>45383</v>
      </c>
      <c r="E4913" s="63">
        <v>4</v>
      </c>
      <c r="F4913" s="63">
        <v>2024</v>
      </c>
      <c r="G4913" s="391">
        <v>0</v>
      </c>
      <c r="H4913" s="391">
        <v>8.3333333333333329E-2</v>
      </c>
      <c r="I4913" s="391">
        <v>0</v>
      </c>
      <c r="J4913" s="391">
        <v>0</v>
      </c>
      <c r="K4913" s="63" t="s">
        <v>69</v>
      </c>
      <c r="L4913" s="63" t="s">
        <v>69</v>
      </c>
      <c r="M4913" s="63" t="s">
        <v>242</v>
      </c>
      <c r="N4913" s="63" t="s">
        <v>62</v>
      </c>
      <c r="O4913" s="63" t="s">
        <v>70</v>
      </c>
      <c r="P4913" s="63" t="s">
        <v>90</v>
      </c>
      <c r="Q4913" s="63" t="s">
        <v>71</v>
      </c>
    </row>
    <row r="4914" spans="1:17">
      <c r="A4914" s="63" t="s">
        <v>69</v>
      </c>
      <c r="B4914" s="63" t="s">
        <v>13</v>
      </c>
      <c r="C4914" s="63" t="s">
        <v>13</v>
      </c>
      <c r="D4914" s="390">
        <v>45413</v>
      </c>
      <c r="E4914" s="63">
        <v>5</v>
      </c>
      <c r="F4914" s="63">
        <v>2024</v>
      </c>
      <c r="G4914" s="391">
        <v>0</v>
      </c>
      <c r="H4914" s="391">
        <v>8.3333333333333329E-2</v>
      </c>
      <c r="I4914" s="391">
        <v>0</v>
      </c>
      <c r="J4914" s="391">
        <v>0</v>
      </c>
      <c r="K4914" s="63" t="s">
        <v>69</v>
      </c>
      <c r="L4914" s="63" t="s">
        <v>69</v>
      </c>
      <c r="M4914" s="63" t="s">
        <v>242</v>
      </c>
      <c r="N4914" s="63" t="s">
        <v>62</v>
      </c>
      <c r="O4914" s="63" t="s">
        <v>70</v>
      </c>
      <c r="P4914" s="63" t="s">
        <v>90</v>
      </c>
      <c r="Q4914" s="63" t="s">
        <v>71</v>
      </c>
    </row>
    <row r="4915" spans="1:17">
      <c r="A4915" s="63" t="s">
        <v>69</v>
      </c>
      <c r="B4915" s="63" t="s">
        <v>13</v>
      </c>
      <c r="C4915" s="63" t="s">
        <v>13</v>
      </c>
      <c r="D4915" s="390">
        <v>45444</v>
      </c>
      <c r="E4915" s="63">
        <v>6</v>
      </c>
      <c r="F4915" s="63">
        <v>2024</v>
      </c>
      <c r="G4915" s="391">
        <v>0</v>
      </c>
      <c r="H4915" s="391">
        <v>8.3333333333333329E-2</v>
      </c>
      <c r="I4915" s="391">
        <v>0</v>
      </c>
      <c r="J4915" s="391">
        <v>0</v>
      </c>
      <c r="K4915" s="63" t="s">
        <v>69</v>
      </c>
      <c r="L4915" s="63" t="s">
        <v>69</v>
      </c>
      <c r="M4915" s="63" t="s">
        <v>242</v>
      </c>
      <c r="N4915" s="63" t="s">
        <v>62</v>
      </c>
      <c r="O4915" s="63" t="s">
        <v>70</v>
      </c>
      <c r="P4915" s="63" t="s">
        <v>90</v>
      </c>
      <c r="Q4915" s="63" t="s">
        <v>71</v>
      </c>
    </row>
    <row r="4916" spans="1:17">
      <c r="A4916" s="63" t="s">
        <v>69</v>
      </c>
      <c r="B4916" s="63" t="s">
        <v>13</v>
      </c>
      <c r="C4916" s="63" t="s">
        <v>13</v>
      </c>
      <c r="D4916" s="390">
        <v>45474</v>
      </c>
      <c r="E4916" s="63">
        <v>7</v>
      </c>
      <c r="F4916" s="63">
        <v>2024</v>
      </c>
      <c r="G4916" s="391">
        <v>0</v>
      </c>
      <c r="H4916" s="391">
        <v>8.3333333333333329E-2</v>
      </c>
      <c r="I4916" s="391">
        <v>0</v>
      </c>
      <c r="J4916" s="391">
        <v>0</v>
      </c>
      <c r="K4916" s="63" t="s">
        <v>69</v>
      </c>
      <c r="L4916" s="63" t="s">
        <v>69</v>
      </c>
      <c r="M4916" s="63" t="s">
        <v>242</v>
      </c>
      <c r="N4916" s="63" t="s">
        <v>62</v>
      </c>
      <c r="O4916" s="63" t="s">
        <v>70</v>
      </c>
      <c r="P4916" s="63" t="s">
        <v>90</v>
      </c>
      <c r="Q4916" s="63" t="s">
        <v>71</v>
      </c>
    </row>
    <row r="4917" spans="1:17">
      <c r="A4917" s="63" t="s">
        <v>69</v>
      </c>
      <c r="B4917" s="63" t="s">
        <v>13</v>
      </c>
      <c r="C4917" s="63" t="s">
        <v>13</v>
      </c>
      <c r="D4917" s="390">
        <v>45505</v>
      </c>
      <c r="E4917" s="63">
        <v>8</v>
      </c>
      <c r="F4917" s="63">
        <v>2024</v>
      </c>
      <c r="G4917" s="391">
        <v>0</v>
      </c>
      <c r="H4917" s="391">
        <v>8.3333333333333329E-2</v>
      </c>
      <c r="I4917" s="391">
        <v>0</v>
      </c>
      <c r="J4917" s="391">
        <v>0</v>
      </c>
      <c r="K4917" s="63" t="s">
        <v>69</v>
      </c>
      <c r="L4917" s="63" t="s">
        <v>69</v>
      </c>
      <c r="M4917" s="63" t="s">
        <v>242</v>
      </c>
      <c r="N4917" s="63" t="s">
        <v>62</v>
      </c>
      <c r="O4917" s="63" t="s">
        <v>70</v>
      </c>
      <c r="P4917" s="63" t="s">
        <v>90</v>
      </c>
      <c r="Q4917" s="63" t="s">
        <v>71</v>
      </c>
    </row>
    <row r="4918" spans="1:17">
      <c r="A4918" s="63" t="s">
        <v>69</v>
      </c>
      <c r="B4918" s="63" t="s">
        <v>13</v>
      </c>
      <c r="C4918" s="63" t="s">
        <v>13</v>
      </c>
      <c r="D4918" s="390">
        <v>45536</v>
      </c>
      <c r="E4918" s="63">
        <v>9</v>
      </c>
      <c r="F4918" s="63">
        <v>2024</v>
      </c>
      <c r="G4918" s="391">
        <v>0</v>
      </c>
      <c r="H4918" s="391">
        <v>8.3333333333333329E-2</v>
      </c>
      <c r="J4918" s="391">
        <v>0</v>
      </c>
      <c r="K4918" s="63" t="s">
        <v>69</v>
      </c>
      <c r="L4918" s="63" t="s">
        <v>69</v>
      </c>
      <c r="M4918" s="63" t="s">
        <v>242</v>
      </c>
      <c r="N4918" s="63" t="s">
        <v>62</v>
      </c>
      <c r="O4918" s="63" t="s">
        <v>70</v>
      </c>
      <c r="P4918" s="63" t="s">
        <v>90</v>
      </c>
      <c r="Q4918" s="63" t="s">
        <v>71</v>
      </c>
    </row>
    <row r="4919" spans="1:17">
      <c r="A4919" s="63" t="s">
        <v>69</v>
      </c>
      <c r="B4919" s="63" t="s">
        <v>13</v>
      </c>
      <c r="C4919" s="63" t="s">
        <v>13</v>
      </c>
      <c r="D4919" s="390">
        <v>45566</v>
      </c>
      <c r="E4919" s="63">
        <v>10</v>
      </c>
      <c r="F4919" s="63">
        <v>2024</v>
      </c>
      <c r="G4919" s="391">
        <v>0</v>
      </c>
      <c r="H4919" s="391">
        <v>9.9999999999999992E-2</v>
      </c>
      <c r="J4919" s="391">
        <v>0</v>
      </c>
      <c r="K4919" s="63" t="s">
        <v>69</v>
      </c>
      <c r="L4919" s="63" t="s">
        <v>69</v>
      </c>
      <c r="M4919" s="63" t="s">
        <v>242</v>
      </c>
      <c r="N4919" s="63" t="s">
        <v>62</v>
      </c>
      <c r="O4919" s="63" t="s">
        <v>70</v>
      </c>
      <c r="P4919" s="63" t="s">
        <v>90</v>
      </c>
      <c r="Q4919" s="63" t="s">
        <v>71</v>
      </c>
    </row>
    <row r="4920" spans="1:17">
      <c r="A4920" s="63" t="s">
        <v>69</v>
      </c>
      <c r="B4920" s="63" t="s">
        <v>13</v>
      </c>
      <c r="C4920" s="63" t="s">
        <v>13</v>
      </c>
      <c r="D4920" s="390">
        <v>45597</v>
      </c>
      <c r="E4920" s="63">
        <v>11</v>
      </c>
      <c r="F4920" s="63">
        <v>2024</v>
      </c>
      <c r="G4920" s="391">
        <v>0</v>
      </c>
      <c r="H4920" s="391">
        <v>9.9999999999999992E-2</v>
      </c>
      <c r="J4920" s="391">
        <v>0</v>
      </c>
      <c r="K4920" s="63" t="s">
        <v>69</v>
      </c>
      <c r="L4920" s="63" t="s">
        <v>69</v>
      </c>
      <c r="M4920" s="63" t="s">
        <v>242</v>
      </c>
      <c r="N4920" s="63" t="s">
        <v>62</v>
      </c>
      <c r="O4920" s="63" t="s">
        <v>70</v>
      </c>
      <c r="P4920" s="63" t="s">
        <v>90</v>
      </c>
      <c r="Q4920" s="63" t="s">
        <v>71</v>
      </c>
    </row>
    <row r="4921" spans="1:17">
      <c r="A4921" s="63" t="s">
        <v>69</v>
      </c>
      <c r="B4921" s="63" t="s">
        <v>13</v>
      </c>
      <c r="C4921" s="63" t="s">
        <v>13</v>
      </c>
      <c r="D4921" s="390">
        <v>45627</v>
      </c>
      <c r="E4921" s="63">
        <v>12</v>
      </c>
      <c r="F4921" s="63">
        <v>2024</v>
      </c>
      <c r="G4921" s="391">
        <v>0</v>
      </c>
      <c r="H4921" s="391">
        <v>9.9999999999999992E-2</v>
      </c>
      <c r="J4921" s="391">
        <v>0</v>
      </c>
      <c r="K4921" s="63" t="s">
        <v>69</v>
      </c>
      <c r="L4921" s="63" t="s">
        <v>69</v>
      </c>
      <c r="M4921" s="63" t="s">
        <v>242</v>
      </c>
      <c r="N4921" s="63" t="s">
        <v>62</v>
      </c>
      <c r="O4921" s="63" t="s">
        <v>70</v>
      </c>
      <c r="P4921" s="63" t="s">
        <v>90</v>
      </c>
      <c r="Q4921" s="63" t="s">
        <v>71</v>
      </c>
    </row>
    <row r="4922" spans="1:17">
      <c r="A4922" s="63" t="s">
        <v>69</v>
      </c>
      <c r="B4922" s="63" t="s">
        <v>14</v>
      </c>
      <c r="C4922" s="63" t="s">
        <v>14</v>
      </c>
      <c r="D4922" s="390">
        <v>45292</v>
      </c>
      <c r="E4922" s="63">
        <v>1</v>
      </c>
      <c r="F4922" s="63">
        <v>2024</v>
      </c>
      <c r="G4922" s="391">
        <v>0</v>
      </c>
      <c r="H4922" s="391">
        <v>3.4872367136281217E-2</v>
      </c>
      <c r="I4922" s="391">
        <v>0</v>
      </c>
      <c r="J4922" s="391">
        <v>0</v>
      </c>
      <c r="K4922" s="63" t="s">
        <v>69</v>
      </c>
      <c r="L4922" s="63" t="s">
        <v>69</v>
      </c>
      <c r="M4922" s="63" t="s">
        <v>242</v>
      </c>
      <c r="N4922" s="63" t="s">
        <v>62</v>
      </c>
      <c r="O4922" s="63" t="s">
        <v>70</v>
      </c>
      <c r="P4922" s="63" t="s">
        <v>90</v>
      </c>
      <c r="Q4922" s="63" t="s">
        <v>71</v>
      </c>
    </row>
    <row r="4923" spans="1:17">
      <c r="A4923" s="63" t="s">
        <v>69</v>
      </c>
      <c r="B4923" s="63" t="s">
        <v>14</v>
      </c>
      <c r="C4923" s="63" t="s">
        <v>14</v>
      </c>
      <c r="D4923" s="390">
        <v>45323</v>
      </c>
      <c r="E4923" s="63">
        <v>2</v>
      </c>
      <c r="F4923" s="63">
        <v>2024</v>
      </c>
      <c r="G4923" s="391">
        <v>0</v>
      </c>
      <c r="H4923" s="391">
        <v>8.2577765378713919E-2</v>
      </c>
      <c r="I4923" s="391">
        <v>0</v>
      </c>
      <c r="J4923" s="391">
        <v>0</v>
      </c>
      <c r="K4923" s="63" t="s">
        <v>69</v>
      </c>
      <c r="L4923" s="63" t="s">
        <v>69</v>
      </c>
      <c r="M4923" s="63" t="s">
        <v>242</v>
      </c>
      <c r="N4923" s="63" t="s">
        <v>62</v>
      </c>
      <c r="O4923" s="63" t="s">
        <v>70</v>
      </c>
      <c r="P4923" s="63" t="s">
        <v>90</v>
      </c>
      <c r="Q4923" s="63" t="s">
        <v>71</v>
      </c>
    </row>
    <row r="4924" spans="1:17">
      <c r="A4924" s="63" t="s">
        <v>69</v>
      </c>
      <c r="B4924" s="63" t="s">
        <v>14</v>
      </c>
      <c r="C4924" s="63" t="s">
        <v>14</v>
      </c>
      <c r="D4924" s="390">
        <v>45352</v>
      </c>
      <c r="E4924" s="63">
        <v>3</v>
      </c>
      <c r="F4924" s="63">
        <v>2024</v>
      </c>
      <c r="G4924" s="391">
        <v>0</v>
      </c>
      <c r="H4924" s="391">
        <v>8.2577765378713919E-2</v>
      </c>
      <c r="I4924" s="391">
        <v>0</v>
      </c>
      <c r="J4924" s="391">
        <v>0</v>
      </c>
      <c r="K4924" s="63" t="s">
        <v>69</v>
      </c>
      <c r="L4924" s="63" t="s">
        <v>69</v>
      </c>
      <c r="M4924" s="63" t="s">
        <v>242</v>
      </c>
      <c r="N4924" s="63" t="s">
        <v>62</v>
      </c>
      <c r="O4924" s="63" t="s">
        <v>70</v>
      </c>
      <c r="P4924" s="63" t="s">
        <v>90</v>
      </c>
      <c r="Q4924" s="63" t="s">
        <v>71</v>
      </c>
    </row>
    <row r="4925" spans="1:17">
      <c r="A4925" s="63" t="s">
        <v>69</v>
      </c>
      <c r="B4925" s="63" t="s">
        <v>14</v>
      </c>
      <c r="C4925" s="63" t="s">
        <v>14</v>
      </c>
      <c r="D4925" s="390">
        <v>45383</v>
      </c>
      <c r="E4925" s="63">
        <v>4</v>
      </c>
      <c r="F4925" s="63">
        <v>2024</v>
      </c>
      <c r="G4925" s="391">
        <v>0</v>
      </c>
      <c r="H4925" s="391">
        <v>8.3333333333333329E-2</v>
      </c>
      <c r="I4925" s="391">
        <v>0</v>
      </c>
      <c r="J4925" s="391">
        <v>0</v>
      </c>
      <c r="K4925" s="63" t="s">
        <v>69</v>
      </c>
      <c r="L4925" s="63" t="s">
        <v>69</v>
      </c>
      <c r="M4925" s="63" t="s">
        <v>242</v>
      </c>
      <c r="N4925" s="63" t="s">
        <v>62</v>
      </c>
      <c r="O4925" s="63" t="s">
        <v>70</v>
      </c>
      <c r="P4925" s="63" t="s">
        <v>90</v>
      </c>
      <c r="Q4925" s="63" t="s">
        <v>71</v>
      </c>
    </row>
    <row r="4926" spans="1:17">
      <c r="A4926" s="63" t="s">
        <v>69</v>
      </c>
      <c r="B4926" s="63" t="s">
        <v>14</v>
      </c>
      <c r="C4926" s="63" t="s">
        <v>14</v>
      </c>
      <c r="D4926" s="390">
        <v>45413</v>
      </c>
      <c r="E4926" s="63">
        <v>5</v>
      </c>
      <c r="F4926" s="63">
        <v>2024</v>
      </c>
      <c r="G4926" s="391">
        <v>0</v>
      </c>
      <c r="H4926" s="391">
        <v>8.3333333333333329E-2</v>
      </c>
      <c r="I4926" s="391">
        <v>0</v>
      </c>
      <c r="J4926" s="391">
        <v>0</v>
      </c>
      <c r="K4926" s="63" t="s">
        <v>69</v>
      </c>
      <c r="L4926" s="63" t="s">
        <v>69</v>
      </c>
      <c r="M4926" s="63" t="s">
        <v>242</v>
      </c>
      <c r="N4926" s="63" t="s">
        <v>62</v>
      </c>
      <c r="O4926" s="63" t="s">
        <v>70</v>
      </c>
      <c r="P4926" s="63" t="s">
        <v>90</v>
      </c>
      <c r="Q4926" s="63" t="s">
        <v>71</v>
      </c>
    </row>
    <row r="4927" spans="1:17">
      <c r="A4927" s="63" t="s">
        <v>69</v>
      </c>
      <c r="B4927" s="63" t="s">
        <v>14</v>
      </c>
      <c r="C4927" s="63" t="s">
        <v>14</v>
      </c>
      <c r="D4927" s="390">
        <v>45444</v>
      </c>
      <c r="E4927" s="63">
        <v>6</v>
      </c>
      <c r="F4927" s="63">
        <v>2024</v>
      </c>
      <c r="G4927" s="391">
        <v>0</v>
      </c>
      <c r="H4927" s="391">
        <v>8.3333333333333329E-2</v>
      </c>
      <c r="I4927" s="391">
        <v>0</v>
      </c>
      <c r="J4927" s="391">
        <v>0</v>
      </c>
      <c r="K4927" s="63" t="s">
        <v>69</v>
      </c>
      <c r="L4927" s="63" t="s">
        <v>69</v>
      </c>
      <c r="M4927" s="63" t="s">
        <v>242</v>
      </c>
      <c r="N4927" s="63" t="s">
        <v>62</v>
      </c>
      <c r="O4927" s="63" t="s">
        <v>70</v>
      </c>
      <c r="P4927" s="63" t="s">
        <v>90</v>
      </c>
      <c r="Q4927" s="63" t="s">
        <v>71</v>
      </c>
    </row>
    <row r="4928" spans="1:17">
      <c r="A4928" s="63" t="s">
        <v>69</v>
      </c>
      <c r="B4928" s="63" t="s">
        <v>14</v>
      </c>
      <c r="C4928" s="63" t="s">
        <v>14</v>
      </c>
      <c r="D4928" s="390">
        <v>45474</v>
      </c>
      <c r="E4928" s="63">
        <v>7</v>
      </c>
      <c r="F4928" s="63">
        <v>2024</v>
      </c>
      <c r="G4928" s="391">
        <v>0</v>
      </c>
      <c r="H4928" s="391">
        <v>8.3333333333333329E-2</v>
      </c>
      <c r="I4928" s="391">
        <v>0</v>
      </c>
      <c r="J4928" s="391">
        <v>0</v>
      </c>
      <c r="K4928" s="63" t="s">
        <v>69</v>
      </c>
      <c r="L4928" s="63" t="s">
        <v>69</v>
      </c>
      <c r="M4928" s="63" t="s">
        <v>242</v>
      </c>
      <c r="N4928" s="63" t="s">
        <v>62</v>
      </c>
      <c r="O4928" s="63" t="s">
        <v>70</v>
      </c>
      <c r="P4928" s="63" t="s">
        <v>90</v>
      </c>
      <c r="Q4928" s="63" t="s">
        <v>71</v>
      </c>
    </row>
    <row r="4929" spans="1:17">
      <c r="A4929" s="63" t="s">
        <v>69</v>
      </c>
      <c r="B4929" s="63" t="s">
        <v>14</v>
      </c>
      <c r="C4929" s="63" t="s">
        <v>14</v>
      </c>
      <c r="D4929" s="390">
        <v>45505</v>
      </c>
      <c r="E4929" s="63">
        <v>8</v>
      </c>
      <c r="F4929" s="63">
        <v>2024</v>
      </c>
      <c r="G4929" s="391">
        <v>0</v>
      </c>
      <c r="H4929" s="391">
        <v>8.3333333333333329E-2</v>
      </c>
      <c r="I4929" s="391">
        <v>0</v>
      </c>
      <c r="J4929" s="391">
        <v>0</v>
      </c>
      <c r="K4929" s="63" t="s">
        <v>69</v>
      </c>
      <c r="L4929" s="63" t="s">
        <v>69</v>
      </c>
      <c r="M4929" s="63" t="s">
        <v>242</v>
      </c>
      <c r="N4929" s="63" t="s">
        <v>62</v>
      </c>
      <c r="O4929" s="63" t="s">
        <v>70</v>
      </c>
      <c r="P4929" s="63" t="s">
        <v>90</v>
      </c>
      <c r="Q4929" s="63" t="s">
        <v>71</v>
      </c>
    </row>
    <row r="4930" spans="1:17">
      <c r="A4930" s="63" t="s">
        <v>69</v>
      </c>
      <c r="B4930" s="63" t="s">
        <v>14</v>
      </c>
      <c r="C4930" s="63" t="s">
        <v>14</v>
      </c>
      <c r="D4930" s="390">
        <v>45536</v>
      </c>
      <c r="E4930" s="63">
        <v>9</v>
      </c>
      <c r="F4930" s="63">
        <v>2024</v>
      </c>
      <c r="G4930" s="391">
        <v>0</v>
      </c>
      <c r="H4930" s="391">
        <v>8.3333333333333329E-2</v>
      </c>
      <c r="J4930" s="391">
        <v>0</v>
      </c>
      <c r="K4930" s="63" t="s">
        <v>69</v>
      </c>
      <c r="L4930" s="63" t="s">
        <v>69</v>
      </c>
      <c r="M4930" s="63" t="s">
        <v>242</v>
      </c>
      <c r="N4930" s="63" t="s">
        <v>62</v>
      </c>
      <c r="O4930" s="63" t="s">
        <v>70</v>
      </c>
      <c r="P4930" s="63" t="s">
        <v>90</v>
      </c>
      <c r="Q4930" s="63" t="s">
        <v>71</v>
      </c>
    </row>
    <row r="4931" spans="1:17">
      <c r="A4931" s="63" t="s">
        <v>69</v>
      </c>
      <c r="B4931" s="63" t="s">
        <v>14</v>
      </c>
      <c r="C4931" s="63" t="s">
        <v>14</v>
      </c>
      <c r="D4931" s="390">
        <v>45566</v>
      </c>
      <c r="E4931" s="63">
        <v>10</v>
      </c>
      <c r="F4931" s="63">
        <v>2024</v>
      </c>
      <c r="G4931" s="391">
        <v>0</v>
      </c>
      <c r="H4931" s="391">
        <v>9.9999999999999992E-2</v>
      </c>
      <c r="J4931" s="391">
        <v>0</v>
      </c>
      <c r="K4931" s="63" t="s">
        <v>69</v>
      </c>
      <c r="L4931" s="63" t="s">
        <v>69</v>
      </c>
      <c r="M4931" s="63" t="s">
        <v>242</v>
      </c>
      <c r="N4931" s="63" t="s">
        <v>62</v>
      </c>
      <c r="O4931" s="63" t="s">
        <v>70</v>
      </c>
      <c r="P4931" s="63" t="s">
        <v>90</v>
      </c>
      <c r="Q4931" s="63" t="s">
        <v>71</v>
      </c>
    </row>
    <row r="4932" spans="1:17">
      <c r="A4932" s="63" t="s">
        <v>69</v>
      </c>
      <c r="B4932" s="63" t="s">
        <v>14</v>
      </c>
      <c r="C4932" s="63" t="s">
        <v>14</v>
      </c>
      <c r="D4932" s="390">
        <v>45597</v>
      </c>
      <c r="E4932" s="63">
        <v>11</v>
      </c>
      <c r="F4932" s="63">
        <v>2024</v>
      </c>
      <c r="G4932" s="391">
        <v>0</v>
      </c>
      <c r="H4932" s="391">
        <v>9.9999999999999992E-2</v>
      </c>
      <c r="J4932" s="391">
        <v>0</v>
      </c>
      <c r="K4932" s="63" t="s">
        <v>69</v>
      </c>
      <c r="L4932" s="63" t="s">
        <v>69</v>
      </c>
      <c r="M4932" s="63" t="s">
        <v>242</v>
      </c>
      <c r="N4932" s="63" t="s">
        <v>62</v>
      </c>
      <c r="O4932" s="63" t="s">
        <v>70</v>
      </c>
      <c r="P4932" s="63" t="s">
        <v>90</v>
      </c>
      <c r="Q4932" s="63" t="s">
        <v>71</v>
      </c>
    </row>
    <row r="4933" spans="1:17">
      <c r="A4933" s="63" t="s">
        <v>69</v>
      </c>
      <c r="B4933" s="63" t="s">
        <v>14</v>
      </c>
      <c r="C4933" s="63" t="s">
        <v>14</v>
      </c>
      <c r="D4933" s="390">
        <v>45627</v>
      </c>
      <c r="E4933" s="63">
        <v>12</v>
      </c>
      <c r="F4933" s="63">
        <v>2024</v>
      </c>
      <c r="G4933" s="391">
        <v>0</v>
      </c>
      <c r="H4933" s="391">
        <v>9.9999999999999992E-2</v>
      </c>
      <c r="J4933" s="391">
        <v>0</v>
      </c>
      <c r="K4933" s="63" t="s">
        <v>69</v>
      </c>
      <c r="L4933" s="63" t="s">
        <v>69</v>
      </c>
      <c r="M4933" s="63" t="s">
        <v>242</v>
      </c>
      <c r="N4933" s="63" t="s">
        <v>62</v>
      </c>
      <c r="O4933" s="63" t="s">
        <v>70</v>
      </c>
      <c r="P4933" s="63" t="s">
        <v>90</v>
      </c>
      <c r="Q4933" s="63" t="s">
        <v>71</v>
      </c>
    </row>
    <row r="4934" spans="1:17">
      <c r="A4934" s="63" t="s">
        <v>72</v>
      </c>
      <c r="B4934" s="63" t="s">
        <v>7</v>
      </c>
      <c r="D4934" s="390">
        <v>45292</v>
      </c>
      <c r="E4934" s="63">
        <v>1</v>
      </c>
      <c r="F4934" s="63">
        <v>2024</v>
      </c>
      <c r="G4934" s="391">
        <v>212.31390627532579</v>
      </c>
      <c r="H4934" s="391">
        <v>3.4872367136281217E-2</v>
      </c>
      <c r="I4934" s="391">
        <v>7.4038884877711615</v>
      </c>
      <c r="J4934" s="391">
        <v>0</v>
      </c>
      <c r="K4934" s="63" t="s">
        <v>72</v>
      </c>
      <c r="L4934" s="63" t="s">
        <v>72</v>
      </c>
      <c r="M4934" s="63" t="s">
        <v>244</v>
      </c>
      <c r="N4934" s="63" t="s">
        <v>62</v>
      </c>
      <c r="O4934" s="63" t="s">
        <v>73</v>
      </c>
      <c r="P4934" s="63" t="s">
        <v>60</v>
      </c>
      <c r="Q4934" s="63" t="s">
        <v>74</v>
      </c>
    </row>
    <row r="4935" spans="1:17">
      <c r="A4935" s="63" t="s">
        <v>72</v>
      </c>
      <c r="B4935" s="63" t="s">
        <v>7</v>
      </c>
      <c r="D4935" s="390">
        <v>45323</v>
      </c>
      <c r="E4935" s="63">
        <v>2</v>
      </c>
      <c r="F4935" s="63">
        <v>2024</v>
      </c>
      <c r="G4935" s="391">
        <v>212.31390627532579</v>
      </c>
      <c r="H4935" s="391">
        <v>8.2577765378713919E-2</v>
      </c>
      <c r="I4935" s="391">
        <v>17.532407939042109</v>
      </c>
      <c r="J4935" s="391">
        <v>11.022905310000001</v>
      </c>
      <c r="K4935" s="63" t="s">
        <v>72</v>
      </c>
      <c r="L4935" s="63" t="s">
        <v>72</v>
      </c>
      <c r="M4935" s="63" t="s">
        <v>244</v>
      </c>
      <c r="N4935" s="63" t="s">
        <v>62</v>
      </c>
      <c r="O4935" s="63" t="s">
        <v>73</v>
      </c>
      <c r="P4935" s="63" t="s">
        <v>60</v>
      </c>
      <c r="Q4935" s="63" t="s">
        <v>74</v>
      </c>
    </row>
    <row r="4936" spans="1:17">
      <c r="A4936" s="63" t="s">
        <v>72</v>
      </c>
      <c r="B4936" s="63" t="s">
        <v>7</v>
      </c>
      <c r="D4936" s="390">
        <v>45352</v>
      </c>
      <c r="E4936" s="63">
        <v>3</v>
      </c>
      <c r="F4936" s="63">
        <v>2024</v>
      </c>
      <c r="G4936" s="391">
        <v>212.31390627532579</v>
      </c>
      <c r="H4936" s="391">
        <v>8.2577765378713919E-2</v>
      </c>
      <c r="I4936" s="391">
        <v>17.532407939042109</v>
      </c>
      <c r="J4936" s="391">
        <v>5.8356102600000019</v>
      </c>
      <c r="K4936" s="63" t="s">
        <v>72</v>
      </c>
      <c r="L4936" s="63" t="s">
        <v>72</v>
      </c>
      <c r="M4936" s="63" t="s">
        <v>244</v>
      </c>
      <c r="N4936" s="63" t="s">
        <v>62</v>
      </c>
      <c r="O4936" s="63" t="s">
        <v>73</v>
      </c>
      <c r="P4936" s="63" t="s">
        <v>60</v>
      </c>
      <c r="Q4936" s="63" t="s">
        <v>74</v>
      </c>
    </row>
    <row r="4937" spans="1:17">
      <c r="A4937" s="63" t="s">
        <v>72</v>
      </c>
      <c r="B4937" s="63" t="s">
        <v>7</v>
      </c>
      <c r="D4937" s="390">
        <v>45383</v>
      </c>
      <c r="E4937" s="63">
        <v>4</v>
      </c>
      <c r="F4937" s="63">
        <v>2024</v>
      </c>
      <c r="G4937" s="391">
        <v>212.31390627532579</v>
      </c>
      <c r="H4937" s="391">
        <v>8.3333333333333329E-2</v>
      </c>
      <c r="I4937" s="391">
        <v>17.692825522943814</v>
      </c>
      <c r="J4937" s="391">
        <v>0</v>
      </c>
      <c r="K4937" s="63" t="s">
        <v>72</v>
      </c>
      <c r="L4937" s="63" t="s">
        <v>72</v>
      </c>
      <c r="M4937" s="63" t="s">
        <v>244</v>
      </c>
      <c r="N4937" s="63" t="s">
        <v>62</v>
      </c>
      <c r="O4937" s="63" t="s">
        <v>73</v>
      </c>
      <c r="P4937" s="63" t="s">
        <v>60</v>
      </c>
      <c r="Q4937" s="63" t="s">
        <v>74</v>
      </c>
    </row>
    <row r="4938" spans="1:17">
      <c r="A4938" s="63" t="s">
        <v>72</v>
      </c>
      <c r="B4938" s="63" t="s">
        <v>7</v>
      </c>
      <c r="D4938" s="390">
        <v>45413</v>
      </c>
      <c r="E4938" s="63">
        <v>5</v>
      </c>
      <c r="F4938" s="63">
        <v>2024</v>
      </c>
      <c r="G4938" s="391">
        <v>212.31390627532579</v>
      </c>
      <c r="H4938" s="391">
        <v>8.3333333333333329E-2</v>
      </c>
      <c r="I4938" s="391">
        <v>17.692825522943814</v>
      </c>
      <c r="J4938" s="391">
        <v>4.9092504000000006E-3</v>
      </c>
      <c r="K4938" s="63" t="s">
        <v>72</v>
      </c>
      <c r="L4938" s="63" t="s">
        <v>72</v>
      </c>
      <c r="M4938" s="63" t="s">
        <v>244</v>
      </c>
      <c r="N4938" s="63" t="s">
        <v>62</v>
      </c>
      <c r="O4938" s="63" t="s">
        <v>73</v>
      </c>
      <c r="P4938" s="63" t="s">
        <v>60</v>
      </c>
      <c r="Q4938" s="63" t="s">
        <v>74</v>
      </c>
    </row>
    <row r="4939" spans="1:17">
      <c r="A4939" s="63" t="s">
        <v>72</v>
      </c>
      <c r="B4939" s="63" t="s">
        <v>7</v>
      </c>
      <c r="D4939" s="390">
        <v>45444</v>
      </c>
      <c r="E4939" s="63">
        <v>6</v>
      </c>
      <c r="F4939" s="63">
        <v>2024</v>
      </c>
      <c r="G4939" s="391">
        <v>212.31390627532579</v>
      </c>
      <c r="H4939" s="391">
        <v>8.3333333333333329E-2</v>
      </c>
      <c r="I4939" s="391">
        <v>17.692825522943814</v>
      </c>
      <c r="J4939" s="391">
        <v>2.9455502399999993E-2</v>
      </c>
      <c r="K4939" s="63" t="s">
        <v>72</v>
      </c>
      <c r="L4939" s="63" t="s">
        <v>72</v>
      </c>
      <c r="M4939" s="63" t="s">
        <v>244</v>
      </c>
      <c r="N4939" s="63" t="s">
        <v>62</v>
      </c>
      <c r="O4939" s="63" t="s">
        <v>73</v>
      </c>
      <c r="P4939" s="63" t="s">
        <v>60</v>
      </c>
      <c r="Q4939" s="63" t="s">
        <v>74</v>
      </c>
    </row>
    <row r="4940" spans="1:17">
      <c r="A4940" s="63" t="s">
        <v>72</v>
      </c>
      <c r="B4940" s="63" t="s">
        <v>7</v>
      </c>
      <c r="D4940" s="390">
        <v>45474</v>
      </c>
      <c r="E4940" s="63">
        <v>7</v>
      </c>
      <c r="F4940" s="63">
        <v>2024</v>
      </c>
      <c r="G4940" s="391">
        <v>212.31390627532579</v>
      </c>
      <c r="H4940" s="391">
        <v>8.3333333333333329E-2</v>
      </c>
      <c r="I4940" s="391">
        <v>17.692825522943814</v>
      </c>
      <c r="J4940" s="391">
        <v>9.1971505999999987</v>
      </c>
      <c r="K4940" s="63" t="s">
        <v>72</v>
      </c>
      <c r="L4940" s="63" t="s">
        <v>72</v>
      </c>
      <c r="M4940" s="63" t="s">
        <v>244</v>
      </c>
      <c r="N4940" s="63" t="s">
        <v>62</v>
      </c>
      <c r="O4940" s="63" t="s">
        <v>73</v>
      </c>
      <c r="P4940" s="63" t="s">
        <v>60</v>
      </c>
      <c r="Q4940" s="63" t="s">
        <v>74</v>
      </c>
    </row>
    <row r="4941" spans="1:17">
      <c r="A4941" s="63" t="s">
        <v>72</v>
      </c>
      <c r="B4941" s="63" t="s">
        <v>7</v>
      </c>
      <c r="D4941" s="390">
        <v>45505</v>
      </c>
      <c r="E4941" s="63">
        <v>8</v>
      </c>
      <c r="F4941" s="63">
        <v>2024</v>
      </c>
      <c r="G4941" s="391">
        <v>212.31390627532579</v>
      </c>
      <c r="H4941" s="391">
        <v>8.3333333333333329E-2</v>
      </c>
      <c r="I4941" s="391">
        <v>17.692825522943814</v>
      </c>
      <c r="J4941" s="391">
        <v>1.5103591999999999</v>
      </c>
      <c r="K4941" s="63" t="s">
        <v>72</v>
      </c>
      <c r="L4941" s="63" t="s">
        <v>72</v>
      </c>
      <c r="M4941" s="63" t="s">
        <v>244</v>
      </c>
      <c r="N4941" s="63" t="s">
        <v>62</v>
      </c>
      <c r="O4941" s="63" t="s">
        <v>73</v>
      </c>
      <c r="P4941" s="63" t="s">
        <v>60</v>
      </c>
      <c r="Q4941" s="63" t="s">
        <v>74</v>
      </c>
    </row>
    <row r="4942" spans="1:17">
      <c r="A4942" s="63" t="s">
        <v>72</v>
      </c>
      <c r="B4942" s="63" t="s">
        <v>7</v>
      </c>
      <c r="D4942" s="390">
        <v>45536</v>
      </c>
      <c r="E4942" s="63">
        <v>9</v>
      </c>
      <c r="F4942" s="63">
        <v>2024</v>
      </c>
      <c r="G4942" s="391">
        <v>212.31390627532579</v>
      </c>
      <c r="H4942" s="391">
        <v>8.3333333333333329E-2</v>
      </c>
      <c r="J4942" s="391">
        <v>3.496444290449463</v>
      </c>
      <c r="K4942" s="63" t="s">
        <v>72</v>
      </c>
      <c r="L4942" s="63" t="s">
        <v>72</v>
      </c>
      <c r="M4942" s="63" t="s">
        <v>244</v>
      </c>
      <c r="N4942" s="63" t="s">
        <v>62</v>
      </c>
      <c r="O4942" s="63" t="s">
        <v>73</v>
      </c>
      <c r="P4942" s="63" t="s">
        <v>60</v>
      </c>
      <c r="Q4942" s="63" t="s">
        <v>74</v>
      </c>
    </row>
    <row r="4943" spans="1:17">
      <c r="A4943" s="63" t="s">
        <v>72</v>
      </c>
      <c r="B4943" s="63" t="s">
        <v>7</v>
      </c>
      <c r="D4943" s="390">
        <v>45566</v>
      </c>
      <c r="E4943" s="63">
        <v>10</v>
      </c>
      <c r="F4943" s="63">
        <v>2024</v>
      </c>
      <c r="G4943" s="391">
        <v>212.31390627532579</v>
      </c>
      <c r="H4943" s="391">
        <v>9.9999999999999992E-2</v>
      </c>
      <c r="J4943" s="391">
        <v>60.663058164734302</v>
      </c>
      <c r="K4943" s="63" t="s">
        <v>72</v>
      </c>
      <c r="L4943" s="63" t="s">
        <v>72</v>
      </c>
      <c r="M4943" s="63" t="s">
        <v>244</v>
      </c>
      <c r="N4943" s="63" t="s">
        <v>62</v>
      </c>
      <c r="O4943" s="63" t="s">
        <v>73</v>
      </c>
      <c r="P4943" s="63" t="s">
        <v>60</v>
      </c>
      <c r="Q4943" s="63" t="s">
        <v>74</v>
      </c>
    </row>
    <row r="4944" spans="1:17">
      <c r="A4944" s="63" t="s">
        <v>72</v>
      </c>
      <c r="B4944" s="63" t="s">
        <v>7</v>
      </c>
      <c r="D4944" s="390">
        <v>45597</v>
      </c>
      <c r="E4944" s="63">
        <v>11</v>
      </c>
      <c r="F4944" s="63">
        <v>2024</v>
      </c>
      <c r="G4944" s="391">
        <v>212.31390627532579</v>
      </c>
      <c r="H4944" s="391">
        <v>9.9999999999999992E-2</v>
      </c>
      <c r="J4944" s="391">
        <v>0</v>
      </c>
      <c r="K4944" s="63" t="s">
        <v>72</v>
      </c>
      <c r="L4944" s="63" t="s">
        <v>72</v>
      </c>
      <c r="M4944" s="63" t="s">
        <v>244</v>
      </c>
      <c r="N4944" s="63" t="s">
        <v>62</v>
      </c>
      <c r="O4944" s="63" t="s">
        <v>73</v>
      </c>
      <c r="P4944" s="63" t="s">
        <v>60</v>
      </c>
      <c r="Q4944" s="63" t="s">
        <v>74</v>
      </c>
    </row>
    <row r="4945" spans="1:17">
      <c r="A4945" s="63" t="s">
        <v>72</v>
      </c>
      <c r="B4945" s="63" t="s">
        <v>7</v>
      </c>
      <c r="D4945" s="390">
        <v>45627</v>
      </c>
      <c r="E4945" s="63">
        <v>12</v>
      </c>
      <c r="F4945" s="63">
        <v>2024</v>
      </c>
      <c r="G4945" s="391">
        <v>212.31390627532579</v>
      </c>
      <c r="H4945" s="391">
        <v>9.9999999999999992E-2</v>
      </c>
      <c r="J4945" s="391">
        <v>0</v>
      </c>
      <c r="K4945" s="63" t="s">
        <v>72</v>
      </c>
      <c r="L4945" s="63" t="s">
        <v>72</v>
      </c>
      <c r="M4945" s="63" t="s">
        <v>244</v>
      </c>
      <c r="N4945" s="63" t="s">
        <v>62</v>
      </c>
      <c r="O4945" s="63" t="s">
        <v>73</v>
      </c>
      <c r="P4945" s="63" t="s">
        <v>60</v>
      </c>
      <c r="Q4945" s="63" t="s">
        <v>74</v>
      </c>
    </row>
    <row r="4946" spans="1:17">
      <c r="A4946" s="63" t="s">
        <v>72</v>
      </c>
      <c r="B4946" s="63" t="s">
        <v>8</v>
      </c>
      <c r="D4946" s="390">
        <v>45292</v>
      </c>
      <c r="E4946" s="63">
        <v>1</v>
      </c>
      <c r="F4946" s="63">
        <v>2024</v>
      </c>
      <c r="G4946" s="391">
        <v>136.51855539883218</v>
      </c>
      <c r="H4946" s="391">
        <v>3.4872367136281217E-2</v>
      </c>
      <c r="I4946" s="391">
        <v>4.7607251847828218</v>
      </c>
      <c r="J4946" s="391">
        <v>0</v>
      </c>
      <c r="K4946" s="63" t="s">
        <v>72</v>
      </c>
      <c r="L4946" s="63" t="s">
        <v>72</v>
      </c>
      <c r="M4946" s="63" t="s">
        <v>244</v>
      </c>
      <c r="N4946" s="63" t="s">
        <v>62</v>
      </c>
      <c r="O4946" s="63" t="s">
        <v>73</v>
      </c>
      <c r="P4946" s="63" t="s">
        <v>60</v>
      </c>
      <c r="Q4946" s="63" t="s">
        <v>74</v>
      </c>
    </row>
    <row r="4947" spans="1:17">
      <c r="A4947" s="63" t="s">
        <v>72</v>
      </c>
      <c r="B4947" s="63" t="s">
        <v>8</v>
      </c>
      <c r="D4947" s="390">
        <v>45323</v>
      </c>
      <c r="E4947" s="63">
        <v>2</v>
      </c>
      <c r="F4947" s="63">
        <v>2024</v>
      </c>
      <c r="G4947" s="391">
        <v>136.51855539883218</v>
      </c>
      <c r="H4947" s="391">
        <v>8.2577765378713919E-2</v>
      </c>
      <c r="I4947" s="391">
        <v>11.273397237565723</v>
      </c>
      <c r="J4947" s="391">
        <v>15.2966871</v>
      </c>
      <c r="K4947" s="63" t="s">
        <v>72</v>
      </c>
      <c r="L4947" s="63" t="s">
        <v>72</v>
      </c>
      <c r="M4947" s="63" t="s">
        <v>244</v>
      </c>
      <c r="N4947" s="63" t="s">
        <v>62</v>
      </c>
      <c r="O4947" s="63" t="s">
        <v>73</v>
      </c>
      <c r="P4947" s="63" t="s">
        <v>60</v>
      </c>
      <c r="Q4947" s="63" t="s">
        <v>74</v>
      </c>
    </row>
    <row r="4948" spans="1:17">
      <c r="A4948" s="63" t="s">
        <v>72</v>
      </c>
      <c r="B4948" s="63" t="s">
        <v>8</v>
      </c>
      <c r="D4948" s="390">
        <v>45352</v>
      </c>
      <c r="E4948" s="63">
        <v>3</v>
      </c>
      <c r="F4948" s="63">
        <v>2024</v>
      </c>
      <c r="G4948" s="391">
        <v>136.51855539883218</v>
      </c>
      <c r="H4948" s="391">
        <v>8.2577765378713919E-2</v>
      </c>
      <c r="I4948" s="391">
        <v>11.273397237565723</v>
      </c>
      <c r="J4948" s="391">
        <v>1.5013100696857129</v>
      </c>
      <c r="K4948" s="63" t="s">
        <v>72</v>
      </c>
      <c r="L4948" s="63" t="s">
        <v>72</v>
      </c>
      <c r="M4948" s="63" t="s">
        <v>244</v>
      </c>
      <c r="N4948" s="63" t="s">
        <v>62</v>
      </c>
      <c r="O4948" s="63" t="s">
        <v>73</v>
      </c>
      <c r="P4948" s="63" t="s">
        <v>60</v>
      </c>
      <c r="Q4948" s="63" t="s">
        <v>74</v>
      </c>
    </row>
    <row r="4949" spans="1:17">
      <c r="A4949" s="63" t="s">
        <v>72</v>
      </c>
      <c r="B4949" s="63" t="s">
        <v>8</v>
      </c>
      <c r="D4949" s="390">
        <v>45383</v>
      </c>
      <c r="E4949" s="63">
        <v>4</v>
      </c>
      <c r="F4949" s="63">
        <v>2024</v>
      </c>
      <c r="G4949" s="391">
        <v>136.51855539883218</v>
      </c>
      <c r="H4949" s="391">
        <v>8.3333333333333329E-2</v>
      </c>
      <c r="I4949" s="391">
        <v>11.376546283236014</v>
      </c>
      <c r="J4949" s="391">
        <v>4.7047796905846138</v>
      </c>
      <c r="K4949" s="63" t="s">
        <v>72</v>
      </c>
      <c r="L4949" s="63" t="s">
        <v>72</v>
      </c>
      <c r="M4949" s="63" t="s">
        <v>244</v>
      </c>
      <c r="N4949" s="63" t="s">
        <v>62</v>
      </c>
      <c r="O4949" s="63" t="s">
        <v>73</v>
      </c>
      <c r="P4949" s="63" t="s">
        <v>60</v>
      </c>
      <c r="Q4949" s="63" t="s">
        <v>74</v>
      </c>
    </row>
    <row r="4950" spans="1:17">
      <c r="A4950" s="63" t="s">
        <v>72</v>
      </c>
      <c r="B4950" s="63" t="s">
        <v>8</v>
      </c>
      <c r="D4950" s="390">
        <v>45413</v>
      </c>
      <c r="E4950" s="63">
        <v>5</v>
      </c>
      <c r="F4950" s="63">
        <v>2024</v>
      </c>
      <c r="G4950" s="391">
        <v>136.51855539883218</v>
      </c>
      <c r="H4950" s="391">
        <v>8.3333333333333329E-2</v>
      </c>
      <c r="I4950" s="391">
        <v>11.376546283236014</v>
      </c>
      <c r="J4950" s="391">
        <v>9.3919560721333326</v>
      </c>
      <c r="K4950" s="63" t="s">
        <v>72</v>
      </c>
      <c r="L4950" s="63" t="s">
        <v>72</v>
      </c>
      <c r="M4950" s="63" t="s">
        <v>244</v>
      </c>
      <c r="N4950" s="63" t="s">
        <v>62</v>
      </c>
      <c r="O4950" s="63" t="s">
        <v>73</v>
      </c>
      <c r="P4950" s="63" t="s">
        <v>60</v>
      </c>
      <c r="Q4950" s="63" t="s">
        <v>74</v>
      </c>
    </row>
    <row r="4951" spans="1:17">
      <c r="A4951" s="63" t="s">
        <v>72</v>
      </c>
      <c r="B4951" s="63" t="s">
        <v>8</v>
      </c>
      <c r="D4951" s="390">
        <v>45444</v>
      </c>
      <c r="E4951" s="63">
        <v>6</v>
      </c>
      <c r="F4951" s="63">
        <v>2024</v>
      </c>
      <c r="G4951" s="391">
        <v>136.51855539883218</v>
      </c>
      <c r="H4951" s="391">
        <v>8.3333333333333329E-2</v>
      </c>
      <c r="I4951" s="391">
        <v>11.376546283236014</v>
      </c>
      <c r="J4951" s="391">
        <v>3.9065720383333318</v>
      </c>
      <c r="K4951" s="63" t="s">
        <v>72</v>
      </c>
      <c r="L4951" s="63" t="s">
        <v>72</v>
      </c>
      <c r="M4951" s="63" t="s">
        <v>244</v>
      </c>
      <c r="N4951" s="63" t="s">
        <v>62</v>
      </c>
      <c r="O4951" s="63" t="s">
        <v>73</v>
      </c>
      <c r="P4951" s="63" t="s">
        <v>60</v>
      </c>
      <c r="Q4951" s="63" t="s">
        <v>74</v>
      </c>
    </row>
    <row r="4952" spans="1:17">
      <c r="A4952" s="63" t="s">
        <v>72</v>
      </c>
      <c r="B4952" s="63" t="s">
        <v>8</v>
      </c>
      <c r="D4952" s="390">
        <v>45474</v>
      </c>
      <c r="E4952" s="63">
        <v>7</v>
      </c>
      <c r="F4952" s="63">
        <v>2024</v>
      </c>
      <c r="G4952" s="391">
        <v>136.51855539883218</v>
      </c>
      <c r="H4952" s="391">
        <v>8.3333333333333329E-2</v>
      </c>
      <c r="I4952" s="391">
        <v>11.376546283236014</v>
      </c>
      <c r="J4952" s="391">
        <v>0.82027582500000018</v>
      </c>
      <c r="K4952" s="63" t="s">
        <v>72</v>
      </c>
      <c r="L4952" s="63" t="s">
        <v>72</v>
      </c>
      <c r="M4952" s="63" t="s">
        <v>244</v>
      </c>
      <c r="N4952" s="63" t="s">
        <v>62</v>
      </c>
      <c r="O4952" s="63" t="s">
        <v>73</v>
      </c>
      <c r="P4952" s="63" t="s">
        <v>60</v>
      </c>
      <c r="Q4952" s="63" t="s">
        <v>74</v>
      </c>
    </row>
    <row r="4953" spans="1:17">
      <c r="A4953" s="63" t="s">
        <v>72</v>
      </c>
      <c r="B4953" s="63" t="s">
        <v>8</v>
      </c>
      <c r="D4953" s="390">
        <v>45505</v>
      </c>
      <c r="E4953" s="63">
        <v>8</v>
      </c>
      <c r="F4953" s="63">
        <v>2024</v>
      </c>
      <c r="G4953" s="391">
        <v>136.51855539883218</v>
      </c>
      <c r="H4953" s="391">
        <v>8.3333333333333329E-2</v>
      </c>
      <c r="I4953" s="391">
        <v>11.376546283236014</v>
      </c>
      <c r="J4953" s="391">
        <v>0</v>
      </c>
      <c r="K4953" s="63" t="s">
        <v>72</v>
      </c>
      <c r="L4953" s="63" t="s">
        <v>72</v>
      </c>
      <c r="M4953" s="63" t="s">
        <v>244</v>
      </c>
      <c r="N4953" s="63" t="s">
        <v>62</v>
      </c>
      <c r="O4953" s="63" t="s">
        <v>73</v>
      </c>
      <c r="P4953" s="63" t="s">
        <v>60</v>
      </c>
      <c r="Q4953" s="63" t="s">
        <v>74</v>
      </c>
    </row>
    <row r="4954" spans="1:17">
      <c r="A4954" s="63" t="s">
        <v>72</v>
      </c>
      <c r="B4954" s="63" t="s">
        <v>8</v>
      </c>
      <c r="D4954" s="390">
        <v>45536</v>
      </c>
      <c r="E4954" s="63">
        <v>9</v>
      </c>
      <c r="F4954" s="63">
        <v>2024</v>
      </c>
      <c r="G4954" s="391">
        <v>136.51855539883218</v>
      </c>
      <c r="H4954" s="391">
        <v>8.3333333333333329E-2</v>
      </c>
      <c r="J4954" s="391">
        <v>58.296803135701943</v>
      </c>
      <c r="K4954" s="63" t="s">
        <v>72</v>
      </c>
      <c r="L4954" s="63" t="s">
        <v>72</v>
      </c>
      <c r="M4954" s="63" t="s">
        <v>244</v>
      </c>
      <c r="N4954" s="63" t="s">
        <v>62</v>
      </c>
      <c r="O4954" s="63" t="s">
        <v>73</v>
      </c>
      <c r="P4954" s="63" t="s">
        <v>60</v>
      </c>
      <c r="Q4954" s="63" t="s">
        <v>74</v>
      </c>
    </row>
    <row r="4955" spans="1:17">
      <c r="A4955" s="63" t="s">
        <v>72</v>
      </c>
      <c r="B4955" s="63" t="s">
        <v>8</v>
      </c>
      <c r="D4955" s="390">
        <v>45566</v>
      </c>
      <c r="E4955" s="63">
        <v>10</v>
      </c>
      <c r="F4955" s="63">
        <v>2024</v>
      </c>
      <c r="G4955" s="391">
        <v>136.51855539883218</v>
      </c>
      <c r="H4955" s="391">
        <v>9.9999999999999992E-2</v>
      </c>
      <c r="J4955" s="391">
        <v>26.321756184855694</v>
      </c>
      <c r="K4955" s="63" t="s">
        <v>72</v>
      </c>
      <c r="L4955" s="63" t="s">
        <v>72</v>
      </c>
      <c r="M4955" s="63" t="s">
        <v>244</v>
      </c>
      <c r="N4955" s="63" t="s">
        <v>62</v>
      </c>
      <c r="O4955" s="63" t="s">
        <v>73</v>
      </c>
      <c r="P4955" s="63" t="s">
        <v>60</v>
      </c>
      <c r="Q4955" s="63" t="s">
        <v>74</v>
      </c>
    </row>
    <row r="4956" spans="1:17">
      <c r="A4956" s="63" t="s">
        <v>72</v>
      </c>
      <c r="B4956" s="63" t="s">
        <v>8</v>
      </c>
      <c r="D4956" s="390">
        <v>45597</v>
      </c>
      <c r="E4956" s="63">
        <v>11</v>
      </c>
      <c r="F4956" s="63">
        <v>2024</v>
      </c>
      <c r="G4956" s="391">
        <v>136.51855539883218</v>
      </c>
      <c r="H4956" s="391">
        <v>9.9999999999999992E-2</v>
      </c>
      <c r="J4956" s="391">
        <v>0</v>
      </c>
      <c r="K4956" s="63" t="s">
        <v>72</v>
      </c>
      <c r="L4956" s="63" t="s">
        <v>72</v>
      </c>
      <c r="M4956" s="63" t="s">
        <v>244</v>
      </c>
      <c r="N4956" s="63" t="s">
        <v>62</v>
      </c>
      <c r="O4956" s="63" t="s">
        <v>73</v>
      </c>
      <c r="P4956" s="63" t="s">
        <v>60</v>
      </c>
      <c r="Q4956" s="63" t="s">
        <v>74</v>
      </c>
    </row>
    <row r="4957" spans="1:17">
      <c r="A4957" s="63" t="s">
        <v>72</v>
      </c>
      <c r="B4957" s="63" t="s">
        <v>8</v>
      </c>
      <c r="D4957" s="390">
        <v>45627</v>
      </c>
      <c r="E4957" s="63">
        <v>12</v>
      </c>
      <c r="F4957" s="63">
        <v>2024</v>
      </c>
      <c r="G4957" s="391">
        <v>136.51855539883218</v>
      </c>
      <c r="H4957" s="391">
        <v>9.9999999999999992E-2</v>
      </c>
      <c r="J4957" s="391">
        <v>0</v>
      </c>
      <c r="K4957" s="63" t="s">
        <v>72</v>
      </c>
      <c r="L4957" s="63" t="s">
        <v>72</v>
      </c>
      <c r="M4957" s="63" t="s">
        <v>244</v>
      </c>
      <c r="N4957" s="63" t="s">
        <v>62</v>
      </c>
      <c r="O4957" s="63" t="s">
        <v>73</v>
      </c>
      <c r="P4957" s="63" t="s">
        <v>60</v>
      </c>
      <c r="Q4957" s="63" t="s">
        <v>74</v>
      </c>
    </row>
    <row r="4958" spans="1:17">
      <c r="A4958" s="63" t="s">
        <v>72</v>
      </c>
      <c r="B4958" s="63" t="s">
        <v>9</v>
      </c>
      <c r="D4958" s="390">
        <v>45292</v>
      </c>
      <c r="E4958" s="63">
        <v>1</v>
      </c>
      <c r="F4958" s="63">
        <v>2024</v>
      </c>
      <c r="G4958" s="391">
        <v>54.396771683666657</v>
      </c>
      <c r="H4958" s="391">
        <v>3.4872367136281217E-2</v>
      </c>
      <c r="I4958" s="391">
        <v>1.8969441931812898</v>
      </c>
      <c r="J4958" s="391">
        <v>0</v>
      </c>
      <c r="K4958" s="63" t="s">
        <v>72</v>
      </c>
      <c r="L4958" s="63" t="s">
        <v>72</v>
      </c>
      <c r="M4958" s="63" t="s">
        <v>244</v>
      </c>
      <c r="N4958" s="63" t="s">
        <v>62</v>
      </c>
      <c r="O4958" s="63" t="s">
        <v>73</v>
      </c>
      <c r="P4958" s="63" t="s">
        <v>60</v>
      </c>
      <c r="Q4958" s="63" t="s">
        <v>74</v>
      </c>
    </row>
    <row r="4959" spans="1:17">
      <c r="A4959" s="63" t="s">
        <v>72</v>
      </c>
      <c r="B4959" s="63" t="s">
        <v>9</v>
      </c>
      <c r="D4959" s="390">
        <v>45323</v>
      </c>
      <c r="E4959" s="63">
        <v>2</v>
      </c>
      <c r="F4959" s="63">
        <v>2024</v>
      </c>
      <c r="G4959" s="391">
        <v>54.396771683666657</v>
      </c>
      <c r="H4959" s="391">
        <v>8.2577765378713919E-2</v>
      </c>
      <c r="I4959" s="391">
        <v>4.4919638494532945</v>
      </c>
      <c r="J4959" s="391">
        <v>6.2551400279999996</v>
      </c>
      <c r="K4959" s="63" t="s">
        <v>72</v>
      </c>
      <c r="L4959" s="63" t="s">
        <v>72</v>
      </c>
      <c r="M4959" s="63" t="s">
        <v>244</v>
      </c>
      <c r="N4959" s="63" t="s">
        <v>62</v>
      </c>
      <c r="O4959" s="63" t="s">
        <v>73</v>
      </c>
      <c r="P4959" s="63" t="s">
        <v>60</v>
      </c>
      <c r="Q4959" s="63" t="s">
        <v>74</v>
      </c>
    </row>
    <row r="4960" spans="1:17">
      <c r="A4960" s="63" t="s">
        <v>72</v>
      </c>
      <c r="B4960" s="63" t="s">
        <v>9</v>
      </c>
      <c r="D4960" s="390">
        <v>45352</v>
      </c>
      <c r="E4960" s="63">
        <v>3</v>
      </c>
      <c r="F4960" s="63">
        <v>2024</v>
      </c>
      <c r="G4960" s="391">
        <v>54.396771683666657</v>
      </c>
      <c r="H4960" s="391">
        <v>8.2577765378713919E-2</v>
      </c>
      <c r="I4960" s="391">
        <v>4.4919638494532945</v>
      </c>
      <c r="J4960" s="391">
        <v>10.786483032</v>
      </c>
      <c r="K4960" s="63" t="s">
        <v>72</v>
      </c>
      <c r="L4960" s="63" t="s">
        <v>72</v>
      </c>
      <c r="M4960" s="63" t="s">
        <v>244</v>
      </c>
      <c r="N4960" s="63" t="s">
        <v>62</v>
      </c>
      <c r="O4960" s="63" t="s">
        <v>73</v>
      </c>
      <c r="P4960" s="63" t="s">
        <v>60</v>
      </c>
      <c r="Q4960" s="63" t="s">
        <v>74</v>
      </c>
    </row>
    <row r="4961" spans="1:17">
      <c r="A4961" s="63" t="s">
        <v>72</v>
      </c>
      <c r="B4961" s="63" t="s">
        <v>9</v>
      </c>
      <c r="D4961" s="390">
        <v>45383</v>
      </c>
      <c r="E4961" s="63">
        <v>4</v>
      </c>
      <c r="F4961" s="63">
        <v>2024</v>
      </c>
      <c r="G4961" s="391">
        <v>54.396771683666657</v>
      </c>
      <c r="H4961" s="391">
        <v>8.3333333333333329E-2</v>
      </c>
      <c r="I4961" s="391">
        <v>4.5330643069722214</v>
      </c>
      <c r="J4961" s="391">
        <v>0</v>
      </c>
      <c r="K4961" s="63" t="s">
        <v>72</v>
      </c>
      <c r="L4961" s="63" t="s">
        <v>72</v>
      </c>
      <c r="M4961" s="63" t="s">
        <v>244</v>
      </c>
      <c r="N4961" s="63" t="s">
        <v>62</v>
      </c>
      <c r="O4961" s="63" t="s">
        <v>73</v>
      </c>
      <c r="P4961" s="63" t="s">
        <v>60</v>
      </c>
      <c r="Q4961" s="63" t="s">
        <v>74</v>
      </c>
    </row>
    <row r="4962" spans="1:17">
      <c r="A4962" s="63" t="s">
        <v>72</v>
      </c>
      <c r="B4962" s="63" t="s">
        <v>9</v>
      </c>
      <c r="D4962" s="390">
        <v>45413</v>
      </c>
      <c r="E4962" s="63">
        <v>5</v>
      </c>
      <c r="F4962" s="63">
        <v>2024</v>
      </c>
      <c r="G4962" s="391">
        <v>54.396771683666657</v>
      </c>
      <c r="H4962" s="391">
        <v>8.3333333333333329E-2</v>
      </c>
      <c r="I4962" s="391">
        <v>4.5330643069722214</v>
      </c>
      <c r="J4962" s="391">
        <v>1.3050097839999999</v>
      </c>
      <c r="K4962" s="63" t="s">
        <v>72</v>
      </c>
      <c r="L4962" s="63" t="s">
        <v>72</v>
      </c>
      <c r="M4962" s="63" t="s">
        <v>244</v>
      </c>
      <c r="N4962" s="63" t="s">
        <v>62</v>
      </c>
      <c r="O4962" s="63" t="s">
        <v>73</v>
      </c>
      <c r="P4962" s="63" t="s">
        <v>60</v>
      </c>
      <c r="Q4962" s="63" t="s">
        <v>74</v>
      </c>
    </row>
    <row r="4963" spans="1:17">
      <c r="A4963" s="63" t="s">
        <v>72</v>
      </c>
      <c r="B4963" s="63" t="s">
        <v>9</v>
      </c>
      <c r="D4963" s="390">
        <v>45444</v>
      </c>
      <c r="E4963" s="63">
        <v>6</v>
      </c>
      <c r="F4963" s="63">
        <v>2024</v>
      </c>
      <c r="G4963" s="391">
        <v>54.396771683666657</v>
      </c>
      <c r="H4963" s="391">
        <v>8.3333333333333329E-2</v>
      </c>
      <c r="I4963" s="391">
        <v>4.5330643069722214</v>
      </c>
      <c r="J4963" s="391">
        <v>1.3050097839999999</v>
      </c>
      <c r="K4963" s="63" t="s">
        <v>72</v>
      </c>
      <c r="L4963" s="63" t="s">
        <v>72</v>
      </c>
      <c r="M4963" s="63" t="s">
        <v>244</v>
      </c>
      <c r="N4963" s="63" t="s">
        <v>62</v>
      </c>
      <c r="O4963" s="63" t="s">
        <v>73</v>
      </c>
      <c r="P4963" s="63" t="s">
        <v>60</v>
      </c>
      <c r="Q4963" s="63" t="s">
        <v>74</v>
      </c>
    </row>
    <row r="4964" spans="1:17">
      <c r="A4964" s="63" t="s">
        <v>72</v>
      </c>
      <c r="B4964" s="63" t="s">
        <v>9</v>
      </c>
      <c r="D4964" s="390">
        <v>45474</v>
      </c>
      <c r="E4964" s="63">
        <v>7</v>
      </c>
      <c r="F4964" s="63">
        <v>2024</v>
      </c>
      <c r="G4964" s="391">
        <v>54.396771683666657</v>
      </c>
      <c r="H4964" s="391">
        <v>8.3333333333333329E-2</v>
      </c>
      <c r="I4964" s="391">
        <v>4.5330643069722214</v>
      </c>
      <c r="J4964" s="391">
        <v>1.3050097839999999</v>
      </c>
      <c r="K4964" s="63" t="s">
        <v>72</v>
      </c>
      <c r="L4964" s="63" t="s">
        <v>72</v>
      </c>
      <c r="M4964" s="63" t="s">
        <v>244</v>
      </c>
      <c r="N4964" s="63" t="s">
        <v>62</v>
      </c>
      <c r="O4964" s="63" t="s">
        <v>73</v>
      </c>
      <c r="P4964" s="63" t="s">
        <v>60</v>
      </c>
      <c r="Q4964" s="63" t="s">
        <v>74</v>
      </c>
    </row>
    <row r="4965" spans="1:17">
      <c r="A4965" s="63" t="s">
        <v>72</v>
      </c>
      <c r="B4965" s="63" t="s">
        <v>9</v>
      </c>
      <c r="D4965" s="390">
        <v>45505</v>
      </c>
      <c r="E4965" s="63">
        <v>8</v>
      </c>
      <c r="F4965" s="63">
        <v>2024</v>
      </c>
      <c r="G4965" s="391">
        <v>54.396771683666657</v>
      </c>
      <c r="H4965" s="391">
        <v>8.3333333333333329E-2</v>
      </c>
      <c r="I4965" s="391">
        <v>4.5330643069722214</v>
      </c>
      <c r="J4965" s="391">
        <v>1.3050097839999999</v>
      </c>
      <c r="K4965" s="63" t="s">
        <v>72</v>
      </c>
      <c r="L4965" s="63" t="s">
        <v>72</v>
      </c>
      <c r="M4965" s="63" t="s">
        <v>244</v>
      </c>
      <c r="N4965" s="63" t="s">
        <v>62</v>
      </c>
      <c r="O4965" s="63" t="s">
        <v>73</v>
      </c>
      <c r="P4965" s="63" t="s">
        <v>60</v>
      </c>
      <c r="Q4965" s="63" t="s">
        <v>74</v>
      </c>
    </row>
    <row r="4966" spans="1:17">
      <c r="A4966" s="63" t="s">
        <v>72</v>
      </c>
      <c r="B4966" s="63" t="s">
        <v>9</v>
      </c>
      <c r="D4966" s="390">
        <v>45536</v>
      </c>
      <c r="E4966" s="63">
        <v>9</v>
      </c>
      <c r="F4966" s="63">
        <v>2024</v>
      </c>
      <c r="G4966" s="391">
        <v>54.396771683666657</v>
      </c>
      <c r="H4966" s="391">
        <v>8.3333333333333329E-2</v>
      </c>
      <c r="J4966" s="391">
        <v>0</v>
      </c>
      <c r="K4966" s="63" t="s">
        <v>72</v>
      </c>
      <c r="L4966" s="63" t="s">
        <v>72</v>
      </c>
      <c r="M4966" s="63" t="s">
        <v>244</v>
      </c>
      <c r="N4966" s="63" t="s">
        <v>62</v>
      </c>
      <c r="O4966" s="63" t="s">
        <v>73</v>
      </c>
      <c r="P4966" s="63" t="s">
        <v>60</v>
      </c>
      <c r="Q4966" s="63" t="s">
        <v>74</v>
      </c>
    </row>
    <row r="4967" spans="1:17">
      <c r="A4967" s="63" t="s">
        <v>72</v>
      </c>
      <c r="B4967" s="63" t="s">
        <v>9</v>
      </c>
      <c r="D4967" s="390">
        <v>45566</v>
      </c>
      <c r="E4967" s="63">
        <v>10</v>
      </c>
      <c r="F4967" s="63">
        <v>2024</v>
      </c>
      <c r="G4967" s="391">
        <v>54.396771683666657</v>
      </c>
      <c r="H4967" s="391">
        <v>9.9999999999999992E-2</v>
      </c>
      <c r="J4967" s="391">
        <v>0</v>
      </c>
      <c r="K4967" s="63" t="s">
        <v>72</v>
      </c>
      <c r="L4967" s="63" t="s">
        <v>72</v>
      </c>
      <c r="M4967" s="63" t="s">
        <v>244</v>
      </c>
      <c r="N4967" s="63" t="s">
        <v>62</v>
      </c>
      <c r="O4967" s="63" t="s">
        <v>73</v>
      </c>
      <c r="P4967" s="63" t="s">
        <v>60</v>
      </c>
      <c r="Q4967" s="63" t="s">
        <v>74</v>
      </c>
    </row>
    <row r="4968" spans="1:17">
      <c r="A4968" s="63" t="s">
        <v>72</v>
      </c>
      <c r="B4968" s="63" t="s">
        <v>9</v>
      </c>
      <c r="D4968" s="390">
        <v>45597</v>
      </c>
      <c r="E4968" s="63">
        <v>11</v>
      </c>
      <c r="F4968" s="63">
        <v>2024</v>
      </c>
      <c r="G4968" s="391">
        <v>54.396771683666657</v>
      </c>
      <c r="H4968" s="391">
        <v>9.9999999999999992E-2</v>
      </c>
      <c r="J4968" s="391">
        <v>0</v>
      </c>
      <c r="K4968" s="63" t="s">
        <v>72</v>
      </c>
      <c r="L4968" s="63" t="s">
        <v>72</v>
      </c>
      <c r="M4968" s="63" t="s">
        <v>244</v>
      </c>
      <c r="N4968" s="63" t="s">
        <v>62</v>
      </c>
      <c r="O4968" s="63" t="s">
        <v>73</v>
      </c>
      <c r="P4968" s="63" t="s">
        <v>60</v>
      </c>
      <c r="Q4968" s="63" t="s">
        <v>74</v>
      </c>
    </row>
    <row r="4969" spans="1:17">
      <c r="A4969" s="63" t="s">
        <v>72</v>
      </c>
      <c r="B4969" s="63" t="s">
        <v>9</v>
      </c>
      <c r="D4969" s="390">
        <v>45627</v>
      </c>
      <c r="E4969" s="63">
        <v>12</v>
      </c>
      <c r="F4969" s="63">
        <v>2024</v>
      </c>
      <c r="G4969" s="391">
        <v>54.396771683666657</v>
      </c>
      <c r="H4969" s="391">
        <v>9.9999999999999992E-2</v>
      </c>
      <c r="J4969" s="391">
        <v>0</v>
      </c>
      <c r="K4969" s="63" t="s">
        <v>72</v>
      </c>
      <c r="L4969" s="63" t="s">
        <v>72</v>
      </c>
      <c r="M4969" s="63" t="s">
        <v>244</v>
      </c>
      <c r="N4969" s="63" t="s">
        <v>62</v>
      </c>
      <c r="O4969" s="63" t="s">
        <v>73</v>
      </c>
      <c r="P4969" s="63" t="s">
        <v>60</v>
      </c>
      <c r="Q4969" s="63" t="s">
        <v>74</v>
      </c>
    </row>
    <row r="4970" spans="1:17">
      <c r="A4970" s="63" t="s">
        <v>72</v>
      </c>
      <c r="B4970" s="63" t="s">
        <v>10</v>
      </c>
      <c r="D4970" s="390">
        <v>45292</v>
      </c>
      <c r="E4970" s="63">
        <v>1</v>
      </c>
      <c r="F4970" s="63">
        <v>2024</v>
      </c>
      <c r="G4970" s="391">
        <v>35.868781766333328</v>
      </c>
      <c r="H4970" s="391">
        <v>3.4872367136281217E-2</v>
      </c>
      <c r="I4970" s="391">
        <v>1.2508293264867252</v>
      </c>
      <c r="J4970" s="391">
        <v>0</v>
      </c>
      <c r="K4970" s="63" t="s">
        <v>72</v>
      </c>
      <c r="L4970" s="63" t="s">
        <v>72</v>
      </c>
      <c r="M4970" s="63" t="s">
        <v>244</v>
      </c>
      <c r="N4970" s="63" t="s">
        <v>62</v>
      </c>
      <c r="O4970" s="63" t="s">
        <v>73</v>
      </c>
      <c r="P4970" s="63" t="s">
        <v>60</v>
      </c>
      <c r="Q4970" s="63" t="s">
        <v>74</v>
      </c>
    </row>
    <row r="4971" spans="1:17">
      <c r="A4971" s="63" t="s">
        <v>72</v>
      </c>
      <c r="B4971" s="63" t="s">
        <v>10</v>
      </c>
      <c r="D4971" s="390">
        <v>45323</v>
      </c>
      <c r="E4971" s="63">
        <v>2</v>
      </c>
      <c r="F4971" s="63">
        <v>2024</v>
      </c>
      <c r="G4971" s="391">
        <v>35.868781766333328</v>
      </c>
      <c r="H4971" s="391">
        <v>8.2577765378713919E-2</v>
      </c>
      <c r="I4971" s="391">
        <v>2.9619638451205654</v>
      </c>
      <c r="J4971" s="391">
        <v>6.1191591049999996</v>
      </c>
      <c r="K4971" s="63" t="s">
        <v>72</v>
      </c>
      <c r="L4971" s="63" t="s">
        <v>72</v>
      </c>
      <c r="M4971" s="63" t="s">
        <v>244</v>
      </c>
      <c r="N4971" s="63" t="s">
        <v>62</v>
      </c>
      <c r="O4971" s="63" t="s">
        <v>73</v>
      </c>
      <c r="P4971" s="63" t="s">
        <v>60</v>
      </c>
      <c r="Q4971" s="63" t="s">
        <v>74</v>
      </c>
    </row>
    <row r="4972" spans="1:17">
      <c r="A4972" s="63" t="s">
        <v>72</v>
      </c>
      <c r="B4972" s="63" t="s">
        <v>10</v>
      </c>
      <c r="D4972" s="390">
        <v>45352</v>
      </c>
      <c r="E4972" s="63">
        <v>3</v>
      </c>
      <c r="F4972" s="63">
        <v>2024</v>
      </c>
      <c r="G4972" s="391">
        <v>35.868781766333328</v>
      </c>
      <c r="H4972" s="391">
        <v>8.2577765378713919E-2</v>
      </c>
      <c r="I4972" s="391">
        <v>2.9619638451205654</v>
      </c>
      <c r="J4972" s="391">
        <v>3.0349972894736847</v>
      </c>
      <c r="K4972" s="63" t="s">
        <v>72</v>
      </c>
      <c r="L4972" s="63" t="s">
        <v>72</v>
      </c>
      <c r="M4972" s="63" t="s">
        <v>244</v>
      </c>
      <c r="N4972" s="63" t="s">
        <v>62</v>
      </c>
      <c r="O4972" s="63" t="s">
        <v>73</v>
      </c>
      <c r="P4972" s="63" t="s">
        <v>60</v>
      </c>
      <c r="Q4972" s="63" t="s">
        <v>74</v>
      </c>
    </row>
    <row r="4973" spans="1:17">
      <c r="A4973" s="63" t="s">
        <v>72</v>
      </c>
      <c r="B4973" s="63" t="s">
        <v>10</v>
      </c>
      <c r="D4973" s="390">
        <v>45383</v>
      </c>
      <c r="E4973" s="63">
        <v>4</v>
      </c>
      <c r="F4973" s="63">
        <v>2024</v>
      </c>
      <c r="G4973" s="391">
        <v>35.868781766333328</v>
      </c>
      <c r="H4973" s="391">
        <v>8.3333333333333329E-2</v>
      </c>
      <c r="I4973" s="391">
        <v>2.9890651471944438</v>
      </c>
      <c r="J4973" s="391">
        <v>0.59165719999999999</v>
      </c>
      <c r="K4973" s="63" t="s">
        <v>72</v>
      </c>
      <c r="L4973" s="63" t="s">
        <v>72</v>
      </c>
      <c r="M4973" s="63" t="s">
        <v>244</v>
      </c>
      <c r="N4973" s="63" t="s">
        <v>62</v>
      </c>
      <c r="O4973" s="63" t="s">
        <v>73</v>
      </c>
      <c r="P4973" s="63" t="s">
        <v>60</v>
      </c>
      <c r="Q4973" s="63" t="s">
        <v>74</v>
      </c>
    </row>
    <row r="4974" spans="1:17">
      <c r="A4974" s="63" t="s">
        <v>72</v>
      </c>
      <c r="B4974" s="63" t="s">
        <v>10</v>
      </c>
      <c r="D4974" s="390">
        <v>45413</v>
      </c>
      <c r="E4974" s="63">
        <v>5</v>
      </c>
      <c r="F4974" s="63">
        <v>2024</v>
      </c>
      <c r="G4974" s="391">
        <v>35.868781766333328</v>
      </c>
      <c r="H4974" s="391">
        <v>8.3333333333333329E-2</v>
      </c>
      <c r="I4974" s="391">
        <v>2.9890651471944438</v>
      </c>
      <c r="J4974" s="391">
        <v>3.125915748717949</v>
      </c>
      <c r="K4974" s="63" t="s">
        <v>72</v>
      </c>
      <c r="L4974" s="63" t="s">
        <v>72</v>
      </c>
      <c r="M4974" s="63" t="s">
        <v>244</v>
      </c>
      <c r="N4974" s="63" t="s">
        <v>62</v>
      </c>
      <c r="O4974" s="63" t="s">
        <v>73</v>
      </c>
      <c r="P4974" s="63" t="s">
        <v>60</v>
      </c>
      <c r="Q4974" s="63" t="s">
        <v>74</v>
      </c>
    </row>
    <row r="4975" spans="1:17">
      <c r="A4975" s="63" t="s">
        <v>72</v>
      </c>
      <c r="B4975" s="63" t="s">
        <v>10</v>
      </c>
      <c r="D4975" s="390">
        <v>45444</v>
      </c>
      <c r="E4975" s="63">
        <v>6</v>
      </c>
      <c r="F4975" s="63">
        <v>2024</v>
      </c>
      <c r="G4975" s="391">
        <v>35.868781766333328</v>
      </c>
      <c r="H4975" s="391">
        <v>8.3333333333333329E-2</v>
      </c>
      <c r="I4975" s="391">
        <v>2.9890651471944438</v>
      </c>
      <c r="J4975" s="391">
        <v>1.8873467200000003</v>
      </c>
      <c r="K4975" s="63" t="s">
        <v>72</v>
      </c>
      <c r="L4975" s="63" t="s">
        <v>72</v>
      </c>
      <c r="M4975" s="63" t="s">
        <v>244</v>
      </c>
      <c r="N4975" s="63" t="s">
        <v>62</v>
      </c>
      <c r="O4975" s="63" t="s">
        <v>73</v>
      </c>
      <c r="P4975" s="63" t="s">
        <v>60</v>
      </c>
      <c r="Q4975" s="63" t="s">
        <v>74</v>
      </c>
    </row>
    <row r="4976" spans="1:17">
      <c r="A4976" s="63" t="s">
        <v>72</v>
      </c>
      <c r="B4976" s="63" t="s">
        <v>10</v>
      </c>
      <c r="D4976" s="390">
        <v>45474</v>
      </c>
      <c r="E4976" s="63">
        <v>7</v>
      </c>
      <c r="F4976" s="63">
        <v>2024</v>
      </c>
      <c r="G4976" s="391">
        <v>35.868781766333328</v>
      </c>
      <c r="H4976" s="391">
        <v>8.3333333333333329E-2</v>
      </c>
      <c r="I4976" s="391">
        <v>2.9890651471944438</v>
      </c>
      <c r="J4976" s="391">
        <v>0</v>
      </c>
      <c r="K4976" s="63" t="s">
        <v>72</v>
      </c>
      <c r="L4976" s="63" t="s">
        <v>72</v>
      </c>
      <c r="M4976" s="63" t="s">
        <v>244</v>
      </c>
      <c r="N4976" s="63" t="s">
        <v>62</v>
      </c>
      <c r="O4976" s="63" t="s">
        <v>73</v>
      </c>
      <c r="P4976" s="63" t="s">
        <v>60</v>
      </c>
      <c r="Q4976" s="63" t="s">
        <v>74</v>
      </c>
    </row>
    <row r="4977" spans="1:17">
      <c r="A4977" s="63" t="s">
        <v>72</v>
      </c>
      <c r="B4977" s="63" t="s">
        <v>10</v>
      </c>
      <c r="D4977" s="390">
        <v>45505</v>
      </c>
      <c r="E4977" s="63">
        <v>8</v>
      </c>
      <c r="F4977" s="63">
        <v>2024</v>
      </c>
      <c r="G4977" s="391">
        <v>35.868781766333328</v>
      </c>
      <c r="H4977" s="391">
        <v>8.3333333333333329E-2</v>
      </c>
      <c r="I4977" s="391">
        <v>2.9890651471944438</v>
      </c>
      <c r="J4977" s="391">
        <v>6.7625182700000002</v>
      </c>
      <c r="K4977" s="63" t="s">
        <v>72</v>
      </c>
      <c r="L4977" s="63" t="s">
        <v>72</v>
      </c>
      <c r="M4977" s="63" t="s">
        <v>244</v>
      </c>
      <c r="N4977" s="63" t="s">
        <v>62</v>
      </c>
      <c r="O4977" s="63" t="s">
        <v>73</v>
      </c>
      <c r="P4977" s="63" t="s">
        <v>60</v>
      </c>
      <c r="Q4977" s="63" t="s">
        <v>74</v>
      </c>
    </row>
    <row r="4978" spans="1:17">
      <c r="A4978" s="63" t="s">
        <v>72</v>
      </c>
      <c r="B4978" s="63" t="s">
        <v>10</v>
      </c>
      <c r="D4978" s="390">
        <v>45536</v>
      </c>
      <c r="E4978" s="63">
        <v>9</v>
      </c>
      <c r="F4978" s="63">
        <v>2024</v>
      </c>
      <c r="G4978" s="391">
        <v>35.868781766333328</v>
      </c>
      <c r="H4978" s="391">
        <v>8.3333333333333329E-2</v>
      </c>
      <c r="J4978" s="391">
        <v>10.745855819999999</v>
      </c>
      <c r="K4978" s="63" t="s">
        <v>72</v>
      </c>
      <c r="L4978" s="63" t="s">
        <v>72</v>
      </c>
      <c r="M4978" s="63" t="s">
        <v>244</v>
      </c>
      <c r="N4978" s="63" t="s">
        <v>62</v>
      </c>
      <c r="O4978" s="63" t="s">
        <v>73</v>
      </c>
      <c r="P4978" s="63" t="s">
        <v>60</v>
      </c>
      <c r="Q4978" s="63" t="s">
        <v>74</v>
      </c>
    </row>
    <row r="4979" spans="1:17">
      <c r="A4979" s="63" t="s">
        <v>72</v>
      </c>
      <c r="B4979" s="63" t="s">
        <v>10</v>
      </c>
      <c r="D4979" s="390">
        <v>45566</v>
      </c>
      <c r="E4979" s="63">
        <v>10</v>
      </c>
      <c r="F4979" s="63">
        <v>2024</v>
      </c>
      <c r="G4979" s="391">
        <v>35.868781766333328</v>
      </c>
      <c r="H4979" s="391">
        <v>9.9999999999999992E-2</v>
      </c>
      <c r="J4979" s="391">
        <v>9.6750711000000003</v>
      </c>
      <c r="K4979" s="63" t="s">
        <v>72</v>
      </c>
      <c r="L4979" s="63" t="s">
        <v>72</v>
      </c>
      <c r="M4979" s="63" t="s">
        <v>244</v>
      </c>
      <c r="N4979" s="63" t="s">
        <v>62</v>
      </c>
      <c r="O4979" s="63" t="s">
        <v>73</v>
      </c>
      <c r="P4979" s="63" t="s">
        <v>60</v>
      </c>
      <c r="Q4979" s="63" t="s">
        <v>74</v>
      </c>
    </row>
    <row r="4980" spans="1:17">
      <c r="A4980" s="63" t="s">
        <v>72</v>
      </c>
      <c r="B4980" s="63" t="s">
        <v>10</v>
      </c>
      <c r="D4980" s="390">
        <v>45597</v>
      </c>
      <c r="E4980" s="63">
        <v>11</v>
      </c>
      <c r="F4980" s="63">
        <v>2024</v>
      </c>
      <c r="G4980" s="391">
        <v>35.868781766333328</v>
      </c>
      <c r="H4980" s="391">
        <v>9.9999999999999992E-2</v>
      </c>
      <c r="J4980" s="391">
        <v>0</v>
      </c>
      <c r="K4980" s="63" t="s">
        <v>72</v>
      </c>
      <c r="L4980" s="63" t="s">
        <v>72</v>
      </c>
      <c r="M4980" s="63" t="s">
        <v>244</v>
      </c>
      <c r="N4980" s="63" t="s">
        <v>62</v>
      </c>
      <c r="O4980" s="63" t="s">
        <v>73</v>
      </c>
      <c r="P4980" s="63" t="s">
        <v>60</v>
      </c>
      <c r="Q4980" s="63" t="s">
        <v>74</v>
      </c>
    </row>
    <row r="4981" spans="1:17">
      <c r="A4981" s="63" t="s">
        <v>72</v>
      </c>
      <c r="B4981" s="63" t="s">
        <v>10</v>
      </c>
      <c r="D4981" s="390">
        <v>45627</v>
      </c>
      <c r="E4981" s="63">
        <v>12</v>
      </c>
      <c r="F4981" s="63">
        <v>2024</v>
      </c>
      <c r="G4981" s="391">
        <v>35.868781766333328</v>
      </c>
      <c r="H4981" s="391">
        <v>9.9999999999999992E-2</v>
      </c>
      <c r="J4981" s="391">
        <v>0</v>
      </c>
      <c r="K4981" s="63" t="s">
        <v>72</v>
      </c>
      <c r="L4981" s="63" t="s">
        <v>72</v>
      </c>
      <c r="M4981" s="63" t="s">
        <v>244</v>
      </c>
      <c r="N4981" s="63" t="s">
        <v>62</v>
      </c>
      <c r="O4981" s="63" t="s">
        <v>73</v>
      </c>
      <c r="P4981" s="63" t="s">
        <v>60</v>
      </c>
      <c r="Q4981" s="63" t="s">
        <v>74</v>
      </c>
    </row>
    <row r="4982" spans="1:17">
      <c r="A4982" s="63" t="s">
        <v>72</v>
      </c>
      <c r="B4982" s="63" t="s">
        <v>5</v>
      </c>
      <c r="D4982" s="390">
        <v>45292</v>
      </c>
      <c r="E4982" s="63">
        <v>1</v>
      </c>
      <c r="F4982" s="63">
        <v>2024</v>
      </c>
      <c r="G4982" s="391">
        <v>56.676666660000002</v>
      </c>
      <c r="H4982" s="391">
        <v>3.4872367136281217E-2</v>
      </c>
      <c r="I4982" s="391">
        <v>1.9764495278281493</v>
      </c>
      <c r="J4982" s="391">
        <v>0</v>
      </c>
      <c r="K4982" s="63" t="s">
        <v>72</v>
      </c>
      <c r="L4982" s="63" t="s">
        <v>72</v>
      </c>
      <c r="M4982" s="63" t="s">
        <v>244</v>
      </c>
      <c r="N4982" s="63" t="s">
        <v>62</v>
      </c>
      <c r="O4982" s="63" t="s">
        <v>73</v>
      </c>
      <c r="P4982" s="63" t="s">
        <v>60</v>
      </c>
      <c r="Q4982" s="63" t="s">
        <v>74</v>
      </c>
    </row>
    <row r="4983" spans="1:17">
      <c r="A4983" s="63" t="s">
        <v>72</v>
      </c>
      <c r="B4983" s="63" t="s">
        <v>5</v>
      </c>
      <c r="D4983" s="390">
        <v>45323</v>
      </c>
      <c r="E4983" s="63">
        <v>2</v>
      </c>
      <c r="F4983" s="63">
        <v>2024</v>
      </c>
      <c r="G4983" s="391">
        <v>56.676666660000002</v>
      </c>
      <c r="H4983" s="391">
        <v>8.2577765378713919E-2</v>
      </c>
      <c r="I4983" s="391">
        <v>4.6802324818970575</v>
      </c>
      <c r="J4983" s="391">
        <v>0</v>
      </c>
      <c r="K4983" s="63" t="s">
        <v>72</v>
      </c>
      <c r="L4983" s="63" t="s">
        <v>72</v>
      </c>
      <c r="M4983" s="63" t="s">
        <v>244</v>
      </c>
      <c r="N4983" s="63" t="s">
        <v>62</v>
      </c>
      <c r="O4983" s="63" t="s">
        <v>73</v>
      </c>
      <c r="P4983" s="63" t="s">
        <v>60</v>
      </c>
      <c r="Q4983" s="63" t="s">
        <v>74</v>
      </c>
    </row>
    <row r="4984" spans="1:17">
      <c r="A4984" s="63" t="s">
        <v>72</v>
      </c>
      <c r="B4984" s="63" t="s">
        <v>5</v>
      </c>
      <c r="D4984" s="390">
        <v>45352</v>
      </c>
      <c r="E4984" s="63">
        <v>3</v>
      </c>
      <c r="F4984" s="63">
        <v>2024</v>
      </c>
      <c r="G4984" s="391">
        <v>56.676666660000002</v>
      </c>
      <c r="H4984" s="391">
        <v>8.2577765378713919E-2</v>
      </c>
      <c r="I4984" s="391">
        <v>4.6802324818970575</v>
      </c>
      <c r="J4984" s="391">
        <v>0</v>
      </c>
      <c r="K4984" s="63" t="s">
        <v>72</v>
      </c>
      <c r="L4984" s="63" t="s">
        <v>72</v>
      </c>
      <c r="M4984" s="63" t="s">
        <v>244</v>
      </c>
      <c r="N4984" s="63" t="s">
        <v>62</v>
      </c>
      <c r="O4984" s="63" t="s">
        <v>73</v>
      </c>
      <c r="P4984" s="63" t="s">
        <v>60</v>
      </c>
      <c r="Q4984" s="63" t="s">
        <v>74</v>
      </c>
    </row>
    <row r="4985" spans="1:17">
      <c r="A4985" s="63" t="s">
        <v>72</v>
      </c>
      <c r="B4985" s="63" t="s">
        <v>5</v>
      </c>
      <c r="D4985" s="390">
        <v>45383</v>
      </c>
      <c r="E4985" s="63">
        <v>4</v>
      </c>
      <c r="F4985" s="63">
        <v>2024</v>
      </c>
      <c r="G4985" s="391">
        <v>56.676666660000002</v>
      </c>
      <c r="H4985" s="391">
        <v>8.3333333333333329E-2</v>
      </c>
      <c r="I4985" s="391">
        <v>4.7230555550000002</v>
      </c>
      <c r="J4985" s="391">
        <v>22.348961200000012</v>
      </c>
      <c r="K4985" s="63" t="s">
        <v>72</v>
      </c>
      <c r="L4985" s="63" t="s">
        <v>72</v>
      </c>
      <c r="M4985" s="63" t="s">
        <v>244</v>
      </c>
      <c r="N4985" s="63" t="s">
        <v>62</v>
      </c>
      <c r="O4985" s="63" t="s">
        <v>73</v>
      </c>
      <c r="P4985" s="63" t="s">
        <v>60</v>
      </c>
      <c r="Q4985" s="63" t="s">
        <v>74</v>
      </c>
    </row>
    <row r="4986" spans="1:17">
      <c r="A4986" s="63" t="s">
        <v>72</v>
      </c>
      <c r="B4986" s="63" t="s">
        <v>5</v>
      </c>
      <c r="D4986" s="390">
        <v>45413</v>
      </c>
      <c r="E4986" s="63">
        <v>5</v>
      </c>
      <c r="F4986" s="63">
        <v>2024</v>
      </c>
      <c r="G4986" s="391">
        <v>56.676666660000002</v>
      </c>
      <c r="H4986" s="391">
        <v>8.3333333333333329E-2</v>
      </c>
      <c r="I4986" s="391">
        <v>4.7230555550000002</v>
      </c>
      <c r="J4986" s="391">
        <v>0</v>
      </c>
      <c r="K4986" s="63" t="s">
        <v>72</v>
      </c>
      <c r="L4986" s="63" t="s">
        <v>72</v>
      </c>
      <c r="M4986" s="63" t="s">
        <v>244</v>
      </c>
      <c r="N4986" s="63" t="s">
        <v>62</v>
      </c>
      <c r="O4986" s="63" t="s">
        <v>73</v>
      </c>
      <c r="P4986" s="63" t="s">
        <v>60</v>
      </c>
      <c r="Q4986" s="63" t="s">
        <v>74</v>
      </c>
    </row>
    <row r="4987" spans="1:17">
      <c r="A4987" s="63" t="s">
        <v>72</v>
      </c>
      <c r="B4987" s="63" t="s">
        <v>5</v>
      </c>
      <c r="D4987" s="390">
        <v>45444</v>
      </c>
      <c r="E4987" s="63">
        <v>6</v>
      </c>
      <c r="F4987" s="63">
        <v>2024</v>
      </c>
      <c r="G4987" s="391">
        <v>56.676666660000002</v>
      </c>
      <c r="H4987" s="391">
        <v>8.3333333333333329E-2</v>
      </c>
      <c r="I4987" s="391">
        <v>4.7230555550000002</v>
      </c>
      <c r="J4987" s="391">
        <v>0.41461354999999989</v>
      </c>
      <c r="K4987" s="63" t="s">
        <v>72</v>
      </c>
      <c r="L4987" s="63" t="s">
        <v>72</v>
      </c>
      <c r="M4987" s="63" t="s">
        <v>244</v>
      </c>
      <c r="N4987" s="63" t="s">
        <v>62</v>
      </c>
      <c r="O4987" s="63" t="s">
        <v>73</v>
      </c>
      <c r="P4987" s="63" t="s">
        <v>60</v>
      </c>
      <c r="Q4987" s="63" t="s">
        <v>74</v>
      </c>
    </row>
    <row r="4988" spans="1:17">
      <c r="A4988" s="63" t="s">
        <v>72</v>
      </c>
      <c r="B4988" s="63" t="s">
        <v>5</v>
      </c>
      <c r="D4988" s="390">
        <v>45474</v>
      </c>
      <c r="E4988" s="63">
        <v>7</v>
      </c>
      <c r="F4988" s="63">
        <v>2024</v>
      </c>
      <c r="G4988" s="391">
        <v>56.676666660000002</v>
      </c>
      <c r="H4988" s="391">
        <v>8.3333333333333329E-2</v>
      </c>
      <c r="I4988" s="391">
        <v>4.7230555550000002</v>
      </c>
      <c r="J4988" s="391">
        <v>0</v>
      </c>
      <c r="K4988" s="63" t="s">
        <v>72</v>
      </c>
      <c r="L4988" s="63" t="s">
        <v>72</v>
      </c>
      <c r="M4988" s="63" t="s">
        <v>244</v>
      </c>
      <c r="N4988" s="63" t="s">
        <v>62</v>
      </c>
      <c r="O4988" s="63" t="s">
        <v>73</v>
      </c>
      <c r="P4988" s="63" t="s">
        <v>60</v>
      </c>
      <c r="Q4988" s="63" t="s">
        <v>74</v>
      </c>
    </row>
    <row r="4989" spans="1:17">
      <c r="A4989" s="63" t="s">
        <v>72</v>
      </c>
      <c r="B4989" s="63" t="s">
        <v>5</v>
      </c>
      <c r="D4989" s="390">
        <v>45505</v>
      </c>
      <c r="E4989" s="63">
        <v>8</v>
      </c>
      <c r="F4989" s="63">
        <v>2024</v>
      </c>
      <c r="G4989" s="391">
        <v>56.676666660000002</v>
      </c>
      <c r="H4989" s="391">
        <v>8.3333333333333329E-2</v>
      </c>
      <c r="I4989" s="391">
        <v>4.7230555550000002</v>
      </c>
      <c r="J4989" s="391">
        <v>0</v>
      </c>
      <c r="K4989" s="63" t="s">
        <v>72</v>
      </c>
      <c r="L4989" s="63" t="s">
        <v>72</v>
      </c>
      <c r="M4989" s="63" t="s">
        <v>244</v>
      </c>
      <c r="N4989" s="63" t="s">
        <v>62</v>
      </c>
      <c r="O4989" s="63" t="s">
        <v>73</v>
      </c>
      <c r="P4989" s="63" t="s">
        <v>60</v>
      </c>
      <c r="Q4989" s="63" t="s">
        <v>74</v>
      </c>
    </row>
    <row r="4990" spans="1:17">
      <c r="A4990" s="63" t="s">
        <v>72</v>
      </c>
      <c r="B4990" s="63" t="s">
        <v>5</v>
      </c>
      <c r="D4990" s="390">
        <v>45536</v>
      </c>
      <c r="E4990" s="63">
        <v>9</v>
      </c>
      <c r="F4990" s="63">
        <v>2024</v>
      </c>
      <c r="G4990" s="391">
        <v>56.676666660000002</v>
      </c>
      <c r="H4990" s="391">
        <v>8.3333333333333329E-2</v>
      </c>
      <c r="J4990" s="391">
        <v>0</v>
      </c>
      <c r="K4990" s="63" t="s">
        <v>72</v>
      </c>
      <c r="L4990" s="63" t="s">
        <v>72</v>
      </c>
      <c r="M4990" s="63" t="s">
        <v>244</v>
      </c>
      <c r="N4990" s="63" t="s">
        <v>62</v>
      </c>
      <c r="O4990" s="63" t="s">
        <v>73</v>
      </c>
      <c r="P4990" s="63" t="s">
        <v>60</v>
      </c>
      <c r="Q4990" s="63" t="s">
        <v>74</v>
      </c>
    </row>
    <row r="4991" spans="1:17">
      <c r="A4991" s="63" t="s">
        <v>72</v>
      </c>
      <c r="B4991" s="63" t="s">
        <v>5</v>
      </c>
      <c r="D4991" s="390">
        <v>45566</v>
      </c>
      <c r="E4991" s="63">
        <v>10</v>
      </c>
      <c r="F4991" s="63">
        <v>2024</v>
      </c>
      <c r="G4991" s="391">
        <v>56.676666660000002</v>
      </c>
      <c r="H4991" s="391">
        <v>9.9999999999999992E-2</v>
      </c>
      <c r="J4991" s="391">
        <v>3.194684083333335</v>
      </c>
      <c r="K4991" s="63" t="s">
        <v>72</v>
      </c>
      <c r="L4991" s="63" t="s">
        <v>72</v>
      </c>
      <c r="M4991" s="63" t="s">
        <v>244</v>
      </c>
      <c r="N4991" s="63" t="s">
        <v>62</v>
      </c>
      <c r="O4991" s="63" t="s">
        <v>73</v>
      </c>
      <c r="P4991" s="63" t="s">
        <v>60</v>
      </c>
      <c r="Q4991" s="63" t="s">
        <v>74</v>
      </c>
    </row>
    <row r="4992" spans="1:17">
      <c r="A4992" s="63" t="s">
        <v>72</v>
      </c>
      <c r="B4992" s="63" t="s">
        <v>5</v>
      </c>
      <c r="D4992" s="390">
        <v>45597</v>
      </c>
      <c r="E4992" s="63">
        <v>11</v>
      </c>
      <c r="F4992" s="63">
        <v>2024</v>
      </c>
      <c r="G4992" s="391">
        <v>56.676666660000002</v>
      </c>
      <c r="H4992" s="391">
        <v>9.9999999999999992E-2</v>
      </c>
      <c r="J4992" s="391">
        <v>0</v>
      </c>
      <c r="K4992" s="63" t="s">
        <v>72</v>
      </c>
      <c r="L4992" s="63" t="s">
        <v>72</v>
      </c>
      <c r="M4992" s="63" t="s">
        <v>244</v>
      </c>
      <c r="N4992" s="63" t="s">
        <v>62</v>
      </c>
      <c r="O4992" s="63" t="s">
        <v>73</v>
      </c>
      <c r="P4992" s="63" t="s">
        <v>60</v>
      </c>
      <c r="Q4992" s="63" t="s">
        <v>74</v>
      </c>
    </row>
    <row r="4993" spans="1:17">
      <c r="A4993" s="63" t="s">
        <v>72</v>
      </c>
      <c r="B4993" s="63" t="s">
        <v>5</v>
      </c>
      <c r="D4993" s="390">
        <v>45627</v>
      </c>
      <c r="E4993" s="63">
        <v>12</v>
      </c>
      <c r="F4993" s="63">
        <v>2024</v>
      </c>
      <c r="G4993" s="391">
        <v>56.676666660000002</v>
      </c>
      <c r="H4993" s="391">
        <v>9.9999999999999992E-2</v>
      </c>
      <c r="J4993" s="391">
        <v>0</v>
      </c>
      <c r="K4993" s="63" t="s">
        <v>72</v>
      </c>
      <c r="L4993" s="63" t="s">
        <v>72</v>
      </c>
      <c r="M4993" s="63" t="s">
        <v>244</v>
      </c>
      <c r="N4993" s="63" t="s">
        <v>62</v>
      </c>
      <c r="O4993" s="63" t="s">
        <v>73</v>
      </c>
      <c r="P4993" s="63" t="s">
        <v>60</v>
      </c>
      <c r="Q4993" s="63" t="s">
        <v>74</v>
      </c>
    </row>
    <row r="4994" spans="1:17">
      <c r="A4994" s="63" t="s">
        <v>72</v>
      </c>
      <c r="B4994" s="63" t="s">
        <v>127</v>
      </c>
      <c r="D4994" s="390">
        <v>45292</v>
      </c>
      <c r="E4994" s="63">
        <v>1</v>
      </c>
      <c r="F4994" s="63">
        <v>2024</v>
      </c>
      <c r="G4994" s="391">
        <v>178.0937091030184</v>
      </c>
      <c r="H4994" s="391">
        <v>3.4872367136281217E-2</v>
      </c>
      <c r="I4994" s="391">
        <v>6.2105492085025258</v>
      </c>
      <c r="J4994" s="391">
        <v>0</v>
      </c>
      <c r="K4994" s="63" t="s">
        <v>72</v>
      </c>
      <c r="L4994" s="63" t="s">
        <v>72</v>
      </c>
      <c r="M4994" s="63" t="s">
        <v>244</v>
      </c>
      <c r="N4994" s="63" t="s">
        <v>62</v>
      </c>
      <c r="O4994" s="63" t="s">
        <v>73</v>
      </c>
      <c r="P4994" s="63" t="s">
        <v>60</v>
      </c>
      <c r="Q4994" s="63" t="s">
        <v>74</v>
      </c>
    </row>
    <row r="4995" spans="1:17">
      <c r="A4995" s="63" t="s">
        <v>72</v>
      </c>
      <c r="B4995" s="63" t="s">
        <v>127</v>
      </c>
      <c r="D4995" s="390">
        <v>45323</v>
      </c>
      <c r="E4995" s="63">
        <v>2</v>
      </c>
      <c r="F4995" s="63">
        <v>2024</v>
      </c>
      <c r="G4995" s="391">
        <v>178.0937091030184</v>
      </c>
      <c r="H4995" s="391">
        <v>8.2577765378713919E-2</v>
      </c>
      <c r="I4995" s="391">
        <v>14.70658052573398</v>
      </c>
      <c r="J4995" s="391">
        <v>0.73336288000000005</v>
      </c>
      <c r="K4995" s="63" t="s">
        <v>72</v>
      </c>
      <c r="L4995" s="63" t="s">
        <v>72</v>
      </c>
      <c r="M4995" s="63" t="s">
        <v>244</v>
      </c>
      <c r="N4995" s="63" t="s">
        <v>62</v>
      </c>
      <c r="O4995" s="63" t="s">
        <v>73</v>
      </c>
      <c r="P4995" s="63" t="s">
        <v>60</v>
      </c>
      <c r="Q4995" s="63" t="s">
        <v>74</v>
      </c>
    </row>
    <row r="4996" spans="1:17">
      <c r="A4996" s="63" t="s">
        <v>72</v>
      </c>
      <c r="B4996" s="63" t="s">
        <v>127</v>
      </c>
      <c r="D4996" s="390">
        <v>45352</v>
      </c>
      <c r="E4996" s="63">
        <v>3</v>
      </c>
      <c r="F4996" s="63">
        <v>2024</v>
      </c>
      <c r="G4996" s="391">
        <v>178.0937091030184</v>
      </c>
      <c r="H4996" s="391">
        <v>8.2577765378713919E-2</v>
      </c>
      <c r="I4996" s="391">
        <v>14.70658052573398</v>
      </c>
      <c r="J4996" s="391">
        <v>0.77956700000000001</v>
      </c>
      <c r="K4996" s="63" t="s">
        <v>72</v>
      </c>
      <c r="L4996" s="63" t="s">
        <v>72</v>
      </c>
      <c r="M4996" s="63" t="s">
        <v>244</v>
      </c>
      <c r="N4996" s="63" t="s">
        <v>62</v>
      </c>
      <c r="O4996" s="63" t="s">
        <v>73</v>
      </c>
      <c r="P4996" s="63" t="s">
        <v>60</v>
      </c>
      <c r="Q4996" s="63" t="s">
        <v>74</v>
      </c>
    </row>
    <row r="4997" spans="1:17">
      <c r="A4997" s="63" t="s">
        <v>72</v>
      </c>
      <c r="B4997" s="63" t="s">
        <v>127</v>
      </c>
      <c r="D4997" s="390">
        <v>45383</v>
      </c>
      <c r="E4997" s="63">
        <v>4</v>
      </c>
      <c r="F4997" s="63">
        <v>2024</v>
      </c>
      <c r="G4997" s="391">
        <v>178.0937091030184</v>
      </c>
      <c r="H4997" s="391">
        <v>8.3333333333333329E-2</v>
      </c>
      <c r="I4997" s="391">
        <v>14.841142425251533</v>
      </c>
      <c r="J4997" s="391">
        <v>40.0430925</v>
      </c>
      <c r="K4997" s="63" t="s">
        <v>72</v>
      </c>
      <c r="L4997" s="63" t="s">
        <v>72</v>
      </c>
      <c r="M4997" s="63" t="s">
        <v>244</v>
      </c>
      <c r="N4997" s="63" t="s">
        <v>62</v>
      </c>
      <c r="O4997" s="63" t="s">
        <v>73</v>
      </c>
      <c r="P4997" s="63" t="s">
        <v>60</v>
      </c>
      <c r="Q4997" s="63" t="s">
        <v>74</v>
      </c>
    </row>
    <row r="4998" spans="1:17">
      <c r="A4998" s="63" t="s">
        <v>72</v>
      </c>
      <c r="B4998" s="63" t="s">
        <v>127</v>
      </c>
      <c r="D4998" s="390">
        <v>45413</v>
      </c>
      <c r="E4998" s="63">
        <v>5</v>
      </c>
      <c r="F4998" s="63">
        <v>2024</v>
      </c>
      <c r="G4998" s="391">
        <v>178.0937091030184</v>
      </c>
      <c r="H4998" s="391">
        <v>8.3333333333333329E-2</v>
      </c>
      <c r="I4998" s="391">
        <v>14.841142425251533</v>
      </c>
      <c r="J4998" s="391">
        <v>47.219410000000003</v>
      </c>
      <c r="K4998" s="63" t="s">
        <v>72</v>
      </c>
      <c r="L4998" s="63" t="s">
        <v>72</v>
      </c>
      <c r="M4998" s="63" t="s">
        <v>244</v>
      </c>
      <c r="N4998" s="63" t="s">
        <v>62</v>
      </c>
      <c r="O4998" s="63" t="s">
        <v>73</v>
      </c>
      <c r="P4998" s="63" t="s">
        <v>60</v>
      </c>
      <c r="Q4998" s="63" t="s">
        <v>74</v>
      </c>
    </row>
    <row r="4999" spans="1:17">
      <c r="A4999" s="63" t="s">
        <v>72</v>
      </c>
      <c r="B4999" s="63" t="s">
        <v>127</v>
      </c>
      <c r="D4999" s="390">
        <v>45444</v>
      </c>
      <c r="E4999" s="63">
        <v>6</v>
      </c>
      <c r="F4999" s="63">
        <v>2024</v>
      </c>
      <c r="G4999" s="391">
        <v>178.0937091030184</v>
      </c>
      <c r="H4999" s="391">
        <v>8.3333333333333329E-2</v>
      </c>
      <c r="I4999" s="391">
        <v>14.841142425251533</v>
      </c>
      <c r="J4999" s="391">
        <v>19.031683127585637</v>
      </c>
      <c r="K4999" s="63" t="s">
        <v>72</v>
      </c>
      <c r="L4999" s="63" t="s">
        <v>72</v>
      </c>
      <c r="M4999" s="63" t="s">
        <v>244</v>
      </c>
      <c r="N4999" s="63" t="s">
        <v>62</v>
      </c>
      <c r="O4999" s="63" t="s">
        <v>73</v>
      </c>
      <c r="P4999" s="63" t="s">
        <v>60</v>
      </c>
      <c r="Q4999" s="63" t="s">
        <v>74</v>
      </c>
    </row>
    <row r="5000" spans="1:17">
      <c r="A5000" s="63" t="s">
        <v>72</v>
      </c>
      <c r="B5000" s="63" t="s">
        <v>127</v>
      </c>
      <c r="D5000" s="390">
        <v>45474</v>
      </c>
      <c r="E5000" s="63">
        <v>7</v>
      </c>
      <c r="F5000" s="63">
        <v>2024</v>
      </c>
      <c r="G5000" s="391">
        <v>178.0937091030184</v>
      </c>
      <c r="H5000" s="391">
        <v>8.3333333333333329E-2</v>
      </c>
      <c r="I5000" s="391">
        <v>14.841142425251533</v>
      </c>
      <c r="J5000" s="391">
        <v>32.565267179999999</v>
      </c>
      <c r="K5000" s="63" t="s">
        <v>72</v>
      </c>
      <c r="L5000" s="63" t="s">
        <v>72</v>
      </c>
      <c r="M5000" s="63" t="s">
        <v>244</v>
      </c>
      <c r="N5000" s="63" t="s">
        <v>62</v>
      </c>
      <c r="O5000" s="63" t="s">
        <v>73</v>
      </c>
      <c r="P5000" s="63" t="s">
        <v>60</v>
      </c>
      <c r="Q5000" s="63" t="s">
        <v>74</v>
      </c>
    </row>
    <row r="5001" spans="1:17">
      <c r="A5001" s="63" t="s">
        <v>72</v>
      </c>
      <c r="B5001" s="63" t="s">
        <v>127</v>
      </c>
      <c r="D5001" s="390">
        <v>45505</v>
      </c>
      <c r="E5001" s="63">
        <v>8</v>
      </c>
      <c r="F5001" s="63">
        <v>2024</v>
      </c>
      <c r="G5001" s="391">
        <v>178.0937091030184</v>
      </c>
      <c r="H5001" s="391">
        <v>8.3333333333333329E-2</v>
      </c>
      <c r="I5001" s="391">
        <v>14.841142425251533</v>
      </c>
      <c r="J5001" s="391">
        <v>3.685878999999999</v>
      </c>
      <c r="K5001" s="63" t="s">
        <v>72</v>
      </c>
      <c r="L5001" s="63" t="s">
        <v>72</v>
      </c>
      <c r="M5001" s="63" t="s">
        <v>244</v>
      </c>
      <c r="N5001" s="63" t="s">
        <v>62</v>
      </c>
      <c r="O5001" s="63" t="s">
        <v>73</v>
      </c>
      <c r="P5001" s="63" t="s">
        <v>60</v>
      </c>
      <c r="Q5001" s="63" t="s">
        <v>74</v>
      </c>
    </row>
    <row r="5002" spans="1:17">
      <c r="A5002" s="63" t="s">
        <v>72</v>
      </c>
      <c r="B5002" s="63" t="s">
        <v>127</v>
      </c>
      <c r="D5002" s="390">
        <v>45536</v>
      </c>
      <c r="E5002" s="63">
        <v>9</v>
      </c>
      <c r="F5002" s="63">
        <v>2024</v>
      </c>
      <c r="G5002" s="391">
        <v>178.0937091030184</v>
      </c>
      <c r="H5002" s="391">
        <v>8.3333333333333329E-2</v>
      </c>
      <c r="J5002" s="391">
        <v>16.607121102283106</v>
      </c>
      <c r="K5002" s="63" t="s">
        <v>72</v>
      </c>
      <c r="L5002" s="63" t="s">
        <v>72</v>
      </c>
      <c r="M5002" s="63" t="s">
        <v>244</v>
      </c>
      <c r="N5002" s="63" t="s">
        <v>62</v>
      </c>
      <c r="O5002" s="63" t="s">
        <v>73</v>
      </c>
      <c r="P5002" s="63" t="s">
        <v>60</v>
      </c>
      <c r="Q5002" s="63" t="s">
        <v>74</v>
      </c>
    </row>
    <row r="5003" spans="1:17">
      <c r="A5003" s="63" t="s">
        <v>72</v>
      </c>
      <c r="B5003" s="63" t="s">
        <v>127</v>
      </c>
      <c r="D5003" s="390">
        <v>45566</v>
      </c>
      <c r="E5003" s="63">
        <v>10</v>
      </c>
      <c r="F5003" s="63">
        <v>2024</v>
      </c>
      <c r="G5003" s="391">
        <v>178.0937091030184</v>
      </c>
      <c r="H5003" s="391">
        <v>9.9999999999999992E-2</v>
      </c>
      <c r="J5003" s="391">
        <v>26.230403142854399</v>
      </c>
      <c r="K5003" s="63" t="s">
        <v>72</v>
      </c>
      <c r="L5003" s="63" t="s">
        <v>72</v>
      </c>
      <c r="M5003" s="63" t="s">
        <v>244</v>
      </c>
      <c r="N5003" s="63" t="s">
        <v>62</v>
      </c>
      <c r="O5003" s="63" t="s">
        <v>73</v>
      </c>
      <c r="P5003" s="63" t="s">
        <v>60</v>
      </c>
      <c r="Q5003" s="63" t="s">
        <v>74</v>
      </c>
    </row>
    <row r="5004" spans="1:17">
      <c r="A5004" s="63" t="s">
        <v>72</v>
      </c>
      <c r="B5004" s="63" t="s">
        <v>127</v>
      </c>
      <c r="D5004" s="390">
        <v>45597</v>
      </c>
      <c r="E5004" s="63">
        <v>11</v>
      </c>
      <c r="F5004" s="63">
        <v>2024</v>
      </c>
      <c r="G5004" s="391">
        <v>178.0937091030184</v>
      </c>
      <c r="H5004" s="391">
        <v>9.9999999999999992E-2</v>
      </c>
      <c r="J5004" s="391">
        <v>0</v>
      </c>
      <c r="K5004" s="63" t="s">
        <v>72</v>
      </c>
      <c r="L5004" s="63" t="s">
        <v>72</v>
      </c>
      <c r="M5004" s="63" t="s">
        <v>244</v>
      </c>
      <c r="N5004" s="63" t="s">
        <v>62</v>
      </c>
      <c r="O5004" s="63" t="s">
        <v>73</v>
      </c>
      <c r="P5004" s="63" t="s">
        <v>60</v>
      </c>
      <c r="Q5004" s="63" t="s">
        <v>74</v>
      </c>
    </row>
    <row r="5005" spans="1:17">
      <c r="A5005" s="63" t="s">
        <v>72</v>
      </c>
      <c r="B5005" s="63" t="s">
        <v>127</v>
      </c>
      <c r="D5005" s="390">
        <v>45627</v>
      </c>
      <c r="E5005" s="63">
        <v>12</v>
      </c>
      <c r="F5005" s="63">
        <v>2024</v>
      </c>
      <c r="G5005" s="391">
        <v>178.0937091030184</v>
      </c>
      <c r="H5005" s="391">
        <v>9.9999999999999992E-2</v>
      </c>
      <c r="J5005" s="391">
        <v>0</v>
      </c>
      <c r="K5005" s="63" t="s">
        <v>72</v>
      </c>
      <c r="L5005" s="63" t="s">
        <v>72</v>
      </c>
      <c r="M5005" s="63" t="s">
        <v>244</v>
      </c>
      <c r="N5005" s="63" t="s">
        <v>62</v>
      </c>
      <c r="O5005" s="63" t="s">
        <v>73</v>
      </c>
      <c r="P5005" s="63" t="s">
        <v>60</v>
      </c>
      <c r="Q5005" s="63" t="s">
        <v>74</v>
      </c>
    </row>
    <row r="5006" spans="1:17">
      <c r="A5006" s="63" t="s">
        <v>72</v>
      </c>
      <c r="B5006" s="63" t="s">
        <v>128</v>
      </c>
      <c r="D5006" s="390">
        <v>45292</v>
      </c>
      <c r="E5006" s="63">
        <v>1</v>
      </c>
      <c r="F5006" s="63">
        <v>2024</v>
      </c>
      <c r="G5006" s="391">
        <v>30.530833333333298</v>
      </c>
      <c r="H5006" s="391">
        <v>3.4872367136281217E-2</v>
      </c>
      <c r="I5006" s="391">
        <v>1.0646824289766113</v>
      </c>
      <c r="J5006" s="391">
        <v>0</v>
      </c>
      <c r="K5006" s="63" t="s">
        <v>72</v>
      </c>
      <c r="L5006" s="63" t="s">
        <v>72</v>
      </c>
      <c r="M5006" s="63" t="s">
        <v>244</v>
      </c>
      <c r="N5006" s="63" t="s">
        <v>62</v>
      </c>
      <c r="O5006" s="63" t="s">
        <v>73</v>
      </c>
      <c r="P5006" s="63" t="s">
        <v>60</v>
      </c>
      <c r="Q5006" s="63" t="s">
        <v>74</v>
      </c>
    </row>
    <row r="5007" spans="1:17">
      <c r="A5007" s="63" t="s">
        <v>72</v>
      </c>
      <c r="B5007" s="63" t="s">
        <v>128</v>
      </c>
      <c r="D5007" s="390">
        <v>45323</v>
      </c>
      <c r="E5007" s="63">
        <v>2</v>
      </c>
      <c r="F5007" s="63">
        <v>2024</v>
      </c>
      <c r="G5007" s="391">
        <v>30.530833333333298</v>
      </c>
      <c r="H5007" s="391">
        <v>8.2577765378713919E-2</v>
      </c>
      <c r="I5007" s="391">
        <v>2.5211679918166152</v>
      </c>
      <c r="J5007" s="391">
        <v>8.8427299999999995</v>
      </c>
      <c r="K5007" s="63" t="s">
        <v>72</v>
      </c>
      <c r="L5007" s="63" t="s">
        <v>72</v>
      </c>
      <c r="M5007" s="63" t="s">
        <v>244</v>
      </c>
      <c r="N5007" s="63" t="s">
        <v>62</v>
      </c>
      <c r="O5007" s="63" t="s">
        <v>73</v>
      </c>
      <c r="P5007" s="63" t="s">
        <v>60</v>
      </c>
      <c r="Q5007" s="63" t="s">
        <v>74</v>
      </c>
    </row>
    <row r="5008" spans="1:17">
      <c r="A5008" s="63" t="s">
        <v>72</v>
      </c>
      <c r="B5008" s="63" t="s">
        <v>128</v>
      </c>
      <c r="D5008" s="390">
        <v>45352</v>
      </c>
      <c r="E5008" s="63">
        <v>3</v>
      </c>
      <c r="F5008" s="63">
        <v>2024</v>
      </c>
      <c r="G5008" s="391">
        <v>30.530833333333298</v>
      </c>
      <c r="H5008" s="391">
        <v>8.2577765378713919E-2</v>
      </c>
      <c r="I5008" s="391">
        <v>2.5211679918166152</v>
      </c>
      <c r="J5008" s="391">
        <v>0</v>
      </c>
      <c r="K5008" s="63" t="s">
        <v>72</v>
      </c>
      <c r="L5008" s="63" t="s">
        <v>72</v>
      </c>
      <c r="M5008" s="63" t="s">
        <v>244</v>
      </c>
      <c r="N5008" s="63" t="s">
        <v>62</v>
      </c>
      <c r="O5008" s="63" t="s">
        <v>73</v>
      </c>
      <c r="P5008" s="63" t="s">
        <v>60</v>
      </c>
      <c r="Q5008" s="63" t="s">
        <v>74</v>
      </c>
    </row>
    <row r="5009" spans="1:17">
      <c r="A5009" s="63" t="s">
        <v>72</v>
      </c>
      <c r="B5009" s="63" t="s">
        <v>128</v>
      </c>
      <c r="D5009" s="390">
        <v>45383</v>
      </c>
      <c r="E5009" s="63">
        <v>4</v>
      </c>
      <c r="F5009" s="63">
        <v>2024</v>
      </c>
      <c r="G5009" s="391">
        <v>30.530833333333298</v>
      </c>
      <c r="H5009" s="391">
        <v>8.3333333333333329E-2</v>
      </c>
      <c r="I5009" s="391">
        <v>2.544236111111108</v>
      </c>
      <c r="J5009" s="391">
        <v>10.912000000000001</v>
      </c>
      <c r="K5009" s="63" t="s">
        <v>72</v>
      </c>
      <c r="L5009" s="63" t="s">
        <v>72</v>
      </c>
      <c r="M5009" s="63" t="s">
        <v>244</v>
      </c>
      <c r="N5009" s="63" t="s">
        <v>62</v>
      </c>
      <c r="O5009" s="63" t="s">
        <v>73</v>
      </c>
      <c r="P5009" s="63" t="s">
        <v>60</v>
      </c>
      <c r="Q5009" s="63" t="s">
        <v>74</v>
      </c>
    </row>
    <row r="5010" spans="1:17">
      <c r="A5010" s="63" t="s">
        <v>72</v>
      </c>
      <c r="B5010" s="63" t="s">
        <v>128</v>
      </c>
      <c r="D5010" s="390">
        <v>45413</v>
      </c>
      <c r="E5010" s="63">
        <v>5</v>
      </c>
      <c r="F5010" s="63">
        <v>2024</v>
      </c>
      <c r="G5010" s="391">
        <v>30.530833333333298</v>
      </c>
      <c r="H5010" s="391">
        <v>8.3333333333333329E-2</v>
      </c>
      <c r="I5010" s="391">
        <v>2.544236111111108</v>
      </c>
      <c r="J5010" s="391">
        <v>0</v>
      </c>
      <c r="K5010" s="63" t="s">
        <v>72</v>
      </c>
      <c r="L5010" s="63" t="s">
        <v>72</v>
      </c>
      <c r="M5010" s="63" t="s">
        <v>244</v>
      </c>
      <c r="N5010" s="63" t="s">
        <v>62</v>
      </c>
      <c r="O5010" s="63" t="s">
        <v>73</v>
      </c>
      <c r="P5010" s="63" t="s">
        <v>60</v>
      </c>
      <c r="Q5010" s="63" t="s">
        <v>74</v>
      </c>
    </row>
    <row r="5011" spans="1:17">
      <c r="A5011" s="63" t="s">
        <v>72</v>
      </c>
      <c r="B5011" s="63" t="s">
        <v>128</v>
      </c>
      <c r="D5011" s="390">
        <v>45444</v>
      </c>
      <c r="E5011" s="63">
        <v>6</v>
      </c>
      <c r="F5011" s="63">
        <v>2024</v>
      </c>
      <c r="G5011" s="391">
        <v>30.530833333333298</v>
      </c>
      <c r="H5011" s="391">
        <v>8.3333333333333329E-2</v>
      </c>
      <c r="I5011" s="391">
        <v>2.544236111111108</v>
      </c>
      <c r="J5011" s="391">
        <v>4.4824217431999998</v>
      </c>
      <c r="K5011" s="63" t="s">
        <v>72</v>
      </c>
      <c r="L5011" s="63" t="s">
        <v>72</v>
      </c>
      <c r="M5011" s="63" t="s">
        <v>244</v>
      </c>
      <c r="N5011" s="63" t="s">
        <v>62</v>
      </c>
      <c r="O5011" s="63" t="s">
        <v>73</v>
      </c>
      <c r="P5011" s="63" t="s">
        <v>60</v>
      </c>
      <c r="Q5011" s="63" t="s">
        <v>74</v>
      </c>
    </row>
    <row r="5012" spans="1:17">
      <c r="A5012" s="63" t="s">
        <v>72</v>
      </c>
      <c r="B5012" s="63" t="s">
        <v>128</v>
      </c>
      <c r="D5012" s="390">
        <v>45474</v>
      </c>
      <c r="E5012" s="63">
        <v>7</v>
      </c>
      <c r="F5012" s="63">
        <v>2024</v>
      </c>
      <c r="G5012" s="391">
        <v>30.530833333333298</v>
      </c>
      <c r="H5012" s="391">
        <v>8.3333333333333329E-2</v>
      </c>
      <c r="I5012" s="391">
        <v>2.544236111111108</v>
      </c>
      <c r="J5012" s="391">
        <v>35.039937066666667</v>
      </c>
      <c r="K5012" s="63" t="s">
        <v>72</v>
      </c>
      <c r="L5012" s="63" t="s">
        <v>72</v>
      </c>
      <c r="M5012" s="63" t="s">
        <v>244</v>
      </c>
      <c r="N5012" s="63" t="s">
        <v>62</v>
      </c>
      <c r="O5012" s="63" t="s">
        <v>73</v>
      </c>
      <c r="P5012" s="63" t="s">
        <v>60</v>
      </c>
      <c r="Q5012" s="63" t="s">
        <v>74</v>
      </c>
    </row>
    <row r="5013" spans="1:17">
      <c r="A5013" s="63" t="s">
        <v>72</v>
      </c>
      <c r="B5013" s="63" t="s">
        <v>128</v>
      </c>
      <c r="D5013" s="390">
        <v>45505</v>
      </c>
      <c r="E5013" s="63">
        <v>8</v>
      </c>
      <c r="F5013" s="63">
        <v>2024</v>
      </c>
      <c r="G5013" s="391">
        <v>30.530833333333298</v>
      </c>
      <c r="H5013" s="391">
        <v>8.3333333333333329E-2</v>
      </c>
      <c r="I5013" s="391">
        <v>2.544236111111108</v>
      </c>
      <c r="J5013" s="391">
        <v>12.957142400000002</v>
      </c>
      <c r="K5013" s="63" t="s">
        <v>72</v>
      </c>
      <c r="L5013" s="63" t="s">
        <v>72</v>
      </c>
      <c r="M5013" s="63" t="s">
        <v>244</v>
      </c>
      <c r="N5013" s="63" t="s">
        <v>62</v>
      </c>
      <c r="O5013" s="63" t="s">
        <v>73</v>
      </c>
      <c r="P5013" s="63" t="s">
        <v>60</v>
      </c>
      <c r="Q5013" s="63" t="s">
        <v>74</v>
      </c>
    </row>
    <row r="5014" spans="1:17">
      <c r="A5014" s="63" t="s">
        <v>72</v>
      </c>
      <c r="B5014" s="63" t="s">
        <v>128</v>
      </c>
      <c r="D5014" s="390">
        <v>45536</v>
      </c>
      <c r="E5014" s="63">
        <v>9</v>
      </c>
      <c r="F5014" s="63">
        <v>2024</v>
      </c>
      <c r="G5014" s="391">
        <v>30.530833333333298</v>
      </c>
      <c r="H5014" s="391">
        <v>8.3333333333333329E-2</v>
      </c>
      <c r="J5014" s="391">
        <v>16.6702324</v>
      </c>
      <c r="K5014" s="63" t="s">
        <v>72</v>
      </c>
      <c r="L5014" s="63" t="s">
        <v>72</v>
      </c>
      <c r="M5014" s="63" t="s">
        <v>244</v>
      </c>
      <c r="N5014" s="63" t="s">
        <v>62</v>
      </c>
      <c r="O5014" s="63" t="s">
        <v>73</v>
      </c>
      <c r="P5014" s="63" t="s">
        <v>60</v>
      </c>
      <c r="Q5014" s="63" t="s">
        <v>74</v>
      </c>
    </row>
    <row r="5015" spans="1:17">
      <c r="A5015" s="63" t="s">
        <v>72</v>
      </c>
      <c r="B5015" s="63" t="s">
        <v>128</v>
      </c>
      <c r="D5015" s="390">
        <v>45566</v>
      </c>
      <c r="E5015" s="63">
        <v>10</v>
      </c>
      <c r="F5015" s="63">
        <v>2024</v>
      </c>
      <c r="G5015" s="391">
        <v>30.530833333333298</v>
      </c>
      <c r="H5015" s="391">
        <v>9.9999999999999992E-2</v>
      </c>
      <c r="J5015" s="391">
        <v>14.196380553912002</v>
      </c>
      <c r="K5015" s="63" t="s">
        <v>72</v>
      </c>
      <c r="L5015" s="63" t="s">
        <v>72</v>
      </c>
      <c r="M5015" s="63" t="s">
        <v>244</v>
      </c>
      <c r="N5015" s="63" t="s">
        <v>62</v>
      </c>
      <c r="O5015" s="63" t="s">
        <v>73</v>
      </c>
      <c r="P5015" s="63" t="s">
        <v>60</v>
      </c>
      <c r="Q5015" s="63" t="s">
        <v>74</v>
      </c>
    </row>
    <row r="5016" spans="1:17">
      <c r="A5016" s="63" t="s">
        <v>72</v>
      </c>
      <c r="B5016" s="63" t="s">
        <v>128</v>
      </c>
      <c r="D5016" s="390">
        <v>45597</v>
      </c>
      <c r="E5016" s="63">
        <v>11</v>
      </c>
      <c r="F5016" s="63">
        <v>2024</v>
      </c>
      <c r="G5016" s="391">
        <v>30.530833333333298</v>
      </c>
      <c r="H5016" s="391">
        <v>9.9999999999999992E-2</v>
      </c>
      <c r="J5016" s="391">
        <v>0</v>
      </c>
      <c r="K5016" s="63" t="s">
        <v>72</v>
      </c>
      <c r="L5016" s="63" t="s">
        <v>72</v>
      </c>
      <c r="M5016" s="63" t="s">
        <v>244</v>
      </c>
      <c r="N5016" s="63" t="s">
        <v>62</v>
      </c>
      <c r="O5016" s="63" t="s">
        <v>73</v>
      </c>
      <c r="P5016" s="63" t="s">
        <v>60</v>
      </c>
      <c r="Q5016" s="63" t="s">
        <v>74</v>
      </c>
    </row>
    <row r="5017" spans="1:17">
      <c r="A5017" s="63" t="s">
        <v>72</v>
      </c>
      <c r="B5017" s="63" t="s">
        <v>128</v>
      </c>
      <c r="D5017" s="390">
        <v>45627</v>
      </c>
      <c r="E5017" s="63">
        <v>12</v>
      </c>
      <c r="F5017" s="63">
        <v>2024</v>
      </c>
      <c r="G5017" s="391">
        <v>30.530833333333298</v>
      </c>
      <c r="H5017" s="391">
        <v>9.9999999999999992E-2</v>
      </c>
      <c r="J5017" s="391">
        <v>0</v>
      </c>
      <c r="K5017" s="63" t="s">
        <v>72</v>
      </c>
      <c r="L5017" s="63" t="s">
        <v>72</v>
      </c>
      <c r="M5017" s="63" t="s">
        <v>244</v>
      </c>
      <c r="N5017" s="63" t="s">
        <v>62</v>
      </c>
      <c r="O5017" s="63" t="s">
        <v>73</v>
      </c>
      <c r="P5017" s="63" t="s">
        <v>60</v>
      </c>
      <c r="Q5017" s="63" t="s">
        <v>74</v>
      </c>
    </row>
    <row r="5018" spans="1:17">
      <c r="A5018" s="63" t="s">
        <v>72</v>
      </c>
      <c r="B5018" s="63" t="s">
        <v>12</v>
      </c>
      <c r="D5018" s="390">
        <v>45292</v>
      </c>
      <c r="E5018" s="63">
        <v>1</v>
      </c>
      <c r="F5018" s="63">
        <v>2024</v>
      </c>
      <c r="G5018" s="391">
        <v>25.600633329999997</v>
      </c>
      <c r="H5018" s="391">
        <v>3.4872367136281217E-2</v>
      </c>
      <c r="I5018" s="391">
        <v>0.89275468440507744</v>
      </c>
      <c r="J5018" s="391">
        <v>0</v>
      </c>
      <c r="K5018" s="63" t="s">
        <v>72</v>
      </c>
      <c r="L5018" s="63" t="s">
        <v>72</v>
      </c>
      <c r="M5018" s="63" t="s">
        <v>244</v>
      </c>
      <c r="N5018" s="63" t="s">
        <v>62</v>
      </c>
      <c r="O5018" s="63" t="s">
        <v>73</v>
      </c>
      <c r="P5018" s="63" t="s">
        <v>60</v>
      </c>
      <c r="Q5018" s="63" t="s">
        <v>74</v>
      </c>
    </row>
    <row r="5019" spans="1:17">
      <c r="A5019" s="63" t="s">
        <v>72</v>
      </c>
      <c r="B5019" s="63" t="s">
        <v>12</v>
      </c>
      <c r="D5019" s="390">
        <v>45323</v>
      </c>
      <c r="E5019" s="63">
        <v>2</v>
      </c>
      <c r="F5019" s="63">
        <v>2024</v>
      </c>
      <c r="G5019" s="391">
        <v>25.600633329999997</v>
      </c>
      <c r="H5019" s="391">
        <v>8.2577765378713919E-2</v>
      </c>
      <c r="I5019" s="391">
        <v>2.1140430926712233</v>
      </c>
      <c r="J5019" s="391">
        <v>1.330516145</v>
      </c>
      <c r="K5019" s="63" t="s">
        <v>72</v>
      </c>
      <c r="L5019" s="63" t="s">
        <v>72</v>
      </c>
      <c r="M5019" s="63" t="s">
        <v>244</v>
      </c>
      <c r="N5019" s="63" t="s">
        <v>62</v>
      </c>
      <c r="O5019" s="63" t="s">
        <v>73</v>
      </c>
      <c r="P5019" s="63" t="s">
        <v>60</v>
      </c>
      <c r="Q5019" s="63" t="s">
        <v>74</v>
      </c>
    </row>
    <row r="5020" spans="1:17">
      <c r="A5020" s="63" t="s">
        <v>72</v>
      </c>
      <c r="B5020" s="63" t="s">
        <v>12</v>
      </c>
      <c r="D5020" s="390">
        <v>45352</v>
      </c>
      <c r="E5020" s="63">
        <v>3</v>
      </c>
      <c r="F5020" s="63">
        <v>2024</v>
      </c>
      <c r="G5020" s="391">
        <v>25.600633329999997</v>
      </c>
      <c r="H5020" s="391">
        <v>8.2577765378713919E-2</v>
      </c>
      <c r="I5020" s="391">
        <v>2.1140430926712233</v>
      </c>
      <c r="J5020" s="391">
        <v>4.6532000000000009</v>
      </c>
      <c r="K5020" s="63" t="s">
        <v>72</v>
      </c>
      <c r="L5020" s="63" t="s">
        <v>72</v>
      </c>
      <c r="M5020" s="63" t="s">
        <v>244</v>
      </c>
      <c r="N5020" s="63" t="s">
        <v>62</v>
      </c>
      <c r="O5020" s="63" t="s">
        <v>73</v>
      </c>
      <c r="P5020" s="63" t="s">
        <v>60</v>
      </c>
      <c r="Q5020" s="63" t="s">
        <v>74</v>
      </c>
    </row>
    <row r="5021" spans="1:17">
      <c r="A5021" s="63" t="s">
        <v>72</v>
      </c>
      <c r="B5021" s="63" t="s">
        <v>12</v>
      </c>
      <c r="D5021" s="390">
        <v>45383</v>
      </c>
      <c r="E5021" s="63">
        <v>4</v>
      </c>
      <c r="F5021" s="63">
        <v>2024</v>
      </c>
      <c r="G5021" s="391">
        <v>25.600633329999997</v>
      </c>
      <c r="H5021" s="391">
        <v>8.3333333333333329E-2</v>
      </c>
      <c r="I5021" s="391">
        <v>2.133386110833333</v>
      </c>
      <c r="J5021" s="391">
        <v>0</v>
      </c>
      <c r="K5021" s="63" t="s">
        <v>72</v>
      </c>
      <c r="L5021" s="63" t="s">
        <v>72</v>
      </c>
      <c r="M5021" s="63" t="s">
        <v>244</v>
      </c>
      <c r="N5021" s="63" t="s">
        <v>62</v>
      </c>
      <c r="O5021" s="63" t="s">
        <v>73</v>
      </c>
      <c r="P5021" s="63" t="s">
        <v>60</v>
      </c>
      <c r="Q5021" s="63" t="s">
        <v>74</v>
      </c>
    </row>
    <row r="5022" spans="1:17">
      <c r="A5022" s="63" t="s">
        <v>72</v>
      </c>
      <c r="B5022" s="63" t="s">
        <v>12</v>
      </c>
      <c r="D5022" s="390">
        <v>45413</v>
      </c>
      <c r="E5022" s="63">
        <v>5</v>
      </c>
      <c r="F5022" s="63">
        <v>2024</v>
      </c>
      <c r="G5022" s="391">
        <v>25.600633329999997</v>
      </c>
      <c r="H5022" s="391">
        <v>8.3333333333333329E-2</v>
      </c>
      <c r="I5022" s="391">
        <v>2.133386110833333</v>
      </c>
      <c r="J5022" s="391">
        <v>0</v>
      </c>
      <c r="K5022" s="63" t="s">
        <v>72</v>
      </c>
      <c r="L5022" s="63" t="s">
        <v>72</v>
      </c>
      <c r="M5022" s="63" t="s">
        <v>244</v>
      </c>
      <c r="N5022" s="63" t="s">
        <v>62</v>
      </c>
      <c r="O5022" s="63" t="s">
        <v>73</v>
      </c>
      <c r="P5022" s="63" t="s">
        <v>60</v>
      </c>
      <c r="Q5022" s="63" t="s">
        <v>74</v>
      </c>
    </row>
    <row r="5023" spans="1:17">
      <c r="A5023" s="63" t="s">
        <v>72</v>
      </c>
      <c r="B5023" s="63" t="s">
        <v>12</v>
      </c>
      <c r="D5023" s="390">
        <v>45444</v>
      </c>
      <c r="E5023" s="63">
        <v>6</v>
      </c>
      <c r="F5023" s="63">
        <v>2024</v>
      </c>
      <c r="G5023" s="391">
        <v>25.600633329999997</v>
      </c>
      <c r="H5023" s="391">
        <v>8.3333333333333329E-2</v>
      </c>
      <c r="I5023" s="391">
        <v>2.133386110833333</v>
      </c>
      <c r="J5023" s="391">
        <v>8.2750491818181828</v>
      </c>
      <c r="K5023" s="63" t="s">
        <v>72</v>
      </c>
      <c r="L5023" s="63" t="s">
        <v>72</v>
      </c>
      <c r="M5023" s="63" t="s">
        <v>244</v>
      </c>
      <c r="N5023" s="63" t="s">
        <v>62</v>
      </c>
      <c r="O5023" s="63" t="s">
        <v>73</v>
      </c>
      <c r="P5023" s="63" t="s">
        <v>60</v>
      </c>
      <c r="Q5023" s="63" t="s">
        <v>74</v>
      </c>
    </row>
    <row r="5024" spans="1:17">
      <c r="A5024" s="63" t="s">
        <v>72</v>
      </c>
      <c r="B5024" s="63" t="s">
        <v>12</v>
      </c>
      <c r="D5024" s="390">
        <v>45474</v>
      </c>
      <c r="E5024" s="63">
        <v>7</v>
      </c>
      <c r="F5024" s="63">
        <v>2024</v>
      </c>
      <c r="G5024" s="391">
        <v>25.600633329999997</v>
      </c>
      <c r="H5024" s="391">
        <v>8.3333333333333329E-2</v>
      </c>
      <c r="I5024" s="391">
        <v>2.133386110833333</v>
      </c>
      <c r="J5024" s="391">
        <v>0</v>
      </c>
      <c r="K5024" s="63" t="s">
        <v>72</v>
      </c>
      <c r="L5024" s="63" t="s">
        <v>72</v>
      </c>
      <c r="M5024" s="63" t="s">
        <v>244</v>
      </c>
      <c r="N5024" s="63" t="s">
        <v>62</v>
      </c>
      <c r="O5024" s="63" t="s">
        <v>73</v>
      </c>
      <c r="P5024" s="63" t="s">
        <v>60</v>
      </c>
      <c r="Q5024" s="63" t="s">
        <v>74</v>
      </c>
    </row>
    <row r="5025" spans="1:17">
      <c r="A5025" s="63" t="s">
        <v>72</v>
      </c>
      <c r="B5025" s="63" t="s">
        <v>12</v>
      </c>
      <c r="D5025" s="390">
        <v>45505</v>
      </c>
      <c r="E5025" s="63">
        <v>8</v>
      </c>
      <c r="F5025" s="63">
        <v>2024</v>
      </c>
      <c r="G5025" s="391">
        <v>25.600633329999997</v>
      </c>
      <c r="H5025" s="391">
        <v>8.3333333333333329E-2</v>
      </c>
      <c r="I5025" s="391">
        <v>2.133386110833333</v>
      </c>
      <c r="J5025" s="391">
        <v>0</v>
      </c>
      <c r="K5025" s="63" t="s">
        <v>72</v>
      </c>
      <c r="L5025" s="63" t="s">
        <v>72</v>
      </c>
      <c r="M5025" s="63" t="s">
        <v>244</v>
      </c>
      <c r="N5025" s="63" t="s">
        <v>62</v>
      </c>
      <c r="O5025" s="63" t="s">
        <v>73</v>
      </c>
      <c r="P5025" s="63" t="s">
        <v>60</v>
      </c>
      <c r="Q5025" s="63" t="s">
        <v>74</v>
      </c>
    </row>
    <row r="5026" spans="1:17">
      <c r="A5026" s="63" t="s">
        <v>72</v>
      </c>
      <c r="B5026" s="63" t="s">
        <v>12</v>
      </c>
      <c r="D5026" s="390">
        <v>45536</v>
      </c>
      <c r="E5026" s="63">
        <v>9</v>
      </c>
      <c r="F5026" s="63">
        <v>2024</v>
      </c>
      <c r="G5026" s="391">
        <v>25.600633329999997</v>
      </c>
      <c r="H5026" s="391">
        <v>8.3333333333333329E-2</v>
      </c>
      <c r="J5026" s="391">
        <v>1.0944195000000001</v>
      </c>
      <c r="K5026" s="63" t="s">
        <v>72</v>
      </c>
      <c r="L5026" s="63" t="s">
        <v>72</v>
      </c>
      <c r="M5026" s="63" t="s">
        <v>244</v>
      </c>
      <c r="N5026" s="63" t="s">
        <v>62</v>
      </c>
      <c r="O5026" s="63" t="s">
        <v>73</v>
      </c>
      <c r="P5026" s="63" t="s">
        <v>60</v>
      </c>
      <c r="Q5026" s="63" t="s">
        <v>74</v>
      </c>
    </row>
    <row r="5027" spans="1:17">
      <c r="A5027" s="63" t="s">
        <v>72</v>
      </c>
      <c r="B5027" s="63" t="s">
        <v>12</v>
      </c>
      <c r="D5027" s="390">
        <v>45566</v>
      </c>
      <c r="E5027" s="63">
        <v>10</v>
      </c>
      <c r="F5027" s="63">
        <v>2024</v>
      </c>
      <c r="G5027" s="391">
        <v>25.600633329999997</v>
      </c>
      <c r="H5027" s="391">
        <v>9.9999999999999992E-2</v>
      </c>
      <c r="J5027" s="391">
        <v>4.8209940299999996</v>
      </c>
      <c r="K5027" s="63" t="s">
        <v>72</v>
      </c>
      <c r="L5027" s="63" t="s">
        <v>72</v>
      </c>
      <c r="M5027" s="63" t="s">
        <v>244</v>
      </c>
      <c r="N5027" s="63" t="s">
        <v>62</v>
      </c>
      <c r="O5027" s="63" t="s">
        <v>73</v>
      </c>
      <c r="P5027" s="63" t="s">
        <v>60</v>
      </c>
      <c r="Q5027" s="63" t="s">
        <v>74</v>
      </c>
    </row>
    <row r="5028" spans="1:17">
      <c r="A5028" s="63" t="s">
        <v>72</v>
      </c>
      <c r="B5028" s="63" t="s">
        <v>12</v>
      </c>
      <c r="D5028" s="390">
        <v>45597</v>
      </c>
      <c r="E5028" s="63">
        <v>11</v>
      </c>
      <c r="F5028" s="63">
        <v>2024</v>
      </c>
      <c r="G5028" s="391">
        <v>25.600633329999997</v>
      </c>
      <c r="H5028" s="391">
        <v>9.9999999999999992E-2</v>
      </c>
      <c r="J5028" s="391">
        <v>0</v>
      </c>
      <c r="K5028" s="63" t="s">
        <v>72</v>
      </c>
      <c r="L5028" s="63" t="s">
        <v>72</v>
      </c>
      <c r="M5028" s="63" t="s">
        <v>244</v>
      </c>
      <c r="N5028" s="63" t="s">
        <v>62</v>
      </c>
      <c r="O5028" s="63" t="s">
        <v>73</v>
      </c>
      <c r="P5028" s="63" t="s">
        <v>60</v>
      </c>
      <c r="Q5028" s="63" t="s">
        <v>74</v>
      </c>
    </row>
    <row r="5029" spans="1:17">
      <c r="A5029" s="63" t="s">
        <v>72</v>
      </c>
      <c r="B5029" s="63" t="s">
        <v>12</v>
      </c>
      <c r="D5029" s="390">
        <v>45627</v>
      </c>
      <c r="E5029" s="63">
        <v>12</v>
      </c>
      <c r="F5029" s="63">
        <v>2024</v>
      </c>
      <c r="G5029" s="391">
        <v>25.600633329999997</v>
      </c>
      <c r="H5029" s="391">
        <v>9.9999999999999992E-2</v>
      </c>
      <c r="J5029" s="391">
        <v>0</v>
      </c>
      <c r="K5029" s="63" t="s">
        <v>72</v>
      </c>
      <c r="L5029" s="63" t="s">
        <v>72</v>
      </c>
      <c r="M5029" s="63" t="s">
        <v>244</v>
      </c>
      <c r="N5029" s="63" t="s">
        <v>62</v>
      </c>
      <c r="O5029" s="63" t="s">
        <v>73</v>
      </c>
      <c r="P5029" s="63" t="s">
        <v>60</v>
      </c>
      <c r="Q5029" s="63" t="s">
        <v>74</v>
      </c>
    </row>
    <row r="5030" spans="1:17">
      <c r="A5030" s="63" t="s">
        <v>72</v>
      </c>
      <c r="B5030" s="63" t="s">
        <v>15</v>
      </c>
      <c r="D5030" s="390">
        <v>45292</v>
      </c>
      <c r="E5030" s="63">
        <v>1</v>
      </c>
      <c r="F5030" s="63">
        <v>2024</v>
      </c>
      <c r="G5030" s="391">
        <v>0</v>
      </c>
      <c r="H5030" s="391">
        <v>3.4872367136281217E-2</v>
      </c>
      <c r="I5030" s="391">
        <v>0</v>
      </c>
      <c r="J5030" s="391">
        <v>0</v>
      </c>
      <c r="K5030" s="63" t="s">
        <v>72</v>
      </c>
      <c r="L5030" s="63" t="s">
        <v>72</v>
      </c>
      <c r="M5030" s="63" t="s">
        <v>244</v>
      </c>
      <c r="N5030" s="63" t="s">
        <v>62</v>
      </c>
      <c r="O5030" s="63" t="s">
        <v>73</v>
      </c>
      <c r="P5030" s="63" t="s">
        <v>60</v>
      </c>
      <c r="Q5030" s="63" t="s">
        <v>74</v>
      </c>
    </row>
    <row r="5031" spans="1:17">
      <c r="A5031" s="63" t="s">
        <v>72</v>
      </c>
      <c r="B5031" s="63" t="s">
        <v>15</v>
      </c>
      <c r="D5031" s="390">
        <v>45323</v>
      </c>
      <c r="E5031" s="63">
        <v>2</v>
      </c>
      <c r="F5031" s="63">
        <v>2024</v>
      </c>
      <c r="G5031" s="391">
        <v>0</v>
      </c>
      <c r="H5031" s="391">
        <v>8.2577765378713919E-2</v>
      </c>
      <c r="I5031" s="391">
        <v>0</v>
      </c>
      <c r="J5031" s="391">
        <v>0</v>
      </c>
      <c r="K5031" s="63" t="s">
        <v>72</v>
      </c>
      <c r="L5031" s="63" t="s">
        <v>72</v>
      </c>
      <c r="M5031" s="63" t="s">
        <v>244</v>
      </c>
      <c r="N5031" s="63" t="s">
        <v>62</v>
      </c>
      <c r="O5031" s="63" t="s">
        <v>73</v>
      </c>
      <c r="P5031" s="63" t="s">
        <v>60</v>
      </c>
      <c r="Q5031" s="63" t="s">
        <v>74</v>
      </c>
    </row>
    <row r="5032" spans="1:17">
      <c r="A5032" s="63" t="s">
        <v>72</v>
      </c>
      <c r="B5032" s="63" t="s">
        <v>15</v>
      </c>
      <c r="D5032" s="390">
        <v>45352</v>
      </c>
      <c r="E5032" s="63">
        <v>3</v>
      </c>
      <c r="F5032" s="63">
        <v>2024</v>
      </c>
      <c r="G5032" s="391">
        <v>0</v>
      </c>
      <c r="H5032" s="391">
        <v>8.2577765378713919E-2</v>
      </c>
      <c r="I5032" s="391">
        <v>0</v>
      </c>
      <c r="J5032" s="391">
        <v>0</v>
      </c>
      <c r="K5032" s="63" t="s">
        <v>72</v>
      </c>
      <c r="L5032" s="63" t="s">
        <v>72</v>
      </c>
      <c r="M5032" s="63" t="s">
        <v>244</v>
      </c>
      <c r="N5032" s="63" t="s">
        <v>62</v>
      </c>
      <c r="O5032" s="63" t="s">
        <v>73</v>
      </c>
      <c r="P5032" s="63" t="s">
        <v>60</v>
      </c>
      <c r="Q5032" s="63" t="s">
        <v>74</v>
      </c>
    </row>
    <row r="5033" spans="1:17">
      <c r="A5033" s="63" t="s">
        <v>72</v>
      </c>
      <c r="B5033" s="63" t="s">
        <v>15</v>
      </c>
      <c r="D5033" s="390">
        <v>45383</v>
      </c>
      <c r="E5033" s="63">
        <v>4</v>
      </c>
      <c r="F5033" s="63">
        <v>2024</v>
      </c>
      <c r="G5033" s="391">
        <v>0</v>
      </c>
      <c r="H5033" s="391">
        <v>8.3333333333333329E-2</v>
      </c>
      <c r="I5033" s="391">
        <v>0</v>
      </c>
      <c r="J5033" s="391">
        <v>0</v>
      </c>
      <c r="K5033" s="63" t="s">
        <v>72</v>
      </c>
      <c r="L5033" s="63" t="s">
        <v>72</v>
      </c>
      <c r="M5033" s="63" t="s">
        <v>244</v>
      </c>
      <c r="N5033" s="63" t="s">
        <v>62</v>
      </c>
      <c r="O5033" s="63" t="s">
        <v>73</v>
      </c>
      <c r="P5033" s="63" t="s">
        <v>60</v>
      </c>
      <c r="Q5033" s="63" t="s">
        <v>74</v>
      </c>
    </row>
    <row r="5034" spans="1:17">
      <c r="A5034" s="63" t="s">
        <v>72</v>
      </c>
      <c r="B5034" s="63" t="s">
        <v>15</v>
      </c>
      <c r="D5034" s="390">
        <v>45413</v>
      </c>
      <c r="E5034" s="63">
        <v>5</v>
      </c>
      <c r="F5034" s="63">
        <v>2024</v>
      </c>
      <c r="G5034" s="391">
        <v>0</v>
      </c>
      <c r="H5034" s="391">
        <v>8.3333333333333329E-2</v>
      </c>
      <c r="I5034" s="391">
        <v>0</v>
      </c>
      <c r="J5034" s="391">
        <v>0</v>
      </c>
      <c r="K5034" s="63" t="s">
        <v>72</v>
      </c>
      <c r="L5034" s="63" t="s">
        <v>72</v>
      </c>
      <c r="M5034" s="63" t="s">
        <v>244</v>
      </c>
      <c r="N5034" s="63" t="s">
        <v>62</v>
      </c>
      <c r="O5034" s="63" t="s">
        <v>73</v>
      </c>
      <c r="P5034" s="63" t="s">
        <v>60</v>
      </c>
      <c r="Q5034" s="63" t="s">
        <v>74</v>
      </c>
    </row>
    <row r="5035" spans="1:17">
      <c r="A5035" s="63" t="s">
        <v>72</v>
      </c>
      <c r="B5035" s="63" t="s">
        <v>15</v>
      </c>
      <c r="D5035" s="390">
        <v>45444</v>
      </c>
      <c r="E5035" s="63">
        <v>6</v>
      </c>
      <c r="F5035" s="63">
        <v>2024</v>
      </c>
      <c r="G5035" s="391">
        <v>0</v>
      </c>
      <c r="H5035" s="391">
        <v>8.3333333333333329E-2</v>
      </c>
      <c r="I5035" s="391">
        <v>0</v>
      </c>
      <c r="J5035" s="391">
        <v>0</v>
      </c>
      <c r="K5035" s="63" t="s">
        <v>72</v>
      </c>
      <c r="L5035" s="63" t="s">
        <v>72</v>
      </c>
      <c r="M5035" s="63" t="s">
        <v>244</v>
      </c>
      <c r="N5035" s="63" t="s">
        <v>62</v>
      </c>
      <c r="O5035" s="63" t="s">
        <v>73</v>
      </c>
      <c r="P5035" s="63" t="s">
        <v>60</v>
      </c>
      <c r="Q5035" s="63" t="s">
        <v>74</v>
      </c>
    </row>
    <row r="5036" spans="1:17">
      <c r="A5036" s="63" t="s">
        <v>72</v>
      </c>
      <c r="B5036" s="63" t="s">
        <v>15</v>
      </c>
      <c r="D5036" s="390">
        <v>45474</v>
      </c>
      <c r="E5036" s="63">
        <v>7</v>
      </c>
      <c r="F5036" s="63">
        <v>2024</v>
      </c>
      <c r="G5036" s="391">
        <v>0</v>
      </c>
      <c r="H5036" s="391">
        <v>8.3333333333333329E-2</v>
      </c>
      <c r="I5036" s="391">
        <v>0</v>
      </c>
      <c r="J5036" s="391">
        <v>0</v>
      </c>
      <c r="K5036" s="63" t="s">
        <v>72</v>
      </c>
      <c r="L5036" s="63" t="s">
        <v>72</v>
      </c>
      <c r="M5036" s="63" t="s">
        <v>244</v>
      </c>
      <c r="N5036" s="63" t="s">
        <v>62</v>
      </c>
      <c r="O5036" s="63" t="s">
        <v>73</v>
      </c>
      <c r="P5036" s="63" t="s">
        <v>60</v>
      </c>
      <c r="Q5036" s="63" t="s">
        <v>74</v>
      </c>
    </row>
    <row r="5037" spans="1:17">
      <c r="A5037" s="63" t="s">
        <v>72</v>
      </c>
      <c r="B5037" s="63" t="s">
        <v>15</v>
      </c>
      <c r="D5037" s="390">
        <v>45505</v>
      </c>
      <c r="E5037" s="63">
        <v>8</v>
      </c>
      <c r="F5037" s="63">
        <v>2024</v>
      </c>
      <c r="G5037" s="391">
        <v>0</v>
      </c>
      <c r="H5037" s="391">
        <v>8.3333333333333329E-2</v>
      </c>
      <c r="I5037" s="391">
        <v>0</v>
      </c>
      <c r="J5037" s="391">
        <v>0</v>
      </c>
      <c r="K5037" s="63" t="s">
        <v>72</v>
      </c>
      <c r="L5037" s="63" t="s">
        <v>72</v>
      </c>
      <c r="M5037" s="63" t="s">
        <v>244</v>
      </c>
      <c r="N5037" s="63" t="s">
        <v>62</v>
      </c>
      <c r="O5037" s="63" t="s">
        <v>73</v>
      </c>
      <c r="P5037" s="63" t="s">
        <v>60</v>
      </c>
      <c r="Q5037" s="63" t="s">
        <v>74</v>
      </c>
    </row>
    <row r="5038" spans="1:17">
      <c r="A5038" s="63" t="s">
        <v>72</v>
      </c>
      <c r="B5038" s="63" t="s">
        <v>15</v>
      </c>
      <c r="D5038" s="390">
        <v>45536</v>
      </c>
      <c r="E5038" s="63">
        <v>9</v>
      </c>
      <c r="F5038" s="63">
        <v>2024</v>
      </c>
      <c r="G5038" s="391">
        <v>0</v>
      </c>
      <c r="H5038" s="391">
        <v>8.3333333333333329E-2</v>
      </c>
      <c r="J5038" s="391">
        <v>0</v>
      </c>
      <c r="K5038" s="63" t="s">
        <v>72</v>
      </c>
      <c r="L5038" s="63" t="s">
        <v>72</v>
      </c>
      <c r="M5038" s="63" t="s">
        <v>244</v>
      </c>
      <c r="N5038" s="63" t="s">
        <v>62</v>
      </c>
      <c r="O5038" s="63" t="s">
        <v>73</v>
      </c>
      <c r="P5038" s="63" t="s">
        <v>60</v>
      </c>
      <c r="Q5038" s="63" t="s">
        <v>74</v>
      </c>
    </row>
    <row r="5039" spans="1:17">
      <c r="A5039" s="63" t="s">
        <v>72</v>
      </c>
      <c r="B5039" s="63" t="s">
        <v>15</v>
      </c>
      <c r="D5039" s="390">
        <v>45566</v>
      </c>
      <c r="E5039" s="63">
        <v>10</v>
      </c>
      <c r="F5039" s="63">
        <v>2024</v>
      </c>
      <c r="G5039" s="391">
        <v>0</v>
      </c>
      <c r="H5039" s="391">
        <v>9.9999999999999992E-2</v>
      </c>
      <c r="J5039" s="391">
        <v>0</v>
      </c>
      <c r="K5039" s="63" t="s">
        <v>72</v>
      </c>
      <c r="L5039" s="63" t="s">
        <v>72</v>
      </c>
      <c r="M5039" s="63" t="s">
        <v>244</v>
      </c>
      <c r="N5039" s="63" t="s">
        <v>62</v>
      </c>
      <c r="O5039" s="63" t="s">
        <v>73</v>
      </c>
      <c r="P5039" s="63" t="s">
        <v>60</v>
      </c>
      <c r="Q5039" s="63" t="s">
        <v>74</v>
      </c>
    </row>
    <row r="5040" spans="1:17">
      <c r="A5040" s="63" t="s">
        <v>72</v>
      </c>
      <c r="B5040" s="63" t="s">
        <v>15</v>
      </c>
      <c r="D5040" s="390">
        <v>45597</v>
      </c>
      <c r="E5040" s="63">
        <v>11</v>
      </c>
      <c r="F5040" s="63">
        <v>2024</v>
      </c>
      <c r="G5040" s="391">
        <v>0</v>
      </c>
      <c r="H5040" s="391">
        <v>9.9999999999999992E-2</v>
      </c>
      <c r="J5040" s="391">
        <v>0</v>
      </c>
      <c r="K5040" s="63" t="s">
        <v>72</v>
      </c>
      <c r="L5040" s="63" t="s">
        <v>72</v>
      </c>
      <c r="M5040" s="63" t="s">
        <v>244</v>
      </c>
      <c r="N5040" s="63" t="s">
        <v>62</v>
      </c>
      <c r="O5040" s="63" t="s">
        <v>73</v>
      </c>
      <c r="P5040" s="63" t="s">
        <v>60</v>
      </c>
      <c r="Q5040" s="63" t="s">
        <v>74</v>
      </c>
    </row>
    <row r="5041" spans="1:17">
      <c r="A5041" s="63" t="s">
        <v>72</v>
      </c>
      <c r="B5041" s="63" t="s">
        <v>15</v>
      </c>
      <c r="D5041" s="390">
        <v>45627</v>
      </c>
      <c r="E5041" s="63">
        <v>12</v>
      </c>
      <c r="F5041" s="63">
        <v>2024</v>
      </c>
      <c r="G5041" s="391">
        <v>0</v>
      </c>
      <c r="H5041" s="391">
        <v>9.9999999999999992E-2</v>
      </c>
      <c r="J5041" s="391">
        <v>0</v>
      </c>
      <c r="K5041" s="63" t="s">
        <v>72</v>
      </c>
      <c r="L5041" s="63" t="s">
        <v>72</v>
      </c>
      <c r="M5041" s="63" t="s">
        <v>244</v>
      </c>
      <c r="N5041" s="63" t="s">
        <v>62</v>
      </c>
      <c r="O5041" s="63" t="s">
        <v>73</v>
      </c>
      <c r="P5041" s="63" t="s">
        <v>60</v>
      </c>
      <c r="Q5041" s="63" t="s">
        <v>74</v>
      </c>
    </row>
    <row r="5042" spans="1:17">
      <c r="A5042" s="63" t="s">
        <v>72</v>
      </c>
      <c r="B5042" s="63" t="s">
        <v>16</v>
      </c>
      <c r="D5042" s="390">
        <v>45292</v>
      </c>
      <c r="E5042" s="63">
        <v>1</v>
      </c>
      <c r="F5042" s="63">
        <v>2024</v>
      </c>
      <c r="G5042" s="391">
        <v>0</v>
      </c>
      <c r="H5042" s="391">
        <v>3.4872367136281217E-2</v>
      </c>
      <c r="I5042" s="391">
        <v>0</v>
      </c>
      <c r="J5042" s="391">
        <v>0</v>
      </c>
      <c r="K5042" s="63" t="s">
        <v>72</v>
      </c>
      <c r="L5042" s="63" t="s">
        <v>72</v>
      </c>
      <c r="M5042" s="63" t="s">
        <v>244</v>
      </c>
      <c r="N5042" s="63" t="s">
        <v>62</v>
      </c>
      <c r="O5042" s="63" t="s">
        <v>73</v>
      </c>
      <c r="P5042" s="63" t="s">
        <v>60</v>
      </c>
      <c r="Q5042" s="63" t="s">
        <v>74</v>
      </c>
    </row>
    <row r="5043" spans="1:17">
      <c r="A5043" s="63" t="s">
        <v>72</v>
      </c>
      <c r="B5043" s="63" t="s">
        <v>16</v>
      </c>
      <c r="D5043" s="390">
        <v>45323</v>
      </c>
      <c r="E5043" s="63">
        <v>2</v>
      </c>
      <c r="F5043" s="63">
        <v>2024</v>
      </c>
      <c r="G5043" s="391">
        <v>0</v>
      </c>
      <c r="H5043" s="391">
        <v>8.2577765378713919E-2</v>
      </c>
      <c r="I5043" s="391">
        <v>0</v>
      </c>
      <c r="J5043" s="391">
        <v>0</v>
      </c>
      <c r="K5043" s="63" t="s">
        <v>72</v>
      </c>
      <c r="L5043" s="63" t="s">
        <v>72</v>
      </c>
      <c r="M5043" s="63" t="s">
        <v>244</v>
      </c>
      <c r="N5043" s="63" t="s">
        <v>62</v>
      </c>
      <c r="O5043" s="63" t="s">
        <v>73</v>
      </c>
      <c r="P5043" s="63" t="s">
        <v>60</v>
      </c>
      <c r="Q5043" s="63" t="s">
        <v>74</v>
      </c>
    </row>
    <row r="5044" spans="1:17">
      <c r="A5044" s="63" t="s">
        <v>72</v>
      </c>
      <c r="B5044" s="63" t="s">
        <v>16</v>
      </c>
      <c r="D5044" s="390">
        <v>45352</v>
      </c>
      <c r="E5044" s="63">
        <v>3</v>
      </c>
      <c r="F5044" s="63">
        <v>2024</v>
      </c>
      <c r="G5044" s="391">
        <v>0</v>
      </c>
      <c r="H5044" s="391">
        <v>8.2577765378713919E-2</v>
      </c>
      <c r="I5044" s="391">
        <v>0</v>
      </c>
      <c r="J5044" s="391">
        <v>0</v>
      </c>
      <c r="K5044" s="63" t="s">
        <v>72</v>
      </c>
      <c r="L5044" s="63" t="s">
        <v>72</v>
      </c>
      <c r="M5044" s="63" t="s">
        <v>244</v>
      </c>
      <c r="N5044" s="63" t="s">
        <v>62</v>
      </c>
      <c r="O5044" s="63" t="s">
        <v>73</v>
      </c>
      <c r="P5044" s="63" t="s">
        <v>60</v>
      </c>
      <c r="Q5044" s="63" t="s">
        <v>74</v>
      </c>
    </row>
    <row r="5045" spans="1:17">
      <c r="A5045" s="63" t="s">
        <v>72</v>
      </c>
      <c r="B5045" s="63" t="s">
        <v>16</v>
      </c>
      <c r="D5045" s="390">
        <v>45383</v>
      </c>
      <c r="E5045" s="63">
        <v>4</v>
      </c>
      <c r="F5045" s="63">
        <v>2024</v>
      </c>
      <c r="G5045" s="391">
        <v>0</v>
      </c>
      <c r="H5045" s="391">
        <v>8.3333333333333329E-2</v>
      </c>
      <c r="I5045" s="391">
        <v>0</v>
      </c>
      <c r="J5045" s="391">
        <v>0</v>
      </c>
      <c r="K5045" s="63" t="s">
        <v>72</v>
      </c>
      <c r="L5045" s="63" t="s">
        <v>72</v>
      </c>
      <c r="M5045" s="63" t="s">
        <v>244</v>
      </c>
      <c r="N5045" s="63" t="s">
        <v>62</v>
      </c>
      <c r="O5045" s="63" t="s">
        <v>73</v>
      </c>
      <c r="P5045" s="63" t="s">
        <v>60</v>
      </c>
      <c r="Q5045" s="63" t="s">
        <v>74</v>
      </c>
    </row>
    <row r="5046" spans="1:17">
      <c r="A5046" s="63" t="s">
        <v>72</v>
      </c>
      <c r="B5046" s="63" t="s">
        <v>16</v>
      </c>
      <c r="D5046" s="390">
        <v>45413</v>
      </c>
      <c r="E5046" s="63">
        <v>5</v>
      </c>
      <c r="F5046" s="63">
        <v>2024</v>
      </c>
      <c r="G5046" s="391">
        <v>0</v>
      </c>
      <c r="H5046" s="391">
        <v>8.3333333333333329E-2</v>
      </c>
      <c r="I5046" s="391">
        <v>0</v>
      </c>
      <c r="J5046" s="391">
        <v>0</v>
      </c>
      <c r="K5046" s="63" t="s">
        <v>72</v>
      </c>
      <c r="L5046" s="63" t="s">
        <v>72</v>
      </c>
      <c r="M5046" s="63" t="s">
        <v>244</v>
      </c>
      <c r="N5046" s="63" t="s">
        <v>62</v>
      </c>
      <c r="O5046" s="63" t="s">
        <v>73</v>
      </c>
      <c r="P5046" s="63" t="s">
        <v>60</v>
      </c>
      <c r="Q5046" s="63" t="s">
        <v>74</v>
      </c>
    </row>
    <row r="5047" spans="1:17">
      <c r="A5047" s="63" t="s">
        <v>72</v>
      </c>
      <c r="B5047" s="63" t="s">
        <v>16</v>
      </c>
      <c r="D5047" s="390">
        <v>45444</v>
      </c>
      <c r="E5047" s="63">
        <v>6</v>
      </c>
      <c r="F5047" s="63">
        <v>2024</v>
      </c>
      <c r="G5047" s="391">
        <v>0</v>
      </c>
      <c r="H5047" s="391">
        <v>8.3333333333333329E-2</v>
      </c>
      <c r="I5047" s="391">
        <v>0</v>
      </c>
      <c r="J5047" s="391">
        <v>0</v>
      </c>
      <c r="K5047" s="63" t="s">
        <v>72</v>
      </c>
      <c r="L5047" s="63" t="s">
        <v>72</v>
      </c>
      <c r="M5047" s="63" t="s">
        <v>244</v>
      </c>
      <c r="N5047" s="63" t="s">
        <v>62</v>
      </c>
      <c r="O5047" s="63" t="s">
        <v>73</v>
      </c>
      <c r="P5047" s="63" t="s">
        <v>60</v>
      </c>
      <c r="Q5047" s="63" t="s">
        <v>74</v>
      </c>
    </row>
    <row r="5048" spans="1:17">
      <c r="A5048" s="63" t="s">
        <v>72</v>
      </c>
      <c r="B5048" s="63" t="s">
        <v>16</v>
      </c>
      <c r="D5048" s="390">
        <v>45474</v>
      </c>
      <c r="E5048" s="63">
        <v>7</v>
      </c>
      <c r="F5048" s="63">
        <v>2024</v>
      </c>
      <c r="G5048" s="391">
        <v>0</v>
      </c>
      <c r="H5048" s="391">
        <v>8.3333333333333329E-2</v>
      </c>
      <c r="I5048" s="391">
        <v>0</v>
      </c>
      <c r="J5048" s="391">
        <v>0</v>
      </c>
      <c r="K5048" s="63" t="s">
        <v>72</v>
      </c>
      <c r="L5048" s="63" t="s">
        <v>72</v>
      </c>
      <c r="M5048" s="63" t="s">
        <v>244</v>
      </c>
      <c r="N5048" s="63" t="s">
        <v>62</v>
      </c>
      <c r="O5048" s="63" t="s">
        <v>73</v>
      </c>
      <c r="P5048" s="63" t="s">
        <v>60</v>
      </c>
      <c r="Q5048" s="63" t="s">
        <v>74</v>
      </c>
    </row>
    <row r="5049" spans="1:17">
      <c r="A5049" s="63" t="s">
        <v>72</v>
      </c>
      <c r="B5049" s="63" t="s">
        <v>16</v>
      </c>
      <c r="D5049" s="390">
        <v>45505</v>
      </c>
      <c r="E5049" s="63">
        <v>8</v>
      </c>
      <c r="F5049" s="63">
        <v>2024</v>
      </c>
      <c r="G5049" s="391">
        <v>0</v>
      </c>
      <c r="H5049" s="391">
        <v>8.3333333333333329E-2</v>
      </c>
      <c r="I5049" s="391">
        <v>0</v>
      </c>
      <c r="J5049" s="391">
        <v>0</v>
      </c>
      <c r="K5049" s="63" t="s">
        <v>72</v>
      </c>
      <c r="L5049" s="63" t="s">
        <v>72</v>
      </c>
      <c r="M5049" s="63" t="s">
        <v>244</v>
      </c>
      <c r="N5049" s="63" t="s">
        <v>62</v>
      </c>
      <c r="O5049" s="63" t="s">
        <v>73</v>
      </c>
      <c r="P5049" s="63" t="s">
        <v>60</v>
      </c>
      <c r="Q5049" s="63" t="s">
        <v>74</v>
      </c>
    </row>
    <row r="5050" spans="1:17">
      <c r="A5050" s="63" t="s">
        <v>72</v>
      </c>
      <c r="B5050" s="63" t="s">
        <v>16</v>
      </c>
      <c r="D5050" s="390">
        <v>45536</v>
      </c>
      <c r="E5050" s="63">
        <v>9</v>
      </c>
      <c r="F5050" s="63">
        <v>2024</v>
      </c>
      <c r="G5050" s="391">
        <v>0</v>
      </c>
      <c r="H5050" s="391">
        <v>8.3333333333333329E-2</v>
      </c>
      <c r="J5050" s="391">
        <v>0</v>
      </c>
      <c r="K5050" s="63" t="s">
        <v>72</v>
      </c>
      <c r="L5050" s="63" t="s">
        <v>72</v>
      </c>
      <c r="M5050" s="63" t="s">
        <v>244</v>
      </c>
      <c r="N5050" s="63" t="s">
        <v>62</v>
      </c>
      <c r="O5050" s="63" t="s">
        <v>73</v>
      </c>
      <c r="P5050" s="63" t="s">
        <v>60</v>
      </c>
      <c r="Q5050" s="63" t="s">
        <v>74</v>
      </c>
    </row>
    <row r="5051" spans="1:17">
      <c r="A5051" s="63" t="s">
        <v>72</v>
      </c>
      <c r="B5051" s="63" t="s">
        <v>16</v>
      </c>
      <c r="D5051" s="390">
        <v>45566</v>
      </c>
      <c r="E5051" s="63">
        <v>10</v>
      </c>
      <c r="F5051" s="63">
        <v>2024</v>
      </c>
      <c r="G5051" s="391">
        <v>0</v>
      </c>
      <c r="H5051" s="391">
        <v>9.9999999999999992E-2</v>
      </c>
      <c r="J5051" s="391">
        <v>0</v>
      </c>
      <c r="K5051" s="63" t="s">
        <v>72</v>
      </c>
      <c r="L5051" s="63" t="s">
        <v>72</v>
      </c>
      <c r="M5051" s="63" t="s">
        <v>244</v>
      </c>
      <c r="N5051" s="63" t="s">
        <v>62</v>
      </c>
      <c r="O5051" s="63" t="s">
        <v>73</v>
      </c>
      <c r="P5051" s="63" t="s">
        <v>60</v>
      </c>
      <c r="Q5051" s="63" t="s">
        <v>74</v>
      </c>
    </row>
    <row r="5052" spans="1:17">
      <c r="A5052" s="63" t="s">
        <v>72</v>
      </c>
      <c r="B5052" s="63" t="s">
        <v>16</v>
      </c>
      <c r="D5052" s="390">
        <v>45597</v>
      </c>
      <c r="E5052" s="63">
        <v>11</v>
      </c>
      <c r="F5052" s="63">
        <v>2024</v>
      </c>
      <c r="G5052" s="391">
        <v>0</v>
      </c>
      <c r="H5052" s="391">
        <v>9.9999999999999992E-2</v>
      </c>
      <c r="J5052" s="391">
        <v>0</v>
      </c>
      <c r="K5052" s="63" t="s">
        <v>72</v>
      </c>
      <c r="L5052" s="63" t="s">
        <v>72</v>
      </c>
      <c r="M5052" s="63" t="s">
        <v>244</v>
      </c>
      <c r="N5052" s="63" t="s">
        <v>62</v>
      </c>
      <c r="O5052" s="63" t="s">
        <v>73</v>
      </c>
      <c r="P5052" s="63" t="s">
        <v>60</v>
      </c>
      <c r="Q5052" s="63" t="s">
        <v>74</v>
      </c>
    </row>
    <row r="5053" spans="1:17">
      <c r="A5053" s="63" t="s">
        <v>72</v>
      </c>
      <c r="B5053" s="63" t="s">
        <v>16</v>
      </c>
      <c r="D5053" s="390">
        <v>45627</v>
      </c>
      <c r="E5053" s="63">
        <v>12</v>
      </c>
      <c r="F5053" s="63">
        <v>2024</v>
      </c>
      <c r="G5053" s="391">
        <v>0</v>
      </c>
      <c r="H5053" s="391">
        <v>9.9999999999999992E-2</v>
      </c>
      <c r="J5053" s="391">
        <v>0</v>
      </c>
      <c r="K5053" s="63" t="s">
        <v>72</v>
      </c>
      <c r="L5053" s="63" t="s">
        <v>72</v>
      </c>
      <c r="M5053" s="63" t="s">
        <v>244</v>
      </c>
      <c r="N5053" s="63" t="s">
        <v>62</v>
      </c>
      <c r="O5053" s="63" t="s">
        <v>73</v>
      </c>
      <c r="P5053" s="63" t="s">
        <v>60</v>
      </c>
      <c r="Q5053" s="63" t="s">
        <v>74</v>
      </c>
    </row>
    <row r="5054" spans="1:17">
      <c r="A5054" s="63" t="s">
        <v>72</v>
      </c>
      <c r="B5054" s="63" t="s">
        <v>17</v>
      </c>
      <c r="D5054" s="390">
        <v>45292</v>
      </c>
      <c r="E5054" s="63">
        <v>1</v>
      </c>
      <c r="F5054" s="63">
        <v>2024</v>
      </c>
      <c r="G5054" s="391">
        <v>0</v>
      </c>
      <c r="H5054" s="391">
        <v>3.4872367136281217E-2</v>
      </c>
      <c r="I5054" s="391">
        <v>0</v>
      </c>
      <c r="J5054" s="391">
        <v>0</v>
      </c>
      <c r="K5054" s="63" t="s">
        <v>72</v>
      </c>
      <c r="L5054" s="63" t="s">
        <v>72</v>
      </c>
      <c r="M5054" s="63" t="s">
        <v>244</v>
      </c>
      <c r="N5054" s="63" t="s">
        <v>62</v>
      </c>
      <c r="O5054" s="63" t="s">
        <v>73</v>
      </c>
      <c r="P5054" s="63" t="s">
        <v>60</v>
      </c>
      <c r="Q5054" s="63" t="s">
        <v>74</v>
      </c>
    </row>
    <row r="5055" spans="1:17">
      <c r="A5055" s="63" t="s">
        <v>72</v>
      </c>
      <c r="B5055" s="63" t="s">
        <v>17</v>
      </c>
      <c r="D5055" s="390">
        <v>45323</v>
      </c>
      <c r="E5055" s="63">
        <v>2</v>
      </c>
      <c r="F5055" s="63">
        <v>2024</v>
      </c>
      <c r="G5055" s="391">
        <v>0</v>
      </c>
      <c r="H5055" s="391">
        <v>8.2577765378713919E-2</v>
      </c>
      <c r="I5055" s="391">
        <v>0</v>
      </c>
      <c r="J5055" s="391">
        <v>0</v>
      </c>
      <c r="K5055" s="63" t="s">
        <v>72</v>
      </c>
      <c r="L5055" s="63" t="s">
        <v>72</v>
      </c>
      <c r="M5055" s="63" t="s">
        <v>244</v>
      </c>
      <c r="N5055" s="63" t="s">
        <v>62</v>
      </c>
      <c r="O5055" s="63" t="s">
        <v>73</v>
      </c>
      <c r="P5055" s="63" t="s">
        <v>60</v>
      </c>
      <c r="Q5055" s="63" t="s">
        <v>74</v>
      </c>
    </row>
    <row r="5056" spans="1:17">
      <c r="A5056" s="63" t="s">
        <v>72</v>
      </c>
      <c r="B5056" s="63" t="s">
        <v>17</v>
      </c>
      <c r="D5056" s="390">
        <v>45352</v>
      </c>
      <c r="E5056" s="63">
        <v>3</v>
      </c>
      <c r="F5056" s="63">
        <v>2024</v>
      </c>
      <c r="G5056" s="391">
        <v>0</v>
      </c>
      <c r="H5056" s="391">
        <v>8.2577765378713919E-2</v>
      </c>
      <c r="I5056" s="391">
        <v>0</v>
      </c>
      <c r="J5056" s="391">
        <v>0</v>
      </c>
      <c r="K5056" s="63" t="s">
        <v>72</v>
      </c>
      <c r="L5056" s="63" t="s">
        <v>72</v>
      </c>
      <c r="M5056" s="63" t="s">
        <v>244</v>
      </c>
      <c r="N5056" s="63" t="s">
        <v>62</v>
      </c>
      <c r="O5056" s="63" t="s">
        <v>73</v>
      </c>
      <c r="P5056" s="63" t="s">
        <v>60</v>
      </c>
      <c r="Q5056" s="63" t="s">
        <v>74</v>
      </c>
    </row>
    <row r="5057" spans="1:17">
      <c r="A5057" s="63" t="s">
        <v>72</v>
      </c>
      <c r="B5057" s="63" t="s">
        <v>17</v>
      </c>
      <c r="D5057" s="390">
        <v>45383</v>
      </c>
      <c r="E5057" s="63">
        <v>4</v>
      </c>
      <c r="F5057" s="63">
        <v>2024</v>
      </c>
      <c r="G5057" s="391">
        <v>0</v>
      </c>
      <c r="H5057" s="391">
        <v>8.3333333333333329E-2</v>
      </c>
      <c r="I5057" s="391">
        <v>0</v>
      </c>
      <c r="J5057" s="391">
        <v>0</v>
      </c>
      <c r="K5057" s="63" t="s">
        <v>72</v>
      </c>
      <c r="L5057" s="63" t="s">
        <v>72</v>
      </c>
      <c r="M5057" s="63" t="s">
        <v>244</v>
      </c>
      <c r="N5057" s="63" t="s">
        <v>62</v>
      </c>
      <c r="O5057" s="63" t="s">
        <v>73</v>
      </c>
      <c r="P5057" s="63" t="s">
        <v>60</v>
      </c>
      <c r="Q5057" s="63" t="s">
        <v>74</v>
      </c>
    </row>
    <row r="5058" spans="1:17">
      <c r="A5058" s="63" t="s">
        <v>72</v>
      </c>
      <c r="B5058" s="63" t="s">
        <v>17</v>
      </c>
      <c r="D5058" s="390">
        <v>45413</v>
      </c>
      <c r="E5058" s="63">
        <v>5</v>
      </c>
      <c r="F5058" s="63">
        <v>2024</v>
      </c>
      <c r="G5058" s="391">
        <v>0</v>
      </c>
      <c r="H5058" s="391">
        <v>8.3333333333333329E-2</v>
      </c>
      <c r="I5058" s="391">
        <v>0</v>
      </c>
      <c r="J5058" s="391">
        <v>0</v>
      </c>
      <c r="K5058" s="63" t="s">
        <v>72</v>
      </c>
      <c r="L5058" s="63" t="s">
        <v>72</v>
      </c>
      <c r="M5058" s="63" t="s">
        <v>244</v>
      </c>
      <c r="N5058" s="63" t="s">
        <v>62</v>
      </c>
      <c r="O5058" s="63" t="s">
        <v>73</v>
      </c>
      <c r="P5058" s="63" t="s">
        <v>60</v>
      </c>
      <c r="Q5058" s="63" t="s">
        <v>74</v>
      </c>
    </row>
    <row r="5059" spans="1:17">
      <c r="A5059" s="63" t="s">
        <v>72</v>
      </c>
      <c r="B5059" s="63" t="s">
        <v>17</v>
      </c>
      <c r="D5059" s="390">
        <v>45444</v>
      </c>
      <c r="E5059" s="63">
        <v>6</v>
      </c>
      <c r="F5059" s="63">
        <v>2024</v>
      </c>
      <c r="G5059" s="391">
        <v>0</v>
      </c>
      <c r="H5059" s="391">
        <v>8.3333333333333329E-2</v>
      </c>
      <c r="I5059" s="391">
        <v>0</v>
      </c>
      <c r="J5059" s="391">
        <v>0</v>
      </c>
      <c r="K5059" s="63" t="s">
        <v>72</v>
      </c>
      <c r="L5059" s="63" t="s">
        <v>72</v>
      </c>
      <c r="M5059" s="63" t="s">
        <v>244</v>
      </c>
      <c r="N5059" s="63" t="s">
        <v>62</v>
      </c>
      <c r="O5059" s="63" t="s">
        <v>73</v>
      </c>
      <c r="P5059" s="63" t="s">
        <v>60</v>
      </c>
      <c r="Q5059" s="63" t="s">
        <v>74</v>
      </c>
    </row>
    <row r="5060" spans="1:17">
      <c r="A5060" s="63" t="s">
        <v>72</v>
      </c>
      <c r="B5060" s="63" t="s">
        <v>17</v>
      </c>
      <c r="D5060" s="390">
        <v>45474</v>
      </c>
      <c r="E5060" s="63">
        <v>7</v>
      </c>
      <c r="F5060" s="63">
        <v>2024</v>
      </c>
      <c r="G5060" s="391">
        <v>0</v>
      </c>
      <c r="H5060" s="391">
        <v>8.3333333333333329E-2</v>
      </c>
      <c r="I5060" s="391">
        <v>0</v>
      </c>
      <c r="J5060" s="391">
        <v>0</v>
      </c>
      <c r="K5060" s="63" t="s">
        <v>72</v>
      </c>
      <c r="L5060" s="63" t="s">
        <v>72</v>
      </c>
      <c r="M5060" s="63" t="s">
        <v>244</v>
      </c>
      <c r="N5060" s="63" t="s">
        <v>62</v>
      </c>
      <c r="O5060" s="63" t="s">
        <v>73</v>
      </c>
      <c r="P5060" s="63" t="s">
        <v>60</v>
      </c>
      <c r="Q5060" s="63" t="s">
        <v>74</v>
      </c>
    </row>
    <row r="5061" spans="1:17">
      <c r="A5061" s="63" t="s">
        <v>72</v>
      </c>
      <c r="B5061" s="63" t="s">
        <v>17</v>
      </c>
      <c r="D5061" s="390">
        <v>45505</v>
      </c>
      <c r="E5061" s="63">
        <v>8</v>
      </c>
      <c r="F5061" s="63">
        <v>2024</v>
      </c>
      <c r="G5061" s="391">
        <v>0</v>
      </c>
      <c r="H5061" s="391">
        <v>8.3333333333333329E-2</v>
      </c>
      <c r="I5061" s="391">
        <v>0</v>
      </c>
      <c r="J5061" s="391">
        <v>0</v>
      </c>
      <c r="K5061" s="63" t="s">
        <v>72</v>
      </c>
      <c r="L5061" s="63" t="s">
        <v>72</v>
      </c>
      <c r="M5061" s="63" t="s">
        <v>244</v>
      </c>
      <c r="N5061" s="63" t="s">
        <v>62</v>
      </c>
      <c r="O5061" s="63" t="s">
        <v>73</v>
      </c>
      <c r="P5061" s="63" t="s">
        <v>60</v>
      </c>
      <c r="Q5061" s="63" t="s">
        <v>74</v>
      </c>
    </row>
    <row r="5062" spans="1:17">
      <c r="A5062" s="63" t="s">
        <v>72</v>
      </c>
      <c r="B5062" s="63" t="s">
        <v>17</v>
      </c>
      <c r="D5062" s="390">
        <v>45536</v>
      </c>
      <c r="E5062" s="63">
        <v>9</v>
      </c>
      <c r="F5062" s="63">
        <v>2024</v>
      </c>
      <c r="G5062" s="391">
        <v>0</v>
      </c>
      <c r="H5062" s="391">
        <v>8.3333333333333329E-2</v>
      </c>
      <c r="J5062" s="391">
        <v>0</v>
      </c>
      <c r="K5062" s="63" t="s">
        <v>72</v>
      </c>
      <c r="L5062" s="63" t="s">
        <v>72</v>
      </c>
      <c r="M5062" s="63" t="s">
        <v>244</v>
      </c>
      <c r="N5062" s="63" t="s">
        <v>62</v>
      </c>
      <c r="O5062" s="63" t="s">
        <v>73</v>
      </c>
      <c r="P5062" s="63" t="s">
        <v>60</v>
      </c>
      <c r="Q5062" s="63" t="s">
        <v>74</v>
      </c>
    </row>
    <row r="5063" spans="1:17">
      <c r="A5063" s="63" t="s">
        <v>72</v>
      </c>
      <c r="B5063" s="63" t="s">
        <v>17</v>
      </c>
      <c r="D5063" s="390">
        <v>45566</v>
      </c>
      <c r="E5063" s="63">
        <v>10</v>
      </c>
      <c r="F5063" s="63">
        <v>2024</v>
      </c>
      <c r="G5063" s="391">
        <v>0</v>
      </c>
      <c r="H5063" s="391">
        <v>9.9999999999999992E-2</v>
      </c>
      <c r="J5063" s="391">
        <v>0</v>
      </c>
      <c r="K5063" s="63" t="s">
        <v>72</v>
      </c>
      <c r="L5063" s="63" t="s">
        <v>72</v>
      </c>
      <c r="M5063" s="63" t="s">
        <v>244</v>
      </c>
      <c r="N5063" s="63" t="s">
        <v>62</v>
      </c>
      <c r="O5063" s="63" t="s">
        <v>73</v>
      </c>
      <c r="P5063" s="63" t="s">
        <v>60</v>
      </c>
      <c r="Q5063" s="63" t="s">
        <v>74</v>
      </c>
    </row>
    <row r="5064" spans="1:17">
      <c r="A5064" s="63" t="s">
        <v>72</v>
      </c>
      <c r="B5064" s="63" t="s">
        <v>17</v>
      </c>
      <c r="D5064" s="390">
        <v>45597</v>
      </c>
      <c r="E5064" s="63">
        <v>11</v>
      </c>
      <c r="F5064" s="63">
        <v>2024</v>
      </c>
      <c r="G5064" s="391">
        <v>0</v>
      </c>
      <c r="H5064" s="391">
        <v>9.9999999999999992E-2</v>
      </c>
      <c r="J5064" s="391">
        <v>0</v>
      </c>
      <c r="K5064" s="63" t="s">
        <v>72</v>
      </c>
      <c r="L5064" s="63" t="s">
        <v>72</v>
      </c>
      <c r="M5064" s="63" t="s">
        <v>244</v>
      </c>
      <c r="N5064" s="63" t="s">
        <v>62</v>
      </c>
      <c r="O5064" s="63" t="s">
        <v>73</v>
      </c>
      <c r="P5064" s="63" t="s">
        <v>60</v>
      </c>
      <c r="Q5064" s="63" t="s">
        <v>74</v>
      </c>
    </row>
    <row r="5065" spans="1:17">
      <c r="A5065" s="63" t="s">
        <v>72</v>
      </c>
      <c r="B5065" s="63" t="s">
        <v>17</v>
      </c>
      <c r="D5065" s="390">
        <v>45627</v>
      </c>
      <c r="E5065" s="63">
        <v>12</v>
      </c>
      <c r="F5065" s="63">
        <v>2024</v>
      </c>
      <c r="G5065" s="391">
        <v>0</v>
      </c>
      <c r="H5065" s="391">
        <v>9.9999999999999992E-2</v>
      </c>
      <c r="J5065" s="391">
        <v>0</v>
      </c>
      <c r="K5065" s="63" t="s">
        <v>72</v>
      </c>
      <c r="L5065" s="63" t="s">
        <v>72</v>
      </c>
      <c r="M5065" s="63" t="s">
        <v>244</v>
      </c>
      <c r="N5065" s="63" t="s">
        <v>62</v>
      </c>
      <c r="O5065" s="63" t="s">
        <v>73</v>
      </c>
      <c r="P5065" s="63" t="s">
        <v>60</v>
      </c>
      <c r="Q5065" s="63" t="s">
        <v>74</v>
      </c>
    </row>
    <row r="5066" spans="1:17">
      <c r="A5066" s="63" t="s">
        <v>72</v>
      </c>
      <c r="B5066" s="63" t="s">
        <v>132</v>
      </c>
      <c r="D5066" s="390">
        <v>45292</v>
      </c>
      <c r="E5066" s="63">
        <v>1</v>
      </c>
      <c r="F5066" s="63">
        <v>2024</v>
      </c>
      <c r="G5066" s="391">
        <v>0</v>
      </c>
      <c r="H5066" s="391">
        <v>3.4872367136281217E-2</v>
      </c>
      <c r="I5066" s="391">
        <v>0</v>
      </c>
      <c r="J5066" s="391">
        <v>0</v>
      </c>
      <c r="K5066" s="63" t="s">
        <v>72</v>
      </c>
      <c r="L5066" s="63" t="s">
        <v>72</v>
      </c>
      <c r="M5066" s="63" t="s">
        <v>244</v>
      </c>
      <c r="N5066" s="63" t="s">
        <v>62</v>
      </c>
      <c r="O5066" s="63" t="s">
        <v>73</v>
      </c>
      <c r="P5066" s="63" t="s">
        <v>60</v>
      </c>
      <c r="Q5066" s="63" t="s">
        <v>74</v>
      </c>
    </row>
    <row r="5067" spans="1:17">
      <c r="A5067" s="63" t="s">
        <v>72</v>
      </c>
      <c r="B5067" s="63" t="s">
        <v>132</v>
      </c>
      <c r="D5067" s="390">
        <v>45323</v>
      </c>
      <c r="E5067" s="63">
        <v>2</v>
      </c>
      <c r="F5067" s="63">
        <v>2024</v>
      </c>
      <c r="G5067" s="391">
        <v>0</v>
      </c>
      <c r="H5067" s="391">
        <v>8.2577765378713919E-2</v>
      </c>
      <c r="I5067" s="391">
        <v>0</v>
      </c>
      <c r="J5067" s="391">
        <v>0</v>
      </c>
      <c r="K5067" s="63" t="s">
        <v>72</v>
      </c>
      <c r="L5067" s="63" t="s">
        <v>72</v>
      </c>
      <c r="M5067" s="63" t="s">
        <v>244</v>
      </c>
      <c r="N5067" s="63" t="s">
        <v>62</v>
      </c>
      <c r="O5067" s="63" t="s">
        <v>73</v>
      </c>
      <c r="P5067" s="63" t="s">
        <v>60</v>
      </c>
      <c r="Q5067" s="63" t="s">
        <v>74</v>
      </c>
    </row>
    <row r="5068" spans="1:17">
      <c r="A5068" s="63" t="s">
        <v>72</v>
      </c>
      <c r="B5068" s="63" t="s">
        <v>132</v>
      </c>
      <c r="D5068" s="390">
        <v>45352</v>
      </c>
      <c r="E5068" s="63">
        <v>3</v>
      </c>
      <c r="F5068" s="63">
        <v>2024</v>
      </c>
      <c r="G5068" s="391">
        <v>0</v>
      </c>
      <c r="H5068" s="391">
        <v>8.2577765378713919E-2</v>
      </c>
      <c r="I5068" s="391">
        <v>0</v>
      </c>
      <c r="J5068" s="391">
        <v>0</v>
      </c>
      <c r="K5068" s="63" t="s">
        <v>72</v>
      </c>
      <c r="L5068" s="63" t="s">
        <v>72</v>
      </c>
      <c r="M5068" s="63" t="s">
        <v>244</v>
      </c>
      <c r="N5068" s="63" t="s">
        <v>62</v>
      </c>
      <c r="O5068" s="63" t="s">
        <v>73</v>
      </c>
      <c r="P5068" s="63" t="s">
        <v>60</v>
      </c>
      <c r="Q5068" s="63" t="s">
        <v>74</v>
      </c>
    </row>
    <row r="5069" spans="1:17">
      <c r="A5069" s="63" t="s">
        <v>72</v>
      </c>
      <c r="B5069" s="63" t="s">
        <v>132</v>
      </c>
      <c r="D5069" s="390">
        <v>45383</v>
      </c>
      <c r="E5069" s="63">
        <v>4</v>
      </c>
      <c r="F5069" s="63">
        <v>2024</v>
      </c>
      <c r="G5069" s="391">
        <v>0</v>
      </c>
      <c r="H5069" s="391">
        <v>8.3333333333333329E-2</v>
      </c>
      <c r="I5069" s="391">
        <v>0</v>
      </c>
      <c r="J5069" s="391">
        <v>0</v>
      </c>
      <c r="K5069" s="63" t="s">
        <v>72</v>
      </c>
      <c r="L5069" s="63" t="s">
        <v>72</v>
      </c>
      <c r="M5069" s="63" t="s">
        <v>244</v>
      </c>
      <c r="N5069" s="63" t="s">
        <v>62</v>
      </c>
      <c r="O5069" s="63" t="s">
        <v>73</v>
      </c>
      <c r="P5069" s="63" t="s">
        <v>60</v>
      </c>
      <c r="Q5069" s="63" t="s">
        <v>74</v>
      </c>
    </row>
    <row r="5070" spans="1:17">
      <c r="A5070" s="63" t="s">
        <v>72</v>
      </c>
      <c r="B5070" s="63" t="s">
        <v>132</v>
      </c>
      <c r="D5070" s="390">
        <v>45413</v>
      </c>
      <c r="E5070" s="63">
        <v>5</v>
      </c>
      <c r="F5070" s="63">
        <v>2024</v>
      </c>
      <c r="G5070" s="391">
        <v>0</v>
      </c>
      <c r="H5070" s="391">
        <v>8.3333333333333329E-2</v>
      </c>
      <c r="I5070" s="391">
        <v>0</v>
      </c>
      <c r="J5070" s="391">
        <v>0</v>
      </c>
      <c r="K5070" s="63" t="s">
        <v>72</v>
      </c>
      <c r="L5070" s="63" t="s">
        <v>72</v>
      </c>
      <c r="M5070" s="63" t="s">
        <v>244</v>
      </c>
      <c r="N5070" s="63" t="s">
        <v>62</v>
      </c>
      <c r="O5070" s="63" t="s">
        <v>73</v>
      </c>
      <c r="P5070" s="63" t="s">
        <v>60</v>
      </c>
      <c r="Q5070" s="63" t="s">
        <v>74</v>
      </c>
    </row>
    <row r="5071" spans="1:17">
      <c r="A5071" s="63" t="s">
        <v>72</v>
      </c>
      <c r="B5071" s="63" t="s">
        <v>132</v>
      </c>
      <c r="D5071" s="390">
        <v>45444</v>
      </c>
      <c r="E5071" s="63">
        <v>6</v>
      </c>
      <c r="F5071" s="63">
        <v>2024</v>
      </c>
      <c r="G5071" s="391">
        <v>0</v>
      </c>
      <c r="H5071" s="391">
        <v>8.3333333333333329E-2</v>
      </c>
      <c r="I5071" s="391">
        <v>0</v>
      </c>
      <c r="J5071" s="391">
        <v>0</v>
      </c>
      <c r="K5071" s="63" t="s">
        <v>72</v>
      </c>
      <c r="L5071" s="63" t="s">
        <v>72</v>
      </c>
      <c r="M5071" s="63" t="s">
        <v>244</v>
      </c>
      <c r="N5071" s="63" t="s">
        <v>62</v>
      </c>
      <c r="O5071" s="63" t="s">
        <v>73</v>
      </c>
      <c r="P5071" s="63" t="s">
        <v>60</v>
      </c>
      <c r="Q5071" s="63" t="s">
        <v>74</v>
      </c>
    </row>
    <row r="5072" spans="1:17">
      <c r="A5072" s="63" t="s">
        <v>72</v>
      </c>
      <c r="B5072" s="63" t="s">
        <v>132</v>
      </c>
      <c r="D5072" s="390">
        <v>45474</v>
      </c>
      <c r="E5072" s="63">
        <v>7</v>
      </c>
      <c r="F5072" s="63">
        <v>2024</v>
      </c>
      <c r="G5072" s="391">
        <v>0</v>
      </c>
      <c r="H5072" s="391">
        <v>8.3333333333333329E-2</v>
      </c>
      <c r="I5072" s="391">
        <v>0</v>
      </c>
      <c r="J5072" s="391">
        <v>0</v>
      </c>
      <c r="K5072" s="63" t="s">
        <v>72</v>
      </c>
      <c r="L5072" s="63" t="s">
        <v>72</v>
      </c>
      <c r="M5072" s="63" t="s">
        <v>244</v>
      </c>
      <c r="N5072" s="63" t="s">
        <v>62</v>
      </c>
      <c r="O5072" s="63" t="s">
        <v>73</v>
      </c>
      <c r="P5072" s="63" t="s">
        <v>60</v>
      </c>
      <c r="Q5072" s="63" t="s">
        <v>74</v>
      </c>
    </row>
    <row r="5073" spans="1:17">
      <c r="A5073" s="63" t="s">
        <v>72</v>
      </c>
      <c r="B5073" s="63" t="s">
        <v>132</v>
      </c>
      <c r="D5073" s="390">
        <v>45505</v>
      </c>
      <c r="E5073" s="63">
        <v>8</v>
      </c>
      <c r="F5073" s="63">
        <v>2024</v>
      </c>
      <c r="G5073" s="391">
        <v>0</v>
      </c>
      <c r="H5073" s="391">
        <v>8.3333333333333329E-2</v>
      </c>
      <c r="I5073" s="391">
        <v>0</v>
      </c>
      <c r="J5073" s="391">
        <v>0</v>
      </c>
      <c r="K5073" s="63" t="s">
        <v>72</v>
      </c>
      <c r="L5073" s="63" t="s">
        <v>72</v>
      </c>
      <c r="M5073" s="63" t="s">
        <v>244</v>
      </c>
      <c r="N5073" s="63" t="s">
        <v>62</v>
      </c>
      <c r="O5073" s="63" t="s">
        <v>73</v>
      </c>
      <c r="P5073" s="63" t="s">
        <v>60</v>
      </c>
      <c r="Q5073" s="63" t="s">
        <v>74</v>
      </c>
    </row>
    <row r="5074" spans="1:17">
      <c r="A5074" s="63" t="s">
        <v>72</v>
      </c>
      <c r="B5074" s="63" t="s">
        <v>132</v>
      </c>
      <c r="D5074" s="390">
        <v>45536</v>
      </c>
      <c r="E5074" s="63">
        <v>9</v>
      </c>
      <c r="F5074" s="63">
        <v>2024</v>
      </c>
      <c r="G5074" s="391">
        <v>0</v>
      </c>
      <c r="H5074" s="391">
        <v>8.3333333333333329E-2</v>
      </c>
      <c r="J5074" s="391">
        <v>0</v>
      </c>
      <c r="K5074" s="63" t="s">
        <v>72</v>
      </c>
      <c r="L5074" s="63" t="s">
        <v>72</v>
      </c>
      <c r="M5074" s="63" t="s">
        <v>244</v>
      </c>
      <c r="N5074" s="63" t="s">
        <v>62</v>
      </c>
      <c r="O5074" s="63" t="s">
        <v>73</v>
      </c>
      <c r="P5074" s="63" t="s">
        <v>60</v>
      </c>
      <c r="Q5074" s="63" t="s">
        <v>74</v>
      </c>
    </row>
    <row r="5075" spans="1:17">
      <c r="A5075" s="63" t="s">
        <v>72</v>
      </c>
      <c r="B5075" s="63" t="s">
        <v>132</v>
      </c>
      <c r="D5075" s="390">
        <v>45566</v>
      </c>
      <c r="E5075" s="63">
        <v>10</v>
      </c>
      <c r="F5075" s="63">
        <v>2024</v>
      </c>
      <c r="G5075" s="391">
        <v>0</v>
      </c>
      <c r="H5075" s="391">
        <v>9.9999999999999992E-2</v>
      </c>
      <c r="J5075" s="391">
        <v>0</v>
      </c>
      <c r="K5075" s="63" t="s">
        <v>72</v>
      </c>
      <c r="L5075" s="63" t="s">
        <v>72</v>
      </c>
      <c r="M5075" s="63" t="s">
        <v>244</v>
      </c>
      <c r="N5075" s="63" t="s">
        <v>62</v>
      </c>
      <c r="O5075" s="63" t="s">
        <v>73</v>
      </c>
      <c r="P5075" s="63" t="s">
        <v>60</v>
      </c>
      <c r="Q5075" s="63" t="s">
        <v>74</v>
      </c>
    </row>
    <row r="5076" spans="1:17">
      <c r="A5076" s="63" t="s">
        <v>72</v>
      </c>
      <c r="B5076" s="63" t="s">
        <v>132</v>
      </c>
      <c r="D5076" s="390">
        <v>45597</v>
      </c>
      <c r="E5076" s="63">
        <v>11</v>
      </c>
      <c r="F5076" s="63">
        <v>2024</v>
      </c>
      <c r="G5076" s="391">
        <v>0</v>
      </c>
      <c r="H5076" s="391">
        <v>9.9999999999999992E-2</v>
      </c>
      <c r="J5076" s="391">
        <v>0</v>
      </c>
      <c r="K5076" s="63" t="s">
        <v>72</v>
      </c>
      <c r="L5076" s="63" t="s">
        <v>72</v>
      </c>
      <c r="M5076" s="63" t="s">
        <v>244</v>
      </c>
      <c r="N5076" s="63" t="s">
        <v>62</v>
      </c>
      <c r="O5076" s="63" t="s">
        <v>73</v>
      </c>
      <c r="P5076" s="63" t="s">
        <v>60</v>
      </c>
      <c r="Q5076" s="63" t="s">
        <v>74</v>
      </c>
    </row>
    <row r="5077" spans="1:17">
      <c r="A5077" s="63" t="s">
        <v>72</v>
      </c>
      <c r="B5077" s="63" t="s">
        <v>132</v>
      </c>
      <c r="D5077" s="390">
        <v>45627</v>
      </c>
      <c r="E5077" s="63">
        <v>12</v>
      </c>
      <c r="F5077" s="63">
        <v>2024</v>
      </c>
      <c r="G5077" s="391">
        <v>0</v>
      </c>
      <c r="H5077" s="391">
        <v>9.9999999999999992E-2</v>
      </c>
      <c r="J5077" s="391">
        <v>0</v>
      </c>
      <c r="K5077" s="63" t="s">
        <v>72</v>
      </c>
      <c r="L5077" s="63" t="s">
        <v>72</v>
      </c>
      <c r="M5077" s="63" t="s">
        <v>244</v>
      </c>
      <c r="N5077" s="63" t="s">
        <v>62</v>
      </c>
      <c r="O5077" s="63" t="s">
        <v>73</v>
      </c>
      <c r="P5077" s="63" t="s">
        <v>60</v>
      </c>
      <c r="Q5077" s="63" t="s">
        <v>74</v>
      </c>
    </row>
    <row r="5078" spans="1:17">
      <c r="A5078" s="63" t="s">
        <v>72</v>
      </c>
      <c r="B5078" s="63" t="s">
        <v>13</v>
      </c>
      <c r="D5078" s="390">
        <v>45292</v>
      </c>
      <c r="E5078" s="63">
        <v>1</v>
      </c>
      <c r="F5078" s="63">
        <v>2024</v>
      </c>
      <c r="G5078" s="391">
        <v>0</v>
      </c>
      <c r="H5078" s="391">
        <v>3.4872367136281217E-2</v>
      </c>
      <c r="I5078" s="391">
        <v>0</v>
      </c>
      <c r="J5078" s="391">
        <v>0</v>
      </c>
      <c r="K5078" s="63" t="s">
        <v>72</v>
      </c>
      <c r="L5078" s="63" t="s">
        <v>72</v>
      </c>
      <c r="M5078" s="63" t="s">
        <v>244</v>
      </c>
      <c r="N5078" s="63" t="s">
        <v>62</v>
      </c>
      <c r="O5078" s="63" t="s">
        <v>73</v>
      </c>
      <c r="P5078" s="63" t="s">
        <v>60</v>
      </c>
      <c r="Q5078" s="63" t="s">
        <v>74</v>
      </c>
    </row>
    <row r="5079" spans="1:17">
      <c r="A5079" s="63" t="s">
        <v>72</v>
      </c>
      <c r="B5079" s="63" t="s">
        <v>13</v>
      </c>
      <c r="D5079" s="390">
        <v>45323</v>
      </c>
      <c r="E5079" s="63">
        <v>2</v>
      </c>
      <c r="F5079" s="63">
        <v>2024</v>
      </c>
      <c r="G5079" s="391">
        <v>0</v>
      </c>
      <c r="H5079" s="391">
        <v>8.2577765378713919E-2</v>
      </c>
      <c r="I5079" s="391">
        <v>0</v>
      </c>
      <c r="J5079" s="391">
        <v>0</v>
      </c>
      <c r="K5079" s="63" t="s">
        <v>72</v>
      </c>
      <c r="L5079" s="63" t="s">
        <v>72</v>
      </c>
      <c r="M5079" s="63" t="s">
        <v>244</v>
      </c>
      <c r="N5079" s="63" t="s">
        <v>62</v>
      </c>
      <c r="O5079" s="63" t="s">
        <v>73</v>
      </c>
      <c r="P5079" s="63" t="s">
        <v>60</v>
      </c>
      <c r="Q5079" s="63" t="s">
        <v>74</v>
      </c>
    </row>
    <row r="5080" spans="1:17">
      <c r="A5080" s="63" t="s">
        <v>72</v>
      </c>
      <c r="B5080" s="63" t="s">
        <v>13</v>
      </c>
      <c r="D5080" s="390">
        <v>45352</v>
      </c>
      <c r="E5080" s="63">
        <v>3</v>
      </c>
      <c r="F5080" s="63">
        <v>2024</v>
      </c>
      <c r="G5080" s="391">
        <v>0</v>
      </c>
      <c r="H5080" s="391">
        <v>8.2577765378713919E-2</v>
      </c>
      <c r="I5080" s="391">
        <v>0</v>
      </c>
      <c r="J5080" s="391">
        <v>0</v>
      </c>
      <c r="K5080" s="63" t="s">
        <v>72</v>
      </c>
      <c r="L5080" s="63" t="s">
        <v>72</v>
      </c>
      <c r="M5080" s="63" t="s">
        <v>244</v>
      </c>
      <c r="N5080" s="63" t="s">
        <v>62</v>
      </c>
      <c r="O5080" s="63" t="s">
        <v>73</v>
      </c>
      <c r="P5080" s="63" t="s">
        <v>60</v>
      </c>
      <c r="Q5080" s="63" t="s">
        <v>74</v>
      </c>
    </row>
    <row r="5081" spans="1:17">
      <c r="A5081" s="63" t="s">
        <v>72</v>
      </c>
      <c r="B5081" s="63" t="s">
        <v>13</v>
      </c>
      <c r="D5081" s="390">
        <v>45383</v>
      </c>
      <c r="E5081" s="63">
        <v>4</v>
      </c>
      <c r="F5081" s="63">
        <v>2024</v>
      </c>
      <c r="G5081" s="391">
        <v>0</v>
      </c>
      <c r="H5081" s="391">
        <v>8.3333333333333329E-2</v>
      </c>
      <c r="I5081" s="391">
        <v>0</v>
      </c>
      <c r="J5081" s="391">
        <v>0</v>
      </c>
      <c r="K5081" s="63" t="s">
        <v>72</v>
      </c>
      <c r="L5081" s="63" t="s">
        <v>72</v>
      </c>
      <c r="M5081" s="63" t="s">
        <v>244</v>
      </c>
      <c r="N5081" s="63" t="s">
        <v>62</v>
      </c>
      <c r="O5081" s="63" t="s">
        <v>73</v>
      </c>
      <c r="P5081" s="63" t="s">
        <v>60</v>
      </c>
      <c r="Q5081" s="63" t="s">
        <v>74</v>
      </c>
    </row>
    <row r="5082" spans="1:17">
      <c r="A5082" s="63" t="s">
        <v>72</v>
      </c>
      <c r="B5082" s="63" t="s">
        <v>13</v>
      </c>
      <c r="D5082" s="390">
        <v>45413</v>
      </c>
      <c r="E5082" s="63">
        <v>5</v>
      </c>
      <c r="F5082" s="63">
        <v>2024</v>
      </c>
      <c r="G5082" s="391">
        <v>0</v>
      </c>
      <c r="H5082" s="391">
        <v>8.3333333333333329E-2</v>
      </c>
      <c r="I5082" s="391">
        <v>0</v>
      </c>
      <c r="J5082" s="391">
        <v>0</v>
      </c>
      <c r="K5082" s="63" t="s">
        <v>72</v>
      </c>
      <c r="L5082" s="63" t="s">
        <v>72</v>
      </c>
      <c r="M5082" s="63" t="s">
        <v>244</v>
      </c>
      <c r="N5082" s="63" t="s">
        <v>62</v>
      </c>
      <c r="O5082" s="63" t="s">
        <v>73</v>
      </c>
      <c r="P5082" s="63" t="s">
        <v>60</v>
      </c>
      <c r="Q5082" s="63" t="s">
        <v>74</v>
      </c>
    </row>
    <row r="5083" spans="1:17">
      <c r="A5083" s="63" t="s">
        <v>72</v>
      </c>
      <c r="B5083" s="63" t="s">
        <v>13</v>
      </c>
      <c r="D5083" s="390">
        <v>45444</v>
      </c>
      <c r="E5083" s="63">
        <v>6</v>
      </c>
      <c r="F5083" s="63">
        <v>2024</v>
      </c>
      <c r="G5083" s="391">
        <v>0</v>
      </c>
      <c r="H5083" s="391">
        <v>8.3333333333333329E-2</v>
      </c>
      <c r="I5083" s="391">
        <v>0</v>
      </c>
      <c r="J5083" s="391">
        <v>0</v>
      </c>
      <c r="K5083" s="63" t="s">
        <v>72</v>
      </c>
      <c r="L5083" s="63" t="s">
        <v>72</v>
      </c>
      <c r="M5083" s="63" t="s">
        <v>244</v>
      </c>
      <c r="N5083" s="63" t="s">
        <v>62</v>
      </c>
      <c r="O5083" s="63" t="s">
        <v>73</v>
      </c>
      <c r="P5083" s="63" t="s">
        <v>60</v>
      </c>
      <c r="Q5083" s="63" t="s">
        <v>74</v>
      </c>
    </row>
    <row r="5084" spans="1:17">
      <c r="A5084" s="63" t="s">
        <v>72</v>
      </c>
      <c r="B5084" s="63" t="s">
        <v>13</v>
      </c>
      <c r="D5084" s="390">
        <v>45474</v>
      </c>
      <c r="E5084" s="63">
        <v>7</v>
      </c>
      <c r="F5084" s="63">
        <v>2024</v>
      </c>
      <c r="G5084" s="391">
        <v>0</v>
      </c>
      <c r="H5084" s="391">
        <v>8.3333333333333329E-2</v>
      </c>
      <c r="I5084" s="391">
        <v>0</v>
      </c>
      <c r="J5084" s="391">
        <v>0</v>
      </c>
      <c r="K5084" s="63" t="s">
        <v>72</v>
      </c>
      <c r="L5084" s="63" t="s">
        <v>72</v>
      </c>
      <c r="M5084" s="63" t="s">
        <v>244</v>
      </c>
      <c r="N5084" s="63" t="s">
        <v>62</v>
      </c>
      <c r="O5084" s="63" t="s">
        <v>73</v>
      </c>
      <c r="P5084" s="63" t="s">
        <v>60</v>
      </c>
      <c r="Q5084" s="63" t="s">
        <v>74</v>
      </c>
    </row>
    <row r="5085" spans="1:17">
      <c r="A5085" s="63" t="s">
        <v>72</v>
      </c>
      <c r="B5085" s="63" t="s">
        <v>13</v>
      </c>
      <c r="D5085" s="390">
        <v>45505</v>
      </c>
      <c r="E5085" s="63">
        <v>8</v>
      </c>
      <c r="F5085" s="63">
        <v>2024</v>
      </c>
      <c r="G5085" s="391">
        <v>0</v>
      </c>
      <c r="H5085" s="391">
        <v>8.3333333333333329E-2</v>
      </c>
      <c r="I5085" s="391">
        <v>0</v>
      </c>
      <c r="J5085" s="391">
        <v>0</v>
      </c>
      <c r="K5085" s="63" t="s">
        <v>72</v>
      </c>
      <c r="L5085" s="63" t="s">
        <v>72</v>
      </c>
      <c r="M5085" s="63" t="s">
        <v>244</v>
      </c>
      <c r="N5085" s="63" t="s">
        <v>62</v>
      </c>
      <c r="O5085" s="63" t="s">
        <v>73</v>
      </c>
      <c r="P5085" s="63" t="s">
        <v>60</v>
      </c>
      <c r="Q5085" s="63" t="s">
        <v>74</v>
      </c>
    </row>
    <row r="5086" spans="1:17">
      <c r="A5086" s="63" t="s">
        <v>72</v>
      </c>
      <c r="B5086" s="63" t="s">
        <v>13</v>
      </c>
      <c r="D5086" s="390">
        <v>45536</v>
      </c>
      <c r="E5086" s="63">
        <v>9</v>
      </c>
      <c r="F5086" s="63">
        <v>2024</v>
      </c>
      <c r="G5086" s="391">
        <v>0</v>
      </c>
      <c r="H5086" s="391">
        <v>8.3333333333333329E-2</v>
      </c>
      <c r="J5086" s="391">
        <v>0</v>
      </c>
      <c r="K5086" s="63" t="s">
        <v>72</v>
      </c>
      <c r="L5086" s="63" t="s">
        <v>72</v>
      </c>
      <c r="M5086" s="63" t="s">
        <v>244</v>
      </c>
      <c r="N5086" s="63" t="s">
        <v>62</v>
      </c>
      <c r="O5086" s="63" t="s">
        <v>73</v>
      </c>
      <c r="P5086" s="63" t="s">
        <v>60</v>
      </c>
      <c r="Q5086" s="63" t="s">
        <v>74</v>
      </c>
    </row>
    <row r="5087" spans="1:17">
      <c r="A5087" s="63" t="s">
        <v>72</v>
      </c>
      <c r="B5087" s="63" t="s">
        <v>13</v>
      </c>
      <c r="D5087" s="390">
        <v>45566</v>
      </c>
      <c r="E5087" s="63">
        <v>10</v>
      </c>
      <c r="F5087" s="63">
        <v>2024</v>
      </c>
      <c r="G5087" s="391">
        <v>0</v>
      </c>
      <c r="H5087" s="391">
        <v>9.9999999999999992E-2</v>
      </c>
      <c r="J5087" s="391">
        <v>0</v>
      </c>
      <c r="K5087" s="63" t="s">
        <v>72</v>
      </c>
      <c r="L5087" s="63" t="s">
        <v>72</v>
      </c>
      <c r="M5087" s="63" t="s">
        <v>244</v>
      </c>
      <c r="N5087" s="63" t="s">
        <v>62</v>
      </c>
      <c r="O5087" s="63" t="s">
        <v>73</v>
      </c>
      <c r="P5087" s="63" t="s">
        <v>60</v>
      </c>
      <c r="Q5087" s="63" t="s">
        <v>74</v>
      </c>
    </row>
    <row r="5088" spans="1:17">
      <c r="A5088" s="63" t="s">
        <v>72</v>
      </c>
      <c r="B5088" s="63" t="s">
        <v>13</v>
      </c>
      <c r="D5088" s="390">
        <v>45597</v>
      </c>
      <c r="E5088" s="63">
        <v>11</v>
      </c>
      <c r="F5088" s="63">
        <v>2024</v>
      </c>
      <c r="G5088" s="391">
        <v>0</v>
      </c>
      <c r="H5088" s="391">
        <v>9.9999999999999992E-2</v>
      </c>
      <c r="J5088" s="391">
        <v>0</v>
      </c>
      <c r="K5088" s="63" t="s">
        <v>72</v>
      </c>
      <c r="L5088" s="63" t="s">
        <v>72</v>
      </c>
      <c r="M5088" s="63" t="s">
        <v>244</v>
      </c>
      <c r="N5088" s="63" t="s">
        <v>62</v>
      </c>
      <c r="O5088" s="63" t="s">
        <v>73</v>
      </c>
      <c r="P5088" s="63" t="s">
        <v>60</v>
      </c>
      <c r="Q5088" s="63" t="s">
        <v>74</v>
      </c>
    </row>
    <row r="5089" spans="1:17">
      <c r="A5089" s="63" t="s">
        <v>72</v>
      </c>
      <c r="B5089" s="63" t="s">
        <v>13</v>
      </c>
      <c r="D5089" s="390">
        <v>45627</v>
      </c>
      <c r="E5089" s="63">
        <v>12</v>
      </c>
      <c r="F5089" s="63">
        <v>2024</v>
      </c>
      <c r="G5089" s="391">
        <v>0</v>
      </c>
      <c r="H5089" s="391">
        <v>9.9999999999999992E-2</v>
      </c>
      <c r="J5089" s="391">
        <v>0</v>
      </c>
      <c r="K5089" s="63" t="s">
        <v>72</v>
      </c>
      <c r="L5089" s="63" t="s">
        <v>72</v>
      </c>
      <c r="M5089" s="63" t="s">
        <v>244</v>
      </c>
      <c r="N5089" s="63" t="s">
        <v>62</v>
      </c>
      <c r="O5089" s="63" t="s">
        <v>73</v>
      </c>
      <c r="P5089" s="63" t="s">
        <v>60</v>
      </c>
      <c r="Q5089" s="63" t="s">
        <v>74</v>
      </c>
    </row>
    <row r="5090" spans="1:17">
      <c r="A5090" s="63" t="s">
        <v>72</v>
      </c>
      <c r="B5090" s="63" t="s">
        <v>14</v>
      </c>
      <c r="D5090" s="390">
        <v>45292</v>
      </c>
      <c r="E5090" s="63">
        <v>1</v>
      </c>
      <c r="F5090" s="63">
        <v>2024</v>
      </c>
      <c r="G5090" s="391">
        <v>0</v>
      </c>
      <c r="H5090" s="391">
        <v>3.4872367136281217E-2</v>
      </c>
      <c r="I5090" s="391">
        <v>0</v>
      </c>
      <c r="J5090" s="391">
        <v>0</v>
      </c>
      <c r="K5090" s="63" t="s">
        <v>72</v>
      </c>
      <c r="L5090" s="63" t="s">
        <v>72</v>
      </c>
      <c r="M5090" s="63" t="s">
        <v>244</v>
      </c>
      <c r="N5090" s="63" t="s">
        <v>62</v>
      </c>
      <c r="O5090" s="63" t="s">
        <v>73</v>
      </c>
      <c r="P5090" s="63" t="s">
        <v>60</v>
      </c>
      <c r="Q5090" s="63" t="s">
        <v>74</v>
      </c>
    </row>
    <row r="5091" spans="1:17">
      <c r="A5091" s="63" t="s">
        <v>72</v>
      </c>
      <c r="B5091" s="63" t="s">
        <v>14</v>
      </c>
      <c r="D5091" s="390">
        <v>45323</v>
      </c>
      <c r="E5091" s="63">
        <v>2</v>
      </c>
      <c r="F5091" s="63">
        <v>2024</v>
      </c>
      <c r="G5091" s="391">
        <v>0</v>
      </c>
      <c r="H5091" s="391">
        <v>8.2577765378713919E-2</v>
      </c>
      <c r="I5091" s="391">
        <v>0</v>
      </c>
      <c r="J5091" s="391">
        <v>0</v>
      </c>
      <c r="K5091" s="63" t="s">
        <v>72</v>
      </c>
      <c r="L5091" s="63" t="s">
        <v>72</v>
      </c>
      <c r="M5091" s="63" t="s">
        <v>244</v>
      </c>
      <c r="N5091" s="63" t="s">
        <v>62</v>
      </c>
      <c r="O5091" s="63" t="s">
        <v>73</v>
      </c>
      <c r="P5091" s="63" t="s">
        <v>60</v>
      </c>
      <c r="Q5091" s="63" t="s">
        <v>74</v>
      </c>
    </row>
    <row r="5092" spans="1:17">
      <c r="A5092" s="63" t="s">
        <v>72</v>
      </c>
      <c r="B5092" s="63" t="s">
        <v>14</v>
      </c>
      <c r="D5092" s="390">
        <v>45352</v>
      </c>
      <c r="E5092" s="63">
        <v>3</v>
      </c>
      <c r="F5092" s="63">
        <v>2024</v>
      </c>
      <c r="G5092" s="391">
        <v>0</v>
      </c>
      <c r="H5092" s="391">
        <v>8.2577765378713919E-2</v>
      </c>
      <c r="I5092" s="391">
        <v>0</v>
      </c>
      <c r="J5092" s="391">
        <v>0</v>
      </c>
      <c r="K5092" s="63" t="s">
        <v>72</v>
      </c>
      <c r="L5092" s="63" t="s">
        <v>72</v>
      </c>
      <c r="M5092" s="63" t="s">
        <v>244</v>
      </c>
      <c r="N5092" s="63" t="s">
        <v>62</v>
      </c>
      <c r="O5092" s="63" t="s">
        <v>73</v>
      </c>
      <c r="P5092" s="63" t="s">
        <v>60</v>
      </c>
      <c r="Q5092" s="63" t="s">
        <v>74</v>
      </c>
    </row>
    <row r="5093" spans="1:17">
      <c r="A5093" s="63" t="s">
        <v>72</v>
      </c>
      <c r="B5093" s="63" t="s">
        <v>14</v>
      </c>
      <c r="D5093" s="390">
        <v>45383</v>
      </c>
      <c r="E5093" s="63">
        <v>4</v>
      </c>
      <c r="F5093" s="63">
        <v>2024</v>
      </c>
      <c r="G5093" s="391">
        <v>0</v>
      </c>
      <c r="H5093" s="391">
        <v>8.3333333333333329E-2</v>
      </c>
      <c r="I5093" s="391">
        <v>0</v>
      </c>
      <c r="J5093" s="391">
        <v>0</v>
      </c>
      <c r="K5093" s="63" t="s">
        <v>72</v>
      </c>
      <c r="L5093" s="63" t="s">
        <v>72</v>
      </c>
      <c r="M5093" s="63" t="s">
        <v>244</v>
      </c>
      <c r="N5093" s="63" t="s">
        <v>62</v>
      </c>
      <c r="O5093" s="63" t="s">
        <v>73</v>
      </c>
      <c r="P5093" s="63" t="s">
        <v>60</v>
      </c>
      <c r="Q5093" s="63" t="s">
        <v>74</v>
      </c>
    </row>
    <row r="5094" spans="1:17">
      <c r="A5094" s="63" t="s">
        <v>72</v>
      </c>
      <c r="B5094" s="63" t="s">
        <v>14</v>
      </c>
      <c r="D5094" s="390">
        <v>45413</v>
      </c>
      <c r="E5094" s="63">
        <v>5</v>
      </c>
      <c r="F5094" s="63">
        <v>2024</v>
      </c>
      <c r="G5094" s="391">
        <v>0</v>
      </c>
      <c r="H5094" s="391">
        <v>8.3333333333333329E-2</v>
      </c>
      <c r="I5094" s="391">
        <v>0</v>
      </c>
      <c r="J5094" s="391">
        <v>0</v>
      </c>
      <c r="K5094" s="63" t="s">
        <v>72</v>
      </c>
      <c r="L5094" s="63" t="s">
        <v>72</v>
      </c>
      <c r="M5094" s="63" t="s">
        <v>244</v>
      </c>
      <c r="N5094" s="63" t="s">
        <v>62</v>
      </c>
      <c r="O5094" s="63" t="s">
        <v>73</v>
      </c>
      <c r="P5094" s="63" t="s">
        <v>60</v>
      </c>
      <c r="Q5094" s="63" t="s">
        <v>74</v>
      </c>
    </row>
    <row r="5095" spans="1:17">
      <c r="A5095" s="63" t="s">
        <v>72</v>
      </c>
      <c r="B5095" s="63" t="s">
        <v>14</v>
      </c>
      <c r="D5095" s="390">
        <v>45444</v>
      </c>
      <c r="E5095" s="63">
        <v>6</v>
      </c>
      <c r="F5095" s="63">
        <v>2024</v>
      </c>
      <c r="G5095" s="391">
        <v>0</v>
      </c>
      <c r="H5095" s="391">
        <v>8.3333333333333329E-2</v>
      </c>
      <c r="I5095" s="391">
        <v>0</v>
      </c>
      <c r="J5095" s="391">
        <v>0</v>
      </c>
      <c r="K5095" s="63" t="s">
        <v>72</v>
      </c>
      <c r="L5095" s="63" t="s">
        <v>72</v>
      </c>
      <c r="M5095" s="63" t="s">
        <v>244</v>
      </c>
      <c r="N5095" s="63" t="s">
        <v>62</v>
      </c>
      <c r="O5095" s="63" t="s">
        <v>73</v>
      </c>
      <c r="P5095" s="63" t="s">
        <v>60</v>
      </c>
      <c r="Q5095" s="63" t="s">
        <v>74</v>
      </c>
    </row>
    <row r="5096" spans="1:17">
      <c r="A5096" s="63" t="s">
        <v>72</v>
      </c>
      <c r="B5096" s="63" t="s">
        <v>14</v>
      </c>
      <c r="D5096" s="390">
        <v>45474</v>
      </c>
      <c r="E5096" s="63">
        <v>7</v>
      </c>
      <c r="F5096" s="63">
        <v>2024</v>
      </c>
      <c r="G5096" s="391">
        <v>0</v>
      </c>
      <c r="H5096" s="391">
        <v>8.3333333333333329E-2</v>
      </c>
      <c r="I5096" s="391">
        <v>0</v>
      </c>
      <c r="J5096" s="391">
        <v>0</v>
      </c>
      <c r="K5096" s="63" t="s">
        <v>72</v>
      </c>
      <c r="L5096" s="63" t="s">
        <v>72</v>
      </c>
      <c r="M5096" s="63" t="s">
        <v>244</v>
      </c>
      <c r="N5096" s="63" t="s">
        <v>62</v>
      </c>
      <c r="O5096" s="63" t="s">
        <v>73</v>
      </c>
      <c r="P5096" s="63" t="s">
        <v>60</v>
      </c>
      <c r="Q5096" s="63" t="s">
        <v>74</v>
      </c>
    </row>
    <row r="5097" spans="1:17">
      <c r="A5097" s="63" t="s">
        <v>72</v>
      </c>
      <c r="B5097" s="63" t="s">
        <v>14</v>
      </c>
      <c r="D5097" s="390">
        <v>45505</v>
      </c>
      <c r="E5097" s="63">
        <v>8</v>
      </c>
      <c r="F5097" s="63">
        <v>2024</v>
      </c>
      <c r="G5097" s="391">
        <v>0</v>
      </c>
      <c r="H5097" s="391">
        <v>8.3333333333333329E-2</v>
      </c>
      <c r="I5097" s="391">
        <v>0</v>
      </c>
      <c r="J5097" s="391">
        <v>0</v>
      </c>
      <c r="K5097" s="63" t="s">
        <v>72</v>
      </c>
      <c r="L5097" s="63" t="s">
        <v>72</v>
      </c>
      <c r="M5097" s="63" t="s">
        <v>244</v>
      </c>
      <c r="N5097" s="63" t="s">
        <v>62</v>
      </c>
      <c r="O5097" s="63" t="s">
        <v>73</v>
      </c>
      <c r="P5097" s="63" t="s">
        <v>60</v>
      </c>
      <c r="Q5097" s="63" t="s">
        <v>74</v>
      </c>
    </row>
    <row r="5098" spans="1:17">
      <c r="A5098" s="63" t="s">
        <v>72</v>
      </c>
      <c r="B5098" s="63" t="s">
        <v>14</v>
      </c>
      <c r="D5098" s="390">
        <v>45536</v>
      </c>
      <c r="E5098" s="63">
        <v>9</v>
      </c>
      <c r="F5098" s="63">
        <v>2024</v>
      </c>
      <c r="G5098" s="391">
        <v>0</v>
      </c>
      <c r="H5098" s="391">
        <v>8.3333333333333329E-2</v>
      </c>
      <c r="J5098" s="391">
        <v>0</v>
      </c>
      <c r="K5098" s="63" t="s">
        <v>72</v>
      </c>
      <c r="L5098" s="63" t="s">
        <v>72</v>
      </c>
      <c r="M5098" s="63" t="s">
        <v>244</v>
      </c>
      <c r="N5098" s="63" t="s">
        <v>62</v>
      </c>
      <c r="O5098" s="63" t="s">
        <v>73</v>
      </c>
      <c r="P5098" s="63" t="s">
        <v>60</v>
      </c>
      <c r="Q5098" s="63" t="s">
        <v>74</v>
      </c>
    </row>
    <row r="5099" spans="1:17">
      <c r="A5099" s="63" t="s">
        <v>72</v>
      </c>
      <c r="B5099" s="63" t="s">
        <v>14</v>
      </c>
      <c r="D5099" s="390">
        <v>45566</v>
      </c>
      <c r="E5099" s="63">
        <v>10</v>
      </c>
      <c r="F5099" s="63">
        <v>2024</v>
      </c>
      <c r="G5099" s="391">
        <v>0</v>
      </c>
      <c r="H5099" s="391">
        <v>9.9999999999999992E-2</v>
      </c>
      <c r="J5099" s="391">
        <v>0</v>
      </c>
      <c r="K5099" s="63" t="s">
        <v>72</v>
      </c>
      <c r="L5099" s="63" t="s">
        <v>72</v>
      </c>
      <c r="M5099" s="63" t="s">
        <v>244</v>
      </c>
      <c r="N5099" s="63" t="s">
        <v>62</v>
      </c>
      <c r="O5099" s="63" t="s">
        <v>73</v>
      </c>
      <c r="P5099" s="63" t="s">
        <v>60</v>
      </c>
      <c r="Q5099" s="63" t="s">
        <v>74</v>
      </c>
    </row>
    <row r="5100" spans="1:17">
      <c r="A5100" s="63" t="s">
        <v>72</v>
      </c>
      <c r="B5100" s="63" t="s">
        <v>14</v>
      </c>
      <c r="D5100" s="390">
        <v>45597</v>
      </c>
      <c r="E5100" s="63">
        <v>11</v>
      </c>
      <c r="F5100" s="63">
        <v>2024</v>
      </c>
      <c r="G5100" s="391">
        <v>0</v>
      </c>
      <c r="H5100" s="391">
        <v>9.9999999999999992E-2</v>
      </c>
      <c r="J5100" s="391">
        <v>0</v>
      </c>
      <c r="K5100" s="63" t="s">
        <v>72</v>
      </c>
      <c r="L5100" s="63" t="s">
        <v>72</v>
      </c>
      <c r="M5100" s="63" t="s">
        <v>244</v>
      </c>
      <c r="N5100" s="63" t="s">
        <v>62</v>
      </c>
      <c r="O5100" s="63" t="s">
        <v>73</v>
      </c>
      <c r="P5100" s="63" t="s">
        <v>60</v>
      </c>
      <c r="Q5100" s="63" t="s">
        <v>74</v>
      </c>
    </row>
    <row r="5101" spans="1:17">
      <c r="A5101" s="63" t="s">
        <v>72</v>
      </c>
      <c r="B5101" s="63" t="s">
        <v>14</v>
      </c>
      <c r="D5101" s="390">
        <v>45627</v>
      </c>
      <c r="E5101" s="63">
        <v>12</v>
      </c>
      <c r="F5101" s="63">
        <v>2024</v>
      </c>
      <c r="G5101" s="391">
        <v>0</v>
      </c>
      <c r="H5101" s="391">
        <v>9.9999999999999992E-2</v>
      </c>
      <c r="J5101" s="391">
        <v>0</v>
      </c>
      <c r="K5101" s="63" t="s">
        <v>72</v>
      </c>
      <c r="L5101" s="63" t="s">
        <v>72</v>
      </c>
      <c r="M5101" s="63" t="s">
        <v>244</v>
      </c>
      <c r="N5101" s="63" t="s">
        <v>62</v>
      </c>
      <c r="O5101" s="63" t="s">
        <v>73</v>
      </c>
      <c r="P5101" s="63" t="s">
        <v>60</v>
      </c>
      <c r="Q5101" s="63" t="s">
        <v>74</v>
      </c>
    </row>
    <row r="5102" spans="1:17">
      <c r="A5102" s="63" t="s">
        <v>75</v>
      </c>
      <c r="B5102" s="63" t="s">
        <v>7</v>
      </c>
      <c r="D5102" s="390">
        <v>45292</v>
      </c>
      <c r="E5102" s="63">
        <v>1</v>
      </c>
      <c r="F5102" s="63">
        <v>2024</v>
      </c>
      <c r="G5102" s="391">
        <v>52.25</v>
      </c>
      <c r="H5102" s="391">
        <v>3.4872367136281217E-2</v>
      </c>
      <c r="I5102" s="391">
        <v>1.8220811828706935</v>
      </c>
      <c r="J5102" s="391">
        <v>6.7493876259999999</v>
      </c>
      <c r="K5102" s="63" t="s">
        <v>75</v>
      </c>
      <c r="L5102" s="63" t="s">
        <v>75</v>
      </c>
      <c r="M5102" s="63" t="s">
        <v>244</v>
      </c>
      <c r="N5102" s="63" t="s">
        <v>62</v>
      </c>
      <c r="O5102" s="63" t="s">
        <v>76</v>
      </c>
      <c r="P5102" s="63" t="s">
        <v>46</v>
      </c>
      <c r="Q5102" s="63" t="s">
        <v>77</v>
      </c>
    </row>
    <row r="5103" spans="1:17">
      <c r="A5103" s="63" t="s">
        <v>75</v>
      </c>
      <c r="B5103" s="63" t="s">
        <v>7</v>
      </c>
      <c r="D5103" s="390">
        <v>45323</v>
      </c>
      <c r="E5103" s="63">
        <v>2</v>
      </c>
      <c r="F5103" s="63">
        <v>2024</v>
      </c>
      <c r="G5103" s="391">
        <v>52.25</v>
      </c>
      <c r="H5103" s="391">
        <v>8.2577765378713919E-2</v>
      </c>
      <c r="I5103" s="391">
        <v>4.3146882410378025</v>
      </c>
      <c r="J5103" s="391">
        <v>3.3754999999999997</v>
      </c>
      <c r="K5103" s="63" t="s">
        <v>75</v>
      </c>
      <c r="L5103" s="63" t="s">
        <v>75</v>
      </c>
      <c r="M5103" s="63" t="s">
        <v>244</v>
      </c>
      <c r="N5103" s="63" t="s">
        <v>62</v>
      </c>
      <c r="O5103" s="63" t="s">
        <v>76</v>
      </c>
      <c r="P5103" s="63" t="s">
        <v>46</v>
      </c>
      <c r="Q5103" s="63" t="s">
        <v>77</v>
      </c>
    </row>
    <row r="5104" spans="1:17">
      <c r="A5104" s="63" t="s">
        <v>75</v>
      </c>
      <c r="B5104" s="63" t="s">
        <v>7</v>
      </c>
      <c r="D5104" s="390">
        <v>45352</v>
      </c>
      <c r="E5104" s="63">
        <v>3</v>
      </c>
      <c r="F5104" s="63">
        <v>2024</v>
      </c>
      <c r="G5104" s="391">
        <v>52.25</v>
      </c>
      <c r="H5104" s="391">
        <v>8.2577765378713919E-2</v>
      </c>
      <c r="I5104" s="391">
        <v>4.3146882410378025</v>
      </c>
      <c r="J5104" s="391">
        <v>30.059000000000001</v>
      </c>
      <c r="K5104" s="63" t="s">
        <v>75</v>
      </c>
      <c r="L5104" s="63" t="s">
        <v>75</v>
      </c>
      <c r="M5104" s="63" t="s">
        <v>244</v>
      </c>
      <c r="N5104" s="63" t="s">
        <v>62</v>
      </c>
      <c r="O5104" s="63" t="s">
        <v>76</v>
      </c>
      <c r="P5104" s="63" t="s">
        <v>46</v>
      </c>
      <c r="Q5104" s="63" t="s">
        <v>77</v>
      </c>
    </row>
    <row r="5105" spans="1:17">
      <c r="A5105" s="63" t="s">
        <v>75</v>
      </c>
      <c r="B5105" s="63" t="s">
        <v>7</v>
      </c>
      <c r="D5105" s="390">
        <v>45383</v>
      </c>
      <c r="E5105" s="63">
        <v>4</v>
      </c>
      <c r="F5105" s="63">
        <v>2024</v>
      </c>
      <c r="G5105" s="391">
        <v>52.25</v>
      </c>
      <c r="H5105" s="391">
        <v>8.3333333333333329E-2</v>
      </c>
      <c r="I5105" s="391">
        <v>4.3541666666666661</v>
      </c>
      <c r="J5105" s="391">
        <v>8.879999999999999</v>
      </c>
      <c r="K5105" s="63" t="s">
        <v>75</v>
      </c>
      <c r="L5105" s="63" t="s">
        <v>75</v>
      </c>
      <c r="M5105" s="63" t="s">
        <v>244</v>
      </c>
      <c r="N5105" s="63" t="s">
        <v>62</v>
      </c>
      <c r="O5105" s="63" t="s">
        <v>76</v>
      </c>
      <c r="P5105" s="63" t="s">
        <v>46</v>
      </c>
      <c r="Q5105" s="63" t="s">
        <v>77</v>
      </c>
    </row>
    <row r="5106" spans="1:17">
      <c r="A5106" s="63" t="s">
        <v>75</v>
      </c>
      <c r="B5106" s="63" t="s">
        <v>7</v>
      </c>
      <c r="D5106" s="390">
        <v>45413</v>
      </c>
      <c r="E5106" s="63">
        <v>5</v>
      </c>
      <c r="F5106" s="63">
        <v>2024</v>
      </c>
      <c r="G5106" s="391">
        <v>52.25</v>
      </c>
      <c r="H5106" s="391">
        <v>8.3333333333333329E-2</v>
      </c>
      <c r="I5106" s="391">
        <v>4.3541666666666661</v>
      </c>
      <c r="J5106" s="391">
        <v>7.6835750000000003</v>
      </c>
      <c r="K5106" s="63" t="s">
        <v>75</v>
      </c>
      <c r="L5106" s="63" t="s">
        <v>75</v>
      </c>
      <c r="M5106" s="63" t="s">
        <v>244</v>
      </c>
      <c r="N5106" s="63" t="s">
        <v>62</v>
      </c>
      <c r="O5106" s="63" t="s">
        <v>76</v>
      </c>
      <c r="P5106" s="63" t="s">
        <v>46</v>
      </c>
      <c r="Q5106" s="63" t="s">
        <v>77</v>
      </c>
    </row>
    <row r="5107" spans="1:17">
      <c r="A5107" s="63" t="s">
        <v>75</v>
      </c>
      <c r="B5107" s="63" t="s">
        <v>7</v>
      </c>
      <c r="D5107" s="390">
        <v>45444</v>
      </c>
      <c r="E5107" s="63">
        <v>6</v>
      </c>
      <c r="F5107" s="63">
        <v>2024</v>
      </c>
      <c r="G5107" s="391">
        <v>52.25</v>
      </c>
      <c r="H5107" s="391">
        <v>8.3333333333333329E-2</v>
      </c>
      <c r="I5107" s="391">
        <v>4.3541666666666661</v>
      </c>
      <c r="J5107" s="391">
        <v>2.4300000000000002</v>
      </c>
      <c r="K5107" s="63" t="s">
        <v>75</v>
      </c>
      <c r="L5107" s="63" t="s">
        <v>75</v>
      </c>
      <c r="M5107" s="63" t="s">
        <v>244</v>
      </c>
      <c r="N5107" s="63" t="s">
        <v>62</v>
      </c>
      <c r="O5107" s="63" t="s">
        <v>76</v>
      </c>
      <c r="P5107" s="63" t="s">
        <v>46</v>
      </c>
      <c r="Q5107" s="63" t="s">
        <v>77</v>
      </c>
    </row>
    <row r="5108" spans="1:17">
      <c r="A5108" s="63" t="s">
        <v>75</v>
      </c>
      <c r="B5108" s="63" t="s">
        <v>7</v>
      </c>
      <c r="D5108" s="390">
        <v>45474</v>
      </c>
      <c r="E5108" s="63">
        <v>7</v>
      </c>
      <c r="F5108" s="63">
        <v>2024</v>
      </c>
      <c r="G5108" s="391">
        <v>52.25</v>
      </c>
      <c r="H5108" s="391">
        <v>8.3333333333333329E-2</v>
      </c>
      <c r="I5108" s="391">
        <v>4.3541666666666661</v>
      </c>
      <c r="J5108" s="391">
        <v>5.9009999999999998</v>
      </c>
      <c r="K5108" s="63" t="s">
        <v>75</v>
      </c>
      <c r="L5108" s="63" t="s">
        <v>75</v>
      </c>
      <c r="M5108" s="63" t="s">
        <v>244</v>
      </c>
      <c r="N5108" s="63" t="s">
        <v>62</v>
      </c>
      <c r="O5108" s="63" t="s">
        <v>76</v>
      </c>
      <c r="P5108" s="63" t="s">
        <v>46</v>
      </c>
      <c r="Q5108" s="63" t="s">
        <v>77</v>
      </c>
    </row>
    <row r="5109" spans="1:17">
      <c r="A5109" s="63" t="s">
        <v>75</v>
      </c>
      <c r="B5109" s="63" t="s">
        <v>7</v>
      </c>
      <c r="D5109" s="390">
        <v>45505</v>
      </c>
      <c r="E5109" s="63">
        <v>8</v>
      </c>
      <c r="F5109" s="63">
        <v>2024</v>
      </c>
      <c r="G5109" s="391">
        <v>52.25</v>
      </c>
      <c r="H5109" s="391">
        <v>8.3333333333333329E-2</v>
      </c>
      <c r="I5109" s="391">
        <v>4.3541666666666661</v>
      </c>
      <c r="J5109" s="391">
        <v>7.25474</v>
      </c>
      <c r="K5109" s="63" t="s">
        <v>75</v>
      </c>
      <c r="L5109" s="63" t="s">
        <v>75</v>
      </c>
      <c r="M5109" s="63" t="s">
        <v>244</v>
      </c>
      <c r="N5109" s="63" t="s">
        <v>62</v>
      </c>
      <c r="O5109" s="63" t="s">
        <v>76</v>
      </c>
      <c r="P5109" s="63" t="s">
        <v>46</v>
      </c>
      <c r="Q5109" s="63" t="s">
        <v>77</v>
      </c>
    </row>
    <row r="5110" spans="1:17">
      <c r="A5110" s="63" t="s">
        <v>75</v>
      </c>
      <c r="B5110" s="63" t="s">
        <v>7</v>
      </c>
      <c r="D5110" s="390">
        <v>45536</v>
      </c>
      <c r="E5110" s="63">
        <v>9</v>
      </c>
      <c r="F5110" s="63">
        <v>2024</v>
      </c>
      <c r="G5110" s="391">
        <v>52.25</v>
      </c>
      <c r="H5110" s="391">
        <v>8.3333333333333329E-2</v>
      </c>
      <c r="J5110" s="391">
        <v>4.4499999999999993</v>
      </c>
      <c r="K5110" s="63" t="s">
        <v>75</v>
      </c>
      <c r="L5110" s="63" t="s">
        <v>75</v>
      </c>
      <c r="M5110" s="63" t="s">
        <v>244</v>
      </c>
      <c r="N5110" s="63" t="s">
        <v>62</v>
      </c>
      <c r="O5110" s="63" t="s">
        <v>76</v>
      </c>
      <c r="P5110" s="63" t="s">
        <v>46</v>
      </c>
      <c r="Q5110" s="63" t="s">
        <v>77</v>
      </c>
    </row>
    <row r="5111" spans="1:17">
      <c r="A5111" s="63" t="s">
        <v>75</v>
      </c>
      <c r="B5111" s="63" t="s">
        <v>7</v>
      </c>
      <c r="D5111" s="390">
        <v>45566</v>
      </c>
      <c r="E5111" s="63">
        <v>10</v>
      </c>
      <c r="F5111" s="63">
        <v>2024</v>
      </c>
      <c r="G5111" s="391">
        <v>52.25</v>
      </c>
      <c r="H5111" s="391">
        <v>9.9999999999999992E-2</v>
      </c>
      <c r="J5111" s="391">
        <v>0</v>
      </c>
      <c r="K5111" s="63" t="s">
        <v>75</v>
      </c>
      <c r="L5111" s="63" t="s">
        <v>75</v>
      </c>
      <c r="M5111" s="63" t="s">
        <v>244</v>
      </c>
      <c r="N5111" s="63" t="s">
        <v>62</v>
      </c>
      <c r="O5111" s="63" t="s">
        <v>76</v>
      </c>
      <c r="P5111" s="63" t="s">
        <v>46</v>
      </c>
      <c r="Q5111" s="63" t="s">
        <v>77</v>
      </c>
    </row>
    <row r="5112" spans="1:17">
      <c r="A5112" s="63" t="s">
        <v>75</v>
      </c>
      <c r="B5112" s="63" t="s">
        <v>7</v>
      </c>
      <c r="D5112" s="390">
        <v>45597</v>
      </c>
      <c r="E5112" s="63">
        <v>11</v>
      </c>
      <c r="F5112" s="63">
        <v>2024</v>
      </c>
      <c r="G5112" s="391">
        <v>52.25</v>
      </c>
      <c r="H5112" s="391">
        <v>9.9999999999999992E-2</v>
      </c>
      <c r="J5112" s="391">
        <v>0</v>
      </c>
      <c r="K5112" s="63" t="s">
        <v>75</v>
      </c>
      <c r="L5112" s="63" t="s">
        <v>75</v>
      </c>
      <c r="M5112" s="63" t="s">
        <v>244</v>
      </c>
      <c r="N5112" s="63" t="s">
        <v>62</v>
      </c>
      <c r="O5112" s="63" t="s">
        <v>76</v>
      </c>
      <c r="P5112" s="63" t="s">
        <v>46</v>
      </c>
      <c r="Q5112" s="63" t="s">
        <v>77</v>
      </c>
    </row>
    <row r="5113" spans="1:17">
      <c r="A5113" s="63" t="s">
        <v>75</v>
      </c>
      <c r="B5113" s="63" t="s">
        <v>7</v>
      </c>
      <c r="D5113" s="390">
        <v>45627</v>
      </c>
      <c r="E5113" s="63">
        <v>12</v>
      </c>
      <c r="F5113" s="63">
        <v>2024</v>
      </c>
      <c r="G5113" s="391">
        <v>52.25</v>
      </c>
      <c r="H5113" s="391">
        <v>9.9999999999999992E-2</v>
      </c>
      <c r="J5113" s="391">
        <v>0</v>
      </c>
      <c r="K5113" s="63" t="s">
        <v>75</v>
      </c>
      <c r="L5113" s="63" t="s">
        <v>75</v>
      </c>
      <c r="M5113" s="63" t="s">
        <v>244</v>
      </c>
      <c r="N5113" s="63" t="s">
        <v>62</v>
      </c>
      <c r="O5113" s="63" t="s">
        <v>76</v>
      </c>
      <c r="P5113" s="63" t="s">
        <v>46</v>
      </c>
      <c r="Q5113" s="63" t="s">
        <v>77</v>
      </c>
    </row>
    <row r="5114" spans="1:17">
      <c r="A5114" s="63" t="s">
        <v>75</v>
      </c>
      <c r="B5114" s="63" t="s">
        <v>8</v>
      </c>
      <c r="D5114" s="390">
        <v>45292</v>
      </c>
      <c r="E5114" s="63">
        <v>1</v>
      </c>
      <c r="F5114" s="63">
        <v>2024</v>
      </c>
      <c r="G5114" s="391">
        <v>0</v>
      </c>
      <c r="H5114" s="391">
        <v>3.4872367136281217E-2</v>
      </c>
      <c r="I5114" s="391">
        <v>0</v>
      </c>
      <c r="J5114" s="391">
        <v>0</v>
      </c>
      <c r="K5114" s="63" t="s">
        <v>75</v>
      </c>
      <c r="L5114" s="63" t="s">
        <v>75</v>
      </c>
      <c r="M5114" s="63" t="s">
        <v>244</v>
      </c>
      <c r="N5114" s="63" t="s">
        <v>62</v>
      </c>
      <c r="O5114" s="63" t="s">
        <v>76</v>
      </c>
      <c r="P5114" s="63" t="s">
        <v>46</v>
      </c>
      <c r="Q5114" s="63" t="s">
        <v>77</v>
      </c>
    </row>
    <row r="5115" spans="1:17">
      <c r="A5115" s="63" t="s">
        <v>75</v>
      </c>
      <c r="B5115" s="63" t="s">
        <v>8</v>
      </c>
      <c r="D5115" s="390">
        <v>45323</v>
      </c>
      <c r="E5115" s="63">
        <v>2</v>
      </c>
      <c r="F5115" s="63">
        <v>2024</v>
      </c>
      <c r="G5115" s="391">
        <v>0</v>
      </c>
      <c r="H5115" s="391">
        <v>8.2577765378713919E-2</v>
      </c>
      <c r="I5115" s="391">
        <v>0</v>
      </c>
      <c r="J5115" s="391">
        <v>0</v>
      </c>
      <c r="K5115" s="63" t="s">
        <v>75</v>
      </c>
      <c r="L5115" s="63" t="s">
        <v>75</v>
      </c>
      <c r="M5115" s="63" t="s">
        <v>244</v>
      </c>
      <c r="N5115" s="63" t="s">
        <v>62</v>
      </c>
      <c r="O5115" s="63" t="s">
        <v>76</v>
      </c>
      <c r="P5115" s="63" t="s">
        <v>46</v>
      </c>
      <c r="Q5115" s="63" t="s">
        <v>77</v>
      </c>
    </row>
    <row r="5116" spans="1:17">
      <c r="A5116" s="63" t="s">
        <v>75</v>
      </c>
      <c r="B5116" s="63" t="s">
        <v>8</v>
      </c>
      <c r="D5116" s="390">
        <v>45352</v>
      </c>
      <c r="E5116" s="63">
        <v>3</v>
      </c>
      <c r="F5116" s="63">
        <v>2024</v>
      </c>
      <c r="G5116" s="391">
        <v>0</v>
      </c>
      <c r="H5116" s="391">
        <v>8.2577765378713919E-2</v>
      </c>
      <c r="I5116" s="391">
        <v>0</v>
      </c>
      <c r="J5116" s="391">
        <v>0</v>
      </c>
      <c r="K5116" s="63" t="s">
        <v>75</v>
      </c>
      <c r="L5116" s="63" t="s">
        <v>75</v>
      </c>
      <c r="M5116" s="63" t="s">
        <v>244</v>
      </c>
      <c r="N5116" s="63" t="s">
        <v>62</v>
      </c>
      <c r="O5116" s="63" t="s">
        <v>76</v>
      </c>
      <c r="P5116" s="63" t="s">
        <v>46</v>
      </c>
      <c r="Q5116" s="63" t="s">
        <v>77</v>
      </c>
    </row>
    <row r="5117" spans="1:17">
      <c r="A5117" s="63" t="s">
        <v>75</v>
      </c>
      <c r="B5117" s="63" t="s">
        <v>8</v>
      </c>
      <c r="D5117" s="390">
        <v>45383</v>
      </c>
      <c r="E5117" s="63">
        <v>4</v>
      </c>
      <c r="F5117" s="63">
        <v>2024</v>
      </c>
      <c r="G5117" s="391">
        <v>0</v>
      </c>
      <c r="H5117" s="391">
        <v>8.3333333333333329E-2</v>
      </c>
      <c r="I5117" s="391">
        <v>0</v>
      </c>
      <c r="J5117" s="391">
        <v>0</v>
      </c>
      <c r="K5117" s="63" t="s">
        <v>75</v>
      </c>
      <c r="L5117" s="63" t="s">
        <v>75</v>
      </c>
      <c r="M5117" s="63" t="s">
        <v>244</v>
      </c>
      <c r="N5117" s="63" t="s">
        <v>62</v>
      </c>
      <c r="O5117" s="63" t="s">
        <v>76</v>
      </c>
      <c r="P5117" s="63" t="s">
        <v>46</v>
      </c>
      <c r="Q5117" s="63" t="s">
        <v>77</v>
      </c>
    </row>
    <row r="5118" spans="1:17">
      <c r="A5118" s="63" t="s">
        <v>75</v>
      </c>
      <c r="B5118" s="63" t="s">
        <v>8</v>
      </c>
      <c r="D5118" s="390">
        <v>45413</v>
      </c>
      <c r="E5118" s="63">
        <v>5</v>
      </c>
      <c r="F5118" s="63">
        <v>2024</v>
      </c>
      <c r="G5118" s="391">
        <v>0</v>
      </c>
      <c r="H5118" s="391">
        <v>8.3333333333333329E-2</v>
      </c>
      <c r="I5118" s="391">
        <v>0</v>
      </c>
      <c r="J5118" s="391">
        <v>0</v>
      </c>
      <c r="K5118" s="63" t="s">
        <v>75</v>
      </c>
      <c r="L5118" s="63" t="s">
        <v>75</v>
      </c>
      <c r="M5118" s="63" t="s">
        <v>244</v>
      </c>
      <c r="N5118" s="63" t="s">
        <v>62</v>
      </c>
      <c r="O5118" s="63" t="s">
        <v>76</v>
      </c>
      <c r="P5118" s="63" t="s">
        <v>46</v>
      </c>
      <c r="Q5118" s="63" t="s">
        <v>77</v>
      </c>
    </row>
    <row r="5119" spans="1:17">
      <c r="A5119" s="63" t="s">
        <v>75</v>
      </c>
      <c r="B5119" s="63" t="s">
        <v>8</v>
      </c>
      <c r="D5119" s="390">
        <v>45444</v>
      </c>
      <c r="E5119" s="63">
        <v>6</v>
      </c>
      <c r="F5119" s="63">
        <v>2024</v>
      </c>
      <c r="G5119" s="391">
        <v>0</v>
      </c>
      <c r="H5119" s="391">
        <v>8.3333333333333329E-2</v>
      </c>
      <c r="I5119" s="391">
        <v>0</v>
      </c>
      <c r="J5119" s="391">
        <v>0</v>
      </c>
      <c r="K5119" s="63" t="s">
        <v>75</v>
      </c>
      <c r="L5119" s="63" t="s">
        <v>75</v>
      </c>
      <c r="M5119" s="63" t="s">
        <v>244</v>
      </c>
      <c r="N5119" s="63" t="s">
        <v>62</v>
      </c>
      <c r="O5119" s="63" t="s">
        <v>76</v>
      </c>
      <c r="P5119" s="63" t="s">
        <v>46</v>
      </c>
      <c r="Q5119" s="63" t="s">
        <v>77</v>
      </c>
    </row>
    <row r="5120" spans="1:17">
      <c r="A5120" s="63" t="s">
        <v>75</v>
      </c>
      <c r="B5120" s="63" t="s">
        <v>8</v>
      </c>
      <c r="D5120" s="390">
        <v>45474</v>
      </c>
      <c r="E5120" s="63">
        <v>7</v>
      </c>
      <c r="F5120" s="63">
        <v>2024</v>
      </c>
      <c r="G5120" s="391">
        <v>0</v>
      </c>
      <c r="H5120" s="391">
        <v>8.3333333333333329E-2</v>
      </c>
      <c r="I5120" s="391">
        <v>0</v>
      </c>
      <c r="J5120" s="391">
        <v>0</v>
      </c>
      <c r="K5120" s="63" t="s">
        <v>75</v>
      </c>
      <c r="L5120" s="63" t="s">
        <v>75</v>
      </c>
      <c r="M5120" s="63" t="s">
        <v>244</v>
      </c>
      <c r="N5120" s="63" t="s">
        <v>62</v>
      </c>
      <c r="O5120" s="63" t="s">
        <v>76</v>
      </c>
      <c r="P5120" s="63" t="s">
        <v>46</v>
      </c>
      <c r="Q5120" s="63" t="s">
        <v>77</v>
      </c>
    </row>
    <row r="5121" spans="1:17">
      <c r="A5121" s="63" t="s">
        <v>75</v>
      </c>
      <c r="B5121" s="63" t="s">
        <v>8</v>
      </c>
      <c r="D5121" s="390">
        <v>45505</v>
      </c>
      <c r="E5121" s="63">
        <v>8</v>
      </c>
      <c r="F5121" s="63">
        <v>2024</v>
      </c>
      <c r="G5121" s="391">
        <v>0</v>
      </c>
      <c r="H5121" s="391">
        <v>8.3333333333333329E-2</v>
      </c>
      <c r="I5121" s="391">
        <v>0</v>
      </c>
      <c r="J5121" s="391">
        <v>0</v>
      </c>
      <c r="K5121" s="63" t="s">
        <v>75</v>
      </c>
      <c r="L5121" s="63" t="s">
        <v>75</v>
      </c>
      <c r="M5121" s="63" t="s">
        <v>244</v>
      </c>
      <c r="N5121" s="63" t="s">
        <v>62</v>
      </c>
      <c r="O5121" s="63" t="s">
        <v>76</v>
      </c>
      <c r="P5121" s="63" t="s">
        <v>46</v>
      </c>
      <c r="Q5121" s="63" t="s">
        <v>77</v>
      </c>
    </row>
    <row r="5122" spans="1:17">
      <c r="A5122" s="63" t="s">
        <v>75</v>
      </c>
      <c r="B5122" s="63" t="s">
        <v>8</v>
      </c>
      <c r="D5122" s="390">
        <v>45536</v>
      </c>
      <c r="E5122" s="63">
        <v>9</v>
      </c>
      <c r="F5122" s="63">
        <v>2024</v>
      </c>
      <c r="G5122" s="391">
        <v>0</v>
      </c>
      <c r="H5122" s="391">
        <v>8.3333333333333329E-2</v>
      </c>
      <c r="J5122" s="391">
        <v>0</v>
      </c>
      <c r="K5122" s="63" t="s">
        <v>75</v>
      </c>
      <c r="L5122" s="63" t="s">
        <v>75</v>
      </c>
      <c r="M5122" s="63" t="s">
        <v>244</v>
      </c>
      <c r="N5122" s="63" t="s">
        <v>62</v>
      </c>
      <c r="O5122" s="63" t="s">
        <v>76</v>
      </c>
      <c r="P5122" s="63" t="s">
        <v>46</v>
      </c>
      <c r="Q5122" s="63" t="s">
        <v>77</v>
      </c>
    </row>
    <row r="5123" spans="1:17">
      <c r="A5123" s="63" t="s">
        <v>75</v>
      </c>
      <c r="B5123" s="63" t="s">
        <v>8</v>
      </c>
      <c r="D5123" s="390">
        <v>45566</v>
      </c>
      <c r="E5123" s="63">
        <v>10</v>
      </c>
      <c r="F5123" s="63">
        <v>2024</v>
      </c>
      <c r="G5123" s="391">
        <v>0</v>
      </c>
      <c r="H5123" s="391">
        <v>9.9999999999999992E-2</v>
      </c>
      <c r="J5123" s="391">
        <v>0</v>
      </c>
      <c r="K5123" s="63" t="s">
        <v>75</v>
      </c>
      <c r="L5123" s="63" t="s">
        <v>75</v>
      </c>
      <c r="M5123" s="63" t="s">
        <v>244</v>
      </c>
      <c r="N5123" s="63" t="s">
        <v>62</v>
      </c>
      <c r="O5123" s="63" t="s">
        <v>76</v>
      </c>
      <c r="P5123" s="63" t="s">
        <v>46</v>
      </c>
      <c r="Q5123" s="63" t="s">
        <v>77</v>
      </c>
    </row>
    <row r="5124" spans="1:17">
      <c r="A5124" s="63" t="s">
        <v>75</v>
      </c>
      <c r="B5124" s="63" t="s">
        <v>8</v>
      </c>
      <c r="D5124" s="390">
        <v>45597</v>
      </c>
      <c r="E5124" s="63">
        <v>11</v>
      </c>
      <c r="F5124" s="63">
        <v>2024</v>
      </c>
      <c r="G5124" s="391">
        <v>0</v>
      </c>
      <c r="H5124" s="391">
        <v>9.9999999999999992E-2</v>
      </c>
      <c r="J5124" s="391">
        <v>0</v>
      </c>
      <c r="K5124" s="63" t="s">
        <v>75</v>
      </c>
      <c r="L5124" s="63" t="s">
        <v>75</v>
      </c>
      <c r="M5124" s="63" t="s">
        <v>244</v>
      </c>
      <c r="N5124" s="63" t="s">
        <v>62</v>
      </c>
      <c r="O5124" s="63" t="s">
        <v>76</v>
      </c>
      <c r="P5124" s="63" t="s">
        <v>46</v>
      </c>
      <c r="Q5124" s="63" t="s">
        <v>77</v>
      </c>
    </row>
    <row r="5125" spans="1:17">
      <c r="A5125" s="63" t="s">
        <v>75</v>
      </c>
      <c r="B5125" s="63" t="s">
        <v>8</v>
      </c>
      <c r="D5125" s="390">
        <v>45627</v>
      </c>
      <c r="E5125" s="63">
        <v>12</v>
      </c>
      <c r="F5125" s="63">
        <v>2024</v>
      </c>
      <c r="G5125" s="391">
        <v>0</v>
      </c>
      <c r="H5125" s="391">
        <v>9.9999999999999992E-2</v>
      </c>
      <c r="J5125" s="391">
        <v>0</v>
      </c>
      <c r="K5125" s="63" t="s">
        <v>75</v>
      </c>
      <c r="L5125" s="63" t="s">
        <v>75</v>
      </c>
      <c r="M5125" s="63" t="s">
        <v>244</v>
      </c>
      <c r="N5125" s="63" t="s">
        <v>62</v>
      </c>
      <c r="O5125" s="63" t="s">
        <v>76</v>
      </c>
      <c r="P5125" s="63" t="s">
        <v>46</v>
      </c>
      <c r="Q5125" s="63" t="s">
        <v>77</v>
      </c>
    </row>
    <row r="5126" spans="1:17">
      <c r="A5126" s="63" t="s">
        <v>75</v>
      </c>
      <c r="B5126" s="63" t="s">
        <v>9</v>
      </c>
      <c r="D5126" s="390">
        <v>45292</v>
      </c>
      <c r="E5126" s="63">
        <v>1</v>
      </c>
      <c r="F5126" s="63">
        <v>2024</v>
      </c>
      <c r="G5126" s="391">
        <v>25.25</v>
      </c>
      <c r="H5126" s="391">
        <v>3.4872367136281217E-2</v>
      </c>
      <c r="I5126" s="391">
        <v>0.88052727019110077</v>
      </c>
      <c r="J5126" s="391">
        <v>0.98818824051375131</v>
      </c>
      <c r="K5126" s="63" t="s">
        <v>75</v>
      </c>
      <c r="L5126" s="63" t="s">
        <v>75</v>
      </c>
      <c r="M5126" s="63" t="s">
        <v>244</v>
      </c>
      <c r="N5126" s="63" t="s">
        <v>62</v>
      </c>
      <c r="O5126" s="63" t="s">
        <v>76</v>
      </c>
      <c r="P5126" s="63" t="s">
        <v>46</v>
      </c>
      <c r="Q5126" s="63" t="s">
        <v>77</v>
      </c>
    </row>
    <row r="5127" spans="1:17">
      <c r="A5127" s="63" t="s">
        <v>75</v>
      </c>
      <c r="B5127" s="63" t="s">
        <v>9</v>
      </c>
      <c r="D5127" s="390">
        <v>45323</v>
      </c>
      <c r="E5127" s="63">
        <v>2</v>
      </c>
      <c r="F5127" s="63">
        <v>2024</v>
      </c>
      <c r="G5127" s="391">
        <v>25.25</v>
      </c>
      <c r="H5127" s="391">
        <v>8.2577765378713919E-2</v>
      </c>
      <c r="I5127" s="391">
        <v>2.0850885758125264</v>
      </c>
      <c r="J5127" s="391">
        <v>0.5518655555555555</v>
      </c>
      <c r="K5127" s="63" t="s">
        <v>75</v>
      </c>
      <c r="L5127" s="63" t="s">
        <v>75</v>
      </c>
      <c r="M5127" s="63" t="s">
        <v>244</v>
      </c>
      <c r="N5127" s="63" t="s">
        <v>62</v>
      </c>
      <c r="O5127" s="63" t="s">
        <v>76</v>
      </c>
      <c r="P5127" s="63" t="s">
        <v>46</v>
      </c>
      <c r="Q5127" s="63" t="s">
        <v>77</v>
      </c>
    </row>
    <row r="5128" spans="1:17">
      <c r="A5128" s="63" t="s">
        <v>75</v>
      </c>
      <c r="B5128" s="63" t="s">
        <v>9</v>
      </c>
      <c r="D5128" s="390">
        <v>45352</v>
      </c>
      <c r="E5128" s="63">
        <v>3</v>
      </c>
      <c r="F5128" s="63">
        <v>2024</v>
      </c>
      <c r="G5128" s="391">
        <v>25.25</v>
      </c>
      <c r="H5128" s="391">
        <v>8.2577765378713919E-2</v>
      </c>
      <c r="I5128" s="391">
        <v>2.0850885758125264</v>
      </c>
      <c r="J5128" s="391">
        <v>1.24</v>
      </c>
      <c r="K5128" s="63" t="s">
        <v>75</v>
      </c>
      <c r="L5128" s="63" t="s">
        <v>75</v>
      </c>
      <c r="M5128" s="63" t="s">
        <v>244</v>
      </c>
      <c r="N5128" s="63" t="s">
        <v>62</v>
      </c>
      <c r="O5128" s="63" t="s">
        <v>76</v>
      </c>
      <c r="P5128" s="63" t="s">
        <v>46</v>
      </c>
      <c r="Q5128" s="63" t="s">
        <v>77</v>
      </c>
    </row>
    <row r="5129" spans="1:17">
      <c r="A5129" s="63" t="s">
        <v>75</v>
      </c>
      <c r="B5129" s="63" t="s">
        <v>9</v>
      </c>
      <c r="D5129" s="390">
        <v>45383</v>
      </c>
      <c r="E5129" s="63">
        <v>4</v>
      </c>
      <c r="F5129" s="63">
        <v>2024</v>
      </c>
      <c r="G5129" s="391">
        <v>25.25</v>
      </c>
      <c r="H5129" s="391">
        <v>8.3333333333333329E-2</v>
      </c>
      <c r="I5129" s="391">
        <v>2.1041666666666665</v>
      </c>
      <c r="J5129" s="391">
        <v>1.23</v>
      </c>
      <c r="K5129" s="63" t="s">
        <v>75</v>
      </c>
      <c r="L5129" s="63" t="s">
        <v>75</v>
      </c>
      <c r="M5129" s="63" t="s">
        <v>244</v>
      </c>
      <c r="N5129" s="63" t="s">
        <v>62</v>
      </c>
      <c r="O5129" s="63" t="s">
        <v>76</v>
      </c>
      <c r="P5129" s="63" t="s">
        <v>46</v>
      </c>
      <c r="Q5129" s="63" t="s">
        <v>77</v>
      </c>
    </row>
    <row r="5130" spans="1:17">
      <c r="A5130" s="63" t="s">
        <v>75</v>
      </c>
      <c r="B5130" s="63" t="s">
        <v>9</v>
      </c>
      <c r="D5130" s="390">
        <v>45413</v>
      </c>
      <c r="E5130" s="63">
        <v>5</v>
      </c>
      <c r="F5130" s="63">
        <v>2024</v>
      </c>
      <c r="G5130" s="391">
        <v>25.25</v>
      </c>
      <c r="H5130" s="391">
        <v>8.3333333333333329E-2</v>
      </c>
      <c r="I5130" s="391">
        <v>2.1041666666666665</v>
      </c>
      <c r="J5130" s="391">
        <v>0.67459999999999998</v>
      </c>
      <c r="K5130" s="63" t="s">
        <v>75</v>
      </c>
      <c r="L5130" s="63" t="s">
        <v>75</v>
      </c>
      <c r="M5130" s="63" t="s">
        <v>244</v>
      </c>
      <c r="N5130" s="63" t="s">
        <v>62</v>
      </c>
      <c r="O5130" s="63" t="s">
        <v>76</v>
      </c>
      <c r="P5130" s="63" t="s">
        <v>46</v>
      </c>
      <c r="Q5130" s="63" t="s">
        <v>77</v>
      </c>
    </row>
    <row r="5131" spans="1:17">
      <c r="A5131" s="63" t="s">
        <v>75</v>
      </c>
      <c r="B5131" s="63" t="s">
        <v>9</v>
      </c>
      <c r="D5131" s="390">
        <v>45444</v>
      </c>
      <c r="E5131" s="63">
        <v>6</v>
      </c>
      <c r="F5131" s="63">
        <v>2024</v>
      </c>
      <c r="G5131" s="391">
        <v>25.25</v>
      </c>
      <c r="H5131" s="391">
        <v>8.3333333333333329E-2</v>
      </c>
      <c r="I5131" s="391">
        <v>2.1041666666666665</v>
      </c>
      <c r="J5131" s="391">
        <v>0.60983666666666703</v>
      </c>
      <c r="K5131" s="63" t="s">
        <v>75</v>
      </c>
      <c r="L5131" s="63" t="s">
        <v>75</v>
      </c>
      <c r="M5131" s="63" t="s">
        <v>244</v>
      </c>
      <c r="N5131" s="63" t="s">
        <v>62</v>
      </c>
      <c r="O5131" s="63" t="s">
        <v>76</v>
      </c>
      <c r="P5131" s="63" t="s">
        <v>46</v>
      </c>
      <c r="Q5131" s="63" t="s">
        <v>77</v>
      </c>
    </row>
    <row r="5132" spans="1:17">
      <c r="A5132" s="63" t="s">
        <v>75</v>
      </c>
      <c r="B5132" s="63" t="s">
        <v>9</v>
      </c>
      <c r="D5132" s="390">
        <v>45474</v>
      </c>
      <c r="E5132" s="63">
        <v>7</v>
      </c>
      <c r="F5132" s="63">
        <v>2024</v>
      </c>
      <c r="G5132" s="391">
        <v>25.25</v>
      </c>
      <c r="H5132" s="391">
        <v>8.3333333333333329E-2</v>
      </c>
      <c r="I5132" s="391">
        <v>2.1041666666666665</v>
      </c>
      <c r="J5132" s="391">
        <v>1.1000000000000001</v>
      </c>
      <c r="K5132" s="63" t="s">
        <v>75</v>
      </c>
      <c r="L5132" s="63" t="s">
        <v>75</v>
      </c>
      <c r="M5132" s="63" t="s">
        <v>244</v>
      </c>
      <c r="N5132" s="63" t="s">
        <v>62</v>
      </c>
      <c r="O5132" s="63" t="s">
        <v>76</v>
      </c>
      <c r="P5132" s="63" t="s">
        <v>46</v>
      </c>
      <c r="Q5132" s="63" t="s">
        <v>77</v>
      </c>
    </row>
    <row r="5133" spans="1:17">
      <c r="A5133" s="63" t="s">
        <v>75</v>
      </c>
      <c r="B5133" s="63" t="s">
        <v>9</v>
      </c>
      <c r="D5133" s="390">
        <v>45505</v>
      </c>
      <c r="E5133" s="63">
        <v>8</v>
      </c>
      <c r="F5133" s="63">
        <v>2024</v>
      </c>
      <c r="G5133" s="391">
        <v>25.25</v>
      </c>
      <c r="H5133" s="391">
        <v>8.3333333333333329E-2</v>
      </c>
      <c r="I5133" s="391">
        <v>2.1041666666666665</v>
      </c>
      <c r="J5133" s="391">
        <v>0.9</v>
      </c>
      <c r="K5133" s="63" t="s">
        <v>75</v>
      </c>
      <c r="L5133" s="63" t="s">
        <v>75</v>
      </c>
      <c r="M5133" s="63" t="s">
        <v>244</v>
      </c>
      <c r="N5133" s="63" t="s">
        <v>62</v>
      </c>
      <c r="O5133" s="63" t="s">
        <v>76</v>
      </c>
      <c r="P5133" s="63" t="s">
        <v>46</v>
      </c>
      <c r="Q5133" s="63" t="s">
        <v>77</v>
      </c>
    </row>
    <row r="5134" spans="1:17">
      <c r="A5134" s="63" t="s">
        <v>75</v>
      </c>
      <c r="B5134" s="63" t="s">
        <v>9</v>
      </c>
      <c r="D5134" s="390">
        <v>45536</v>
      </c>
      <c r="E5134" s="63">
        <v>9</v>
      </c>
      <c r="F5134" s="63">
        <v>2024</v>
      </c>
      <c r="G5134" s="391">
        <v>25.25</v>
      </c>
      <c r="H5134" s="391">
        <v>8.3333333333333329E-2</v>
      </c>
      <c r="J5134" s="391">
        <v>1.33</v>
      </c>
      <c r="K5134" s="63" t="s">
        <v>75</v>
      </c>
      <c r="L5134" s="63" t="s">
        <v>75</v>
      </c>
      <c r="M5134" s="63" t="s">
        <v>244</v>
      </c>
      <c r="N5134" s="63" t="s">
        <v>62</v>
      </c>
      <c r="O5134" s="63" t="s">
        <v>76</v>
      </c>
      <c r="P5134" s="63" t="s">
        <v>46</v>
      </c>
      <c r="Q5134" s="63" t="s">
        <v>77</v>
      </c>
    </row>
    <row r="5135" spans="1:17">
      <c r="A5135" s="63" t="s">
        <v>75</v>
      </c>
      <c r="B5135" s="63" t="s">
        <v>9</v>
      </c>
      <c r="D5135" s="390">
        <v>45566</v>
      </c>
      <c r="E5135" s="63">
        <v>10</v>
      </c>
      <c r="F5135" s="63">
        <v>2024</v>
      </c>
      <c r="G5135" s="391">
        <v>25.25</v>
      </c>
      <c r="H5135" s="391">
        <v>9.9999999999999992E-2</v>
      </c>
      <c r="J5135" s="391">
        <v>1.79</v>
      </c>
      <c r="K5135" s="63" t="s">
        <v>75</v>
      </c>
      <c r="L5135" s="63" t="s">
        <v>75</v>
      </c>
      <c r="M5135" s="63" t="s">
        <v>244</v>
      </c>
      <c r="N5135" s="63" t="s">
        <v>62</v>
      </c>
      <c r="O5135" s="63" t="s">
        <v>76</v>
      </c>
      <c r="P5135" s="63" t="s">
        <v>46</v>
      </c>
      <c r="Q5135" s="63" t="s">
        <v>77</v>
      </c>
    </row>
    <row r="5136" spans="1:17">
      <c r="A5136" s="63" t="s">
        <v>75</v>
      </c>
      <c r="B5136" s="63" t="s">
        <v>9</v>
      </c>
      <c r="D5136" s="390">
        <v>45597</v>
      </c>
      <c r="E5136" s="63">
        <v>11</v>
      </c>
      <c r="F5136" s="63">
        <v>2024</v>
      </c>
      <c r="G5136" s="391">
        <v>25.25</v>
      </c>
      <c r="H5136" s="391">
        <v>9.9999999999999992E-2</v>
      </c>
      <c r="J5136" s="391">
        <v>0</v>
      </c>
      <c r="K5136" s="63" t="s">
        <v>75</v>
      </c>
      <c r="L5136" s="63" t="s">
        <v>75</v>
      </c>
      <c r="M5136" s="63" t="s">
        <v>244</v>
      </c>
      <c r="N5136" s="63" t="s">
        <v>62</v>
      </c>
      <c r="O5136" s="63" t="s">
        <v>76</v>
      </c>
      <c r="P5136" s="63" t="s">
        <v>46</v>
      </c>
      <c r="Q5136" s="63" t="s">
        <v>77</v>
      </c>
    </row>
    <row r="5137" spans="1:17">
      <c r="A5137" s="63" t="s">
        <v>75</v>
      </c>
      <c r="B5137" s="63" t="s">
        <v>9</v>
      </c>
      <c r="D5137" s="390">
        <v>45627</v>
      </c>
      <c r="E5137" s="63">
        <v>12</v>
      </c>
      <c r="F5137" s="63">
        <v>2024</v>
      </c>
      <c r="G5137" s="391">
        <v>25.25</v>
      </c>
      <c r="H5137" s="391">
        <v>9.9999999999999992E-2</v>
      </c>
      <c r="J5137" s="391">
        <v>0</v>
      </c>
      <c r="K5137" s="63" t="s">
        <v>75</v>
      </c>
      <c r="L5137" s="63" t="s">
        <v>75</v>
      </c>
      <c r="M5137" s="63" t="s">
        <v>244</v>
      </c>
      <c r="N5137" s="63" t="s">
        <v>62</v>
      </c>
      <c r="O5137" s="63" t="s">
        <v>76</v>
      </c>
      <c r="P5137" s="63" t="s">
        <v>46</v>
      </c>
      <c r="Q5137" s="63" t="s">
        <v>77</v>
      </c>
    </row>
    <row r="5138" spans="1:17">
      <c r="A5138" s="63" t="s">
        <v>75</v>
      </c>
      <c r="B5138" s="63" t="s">
        <v>10</v>
      </c>
      <c r="D5138" s="390">
        <v>45292</v>
      </c>
      <c r="E5138" s="63">
        <v>1</v>
      </c>
      <c r="F5138" s="63">
        <v>2024</v>
      </c>
      <c r="G5138" s="391">
        <v>7.25</v>
      </c>
      <c r="H5138" s="391">
        <v>3.4872367136281217E-2</v>
      </c>
      <c r="I5138" s="391">
        <v>0.2528246617380388</v>
      </c>
      <c r="J5138" s="391">
        <v>0</v>
      </c>
      <c r="K5138" s="63" t="s">
        <v>75</v>
      </c>
      <c r="L5138" s="63" t="s">
        <v>75</v>
      </c>
      <c r="M5138" s="63" t="s">
        <v>244</v>
      </c>
      <c r="N5138" s="63" t="s">
        <v>62</v>
      </c>
      <c r="O5138" s="63" t="s">
        <v>76</v>
      </c>
      <c r="P5138" s="63" t="s">
        <v>46</v>
      </c>
      <c r="Q5138" s="63" t="s">
        <v>77</v>
      </c>
    </row>
    <row r="5139" spans="1:17">
      <c r="A5139" s="63" t="s">
        <v>75</v>
      </c>
      <c r="B5139" s="63" t="s">
        <v>10</v>
      </c>
      <c r="D5139" s="390">
        <v>45323</v>
      </c>
      <c r="E5139" s="63">
        <v>2</v>
      </c>
      <c r="F5139" s="63">
        <v>2024</v>
      </c>
      <c r="G5139" s="391">
        <v>7.25</v>
      </c>
      <c r="H5139" s="391">
        <v>8.2577765378713919E-2</v>
      </c>
      <c r="I5139" s="391">
        <v>0.59868879899567595</v>
      </c>
      <c r="J5139" s="391">
        <v>0</v>
      </c>
      <c r="K5139" s="63" t="s">
        <v>75</v>
      </c>
      <c r="L5139" s="63" t="s">
        <v>75</v>
      </c>
      <c r="M5139" s="63" t="s">
        <v>244</v>
      </c>
      <c r="N5139" s="63" t="s">
        <v>62</v>
      </c>
      <c r="O5139" s="63" t="s">
        <v>76</v>
      </c>
      <c r="P5139" s="63" t="s">
        <v>46</v>
      </c>
      <c r="Q5139" s="63" t="s">
        <v>77</v>
      </c>
    </row>
    <row r="5140" spans="1:17">
      <c r="A5140" s="63" t="s">
        <v>75</v>
      </c>
      <c r="B5140" s="63" t="s">
        <v>10</v>
      </c>
      <c r="D5140" s="390">
        <v>45352</v>
      </c>
      <c r="E5140" s="63">
        <v>3</v>
      </c>
      <c r="F5140" s="63">
        <v>2024</v>
      </c>
      <c r="G5140" s="391">
        <v>7.25</v>
      </c>
      <c r="H5140" s="391">
        <v>8.2577765378713919E-2</v>
      </c>
      <c r="I5140" s="391">
        <v>0.59868879899567595</v>
      </c>
      <c r="J5140" s="391">
        <v>0</v>
      </c>
      <c r="K5140" s="63" t="s">
        <v>75</v>
      </c>
      <c r="L5140" s="63" t="s">
        <v>75</v>
      </c>
      <c r="M5140" s="63" t="s">
        <v>244</v>
      </c>
      <c r="N5140" s="63" t="s">
        <v>62</v>
      </c>
      <c r="O5140" s="63" t="s">
        <v>76</v>
      </c>
      <c r="P5140" s="63" t="s">
        <v>46</v>
      </c>
      <c r="Q5140" s="63" t="s">
        <v>77</v>
      </c>
    </row>
    <row r="5141" spans="1:17">
      <c r="A5141" s="63" t="s">
        <v>75</v>
      </c>
      <c r="B5141" s="63" t="s">
        <v>10</v>
      </c>
      <c r="D5141" s="390">
        <v>45383</v>
      </c>
      <c r="E5141" s="63">
        <v>4</v>
      </c>
      <c r="F5141" s="63">
        <v>2024</v>
      </c>
      <c r="G5141" s="391">
        <v>7.25</v>
      </c>
      <c r="H5141" s="391">
        <v>8.3333333333333329E-2</v>
      </c>
      <c r="I5141" s="391">
        <v>0.60416666666666663</v>
      </c>
      <c r="J5141" s="391">
        <v>0</v>
      </c>
      <c r="K5141" s="63" t="s">
        <v>75</v>
      </c>
      <c r="L5141" s="63" t="s">
        <v>75</v>
      </c>
      <c r="M5141" s="63" t="s">
        <v>244</v>
      </c>
      <c r="N5141" s="63" t="s">
        <v>62</v>
      </c>
      <c r="O5141" s="63" t="s">
        <v>76</v>
      </c>
      <c r="P5141" s="63" t="s">
        <v>46</v>
      </c>
      <c r="Q5141" s="63" t="s">
        <v>77</v>
      </c>
    </row>
    <row r="5142" spans="1:17">
      <c r="A5142" s="63" t="s">
        <v>75</v>
      </c>
      <c r="B5142" s="63" t="s">
        <v>10</v>
      </c>
      <c r="D5142" s="390">
        <v>45413</v>
      </c>
      <c r="E5142" s="63">
        <v>5</v>
      </c>
      <c r="F5142" s="63">
        <v>2024</v>
      </c>
      <c r="G5142" s="391">
        <v>7.25</v>
      </c>
      <c r="H5142" s="391">
        <v>8.3333333333333329E-2</v>
      </c>
      <c r="I5142" s="391">
        <v>0.60416666666666663</v>
      </c>
      <c r="J5142" s="391">
        <v>0</v>
      </c>
      <c r="K5142" s="63" t="s">
        <v>75</v>
      </c>
      <c r="L5142" s="63" t="s">
        <v>75</v>
      </c>
      <c r="M5142" s="63" t="s">
        <v>244</v>
      </c>
      <c r="N5142" s="63" t="s">
        <v>62</v>
      </c>
      <c r="O5142" s="63" t="s">
        <v>76</v>
      </c>
      <c r="P5142" s="63" t="s">
        <v>46</v>
      </c>
      <c r="Q5142" s="63" t="s">
        <v>77</v>
      </c>
    </row>
    <row r="5143" spans="1:17">
      <c r="A5143" s="63" t="s">
        <v>75</v>
      </c>
      <c r="B5143" s="63" t="s">
        <v>10</v>
      </c>
      <c r="D5143" s="390">
        <v>45444</v>
      </c>
      <c r="E5143" s="63">
        <v>6</v>
      </c>
      <c r="F5143" s="63">
        <v>2024</v>
      </c>
      <c r="G5143" s="391">
        <v>7.25</v>
      </c>
      <c r="H5143" s="391">
        <v>8.3333333333333329E-2</v>
      </c>
      <c r="I5143" s="391">
        <v>0.60416666666666663</v>
      </c>
      <c r="J5143" s="391">
        <v>0</v>
      </c>
      <c r="K5143" s="63" t="s">
        <v>75</v>
      </c>
      <c r="L5143" s="63" t="s">
        <v>75</v>
      </c>
      <c r="M5143" s="63" t="s">
        <v>244</v>
      </c>
      <c r="N5143" s="63" t="s">
        <v>62</v>
      </c>
      <c r="O5143" s="63" t="s">
        <v>76</v>
      </c>
      <c r="P5143" s="63" t="s">
        <v>46</v>
      </c>
      <c r="Q5143" s="63" t="s">
        <v>77</v>
      </c>
    </row>
    <row r="5144" spans="1:17">
      <c r="A5144" s="63" t="s">
        <v>75</v>
      </c>
      <c r="B5144" s="63" t="s">
        <v>10</v>
      </c>
      <c r="D5144" s="390">
        <v>45474</v>
      </c>
      <c r="E5144" s="63">
        <v>7</v>
      </c>
      <c r="F5144" s="63">
        <v>2024</v>
      </c>
      <c r="G5144" s="391">
        <v>7.25</v>
      </c>
      <c r="H5144" s="391">
        <v>8.3333333333333329E-2</v>
      </c>
      <c r="I5144" s="391">
        <v>0.60416666666666663</v>
      </c>
      <c r="J5144" s="391">
        <v>0</v>
      </c>
      <c r="K5144" s="63" t="s">
        <v>75</v>
      </c>
      <c r="L5144" s="63" t="s">
        <v>75</v>
      </c>
      <c r="M5144" s="63" t="s">
        <v>244</v>
      </c>
      <c r="N5144" s="63" t="s">
        <v>62</v>
      </c>
      <c r="O5144" s="63" t="s">
        <v>76</v>
      </c>
      <c r="P5144" s="63" t="s">
        <v>46</v>
      </c>
      <c r="Q5144" s="63" t="s">
        <v>77</v>
      </c>
    </row>
    <row r="5145" spans="1:17">
      <c r="A5145" s="63" t="s">
        <v>75</v>
      </c>
      <c r="B5145" s="63" t="s">
        <v>10</v>
      </c>
      <c r="D5145" s="390">
        <v>45505</v>
      </c>
      <c r="E5145" s="63">
        <v>8</v>
      </c>
      <c r="F5145" s="63">
        <v>2024</v>
      </c>
      <c r="G5145" s="391">
        <v>7.25</v>
      </c>
      <c r="H5145" s="391">
        <v>8.3333333333333329E-2</v>
      </c>
      <c r="I5145" s="391">
        <v>0.60416666666666663</v>
      </c>
      <c r="J5145" s="391">
        <v>0</v>
      </c>
      <c r="K5145" s="63" t="s">
        <v>75</v>
      </c>
      <c r="L5145" s="63" t="s">
        <v>75</v>
      </c>
      <c r="M5145" s="63" t="s">
        <v>244</v>
      </c>
      <c r="N5145" s="63" t="s">
        <v>62</v>
      </c>
      <c r="O5145" s="63" t="s">
        <v>76</v>
      </c>
      <c r="P5145" s="63" t="s">
        <v>46</v>
      </c>
      <c r="Q5145" s="63" t="s">
        <v>77</v>
      </c>
    </row>
    <row r="5146" spans="1:17">
      <c r="A5146" s="63" t="s">
        <v>75</v>
      </c>
      <c r="B5146" s="63" t="s">
        <v>10</v>
      </c>
      <c r="D5146" s="390">
        <v>45536</v>
      </c>
      <c r="E5146" s="63">
        <v>9</v>
      </c>
      <c r="F5146" s="63">
        <v>2024</v>
      </c>
      <c r="G5146" s="391">
        <v>7.25</v>
      </c>
      <c r="H5146" s="391">
        <v>8.3333333333333329E-2</v>
      </c>
      <c r="J5146" s="391">
        <v>0</v>
      </c>
      <c r="K5146" s="63" t="s">
        <v>75</v>
      </c>
      <c r="L5146" s="63" t="s">
        <v>75</v>
      </c>
      <c r="M5146" s="63" t="s">
        <v>244</v>
      </c>
      <c r="N5146" s="63" t="s">
        <v>62</v>
      </c>
      <c r="O5146" s="63" t="s">
        <v>76</v>
      </c>
      <c r="P5146" s="63" t="s">
        <v>46</v>
      </c>
      <c r="Q5146" s="63" t="s">
        <v>77</v>
      </c>
    </row>
    <row r="5147" spans="1:17">
      <c r="A5147" s="63" t="s">
        <v>75</v>
      </c>
      <c r="B5147" s="63" t="s">
        <v>10</v>
      </c>
      <c r="D5147" s="390">
        <v>45566</v>
      </c>
      <c r="E5147" s="63">
        <v>10</v>
      </c>
      <c r="F5147" s="63">
        <v>2024</v>
      </c>
      <c r="G5147" s="391">
        <v>7.25</v>
      </c>
      <c r="H5147" s="391">
        <v>9.9999999999999992E-2</v>
      </c>
      <c r="J5147" s="391">
        <v>0</v>
      </c>
      <c r="K5147" s="63" t="s">
        <v>75</v>
      </c>
      <c r="L5147" s="63" t="s">
        <v>75</v>
      </c>
      <c r="M5147" s="63" t="s">
        <v>244</v>
      </c>
      <c r="N5147" s="63" t="s">
        <v>62</v>
      </c>
      <c r="O5147" s="63" t="s">
        <v>76</v>
      </c>
      <c r="P5147" s="63" t="s">
        <v>46</v>
      </c>
      <c r="Q5147" s="63" t="s">
        <v>77</v>
      </c>
    </row>
    <row r="5148" spans="1:17">
      <c r="A5148" s="63" t="s">
        <v>75</v>
      </c>
      <c r="B5148" s="63" t="s">
        <v>10</v>
      </c>
      <c r="D5148" s="390">
        <v>45597</v>
      </c>
      <c r="E5148" s="63">
        <v>11</v>
      </c>
      <c r="F5148" s="63">
        <v>2024</v>
      </c>
      <c r="G5148" s="391">
        <v>7.25</v>
      </c>
      <c r="H5148" s="391">
        <v>9.9999999999999992E-2</v>
      </c>
      <c r="J5148" s="391">
        <v>0</v>
      </c>
      <c r="K5148" s="63" t="s">
        <v>75</v>
      </c>
      <c r="L5148" s="63" t="s">
        <v>75</v>
      </c>
      <c r="M5148" s="63" t="s">
        <v>244</v>
      </c>
      <c r="N5148" s="63" t="s">
        <v>62</v>
      </c>
      <c r="O5148" s="63" t="s">
        <v>76</v>
      </c>
      <c r="P5148" s="63" t="s">
        <v>46</v>
      </c>
      <c r="Q5148" s="63" t="s">
        <v>77</v>
      </c>
    </row>
    <row r="5149" spans="1:17">
      <c r="A5149" s="63" t="s">
        <v>75</v>
      </c>
      <c r="B5149" s="63" t="s">
        <v>10</v>
      </c>
      <c r="D5149" s="390">
        <v>45627</v>
      </c>
      <c r="E5149" s="63">
        <v>12</v>
      </c>
      <c r="F5149" s="63">
        <v>2024</v>
      </c>
      <c r="G5149" s="391">
        <v>7.25</v>
      </c>
      <c r="H5149" s="391">
        <v>9.9999999999999992E-2</v>
      </c>
      <c r="J5149" s="391">
        <v>0</v>
      </c>
      <c r="K5149" s="63" t="s">
        <v>75</v>
      </c>
      <c r="L5149" s="63" t="s">
        <v>75</v>
      </c>
      <c r="M5149" s="63" t="s">
        <v>244</v>
      </c>
      <c r="N5149" s="63" t="s">
        <v>62</v>
      </c>
      <c r="O5149" s="63" t="s">
        <v>76</v>
      </c>
      <c r="P5149" s="63" t="s">
        <v>46</v>
      </c>
      <c r="Q5149" s="63" t="s">
        <v>77</v>
      </c>
    </row>
    <row r="5150" spans="1:17">
      <c r="A5150" s="63" t="s">
        <v>75</v>
      </c>
      <c r="B5150" s="63" t="s">
        <v>5</v>
      </c>
      <c r="D5150" s="390">
        <v>45292</v>
      </c>
      <c r="E5150" s="63">
        <v>1</v>
      </c>
      <c r="F5150" s="63">
        <v>2024</v>
      </c>
      <c r="G5150" s="391">
        <v>12.25</v>
      </c>
      <c r="H5150" s="391">
        <v>3.4872367136281217E-2</v>
      </c>
      <c r="I5150" s="391">
        <v>0.42718649741944492</v>
      </c>
      <c r="J5150" s="391">
        <v>0</v>
      </c>
      <c r="K5150" s="63" t="s">
        <v>75</v>
      </c>
      <c r="L5150" s="63" t="s">
        <v>75</v>
      </c>
      <c r="M5150" s="63" t="s">
        <v>244</v>
      </c>
      <c r="N5150" s="63" t="s">
        <v>62</v>
      </c>
      <c r="O5150" s="63" t="s">
        <v>76</v>
      </c>
      <c r="P5150" s="63" t="s">
        <v>46</v>
      </c>
      <c r="Q5150" s="63" t="s">
        <v>77</v>
      </c>
    </row>
    <row r="5151" spans="1:17">
      <c r="A5151" s="63" t="s">
        <v>75</v>
      </c>
      <c r="B5151" s="63" t="s">
        <v>5</v>
      </c>
      <c r="D5151" s="390">
        <v>45323</v>
      </c>
      <c r="E5151" s="63">
        <v>2</v>
      </c>
      <c r="F5151" s="63">
        <v>2024</v>
      </c>
      <c r="G5151" s="391">
        <v>12.25</v>
      </c>
      <c r="H5151" s="391">
        <v>8.2577765378713919E-2</v>
      </c>
      <c r="I5151" s="391">
        <v>1.0115776258892455</v>
      </c>
      <c r="J5151" s="391">
        <v>0</v>
      </c>
      <c r="K5151" s="63" t="s">
        <v>75</v>
      </c>
      <c r="L5151" s="63" t="s">
        <v>75</v>
      </c>
      <c r="M5151" s="63" t="s">
        <v>244</v>
      </c>
      <c r="N5151" s="63" t="s">
        <v>62</v>
      </c>
      <c r="O5151" s="63" t="s">
        <v>76</v>
      </c>
      <c r="P5151" s="63" t="s">
        <v>46</v>
      </c>
      <c r="Q5151" s="63" t="s">
        <v>77</v>
      </c>
    </row>
    <row r="5152" spans="1:17">
      <c r="A5152" s="63" t="s">
        <v>75</v>
      </c>
      <c r="B5152" s="63" t="s">
        <v>5</v>
      </c>
      <c r="D5152" s="390">
        <v>45352</v>
      </c>
      <c r="E5152" s="63">
        <v>3</v>
      </c>
      <c r="F5152" s="63">
        <v>2024</v>
      </c>
      <c r="G5152" s="391">
        <v>12.25</v>
      </c>
      <c r="H5152" s="391">
        <v>8.2577765378713919E-2</v>
      </c>
      <c r="I5152" s="391">
        <v>1.0115776258892455</v>
      </c>
      <c r="J5152" s="391">
        <v>0</v>
      </c>
      <c r="K5152" s="63" t="s">
        <v>75</v>
      </c>
      <c r="L5152" s="63" t="s">
        <v>75</v>
      </c>
      <c r="M5152" s="63" t="s">
        <v>244</v>
      </c>
      <c r="N5152" s="63" t="s">
        <v>62</v>
      </c>
      <c r="O5152" s="63" t="s">
        <v>76</v>
      </c>
      <c r="P5152" s="63" t="s">
        <v>46</v>
      </c>
      <c r="Q5152" s="63" t="s">
        <v>77</v>
      </c>
    </row>
    <row r="5153" spans="1:17">
      <c r="A5153" s="63" t="s">
        <v>75</v>
      </c>
      <c r="B5153" s="63" t="s">
        <v>5</v>
      </c>
      <c r="D5153" s="390">
        <v>45383</v>
      </c>
      <c r="E5153" s="63">
        <v>4</v>
      </c>
      <c r="F5153" s="63">
        <v>2024</v>
      </c>
      <c r="G5153" s="391">
        <v>12.25</v>
      </c>
      <c r="H5153" s="391">
        <v>8.3333333333333329E-2</v>
      </c>
      <c r="I5153" s="391">
        <v>1.0208333333333333</v>
      </c>
      <c r="J5153" s="391">
        <v>0</v>
      </c>
      <c r="K5153" s="63" t="s">
        <v>75</v>
      </c>
      <c r="L5153" s="63" t="s">
        <v>75</v>
      </c>
      <c r="M5153" s="63" t="s">
        <v>244</v>
      </c>
      <c r="N5153" s="63" t="s">
        <v>62</v>
      </c>
      <c r="O5153" s="63" t="s">
        <v>76</v>
      </c>
      <c r="P5153" s="63" t="s">
        <v>46</v>
      </c>
      <c r="Q5153" s="63" t="s">
        <v>77</v>
      </c>
    </row>
    <row r="5154" spans="1:17">
      <c r="A5154" s="63" t="s">
        <v>75</v>
      </c>
      <c r="B5154" s="63" t="s">
        <v>5</v>
      </c>
      <c r="D5154" s="390">
        <v>45413</v>
      </c>
      <c r="E5154" s="63">
        <v>5</v>
      </c>
      <c r="F5154" s="63">
        <v>2024</v>
      </c>
      <c r="G5154" s="391">
        <v>12.25</v>
      </c>
      <c r="H5154" s="391">
        <v>8.3333333333333329E-2</v>
      </c>
      <c r="I5154" s="391">
        <v>1.0208333333333333</v>
      </c>
      <c r="J5154" s="391">
        <v>0</v>
      </c>
      <c r="K5154" s="63" t="s">
        <v>75</v>
      </c>
      <c r="L5154" s="63" t="s">
        <v>75</v>
      </c>
      <c r="M5154" s="63" t="s">
        <v>244</v>
      </c>
      <c r="N5154" s="63" t="s">
        <v>62</v>
      </c>
      <c r="O5154" s="63" t="s">
        <v>76</v>
      </c>
      <c r="P5154" s="63" t="s">
        <v>46</v>
      </c>
      <c r="Q5154" s="63" t="s">
        <v>77</v>
      </c>
    </row>
    <row r="5155" spans="1:17">
      <c r="A5155" s="63" t="s">
        <v>75</v>
      </c>
      <c r="B5155" s="63" t="s">
        <v>5</v>
      </c>
      <c r="D5155" s="390">
        <v>45444</v>
      </c>
      <c r="E5155" s="63">
        <v>6</v>
      </c>
      <c r="F5155" s="63">
        <v>2024</v>
      </c>
      <c r="G5155" s="391">
        <v>12.25</v>
      </c>
      <c r="H5155" s="391">
        <v>8.3333333333333329E-2</v>
      </c>
      <c r="I5155" s="391">
        <v>1.0208333333333333</v>
      </c>
      <c r="J5155" s="391">
        <v>0</v>
      </c>
      <c r="K5155" s="63" t="s">
        <v>75</v>
      </c>
      <c r="L5155" s="63" t="s">
        <v>75</v>
      </c>
      <c r="M5155" s="63" t="s">
        <v>244</v>
      </c>
      <c r="N5155" s="63" t="s">
        <v>62</v>
      </c>
      <c r="O5155" s="63" t="s">
        <v>76</v>
      </c>
      <c r="P5155" s="63" t="s">
        <v>46</v>
      </c>
      <c r="Q5155" s="63" t="s">
        <v>77</v>
      </c>
    </row>
    <row r="5156" spans="1:17">
      <c r="A5156" s="63" t="s">
        <v>75</v>
      </c>
      <c r="B5156" s="63" t="s">
        <v>5</v>
      </c>
      <c r="D5156" s="390">
        <v>45474</v>
      </c>
      <c r="E5156" s="63">
        <v>7</v>
      </c>
      <c r="F5156" s="63">
        <v>2024</v>
      </c>
      <c r="G5156" s="391">
        <v>12.25</v>
      </c>
      <c r="H5156" s="391">
        <v>8.3333333333333329E-2</v>
      </c>
      <c r="I5156" s="391">
        <v>1.0208333333333333</v>
      </c>
      <c r="J5156" s="391">
        <v>0</v>
      </c>
      <c r="K5156" s="63" t="s">
        <v>75</v>
      </c>
      <c r="L5156" s="63" t="s">
        <v>75</v>
      </c>
      <c r="M5156" s="63" t="s">
        <v>244</v>
      </c>
      <c r="N5156" s="63" t="s">
        <v>62</v>
      </c>
      <c r="O5156" s="63" t="s">
        <v>76</v>
      </c>
      <c r="P5156" s="63" t="s">
        <v>46</v>
      </c>
      <c r="Q5156" s="63" t="s">
        <v>77</v>
      </c>
    </row>
    <row r="5157" spans="1:17">
      <c r="A5157" s="63" t="s">
        <v>75</v>
      </c>
      <c r="B5157" s="63" t="s">
        <v>5</v>
      </c>
      <c r="D5157" s="390">
        <v>45505</v>
      </c>
      <c r="E5157" s="63">
        <v>8</v>
      </c>
      <c r="F5157" s="63">
        <v>2024</v>
      </c>
      <c r="G5157" s="391">
        <v>12.25</v>
      </c>
      <c r="H5157" s="391">
        <v>8.3333333333333329E-2</v>
      </c>
      <c r="I5157" s="391">
        <v>1.0208333333333333</v>
      </c>
      <c r="J5157" s="391">
        <v>0</v>
      </c>
      <c r="K5157" s="63" t="s">
        <v>75</v>
      </c>
      <c r="L5157" s="63" t="s">
        <v>75</v>
      </c>
      <c r="M5157" s="63" t="s">
        <v>244</v>
      </c>
      <c r="N5157" s="63" t="s">
        <v>62</v>
      </c>
      <c r="O5157" s="63" t="s">
        <v>76</v>
      </c>
      <c r="P5157" s="63" t="s">
        <v>46</v>
      </c>
      <c r="Q5157" s="63" t="s">
        <v>77</v>
      </c>
    </row>
    <row r="5158" spans="1:17">
      <c r="A5158" s="63" t="s">
        <v>75</v>
      </c>
      <c r="B5158" s="63" t="s">
        <v>5</v>
      </c>
      <c r="D5158" s="390">
        <v>45536</v>
      </c>
      <c r="E5158" s="63">
        <v>9</v>
      </c>
      <c r="F5158" s="63">
        <v>2024</v>
      </c>
      <c r="G5158" s="391">
        <v>12.25</v>
      </c>
      <c r="H5158" s="391">
        <v>8.3333333333333329E-2</v>
      </c>
      <c r="J5158" s="391">
        <v>0</v>
      </c>
      <c r="K5158" s="63" t="s">
        <v>75</v>
      </c>
      <c r="L5158" s="63" t="s">
        <v>75</v>
      </c>
      <c r="M5158" s="63" t="s">
        <v>244</v>
      </c>
      <c r="N5158" s="63" t="s">
        <v>62</v>
      </c>
      <c r="O5158" s="63" t="s">
        <v>76</v>
      </c>
      <c r="P5158" s="63" t="s">
        <v>46</v>
      </c>
      <c r="Q5158" s="63" t="s">
        <v>77</v>
      </c>
    </row>
    <row r="5159" spans="1:17">
      <c r="A5159" s="63" t="s">
        <v>75</v>
      </c>
      <c r="B5159" s="63" t="s">
        <v>5</v>
      </c>
      <c r="D5159" s="390">
        <v>45566</v>
      </c>
      <c r="E5159" s="63">
        <v>10</v>
      </c>
      <c r="F5159" s="63">
        <v>2024</v>
      </c>
      <c r="G5159" s="391">
        <v>12.25</v>
      </c>
      <c r="H5159" s="391">
        <v>9.9999999999999992E-2</v>
      </c>
      <c r="J5159" s="391">
        <v>0</v>
      </c>
      <c r="K5159" s="63" t="s">
        <v>75</v>
      </c>
      <c r="L5159" s="63" t="s">
        <v>75</v>
      </c>
      <c r="M5159" s="63" t="s">
        <v>244</v>
      </c>
      <c r="N5159" s="63" t="s">
        <v>62</v>
      </c>
      <c r="O5159" s="63" t="s">
        <v>76</v>
      </c>
      <c r="P5159" s="63" t="s">
        <v>46</v>
      </c>
      <c r="Q5159" s="63" t="s">
        <v>77</v>
      </c>
    </row>
    <row r="5160" spans="1:17">
      <c r="A5160" s="63" t="s">
        <v>75</v>
      </c>
      <c r="B5160" s="63" t="s">
        <v>5</v>
      </c>
      <c r="D5160" s="390">
        <v>45597</v>
      </c>
      <c r="E5160" s="63">
        <v>11</v>
      </c>
      <c r="F5160" s="63">
        <v>2024</v>
      </c>
      <c r="G5160" s="391">
        <v>12.25</v>
      </c>
      <c r="H5160" s="391">
        <v>9.9999999999999992E-2</v>
      </c>
      <c r="J5160" s="391">
        <v>0</v>
      </c>
      <c r="K5160" s="63" t="s">
        <v>75</v>
      </c>
      <c r="L5160" s="63" t="s">
        <v>75</v>
      </c>
      <c r="M5160" s="63" t="s">
        <v>244</v>
      </c>
      <c r="N5160" s="63" t="s">
        <v>62</v>
      </c>
      <c r="O5160" s="63" t="s">
        <v>76</v>
      </c>
      <c r="P5160" s="63" t="s">
        <v>46</v>
      </c>
      <c r="Q5160" s="63" t="s">
        <v>77</v>
      </c>
    </row>
    <row r="5161" spans="1:17">
      <c r="A5161" s="63" t="s">
        <v>75</v>
      </c>
      <c r="B5161" s="63" t="s">
        <v>5</v>
      </c>
      <c r="D5161" s="390">
        <v>45627</v>
      </c>
      <c r="E5161" s="63">
        <v>12</v>
      </c>
      <c r="F5161" s="63">
        <v>2024</v>
      </c>
      <c r="G5161" s="391">
        <v>12.25</v>
      </c>
      <c r="H5161" s="391">
        <v>9.9999999999999992E-2</v>
      </c>
      <c r="J5161" s="391">
        <v>0</v>
      </c>
      <c r="K5161" s="63" t="s">
        <v>75</v>
      </c>
      <c r="L5161" s="63" t="s">
        <v>75</v>
      </c>
      <c r="M5161" s="63" t="s">
        <v>244</v>
      </c>
      <c r="N5161" s="63" t="s">
        <v>62</v>
      </c>
      <c r="O5161" s="63" t="s">
        <v>76</v>
      </c>
      <c r="P5161" s="63" t="s">
        <v>46</v>
      </c>
      <c r="Q5161" s="63" t="s">
        <v>77</v>
      </c>
    </row>
    <row r="5162" spans="1:17">
      <c r="A5162" s="63" t="s">
        <v>75</v>
      </c>
      <c r="B5162" s="63" t="s">
        <v>11</v>
      </c>
      <c r="D5162" s="390">
        <v>45292</v>
      </c>
      <c r="E5162" s="63">
        <v>1</v>
      </c>
      <c r="F5162" s="63">
        <v>2024</v>
      </c>
      <c r="G5162" s="391">
        <v>52.25</v>
      </c>
      <c r="H5162" s="391">
        <v>3.4872367136281217E-2</v>
      </c>
      <c r="I5162" s="391">
        <v>1.8220811828706935</v>
      </c>
      <c r="J5162" s="391">
        <v>12.7592</v>
      </c>
      <c r="K5162" s="63" t="s">
        <v>75</v>
      </c>
      <c r="L5162" s="63" t="s">
        <v>75</v>
      </c>
      <c r="M5162" s="63" t="s">
        <v>244</v>
      </c>
      <c r="N5162" s="63" t="s">
        <v>62</v>
      </c>
      <c r="O5162" s="63" t="s">
        <v>76</v>
      </c>
      <c r="P5162" s="63" t="s">
        <v>46</v>
      </c>
      <c r="Q5162" s="63" t="s">
        <v>77</v>
      </c>
    </row>
    <row r="5163" spans="1:17">
      <c r="A5163" s="63" t="s">
        <v>75</v>
      </c>
      <c r="B5163" s="63" t="s">
        <v>11</v>
      </c>
      <c r="D5163" s="390">
        <v>45323</v>
      </c>
      <c r="E5163" s="63">
        <v>2</v>
      </c>
      <c r="F5163" s="63">
        <v>2024</v>
      </c>
      <c r="G5163" s="391">
        <v>52.25</v>
      </c>
      <c r="H5163" s="391">
        <v>8.2577765378713919E-2</v>
      </c>
      <c r="I5163" s="391">
        <v>4.3146882410378025</v>
      </c>
      <c r="J5163" s="391">
        <v>10.8584</v>
      </c>
      <c r="K5163" s="63" t="s">
        <v>75</v>
      </c>
      <c r="L5163" s="63" t="s">
        <v>75</v>
      </c>
      <c r="M5163" s="63" t="s">
        <v>244</v>
      </c>
      <c r="N5163" s="63" t="s">
        <v>62</v>
      </c>
      <c r="O5163" s="63" t="s">
        <v>76</v>
      </c>
      <c r="P5163" s="63" t="s">
        <v>46</v>
      </c>
      <c r="Q5163" s="63" t="s">
        <v>77</v>
      </c>
    </row>
    <row r="5164" spans="1:17">
      <c r="A5164" s="63" t="s">
        <v>75</v>
      </c>
      <c r="B5164" s="63" t="s">
        <v>11</v>
      </c>
      <c r="D5164" s="390">
        <v>45352</v>
      </c>
      <c r="E5164" s="63">
        <v>3</v>
      </c>
      <c r="F5164" s="63">
        <v>2024</v>
      </c>
      <c r="G5164" s="391">
        <v>52.25</v>
      </c>
      <c r="H5164" s="391">
        <v>8.2577765378713919E-2</v>
      </c>
      <c r="I5164" s="391">
        <v>4.3146882410378025</v>
      </c>
      <c r="J5164" s="391">
        <v>10.2384</v>
      </c>
      <c r="K5164" s="63" t="s">
        <v>75</v>
      </c>
      <c r="L5164" s="63" t="s">
        <v>75</v>
      </c>
      <c r="M5164" s="63" t="s">
        <v>244</v>
      </c>
      <c r="N5164" s="63" t="s">
        <v>62</v>
      </c>
      <c r="O5164" s="63" t="s">
        <v>76</v>
      </c>
      <c r="P5164" s="63" t="s">
        <v>46</v>
      </c>
      <c r="Q5164" s="63" t="s">
        <v>77</v>
      </c>
    </row>
    <row r="5165" spans="1:17">
      <c r="A5165" s="63" t="s">
        <v>75</v>
      </c>
      <c r="B5165" s="63" t="s">
        <v>11</v>
      </c>
      <c r="D5165" s="390">
        <v>45383</v>
      </c>
      <c r="E5165" s="63">
        <v>4</v>
      </c>
      <c r="F5165" s="63">
        <v>2024</v>
      </c>
      <c r="G5165" s="391">
        <v>52.25</v>
      </c>
      <c r="H5165" s="391">
        <v>8.3333333333333329E-2</v>
      </c>
      <c r="I5165" s="391">
        <v>4.3541666666666661</v>
      </c>
      <c r="J5165" s="391">
        <v>8.2080000000000002</v>
      </c>
      <c r="K5165" s="63" t="s">
        <v>75</v>
      </c>
      <c r="L5165" s="63" t="s">
        <v>75</v>
      </c>
      <c r="M5165" s="63" t="s">
        <v>244</v>
      </c>
      <c r="N5165" s="63" t="s">
        <v>62</v>
      </c>
      <c r="O5165" s="63" t="s">
        <v>76</v>
      </c>
      <c r="P5165" s="63" t="s">
        <v>46</v>
      </c>
      <c r="Q5165" s="63" t="s">
        <v>77</v>
      </c>
    </row>
    <row r="5166" spans="1:17">
      <c r="A5166" s="63" t="s">
        <v>75</v>
      </c>
      <c r="B5166" s="63" t="s">
        <v>11</v>
      </c>
      <c r="D5166" s="390">
        <v>45413</v>
      </c>
      <c r="E5166" s="63">
        <v>5</v>
      </c>
      <c r="F5166" s="63">
        <v>2024</v>
      </c>
      <c r="G5166" s="391">
        <v>52.25</v>
      </c>
      <c r="H5166" s="391">
        <v>8.3333333333333329E-2</v>
      </c>
      <c r="I5166" s="391">
        <v>4.3541666666666661</v>
      </c>
      <c r="J5166" s="391">
        <v>4.2309999999999999</v>
      </c>
      <c r="K5166" s="63" t="s">
        <v>75</v>
      </c>
      <c r="L5166" s="63" t="s">
        <v>75</v>
      </c>
      <c r="M5166" s="63" t="s">
        <v>244</v>
      </c>
      <c r="N5166" s="63" t="s">
        <v>62</v>
      </c>
      <c r="O5166" s="63" t="s">
        <v>76</v>
      </c>
      <c r="P5166" s="63" t="s">
        <v>46</v>
      </c>
      <c r="Q5166" s="63" t="s">
        <v>77</v>
      </c>
    </row>
    <row r="5167" spans="1:17">
      <c r="A5167" s="63" t="s">
        <v>75</v>
      </c>
      <c r="B5167" s="63" t="s">
        <v>11</v>
      </c>
      <c r="D5167" s="390">
        <v>45444</v>
      </c>
      <c r="E5167" s="63">
        <v>6</v>
      </c>
      <c r="F5167" s="63">
        <v>2024</v>
      </c>
      <c r="G5167" s="391">
        <v>52.25</v>
      </c>
      <c r="H5167" s="391">
        <v>8.3333333333333329E-2</v>
      </c>
      <c r="I5167" s="391">
        <v>4.3541666666666661</v>
      </c>
      <c r="J5167" s="391">
        <v>0.86799999999999999</v>
      </c>
      <c r="K5167" s="63" t="s">
        <v>75</v>
      </c>
      <c r="L5167" s="63" t="s">
        <v>75</v>
      </c>
      <c r="M5167" s="63" t="s">
        <v>244</v>
      </c>
      <c r="N5167" s="63" t="s">
        <v>62</v>
      </c>
      <c r="O5167" s="63" t="s">
        <v>76</v>
      </c>
      <c r="P5167" s="63" t="s">
        <v>46</v>
      </c>
      <c r="Q5167" s="63" t="s">
        <v>77</v>
      </c>
    </row>
    <row r="5168" spans="1:17">
      <c r="A5168" s="63" t="s">
        <v>75</v>
      </c>
      <c r="B5168" s="63" t="s">
        <v>11</v>
      </c>
      <c r="D5168" s="390">
        <v>45474</v>
      </c>
      <c r="E5168" s="63">
        <v>7</v>
      </c>
      <c r="F5168" s="63">
        <v>2024</v>
      </c>
      <c r="G5168" s="391">
        <v>52.25</v>
      </c>
      <c r="H5168" s="391">
        <v>8.3333333333333329E-2</v>
      </c>
      <c r="I5168" s="391">
        <v>4.3541666666666661</v>
      </c>
      <c r="J5168" s="391">
        <v>21.554056800000001</v>
      </c>
      <c r="K5168" s="63" t="s">
        <v>75</v>
      </c>
      <c r="L5168" s="63" t="s">
        <v>75</v>
      </c>
      <c r="M5168" s="63" t="s">
        <v>244</v>
      </c>
      <c r="N5168" s="63" t="s">
        <v>62</v>
      </c>
      <c r="O5168" s="63" t="s">
        <v>76</v>
      </c>
      <c r="P5168" s="63" t="s">
        <v>46</v>
      </c>
      <c r="Q5168" s="63" t="s">
        <v>77</v>
      </c>
    </row>
    <row r="5169" spans="1:17">
      <c r="A5169" s="63" t="s">
        <v>75</v>
      </c>
      <c r="B5169" s="63" t="s">
        <v>11</v>
      </c>
      <c r="D5169" s="390">
        <v>45505</v>
      </c>
      <c r="E5169" s="63">
        <v>8</v>
      </c>
      <c r="F5169" s="63">
        <v>2024</v>
      </c>
      <c r="G5169" s="391">
        <v>52.25</v>
      </c>
      <c r="H5169" s="391">
        <v>8.3333333333333329E-2</v>
      </c>
      <c r="I5169" s="391">
        <v>4.3541666666666661</v>
      </c>
      <c r="J5169" s="391">
        <v>0.22</v>
      </c>
      <c r="K5169" s="63" t="s">
        <v>75</v>
      </c>
      <c r="L5169" s="63" t="s">
        <v>75</v>
      </c>
      <c r="M5169" s="63" t="s">
        <v>244</v>
      </c>
      <c r="N5169" s="63" t="s">
        <v>62</v>
      </c>
      <c r="O5169" s="63" t="s">
        <v>76</v>
      </c>
      <c r="P5169" s="63" t="s">
        <v>46</v>
      </c>
      <c r="Q5169" s="63" t="s">
        <v>77</v>
      </c>
    </row>
    <row r="5170" spans="1:17">
      <c r="A5170" s="63" t="s">
        <v>75</v>
      </c>
      <c r="B5170" s="63" t="s">
        <v>11</v>
      </c>
      <c r="D5170" s="390">
        <v>45536</v>
      </c>
      <c r="E5170" s="63">
        <v>9</v>
      </c>
      <c r="F5170" s="63">
        <v>2024</v>
      </c>
      <c r="G5170" s="391">
        <v>52.25</v>
      </c>
      <c r="H5170" s="391">
        <v>8.3333333333333329E-2</v>
      </c>
      <c r="J5170" s="391">
        <v>0.76</v>
      </c>
      <c r="K5170" s="63" t="s">
        <v>75</v>
      </c>
      <c r="L5170" s="63" t="s">
        <v>75</v>
      </c>
      <c r="M5170" s="63" t="s">
        <v>244</v>
      </c>
      <c r="N5170" s="63" t="s">
        <v>62</v>
      </c>
      <c r="O5170" s="63" t="s">
        <v>76</v>
      </c>
      <c r="P5170" s="63" t="s">
        <v>46</v>
      </c>
      <c r="Q5170" s="63" t="s">
        <v>77</v>
      </c>
    </row>
    <row r="5171" spans="1:17">
      <c r="A5171" s="63" t="s">
        <v>75</v>
      </c>
      <c r="B5171" s="63" t="s">
        <v>11</v>
      </c>
      <c r="D5171" s="390">
        <v>45566</v>
      </c>
      <c r="E5171" s="63">
        <v>10</v>
      </c>
      <c r="F5171" s="63">
        <v>2024</v>
      </c>
      <c r="G5171" s="391">
        <v>52.25</v>
      </c>
      <c r="H5171" s="391">
        <v>9.9999999999999992E-2</v>
      </c>
      <c r="J5171" s="391">
        <v>0.76</v>
      </c>
      <c r="K5171" s="63" t="s">
        <v>75</v>
      </c>
      <c r="L5171" s="63" t="s">
        <v>75</v>
      </c>
      <c r="M5171" s="63" t="s">
        <v>244</v>
      </c>
      <c r="N5171" s="63" t="s">
        <v>62</v>
      </c>
      <c r="O5171" s="63" t="s">
        <v>76</v>
      </c>
      <c r="P5171" s="63" t="s">
        <v>46</v>
      </c>
      <c r="Q5171" s="63" t="s">
        <v>77</v>
      </c>
    </row>
    <row r="5172" spans="1:17">
      <c r="A5172" s="63" t="s">
        <v>75</v>
      </c>
      <c r="B5172" s="63" t="s">
        <v>11</v>
      </c>
      <c r="D5172" s="390">
        <v>45597</v>
      </c>
      <c r="E5172" s="63">
        <v>11</v>
      </c>
      <c r="F5172" s="63">
        <v>2024</v>
      </c>
      <c r="G5172" s="391">
        <v>52.25</v>
      </c>
      <c r="H5172" s="391">
        <v>9.9999999999999992E-2</v>
      </c>
      <c r="J5172" s="391">
        <v>0</v>
      </c>
      <c r="K5172" s="63" t="s">
        <v>75</v>
      </c>
      <c r="L5172" s="63" t="s">
        <v>75</v>
      </c>
      <c r="M5172" s="63" t="s">
        <v>244</v>
      </c>
      <c r="N5172" s="63" t="s">
        <v>62</v>
      </c>
      <c r="O5172" s="63" t="s">
        <v>76</v>
      </c>
      <c r="P5172" s="63" t="s">
        <v>46</v>
      </c>
      <c r="Q5172" s="63" t="s">
        <v>77</v>
      </c>
    </row>
    <row r="5173" spans="1:17">
      <c r="A5173" s="63" t="s">
        <v>75</v>
      </c>
      <c r="B5173" s="63" t="s">
        <v>11</v>
      </c>
      <c r="D5173" s="390">
        <v>45627</v>
      </c>
      <c r="E5173" s="63">
        <v>12</v>
      </c>
      <c r="F5173" s="63">
        <v>2024</v>
      </c>
      <c r="G5173" s="391">
        <v>52.25</v>
      </c>
      <c r="H5173" s="391">
        <v>9.9999999999999992E-2</v>
      </c>
      <c r="J5173" s="391">
        <v>0</v>
      </c>
      <c r="K5173" s="63" t="s">
        <v>75</v>
      </c>
      <c r="L5173" s="63" t="s">
        <v>75</v>
      </c>
      <c r="M5173" s="63" t="s">
        <v>244</v>
      </c>
      <c r="N5173" s="63" t="s">
        <v>62</v>
      </c>
      <c r="O5173" s="63" t="s">
        <v>76</v>
      </c>
      <c r="P5173" s="63" t="s">
        <v>46</v>
      </c>
      <c r="Q5173" s="63" t="s">
        <v>77</v>
      </c>
    </row>
    <row r="5174" spans="1:17">
      <c r="A5174" s="63" t="s">
        <v>75</v>
      </c>
      <c r="B5174" s="63" t="s">
        <v>12</v>
      </c>
      <c r="D5174" s="390">
        <v>45292</v>
      </c>
      <c r="E5174" s="63">
        <v>1</v>
      </c>
      <c r="F5174" s="63">
        <v>2024</v>
      </c>
      <c r="G5174" s="391">
        <v>6.25</v>
      </c>
      <c r="H5174" s="391">
        <v>3.4872367136281217E-2</v>
      </c>
      <c r="I5174" s="391">
        <v>0.21795229460175761</v>
      </c>
      <c r="J5174" s="391">
        <v>0</v>
      </c>
      <c r="K5174" s="63" t="s">
        <v>75</v>
      </c>
      <c r="L5174" s="63" t="s">
        <v>75</v>
      </c>
      <c r="M5174" s="63" t="s">
        <v>244</v>
      </c>
      <c r="N5174" s="63" t="s">
        <v>62</v>
      </c>
      <c r="O5174" s="63" t="s">
        <v>76</v>
      </c>
      <c r="P5174" s="63" t="s">
        <v>46</v>
      </c>
      <c r="Q5174" s="63" t="s">
        <v>77</v>
      </c>
    </row>
    <row r="5175" spans="1:17">
      <c r="A5175" s="63" t="s">
        <v>75</v>
      </c>
      <c r="B5175" s="63" t="s">
        <v>12</v>
      </c>
      <c r="D5175" s="390">
        <v>45323</v>
      </c>
      <c r="E5175" s="63">
        <v>2</v>
      </c>
      <c r="F5175" s="63">
        <v>2024</v>
      </c>
      <c r="G5175" s="391">
        <v>6.25</v>
      </c>
      <c r="H5175" s="391">
        <v>8.2577765378713919E-2</v>
      </c>
      <c r="I5175" s="391">
        <v>0.51611103361696198</v>
      </c>
      <c r="J5175" s="391">
        <v>0</v>
      </c>
      <c r="K5175" s="63" t="s">
        <v>75</v>
      </c>
      <c r="L5175" s="63" t="s">
        <v>75</v>
      </c>
      <c r="M5175" s="63" t="s">
        <v>244</v>
      </c>
      <c r="N5175" s="63" t="s">
        <v>62</v>
      </c>
      <c r="O5175" s="63" t="s">
        <v>76</v>
      </c>
      <c r="P5175" s="63" t="s">
        <v>46</v>
      </c>
      <c r="Q5175" s="63" t="s">
        <v>77</v>
      </c>
    </row>
    <row r="5176" spans="1:17">
      <c r="A5176" s="63" t="s">
        <v>75</v>
      </c>
      <c r="B5176" s="63" t="s">
        <v>12</v>
      </c>
      <c r="D5176" s="390">
        <v>45352</v>
      </c>
      <c r="E5176" s="63">
        <v>3</v>
      </c>
      <c r="F5176" s="63">
        <v>2024</v>
      </c>
      <c r="G5176" s="391">
        <v>6.25</v>
      </c>
      <c r="H5176" s="391">
        <v>8.2577765378713919E-2</v>
      </c>
      <c r="I5176" s="391">
        <v>0.51611103361696198</v>
      </c>
      <c r="J5176" s="391">
        <v>0</v>
      </c>
      <c r="K5176" s="63" t="s">
        <v>75</v>
      </c>
      <c r="L5176" s="63" t="s">
        <v>75</v>
      </c>
      <c r="M5176" s="63" t="s">
        <v>244</v>
      </c>
      <c r="N5176" s="63" t="s">
        <v>62</v>
      </c>
      <c r="O5176" s="63" t="s">
        <v>76</v>
      </c>
      <c r="P5176" s="63" t="s">
        <v>46</v>
      </c>
      <c r="Q5176" s="63" t="s">
        <v>77</v>
      </c>
    </row>
    <row r="5177" spans="1:17">
      <c r="A5177" s="63" t="s">
        <v>75</v>
      </c>
      <c r="B5177" s="63" t="s">
        <v>12</v>
      </c>
      <c r="D5177" s="390">
        <v>45383</v>
      </c>
      <c r="E5177" s="63">
        <v>4</v>
      </c>
      <c r="F5177" s="63">
        <v>2024</v>
      </c>
      <c r="G5177" s="391">
        <v>6.25</v>
      </c>
      <c r="H5177" s="391">
        <v>8.3333333333333329E-2</v>
      </c>
      <c r="I5177" s="391">
        <v>0.52083333333333326</v>
      </c>
      <c r="J5177" s="391">
        <v>0</v>
      </c>
      <c r="K5177" s="63" t="s">
        <v>75</v>
      </c>
      <c r="L5177" s="63" t="s">
        <v>75</v>
      </c>
      <c r="M5177" s="63" t="s">
        <v>244</v>
      </c>
      <c r="N5177" s="63" t="s">
        <v>62</v>
      </c>
      <c r="O5177" s="63" t="s">
        <v>76</v>
      </c>
      <c r="P5177" s="63" t="s">
        <v>46</v>
      </c>
      <c r="Q5177" s="63" t="s">
        <v>77</v>
      </c>
    </row>
    <row r="5178" spans="1:17">
      <c r="A5178" s="63" t="s">
        <v>75</v>
      </c>
      <c r="B5178" s="63" t="s">
        <v>12</v>
      </c>
      <c r="D5178" s="390">
        <v>45413</v>
      </c>
      <c r="E5178" s="63">
        <v>5</v>
      </c>
      <c r="F5178" s="63">
        <v>2024</v>
      </c>
      <c r="G5178" s="391">
        <v>6.25</v>
      </c>
      <c r="H5178" s="391">
        <v>8.3333333333333329E-2</v>
      </c>
      <c r="I5178" s="391">
        <v>0.52083333333333326</v>
      </c>
      <c r="J5178" s="391">
        <v>0</v>
      </c>
      <c r="K5178" s="63" t="s">
        <v>75</v>
      </c>
      <c r="L5178" s="63" t="s">
        <v>75</v>
      </c>
      <c r="M5178" s="63" t="s">
        <v>244</v>
      </c>
      <c r="N5178" s="63" t="s">
        <v>62</v>
      </c>
      <c r="O5178" s="63" t="s">
        <v>76</v>
      </c>
      <c r="P5178" s="63" t="s">
        <v>46</v>
      </c>
      <c r="Q5178" s="63" t="s">
        <v>77</v>
      </c>
    </row>
    <row r="5179" spans="1:17">
      <c r="A5179" s="63" t="s">
        <v>75</v>
      </c>
      <c r="B5179" s="63" t="s">
        <v>12</v>
      </c>
      <c r="D5179" s="390">
        <v>45444</v>
      </c>
      <c r="E5179" s="63">
        <v>6</v>
      </c>
      <c r="F5179" s="63">
        <v>2024</v>
      </c>
      <c r="G5179" s="391">
        <v>6.25</v>
      </c>
      <c r="H5179" s="391">
        <v>8.3333333333333329E-2</v>
      </c>
      <c r="I5179" s="391">
        <v>0.52083333333333326</v>
      </c>
      <c r="J5179" s="391">
        <v>6.85</v>
      </c>
      <c r="K5179" s="63" t="s">
        <v>75</v>
      </c>
      <c r="L5179" s="63" t="s">
        <v>75</v>
      </c>
      <c r="M5179" s="63" t="s">
        <v>244</v>
      </c>
      <c r="N5179" s="63" t="s">
        <v>62</v>
      </c>
      <c r="O5179" s="63" t="s">
        <v>76</v>
      </c>
      <c r="P5179" s="63" t="s">
        <v>46</v>
      </c>
      <c r="Q5179" s="63" t="s">
        <v>77</v>
      </c>
    </row>
    <row r="5180" spans="1:17">
      <c r="A5180" s="63" t="s">
        <v>75</v>
      </c>
      <c r="B5180" s="63" t="s">
        <v>12</v>
      </c>
      <c r="D5180" s="390">
        <v>45474</v>
      </c>
      <c r="E5180" s="63">
        <v>7</v>
      </c>
      <c r="F5180" s="63">
        <v>2024</v>
      </c>
      <c r="G5180" s="391">
        <v>6.25</v>
      </c>
      <c r="H5180" s="391">
        <v>8.3333333333333329E-2</v>
      </c>
      <c r="I5180" s="391">
        <v>0.52083333333333326</v>
      </c>
      <c r="J5180" s="391">
        <v>0.69</v>
      </c>
      <c r="K5180" s="63" t="s">
        <v>75</v>
      </c>
      <c r="L5180" s="63" t="s">
        <v>75</v>
      </c>
      <c r="M5180" s="63" t="s">
        <v>244</v>
      </c>
      <c r="N5180" s="63" t="s">
        <v>62</v>
      </c>
      <c r="O5180" s="63" t="s">
        <v>76</v>
      </c>
      <c r="P5180" s="63" t="s">
        <v>46</v>
      </c>
      <c r="Q5180" s="63" t="s">
        <v>77</v>
      </c>
    </row>
    <row r="5181" spans="1:17">
      <c r="A5181" s="63" t="s">
        <v>75</v>
      </c>
      <c r="B5181" s="63" t="s">
        <v>12</v>
      </c>
      <c r="D5181" s="390">
        <v>45505</v>
      </c>
      <c r="E5181" s="63">
        <v>8</v>
      </c>
      <c r="F5181" s="63">
        <v>2024</v>
      </c>
      <c r="G5181" s="391">
        <v>6.25</v>
      </c>
      <c r="H5181" s="391">
        <v>8.3333333333333329E-2</v>
      </c>
      <c r="I5181" s="391">
        <v>0.52083333333333326</v>
      </c>
      <c r="J5181" s="391">
        <v>0.69</v>
      </c>
      <c r="K5181" s="63" t="s">
        <v>75</v>
      </c>
      <c r="L5181" s="63" t="s">
        <v>75</v>
      </c>
      <c r="M5181" s="63" t="s">
        <v>244</v>
      </c>
      <c r="N5181" s="63" t="s">
        <v>62</v>
      </c>
      <c r="O5181" s="63" t="s">
        <v>76</v>
      </c>
      <c r="P5181" s="63" t="s">
        <v>46</v>
      </c>
      <c r="Q5181" s="63" t="s">
        <v>77</v>
      </c>
    </row>
    <row r="5182" spans="1:17">
      <c r="A5182" s="63" t="s">
        <v>75</v>
      </c>
      <c r="B5182" s="63" t="s">
        <v>12</v>
      </c>
      <c r="D5182" s="390">
        <v>45536</v>
      </c>
      <c r="E5182" s="63">
        <v>9</v>
      </c>
      <c r="F5182" s="63">
        <v>2024</v>
      </c>
      <c r="G5182" s="391">
        <v>6.25</v>
      </c>
      <c r="H5182" s="391">
        <v>8.3333333333333329E-2</v>
      </c>
      <c r="J5182" s="391">
        <v>0.69</v>
      </c>
      <c r="K5182" s="63" t="s">
        <v>75</v>
      </c>
      <c r="L5182" s="63" t="s">
        <v>75</v>
      </c>
      <c r="M5182" s="63" t="s">
        <v>244</v>
      </c>
      <c r="N5182" s="63" t="s">
        <v>62</v>
      </c>
      <c r="O5182" s="63" t="s">
        <v>76</v>
      </c>
      <c r="P5182" s="63" t="s">
        <v>46</v>
      </c>
      <c r="Q5182" s="63" t="s">
        <v>77</v>
      </c>
    </row>
    <row r="5183" spans="1:17">
      <c r="A5183" s="63" t="s">
        <v>75</v>
      </c>
      <c r="B5183" s="63" t="s">
        <v>12</v>
      </c>
      <c r="D5183" s="390">
        <v>45566</v>
      </c>
      <c r="E5183" s="63">
        <v>10</v>
      </c>
      <c r="F5183" s="63">
        <v>2024</v>
      </c>
      <c r="G5183" s="391">
        <v>6.25</v>
      </c>
      <c r="H5183" s="391">
        <v>9.9999999999999992E-2</v>
      </c>
      <c r="J5183" s="391">
        <v>0.69</v>
      </c>
      <c r="K5183" s="63" t="s">
        <v>75</v>
      </c>
      <c r="L5183" s="63" t="s">
        <v>75</v>
      </c>
      <c r="M5183" s="63" t="s">
        <v>244</v>
      </c>
      <c r="N5183" s="63" t="s">
        <v>62</v>
      </c>
      <c r="O5183" s="63" t="s">
        <v>76</v>
      </c>
      <c r="P5183" s="63" t="s">
        <v>46</v>
      </c>
      <c r="Q5183" s="63" t="s">
        <v>77</v>
      </c>
    </row>
    <row r="5184" spans="1:17">
      <c r="A5184" s="63" t="s">
        <v>75</v>
      </c>
      <c r="B5184" s="63" t="s">
        <v>12</v>
      </c>
      <c r="D5184" s="390">
        <v>45597</v>
      </c>
      <c r="E5184" s="63">
        <v>11</v>
      </c>
      <c r="F5184" s="63">
        <v>2024</v>
      </c>
      <c r="G5184" s="391">
        <v>6.25</v>
      </c>
      <c r="H5184" s="391">
        <v>9.9999999999999992E-2</v>
      </c>
      <c r="J5184" s="391">
        <v>0</v>
      </c>
      <c r="K5184" s="63" t="s">
        <v>75</v>
      </c>
      <c r="L5184" s="63" t="s">
        <v>75</v>
      </c>
      <c r="M5184" s="63" t="s">
        <v>244</v>
      </c>
      <c r="N5184" s="63" t="s">
        <v>62</v>
      </c>
      <c r="O5184" s="63" t="s">
        <v>76</v>
      </c>
      <c r="P5184" s="63" t="s">
        <v>46</v>
      </c>
      <c r="Q5184" s="63" t="s">
        <v>77</v>
      </c>
    </row>
    <row r="5185" spans="1:17">
      <c r="A5185" s="63" t="s">
        <v>75</v>
      </c>
      <c r="B5185" s="63" t="s">
        <v>12</v>
      </c>
      <c r="D5185" s="390">
        <v>45627</v>
      </c>
      <c r="E5185" s="63">
        <v>12</v>
      </c>
      <c r="F5185" s="63">
        <v>2024</v>
      </c>
      <c r="G5185" s="391">
        <v>6.25</v>
      </c>
      <c r="H5185" s="391">
        <v>9.9999999999999992E-2</v>
      </c>
      <c r="J5185" s="391">
        <v>0</v>
      </c>
      <c r="K5185" s="63" t="s">
        <v>75</v>
      </c>
      <c r="L5185" s="63" t="s">
        <v>75</v>
      </c>
      <c r="M5185" s="63" t="s">
        <v>244</v>
      </c>
      <c r="N5185" s="63" t="s">
        <v>62</v>
      </c>
      <c r="O5185" s="63" t="s">
        <v>76</v>
      </c>
      <c r="P5185" s="63" t="s">
        <v>46</v>
      </c>
      <c r="Q5185" s="63" t="s">
        <v>77</v>
      </c>
    </row>
    <row r="5186" spans="1:17">
      <c r="A5186" s="63" t="s">
        <v>75</v>
      </c>
      <c r="B5186" s="63" t="s">
        <v>15</v>
      </c>
      <c r="D5186" s="390">
        <v>45292</v>
      </c>
      <c r="E5186" s="63">
        <v>1</v>
      </c>
      <c r="F5186" s="63">
        <v>2024</v>
      </c>
      <c r="G5186" s="391">
        <v>0</v>
      </c>
      <c r="H5186" s="391">
        <v>3.4872367136281217E-2</v>
      </c>
      <c r="I5186" s="391">
        <v>0</v>
      </c>
      <c r="J5186" s="391">
        <v>0</v>
      </c>
      <c r="K5186" s="63" t="s">
        <v>75</v>
      </c>
      <c r="L5186" s="63" t="s">
        <v>75</v>
      </c>
      <c r="M5186" s="63" t="s">
        <v>244</v>
      </c>
      <c r="N5186" s="63" t="s">
        <v>62</v>
      </c>
      <c r="O5186" s="63" t="s">
        <v>76</v>
      </c>
      <c r="P5186" s="63" t="s">
        <v>46</v>
      </c>
      <c r="Q5186" s="63" t="s">
        <v>77</v>
      </c>
    </row>
    <row r="5187" spans="1:17">
      <c r="A5187" s="63" t="s">
        <v>75</v>
      </c>
      <c r="B5187" s="63" t="s">
        <v>15</v>
      </c>
      <c r="D5187" s="390">
        <v>45323</v>
      </c>
      <c r="E5187" s="63">
        <v>2</v>
      </c>
      <c r="F5187" s="63">
        <v>2024</v>
      </c>
      <c r="G5187" s="391">
        <v>0</v>
      </c>
      <c r="H5187" s="391">
        <v>8.2577765378713919E-2</v>
      </c>
      <c r="I5187" s="391">
        <v>0</v>
      </c>
      <c r="J5187" s="391">
        <v>0</v>
      </c>
      <c r="K5187" s="63" t="s">
        <v>75</v>
      </c>
      <c r="L5187" s="63" t="s">
        <v>75</v>
      </c>
      <c r="M5187" s="63" t="s">
        <v>244</v>
      </c>
      <c r="N5187" s="63" t="s">
        <v>62</v>
      </c>
      <c r="O5187" s="63" t="s">
        <v>76</v>
      </c>
      <c r="P5187" s="63" t="s">
        <v>46</v>
      </c>
      <c r="Q5187" s="63" t="s">
        <v>77</v>
      </c>
    </row>
    <row r="5188" spans="1:17">
      <c r="A5188" s="63" t="s">
        <v>75</v>
      </c>
      <c r="B5188" s="63" t="s">
        <v>15</v>
      </c>
      <c r="D5188" s="390">
        <v>45352</v>
      </c>
      <c r="E5188" s="63">
        <v>3</v>
      </c>
      <c r="F5188" s="63">
        <v>2024</v>
      </c>
      <c r="G5188" s="391">
        <v>0</v>
      </c>
      <c r="H5188" s="391">
        <v>8.2577765378713919E-2</v>
      </c>
      <c r="I5188" s="391">
        <v>0</v>
      </c>
      <c r="J5188" s="391">
        <v>0</v>
      </c>
      <c r="K5188" s="63" t="s">
        <v>75</v>
      </c>
      <c r="L5188" s="63" t="s">
        <v>75</v>
      </c>
      <c r="M5188" s="63" t="s">
        <v>244</v>
      </c>
      <c r="N5188" s="63" t="s">
        <v>62</v>
      </c>
      <c r="O5188" s="63" t="s">
        <v>76</v>
      </c>
      <c r="P5188" s="63" t="s">
        <v>46</v>
      </c>
      <c r="Q5188" s="63" t="s">
        <v>77</v>
      </c>
    </row>
    <row r="5189" spans="1:17">
      <c r="A5189" s="63" t="s">
        <v>75</v>
      </c>
      <c r="B5189" s="63" t="s">
        <v>15</v>
      </c>
      <c r="D5189" s="390">
        <v>45383</v>
      </c>
      <c r="E5189" s="63">
        <v>4</v>
      </c>
      <c r="F5189" s="63">
        <v>2024</v>
      </c>
      <c r="G5189" s="391">
        <v>0</v>
      </c>
      <c r="H5189" s="391">
        <v>8.3333333333333329E-2</v>
      </c>
      <c r="I5189" s="391">
        <v>0</v>
      </c>
      <c r="J5189" s="391">
        <v>0</v>
      </c>
      <c r="K5189" s="63" t="s">
        <v>75</v>
      </c>
      <c r="L5189" s="63" t="s">
        <v>75</v>
      </c>
      <c r="M5189" s="63" t="s">
        <v>244</v>
      </c>
      <c r="N5189" s="63" t="s">
        <v>62</v>
      </c>
      <c r="O5189" s="63" t="s">
        <v>76</v>
      </c>
      <c r="P5189" s="63" t="s">
        <v>46</v>
      </c>
      <c r="Q5189" s="63" t="s">
        <v>77</v>
      </c>
    </row>
    <row r="5190" spans="1:17">
      <c r="A5190" s="63" t="s">
        <v>75</v>
      </c>
      <c r="B5190" s="63" t="s">
        <v>15</v>
      </c>
      <c r="D5190" s="390">
        <v>45413</v>
      </c>
      <c r="E5190" s="63">
        <v>5</v>
      </c>
      <c r="F5190" s="63">
        <v>2024</v>
      </c>
      <c r="G5190" s="391">
        <v>0</v>
      </c>
      <c r="H5190" s="391">
        <v>8.3333333333333329E-2</v>
      </c>
      <c r="I5190" s="391">
        <v>0</v>
      </c>
      <c r="J5190" s="391">
        <v>0</v>
      </c>
      <c r="K5190" s="63" t="s">
        <v>75</v>
      </c>
      <c r="L5190" s="63" t="s">
        <v>75</v>
      </c>
      <c r="M5190" s="63" t="s">
        <v>244</v>
      </c>
      <c r="N5190" s="63" t="s">
        <v>62</v>
      </c>
      <c r="O5190" s="63" t="s">
        <v>76</v>
      </c>
      <c r="P5190" s="63" t="s">
        <v>46</v>
      </c>
      <c r="Q5190" s="63" t="s">
        <v>77</v>
      </c>
    </row>
    <row r="5191" spans="1:17">
      <c r="A5191" s="63" t="s">
        <v>75</v>
      </c>
      <c r="B5191" s="63" t="s">
        <v>15</v>
      </c>
      <c r="D5191" s="390">
        <v>45444</v>
      </c>
      <c r="E5191" s="63">
        <v>6</v>
      </c>
      <c r="F5191" s="63">
        <v>2024</v>
      </c>
      <c r="G5191" s="391">
        <v>0</v>
      </c>
      <c r="H5191" s="391">
        <v>8.3333333333333329E-2</v>
      </c>
      <c r="I5191" s="391">
        <v>0</v>
      </c>
      <c r="J5191" s="391">
        <v>0</v>
      </c>
      <c r="K5191" s="63" t="s">
        <v>75</v>
      </c>
      <c r="L5191" s="63" t="s">
        <v>75</v>
      </c>
      <c r="M5191" s="63" t="s">
        <v>244</v>
      </c>
      <c r="N5191" s="63" t="s">
        <v>62</v>
      </c>
      <c r="O5191" s="63" t="s">
        <v>76</v>
      </c>
      <c r="P5191" s="63" t="s">
        <v>46</v>
      </c>
      <c r="Q5191" s="63" t="s">
        <v>77</v>
      </c>
    </row>
    <row r="5192" spans="1:17">
      <c r="A5192" s="63" t="s">
        <v>75</v>
      </c>
      <c r="B5192" s="63" t="s">
        <v>15</v>
      </c>
      <c r="D5192" s="390">
        <v>45474</v>
      </c>
      <c r="E5192" s="63">
        <v>7</v>
      </c>
      <c r="F5192" s="63">
        <v>2024</v>
      </c>
      <c r="G5192" s="391">
        <v>0</v>
      </c>
      <c r="H5192" s="391">
        <v>8.3333333333333329E-2</v>
      </c>
      <c r="I5192" s="391">
        <v>0</v>
      </c>
      <c r="J5192" s="391">
        <v>0</v>
      </c>
      <c r="K5192" s="63" t="s">
        <v>75</v>
      </c>
      <c r="L5192" s="63" t="s">
        <v>75</v>
      </c>
      <c r="M5192" s="63" t="s">
        <v>244</v>
      </c>
      <c r="N5192" s="63" t="s">
        <v>62</v>
      </c>
      <c r="O5192" s="63" t="s">
        <v>76</v>
      </c>
      <c r="P5192" s="63" t="s">
        <v>46</v>
      </c>
      <c r="Q5192" s="63" t="s">
        <v>77</v>
      </c>
    </row>
    <row r="5193" spans="1:17">
      <c r="A5193" s="63" t="s">
        <v>75</v>
      </c>
      <c r="B5193" s="63" t="s">
        <v>15</v>
      </c>
      <c r="D5193" s="390">
        <v>45505</v>
      </c>
      <c r="E5193" s="63">
        <v>8</v>
      </c>
      <c r="F5193" s="63">
        <v>2024</v>
      </c>
      <c r="G5193" s="391">
        <v>0</v>
      </c>
      <c r="H5193" s="391">
        <v>8.3333333333333329E-2</v>
      </c>
      <c r="I5193" s="391">
        <v>0</v>
      </c>
      <c r="J5193" s="391">
        <v>0</v>
      </c>
      <c r="K5193" s="63" t="s">
        <v>75</v>
      </c>
      <c r="L5193" s="63" t="s">
        <v>75</v>
      </c>
      <c r="M5193" s="63" t="s">
        <v>244</v>
      </c>
      <c r="N5193" s="63" t="s">
        <v>62</v>
      </c>
      <c r="O5193" s="63" t="s">
        <v>76</v>
      </c>
      <c r="P5193" s="63" t="s">
        <v>46</v>
      </c>
      <c r="Q5193" s="63" t="s">
        <v>77</v>
      </c>
    </row>
    <row r="5194" spans="1:17">
      <c r="A5194" s="63" t="s">
        <v>75</v>
      </c>
      <c r="B5194" s="63" t="s">
        <v>15</v>
      </c>
      <c r="D5194" s="390">
        <v>45536</v>
      </c>
      <c r="E5194" s="63">
        <v>9</v>
      </c>
      <c r="F5194" s="63">
        <v>2024</v>
      </c>
      <c r="G5194" s="391">
        <v>0</v>
      </c>
      <c r="H5194" s="391">
        <v>8.3333333333333329E-2</v>
      </c>
      <c r="J5194" s="391">
        <v>0</v>
      </c>
      <c r="K5194" s="63" t="s">
        <v>75</v>
      </c>
      <c r="L5194" s="63" t="s">
        <v>75</v>
      </c>
      <c r="M5194" s="63" t="s">
        <v>244</v>
      </c>
      <c r="N5194" s="63" t="s">
        <v>62</v>
      </c>
      <c r="O5194" s="63" t="s">
        <v>76</v>
      </c>
      <c r="P5194" s="63" t="s">
        <v>46</v>
      </c>
      <c r="Q5194" s="63" t="s">
        <v>77</v>
      </c>
    </row>
    <row r="5195" spans="1:17">
      <c r="A5195" s="63" t="s">
        <v>75</v>
      </c>
      <c r="B5195" s="63" t="s">
        <v>15</v>
      </c>
      <c r="D5195" s="390">
        <v>45566</v>
      </c>
      <c r="E5195" s="63">
        <v>10</v>
      </c>
      <c r="F5195" s="63">
        <v>2024</v>
      </c>
      <c r="G5195" s="391">
        <v>0</v>
      </c>
      <c r="H5195" s="391">
        <v>9.9999999999999992E-2</v>
      </c>
      <c r="J5195" s="391">
        <v>0</v>
      </c>
      <c r="K5195" s="63" t="s">
        <v>75</v>
      </c>
      <c r="L5195" s="63" t="s">
        <v>75</v>
      </c>
      <c r="M5195" s="63" t="s">
        <v>244</v>
      </c>
      <c r="N5195" s="63" t="s">
        <v>62</v>
      </c>
      <c r="O5195" s="63" t="s">
        <v>76</v>
      </c>
      <c r="P5195" s="63" t="s">
        <v>46</v>
      </c>
      <c r="Q5195" s="63" t="s">
        <v>77</v>
      </c>
    </row>
    <row r="5196" spans="1:17">
      <c r="A5196" s="63" t="s">
        <v>75</v>
      </c>
      <c r="B5196" s="63" t="s">
        <v>15</v>
      </c>
      <c r="D5196" s="390">
        <v>45597</v>
      </c>
      <c r="E5196" s="63">
        <v>11</v>
      </c>
      <c r="F5196" s="63">
        <v>2024</v>
      </c>
      <c r="G5196" s="391">
        <v>0</v>
      </c>
      <c r="H5196" s="391">
        <v>9.9999999999999992E-2</v>
      </c>
      <c r="J5196" s="391">
        <v>0</v>
      </c>
      <c r="K5196" s="63" t="s">
        <v>75</v>
      </c>
      <c r="L5196" s="63" t="s">
        <v>75</v>
      </c>
      <c r="M5196" s="63" t="s">
        <v>244</v>
      </c>
      <c r="N5196" s="63" t="s">
        <v>62</v>
      </c>
      <c r="O5196" s="63" t="s">
        <v>76</v>
      </c>
      <c r="P5196" s="63" t="s">
        <v>46</v>
      </c>
      <c r="Q5196" s="63" t="s">
        <v>77</v>
      </c>
    </row>
    <row r="5197" spans="1:17">
      <c r="A5197" s="63" t="s">
        <v>75</v>
      </c>
      <c r="B5197" s="63" t="s">
        <v>15</v>
      </c>
      <c r="D5197" s="390">
        <v>45627</v>
      </c>
      <c r="E5197" s="63">
        <v>12</v>
      </c>
      <c r="F5197" s="63">
        <v>2024</v>
      </c>
      <c r="G5197" s="391">
        <v>0</v>
      </c>
      <c r="H5197" s="391">
        <v>9.9999999999999992E-2</v>
      </c>
      <c r="J5197" s="391">
        <v>0</v>
      </c>
      <c r="K5197" s="63" t="s">
        <v>75</v>
      </c>
      <c r="L5197" s="63" t="s">
        <v>75</v>
      </c>
      <c r="M5197" s="63" t="s">
        <v>244</v>
      </c>
      <c r="N5197" s="63" t="s">
        <v>62</v>
      </c>
      <c r="O5197" s="63" t="s">
        <v>76</v>
      </c>
      <c r="P5197" s="63" t="s">
        <v>46</v>
      </c>
      <c r="Q5197" s="63" t="s">
        <v>77</v>
      </c>
    </row>
    <row r="5198" spans="1:17">
      <c r="A5198" s="63" t="s">
        <v>75</v>
      </c>
      <c r="B5198" s="63" t="s">
        <v>16</v>
      </c>
      <c r="D5198" s="390">
        <v>45292</v>
      </c>
      <c r="E5198" s="63">
        <v>1</v>
      </c>
      <c r="F5198" s="63">
        <v>2024</v>
      </c>
      <c r="G5198" s="391">
        <v>32.25</v>
      </c>
      <c r="H5198" s="391">
        <v>3.4872367136281217E-2</v>
      </c>
      <c r="I5198" s="391">
        <v>1.1246338401450693</v>
      </c>
      <c r="J5198" s="391">
        <v>0</v>
      </c>
      <c r="K5198" s="63" t="s">
        <v>75</v>
      </c>
      <c r="L5198" s="63" t="s">
        <v>75</v>
      </c>
      <c r="M5198" s="63" t="s">
        <v>244</v>
      </c>
      <c r="N5198" s="63" t="s">
        <v>62</v>
      </c>
      <c r="O5198" s="63" t="s">
        <v>76</v>
      </c>
      <c r="P5198" s="63" t="s">
        <v>46</v>
      </c>
      <c r="Q5198" s="63" t="s">
        <v>77</v>
      </c>
    </row>
    <row r="5199" spans="1:17">
      <c r="A5199" s="63" t="s">
        <v>75</v>
      </c>
      <c r="B5199" s="63" t="s">
        <v>16</v>
      </c>
      <c r="D5199" s="390">
        <v>45323</v>
      </c>
      <c r="E5199" s="63">
        <v>2</v>
      </c>
      <c r="F5199" s="63">
        <v>2024</v>
      </c>
      <c r="G5199" s="391">
        <v>32.25</v>
      </c>
      <c r="H5199" s="391">
        <v>8.2577765378713919E-2</v>
      </c>
      <c r="I5199" s="391">
        <v>2.6631329334635239</v>
      </c>
      <c r="J5199" s="391">
        <v>0</v>
      </c>
      <c r="K5199" s="63" t="s">
        <v>75</v>
      </c>
      <c r="L5199" s="63" t="s">
        <v>75</v>
      </c>
      <c r="M5199" s="63" t="s">
        <v>244</v>
      </c>
      <c r="N5199" s="63" t="s">
        <v>62</v>
      </c>
      <c r="O5199" s="63" t="s">
        <v>76</v>
      </c>
      <c r="P5199" s="63" t="s">
        <v>46</v>
      </c>
      <c r="Q5199" s="63" t="s">
        <v>77</v>
      </c>
    </row>
    <row r="5200" spans="1:17">
      <c r="A5200" s="63" t="s">
        <v>75</v>
      </c>
      <c r="B5200" s="63" t="s">
        <v>16</v>
      </c>
      <c r="D5200" s="390">
        <v>45352</v>
      </c>
      <c r="E5200" s="63">
        <v>3</v>
      </c>
      <c r="F5200" s="63">
        <v>2024</v>
      </c>
      <c r="G5200" s="391">
        <v>32.25</v>
      </c>
      <c r="H5200" s="391">
        <v>8.2577765378713919E-2</v>
      </c>
      <c r="I5200" s="391">
        <v>2.6631329334635239</v>
      </c>
      <c r="J5200" s="391">
        <v>0</v>
      </c>
      <c r="K5200" s="63" t="s">
        <v>75</v>
      </c>
      <c r="L5200" s="63" t="s">
        <v>75</v>
      </c>
      <c r="M5200" s="63" t="s">
        <v>244</v>
      </c>
      <c r="N5200" s="63" t="s">
        <v>62</v>
      </c>
      <c r="O5200" s="63" t="s">
        <v>76</v>
      </c>
      <c r="P5200" s="63" t="s">
        <v>46</v>
      </c>
      <c r="Q5200" s="63" t="s">
        <v>77</v>
      </c>
    </row>
    <row r="5201" spans="1:17">
      <c r="A5201" s="63" t="s">
        <v>75</v>
      </c>
      <c r="B5201" s="63" t="s">
        <v>16</v>
      </c>
      <c r="D5201" s="390">
        <v>45383</v>
      </c>
      <c r="E5201" s="63">
        <v>4</v>
      </c>
      <c r="F5201" s="63">
        <v>2024</v>
      </c>
      <c r="G5201" s="391">
        <v>32.25</v>
      </c>
      <c r="H5201" s="391">
        <v>8.3333333333333329E-2</v>
      </c>
      <c r="I5201" s="391">
        <v>2.6875</v>
      </c>
      <c r="J5201" s="391">
        <v>0</v>
      </c>
      <c r="K5201" s="63" t="s">
        <v>75</v>
      </c>
      <c r="L5201" s="63" t="s">
        <v>75</v>
      </c>
      <c r="M5201" s="63" t="s">
        <v>244</v>
      </c>
      <c r="N5201" s="63" t="s">
        <v>62</v>
      </c>
      <c r="O5201" s="63" t="s">
        <v>76</v>
      </c>
      <c r="P5201" s="63" t="s">
        <v>46</v>
      </c>
      <c r="Q5201" s="63" t="s">
        <v>77</v>
      </c>
    </row>
    <row r="5202" spans="1:17">
      <c r="A5202" s="63" t="s">
        <v>75</v>
      </c>
      <c r="B5202" s="63" t="s">
        <v>16</v>
      </c>
      <c r="D5202" s="390">
        <v>45413</v>
      </c>
      <c r="E5202" s="63">
        <v>5</v>
      </c>
      <c r="F5202" s="63">
        <v>2024</v>
      </c>
      <c r="G5202" s="391">
        <v>32.25</v>
      </c>
      <c r="H5202" s="391">
        <v>8.3333333333333329E-2</v>
      </c>
      <c r="I5202" s="391">
        <v>2.6875</v>
      </c>
      <c r="J5202" s="391">
        <v>0</v>
      </c>
      <c r="K5202" s="63" t="s">
        <v>75</v>
      </c>
      <c r="L5202" s="63" t="s">
        <v>75</v>
      </c>
      <c r="M5202" s="63" t="s">
        <v>244</v>
      </c>
      <c r="N5202" s="63" t="s">
        <v>62</v>
      </c>
      <c r="O5202" s="63" t="s">
        <v>76</v>
      </c>
      <c r="P5202" s="63" t="s">
        <v>46</v>
      </c>
      <c r="Q5202" s="63" t="s">
        <v>77</v>
      </c>
    </row>
    <row r="5203" spans="1:17">
      <c r="A5203" s="63" t="s">
        <v>75</v>
      </c>
      <c r="B5203" s="63" t="s">
        <v>16</v>
      </c>
      <c r="D5203" s="390">
        <v>45444</v>
      </c>
      <c r="E5203" s="63">
        <v>6</v>
      </c>
      <c r="F5203" s="63">
        <v>2024</v>
      </c>
      <c r="G5203" s="391">
        <v>32.25</v>
      </c>
      <c r="H5203" s="391">
        <v>8.3333333333333329E-2</v>
      </c>
      <c r="I5203" s="391">
        <v>2.6875</v>
      </c>
      <c r="J5203" s="391">
        <v>0</v>
      </c>
      <c r="K5203" s="63" t="s">
        <v>75</v>
      </c>
      <c r="L5203" s="63" t="s">
        <v>75</v>
      </c>
      <c r="M5203" s="63" t="s">
        <v>244</v>
      </c>
      <c r="N5203" s="63" t="s">
        <v>62</v>
      </c>
      <c r="O5203" s="63" t="s">
        <v>76</v>
      </c>
      <c r="P5203" s="63" t="s">
        <v>46</v>
      </c>
      <c r="Q5203" s="63" t="s">
        <v>77</v>
      </c>
    </row>
    <row r="5204" spans="1:17">
      <c r="A5204" s="63" t="s">
        <v>75</v>
      </c>
      <c r="B5204" s="63" t="s">
        <v>16</v>
      </c>
      <c r="D5204" s="390">
        <v>45474</v>
      </c>
      <c r="E5204" s="63">
        <v>7</v>
      </c>
      <c r="F5204" s="63">
        <v>2024</v>
      </c>
      <c r="G5204" s="391">
        <v>32.25</v>
      </c>
      <c r="H5204" s="391">
        <v>8.3333333333333329E-2</v>
      </c>
      <c r="I5204" s="391">
        <v>2.6875</v>
      </c>
      <c r="J5204" s="391">
        <v>0</v>
      </c>
      <c r="K5204" s="63" t="s">
        <v>75</v>
      </c>
      <c r="L5204" s="63" t="s">
        <v>75</v>
      </c>
      <c r="M5204" s="63" t="s">
        <v>244</v>
      </c>
      <c r="N5204" s="63" t="s">
        <v>62</v>
      </c>
      <c r="O5204" s="63" t="s">
        <v>76</v>
      </c>
      <c r="P5204" s="63" t="s">
        <v>46</v>
      </c>
      <c r="Q5204" s="63" t="s">
        <v>77</v>
      </c>
    </row>
    <row r="5205" spans="1:17">
      <c r="A5205" s="63" t="s">
        <v>75</v>
      </c>
      <c r="B5205" s="63" t="s">
        <v>16</v>
      </c>
      <c r="D5205" s="390">
        <v>45505</v>
      </c>
      <c r="E5205" s="63">
        <v>8</v>
      </c>
      <c r="F5205" s="63">
        <v>2024</v>
      </c>
      <c r="G5205" s="391">
        <v>32.25</v>
      </c>
      <c r="H5205" s="391">
        <v>8.3333333333333329E-2</v>
      </c>
      <c r="I5205" s="391">
        <v>2.6875</v>
      </c>
      <c r="J5205" s="391">
        <v>0</v>
      </c>
      <c r="K5205" s="63" t="s">
        <v>75</v>
      </c>
      <c r="L5205" s="63" t="s">
        <v>75</v>
      </c>
      <c r="M5205" s="63" t="s">
        <v>244</v>
      </c>
      <c r="N5205" s="63" t="s">
        <v>62</v>
      </c>
      <c r="O5205" s="63" t="s">
        <v>76</v>
      </c>
      <c r="P5205" s="63" t="s">
        <v>46</v>
      </c>
      <c r="Q5205" s="63" t="s">
        <v>77</v>
      </c>
    </row>
    <row r="5206" spans="1:17">
      <c r="A5206" s="63" t="s">
        <v>75</v>
      </c>
      <c r="B5206" s="63" t="s">
        <v>16</v>
      </c>
      <c r="D5206" s="390">
        <v>45536</v>
      </c>
      <c r="E5206" s="63">
        <v>9</v>
      </c>
      <c r="F5206" s="63">
        <v>2024</v>
      </c>
      <c r="G5206" s="391">
        <v>32.25</v>
      </c>
      <c r="H5206" s="391">
        <v>8.3333333333333329E-2</v>
      </c>
      <c r="J5206" s="391">
        <v>0</v>
      </c>
      <c r="K5206" s="63" t="s">
        <v>75</v>
      </c>
      <c r="L5206" s="63" t="s">
        <v>75</v>
      </c>
      <c r="M5206" s="63" t="s">
        <v>244</v>
      </c>
      <c r="N5206" s="63" t="s">
        <v>62</v>
      </c>
      <c r="O5206" s="63" t="s">
        <v>76</v>
      </c>
      <c r="P5206" s="63" t="s">
        <v>46</v>
      </c>
      <c r="Q5206" s="63" t="s">
        <v>77</v>
      </c>
    </row>
    <row r="5207" spans="1:17">
      <c r="A5207" s="63" t="s">
        <v>75</v>
      </c>
      <c r="B5207" s="63" t="s">
        <v>16</v>
      </c>
      <c r="D5207" s="390">
        <v>45566</v>
      </c>
      <c r="E5207" s="63">
        <v>10</v>
      </c>
      <c r="F5207" s="63">
        <v>2024</v>
      </c>
      <c r="G5207" s="391">
        <v>32.25</v>
      </c>
      <c r="H5207" s="391">
        <v>9.9999999999999992E-2</v>
      </c>
      <c r="J5207" s="391">
        <v>0</v>
      </c>
      <c r="K5207" s="63" t="s">
        <v>75</v>
      </c>
      <c r="L5207" s="63" t="s">
        <v>75</v>
      </c>
      <c r="M5207" s="63" t="s">
        <v>244</v>
      </c>
      <c r="N5207" s="63" t="s">
        <v>62</v>
      </c>
      <c r="O5207" s="63" t="s">
        <v>76</v>
      </c>
      <c r="P5207" s="63" t="s">
        <v>46</v>
      </c>
      <c r="Q5207" s="63" t="s">
        <v>77</v>
      </c>
    </row>
    <row r="5208" spans="1:17">
      <c r="A5208" s="63" t="s">
        <v>75</v>
      </c>
      <c r="B5208" s="63" t="s">
        <v>16</v>
      </c>
      <c r="D5208" s="390">
        <v>45597</v>
      </c>
      <c r="E5208" s="63">
        <v>11</v>
      </c>
      <c r="F5208" s="63">
        <v>2024</v>
      </c>
      <c r="G5208" s="391">
        <v>32.25</v>
      </c>
      <c r="H5208" s="391">
        <v>9.9999999999999992E-2</v>
      </c>
      <c r="J5208" s="391">
        <v>0</v>
      </c>
      <c r="K5208" s="63" t="s">
        <v>75</v>
      </c>
      <c r="L5208" s="63" t="s">
        <v>75</v>
      </c>
      <c r="M5208" s="63" t="s">
        <v>244</v>
      </c>
      <c r="N5208" s="63" t="s">
        <v>62</v>
      </c>
      <c r="O5208" s="63" t="s">
        <v>76</v>
      </c>
      <c r="P5208" s="63" t="s">
        <v>46</v>
      </c>
      <c r="Q5208" s="63" t="s">
        <v>77</v>
      </c>
    </row>
    <row r="5209" spans="1:17">
      <c r="A5209" s="63" t="s">
        <v>75</v>
      </c>
      <c r="B5209" s="63" t="s">
        <v>16</v>
      </c>
      <c r="D5209" s="390">
        <v>45627</v>
      </c>
      <c r="E5209" s="63">
        <v>12</v>
      </c>
      <c r="F5209" s="63">
        <v>2024</v>
      </c>
      <c r="G5209" s="391">
        <v>32.25</v>
      </c>
      <c r="H5209" s="391">
        <v>9.9999999999999992E-2</v>
      </c>
      <c r="J5209" s="391">
        <v>0</v>
      </c>
      <c r="K5209" s="63" t="s">
        <v>75</v>
      </c>
      <c r="L5209" s="63" t="s">
        <v>75</v>
      </c>
      <c r="M5209" s="63" t="s">
        <v>244</v>
      </c>
      <c r="N5209" s="63" t="s">
        <v>62</v>
      </c>
      <c r="O5209" s="63" t="s">
        <v>76</v>
      </c>
      <c r="P5209" s="63" t="s">
        <v>46</v>
      </c>
      <c r="Q5209" s="63" t="s">
        <v>77</v>
      </c>
    </row>
    <row r="5210" spans="1:17">
      <c r="A5210" s="63" t="s">
        <v>75</v>
      </c>
      <c r="B5210" s="63" t="s">
        <v>17</v>
      </c>
      <c r="D5210" s="390">
        <v>45292</v>
      </c>
      <c r="E5210" s="63">
        <v>1</v>
      </c>
      <c r="F5210" s="63">
        <v>2024</v>
      </c>
      <c r="G5210" s="391">
        <v>12.25</v>
      </c>
      <c r="H5210" s="391">
        <v>3.4872367136281217E-2</v>
      </c>
      <c r="I5210" s="391">
        <v>0.42718649741944492</v>
      </c>
      <c r="J5210" s="391">
        <v>0</v>
      </c>
      <c r="K5210" s="63" t="s">
        <v>75</v>
      </c>
      <c r="L5210" s="63" t="s">
        <v>75</v>
      </c>
      <c r="M5210" s="63" t="s">
        <v>244</v>
      </c>
      <c r="N5210" s="63" t="s">
        <v>62</v>
      </c>
      <c r="O5210" s="63" t="s">
        <v>76</v>
      </c>
      <c r="P5210" s="63" t="s">
        <v>46</v>
      </c>
      <c r="Q5210" s="63" t="s">
        <v>77</v>
      </c>
    </row>
    <row r="5211" spans="1:17">
      <c r="A5211" s="63" t="s">
        <v>75</v>
      </c>
      <c r="B5211" s="63" t="s">
        <v>17</v>
      </c>
      <c r="D5211" s="390">
        <v>45323</v>
      </c>
      <c r="E5211" s="63">
        <v>2</v>
      </c>
      <c r="F5211" s="63">
        <v>2024</v>
      </c>
      <c r="G5211" s="391">
        <v>12.25</v>
      </c>
      <c r="H5211" s="391">
        <v>8.2577765378713919E-2</v>
      </c>
      <c r="I5211" s="391">
        <v>1.0115776258892455</v>
      </c>
      <c r="J5211" s="391">
        <v>0</v>
      </c>
      <c r="K5211" s="63" t="s">
        <v>75</v>
      </c>
      <c r="L5211" s="63" t="s">
        <v>75</v>
      </c>
      <c r="M5211" s="63" t="s">
        <v>244</v>
      </c>
      <c r="N5211" s="63" t="s">
        <v>62</v>
      </c>
      <c r="O5211" s="63" t="s">
        <v>76</v>
      </c>
      <c r="P5211" s="63" t="s">
        <v>46</v>
      </c>
      <c r="Q5211" s="63" t="s">
        <v>77</v>
      </c>
    </row>
    <row r="5212" spans="1:17">
      <c r="A5212" s="63" t="s">
        <v>75</v>
      </c>
      <c r="B5212" s="63" t="s">
        <v>17</v>
      </c>
      <c r="D5212" s="390">
        <v>45352</v>
      </c>
      <c r="E5212" s="63">
        <v>3</v>
      </c>
      <c r="F5212" s="63">
        <v>2024</v>
      </c>
      <c r="G5212" s="391">
        <v>12.25</v>
      </c>
      <c r="H5212" s="391">
        <v>8.2577765378713919E-2</v>
      </c>
      <c r="I5212" s="391">
        <v>1.0115776258892455</v>
      </c>
      <c r="J5212" s="391">
        <v>0</v>
      </c>
      <c r="K5212" s="63" t="s">
        <v>75</v>
      </c>
      <c r="L5212" s="63" t="s">
        <v>75</v>
      </c>
      <c r="M5212" s="63" t="s">
        <v>244</v>
      </c>
      <c r="N5212" s="63" t="s">
        <v>62</v>
      </c>
      <c r="O5212" s="63" t="s">
        <v>76</v>
      </c>
      <c r="P5212" s="63" t="s">
        <v>46</v>
      </c>
      <c r="Q5212" s="63" t="s">
        <v>77</v>
      </c>
    </row>
    <row r="5213" spans="1:17">
      <c r="A5213" s="63" t="s">
        <v>75</v>
      </c>
      <c r="B5213" s="63" t="s">
        <v>17</v>
      </c>
      <c r="D5213" s="390">
        <v>45383</v>
      </c>
      <c r="E5213" s="63">
        <v>4</v>
      </c>
      <c r="F5213" s="63">
        <v>2024</v>
      </c>
      <c r="G5213" s="391">
        <v>12.25</v>
      </c>
      <c r="H5213" s="391">
        <v>8.3333333333333329E-2</v>
      </c>
      <c r="I5213" s="391">
        <v>1.0208333333333333</v>
      </c>
      <c r="J5213" s="391">
        <v>0</v>
      </c>
      <c r="K5213" s="63" t="s">
        <v>75</v>
      </c>
      <c r="L5213" s="63" t="s">
        <v>75</v>
      </c>
      <c r="M5213" s="63" t="s">
        <v>244</v>
      </c>
      <c r="N5213" s="63" t="s">
        <v>62</v>
      </c>
      <c r="O5213" s="63" t="s">
        <v>76</v>
      </c>
      <c r="P5213" s="63" t="s">
        <v>46</v>
      </c>
      <c r="Q5213" s="63" t="s">
        <v>77</v>
      </c>
    </row>
    <row r="5214" spans="1:17">
      <c r="A5214" s="63" t="s">
        <v>75</v>
      </c>
      <c r="B5214" s="63" t="s">
        <v>17</v>
      </c>
      <c r="D5214" s="390">
        <v>45413</v>
      </c>
      <c r="E5214" s="63">
        <v>5</v>
      </c>
      <c r="F5214" s="63">
        <v>2024</v>
      </c>
      <c r="G5214" s="391">
        <v>12.25</v>
      </c>
      <c r="H5214" s="391">
        <v>8.3333333333333329E-2</v>
      </c>
      <c r="I5214" s="391">
        <v>1.0208333333333333</v>
      </c>
      <c r="J5214" s="391">
        <v>0</v>
      </c>
      <c r="K5214" s="63" t="s">
        <v>75</v>
      </c>
      <c r="L5214" s="63" t="s">
        <v>75</v>
      </c>
      <c r="M5214" s="63" t="s">
        <v>244</v>
      </c>
      <c r="N5214" s="63" t="s">
        <v>62</v>
      </c>
      <c r="O5214" s="63" t="s">
        <v>76</v>
      </c>
      <c r="P5214" s="63" t="s">
        <v>46</v>
      </c>
      <c r="Q5214" s="63" t="s">
        <v>77</v>
      </c>
    </row>
    <row r="5215" spans="1:17">
      <c r="A5215" s="63" t="s">
        <v>75</v>
      </c>
      <c r="B5215" s="63" t="s">
        <v>17</v>
      </c>
      <c r="D5215" s="390">
        <v>45444</v>
      </c>
      <c r="E5215" s="63">
        <v>6</v>
      </c>
      <c r="F5215" s="63">
        <v>2024</v>
      </c>
      <c r="G5215" s="391">
        <v>12.25</v>
      </c>
      <c r="H5215" s="391">
        <v>8.3333333333333329E-2</v>
      </c>
      <c r="I5215" s="391">
        <v>1.0208333333333333</v>
      </c>
      <c r="J5215" s="391">
        <v>0</v>
      </c>
      <c r="K5215" s="63" t="s">
        <v>75</v>
      </c>
      <c r="L5215" s="63" t="s">
        <v>75</v>
      </c>
      <c r="M5215" s="63" t="s">
        <v>244</v>
      </c>
      <c r="N5215" s="63" t="s">
        <v>62</v>
      </c>
      <c r="O5215" s="63" t="s">
        <v>76</v>
      </c>
      <c r="P5215" s="63" t="s">
        <v>46</v>
      </c>
      <c r="Q5215" s="63" t="s">
        <v>77</v>
      </c>
    </row>
    <row r="5216" spans="1:17">
      <c r="A5216" s="63" t="s">
        <v>75</v>
      </c>
      <c r="B5216" s="63" t="s">
        <v>17</v>
      </c>
      <c r="D5216" s="390">
        <v>45474</v>
      </c>
      <c r="E5216" s="63">
        <v>7</v>
      </c>
      <c r="F5216" s="63">
        <v>2024</v>
      </c>
      <c r="G5216" s="391">
        <v>12.25</v>
      </c>
      <c r="H5216" s="391">
        <v>8.3333333333333329E-2</v>
      </c>
      <c r="I5216" s="391">
        <v>1.0208333333333333</v>
      </c>
      <c r="J5216" s="391">
        <v>0</v>
      </c>
      <c r="K5216" s="63" t="s">
        <v>75</v>
      </c>
      <c r="L5216" s="63" t="s">
        <v>75</v>
      </c>
      <c r="M5216" s="63" t="s">
        <v>244</v>
      </c>
      <c r="N5216" s="63" t="s">
        <v>62</v>
      </c>
      <c r="O5216" s="63" t="s">
        <v>76</v>
      </c>
      <c r="P5216" s="63" t="s">
        <v>46</v>
      </c>
      <c r="Q5216" s="63" t="s">
        <v>77</v>
      </c>
    </row>
    <row r="5217" spans="1:17">
      <c r="A5217" s="63" t="s">
        <v>75</v>
      </c>
      <c r="B5217" s="63" t="s">
        <v>17</v>
      </c>
      <c r="D5217" s="390">
        <v>45505</v>
      </c>
      <c r="E5217" s="63">
        <v>8</v>
      </c>
      <c r="F5217" s="63">
        <v>2024</v>
      </c>
      <c r="G5217" s="391">
        <v>12.25</v>
      </c>
      <c r="H5217" s="391">
        <v>8.3333333333333329E-2</v>
      </c>
      <c r="I5217" s="391">
        <v>1.0208333333333333</v>
      </c>
      <c r="J5217" s="391">
        <v>0</v>
      </c>
      <c r="K5217" s="63" t="s">
        <v>75</v>
      </c>
      <c r="L5217" s="63" t="s">
        <v>75</v>
      </c>
      <c r="M5217" s="63" t="s">
        <v>244</v>
      </c>
      <c r="N5217" s="63" t="s">
        <v>62</v>
      </c>
      <c r="O5217" s="63" t="s">
        <v>76</v>
      </c>
      <c r="P5217" s="63" t="s">
        <v>46</v>
      </c>
      <c r="Q5217" s="63" t="s">
        <v>77</v>
      </c>
    </row>
    <row r="5218" spans="1:17">
      <c r="A5218" s="63" t="s">
        <v>75</v>
      </c>
      <c r="B5218" s="63" t="s">
        <v>17</v>
      </c>
      <c r="D5218" s="390">
        <v>45536</v>
      </c>
      <c r="E5218" s="63">
        <v>9</v>
      </c>
      <c r="F5218" s="63">
        <v>2024</v>
      </c>
      <c r="G5218" s="391">
        <v>12.25</v>
      </c>
      <c r="H5218" s="391">
        <v>8.3333333333333329E-2</v>
      </c>
      <c r="J5218" s="391">
        <v>0</v>
      </c>
      <c r="K5218" s="63" t="s">
        <v>75</v>
      </c>
      <c r="L5218" s="63" t="s">
        <v>75</v>
      </c>
      <c r="M5218" s="63" t="s">
        <v>244</v>
      </c>
      <c r="N5218" s="63" t="s">
        <v>62</v>
      </c>
      <c r="O5218" s="63" t="s">
        <v>76</v>
      </c>
      <c r="P5218" s="63" t="s">
        <v>46</v>
      </c>
      <c r="Q5218" s="63" t="s">
        <v>77</v>
      </c>
    </row>
    <row r="5219" spans="1:17">
      <c r="A5219" s="63" t="s">
        <v>75</v>
      </c>
      <c r="B5219" s="63" t="s">
        <v>17</v>
      </c>
      <c r="D5219" s="390">
        <v>45566</v>
      </c>
      <c r="E5219" s="63">
        <v>10</v>
      </c>
      <c r="F5219" s="63">
        <v>2024</v>
      </c>
      <c r="G5219" s="391">
        <v>12.25</v>
      </c>
      <c r="H5219" s="391">
        <v>9.9999999999999992E-2</v>
      </c>
      <c r="J5219" s="391">
        <v>0</v>
      </c>
      <c r="K5219" s="63" t="s">
        <v>75</v>
      </c>
      <c r="L5219" s="63" t="s">
        <v>75</v>
      </c>
      <c r="M5219" s="63" t="s">
        <v>244</v>
      </c>
      <c r="N5219" s="63" t="s">
        <v>62</v>
      </c>
      <c r="O5219" s="63" t="s">
        <v>76</v>
      </c>
      <c r="P5219" s="63" t="s">
        <v>46</v>
      </c>
      <c r="Q5219" s="63" t="s">
        <v>77</v>
      </c>
    </row>
    <row r="5220" spans="1:17">
      <c r="A5220" s="63" t="s">
        <v>75</v>
      </c>
      <c r="B5220" s="63" t="s">
        <v>17</v>
      </c>
      <c r="D5220" s="390">
        <v>45597</v>
      </c>
      <c r="E5220" s="63">
        <v>11</v>
      </c>
      <c r="F5220" s="63">
        <v>2024</v>
      </c>
      <c r="G5220" s="391">
        <v>12.25</v>
      </c>
      <c r="H5220" s="391">
        <v>9.9999999999999992E-2</v>
      </c>
      <c r="J5220" s="391">
        <v>0</v>
      </c>
      <c r="K5220" s="63" t="s">
        <v>75</v>
      </c>
      <c r="L5220" s="63" t="s">
        <v>75</v>
      </c>
      <c r="M5220" s="63" t="s">
        <v>244</v>
      </c>
      <c r="N5220" s="63" t="s">
        <v>62</v>
      </c>
      <c r="O5220" s="63" t="s">
        <v>76</v>
      </c>
      <c r="P5220" s="63" t="s">
        <v>46</v>
      </c>
      <c r="Q5220" s="63" t="s">
        <v>77</v>
      </c>
    </row>
    <row r="5221" spans="1:17">
      <c r="A5221" s="63" t="s">
        <v>75</v>
      </c>
      <c r="B5221" s="63" t="s">
        <v>17</v>
      </c>
      <c r="D5221" s="390">
        <v>45627</v>
      </c>
      <c r="E5221" s="63">
        <v>12</v>
      </c>
      <c r="F5221" s="63">
        <v>2024</v>
      </c>
      <c r="G5221" s="391">
        <v>12.25</v>
      </c>
      <c r="H5221" s="391">
        <v>9.9999999999999992E-2</v>
      </c>
      <c r="J5221" s="391">
        <v>0</v>
      </c>
      <c r="K5221" s="63" t="s">
        <v>75</v>
      </c>
      <c r="L5221" s="63" t="s">
        <v>75</v>
      </c>
      <c r="M5221" s="63" t="s">
        <v>244</v>
      </c>
      <c r="N5221" s="63" t="s">
        <v>62</v>
      </c>
      <c r="O5221" s="63" t="s">
        <v>76</v>
      </c>
      <c r="P5221" s="63" t="s">
        <v>46</v>
      </c>
      <c r="Q5221" s="63" t="s">
        <v>77</v>
      </c>
    </row>
    <row r="5222" spans="1:17">
      <c r="A5222" s="63" t="s">
        <v>75</v>
      </c>
      <c r="B5222" s="63" t="s">
        <v>132</v>
      </c>
      <c r="D5222" s="390">
        <v>45292</v>
      </c>
      <c r="E5222" s="63">
        <v>1</v>
      </c>
      <c r="F5222" s="63">
        <v>2024</v>
      </c>
      <c r="G5222" s="391">
        <v>0</v>
      </c>
      <c r="H5222" s="391">
        <v>3.4872367136281217E-2</v>
      </c>
      <c r="I5222" s="391">
        <v>0</v>
      </c>
      <c r="J5222" s="391">
        <v>0</v>
      </c>
      <c r="K5222" s="63" t="s">
        <v>75</v>
      </c>
      <c r="L5222" s="63" t="s">
        <v>75</v>
      </c>
      <c r="M5222" s="63" t="s">
        <v>244</v>
      </c>
      <c r="N5222" s="63" t="s">
        <v>62</v>
      </c>
      <c r="O5222" s="63" t="s">
        <v>76</v>
      </c>
      <c r="P5222" s="63" t="s">
        <v>46</v>
      </c>
      <c r="Q5222" s="63" t="s">
        <v>77</v>
      </c>
    </row>
    <row r="5223" spans="1:17">
      <c r="A5223" s="63" t="s">
        <v>75</v>
      </c>
      <c r="B5223" s="63" t="s">
        <v>132</v>
      </c>
      <c r="D5223" s="390">
        <v>45323</v>
      </c>
      <c r="E5223" s="63">
        <v>2</v>
      </c>
      <c r="F5223" s="63">
        <v>2024</v>
      </c>
      <c r="G5223" s="391">
        <v>0</v>
      </c>
      <c r="H5223" s="391">
        <v>8.2577765378713919E-2</v>
      </c>
      <c r="I5223" s="391">
        <v>0</v>
      </c>
      <c r="J5223" s="391">
        <v>0</v>
      </c>
      <c r="K5223" s="63" t="s">
        <v>75</v>
      </c>
      <c r="L5223" s="63" t="s">
        <v>75</v>
      </c>
      <c r="M5223" s="63" t="s">
        <v>244</v>
      </c>
      <c r="N5223" s="63" t="s">
        <v>62</v>
      </c>
      <c r="O5223" s="63" t="s">
        <v>76</v>
      </c>
      <c r="P5223" s="63" t="s">
        <v>46</v>
      </c>
      <c r="Q5223" s="63" t="s">
        <v>77</v>
      </c>
    </row>
    <row r="5224" spans="1:17">
      <c r="A5224" s="63" t="s">
        <v>75</v>
      </c>
      <c r="B5224" s="63" t="s">
        <v>132</v>
      </c>
      <c r="D5224" s="390">
        <v>45352</v>
      </c>
      <c r="E5224" s="63">
        <v>3</v>
      </c>
      <c r="F5224" s="63">
        <v>2024</v>
      </c>
      <c r="G5224" s="391">
        <v>0</v>
      </c>
      <c r="H5224" s="391">
        <v>8.2577765378713919E-2</v>
      </c>
      <c r="I5224" s="391">
        <v>0</v>
      </c>
      <c r="J5224" s="391">
        <v>0</v>
      </c>
      <c r="K5224" s="63" t="s">
        <v>75</v>
      </c>
      <c r="L5224" s="63" t="s">
        <v>75</v>
      </c>
      <c r="M5224" s="63" t="s">
        <v>244</v>
      </c>
      <c r="N5224" s="63" t="s">
        <v>62</v>
      </c>
      <c r="O5224" s="63" t="s">
        <v>76</v>
      </c>
      <c r="P5224" s="63" t="s">
        <v>46</v>
      </c>
      <c r="Q5224" s="63" t="s">
        <v>77</v>
      </c>
    </row>
    <row r="5225" spans="1:17">
      <c r="A5225" s="63" t="s">
        <v>75</v>
      </c>
      <c r="B5225" s="63" t="s">
        <v>132</v>
      </c>
      <c r="D5225" s="390">
        <v>45383</v>
      </c>
      <c r="E5225" s="63">
        <v>4</v>
      </c>
      <c r="F5225" s="63">
        <v>2024</v>
      </c>
      <c r="G5225" s="391">
        <v>0</v>
      </c>
      <c r="H5225" s="391">
        <v>8.3333333333333329E-2</v>
      </c>
      <c r="I5225" s="391">
        <v>0</v>
      </c>
      <c r="J5225" s="391">
        <v>0</v>
      </c>
      <c r="K5225" s="63" t="s">
        <v>75</v>
      </c>
      <c r="L5225" s="63" t="s">
        <v>75</v>
      </c>
      <c r="M5225" s="63" t="s">
        <v>244</v>
      </c>
      <c r="N5225" s="63" t="s">
        <v>62</v>
      </c>
      <c r="O5225" s="63" t="s">
        <v>76</v>
      </c>
      <c r="P5225" s="63" t="s">
        <v>46</v>
      </c>
      <c r="Q5225" s="63" t="s">
        <v>77</v>
      </c>
    </row>
    <row r="5226" spans="1:17">
      <c r="A5226" s="63" t="s">
        <v>75</v>
      </c>
      <c r="B5226" s="63" t="s">
        <v>132</v>
      </c>
      <c r="D5226" s="390">
        <v>45413</v>
      </c>
      <c r="E5226" s="63">
        <v>5</v>
      </c>
      <c r="F5226" s="63">
        <v>2024</v>
      </c>
      <c r="G5226" s="391">
        <v>0</v>
      </c>
      <c r="H5226" s="391">
        <v>8.3333333333333329E-2</v>
      </c>
      <c r="I5226" s="391">
        <v>0</v>
      </c>
      <c r="J5226" s="391">
        <v>0</v>
      </c>
      <c r="K5226" s="63" t="s">
        <v>75</v>
      </c>
      <c r="L5226" s="63" t="s">
        <v>75</v>
      </c>
      <c r="M5226" s="63" t="s">
        <v>244</v>
      </c>
      <c r="N5226" s="63" t="s">
        <v>62</v>
      </c>
      <c r="O5226" s="63" t="s">
        <v>76</v>
      </c>
      <c r="P5226" s="63" t="s">
        <v>46</v>
      </c>
      <c r="Q5226" s="63" t="s">
        <v>77</v>
      </c>
    </row>
    <row r="5227" spans="1:17">
      <c r="A5227" s="63" t="s">
        <v>75</v>
      </c>
      <c r="B5227" s="63" t="s">
        <v>132</v>
      </c>
      <c r="D5227" s="390">
        <v>45444</v>
      </c>
      <c r="E5227" s="63">
        <v>6</v>
      </c>
      <c r="F5227" s="63">
        <v>2024</v>
      </c>
      <c r="G5227" s="391">
        <v>0</v>
      </c>
      <c r="H5227" s="391">
        <v>8.3333333333333329E-2</v>
      </c>
      <c r="I5227" s="391">
        <v>0</v>
      </c>
      <c r="J5227" s="391">
        <v>0</v>
      </c>
      <c r="K5227" s="63" t="s">
        <v>75</v>
      </c>
      <c r="L5227" s="63" t="s">
        <v>75</v>
      </c>
      <c r="M5227" s="63" t="s">
        <v>244</v>
      </c>
      <c r="N5227" s="63" t="s">
        <v>62</v>
      </c>
      <c r="O5227" s="63" t="s">
        <v>76</v>
      </c>
      <c r="P5227" s="63" t="s">
        <v>46</v>
      </c>
      <c r="Q5227" s="63" t="s">
        <v>77</v>
      </c>
    </row>
    <row r="5228" spans="1:17">
      <c r="A5228" s="63" t="s">
        <v>75</v>
      </c>
      <c r="B5228" s="63" t="s">
        <v>132</v>
      </c>
      <c r="D5228" s="390">
        <v>45474</v>
      </c>
      <c r="E5228" s="63">
        <v>7</v>
      </c>
      <c r="F5228" s="63">
        <v>2024</v>
      </c>
      <c r="G5228" s="391">
        <v>0</v>
      </c>
      <c r="H5228" s="391">
        <v>8.3333333333333329E-2</v>
      </c>
      <c r="I5228" s="391">
        <v>0</v>
      </c>
      <c r="J5228" s="391">
        <v>0</v>
      </c>
      <c r="K5228" s="63" t="s">
        <v>75</v>
      </c>
      <c r="L5228" s="63" t="s">
        <v>75</v>
      </c>
      <c r="M5228" s="63" t="s">
        <v>244</v>
      </c>
      <c r="N5228" s="63" t="s">
        <v>62</v>
      </c>
      <c r="O5228" s="63" t="s">
        <v>76</v>
      </c>
      <c r="P5228" s="63" t="s">
        <v>46</v>
      </c>
      <c r="Q5228" s="63" t="s">
        <v>77</v>
      </c>
    </row>
    <row r="5229" spans="1:17">
      <c r="A5229" s="63" t="s">
        <v>75</v>
      </c>
      <c r="B5229" s="63" t="s">
        <v>132</v>
      </c>
      <c r="D5229" s="390">
        <v>45505</v>
      </c>
      <c r="E5229" s="63">
        <v>8</v>
      </c>
      <c r="F5229" s="63">
        <v>2024</v>
      </c>
      <c r="G5229" s="391">
        <v>0</v>
      </c>
      <c r="H5229" s="391">
        <v>8.3333333333333329E-2</v>
      </c>
      <c r="I5229" s="391">
        <v>0</v>
      </c>
      <c r="J5229" s="391">
        <v>0</v>
      </c>
      <c r="K5229" s="63" t="s">
        <v>75</v>
      </c>
      <c r="L5229" s="63" t="s">
        <v>75</v>
      </c>
      <c r="M5229" s="63" t="s">
        <v>244</v>
      </c>
      <c r="N5229" s="63" t="s">
        <v>62</v>
      </c>
      <c r="O5229" s="63" t="s">
        <v>76</v>
      </c>
      <c r="P5229" s="63" t="s">
        <v>46</v>
      </c>
      <c r="Q5229" s="63" t="s">
        <v>77</v>
      </c>
    </row>
    <row r="5230" spans="1:17">
      <c r="A5230" s="63" t="s">
        <v>75</v>
      </c>
      <c r="B5230" s="63" t="s">
        <v>132</v>
      </c>
      <c r="D5230" s="390">
        <v>45536</v>
      </c>
      <c r="E5230" s="63">
        <v>9</v>
      </c>
      <c r="F5230" s="63">
        <v>2024</v>
      </c>
      <c r="G5230" s="391">
        <v>0</v>
      </c>
      <c r="H5230" s="391">
        <v>8.3333333333333329E-2</v>
      </c>
      <c r="J5230" s="391">
        <v>0</v>
      </c>
      <c r="K5230" s="63" t="s">
        <v>75</v>
      </c>
      <c r="L5230" s="63" t="s">
        <v>75</v>
      </c>
      <c r="M5230" s="63" t="s">
        <v>244</v>
      </c>
      <c r="N5230" s="63" t="s">
        <v>62</v>
      </c>
      <c r="O5230" s="63" t="s">
        <v>76</v>
      </c>
      <c r="P5230" s="63" t="s">
        <v>46</v>
      </c>
      <c r="Q5230" s="63" t="s">
        <v>77</v>
      </c>
    </row>
    <row r="5231" spans="1:17">
      <c r="A5231" s="63" t="s">
        <v>75</v>
      </c>
      <c r="B5231" s="63" t="s">
        <v>132</v>
      </c>
      <c r="D5231" s="390">
        <v>45566</v>
      </c>
      <c r="E5231" s="63">
        <v>10</v>
      </c>
      <c r="F5231" s="63">
        <v>2024</v>
      </c>
      <c r="G5231" s="391">
        <v>0</v>
      </c>
      <c r="H5231" s="391">
        <v>9.9999999999999992E-2</v>
      </c>
      <c r="J5231" s="391">
        <v>0</v>
      </c>
      <c r="K5231" s="63" t="s">
        <v>75</v>
      </c>
      <c r="L5231" s="63" t="s">
        <v>75</v>
      </c>
      <c r="M5231" s="63" t="s">
        <v>244</v>
      </c>
      <c r="N5231" s="63" t="s">
        <v>62</v>
      </c>
      <c r="O5231" s="63" t="s">
        <v>76</v>
      </c>
      <c r="P5231" s="63" t="s">
        <v>46</v>
      </c>
      <c r="Q5231" s="63" t="s">
        <v>77</v>
      </c>
    </row>
    <row r="5232" spans="1:17">
      <c r="A5232" s="63" t="s">
        <v>75</v>
      </c>
      <c r="B5232" s="63" t="s">
        <v>132</v>
      </c>
      <c r="D5232" s="390">
        <v>45597</v>
      </c>
      <c r="E5232" s="63">
        <v>11</v>
      </c>
      <c r="F5232" s="63">
        <v>2024</v>
      </c>
      <c r="G5232" s="391">
        <v>0</v>
      </c>
      <c r="H5232" s="391">
        <v>9.9999999999999992E-2</v>
      </c>
      <c r="J5232" s="391">
        <v>0</v>
      </c>
      <c r="K5232" s="63" t="s">
        <v>75</v>
      </c>
      <c r="L5232" s="63" t="s">
        <v>75</v>
      </c>
      <c r="M5232" s="63" t="s">
        <v>244</v>
      </c>
      <c r="N5232" s="63" t="s">
        <v>62</v>
      </c>
      <c r="O5232" s="63" t="s">
        <v>76</v>
      </c>
      <c r="P5232" s="63" t="s">
        <v>46</v>
      </c>
      <c r="Q5232" s="63" t="s">
        <v>77</v>
      </c>
    </row>
    <row r="5233" spans="1:17">
      <c r="A5233" s="63" t="s">
        <v>75</v>
      </c>
      <c r="B5233" s="63" t="s">
        <v>132</v>
      </c>
      <c r="D5233" s="390">
        <v>45627</v>
      </c>
      <c r="E5233" s="63">
        <v>12</v>
      </c>
      <c r="F5233" s="63">
        <v>2024</v>
      </c>
      <c r="G5233" s="391">
        <v>0</v>
      </c>
      <c r="H5233" s="391">
        <v>9.9999999999999992E-2</v>
      </c>
      <c r="J5233" s="391">
        <v>0</v>
      </c>
      <c r="K5233" s="63" t="s">
        <v>75</v>
      </c>
      <c r="L5233" s="63" t="s">
        <v>75</v>
      </c>
      <c r="M5233" s="63" t="s">
        <v>244</v>
      </c>
      <c r="N5233" s="63" t="s">
        <v>62</v>
      </c>
      <c r="O5233" s="63" t="s">
        <v>76</v>
      </c>
      <c r="P5233" s="63" t="s">
        <v>46</v>
      </c>
      <c r="Q5233" s="63" t="s">
        <v>77</v>
      </c>
    </row>
    <row r="5234" spans="1:17">
      <c r="A5234" s="63" t="s">
        <v>75</v>
      </c>
      <c r="B5234" s="63" t="s">
        <v>13</v>
      </c>
      <c r="D5234" s="390">
        <v>45292</v>
      </c>
      <c r="E5234" s="63">
        <v>1</v>
      </c>
      <c r="F5234" s="63">
        <v>2024</v>
      </c>
      <c r="G5234" s="391">
        <v>0</v>
      </c>
      <c r="H5234" s="391">
        <v>3.4872367136281217E-2</v>
      </c>
      <c r="I5234" s="391">
        <v>0</v>
      </c>
      <c r="J5234" s="391">
        <v>0</v>
      </c>
      <c r="K5234" s="63" t="s">
        <v>75</v>
      </c>
      <c r="L5234" s="63" t="s">
        <v>75</v>
      </c>
      <c r="M5234" s="63" t="s">
        <v>244</v>
      </c>
      <c r="N5234" s="63" t="s">
        <v>62</v>
      </c>
      <c r="O5234" s="63" t="s">
        <v>76</v>
      </c>
      <c r="P5234" s="63" t="s">
        <v>46</v>
      </c>
      <c r="Q5234" s="63" t="s">
        <v>77</v>
      </c>
    </row>
    <row r="5235" spans="1:17">
      <c r="A5235" s="63" t="s">
        <v>75</v>
      </c>
      <c r="B5235" s="63" t="s">
        <v>13</v>
      </c>
      <c r="D5235" s="390">
        <v>45323</v>
      </c>
      <c r="E5235" s="63">
        <v>2</v>
      </c>
      <c r="F5235" s="63">
        <v>2024</v>
      </c>
      <c r="G5235" s="391">
        <v>0</v>
      </c>
      <c r="H5235" s="391">
        <v>8.2577765378713919E-2</v>
      </c>
      <c r="I5235" s="391">
        <v>0</v>
      </c>
      <c r="J5235" s="391">
        <v>0</v>
      </c>
      <c r="K5235" s="63" t="s">
        <v>75</v>
      </c>
      <c r="L5235" s="63" t="s">
        <v>75</v>
      </c>
      <c r="M5235" s="63" t="s">
        <v>244</v>
      </c>
      <c r="N5235" s="63" t="s">
        <v>62</v>
      </c>
      <c r="O5235" s="63" t="s">
        <v>76</v>
      </c>
      <c r="P5235" s="63" t="s">
        <v>46</v>
      </c>
      <c r="Q5235" s="63" t="s">
        <v>77</v>
      </c>
    </row>
    <row r="5236" spans="1:17">
      <c r="A5236" s="63" t="s">
        <v>75</v>
      </c>
      <c r="B5236" s="63" t="s">
        <v>13</v>
      </c>
      <c r="D5236" s="390">
        <v>45352</v>
      </c>
      <c r="E5236" s="63">
        <v>3</v>
      </c>
      <c r="F5236" s="63">
        <v>2024</v>
      </c>
      <c r="G5236" s="391">
        <v>0</v>
      </c>
      <c r="H5236" s="391">
        <v>8.2577765378713919E-2</v>
      </c>
      <c r="I5236" s="391">
        <v>0</v>
      </c>
      <c r="J5236" s="391">
        <v>0</v>
      </c>
      <c r="K5236" s="63" t="s">
        <v>75</v>
      </c>
      <c r="L5236" s="63" t="s">
        <v>75</v>
      </c>
      <c r="M5236" s="63" t="s">
        <v>244</v>
      </c>
      <c r="N5236" s="63" t="s">
        <v>62</v>
      </c>
      <c r="O5236" s="63" t="s">
        <v>76</v>
      </c>
      <c r="P5236" s="63" t="s">
        <v>46</v>
      </c>
      <c r="Q5236" s="63" t="s">
        <v>77</v>
      </c>
    </row>
    <row r="5237" spans="1:17">
      <c r="A5237" s="63" t="s">
        <v>75</v>
      </c>
      <c r="B5237" s="63" t="s">
        <v>13</v>
      </c>
      <c r="D5237" s="390">
        <v>45383</v>
      </c>
      <c r="E5237" s="63">
        <v>4</v>
      </c>
      <c r="F5237" s="63">
        <v>2024</v>
      </c>
      <c r="G5237" s="391">
        <v>0</v>
      </c>
      <c r="H5237" s="391">
        <v>8.3333333333333329E-2</v>
      </c>
      <c r="I5237" s="391">
        <v>0</v>
      </c>
      <c r="J5237" s="391">
        <v>0</v>
      </c>
      <c r="K5237" s="63" t="s">
        <v>75</v>
      </c>
      <c r="L5237" s="63" t="s">
        <v>75</v>
      </c>
      <c r="M5237" s="63" t="s">
        <v>244</v>
      </c>
      <c r="N5237" s="63" t="s">
        <v>62</v>
      </c>
      <c r="O5237" s="63" t="s">
        <v>76</v>
      </c>
      <c r="P5237" s="63" t="s">
        <v>46</v>
      </c>
      <c r="Q5237" s="63" t="s">
        <v>77</v>
      </c>
    </row>
    <row r="5238" spans="1:17">
      <c r="A5238" s="63" t="s">
        <v>75</v>
      </c>
      <c r="B5238" s="63" t="s">
        <v>13</v>
      </c>
      <c r="D5238" s="390">
        <v>45413</v>
      </c>
      <c r="E5238" s="63">
        <v>5</v>
      </c>
      <c r="F5238" s="63">
        <v>2024</v>
      </c>
      <c r="G5238" s="391">
        <v>0</v>
      </c>
      <c r="H5238" s="391">
        <v>8.3333333333333329E-2</v>
      </c>
      <c r="I5238" s="391">
        <v>0</v>
      </c>
      <c r="J5238" s="391">
        <v>0</v>
      </c>
      <c r="K5238" s="63" t="s">
        <v>75</v>
      </c>
      <c r="L5238" s="63" t="s">
        <v>75</v>
      </c>
      <c r="M5238" s="63" t="s">
        <v>244</v>
      </c>
      <c r="N5238" s="63" t="s">
        <v>62</v>
      </c>
      <c r="O5238" s="63" t="s">
        <v>76</v>
      </c>
      <c r="P5238" s="63" t="s">
        <v>46</v>
      </c>
      <c r="Q5238" s="63" t="s">
        <v>77</v>
      </c>
    </row>
    <row r="5239" spans="1:17">
      <c r="A5239" s="63" t="s">
        <v>75</v>
      </c>
      <c r="B5239" s="63" t="s">
        <v>13</v>
      </c>
      <c r="D5239" s="390">
        <v>45444</v>
      </c>
      <c r="E5239" s="63">
        <v>6</v>
      </c>
      <c r="F5239" s="63">
        <v>2024</v>
      </c>
      <c r="G5239" s="391">
        <v>0</v>
      </c>
      <c r="H5239" s="391">
        <v>8.3333333333333329E-2</v>
      </c>
      <c r="I5239" s="391">
        <v>0</v>
      </c>
      <c r="J5239" s="391">
        <v>0</v>
      </c>
      <c r="K5239" s="63" t="s">
        <v>75</v>
      </c>
      <c r="L5239" s="63" t="s">
        <v>75</v>
      </c>
      <c r="M5239" s="63" t="s">
        <v>244</v>
      </c>
      <c r="N5239" s="63" t="s">
        <v>62</v>
      </c>
      <c r="O5239" s="63" t="s">
        <v>76</v>
      </c>
      <c r="P5239" s="63" t="s">
        <v>46</v>
      </c>
      <c r="Q5239" s="63" t="s">
        <v>77</v>
      </c>
    </row>
    <row r="5240" spans="1:17">
      <c r="A5240" s="63" t="s">
        <v>75</v>
      </c>
      <c r="B5240" s="63" t="s">
        <v>13</v>
      </c>
      <c r="D5240" s="390">
        <v>45474</v>
      </c>
      <c r="E5240" s="63">
        <v>7</v>
      </c>
      <c r="F5240" s="63">
        <v>2024</v>
      </c>
      <c r="G5240" s="391">
        <v>0</v>
      </c>
      <c r="H5240" s="391">
        <v>8.3333333333333329E-2</v>
      </c>
      <c r="I5240" s="391">
        <v>0</v>
      </c>
      <c r="J5240" s="391">
        <v>0</v>
      </c>
      <c r="K5240" s="63" t="s">
        <v>75</v>
      </c>
      <c r="L5240" s="63" t="s">
        <v>75</v>
      </c>
      <c r="M5240" s="63" t="s">
        <v>244</v>
      </c>
      <c r="N5240" s="63" t="s">
        <v>62</v>
      </c>
      <c r="O5240" s="63" t="s">
        <v>76</v>
      </c>
      <c r="P5240" s="63" t="s">
        <v>46</v>
      </c>
      <c r="Q5240" s="63" t="s">
        <v>77</v>
      </c>
    </row>
    <row r="5241" spans="1:17">
      <c r="A5241" s="63" t="s">
        <v>75</v>
      </c>
      <c r="B5241" s="63" t="s">
        <v>13</v>
      </c>
      <c r="D5241" s="390">
        <v>45505</v>
      </c>
      <c r="E5241" s="63">
        <v>8</v>
      </c>
      <c r="F5241" s="63">
        <v>2024</v>
      </c>
      <c r="G5241" s="391">
        <v>0</v>
      </c>
      <c r="H5241" s="391">
        <v>8.3333333333333329E-2</v>
      </c>
      <c r="I5241" s="391">
        <v>0</v>
      </c>
      <c r="J5241" s="391">
        <v>0</v>
      </c>
      <c r="K5241" s="63" t="s">
        <v>75</v>
      </c>
      <c r="L5241" s="63" t="s">
        <v>75</v>
      </c>
      <c r="M5241" s="63" t="s">
        <v>244</v>
      </c>
      <c r="N5241" s="63" t="s">
        <v>62</v>
      </c>
      <c r="O5241" s="63" t="s">
        <v>76</v>
      </c>
      <c r="P5241" s="63" t="s">
        <v>46</v>
      </c>
      <c r="Q5241" s="63" t="s">
        <v>77</v>
      </c>
    </row>
    <row r="5242" spans="1:17">
      <c r="A5242" s="63" t="s">
        <v>75</v>
      </c>
      <c r="B5242" s="63" t="s">
        <v>13</v>
      </c>
      <c r="D5242" s="390">
        <v>45536</v>
      </c>
      <c r="E5242" s="63">
        <v>9</v>
      </c>
      <c r="F5242" s="63">
        <v>2024</v>
      </c>
      <c r="G5242" s="391">
        <v>0</v>
      </c>
      <c r="H5242" s="391">
        <v>8.3333333333333329E-2</v>
      </c>
      <c r="J5242" s="391">
        <v>0</v>
      </c>
      <c r="K5242" s="63" t="s">
        <v>75</v>
      </c>
      <c r="L5242" s="63" t="s">
        <v>75</v>
      </c>
      <c r="M5242" s="63" t="s">
        <v>244</v>
      </c>
      <c r="N5242" s="63" t="s">
        <v>62</v>
      </c>
      <c r="O5242" s="63" t="s">
        <v>76</v>
      </c>
      <c r="P5242" s="63" t="s">
        <v>46</v>
      </c>
      <c r="Q5242" s="63" t="s">
        <v>77</v>
      </c>
    </row>
    <row r="5243" spans="1:17">
      <c r="A5243" s="63" t="s">
        <v>75</v>
      </c>
      <c r="B5243" s="63" t="s">
        <v>13</v>
      </c>
      <c r="D5243" s="390">
        <v>45566</v>
      </c>
      <c r="E5243" s="63">
        <v>10</v>
      </c>
      <c r="F5243" s="63">
        <v>2024</v>
      </c>
      <c r="G5243" s="391">
        <v>0</v>
      </c>
      <c r="H5243" s="391">
        <v>9.9999999999999992E-2</v>
      </c>
      <c r="J5243" s="391">
        <v>0</v>
      </c>
      <c r="K5243" s="63" t="s">
        <v>75</v>
      </c>
      <c r="L5243" s="63" t="s">
        <v>75</v>
      </c>
      <c r="M5243" s="63" t="s">
        <v>244</v>
      </c>
      <c r="N5243" s="63" t="s">
        <v>62</v>
      </c>
      <c r="O5243" s="63" t="s">
        <v>76</v>
      </c>
      <c r="P5243" s="63" t="s">
        <v>46</v>
      </c>
      <c r="Q5243" s="63" t="s">
        <v>77</v>
      </c>
    </row>
    <row r="5244" spans="1:17">
      <c r="A5244" s="63" t="s">
        <v>75</v>
      </c>
      <c r="B5244" s="63" t="s">
        <v>13</v>
      </c>
      <c r="D5244" s="390">
        <v>45597</v>
      </c>
      <c r="E5244" s="63">
        <v>11</v>
      </c>
      <c r="F5244" s="63">
        <v>2024</v>
      </c>
      <c r="G5244" s="391">
        <v>0</v>
      </c>
      <c r="H5244" s="391">
        <v>9.9999999999999992E-2</v>
      </c>
      <c r="J5244" s="391">
        <v>0</v>
      </c>
      <c r="K5244" s="63" t="s">
        <v>75</v>
      </c>
      <c r="L5244" s="63" t="s">
        <v>75</v>
      </c>
      <c r="M5244" s="63" t="s">
        <v>244</v>
      </c>
      <c r="N5244" s="63" t="s">
        <v>62</v>
      </c>
      <c r="O5244" s="63" t="s">
        <v>76</v>
      </c>
      <c r="P5244" s="63" t="s">
        <v>46</v>
      </c>
      <c r="Q5244" s="63" t="s">
        <v>77</v>
      </c>
    </row>
    <row r="5245" spans="1:17">
      <c r="A5245" s="63" t="s">
        <v>75</v>
      </c>
      <c r="B5245" s="63" t="s">
        <v>13</v>
      </c>
      <c r="D5245" s="390">
        <v>45627</v>
      </c>
      <c r="E5245" s="63">
        <v>12</v>
      </c>
      <c r="F5245" s="63">
        <v>2024</v>
      </c>
      <c r="G5245" s="391">
        <v>0</v>
      </c>
      <c r="H5245" s="391">
        <v>9.9999999999999992E-2</v>
      </c>
      <c r="J5245" s="391">
        <v>0</v>
      </c>
      <c r="K5245" s="63" t="s">
        <v>75</v>
      </c>
      <c r="L5245" s="63" t="s">
        <v>75</v>
      </c>
      <c r="M5245" s="63" t="s">
        <v>244</v>
      </c>
      <c r="N5245" s="63" t="s">
        <v>62</v>
      </c>
      <c r="O5245" s="63" t="s">
        <v>76</v>
      </c>
      <c r="P5245" s="63" t="s">
        <v>46</v>
      </c>
      <c r="Q5245" s="63" t="s">
        <v>77</v>
      </c>
    </row>
    <row r="5246" spans="1:17">
      <c r="A5246" s="63" t="s">
        <v>75</v>
      </c>
      <c r="B5246" s="63" t="s">
        <v>14</v>
      </c>
      <c r="D5246" s="390">
        <v>45292</v>
      </c>
      <c r="E5246" s="63">
        <v>1</v>
      </c>
      <c r="F5246" s="63">
        <v>2024</v>
      </c>
      <c r="G5246" s="391">
        <v>0</v>
      </c>
      <c r="H5246" s="391">
        <v>3.4872367136281217E-2</v>
      </c>
      <c r="I5246" s="391">
        <v>0</v>
      </c>
      <c r="J5246" s="391">
        <v>0</v>
      </c>
      <c r="K5246" s="63" t="s">
        <v>75</v>
      </c>
      <c r="L5246" s="63" t="s">
        <v>75</v>
      </c>
      <c r="M5246" s="63" t="s">
        <v>244</v>
      </c>
      <c r="N5246" s="63" t="s">
        <v>62</v>
      </c>
      <c r="O5246" s="63" t="s">
        <v>76</v>
      </c>
      <c r="P5246" s="63" t="s">
        <v>46</v>
      </c>
      <c r="Q5246" s="63" t="s">
        <v>77</v>
      </c>
    </row>
    <row r="5247" spans="1:17">
      <c r="A5247" s="63" t="s">
        <v>75</v>
      </c>
      <c r="B5247" s="63" t="s">
        <v>14</v>
      </c>
      <c r="D5247" s="390">
        <v>45323</v>
      </c>
      <c r="E5247" s="63">
        <v>2</v>
      </c>
      <c r="F5247" s="63">
        <v>2024</v>
      </c>
      <c r="G5247" s="391">
        <v>0</v>
      </c>
      <c r="H5247" s="391">
        <v>8.2577765378713919E-2</v>
      </c>
      <c r="I5247" s="391">
        <v>0</v>
      </c>
      <c r="J5247" s="391">
        <v>0</v>
      </c>
      <c r="K5247" s="63" t="s">
        <v>75</v>
      </c>
      <c r="L5247" s="63" t="s">
        <v>75</v>
      </c>
      <c r="M5247" s="63" t="s">
        <v>244</v>
      </c>
      <c r="N5247" s="63" t="s">
        <v>62</v>
      </c>
      <c r="O5247" s="63" t="s">
        <v>76</v>
      </c>
      <c r="P5247" s="63" t="s">
        <v>46</v>
      </c>
      <c r="Q5247" s="63" t="s">
        <v>77</v>
      </c>
    </row>
    <row r="5248" spans="1:17">
      <c r="A5248" s="63" t="s">
        <v>75</v>
      </c>
      <c r="B5248" s="63" t="s">
        <v>14</v>
      </c>
      <c r="D5248" s="390">
        <v>45352</v>
      </c>
      <c r="E5248" s="63">
        <v>3</v>
      </c>
      <c r="F5248" s="63">
        <v>2024</v>
      </c>
      <c r="G5248" s="391">
        <v>0</v>
      </c>
      <c r="H5248" s="391">
        <v>8.2577765378713919E-2</v>
      </c>
      <c r="I5248" s="391">
        <v>0</v>
      </c>
      <c r="J5248" s="391">
        <v>0</v>
      </c>
      <c r="K5248" s="63" t="s">
        <v>75</v>
      </c>
      <c r="L5248" s="63" t="s">
        <v>75</v>
      </c>
      <c r="M5248" s="63" t="s">
        <v>244</v>
      </c>
      <c r="N5248" s="63" t="s">
        <v>62</v>
      </c>
      <c r="O5248" s="63" t="s">
        <v>76</v>
      </c>
      <c r="P5248" s="63" t="s">
        <v>46</v>
      </c>
      <c r="Q5248" s="63" t="s">
        <v>77</v>
      </c>
    </row>
    <row r="5249" spans="1:17">
      <c r="A5249" s="63" t="s">
        <v>75</v>
      </c>
      <c r="B5249" s="63" t="s">
        <v>14</v>
      </c>
      <c r="D5249" s="390">
        <v>45383</v>
      </c>
      <c r="E5249" s="63">
        <v>4</v>
      </c>
      <c r="F5249" s="63">
        <v>2024</v>
      </c>
      <c r="G5249" s="391">
        <v>0</v>
      </c>
      <c r="H5249" s="391">
        <v>8.3333333333333329E-2</v>
      </c>
      <c r="I5249" s="391">
        <v>0</v>
      </c>
      <c r="J5249" s="391">
        <v>0</v>
      </c>
      <c r="K5249" s="63" t="s">
        <v>75</v>
      </c>
      <c r="L5249" s="63" t="s">
        <v>75</v>
      </c>
      <c r="M5249" s="63" t="s">
        <v>244</v>
      </c>
      <c r="N5249" s="63" t="s">
        <v>62</v>
      </c>
      <c r="O5249" s="63" t="s">
        <v>76</v>
      </c>
      <c r="P5249" s="63" t="s">
        <v>46</v>
      </c>
      <c r="Q5249" s="63" t="s">
        <v>77</v>
      </c>
    </row>
    <row r="5250" spans="1:17">
      <c r="A5250" s="63" t="s">
        <v>75</v>
      </c>
      <c r="B5250" s="63" t="s">
        <v>14</v>
      </c>
      <c r="D5250" s="390">
        <v>45413</v>
      </c>
      <c r="E5250" s="63">
        <v>5</v>
      </c>
      <c r="F5250" s="63">
        <v>2024</v>
      </c>
      <c r="G5250" s="391">
        <v>0</v>
      </c>
      <c r="H5250" s="391">
        <v>8.3333333333333329E-2</v>
      </c>
      <c r="I5250" s="391">
        <v>0</v>
      </c>
      <c r="J5250" s="391">
        <v>0</v>
      </c>
      <c r="K5250" s="63" t="s">
        <v>75</v>
      </c>
      <c r="L5250" s="63" t="s">
        <v>75</v>
      </c>
      <c r="M5250" s="63" t="s">
        <v>244</v>
      </c>
      <c r="N5250" s="63" t="s">
        <v>62</v>
      </c>
      <c r="O5250" s="63" t="s">
        <v>76</v>
      </c>
      <c r="P5250" s="63" t="s">
        <v>46</v>
      </c>
      <c r="Q5250" s="63" t="s">
        <v>77</v>
      </c>
    </row>
    <row r="5251" spans="1:17">
      <c r="A5251" s="63" t="s">
        <v>75</v>
      </c>
      <c r="B5251" s="63" t="s">
        <v>14</v>
      </c>
      <c r="D5251" s="390">
        <v>45444</v>
      </c>
      <c r="E5251" s="63">
        <v>6</v>
      </c>
      <c r="F5251" s="63">
        <v>2024</v>
      </c>
      <c r="G5251" s="391">
        <v>0</v>
      </c>
      <c r="H5251" s="391">
        <v>8.3333333333333329E-2</v>
      </c>
      <c r="I5251" s="391">
        <v>0</v>
      </c>
      <c r="J5251" s="391">
        <v>0</v>
      </c>
      <c r="K5251" s="63" t="s">
        <v>75</v>
      </c>
      <c r="L5251" s="63" t="s">
        <v>75</v>
      </c>
      <c r="M5251" s="63" t="s">
        <v>244</v>
      </c>
      <c r="N5251" s="63" t="s">
        <v>62</v>
      </c>
      <c r="O5251" s="63" t="s">
        <v>76</v>
      </c>
      <c r="P5251" s="63" t="s">
        <v>46</v>
      </c>
      <c r="Q5251" s="63" t="s">
        <v>77</v>
      </c>
    </row>
    <row r="5252" spans="1:17">
      <c r="A5252" s="63" t="s">
        <v>75</v>
      </c>
      <c r="B5252" s="63" t="s">
        <v>14</v>
      </c>
      <c r="D5252" s="390">
        <v>45474</v>
      </c>
      <c r="E5252" s="63">
        <v>7</v>
      </c>
      <c r="F5252" s="63">
        <v>2024</v>
      </c>
      <c r="G5252" s="391">
        <v>0</v>
      </c>
      <c r="H5252" s="391">
        <v>8.3333333333333329E-2</v>
      </c>
      <c r="I5252" s="391">
        <v>0</v>
      </c>
      <c r="J5252" s="391">
        <v>0</v>
      </c>
      <c r="K5252" s="63" t="s">
        <v>75</v>
      </c>
      <c r="L5252" s="63" t="s">
        <v>75</v>
      </c>
      <c r="M5252" s="63" t="s">
        <v>244</v>
      </c>
      <c r="N5252" s="63" t="s">
        <v>62</v>
      </c>
      <c r="O5252" s="63" t="s">
        <v>76</v>
      </c>
      <c r="P5252" s="63" t="s">
        <v>46</v>
      </c>
      <c r="Q5252" s="63" t="s">
        <v>77</v>
      </c>
    </row>
    <row r="5253" spans="1:17">
      <c r="A5253" s="63" t="s">
        <v>75</v>
      </c>
      <c r="B5253" s="63" t="s">
        <v>14</v>
      </c>
      <c r="D5253" s="390">
        <v>45505</v>
      </c>
      <c r="E5253" s="63">
        <v>8</v>
      </c>
      <c r="F5253" s="63">
        <v>2024</v>
      </c>
      <c r="G5253" s="391">
        <v>0</v>
      </c>
      <c r="H5253" s="391">
        <v>8.3333333333333329E-2</v>
      </c>
      <c r="I5253" s="391">
        <v>0</v>
      </c>
      <c r="J5253" s="391">
        <v>0</v>
      </c>
      <c r="K5253" s="63" t="s">
        <v>75</v>
      </c>
      <c r="L5253" s="63" t="s">
        <v>75</v>
      </c>
      <c r="M5253" s="63" t="s">
        <v>244</v>
      </c>
      <c r="N5253" s="63" t="s">
        <v>62</v>
      </c>
      <c r="O5253" s="63" t="s">
        <v>76</v>
      </c>
      <c r="P5253" s="63" t="s">
        <v>46</v>
      </c>
      <c r="Q5253" s="63" t="s">
        <v>77</v>
      </c>
    </row>
    <row r="5254" spans="1:17">
      <c r="A5254" s="63" t="s">
        <v>75</v>
      </c>
      <c r="B5254" s="63" t="s">
        <v>14</v>
      </c>
      <c r="D5254" s="390">
        <v>45536</v>
      </c>
      <c r="E5254" s="63">
        <v>9</v>
      </c>
      <c r="F5254" s="63">
        <v>2024</v>
      </c>
      <c r="G5254" s="391">
        <v>0</v>
      </c>
      <c r="H5254" s="391">
        <v>8.3333333333333329E-2</v>
      </c>
      <c r="J5254" s="391">
        <v>0</v>
      </c>
      <c r="K5254" s="63" t="s">
        <v>75</v>
      </c>
      <c r="L5254" s="63" t="s">
        <v>75</v>
      </c>
      <c r="M5254" s="63" t="s">
        <v>244</v>
      </c>
      <c r="N5254" s="63" t="s">
        <v>62</v>
      </c>
      <c r="O5254" s="63" t="s">
        <v>76</v>
      </c>
      <c r="P5254" s="63" t="s">
        <v>46</v>
      </c>
      <c r="Q5254" s="63" t="s">
        <v>77</v>
      </c>
    </row>
    <row r="5255" spans="1:17">
      <c r="A5255" s="63" t="s">
        <v>75</v>
      </c>
      <c r="B5255" s="63" t="s">
        <v>14</v>
      </c>
      <c r="D5255" s="390">
        <v>45566</v>
      </c>
      <c r="E5255" s="63">
        <v>10</v>
      </c>
      <c r="F5255" s="63">
        <v>2024</v>
      </c>
      <c r="G5255" s="391">
        <v>0</v>
      </c>
      <c r="H5255" s="391">
        <v>9.9999999999999992E-2</v>
      </c>
      <c r="J5255" s="391">
        <v>0</v>
      </c>
      <c r="K5255" s="63" t="s">
        <v>75</v>
      </c>
      <c r="L5255" s="63" t="s">
        <v>75</v>
      </c>
      <c r="M5255" s="63" t="s">
        <v>244</v>
      </c>
      <c r="N5255" s="63" t="s">
        <v>62</v>
      </c>
      <c r="O5255" s="63" t="s">
        <v>76</v>
      </c>
      <c r="P5255" s="63" t="s">
        <v>46</v>
      </c>
      <c r="Q5255" s="63" t="s">
        <v>77</v>
      </c>
    </row>
    <row r="5256" spans="1:17">
      <c r="A5256" s="63" t="s">
        <v>75</v>
      </c>
      <c r="B5256" s="63" t="s">
        <v>14</v>
      </c>
      <c r="D5256" s="390">
        <v>45597</v>
      </c>
      <c r="E5256" s="63">
        <v>11</v>
      </c>
      <c r="F5256" s="63">
        <v>2024</v>
      </c>
      <c r="G5256" s="391">
        <v>0</v>
      </c>
      <c r="H5256" s="391">
        <v>9.9999999999999992E-2</v>
      </c>
      <c r="J5256" s="391">
        <v>0</v>
      </c>
      <c r="K5256" s="63" t="s">
        <v>75</v>
      </c>
      <c r="L5256" s="63" t="s">
        <v>75</v>
      </c>
      <c r="M5256" s="63" t="s">
        <v>244</v>
      </c>
      <c r="N5256" s="63" t="s">
        <v>62</v>
      </c>
      <c r="O5256" s="63" t="s">
        <v>76</v>
      </c>
      <c r="P5256" s="63" t="s">
        <v>46</v>
      </c>
      <c r="Q5256" s="63" t="s">
        <v>77</v>
      </c>
    </row>
    <row r="5257" spans="1:17">
      <c r="A5257" s="63" t="s">
        <v>75</v>
      </c>
      <c r="B5257" s="63" t="s">
        <v>14</v>
      </c>
      <c r="D5257" s="390">
        <v>45627</v>
      </c>
      <c r="E5257" s="63">
        <v>12</v>
      </c>
      <c r="F5257" s="63">
        <v>2024</v>
      </c>
      <c r="G5257" s="391">
        <v>0</v>
      </c>
      <c r="H5257" s="391">
        <v>9.9999999999999992E-2</v>
      </c>
      <c r="J5257" s="391">
        <v>0</v>
      </c>
      <c r="K5257" s="63" t="s">
        <v>75</v>
      </c>
      <c r="L5257" s="63" t="s">
        <v>75</v>
      </c>
      <c r="M5257" s="63" t="s">
        <v>244</v>
      </c>
      <c r="N5257" s="63" t="s">
        <v>62</v>
      </c>
      <c r="O5257" s="63" t="s">
        <v>76</v>
      </c>
      <c r="P5257" s="63" t="s">
        <v>46</v>
      </c>
      <c r="Q5257" s="63" t="s">
        <v>77</v>
      </c>
    </row>
    <row r="5258" spans="1:17">
      <c r="A5258" s="63" t="s">
        <v>78</v>
      </c>
      <c r="B5258" s="63" t="s">
        <v>7</v>
      </c>
      <c r="D5258" s="390">
        <v>45292</v>
      </c>
      <c r="E5258" s="63">
        <v>1</v>
      </c>
      <c r="F5258" s="63">
        <v>2024</v>
      </c>
      <c r="G5258" s="391">
        <v>14.8263</v>
      </c>
      <c r="H5258" s="391">
        <v>3.4872367136281217E-2</v>
      </c>
      <c r="I5258" s="391">
        <v>0.51702817687264624</v>
      </c>
      <c r="J5258" s="391">
        <v>2.0000000000000002E-5</v>
      </c>
      <c r="K5258" s="63" t="s">
        <v>78</v>
      </c>
      <c r="L5258" s="63" t="s">
        <v>78</v>
      </c>
      <c r="M5258" s="63" t="s">
        <v>244</v>
      </c>
      <c r="N5258" s="63" t="s">
        <v>79</v>
      </c>
      <c r="O5258" s="63" t="s">
        <v>80</v>
      </c>
      <c r="P5258" s="63" t="s">
        <v>60</v>
      </c>
      <c r="Q5258" s="63" t="s">
        <v>81</v>
      </c>
    </row>
    <row r="5259" spans="1:17">
      <c r="A5259" s="63" t="s">
        <v>78</v>
      </c>
      <c r="B5259" s="63" t="s">
        <v>7</v>
      </c>
      <c r="D5259" s="390">
        <v>45323</v>
      </c>
      <c r="E5259" s="63">
        <v>2</v>
      </c>
      <c r="F5259" s="63">
        <v>2024</v>
      </c>
      <c r="G5259" s="391">
        <v>14.8263</v>
      </c>
      <c r="H5259" s="391">
        <v>8.2577765378713919E-2</v>
      </c>
      <c r="I5259" s="391">
        <v>1.2243227228344262</v>
      </c>
      <c r="J5259" s="391">
        <v>4.09828575413346E-2</v>
      </c>
      <c r="K5259" s="63" t="s">
        <v>78</v>
      </c>
      <c r="L5259" s="63" t="s">
        <v>78</v>
      </c>
      <c r="M5259" s="63" t="s">
        <v>244</v>
      </c>
      <c r="N5259" s="63" t="s">
        <v>79</v>
      </c>
      <c r="O5259" s="63" t="s">
        <v>80</v>
      </c>
      <c r="P5259" s="63" t="s">
        <v>60</v>
      </c>
      <c r="Q5259" s="63" t="s">
        <v>81</v>
      </c>
    </row>
    <row r="5260" spans="1:17">
      <c r="A5260" s="63" t="s">
        <v>78</v>
      </c>
      <c r="B5260" s="63" t="s">
        <v>7</v>
      </c>
      <c r="D5260" s="390">
        <v>45352</v>
      </c>
      <c r="E5260" s="63">
        <v>3</v>
      </c>
      <c r="F5260" s="63">
        <v>2024</v>
      </c>
      <c r="G5260" s="391">
        <v>14.8263</v>
      </c>
      <c r="H5260" s="391">
        <v>8.2577765378713919E-2</v>
      </c>
      <c r="I5260" s="391">
        <v>1.2243227228344262</v>
      </c>
      <c r="J5260" s="391">
        <v>3.7900002000000002</v>
      </c>
      <c r="K5260" s="63" t="s">
        <v>78</v>
      </c>
      <c r="L5260" s="63" t="s">
        <v>78</v>
      </c>
      <c r="M5260" s="63" t="s">
        <v>244</v>
      </c>
      <c r="N5260" s="63" t="s">
        <v>79</v>
      </c>
      <c r="O5260" s="63" t="s">
        <v>80</v>
      </c>
      <c r="P5260" s="63" t="s">
        <v>60</v>
      </c>
      <c r="Q5260" s="63" t="s">
        <v>81</v>
      </c>
    </row>
    <row r="5261" spans="1:17">
      <c r="A5261" s="63" t="s">
        <v>78</v>
      </c>
      <c r="B5261" s="63" t="s">
        <v>7</v>
      </c>
      <c r="D5261" s="390">
        <v>45383</v>
      </c>
      <c r="E5261" s="63">
        <v>4</v>
      </c>
      <c r="F5261" s="63">
        <v>2024</v>
      </c>
      <c r="G5261" s="391">
        <v>14.8263</v>
      </c>
      <c r="H5261" s="391">
        <v>8.3333333333333329E-2</v>
      </c>
      <c r="I5261" s="391">
        <v>1.235525</v>
      </c>
      <c r="J5261" s="391">
        <v>0</v>
      </c>
      <c r="K5261" s="63" t="s">
        <v>78</v>
      </c>
      <c r="L5261" s="63" t="s">
        <v>78</v>
      </c>
      <c r="M5261" s="63" t="s">
        <v>244</v>
      </c>
      <c r="N5261" s="63" t="s">
        <v>79</v>
      </c>
      <c r="O5261" s="63" t="s">
        <v>80</v>
      </c>
      <c r="P5261" s="63" t="s">
        <v>60</v>
      </c>
      <c r="Q5261" s="63" t="s">
        <v>81</v>
      </c>
    </row>
    <row r="5262" spans="1:17">
      <c r="A5262" s="63" t="s">
        <v>78</v>
      </c>
      <c r="B5262" s="63" t="s">
        <v>7</v>
      </c>
      <c r="D5262" s="390">
        <v>45413</v>
      </c>
      <c r="E5262" s="63">
        <v>5</v>
      </c>
      <c r="F5262" s="63">
        <v>2024</v>
      </c>
      <c r="G5262" s="391">
        <v>14.8263</v>
      </c>
      <c r="H5262" s="391">
        <v>8.3333333333333329E-2</v>
      </c>
      <c r="I5262" s="391">
        <v>1.235525</v>
      </c>
      <c r="J5262" s="391">
        <v>0</v>
      </c>
      <c r="K5262" s="63" t="s">
        <v>78</v>
      </c>
      <c r="L5262" s="63" t="s">
        <v>78</v>
      </c>
      <c r="M5262" s="63" t="s">
        <v>244</v>
      </c>
      <c r="N5262" s="63" t="s">
        <v>79</v>
      </c>
      <c r="O5262" s="63" t="s">
        <v>80</v>
      </c>
      <c r="P5262" s="63" t="s">
        <v>60</v>
      </c>
      <c r="Q5262" s="63" t="s">
        <v>81</v>
      </c>
    </row>
    <row r="5263" spans="1:17">
      <c r="A5263" s="63" t="s">
        <v>78</v>
      </c>
      <c r="B5263" s="63" t="s">
        <v>7</v>
      </c>
      <c r="D5263" s="390">
        <v>45444</v>
      </c>
      <c r="E5263" s="63">
        <v>6</v>
      </c>
      <c r="F5263" s="63">
        <v>2024</v>
      </c>
      <c r="G5263" s="391">
        <v>14.8263</v>
      </c>
      <c r="H5263" s="391">
        <v>8.3333333333333329E-2</v>
      </c>
      <c r="I5263" s="391">
        <v>1.235525</v>
      </c>
      <c r="J5263" s="391">
        <v>1.17</v>
      </c>
      <c r="K5263" s="63" t="s">
        <v>78</v>
      </c>
      <c r="L5263" s="63" t="s">
        <v>78</v>
      </c>
      <c r="M5263" s="63" t="s">
        <v>244</v>
      </c>
      <c r="N5263" s="63" t="s">
        <v>79</v>
      </c>
      <c r="O5263" s="63" t="s">
        <v>80</v>
      </c>
      <c r="P5263" s="63" t="s">
        <v>60</v>
      </c>
      <c r="Q5263" s="63" t="s">
        <v>81</v>
      </c>
    </row>
    <row r="5264" spans="1:17">
      <c r="A5264" s="63" t="s">
        <v>78</v>
      </c>
      <c r="B5264" s="63" t="s">
        <v>7</v>
      </c>
      <c r="D5264" s="390">
        <v>45474</v>
      </c>
      <c r="E5264" s="63">
        <v>7</v>
      </c>
      <c r="F5264" s="63">
        <v>2024</v>
      </c>
      <c r="G5264" s="391">
        <v>14.8263</v>
      </c>
      <c r="H5264" s="391">
        <v>8.3333333333333329E-2</v>
      </c>
      <c r="I5264" s="391">
        <v>1.235525</v>
      </c>
      <c r="J5264" s="391">
        <v>10.61</v>
      </c>
      <c r="K5264" s="63" t="s">
        <v>78</v>
      </c>
      <c r="L5264" s="63" t="s">
        <v>78</v>
      </c>
      <c r="M5264" s="63" t="s">
        <v>244</v>
      </c>
      <c r="N5264" s="63" t="s">
        <v>79</v>
      </c>
      <c r="O5264" s="63" t="s">
        <v>80</v>
      </c>
      <c r="P5264" s="63" t="s">
        <v>60</v>
      </c>
      <c r="Q5264" s="63" t="s">
        <v>81</v>
      </c>
    </row>
    <row r="5265" spans="1:17">
      <c r="A5265" s="63" t="s">
        <v>78</v>
      </c>
      <c r="B5265" s="63" t="s">
        <v>7</v>
      </c>
      <c r="D5265" s="390">
        <v>45505</v>
      </c>
      <c r="E5265" s="63">
        <v>8</v>
      </c>
      <c r="F5265" s="63">
        <v>2024</v>
      </c>
      <c r="G5265" s="391">
        <v>14.8263</v>
      </c>
      <c r="H5265" s="391">
        <v>8.3333333333333329E-2</v>
      </c>
      <c r="I5265" s="391">
        <v>1.235525</v>
      </c>
      <c r="J5265" s="391">
        <v>5.58</v>
      </c>
      <c r="K5265" s="63" t="s">
        <v>78</v>
      </c>
      <c r="L5265" s="63" t="s">
        <v>78</v>
      </c>
      <c r="M5265" s="63" t="s">
        <v>244</v>
      </c>
      <c r="N5265" s="63" t="s">
        <v>79</v>
      </c>
      <c r="O5265" s="63" t="s">
        <v>80</v>
      </c>
      <c r="P5265" s="63" t="s">
        <v>60</v>
      </c>
      <c r="Q5265" s="63" t="s">
        <v>81</v>
      </c>
    </row>
    <row r="5266" spans="1:17">
      <c r="A5266" s="63" t="s">
        <v>78</v>
      </c>
      <c r="B5266" s="63" t="s">
        <v>7</v>
      </c>
      <c r="D5266" s="390">
        <v>45536</v>
      </c>
      <c r="E5266" s="63">
        <v>9</v>
      </c>
      <c r="F5266" s="63">
        <v>2024</v>
      </c>
      <c r="G5266" s="391">
        <v>14.8263</v>
      </c>
      <c r="H5266" s="391">
        <v>8.3333333333333329E-2</v>
      </c>
      <c r="J5266" s="391">
        <v>3.79</v>
      </c>
      <c r="K5266" s="63" t="s">
        <v>78</v>
      </c>
      <c r="L5266" s="63" t="s">
        <v>78</v>
      </c>
      <c r="M5266" s="63" t="s">
        <v>244</v>
      </c>
      <c r="N5266" s="63" t="s">
        <v>79</v>
      </c>
      <c r="O5266" s="63" t="s">
        <v>80</v>
      </c>
      <c r="P5266" s="63" t="s">
        <v>60</v>
      </c>
      <c r="Q5266" s="63" t="s">
        <v>81</v>
      </c>
    </row>
    <row r="5267" spans="1:17">
      <c r="A5267" s="63" t="s">
        <v>78</v>
      </c>
      <c r="B5267" s="63" t="s">
        <v>7</v>
      </c>
      <c r="D5267" s="390">
        <v>45566</v>
      </c>
      <c r="E5267" s="63">
        <v>10</v>
      </c>
      <c r="F5267" s="63">
        <v>2024</v>
      </c>
      <c r="G5267" s="391">
        <v>14.8263</v>
      </c>
      <c r="H5267" s="391">
        <v>9.9999999999999992E-2</v>
      </c>
      <c r="J5267" s="391">
        <v>0</v>
      </c>
      <c r="K5267" s="63" t="s">
        <v>78</v>
      </c>
      <c r="L5267" s="63" t="s">
        <v>78</v>
      </c>
      <c r="M5267" s="63" t="s">
        <v>244</v>
      </c>
      <c r="N5267" s="63" t="s">
        <v>79</v>
      </c>
      <c r="O5267" s="63" t="s">
        <v>80</v>
      </c>
      <c r="P5267" s="63" t="s">
        <v>60</v>
      </c>
      <c r="Q5267" s="63" t="s">
        <v>81</v>
      </c>
    </row>
    <row r="5268" spans="1:17">
      <c r="A5268" s="63" t="s">
        <v>78</v>
      </c>
      <c r="B5268" s="63" t="s">
        <v>7</v>
      </c>
      <c r="D5268" s="390">
        <v>45597</v>
      </c>
      <c r="E5268" s="63">
        <v>11</v>
      </c>
      <c r="F5268" s="63">
        <v>2024</v>
      </c>
      <c r="G5268" s="391">
        <v>14.8263</v>
      </c>
      <c r="H5268" s="391">
        <v>9.9999999999999992E-2</v>
      </c>
      <c r="J5268" s="391">
        <v>0</v>
      </c>
      <c r="K5268" s="63" t="s">
        <v>78</v>
      </c>
      <c r="L5268" s="63" t="s">
        <v>78</v>
      </c>
      <c r="M5268" s="63" t="s">
        <v>244</v>
      </c>
      <c r="N5268" s="63" t="s">
        <v>79</v>
      </c>
      <c r="O5268" s="63" t="s">
        <v>80</v>
      </c>
      <c r="P5268" s="63" t="s">
        <v>60</v>
      </c>
      <c r="Q5268" s="63" t="s">
        <v>81</v>
      </c>
    </row>
    <row r="5269" spans="1:17">
      <c r="A5269" s="63" t="s">
        <v>78</v>
      </c>
      <c r="B5269" s="63" t="s">
        <v>7</v>
      </c>
      <c r="D5269" s="390">
        <v>45627</v>
      </c>
      <c r="E5269" s="63">
        <v>12</v>
      </c>
      <c r="F5269" s="63">
        <v>2024</v>
      </c>
      <c r="G5269" s="391">
        <v>14.8263</v>
      </c>
      <c r="H5269" s="391">
        <v>9.9999999999999992E-2</v>
      </c>
      <c r="J5269" s="391">
        <v>0</v>
      </c>
      <c r="K5269" s="63" t="s">
        <v>78</v>
      </c>
      <c r="L5269" s="63" t="s">
        <v>78</v>
      </c>
      <c r="M5269" s="63" t="s">
        <v>244</v>
      </c>
      <c r="N5269" s="63" t="s">
        <v>79</v>
      </c>
      <c r="O5269" s="63" t="s">
        <v>80</v>
      </c>
      <c r="P5269" s="63" t="s">
        <v>60</v>
      </c>
      <c r="Q5269" s="63" t="s">
        <v>81</v>
      </c>
    </row>
    <row r="5270" spans="1:17">
      <c r="A5270" s="63" t="s">
        <v>78</v>
      </c>
      <c r="B5270" s="63" t="s">
        <v>8</v>
      </c>
      <c r="D5270" s="390">
        <v>45292</v>
      </c>
      <c r="E5270" s="63">
        <v>1</v>
      </c>
      <c r="F5270" s="63">
        <v>2024</v>
      </c>
      <c r="G5270" s="391">
        <v>1.8540307151762563</v>
      </c>
      <c r="H5270" s="391">
        <v>3.4872367136281217E-2</v>
      </c>
      <c r="I5270" s="391">
        <v>6.4654439781568443E-2</v>
      </c>
      <c r="J5270" s="391">
        <v>0.20334072859999475</v>
      </c>
      <c r="K5270" s="63" t="s">
        <v>78</v>
      </c>
      <c r="L5270" s="63" t="s">
        <v>78</v>
      </c>
      <c r="M5270" s="63" t="s">
        <v>244</v>
      </c>
      <c r="N5270" s="63" t="s">
        <v>79</v>
      </c>
      <c r="O5270" s="63" t="s">
        <v>80</v>
      </c>
      <c r="P5270" s="63" t="s">
        <v>60</v>
      </c>
      <c r="Q5270" s="63" t="s">
        <v>81</v>
      </c>
    </row>
    <row r="5271" spans="1:17">
      <c r="A5271" s="63" t="s">
        <v>78</v>
      </c>
      <c r="B5271" s="63" t="s">
        <v>8</v>
      </c>
      <c r="D5271" s="390">
        <v>45323</v>
      </c>
      <c r="E5271" s="63">
        <v>2</v>
      </c>
      <c r="F5271" s="63">
        <v>2024</v>
      </c>
      <c r="G5271" s="391">
        <v>1.8540307151762563</v>
      </c>
      <c r="H5271" s="391">
        <v>8.2577765378713919E-2</v>
      </c>
      <c r="I5271" s="391">
        <v>0.15310171340275405</v>
      </c>
      <c r="J5271" s="391">
        <v>0.9464063709399958</v>
      </c>
      <c r="K5271" s="63" t="s">
        <v>78</v>
      </c>
      <c r="L5271" s="63" t="s">
        <v>78</v>
      </c>
      <c r="M5271" s="63" t="s">
        <v>244</v>
      </c>
      <c r="N5271" s="63" t="s">
        <v>79</v>
      </c>
      <c r="O5271" s="63" t="s">
        <v>80</v>
      </c>
      <c r="P5271" s="63" t="s">
        <v>60</v>
      </c>
      <c r="Q5271" s="63" t="s">
        <v>81</v>
      </c>
    </row>
    <row r="5272" spans="1:17">
      <c r="A5272" s="63" t="s">
        <v>78</v>
      </c>
      <c r="B5272" s="63" t="s">
        <v>8</v>
      </c>
      <c r="D5272" s="390">
        <v>45352</v>
      </c>
      <c r="E5272" s="63">
        <v>3</v>
      </c>
      <c r="F5272" s="63">
        <v>2024</v>
      </c>
      <c r="G5272" s="391">
        <v>1.8540307151762563</v>
      </c>
      <c r="H5272" s="391">
        <v>8.2577765378713919E-2</v>
      </c>
      <c r="I5272" s="391">
        <v>0.15310171340275405</v>
      </c>
      <c r="J5272" s="391">
        <v>0.11126934807999636</v>
      </c>
      <c r="K5272" s="63" t="s">
        <v>78</v>
      </c>
      <c r="L5272" s="63" t="s">
        <v>78</v>
      </c>
      <c r="M5272" s="63" t="s">
        <v>244</v>
      </c>
      <c r="N5272" s="63" t="s">
        <v>79</v>
      </c>
      <c r="O5272" s="63" t="s">
        <v>80</v>
      </c>
      <c r="P5272" s="63" t="s">
        <v>60</v>
      </c>
      <c r="Q5272" s="63" t="s">
        <v>81</v>
      </c>
    </row>
    <row r="5273" spans="1:17">
      <c r="A5273" s="63" t="s">
        <v>78</v>
      </c>
      <c r="B5273" s="63" t="s">
        <v>8</v>
      </c>
      <c r="D5273" s="390">
        <v>45383</v>
      </c>
      <c r="E5273" s="63">
        <v>4</v>
      </c>
      <c r="F5273" s="63">
        <v>2024</v>
      </c>
      <c r="G5273" s="391">
        <v>1.8540307151762563</v>
      </c>
      <c r="H5273" s="391">
        <v>8.3333333333333329E-2</v>
      </c>
      <c r="I5273" s="391">
        <v>0.15450255959802134</v>
      </c>
      <c r="J5273" s="391">
        <v>0.12637000000000001</v>
      </c>
      <c r="K5273" s="63" t="s">
        <v>78</v>
      </c>
      <c r="L5273" s="63" t="s">
        <v>78</v>
      </c>
      <c r="M5273" s="63" t="s">
        <v>244</v>
      </c>
      <c r="N5273" s="63" t="s">
        <v>79</v>
      </c>
      <c r="O5273" s="63" t="s">
        <v>80</v>
      </c>
      <c r="P5273" s="63" t="s">
        <v>60</v>
      </c>
      <c r="Q5273" s="63" t="s">
        <v>81</v>
      </c>
    </row>
    <row r="5274" spans="1:17">
      <c r="A5274" s="63" t="s">
        <v>78</v>
      </c>
      <c r="B5274" s="63" t="s">
        <v>8</v>
      </c>
      <c r="D5274" s="390">
        <v>45413</v>
      </c>
      <c r="E5274" s="63">
        <v>5</v>
      </c>
      <c r="F5274" s="63">
        <v>2024</v>
      </c>
      <c r="G5274" s="391">
        <v>1.8540307151762563</v>
      </c>
      <c r="H5274" s="391">
        <v>8.3333333333333329E-2</v>
      </c>
      <c r="I5274" s="391">
        <v>0.15450255959802134</v>
      </c>
      <c r="J5274" s="391">
        <v>0.20318</v>
      </c>
      <c r="K5274" s="63" t="s">
        <v>78</v>
      </c>
      <c r="L5274" s="63" t="s">
        <v>78</v>
      </c>
      <c r="M5274" s="63" t="s">
        <v>244</v>
      </c>
      <c r="N5274" s="63" t="s">
        <v>79</v>
      </c>
      <c r="O5274" s="63" t="s">
        <v>80</v>
      </c>
      <c r="P5274" s="63" t="s">
        <v>60</v>
      </c>
      <c r="Q5274" s="63" t="s">
        <v>81</v>
      </c>
    </row>
    <row r="5275" spans="1:17">
      <c r="A5275" s="63" t="s">
        <v>78</v>
      </c>
      <c r="B5275" s="63" t="s">
        <v>8</v>
      </c>
      <c r="D5275" s="390">
        <v>45444</v>
      </c>
      <c r="E5275" s="63">
        <v>6</v>
      </c>
      <c r="F5275" s="63">
        <v>2024</v>
      </c>
      <c r="G5275" s="391">
        <v>1.8540307151762563</v>
      </c>
      <c r="H5275" s="391">
        <v>8.3333333333333329E-2</v>
      </c>
      <c r="I5275" s="391">
        <v>0.15450255959802134</v>
      </c>
      <c r="J5275" s="391">
        <v>0.47718742356999866</v>
      </c>
      <c r="K5275" s="63" t="s">
        <v>78</v>
      </c>
      <c r="L5275" s="63" t="s">
        <v>78</v>
      </c>
      <c r="M5275" s="63" t="s">
        <v>244</v>
      </c>
      <c r="N5275" s="63" t="s">
        <v>79</v>
      </c>
      <c r="O5275" s="63" t="s">
        <v>80</v>
      </c>
      <c r="P5275" s="63" t="s">
        <v>60</v>
      </c>
      <c r="Q5275" s="63" t="s">
        <v>81</v>
      </c>
    </row>
    <row r="5276" spans="1:17">
      <c r="A5276" s="63" t="s">
        <v>78</v>
      </c>
      <c r="B5276" s="63" t="s">
        <v>8</v>
      </c>
      <c r="D5276" s="390">
        <v>45474</v>
      </c>
      <c r="E5276" s="63">
        <v>7</v>
      </c>
      <c r="F5276" s="63">
        <v>2024</v>
      </c>
      <c r="G5276" s="391">
        <v>1.8540307151762563</v>
      </c>
      <c r="H5276" s="391">
        <v>8.3333333333333329E-2</v>
      </c>
      <c r="I5276" s="391">
        <v>0.15450255959802134</v>
      </c>
      <c r="J5276" s="391">
        <v>0.26122000000000001</v>
      </c>
      <c r="K5276" s="63" t="s">
        <v>78</v>
      </c>
      <c r="L5276" s="63" t="s">
        <v>78</v>
      </c>
      <c r="M5276" s="63" t="s">
        <v>244</v>
      </c>
      <c r="N5276" s="63" t="s">
        <v>79</v>
      </c>
      <c r="O5276" s="63" t="s">
        <v>80</v>
      </c>
      <c r="P5276" s="63" t="s">
        <v>60</v>
      </c>
      <c r="Q5276" s="63" t="s">
        <v>81</v>
      </c>
    </row>
    <row r="5277" spans="1:17">
      <c r="A5277" s="63" t="s">
        <v>78</v>
      </c>
      <c r="B5277" s="63" t="s">
        <v>8</v>
      </c>
      <c r="D5277" s="390">
        <v>45505</v>
      </c>
      <c r="E5277" s="63">
        <v>8</v>
      </c>
      <c r="F5277" s="63">
        <v>2024</v>
      </c>
      <c r="G5277" s="391">
        <v>1.8540307151762563</v>
      </c>
      <c r="H5277" s="391">
        <v>8.3333333333333329E-2</v>
      </c>
      <c r="I5277" s="391">
        <v>0.15450255959802134</v>
      </c>
      <c r="J5277" s="391">
        <v>1.03</v>
      </c>
      <c r="K5277" s="63" t="s">
        <v>78</v>
      </c>
      <c r="L5277" s="63" t="s">
        <v>78</v>
      </c>
      <c r="M5277" s="63" t="s">
        <v>244</v>
      </c>
      <c r="N5277" s="63" t="s">
        <v>79</v>
      </c>
      <c r="O5277" s="63" t="s">
        <v>80</v>
      </c>
      <c r="P5277" s="63" t="s">
        <v>60</v>
      </c>
      <c r="Q5277" s="63" t="s">
        <v>81</v>
      </c>
    </row>
    <row r="5278" spans="1:17">
      <c r="A5278" s="63" t="s">
        <v>78</v>
      </c>
      <c r="B5278" s="63" t="s">
        <v>8</v>
      </c>
      <c r="D5278" s="390">
        <v>45536</v>
      </c>
      <c r="E5278" s="63">
        <v>9</v>
      </c>
      <c r="F5278" s="63">
        <v>2024</v>
      </c>
      <c r="G5278" s="391">
        <v>1.8540307151762563</v>
      </c>
      <c r="H5278" s="391">
        <v>8.3333333333333329E-2</v>
      </c>
      <c r="J5278" s="391">
        <v>0.11681</v>
      </c>
      <c r="K5278" s="63" t="s">
        <v>78</v>
      </c>
      <c r="L5278" s="63" t="s">
        <v>78</v>
      </c>
      <c r="M5278" s="63" t="s">
        <v>244</v>
      </c>
      <c r="N5278" s="63" t="s">
        <v>79</v>
      </c>
      <c r="O5278" s="63" t="s">
        <v>80</v>
      </c>
      <c r="P5278" s="63" t="s">
        <v>60</v>
      </c>
      <c r="Q5278" s="63" t="s">
        <v>81</v>
      </c>
    </row>
    <row r="5279" spans="1:17">
      <c r="A5279" s="63" t="s">
        <v>78</v>
      </c>
      <c r="B5279" s="63" t="s">
        <v>8</v>
      </c>
      <c r="D5279" s="390">
        <v>45566</v>
      </c>
      <c r="E5279" s="63">
        <v>10</v>
      </c>
      <c r="F5279" s="63">
        <v>2024</v>
      </c>
      <c r="G5279" s="391">
        <v>1.8540307151762563</v>
      </c>
      <c r="H5279" s="391">
        <v>9.9999999999999992E-2</v>
      </c>
      <c r="J5279" s="391">
        <v>4.84063</v>
      </c>
      <c r="K5279" s="63" t="s">
        <v>78</v>
      </c>
      <c r="L5279" s="63" t="s">
        <v>78</v>
      </c>
      <c r="M5279" s="63" t="s">
        <v>244</v>
      </c>
      <c r="N5279" s="63" t="s">
        <v>79</v>
      </c>
      <c r="O5279" s="63" t="s">
        <v>80</v>
      </c>
      <c r="P5279" s="63" t="s">
        <v>60</v>
      </c>
      <c r="Q5279" s="63" t="s">
        <v>81</v>
      </c>
    </row>
    <row r="5280" spans="1:17">
      <c r="A5280" s="63" t="s">
        <v>78</v>
      </c>
      <c r="B5280" s="63" t="s">
        <v>8</v>
      </c>
      <c r="D5280" s="390">
        <v>45597</v>
      </c>
      <c r="E5280" s="63">
        <v>11</v>
      </c>
      <c r="F5280" s="63">
        <v>2024</v>
      </c>
      <c r="G5280" s="391">
        <v>1.8540307151762563</v>
      </c>
      <c r="H5280" s="391">
        <v>9.9999999999999992E-2</v>
      </c>
      <c r="J5280" s="391">
        <v>0</v>
      </c>
      <c r="K5280" s="63" t="s">
        <v>78</v>
      </c>
      <c r="L5280" s="63" t="s">
        <v>78</v>
      </c>
      <c r="M5280" s="63" t="s">
        <v>244</v>
      </c>
      <c r="N5280" s="63" t="s">
        <v>79</v>
      </c>
      <c r="O5280" s="63" t="s">
        <v>80</v>
      </c>
      <c r="P5280" s="63" t="s">
        <v>60</v>
      </c>
      <c r="Q5280" s="63" t="s">
        <v>81</v>
      </c>
    </row>
    <row r="5281" spans="1:17">
      <c r="A5281" s="63" t="s">
        <v>78</v>
      </c>
      <c r="B5281" s="63" t="s">
        <v>8</v>
      </c>
      <c r="D5281" s="390">
        <v>45627</v>
      </c>
      <c r="E5281" s="63">
        <v>12</v>
      </c>
      <c r="F5281" s="63">
        <v>2024</v>
      </c>
      <c r="G5281" s="391">
        <v>1.8540307151762563</v>
      </c>
      <c r="H5281" s="391">
        <v>9.9999999999999992E-2</v>
      </c>
      <c r="J5281" s="391">
        <v>0</v>
      </c>
      <c r="K5281" s="63" t="s">
        <v>78</v>
      </c>
      <c r="L5281" s="63" t="s">
        <v>78</v>
      </c>
      <c r="M5281" s="63" t="s">
        <v>244</v>
      </c>
      <c r="N5281" s="63" t="s">
        <v>79</v>
      </c>
      <c r="O5281" s="63" t="s">
        <v>80</v>
      </c>
      <c r="P5281" s="63" t="s">
        <v>60</v>
      </c>
      <c r="Q5281" s="63" t="s">
        <v>81</v>
      </c>
    </row>
    <row r="5282" spans="1:17">
      <c r="A5282" s="63" t="s">
        <v>78</v>
      </c>
      <c r="B5282" s="63" t="s">
        <v>9</v>
      </c>
      <c r="D5282" s="390">
        <v>45292</v>
      </c>
      <c r="E5282" s="63">
        <v>1</v>
      </c>
      <c r="F5282" s="63">
        <v>2024</v>
      </c>
      <c r="G5282" s="391">
        <v>33.47858393333334</v>
      </c>
      <c r="H5282" s="391">
        <v>3.4872367136281217E-2</v>
      </c>
      <c r="I5282" s="391">
        <v>1.167477470126006</v>
      </c>
      <c r="J5282" s="391">
        <v>0.01</v>
      </c>
      <c r="K5282" s="63" t="s">
        <v>78</v>
      </c>
      <c r="L5282" s="63" t="s">
        <v>78</v>
      </c>
      <c r="M5282" s="63" t="s">
        <v>244</v>
      </c>
      <c r="N5282" s="63" t="s">
        <v>79</v>
      </c>
      <c r="O5282" s="63" t="s">
        <v>80</v>
      </c>
      <c r="P5282" s="63" t="s">
        <v>60</v>
      </c>
      <c r="Q5282" s="63" t="s">
        <v>81</v>
      </c>
    </row>
    <row r="5283" spans="1:17">
      <c r="A5283" s="63" t="s">
        <v>78</v>
      </c>
      <c r="B5283" s="63" t="s">
        <v>9</v>
      </c>
      <c r="D5283" s="390">
        <v>45323</v>
      </c>
      <c r="E5283" s="63">
        <v>2</v>
      </c>
      <c r="F5283" s="63">
        <v>2024</v>
      </c>
      <c r="G5283" s="391">
        <v>33.47858393333334</v>
      </c>
      <c r="H5283" s="391">
        <v>8.2577765378713919E-2</v>
      </c>
      <c r="I5283" s="391">
        <v>2.7645866492583817</v>
      </c>
      <c r="J5283" s="391">
        <v>0.01</v>
      </c>
      <c r="K5283" s="63" t="s">
        <v>78</v>
      </c>
      <c r="L5283" s="63" t="s">
        <v>78</v>
      </c>
      <c r="M5283" s="63" t="s">
        <v>244</v>
      </c>
      <c r="N5283" s="63" t="s">
        <v>79</v>
      </c>
      <c r="O5283" s="63" t="s">
        <v>80</v>
      </c>
      <c r="P5283" s="63" t="s">
        <v>60</v>
      </c>
      <c r="Q5283" s="63" t="s">
        <v>81</v>
      </c>
    </row>
    <row r="5284" spans="1:17">
      <c r="A5284" s="63" t="s">
        <v>78</v>
      </c>
      <c r="B5284" s="63" t="s">
        <v>9</v>
      </c>
      <c r="D5284" s="390">
        <v>45352</v>
      </c>
      <c r="E5284" s="63">
        <v>3</v>
      </c>
      <c r="F5284" s="63">
        <v>2024</v>
      </c>
      <c r="G5284" s="391">
        <v>33.47858393333334</v>
      </c>
      <c r="H5284" s="391">
        <v>8.2577765378713919E-2</v>
      </c>
      <c r="I5284" s="391">
        <v>2.7645866492583817</v>
      </c>
      <c r="J5284" s="391">
        <v>9.9999999999999995E-8</v>
      </c>
      <c r="K5284" s="63" t="s">
        <v>78</v>
      </c>
      <c r="L5284" s="63" t="s">
        <v>78</v>
      </c>
      <c r="M5284" s="63" t="s">
        <v>244</v>
      </c>
      <c r="N5284" s="63" t="s">
        <v>79</v>
      </c>
      <c r="O5284" s="63" t="s">
        <v>80</v>
      </c>
      <c r="P5284" s="63" t="s">
        <v>60</v>
      </c>
      <c r="Q5284" s="63" t="s">
        <v>81</v>
      </c>
    </row>
    <row r="5285" spans="1:17">
      <c r="A5285" s="63" t="s">
        <v>78</v>
      </c>
      <c r="B5285" s="63" t="s">
        <v>9</v>
      </c>
      <c r="D5285" s="390">
        <v>45383</v>
      </c>
      <c r="E5285" s="63">
        <v>4</v>
      </c>
      <c r="F5285" s="63">
        <v>2024</v>
      </c>
      <c r="G5285" s="391">
        <v>33.47858393333334</v>
      </c>
      <c r="H5285" s="391">
        <v>8.3333333333333329E-2</v>
      </c>
      <c r="I5285" s="391">
        <v>2.7898819944444448</v>
      </c>
      <c r="J5285" s="391">
        <v>0</v>
      </c>
      <c r="K5285" s="63" t="s">
        <v>78</v>
      </c>
      <c r="L5285" s="63" t="s">
        <v>78</v>
      </c>
      <c r="M5285" s="63" t="s">
        <v>244</v>
      </c>
      <c r="N5285" s="63" t="s">
        <v>79</v>
      </c>
      <c r="O5285" s="63" t="s">
        <v>80</v>
      </c>
      <c r="P5285" s="63" t="s">
        <v>60</v>
      </c>
      <c r="Q5285" s="63" t="s">
        <v>81</v>
      </c>
    </row>
    <row r="5286" spans="1:17">
      <c r="A5286" s="63" t="s">
        <v>78</v>
      </c>
      <c r="B5286" s="63" t="s">
        <v>9</v>
      </c>
      <c r="D5286" s="390">
        <v>45413</v>
      </c>
      <c r="E5286" s="63">
        <v>5</v>
      </c>
      <c r="F5286" s="63">
        <v>2024</v>
      </c>
      <c r="G5286" s="391">
        <v>33.47858393333334</v>
      </c>
      <c r="H5286" s="391">
        <v>8.3333333333333329E-2</v>
      </c>
      <c r="I5286" s="391">
        <v>2.7898819944444448</v>
      </c>
      <c r="J5286" s="391">
        <v>0</v>
      </c>
      <c r="K5286" s="63" t="s">
        <v>78</v>
      </c>
      <c r="L5286" s="63" t="s">
        <v>78</v>
      </c>
      <c r="M5286" s="63" t="s">
        <v>244</v>
      </c>
      <c r="N5286" s="63" t="s">
        <v>79</v>
      </c>
      <c r="O5286" s="63" t="s">
        <v>80</v>
      </c>
      <c r="P5286" s="63" t="s">
        <v>60</v>
      </c>
      <c r="Q5286" s="63" t="s">
        <v>81</v>
      </c>
    </row>
    <row r="5287" spans="1:17">
      <c r="A5287" s="63" t="s">
        <v>78</v>
      </c>
      <c r="B5287" s="63" t="s">
        <v>9</v>
      </c>
      <c r="D5287" s="390">
        <v>45444</v>
      </c>
      <c r="E5287" s="63">
        <v>6</v>
      </c>
      <c r="F5287" s="63">
        <v>2024</v>
      </c>
      <c r="G5287" s="391">
        <v>33.47858393333334</v>
      </c>
      <c r="H5287" s="391">
        <v>8.3333333333333329E-2</v>
      </c>
      <c r="I5287" s="391">
        <v>2.7898819944444448</v>
      </c>
      <c r="J5287" s="391">
        <v>0.56000000000000005</v>
      </c>
      <c r="K5287" s="63" t="s">
        <v>78</v>
      </c>
      <c r="L5287" s="63" t="s">
        <v>78</v>
      </c>
      <c r="M5287" s="63" t="s">
        <v>244</v>
      </c>
      <c r="N5287" s="63" t="s">
        <v>79</v>
      </c>
      <c r="O5287" s="63" t="s">
        <v>80</v>
      </c>
      <c r="P5287" s="63" t="s">
        <v>60</v>
      </c>
      <c r="Q5287" s="63" t="s">
        <v>81</v>
      </c>
    </row>
    <row r="5288" spans="1:17">
      <c r="A5288" s="63" t="s">
        <v>78</v>
      </c>
      <c r="B5288" s="63" t="s">
        <v>9</v>
      </c>
      <c r="D5288" s="390">
        <v>45474</v>
      </c>
      <c r="E5288" s="63">
        <v>7</v>
      </c>
      <c r="F5288" s="63">
        <v>2024</v>
      </c>
      <c r="G5288" s="391">
        <v>33.47858393333334</v>
      </c>
      <c r="H5288" s="391">
        <v>8.3333333333333329E-2</v>
      </c>
      <c r="I5288" s="391">
        <v>2.7898819944444448</v>
      </c>
      <c r="J5288" s="391">
        <v>0</v>
      </c>
      <c r="K5288" s="63" t="s">
        <v>78</v>
      </c>
      <c r="L5288" s="63" t="s">
        <v>78</v>
      </c>
      <c r="M5288" s="63" t="s">
        <v>244</v>
      </c>
      <c r="N5288" s="63" t="s">
        <v>79</v>
      </c>
      <c r="O5288" s="63" t="s">
        <v>80</v>
      </c>
      <c r="P5288" s="63" t="s">
        <v>60</v>
      </c>
      <c r="Q5288" s="63" t="s">
        <v>81</v>
      </c>
    </row>
    <row r="5289" spans="1:17">
      <c r="A5289" s="63" t="s">
        <v>78</v>
      </c>
      <c r="B5289" s="63" t="s">
        <v>9</v>
      </c>
      <c r="D5289" s="390">
        <v>45505</v>
      </c>
      <c r="E5289" s="63">
        <v>8</v>
      </c>
      <c r="F5289" s="63">
        <v>2024</v>
      </c>
      <c r="G5289" s="391">
        <v>33.47858393333334</v>
      </c>
      <c r="H5289" s="391">
        <v>8.3333333333333329E-2</v>
      </c>
      <c r="I5289" s="391">
        <v>2.7898819944444448</v>
      </c>
      <c r="J5289" s="391">
        <v>0.53333319999999995</v>
      </c>
      <c r="K5289" s="63" t="s">
        <v>78</v>
      </c>
      <c r="L5289" s="63" t="s">
        <v>78</v>
      </c>
      <c r="M5289" s="63" t="s">
        <v>244</v>
      </c>
      <c r="N5289" s="63" t="s">
        <v>79</v>
      </c>
      <c r="O5289" s="63" t="s">
        <v>80</v>
      </c>
      <c r="P5289" s="63" t="s">
        <v>60</v>
      </c>
      <c r="Q5289" s="63" t="s">
        <v>81</v>
      </c>
    </row>
    <row r="5290" spans="1:17">
      <c r="A5290" s="63" t="s">
        <v>78</v>
      </c>
      <c r="B5290" s="63" t="s">
        <v>9</v>
      </c>
      <c r="D5290" s="390">
        <v>45536</v>
      </c>
      <c r="E5290" s="63">
        <v>9</v>
      </c>
      <c r="F5290" s="63">
        <v>2024</v>
      </c>
      <c r="G5290" s="391">
        <v>33.47858393333334</v>
      </c>
      <c r="H5290" s="391">
        <v>8.3333333333333329E-2</v>
      </c>
      <c r="J5290" s="391">
        <v>0.27479999999999999</v>
      </c>
      <c r="K5290" s="63" t="s">
        <v>78</v>
      </c>
      <c r="L5290" s="63" t="s">
        <v>78</v>
      </c>
      <c r="M5290" s="63" t="s">
        <v>244</v>
      </c>
      <c r="N5290" s="63" t="s">
        <v>79</v>
      </c>
      <c r="O5290" s="63" t="s">
        <v>80</v>
      </c>
      <c r="P5290" s="63" t="s">
        <v>60</v>
      </c>
      <c r="Q5290" s="63" t="s">
        <v>81</v>
      </c>
    </row>
    <row r="5291" spans="1:17">
      <c r="A5291" s="63" t="s">
        <v>78</v>
      </c>
      <c r="B5291" s="63" t="s">
        <v>9</v>
      </c>
      <c r="D5291" s="390">
        <v>45566</v>
      </c>
      <c r="E5291" s="63">
        <v>10</v>
      </c>
      <c r="F5291" s="63">
        <v>2024</v>
      </c>
      <c r="G5291" s="391">
        <v>33.47858393333334</v>
      </c>
      <c r="H5291" s="391">
        <v>9.9999999999999992E-2</v>
      </c>
      <c r="J5291" s="391">
        <v>5.4960000000000002E-2</v>
      </c>
      <c r="K5291" s="63" t="s">
        <v>78</v>
      </c>
      <c r="L5291" s="63" t="s">
        <v>78</v>
      </c>
      <c r="M5291" s="63" t="s">
        <v>244</v>
      </c>
      <c r="N5291" s="63" t="s">
        <v>79</v>
      </c>
      <c r="O5291" s="63" t="s">
        <v>80</v>
      </c>
      <c r="P5291" s="63" t="s">
        <v>60</v>
      </c>
      <c r="Q5291" s="63" t="s">
        <v>81</v>
      </c>
    </row>
    <row r="5292" spans="1:17">
      <c r="A5292" s="63" t="s">
        <v>78</v>
      </c>
      <c r="B5292" s="63" t="s">
        <v>9</v>
      </c>
      <c r="D5292" s="390">
        <v>45597</v>
      </c>
      <c r="E5292" s="63">
        <v>11</v>
      </c>
      <c r="F5292" s="63">
        <v>2024</v>
      </c>
      <c r="G5292" s="391">
        <v>33.47858393333334</v>
      </c>
      <c r="H5292" s="391">
        <v>9.9999999999999992E-2</v>
      </c>
      <c r="J5292" s="391">
        <v>0</v>
      </c>
      <c r="K5292" s="63" t="s">
        <v>78</v>
      </c>
      <c r="L5292" s="63" t="s">
        <v>78</v>
      </c>
      <c r="M5292" s="63" t="s">
        <v>244</v>
      </c>
      <c r="N5292" s="63" t="s">
        <v>79</v>
      </c>
      <c r="O5292" s="63" t="s">
        <v>80</v>
      </c>
      <c r="P5292" s="63" t="s">
        <v>60</v>
      </c>
      <c r="Q5292" s="63" t="s">
        <v>81</v>
      </c>
    </row>
    <row r="5293" spans="1:17">
      <c r="A5293" s="63" t="s">
        <v>78</v>
      </c>
      <c r="B5293" s="63" t="s">
        <v>9</v>
      </c>
      <c r="D5293" s="390">
        <v>45627</v>
      </c>
      <c r="E5293" s="63">
        <v>12</v>
      </c>
      <c r="F5293" s="63">
        <v>2024</v>
      </c>
      <c r="G5293" s="391">
        <v>33.47858393333334</v>
      </c>
      <c r="H5293" s="391">
        <v>9.9999999999999992E-2</v>
      </c>
      <c r="J5293" s="391">
        <v>0</v>
      </c>
      <c r="K5293" s="63" t="s">
        <v>78</v>
      </c>
      <c r="L5293" s="63" t="s">
        <v>78</v>
      </c>
      <c r="M5293" s="63" t="s">
        <v>244</v>
      </c>
      <c r="N5293" s="63" t="s">
        <v>79</v>
      </c>
      <c r="O5293" s="63" t="s">
        <v>80</v>
      </c>
      <c r="P5293" s="63" t="s">
        <v>60</v>
      </c>
      <c r="Q5293" s="63" t="s">
        <v>81</v>
      </c>
    </row>
    <row r="5294" spans="1:17">
      <c r="A5294" s="63" t="s">
        <v>78</v>
      </c>
      <c r="B5294" s="63" t="s">
        <v>10</v>
      </c>
      <c r="D5294" s="390">
        <v>45292</v>
      </c>
      <c r="E5294" s="63">
        <v>1</v>
      </c>
      <c r="F5294" s="63">
        <v>2024</v>
      </c>
      <c r="G5294" s="391">
        <v>17.009714876693351</v>
      </c>
      <c r="H5294" s="391">
        <v>3.4872367136281217E-2</v>
      </c>
      <c r="I5294" s="391">
        <v>0.59316902206351496</v>
      </c>
      <c r="J5294" s="391">
        <v>2.9368986146755862</v>
      </c>
      <c r="K5294" s="63" t="s">
        <v>78</v>
      </c>
      <c r="L5294" s="63" t="s">
        <v>78</v>
      </c>
      <c r="M5294" s="63" t="s">
        <v>244</v>
      </c>
      <c r="N5294" s="63" t="s">
        <v>79</v>
      </c>
      <c r="O5294" s="63" t="s">
        <v>80</v>
      </c>
      <c r="P5294" s="63" t="s">
        <v>60</v>
      </c>
      <c r="Q5294" s="63" t="s">
        <v>81</v>
      </c>
    </row>
    <row r="5295" spans="1:17">
      <c r="A5295" s="63" t="s">
        <v>78</v>
      </c>
      <c r="B5295" s="63" t="s">
        <v>10</v>
      </c>
      <c r="D5295" s="390">
        <v>45323</v>
      </c>
      <c r="E5295" s="63">
        <v>2</v>
      </c>
      <c r="F5295" s="63">
        <v>2024</v>
      </c>
      <c r="G5295" s="391">
        <v>17.009714876693351</v>
      </c>
      <c r="H5295" s="391">
        <v>8.2577765378713919E-2</v>
      </c>
      <c r="I5295" s="391">
        <v>1.4046242442464034</v>
      </c>
      <c r="J5295" s="391">
        <v>5.3437897548572879</v>
      </c>
      <c r="K5295" s="63" t="s">
        <v>78</v>
      </c>
      <c r="L5295" s="63" t="s">
        <v>78</v>
      </c>
      <c r="M5295" s="63" t="s">
        <v>244</v>
      </c>
      <c r="N5295" s="63" t="s">
        <v>79</v>
      </c>
      <c r="O5295" s="63" t="s">
        <v>80</v>
      </c>
      <c r="P5295" s="63" t="s">
        <v>60</v>
      </c>
      <c r="Q5295" s="63" t="s">
        <v>81</v>
      </c>
    </row>
    <row r="5296" spans="1:17">
      <c r="A5296" s="63" t="s">
        <v>78</v>
      </c>
      <c r="B5296" s="63" t="s">
        <v>10</v>
      </c>
      <c r="D5296" s="390">
        <v>45352</v>
      </c>
      <c r="E5296" s="63">
        <v>3</v>
      </c>
      <c r="F5296" s="63">
        <v>2024</v>
      </c>
      <c r="G5296" s="391">
        <v>17.009714876693351</v>
      </c>
      <c r="H5296" s="391">
        <v>8.2577765378713919E-2</v>
      </c>
      <c r="I5296" s="391">
        <v>1.4046242442464034</v>
      </c>
      <c r="J5296" s="391">
        <v>5.6112000000000011E-3</v>
      </c>
      <c r="K5296" s="63" t="s">
        <v>78</v>
      </c>
      <c r="L5296" s="63" t="s">
        <v>78</v>
      </c>
      <c r="M5296" s="63" t="s">
        <v>244</v>
      </c>
      <c r="N5296" s="63" t="s">
        <v>79</v>
      </c>
      <c r="O5296" s="63" t="s">
        <v>80</v>
      </c>
      <c r="P5296" s="63" t="s">
        <v>60</v>
      </c>
      <c r="Q5296" s="63" t="s">
        <v>81</v>
      </c>
    </row>
    <row r="5297" spans="1:17">
      <c r="A5297" s="63" t="s">
        <v>78</v>
      </c>
      <c r="B5297" s="63" t="s">
        <v>10</v>
      </c>
      <c r="D5297" s="390">
        <v>45383</v>
      </c>
      <c r="E5297" s="63">
        <v>4</v>
      </c>
      <c r="F5297" s="63">
        <v>2024</v>
      </c>
      <c r="G5297" s="391">
        <v>17.009714876693351</v>
      </c>
      <c r="H5297" s="391">
        <v>8.3333333333333329E-2</v>
      </c>
      <c r="I5297" s="391">
        <v>1.4174762397244458</v>
      </c>
      <c r="J5297" s="391">
        <v>1.375265795461714</v>
      </c>
      <c r="K5297" s="63" t="s">
        <v>78</v>
      </c>
      <c r="L5297" s="63" t="s">
        <v>78</v>
      </c>
      <c r="M5297" s="63" t="s">
        <v>244</v>
      </c>
      <c r="N5297" s="63" t="s">
        <v>79</v>
      </c>
      <c r="O5297" s="63" t="s">
        <v>80</v>
      </c>
      <c r="P5297" s="63" t="s">
        <v>60</v>
      </c>
      <c r="Q5297" s="63" t="s">
        <v>81</v>
      </c>
    </row>
    <row r="5298" spans="1:17">
      <c r="A5298" s="63" t="s">
        <v>78</v>
      </c>
      <c r="B5298" s="63" t="s">
        <v>10</v>
      </c>
      <c r="D5298" s="390">
        <v>45413</v>
      </c>
      <c r="E5298" s="63">
        <v>5</v>
      </c>
      <c r="F5298" s="63">
        <v>2024</v>
      </c>
      <c r="G5298" s="391">
        <v>17.009714876693351</v>
      </c>
      <c r="H5298" s="391">
        <v>8.3333333333333329E-2</v>
      </c>
      <c r="I5298" s="391">
        <v>1.4174762397244458</v>
      </c>
      <c r="J5298" s="391">
        <v>1.3254112</v>
      </c>
      <c r="K5298" s="63" t="s">
        <v>78</v>
      </c>
      <c r="L5298" s="63" t="s">
        <v>78</v>
      </c>
      <c r="M5298" s="63" t="s">
        <v>244</v>
      </c>
      <c r="N5298" s="63" t="s">
        <v>79</v>
      </c>
      <c r="O5298" s="63" t="s">
        <v>80</v>
      </c>
      <c r="P5298" s="63" t="s">
        <v>60</v>
      </c>
      <c r="Q5298" s="63" t="s">
        <v>81</v>
      </c>
    </row>
    <row r="5299" spans="1:17">
      <c r="A5299" s="63" t="s">
        <v>78</v>
      </c>
      <c r="B5299" s="63" t="s">
        <v>10</v>
      </c>
      <c r="D5299" s="390">
        <v>45444</v>
      </c>
      <c r="E5299" s="63">
        <v>6</v>
      </c>
      <c r="F5299" s="63">
        <v>2024</v>
      </c>
      <c r="G5299" s="391">
        <v>17.009714876693351</v>
      </c>
      <c r="H5299" s="391">
        <v>8.3333333333333329E-2</v>
      </c>
      <c r="I5299" s="391">
        <v>1.4174762397244458</v>
      </c>
      <c r="J5299" s="391">
        <v>1.5348296935685157</v>
      </c>
      <c r="K5299" s="63" t="s">
        <v>78</v>
      </c>
      <c r="L5299" s="63" t="s">
        <v>78</v>
      </c>
      <c r="M5299" s="63" t="s">
        <v>244</v>
      </c>
      <c r="N5299" s="63" t="s">
        <v>79</v>
      </c>
      <c r="O5299" s="63" t="s">
        <v>80</v>
      </c>
      <c r="P5299" s="63" t="s">
        <v>60</v>
      </c>
      <c r="Q5299" s="63" t="s">
        <v>81</v>
      </c>
    </row>
    <row r="5300" spans="1:17">
      <c r="A5300" s="63" t="s">
        <v>78</v>
      </c>
      <c r="B5300" s="63" t="s">
        <v>10</v>
      </c>
      <c r="D5300" s="390">
        <v>45474</v>
      </c>
      <c r="E5300" s="63">
        <v>7</v>
      </c>
      <c r="F5300" s="63">
        <v>2024</v>
      </c>
      <c r="G5300" s="391">
        <v>17.009714876693351</v>
      </c>
      <c r="H5300" s="391">
        <v>8.3333333333333329E-2</v>
      </c>
      <c r="I5300" s="391">
        <v>1.4174762397244458</v>
      </c>
      <c r="J5300" s="391">
        <v>0.86648969489942385</v>
      </c>
      <c r="K5300" s="63" t="s">
        <v>78</v>
      </c>
      <c r="L5300" s="63" t="s">
        <v>78</v>
      </c>
      <c r="M5300" s="63" t="s">
        <v>244</v>
      </c>
      <c r="N5300" s="63" t="s">
        <v>79</v>
      </c>
      <c r="O5300" s="63" t="s">
        <v>80</v>
      </c>
      <c r="P5300" s="63" t="s">
        <v>60</v>
      </c>
      <c r="Q5300" s="63" t="s">
        <v>81</v>
      </c>
    </row>
    <row r="5301" spans="1:17">
      <c r="A5301" s="63" t="s">
        <v>78</v>
      </c>
      <c r="B5301" s="63" t="s">
        <v>10</v>
      </c>
      <c r="D5301" s="390">
        <v>45505</v>
      </c>
      <c r="E5301" s="63">
        <v>8</v>
      </c>
      <c r="F5301" s="63">
        <v>2024</v>
      </c>
      <c r="G5301" s="391">
        <v>17.009714876693351</v>
      </c>
      <c r="H5301" s="391">
        <v>8.3333333333333329E-2</v>
      </c>
      <c r="I5301" s="391">
        <v>1.4174762397244458</v>
      </c>
      <c r="J5301" s="391">
        <v>0</v>
      </c>
      <c r="K5301" s="63" t="s">
        <v>78</v>
      </c>
      <c r="L5301" s="63" t="s">
        <v>78</v>
      </c>
      <c r="M5301" s="63" t="s">
        <v>244</v>
      </c>
      <c r="N5301" s="63" t="s">
        <v>79</v>
      </c>
      <c r="O5301" s="63" t="s">
        <v>80</v>
      </c>
      <c r="P5301" s="63" t="s">
        <v>60</v>
      </c>
      <c r="Q5301" s="63" t="s">
        <v>81</v>
      </c>
    </row>
    <row r="5302" spans="1:17">
      <c r="A5302" s="63" t="s">
        <v>78</v>
      </c>
      <c r="B5302" s="63" t="s">
        <v>10</v>
      </c>
      <c r="D5302" s="390">
        <v>45536</v>
      </c>
      <c r="E5302" s="63">
        <v>9</v>
      </c>
      <c r="F5302" s="63">
        <v>2024</v>
      </c>
      <c r="G5302" s="391">
        <v>17.009714876693351</v>
      </c>
      <c r="H5302" s="391">
        <v>8.3333333333333329E-2</v>
      </c>
      <c r="J5302" s="391">
        <v>0</v>
      </c>
      <c r="K5302" s="63" t="s">
        <v>78</v>
      </c>
      <c r="L5302" s="63" t="s">
        <v>78</v>
      </c>
      <c r="M5302" s="63" t="s">
        <v>244</v>
      </c>
      <c r="N5302" s="63" t="s">
        <v>79</v>
      </c>
      <c r="O5302" s="63" t="s">
        <v>80</v>
      </c>
      <c r="P5302" s="63" t="s">
        <v>60</v>
      </c>
      <c r="Q5302" s="63" t="s">
        <v>81</v>
      </c>
    </row>
    <row r="5303" spans="1:17">
      <c r="A5303" s="63" t="s">
        <v>78</v>
      </c>
      <c r="B5303" s="63" t="s">
        <v>10</v>
      </c>
      <c r="D5303" s="390">
        <v>45566</v>
      </c>
      <c r="E5303" s="63">
        <v>10</v>
      </c>
      <c r="F5303" s="63">
        <v>2024</v>
      </c>
      <c r="G5303" s="391">
        <v>17.009714876693351</v>
      </c>
      <c r="H5303" s="391">
        <v>9.9999999999999992E-2</v>
      </c>
      <c r="J5303" s="391">
        <v>7.2172000000000018</v>
      </c>
      <c r="K5303" s="63" t="s">
        <v>78</v>
      </c>
      <c r="L5303" s="63" t="s">
        <v>78</v>
      </c>
      <c r="M5303" s="63" t="s">
        <v>244</v>
      </c>
      <c r="N5303" s="63" t="s">
        <v>79</v>
      </c>
      <c r="O5303" s="63" t="s">
        <v>80</v>
      </c>
      <c r="P5303" s="63" t="s">
        <v>60</v>
      </c>
      <c r="Q5303" s="63" t="s">
        <v>81</v>
      </c>
    </row>
    <row r="5304" spans="1:17">
      <c r="A5304" s="63" t="s">
        <v>78</v>
      </c>
      <c r="B5304" s="63" t="s">
        <v>10</v>
      </c>
      <c r="D5304" s="390">
        <v>45597</v>
      </c>
      <c r="E5304" s="63">
        <v>11</v>
      </c>
      <c r="F5304" s="63">
        <v>2024</v>
      </c>
      <c r="G5304" s="391">
        <v>17.009714876693351</v>
      </c>
      <c r="H5304" s="391">
        <v>9.9999999999999992E-2</v>
      </c>
      <c r="J5304" s="391">
        <v>0</v>
      </c>
      <c r="K5304" s="63" t="s">
        <v>78</v>
      </c>
      <c r="L5304" s="63" t="s">
        <v>78</v>
      </c>
      <c r="M5304" s="63" t="s">
        <v>244</v>
      </c>
      <c r="N5304" s="63" t="s">
        <v>79</v>
      </c>
      <c r="O5304" s="63" t="s">
        <v>80</v>
      </c>
      <c r="P5304" s="63" t="s">
        <v>60</v>
      </c>
      <c r="Q5304" s="63" t="s">
        <v>81</v>
      </c>
    </row>
    <row r="5305" spans="1:17">
      <c r="A5305" s="63" t="s">
        <v>78</v>
      </c>
      <c r="B5305" s="63" t="s">
        <v>10</v>
      </c>
      <c r="D5305" s="390">
        <v>45627</v>
      </c>
      <c r="E5305" s="63">
        <v>12</v>
      </c>
      <c r="F5305" s="63">
        <v>2024</v>
      </c>
      <c r="G5305" s="391">
        <v>17.009714876693351</v>
      </c>
      <c r="H5305" s="391">
        <v>9.9999999999999992E-2</v>
      </c>
      <c r="J5305" s="391">
        <v>0</v>
      </c>
      <c r="K5305" s="63" t="s">
        <v>78</v>
      </c>
      <c r="L5305" s="63" t="s">
        <v>78</v>
      </c>
      <c r="M5305" s="63" t="s">
        <v>244</v>
      </c>
      <c r="N5305" s="63" t="s">
        <v>79</v>
      </c>
      <c r="O5305" s="63" t="s">
        <v>80</v>
      </c>
      <c r="P5305" s="63" t="s">
        <v>60</v>
      </c>
      <c r="Q5305" s="63" t="s">
        <v>81</v>
      </c>
    </row>
    <row r="5306" spans="1:17">
      <c r="A5306" s="63" t="s">
        <v>78</v>
      </c>
      <c r="B5306" s="63" t="s">
        <v>5</v>
      </c>
      <c r="D5306" s="390">
        <v>45292</v>
      </c>
      <c r="E5306" s="63">
        <v>1</v>
      </c>
      <c r="F5306" s="63">
        <v>2024</v>
      </c>
      <c r="G5306" s="391">
        <v>13.687099999999999</v>
      </c>
      <c r="H5306" s="391">
        <v>3.4872367136281217E-2</v>
      </c>
      <c r="I5306" s="391">
        <v>0.47730157623099462</v>
      </c>
      <c r="J5306" s="391">
        <v>1.3391</v>
      </c>
      <c r="K5306" s="63" t="s">
        <v>78</v>
      </c>
      <c r="L5306" s="63" t="s">
        <v>78</v>
      </c>
      <c r="M5306" s="63" t="s">
        <v>244</v>
      </c>
      <c r="N5306" s="63" t="s">
        <v>79</v>
      </c>
      <c r="O5306" s="63" t="s">
        <v>80</v>
      </c>
      <c r="P5306" s="63" t="s">
        <v>60</v>
      </c>
      <c r="Q5306" s="63" t="s">
        <v>81</v>
      </c>
    </row>
    <row r="5307" spans="1:17">
      <c r="A5307" s="63" t="s">
        <v>78</v>
      </c>
      <c r="B5307" s="63" t="s">
        <v>5</v>
      </c>
      <c r="D5307" s="390">
        <v>45323</v>
      </c>
      <c r="E5307" s="63">
        <v>2</v>
      </c>
      <c r="F5307" s="63">
        <v>2024</v>
      </c>
      <c r="G5307" s="391">
        <v>13.687099999999999</v>
      </c>
      <c r="H5307" s="391">
        <v>8.2577765378713919E-2</v>
      </c>
      <c r="I5307" s="391">
        <v>1.1302501325149952</v>
      </c>
      <c r="J5307" s="391">
        <v>0.999096219178082</v>
      </c>
      <c r="K5307" s="63" t="s">
        <v>78</v>
      </c>
      <c r="L5307" s="63" t="s">
        <v>78</v>
      </c>
      <c r="M5307" s="63" t="s">
        <v>244</v>
      </c>
      <c r="N5307" s="63" t="s">
        <v>79</v>
      </c>
      <c r="O5307" s="63" t="s">
        <v>80</v>
      </c>
      <c r="P5307" s="63" t="s">
        <v>60</v>
      </c>
      <c r="Q5307" s="63" t="s">
        <v>81</v>
      </c>
    </row>
    <row r="5308" spans="1:17">
      <c r="A5308" s="63" t="s">
        <v>78</v>
      </c>
      <c r="B5308" s="63" t="s">
        <v>5</v>
      </c>
      <c r="D5308" s="390">
        <v>45352</v>
      </c>
      <c r="E5308" s="63">
        <v>3</v>
      </c>
      <c r="F5308" s="63">
        <v>2024</v>
      </c>
      <c r="G5308" s="391">
        <v>13.687099999999999</v>
      </c>
      <c r="H5308" s="391">
        <v>8.2577765378713919E-2</v>
      </c>
      <c r="I5308" s="391">
        <v>1.1302501325149952</v>
      </c>
      <c r="J5308" s="391">
        <v>0</v>
      </c>
      <c r="K5308" s="63" t="s">
        <v>78</v>
      </c>
      <c r="L5308" s="63" t="s">
        <v>78</v>
      </c>
      <c r="M5308" s="63" t="s">
        <v>244</v>
      </c>
      <c r="N5308" s="63" t="s">
        <v>79</v>
      </c>
      <c r="O5308" s="63" t="s">
        <v>80</v>
      </c>
      <c r="P5308" s="63" t="s">
        <v>60</v>
      </c>
      <c r="Q5308" s="63" t="s">
        <v>81</v>
      </c>
    </row>
    <row r="5309" spans="1:17">
      <c r="A5309" s="63" t="s">
        <v>78</v>
      </c>
      <c r="B5309" s="63" t="s">
        <v>5</v>
      </c>
      <c r="D5309" s="390">
        <v>45383</v>
      </c>
      <c r="E5309" s="63">
        <v>4</v>
      </c>
      <c r="F5309" s="63">
        <v>2024</v>
      </c>
      <c r="G5309" s="391">
        <v>13.687099999999999</v>
      </c>
      <c r="H5309" s="391">
        <v>8.3333333333333329E-2</v>
      </c>
      <c r="I5309" s="391">
        <v>1.1405916666666664</v>
      </c>
      <c r="J5309" s="391">
        <v>0</v>
      </c>
      <c r="K5309" s="63" t="s">
        <v>78</v>
      </c>
      <c r="L5309" s="63" t="s">
        <v>78</v>
      </c>
      <c r="M5309" s="63" t="s">
        <v>244</v>
      </c>
      <c r="N5309" s="63" t="s">
        <v>79</v>
      </c>
      <c r="O5309" s="63" t="s">
        <v>80</v>
      </c>
      <c r="P5309" s="63" t="s">
        <v>60</v>
      </c>
      <c r="Q5309" s="63" t="s">
        <v>81</v>
      </c>
    </row>
    <row r="5310" spans="1:17">
      <c r="A5310" s="63" t="s">
        <v>78</v>
      </c>
      <c r="B5310" s="63" t="s">
        <v>5</v>
      </c>
      <c r="D5310" s="390">
        <v>45413</v>
      </c>
      <c r="E5310" s="63">
        <v>5</v>
      </c>
      <c r="F5310" s="63">
        <v>2024</v>
      </c>
      <c r="G5310" s="391">
        <v>13.687099999999999</v>
      </c>
      <c r="H5310" s="391">
        <v>8.3333333333333329E-2</v>
      </c>
      <c r="I5310" s="391">
        <v>1.1405916666666664</v>
      </c>
      <c r="J5310" s="391">
        <v>0</v>
      </c>
      <c r="K5310" s="63" t="s">
        <v>78</v>
      </c>
      <c r="L5310" s="63" t="s">
        <v>78</v>
      </c>
      <c r="M5310" s="63" t="s">
        <v>244</v>
      </c>
      <c r="N5310" s="63" t="s">
        <v>79</v>
      </c>
      <c r="O5310" s="63" t="s">
        <v>80</v>
      </c>
      <c r="P5310" s="63" t="s">
        <v>60</v>
      </c>
      <c r="Q5310" s="63" t="s">
        <v>81</v>
      </c>
    </row>
    <row r="5311" spans="1:17">
      <c r="A5311" s="63" t="s">
        <v>78</v>
      </c>
      <c r="B5311" s="63" t="s">
        <v>5</v>
      </c>
      <c r="D5311" s="390">
        <v>45444</v>
      </c>
      <c r="E5311" s="63">
        <v>6</v>
      </c>
      <c r="F5311" s="63">
        <v>2024</v>
      </c>
      <c r="G5311" s="391">
        <v>13.687099999999999</v>
      </c>
      <c r="H5311" s="391">
        <v>8.3333333333333329E-2</v>
      </c>
      <c r="I5311" s="391">
        <v>1.1405916666666664</v>
      </c>
      <c r="J5311" s="391">
        <v>3.2465903013698632</v>
      </c>
      <c r="K5311" s="63" t="s">
        <v>78</v>
      </c>
      <c r="L5311" s="63" t="s">
        <v>78</v>
      </c>
      <c r="M5311" s="63" t="s">
        <v>244</v>
      </c>
      <c r="N5311" s="63" t="s">
        <v>79</v>
      </c>
      <c r="O5311" s="63" t="s">
        <v>80</v>
      </c>
      <c r="P5311" s="63" t="s">
        <v>60</v>
      </c>
      <c r="Q5311" s="63" t="s">
        <v>81</v>
      </c>
    </row>
    <row r="5312" spans="1:17">
      <c r="A5312" s="63" t="s">
        <v>78</v>
      </c>
      <c r="B5312" s="63" t="s">
        <v>5</v>
      </c>
      <c r="D5312" s="390">
        <v>45474</v>
      </c>
      <c r="E5312" s="63">
        <v>7</v>
      </c>
      <c r="F5312" s="63">
        <v>2024</v>
      </c>
      <c r="G5312" s="391">
        <v>13.687099999999999</v>
      </c>
      <c r="H5312" s="391">
        <v>8.3333333333333329E-2</v>
      </c>
      <c r="I5312" s="391">
        <v>1.1405916666666664</v>
      </c>
      <c r="J5312" s="391">
        <v>0</v>
      </c>
      <c r="K5312" s="63" t="s">
        <v>78</v>
      </c>
      <c r="L5312" s="63" t="s">
        <v>78</v>
      </c>
      <c r="M5312" s="63" t="s">
        <v>244</v>
      </c>
      <c r="N5312" s="63" t="s">
        <v>79</v>
      </c>
      <c r="O5312" s="63" t="s">
        <v>80</v>
      </c>
      <c r="P5312" s="63" t="s">
        <v>60</v>
      </c>
      <c r="Q5312" s="63" t="s">
        <v>81</v>
      </c>
    </row>
    <row r="5313" spans="1:17">
      <c r="A5313" s="63" t="s">
        <v>78</v>
      </c>
      <c r="B5313" s="63" t="s">
        <v>5</v>
      </c>
      <c r="D5313" s="390">
        <v>45505</v>
      </c>
      <c r="E5313" s="63">
        <v>8</v>
      </c>
      <c r="F5313" s="63">
        <v>2024</v>
      </c>
      <c r="G5313" s="391">
        <v>13.687099999999999</v>
      </c>
      <c r="H5313" s="391">
        <v>8.3333333333333329E-2</v>
      </c>
      <c r="I5313" s="391">
        <v>1.1405916666666664</v>
      </c>
      <c r="J5313" s="391">
        <v>4.7200000000000006</v>
      </c>
      <c r="K5313" s="63" t="s">
        <v>78</v>
      </c>
      <c r="L5313" s="63" t="s">
        <v>78</v>
      </c>
      <c r="M5313" s="63" t="s">
        <v>244</v>
      </c>
      <c r="N5313" s="63" t="s">
        <v>79</v>
      </c>
      <c r="O5313" s="63" t="s">
        <v>80</v>
      </c>
      <c r="P5313" s="63" t="s">
        <v>60</v>
      </c>
      <c r="Q5313" s="63" t="s">
        <v>81</v>
      </c>
    </row>
    <row r="5314" spans="1:17">
      <c r="A5314" s="63" t="s">
        <v>78</v>
      </c>
      <c r="B5314" s="63" t="s">
        <v>5</v>
      </c>
      <c r="D5314" s="390">
        <v>45536</v>
      </c>
      <c r="E5314" s="63">
        <v>9</v>
      </c>
      <c r="F5314" s="63">
        <v>2024</v>
      </c>
      <c r="G5314" s="391">
        <v>13.687099999999999</v>
      </c>
      <c r="H5314" s="391">
        <v>8.3333333333333329E-2</v>
      </c>
      <c r="J5314" s="391">
        <v>0</v>
      </c>
      <c r="K5314" s="63" t="s">
        <v>78</v>
      </c>
      <c r="L5314" s="63" t="s">
        <v>78</v>
      </c>
      <c r="M5314" s="63" t="s">
        <v>244</v>
      </c>
      <c r="N5314" s="63" t="s">
        <v>79</v>
      </c>
      <c r="O5314" s="63" t="s">
        <v>80</v>
      </c>
      <c r="P5314" s="63" t="s">
        <v>60</v>
      </c>
      <c r="Q5314" s="63" t="s">
        <v>81</v>
      </c>
    </row>
    <row r="5315" spans="1:17">
      <c r="A5315" s="63" t="s">
        <v>78</v>
      </c>
      <c r="B5315" s="63" t="s">
        <v>5</v>
      </c>
      <c r="D5315" s="390">
        <v>45566</v>
      </c>
      <c r="E5315" s="63">
        <v>10</v>
      </c>
      <c r="F5315" s="63">
        <v>2024</v>
      </c>
      <c r="G5315" s="391">
        <v>13.687099999999999</v>
      </c>
      <c r="H5315" s="391">
        <v>9.9999999999999992E-2</v>
      </c>
      <c r="J5315" s="391">
        <v>0</v>
      </c>
      <c r="K5315" s="63" t="s">
        <v>78</v>
      </c>
      <c r="L5315" s="63" t="s">
        <v>78</v>
      </c>
      <c r="M5315" s="63" t="s">
        <v>244</v>
      </c>
      <c r="N5315" s="63" t="s">
        <v>79</v>
      </c>
      <c r="O5315" s="63" t="s">
        <v>80</v>
      </c>
      <c r="P5315" s="63" t="s">
        <v>60</v>
      </c>
      <c r="Q5315" s="63" t="s">
        <v>81</v>
      </c>
    </row>
    <row r="5316" spans="1:17">
      <c r="A5316" s="63" t="s">
        <v>78</v>
      </c>
      <c r="B5316" s="63" t="s">
        <v>5</v>
      </c>
      <c r="D5316" s="390">
        <v>45597</v>
      </c>
      <c r="E5316" s="63">
        <v>11</v>
      </c>
      <c r="F5316" s="63">
        <v>2024</v>
      </c>
      <c r="G5316" s="391">
        <v>13.687099999999999</v>
      </c>
      <c r="H5316" s="391">
        <v>9.9999999999999992E-2</v>
      </c>
      <c r="J5316" s="391">
        <v>0</v>
      </c>
      <c r="K5316" s="63" t="s">
        <v>78</v>
      </c>
      <c r="L5316" s="63" t="s">
        <v>78</v>
      </c>
      <c r="M5316" s="63" t="s">
        <v>244</v>
      </c>
      <c r="N5316" s="63" t="s">
        <v>79</v>
      </c>
      <c r="O5316" s="63" t="s">
        <v>80</v>
      </c>
      <c r="P5316" s="63" t="s">
        <v>60</v>
      </c>
      <c r="Q5316" s="63" t="s">
        <v>81</v>
      </c>
    </row>
    <row r="5317" spans="1:17">
      <c r="A5317" s="63" t="s">
        <v>78</v>
      </c>
      <c r="B5317" s="63" t="s">
        <v>5</v>
      </c>
      <c r="D5317" s="390">
        <v>45627</v>
      </c>
      <c r="E5317" s="63">
        <v>12</v>
      </c>
      <c r="F5317" s="63">
        <v>2024</v>
      </c>
      <c r="G5317" s="391">
        <v>13.687099999999999</v>
      </c>
      <c r="H5317" s="391">
        <v>9.9999999999999992E-2</v>
      </c>
      <c r="J5317" s="391">
        <v>0</v>
      </c>
      <c r="K5317" s="63" t="s">
        <v>78</v>
      </c>
      <c r="L5317" s="63" t="s">
        <v>78</v>
      </c>
      <c r="M5317" s="63" t="s">
        <v>244</v>
      </c>
      <c r="N5317" s="63" t="s">
        <v>79</v>
      </c>
      <c r="O5317" s="63" t="s">
        <v>80</v>
      </c>
      <c r="P5317" s="63" t="s">
        <v>60</v>
      </c>
      <c r="Q5317" s="63" t="s">
        <v>81</v>
      </c>
    </row>
    <row r="5318" spans="1:17">
      <c r="A5318" s="63" t="s">
        <v>78</v>
      </c>
      <c r="B5318" s="63" t="s">
        <v>11</v>
      </c>
      <c r="D5318" s="390">
        <v>45292</v>
      </c>
      <c r="E5318" s="63">
        <v>1</v>
      </c>
      <c r="F5318" s="63">
        <v>2024</v>
      </c>
      <c r="G5318" s="391">
        <v>42.509682370027996</v>
      </c>
      <c r="H5318" s="391">
        <v>3.4872367136281217E-2</v>
      </c>
      <c r="I5318" s="391">
        <v>1.4824132504543173</v>
      </c>
      <c r="J5318" s="391">
        <v>0</v>
      </c>
      <c r="K5318" s="63" t="s">
        <v>78</v>
      </c>
      <c r="L5318" s="63" t="s">
        <v>78</v>
      </c>
      <c r="M5318" s="63" t="s">
        <v>244</v>
      </c>
      <c r="N5318" s="63" t="s">
        <v>79</v>
      </c>
      <c r="O5318" s="63" t="s">
        <v>80</v>
      </c>
      <c r="P5318" s="63" t="s">
        <v>60</v>
      </c>
      <c r="Q5318" s="63" t="s">
        <v>81</v>
      </c>
    </row>
    <row r="5319" spans="1:17">
      <c r="A5319" s="63" t="s">
        <v>78</v>
      </c>
      <c r="B5319" s="63" t="s">
        <v>11</v>
      </c>
      <c r="D5319" s="390">
        <v>45323</v>
      </c>
      <c r="E5319" s="63">
        <v>2</v>
      </c>
      <c r="F5319" s="63">
        <v>2024</v>
      </c>
      <c r="G5319" s="391">
        <v>42.509682370027996</v>
      </c>
      <c r="H5319" s="391">
        <v>8.2577765378713919E-2</v>
      </c>
      <c r="I5319" s="391">
        <v>3.5103545770758231</v>
      </c>
      <c r="J5319" s="391">
        <v>0</v>
      </c>
      <c r="K5319" s="63" t="s">
        <v>78</v>
      </c>
      <c r="L5319" s="63" t="s">
        <v>78</v>
      </c>
      <c r="M5319" s="63" t="s">
        <v>244</v>
      </c>
      <c r="N5319" s="63" t="s">
        <v>79</v>
      </c>
      <c r="O5319" s="63" t="s">
        <v>80</v>
      </c>
      <c r="P5319" s="63" t="s">
        <v>60</v>
      </c>
      <c r="Q5319" s="63" t="s">
        <v>81</v>
      </c>
    </row>
    <row r="5320" spans="1:17">
      <c r="A5320" s="63" t="s">
        <v>78</v>
      </c>
      <c r="B5320" s="63" t="s">
        <v>11</v>
      </c>
      <c r="D5320" s="390">
        <v>45352</v>
      </c>
      <c r="E5320" s="63">
        <v>3</v>
      </c>
      <c r="F5320" s="63">
        <v>2024</v>
      </c>
      <c r="G5320" s="391">
        <v>42.509682370027996</v>
      </c>
      <c r="H5320" s="391">
        <v>8.2577765378713919E-2</v>
      </c>
      <c r="I5320" s="391">
        <v>3.5103545770758231</v>
      </c>
      <c r="J5320" s="391">
        <v>0</v>
      </c>
      <c r="K5320" s="63" t="s">
        <v>78</v>
      </c>
      <c r="L5320" s="63" t="s">
        <v>78</v>
      </c>
      <c r="M5320" s="63" t="s">
        <v>244</v>
      </c>
      <c r="N5320" s="63" t="s">
        <v>79</v>
      </c>
      <c r="O5320" s="63" t="s">
        <v>80</v>
      </c>
      <c r="P5320" s="63" t="s">
        <v>60</v>
      </c>
      <c r="Q5320" s="63" t="s">
        <v>81</v>
      </c>
    </row>
    <row r="5321" spans="1:17">
      <c r="A5321" s="63" t="s">
        <v>78</v>
      </c>
      <c r="B5321" s="63" t="s">
        <v>11</v>
      </c>
      <c r="D5321" s="390">
        <v>45383</v>
      </c>
      <c r="E5321" s="63">
        <v>4</v>
      </c>
      <c r="F5321" s="63">
        <v>2024</v>
      </c>
      <c r="G5321" s="391">
        <v>42.509682370027996</v>
      </c>
      <c r="H5321" s="391">
        <v>8.3333333333333329E-2</v>
      </c>
      <c r="I5321" s="391">
        <v>3.5424735308356663</v>
      </c>
      <c r="J5321" s="391">
        <v>0.91999999999999993</v>
      </c>
      <c r="K5321" s="63" t="s">
        <v>78</v>
      </c>
      <c r="L5321" s="63" t="s">
        <v>78</v>
      </c>
      <c r="M5321" s="63" t="s">
        <v>244</v>
      </c>
      <c r="N5321" s="63" t="s">
        <v>79</v>
      </c>
      <c r="O5321" s="63" t="s">
        <v>80</v>
      </c>
      <c r="P5321" s="63" t="s">
        <v>60</v>
      </c>
      <c r="Q5321" s="63" t="s">
        <v>81</v>
      </c>
    </row>
    <row r="5322" spans="1:17">
      <c r="A5322" s="63" t="s">
        <v>78</v>
      </c>
      <c r="B5322" s="63" t="s">
        <v>11</v>
      </c>
      <c r="D5322" s="390">
        <v>45413</v>
      </c>
      <c r="E5322" s="63">
        <v>5</v>
      </c>
      <c r="F5322" s="63">
        <v>2024</v>
      </c>
      <c r="G5322" s="391">
        <v>42.509682370027996</v>
      </c>
      <c r="H5322" s="391">
        <v>8.3333333333333329E-2</v>
      </c>
      <c r="I5322" s="391">
        <v>3.5424735308356663</v>
      </c>
      <c r="J5322" s="391">
        <v>0</v>
      </c>
      <c r="K5322" s="63" t="s">
        <v>78</v>
      </c>
      <c r="L5322" s="63" t="s">
        <v>78</v>
      </c>
      <c r="M5322" s="63" t="s">
        <v>244</v>
      </c>
      <c r="N5322" s="63" t="s">
        <v>79</v>
      </c>
      <c r="O5322" s="63" t="s">
        <v>80</v>
      </c>
      <c r="P5322" s="63" t="s">
        <v>60</v>
      </c>
      <c r="Q5322" s="63" t="s">
        <v>81</v>
      </c>
    </row>
    <row r="5323" spans="1:17">
      <c r="A5323" s="63" t="s">
        <v>78</v>
      </c>
      <c r="B5323" s="63" t="s">
        <v>11</v>
      </c>
      <c r="D5323" s="390">
        <v>45444</v>
      </c>
      <c r="E5323" s="63">
        <v>6</v>
      </c>
      <c r="F5323" s="63">
        <v>2024</v>
      </c>
      <c r="G5323" s="391">
        <v>42.509682370027996</v>
      </c>
      <c r="H5323" s="391">
        <v>8.3333333333333329E-2</v>
      </c>
      <c r="I5323" s="391">
        <v>3.5424735308356663</v>
      </c>
      <c r="J5323" s="391">
        <v>4.0236443666666659</v>
      </c>
      <c r="K5323" s="63" t="s">
        <v>78</v>
      </c>
      <c r="L5323" s="63" t="s">
        <v>78</v>
      </c>
      <c r="M5323" s="63" t="s">
        <v>244</v>
      </c>
      <c r="N5323" s="63" t="s">
        <v>79</v>
      </c>
      <c r="O5323" s="63" t="s">
        <v>80</v>
      </c>
      <c r="P5323" s="63" t="s">
        <v>60</v>
      </c>
      <c r="Q5323" s="63" t="s">
        <v>81</v>
      </c>
    </row>
    <row r="5324" spans="1:17">
      <c r="A5324" s="63" t="s">
        <v>78</v>
      </c>
      <c r="B5324" s="63" t="s">
        <v>11</v>
      </c>
      <c r="D5324" s="390">
        <v>45474</v>
      </c>
      <c r="E5324" s="63">
        <v>7</v>
      </c>
      <c r="F5324" s="63">
        <v>2024</v>
      </c>
      <c r="G5324" s="391">
        <v>42.509682370027996</v>
      </c>
      <c r="H5324" s="391">
        <v>8.3333333333333329E-2</v>
      </c>
      <c r="I5324" s="391">
        <v>3.5424735308356663</v>
      </c>
      <c r="J5324" s="391">
        <v>2.0200000000000005</v>
      </c>
      <c r="K5324" s="63" t="s">
        <v>78</v>
      </c>
      <c r="L5324" s="63" t="s">
        <v>78</v>
      </c>
      <c r="M5324" s="63" t="s">
        <v>244</v>
      </c>
      <c r="N5324" s="63" t="s">
        <v>79</v>
      </c>
      <c r="O5324" s="63" t="s">
        <v>80</v>
      </c>
      <c r="P5324" s="63" t="s">
        <v>60</v>
      </c>
      <c r="Q5324" s="63" t="s">
        <v>81</v>
      </c>
    </row>
    <row r="5325" spans="1:17">
      <c r="A5325" s="63" t="s">
        <v>78</v>
      </c>
      <c r="B5325" s="63" t="s">
        <v>11</v>
      </c>
      <c r="D5325" s="390">
        <v>45505</v>
      </c>
      <c r="E5325" s="63">
        <v>8</v>
      </c>
      <c r="F5325" s="63">
        <v>2024</v>
      </c>
      <c r="G5325" s="391">
        <v>42.509682370027996</v>
      </c>
      <c r="H5325" s="391">
        <v>8.3333333333333329E-2</v>
      </c>
      <c r="I5325" s="391">
        <v>3.5424735308356663</v>
      </c>
      <c r="J5325" s="391">
        <v>3.9028388100000004</v>
      </c>
      <c r="K5325" s="63" t="s">
        <v>78</v>
      </c>
      <c r="L5325" s="63" t="s">
        <v>78</v>
      </c>
      <c r="M5325" s="63" t="s">
        <v>244</v>
      </c>
      <c r="N5325" s="63" t="s">
        <v>79</v>
      </c>
      <c r="O5325" s="63" t="s">
        <v>80</v>
      </c>
      <c r="P5325" s="63" t="s">
        <v>60</v>
      </c>
      <c r="Q5325" s="63" t="s">
        <v>81</v>
      </c>
    </row>
    <row r="5326" spans="1:17">
      <c r="A5326" s="63" t="s">
        <v>78</v>
      </c>
      <c r="B5326" s="63" t="s">
        <v>11</v>
      </c>
      <c r="D5326" s="390">
        <v>45536</v>
      </c>
      <c r="E5326" s="63">
        <v>9</v>
      </c>
      <c r="F5326" s="63">
        <v>2024</v>
      </c>
      <c r="G5326" s="391">
        <v>42.509682370027996</v>
      </c>
      <c r="H5326" s="391">
        <v>8.3333333333333329E-2</v>
      </c>
      <c r="J5326" s="391">
        <v>17.243950000000002</v>
      </c>
      <c r="K5326" s="63" t="s">
        <v>78</v>
      </c>
      <c r="L5326" s="63" t="s">
        <v>78</v>
      </c>
      <c r="M5326" s="63" t="s">
        <v>244</v>
      </c>
      <c r="N5326" s="63" t="s">
        <v>79</v>
      </c>
      <c r="O5326" s="63" t="s">
        <v>80</v>
      </c>
      <c r="P5326" s="63" t="s">
        <v>60</v>
      </c>
      <c r="Q5326" s="63" t="s">
        <v>81</v>
      </c>
    </row>
    <row r="5327" spans="1:17">
      <c r="A5327" s="63" t="s">
        <v>78</v>
      </c>
      <c r="B5327" s="63" t="s">
        <v>11</v>
      </c>
      <c r="D5327" s="390">
        <v>45566</v>
      </c>
      <c r="E5327" s="63">
        <v>10</v>
      </c>
      <c r="F5327" s="63">
        <v>2024</v>
      </c>
      <c r="G5327" s="391">
        <v>42.509682370027996</v>
      </c>
      <c r="H5327" s="391">
        <v>9.9999999999999992E-2</v>
      </c>
      <c r="J5327" s="391">
        <v>0</v>
      </c>
      <c r="K5327" s="63" t="s">
        <v>78</v>
      </c>
      <c r="L5327" s="63" t="s">
        <v>78</v>
      </c>
      <c r="M5327" s="63" t="s">
        <v>244</v>
      </c>
      <c r="N5327" s="63" t="s">
        <v>79</v>
      </c>
      <c r="O5327" s="63" t="s">
        <v>80</v>
      </c>
      <c r="P5327" s="63" t="s">
        <v>60</v>
      </c>
      <c r="Q5327" s="63" t="s">
        <v>81</v>
      </c>
    </row>
    <row r="5328" spans="1:17">
      <c r="A5328" s="63" t="s">
        <v>78</v>
      </c>
      <c r="B5328" s="63" t="s">
        <v>11</v>
      </c>
      <c r="D5328" s="390">
        <v>45597</v>
      </c>
      <c r="E5328" s="63">
        <v>11</v>
      </c>
      <c r="F5328" s="63">
        <v>2024</v>
      </c>
      <c r="G5328" s="391">
        <v>42.509682370027996</v>
      </c>
      <c r="H5328" s="391">
        <v>9.9999999999999992E-2</v>
      </c>
      <c r="J5328" s="391">
        <v>0</v>
      </c>
      <c r="K5328" s="63" t="s">
        <v>78</v>
      </c>
      <c r="L5328" s="63" t="s">
        <v>78</v>
      </c>
      <c r="M5328" s="63" t="s">
        <v>244</v>
      </c>
      <c r="N5328" s="63" t="s">
        <v>79</v>
      </c>
      <c r="O5328" s="63" t="s">
        <v>80</v>
      </c>
      <c r="P5328" s="63" t="s">
        <v>60</v>
      </c>
      <c r="Q5328" s="63" t="s">
        <v>81</v>
      </c>
    </row>
    <row r="5329" spans="1:17">
      <c r="A5329" s="63" t="s">
        <v>78</v>
      </c>
      <c r="B5329" s="63" t="s">
        <v>11</v>
      </c>
      <c r="D5329" s="390">
        <v>45627</v>
      </c>
      <c r="E5329" s="63">
        <v>12</v>
      </c>
      <c r="F5329" s="63">
        <v>2024</v>
      </c>
      <c r="G5329" s="391">
        <v>42.509682370027996</v>
      </c>
      <c r="H5329" s="391">
        <v>9.9999999999999992E-2</v>
      </c>
      <c r="J5329" s="391">
        <v>0</v>
      </c>
      <c r="K5329" s="63" t="s">
        <v>78</v>
      </c>
      <c r="L5329" s="63" t="s">
        <v>78</v>
      </c>
      <c r="M5329" s="63" t="s">
        <v>244</v>
      </c>
      <c r="N5329" s="63" t="s">
        <v>79</v>
      </c>
      <c r="O5329" s="63" t="s">
        <v>80</v>
      </c>
      <c r="P5329" s="63" t="s">
        <v>60</v>
      </c>
      <c r="Q5329" s="63" t="s">
        <v>81</v>
      </c>
    </row>
    <row r="5330" spans="1:17">
      <c r="A5330" s="63" t="s">
        <v>78</v>
      </c>
      <c r="B5330" s="63" t="s">
        <v>12</v>
      </c>
      <c r="D5330" s="390">
        <v>45292</v>
      </c>
      <c r="E5330" s="63">
        <v>1</v>
      </c>
      <c r="F5330" s="63">
        <v>2024</v>
      </c>
      <c r="G5330" s="391">
        <v>59.879809999999992</v>
      </c>
      <c r="H5330" s="391">
        <v>3.4872367136281217E-2</v>
      </c>
      <c r="I5330" s="391">
        <v>2.088150718370763</v>
      </c>
      <c r="J5330" s="391">
        <v>8.4353853749999992</v>
      </c>
      <c r="K5330" s="63" t="s">
        <v>78</v>
      </c>
      <c r="L5330" s="63" t="s">
        <v>78</v>
      </c>
      <c r="M5330" s="63" t="s">
        <v>244</v>
      </c>
      <c r="N5330" s="63" t="s">
        <v>79</v>
      </c>
      <c r="O5330" s="63" t="s">
        <v>80</v>
      </c>
      <c r="P5330" s="63" t="s">
        <v>60</v>
      </c>
      <c r="Q5330" s="63" t="s">
        <v>81</v>
      </c>
    </row>
    <row r="5331" spans="1:17">
      <c r="A5331" s="63" t="s">
        <v>78</v>
      </c>
      <c r="B5331" s="63" t="s">
        <v>12</v>
      </c>
      <c r="D5331" s="390">
        <v>45323</v>
      </c>
      <c r="E5331" s="63">
        <v>2</v>
      </c>
      <c r="F5331" s="63">
        <v>2024</v>
      </c>
      <c r="G5331" s="391">
        <v>59.879809999999992</v>
      </c>
      <c r="H5331" s="391">
        <v>8.2577765378713919E-2</v>
      </c>
      <c r="I5331" s="391">
        <v>4.9447409011019667</v>
      </c>
      <c r="J5331" s="391">
        <v>11.850000099999999</v>
      </c>
      <c r="K5331" s="63" t="s">
        <v>78</v>
      </c>
      <c r="L5331" s="63" t="s">
        <v>78</v>
      </c>
      <c r="M5331" s="63" t="s">
        <v>244</v>
      </c>
      <c r="N5331" s="63" t="s">
        <v>79</v>
      </c>
      <c r="O5331" s="63" t="s">
        <v>80</v>
      </c>
      <c r="P5331" s="63" t="s">
        <v>60</v>
      </c>
      <c r="Q5331" s="63" t="s">
        <v>81</v>
      </c>
    </row>
    <row r="5332" spans="1:17">
      <c r="A5332" s="63" t="s">
        <v>78</v>
      </c>
      <c r="B5332" s="63" t="s">
        <v>12</v>
      </c>
      <c r="D5332" s="390">
        <v>45352</v>
      </c>
      <c r="E5332" s="63">
        <v>3</v>
      </c>
      <c r="F5332" s="63">
        <v>2024</v>
      </c>
      <c r="G5332" s="391">
        <v>59.879809999999992</v>
      </c>
      <c r="H5332" s="391">
        <v>8.2577765378713919E-2</v>
      </c>
      <c r="I5332" s="391">
        <v>4.9447409011019667</v>
      </c>
      <c r="J5332" s="391">
        <v>2.5800000999999999</v>
      </c>
      <c r="K5332" s="63" t="s">
        <v>78</v>
      </c>
      <c r="L5332" s="63" t="s">
        <v>78</v>
      </c>
      <c r="M5332" s="63" t="s">
        <v>244</v>
      </c>
      <c r="N5332" s="63" t="s">
        <v>79</v>
      </c>
      <c r="O5332" s="63" t="s">
        <v>80</v>
      </c>
      <c r="P5332" s="63" t="s">
        <v>60</v>
      </c>
      <c r="Q5332" s="63" t="s">
        <v>81</v>
      </c>
    </row>
    <row r="5333" spans="1:17">
      <c r="A5333" s="63" t="s">
        <v>78</v>
      </c>
      <c r="B5333" s="63" t="s">
        <v>12</v>
      </c>
      <c r="D5333" s="390">
        <v>45383</v>
      </c>
      <c r="E5333" s="63">
        <v>4</v>
      </c>
      <c r="F5333" s="63">
        <v>2024</v>
      </c>
      <c r="G5333" s="391">
        <v>59.879809999999992</v>
      </c>
      <c r="H5333" s="391">
        <v>8.3333333333333329E-2</v>
      </c>
      <c r="I5333" s="391">
        <v>4.989984166666666</v>
      </c>
      <c r="J5333" s="391">
        <v>28.675999999999998</v>
      </c>
      <c r="K5333" s="63" t="s">
        <v>78</v>
      </c>
      <c r="L5333" s="63" t="s">
        <v>78</v>
      </c>
      <c r="M5333" s="63" t="s">
        <v>244</v>
      </c>
      <c r="N5333" s="63" t="s">
        <v>79</v>
      </c>
      <c r="O5333" s="63" t="s">
        <v>80</v>
      </c>
      <c r="P5333" s="63" t="s">
        <v>60</v>
      </c>
      <c r="Q5333" s="63" t="s">
        <v>81</v>
      </c>
    </row>
    <row r="5334" spans="1:17">
      <c r="A5334" s="63" t="s">
        <v>78</v>
      </c>
      <c r="B5334" s="63" t="s">
        <v>12</v>
      </c>
      <c r="D5334" s="390">
        <v>45413</v>
      </c>
      <c r="E5334" s="63">
        <v>5</v>
      </c>
      <c r="F5334" s="63">
        <v>2024</v>
      </c>
      <c r="G5334" s="391">
        <v>59.879809999999992</v>
      </c>
      <c r="H5334" s="391">
        <v>8.3333333333333329E-2</v>
      </c>
      <c r="I5334" s="391">
        <v>4.989984166666666</v>
      </c>
      <c r="J5334" s="391">
        <v>6.3274552000000002</v>
      </c>
      <c r="K5334" s="63" t="s">
        <v>78</v>
      </c>
      <c r="L5334" s="63" t="s">
        <v>78</v>
      </c>
      <c r="M5334" s="63" t="s">
        <v>244</v>
      </c>
      <c r="N5334" s="63" t="s">
        <v>79</v>
      </c>
      <c r="O5334" s="63" t="s">
        <v>80</v>
      </c>
      <c r="P5334" s="63" t="s">
        <v>60</v>
      </c>
      <c r="Q5334" s="63" t="s">
        <v>81</v>
      </c>
    </row>
    <row r="5335" spans="1:17">
      <c r="A5335" s="63" t="s">
        <v>78</v>
      </c>
      <c r="B5335" s="63" t="s">
        <v>12</v>
      </c>
      <c r="D5335" s="390">
        <v>45444</v>
      </c>
      <c r="E5335" s="63">
        <v>6</v>
      </c>
      <c r="F5335" s="63">
        <v>2024</v>
      </c>
      <c r="G5335" s="391">
        <v>59.879809999999992</v>
      </c>
      <c r="H5335" s="391">
        <v>8.3333333333333329E-2</v>
      </c>
      <c r="I5335" s="391">
        <v>4.989984166666666</v>
      </c>
      <c r="J5335" s="391">
        <v>7.9031450000000003</v>
      </c>
      <c r="K5335" s="63" t="s">
        <v>78</v>
      </c>
      <c r="L5335" s="63" t="s">
        <v>78</v>
      </c>
      <c r="M5335" s="63" t="s">
        <v>244</v>
      </c>
      <c r="N5335" s="63" t="s">
        <v>79</v>
      </c>
      <c r="O5335" s="63" t="s">
        <v>80</v>
      </c>
      <c r="P5335" s="63" t="s">
        <v>60</v>
      </c>
      <c r="Q5335" s="63" t="s">
        <v>81</v>
      </c>
    </row>
    <row r="5336" spans="1:17">
      <c r="A5336" s="63" t="s">
        <v>78</v>
      </c>
      <c r="B5336" s="63" t="s">
        <v>12</v>
      </c>
      <c r="D5336" s="390">
        <v>45474</v>
      </c>
      <c r="E5336" s="63">
        <v>7</v>
      </c>
      <c r="F5336" s="63">
        <v>2024</v>
      </c>
      <c r="G5336" s="391">
        <v>59.879809999999992</v>
      </c>
      <c r="H5336" s="391">
        <v>8.3333333333333329E-2</v>
      </c>
      <c r="I5336" s="391">
        <v>4.989984166666666</v>
      </c>
      <c r="J5336" s="391">
        <v>1.7812399999999999</v>
      </c>
      <c r="K5336" s="63" t="s">
        <v>78</v>
      </c>
      <c r="L5336" s="63" t="s">
        <v>78</v>
      </c>
      <c r="M5336" s="63" t="s">
        <v>244</v>
      </c>
      <c r="N5336" s="63" t="s">
        <v>79</v>
      </c>
      <c r="O5336" s="63" t="s">
        <v>80</v>
      </c>
      <c r="P5336" s="63" t="s">
        <v>60</v>
      </c>
      <c r="Q5336" s="63" t="s">
        <v>81</v>
      </c>
    </row>
    <row r="5337" spans="1:17">
      <c r="A5337" s="63" t="s">
        <v>78</v>
      </c>
      <c r="B5337" s="63" t="s">
        <v>12</v>
      </c>
      <c r="D5337" s="390">
        <v>45505</v>
      </c>
      <c r="E5337" s="63">
        <v>8</v>
      </c>
      <c r="F5337" s="63">
        <v>2024</v>
      </c>
      <c r="G5337" s="391">
        <v>59.879809999999992</v>
      </c>
      <c r="H5337" s="391">
        <v>8.3333333333333329E-2</v>
      </c>
      <c r="I5337" s="391">
        <v>4.989984166666666</v>
      </c>
      <c r="J5337" s="391">
        <v>0</v>
      </c>
      <c r="K5337" s="63" t="s">
        <v>78</v>
      </c>
      <c r="L5337" s="63" t="s">
        <v>78</v>
      </c>
      <c r="M5337" s="63" t="s">
        <v>244</v>
      </c>
      <c r="N5337" s="63" t="s">
        <v>79</v>
      </c>
      <c r="O5337" s="63" t="s">
        <v>80</v>
      </c>
      <c r="P5337" s="63" t="s">
        <v>60</v>
      </c>
      <c r="Q5337" s="63" t="s">
        <v>81</v>
      </c>
    </row>
    <row r="5338" spans="1:17">
      <c r="A5338" s="63" t="s">
        <v>78</v>
      </c>
      <c r="B5338" s="63" t="s">
        <v>12</v>
      </c>
      <c r="D5338" s="390">
        <v>45536</v>
      </c>
      <c r="E5338" s="63">
        <v>9</v>
      </c>
      <c r="F5338" s="63">
        <v>2024</v>
      </c>
      <c r="G5338" s="391">
        <v>59.879809999999992</v>
      </c>
      <c r="H5338" s="391">
        <v>8.3333333333333329E-2</v>
      </c>
      <c r="J5338" s="391">
        <v>9.4699999999999989</v>
      </c>
      <c r="K5338" s="63" t="s">
        <v>78</v>
      </c>
      <c r="L5338" s="63" t="s">
        <v>78</v>
      </c>
      <c r="M5338" s="63" t="s">
        <v>244</v>
      </c>
      <c r="N5338" s="63" t="s">
        <v>79</v>
      </c>
      <c r="O5338" s="63" t="s">
        <v>80</v>
      </c>
      <c r="P5338" s="63" t="s">
        <v>60</v>
      </c>
      <c r="Q5338" s="63" t="s">
        <v>81</v>
      </c>
    </row>
    <row r="5339" spans="1:17">
      <c r="A5339" s="63" t="s">
        <v>78</v>
      </c>
      <c r="B5339" s="63" t="s">
        <v>12</v>
      </c>
      <c r="D5339" s="390">
        <v>45566</v>
      </c>
      <c r="E5339" s="63">
        <v>10</v>
      </c>
      <c r="F5339" s="63">
        <v>2024</v>
      </c>
      <c r="G5339" s="391">
        <v>59.879809999999992</v>
      </c>
      <c r="H5339" s="391">
        <v>9.9999999999999992E-2</v>
      </c>
      <c r="J5339" s="391">
        <v>1.1492</v>
      </c>
      <c r="K5339" s="63" t="s">
        <v>78</v>
      </c>
      <c r="L5339" s="63" t="s">
        <v>78</v>
      </c>
      <c r="M5339" s="63" t="s">
        <v>244</v>
      </c>
      <c r="N5339" s="63" t="s">
        <v>79</v>
      </c>
      <c r="O5339" s="63" t="s">
        <v>80</v>
      </c>
      <c r="P5339" s="63" t="s">
        <v>60</v>
      </c>
      <c r="Q5339" s="63" t="s">
        <v>81</v>
      </c>
    </row>
    <row r="5340" spans="1:17">
      <c r="A5340" s="63" t="s">
        <v>78</v>
      </c>
      <c r="B5340" s="63" t="s">
        <v>12</v>
      </c>
      <c r="D5340" s="390">
        <v>45597</v>
      </c>
      <c r="E5340" s="63">
        <v>11</v>
      </c>
      <c r="F5340" s="63">
        <v>2024</v>
      </c>
      <c r="G5340" s="391">
        <v>59.879809999999992</v>
      </c>
      <c r="H5340" s="391">
        <v>9.9999999999999992E-2</v>
      </c>
      <c r="J5340" s="391">
        <v>0</v>
      </c>
      <c r="K5340" s="63" t="s">
        <v>78</v>
      </c>
      <c r="L5340" s="63" t="s">
        <v>78</v>
      </c>
      <c r="M5340" s="63" t="s">
        <v>244</v>
      </c>
      <c r="N5340" s="63" t="s">
        <v>79</v>
      </c>
      <c r="O5340" s="63" t="s">
        <v>80</v>
      </c>
      <c r="P5340" s="63" t="s">
        <v>60</v>
      </c>
      <c r="Q5340" s="63" t="s">
        <v>81</v>
      </c>
    </row>
    <row r="5341" spans="1:17">
      <c r="A5341" s="63" t="s">
        <v>78</v>
      </c>
      <c r="B5341" s="63" t="s">
        <v>12</v>
      </c>
      <c r="D5341" s="390">
        <v>45627</v>
      </c>
      <c r="E5341" s="63">
        <v>12</v>
      </c>
      <c r="F5341" s="63">
        <v>2024</v>
      </c>
      <c r="G5341" s="391">
        <v>59.879809999999992</v>
      </c>
      <c r="H5341" s="391">
        <v>9.9999999999999992E-2</v>
      </c>
      <c r="J5341" s="391">
        <v>0</v>
      </c>
      <c r="K5341" s="63" t="s">
        <v>78</v>
      </c>
      <c r="L5341" s="63" t="s">
        <v>78</v>
      </c>
      <c r="M5341" s="63" t="s">
        <v>244</v>
      </c>
      <c r="N5341" s="63" t="s">
        <v>79</v>
      </c>
      <c r="O5341" s="63" t="s">
        <v>80</v>
      </c>
      <c r="P5341" s="63" t="s">
        <v>60</v>
      </c>
      <c r="Q5341" s="63" t="s">
        <v>81</v>
      </c>
    </row>
    <row r="5342" spans="1:17">
      <c r="A5342" s="63" t="s">
        <v>78</v>
      </c>
      <c r="B5342" s="63" t="s">
        <v>15</v>
      </c>
      <c r="D5342" s="390">
        <v>45292</v>
      </c>
      <c r="E5342" s="63">
        <v>1</v>
      </c>
      <c r="F5342" s="63">
        <v>2024</v>
      </c>
      <c r="G5342" s="391">
        <v>0</v>
      </c>
      <c r="H5342" s="391">
        <v>3.4872367136281217E-2</v>
      </c>
      <c r="I5342" s="391">
        <v>0</v>
      </c>
      <c r="J5342" s="391">
        <v>0</v>
      </c>
      <c r="K5342" s="63" t="s">
        <v>78</v>
      </c>
      <c r="L5342" s="63" t="s">
        <v>78</v>
      </c>
      <c r="M5342" s="63" t="s">
        <v>244</v>
      </c>
      <c r="N5342" s="63" t="s">
        <v>79</v>
      </c>
      <c r="O5342" s="63" t="s">
        <v>80</v>
      </c>
      <c r="P5342" s="63" t="s">
        <v>60</v>
      </c>
      <c r="Q5342" s="63" t="s">
        <v>81</v>
      </c>
    </row>
    <row r="5343" spans="1:17">
      <c r="A5343" s="63" t="s">
        <v>78</v>
      </c>
      <c r="B5343" s="63" t="s">
        <v>15</v>
      </c>
      <c r="D5343" s="390">
        <v>45323</v>
      </c>
      <c r="E5343" s="63">
        <v>2</v>
      </c>
      <c r="F5343" s="63">
        <v>2024</v>
      </c>
      <c r="G5343" s="391">
        <v>0</v>
      </c>
      <c r="H5343" s="391">
        <v>8.2577765378713919E-2</v>
      </c>
      <c r="I5343" s="391">
        <v>0</v>
      </c>
      <c r="J5343" s="391">
        <v>0</v>
      </c>
      <c r="K5343" s="63" t="s">
        <v>78</v>
      </c>
      <c r="L5343" s="63" t="s">
        <v>78</v>
      </c>
      <c r="M5343" s="63" t="s">
        <v>244</v>
      </c>
      <c r="N5343" s="63" t="s">
        <v>79</v>
      </c>
      <c r="O5343" s="63" t="s">
        <v>80</v>
      </c>
      <c r="P5343" s="63" t="s">
        <v>60</v>
      </c>
      <c r="Q5343" s="63" t="s">
        <v>81</v>
      </c>
    </row>
    <row r="5344" spans="1:17">
      <c r="A5344" s="63" t="s">
        <v>78</v>
      </c>
      <c r="B5344" s="63" t="s">
        <v>15</v>
      </c>
      <c r="D5344" s="390">
        <v>45352</v>
      </c>
      <c r="E5344" s="63">
        <v>3</v>
      </c>
      <c r="F5344" s="63">
        <v>2024</v>
      </c>
      <c r="G5344" s="391">
        <v>0</v>
      </c>
      <c r="H5344" s="391">
        <v>8.2577765378713919E-2</v>
      </c>
      <c r="I5344" s="391">
        <v>0</v>
      </c>
      <c r="J5344" s="391">
        <v>0</v>
      </c>
      <c r="K5344" s="63" t="s">
        <v>78</v>
      </c>
      <c r="L5344" s="63" t="s">
        <v>78</v>
      </c>
      <c r="M5344" s="63" t="s">
        <v>244</v>
      </c>
      <c r="N5344" s="63" t="s">
        <v>79</v>
      </c>
      <c r="O5344" s="63" t="s">
        <v>80</v>
      </c>
      <c r="P5344" s="63" t="s">
        <v>60</v>
      </c>
      <c r="Q5344" s="63" t="s">
        <v>81</v>
      </c>
    </row>
    <row r="5345" spans="1:17">
      <c r="A5345" s="63" t="s">
        <v>78</v>
      </c>
      <c r="B5345" s="63" t="s">
        <v>15</v>
      </c>
      <c r="D5345" s="390">
        <v>45383</v>
      </c>
      <c r="E5345" s="63">
        <v>4</v>
      </c>
      <c r="F5345" s="63">
        <v>2024</v>
      </c>
      <c r="G5345" s="391">
        <v>0</v>
      </c>
      <c r="H5345" s="391">
        <v>8.3333333333333329E-2</v>
      </c>
      <c r="I5345" s="391">
        <v>0</v>
      </c>
      <c r="J5345" s="391">
        <v>0</v>
      </c>
      <c r="K5345" s="63" t="s">
        <v>78</v>
      </c>
      <c r="L5345" s="63" t="s">
        <v>78</v>
      </c>
      <c r="M5345" s="63" t="s">
        <v>244</v>
      </c>
      <c r="N5345" s="63" t="s">
        <v>79</v>
      </c>
      <c r="O5345" s="63" t="s">
        <v>80</v>
      </c>
      <c r="P5345" s="63" t="s">
        <v>60</v>
      </c>
      <c r="Q5345" s="63" t="s">
        <v>81</v>
      </c>
    </row>
    <row r="5346" spans="1:17">
      <c r="A5346" s="63" t="s">
        <v>78</v>
      </c>
      <c r="B5346" s="63" t="s">
        <v>15</v>
      </c>
      <c r="D5346" s="390">
        <v>45413</v>
      </c>
      <c r="E5346" s="63">
        <v>5</v>
      </c>
      <c r="F5346" s="63">
        <v>2024</v>
      </c>
      <c r="G5346" s="391">
        <v>0</v>
      </c>
      <c r="H5346" s="391">
        <v>8.3333333333333329E-2</v>
      </c>
      <c r="I5346" s="391">
        <v>0</v>
      </c>
      <c r="J5346" s="391">
        <v>0</v>
      </c>
      <c r="K5346" s="63" t="s">
        <v>78</v>
      </c>
      <c r="L5346" s="63" t="s">
        <v>78</v>
      </c>
      <c r="M5346" s="63" t="s">
        <v>244</v>
      </c>
      <c r="N5346" s="63" t="s">
        <v>79</v>
      </c>
      <c r="O5346" s="63" t="s">
        <v>80</v>
      </c>
      <c r="P5346" s="63" t="s">
        <v>60</v>
      </c>
      <c r="Q5346" s="63" t="s">
        <v>81</v>
      </c>
    </row>
    <row r="5347" spans="1:17">
      <c r="A5347" s="63" t="s">
        <v>78</v>
      </c>
      <c r="B5347" s="63" t="s">
        <v>15</v>
      </c>
      <c r="D5347" s="390">
        <v>45444</v>
      </c>
      <c r="E5347" s="63">
        <v>6</v>
      </c>
      <c r="F5347" s="63">
        <v>2024</v>
      </c>
      <c r="G5347" s="391">
        <v>0</v>
      </c>
      <c r="H5347" s="391">
        <v>8.3333333333333329E-2</v>
      </c>
      <c r="I5347" s="391">
        <v>0</v>
      </c>
      <c r="J5347" s="391">
        <v>0</v>
      </c>
      <c r="K5347" s="63" t="s">
        <v>78</v>
      </c>
      <c r="L5347" s="63" t="s">
        <v>78</v>
      </c>
      <c r="M5347" s="63" t="s">
        <v>244</v>
      </c>
      <c r="N5347" s="63" t="s">
        <v>79</v>
      </c>
      <c r="O5347" s="63" t="s">
        <v>80</v>
      </c>
      <c r="P5347" s="63" t="s">
        <v>60</v>
      </c>
      <c r="Q5347" s="63" t="s">
        <v>81</v>
      </c>
    </row>
    <row r="5348" spans="1:17">
      <c r="A5348" s="63" t="s">
        <v>78</v>
      </c>
      <c r="B5348" s="63" t="s">
        <v>15</v>
      </c>
      <c r="D5348" s="390">
        <v>45474</v>
      </c>
      <c r="E5348" s="63">
        <v>7</v>
      </c>
      <c r="F5348" s="63">
        <v>2024</v>
      </c>
      <c r="G5348" s="391">
        <v>0</v>
      </c>
      <c r="H5348" s="391">
        <v>8.3333333333333329E-2</v>
      </c>
      <c r="I5348" s="391">
        <v>0</v>
      </c>
      <c r="J5348" s="391">
        <v>0</v>
      </c>
      <c r="K5348" s="63" t="s">
        <v>78</v>
      </c>
      <c r="L5348" s="63" t="s">
        <v>78</v>
      </c>
      <c r="M5348" s="63" t="s">
        <v>244</v>
      </c>
      <c r="N5348" s="63" t="s">
        <v>79</v>
      </c>
      <c r="O5348" s="63" t="s">
        <v>80</v>
      </c>
      <c r="P5348" s="63" t="s">
        <v>60</v>
      </c>
      <c r="Q5348" s="63" t="s">
        <v>81</v>
      </c>
    </row>
    <row r="5349" spans="1:17">
      <c r="A5349" s="63" t="s">
        <v>78</v>
      </c>
      <c r="B5349" s="63" t="s">
        <v>15</v>
      </c>
      <c r="D5349" s="390">
        <v>45505</v>
      </c>
      <c r="E5349" s="63">
        <v>8</v>
      </c>
      <c r="F5349" s="63">
        <v>2024</v>
      </c>
      <c r="G5349" s="391">
        <v>0</v>
      </c>
      <c r="H5349" s="391">
        <v>8.3333333333333329E-2</v>
      </c>
      <c r="I5349" s="391">
        <v>0</v>
      </c>
      <c r="J5349" s="391">
        <v>0</v>
      </c>
      <c r="K5349" s="63" t="s">
        <v>78</v>
      </c>
      <c r="L5349" s="63" t="s">
        <v>78</v>
      </c>
      <c r="M5349" s="63" t="s">
        <v>244</v>
      </c>
      <c r="N5349" s="63" t="s">
        <v>79</v>
      </c>
      <c r="O5349" s="63" t="s">
        <v>80</v>
      </c>
      <c r="P5349" s="63" t="s">
        <v>60</v>
      </c>
      <c r="Q5349" s="63" t="s">
        <v>81</v>
      </c>
    </row>
    <row r="5350" spans="1:17">
      <c r="A5350" s="63" t="s">
        <v>78</v>
      </c>
      <c r="B5350" s="63" t="s">
        <v>15</v>
      </c>
      <c r="D5350" s="390">
        <v>45536</v>
      </c>
      <c r="E5350" s="63">
        <v>9</v>
      </c>
      <c r="F5350" s="63">
        <v>2024</v>
      </c>
      <c r="G5350" s="391">
        <v>0</v>
      </c>
      <c r="H5350" s="391">
        <v>8.3333333333333329E-2</v>
      </c>
      <c r="J5350" s="391">
        <v>0</v>
      </c>
      <c r="K5350" s="63" t="s">
        <v>78</v>
      </c>
      <c r="L5350" s="63" t="s">
        <v>78</v>
      </c>
      <c r="M5350" s="63" t="s">
        <v>244</v>
      </c>
      <c r="N5350" s="63" t="s">
        <v>79</v>
      </c>
      <c r="O5350" s="63" t="s">
        <v>80</v>
      </c>
      <c r="P5350" s="63" t="s">
        <v>60</v>
      </c>
      <c r="Q5350" s="63" t="s">
        <v>81</v>
      </c>
    </row>
    <row r="5351" spans="1:17">
      <c r="A5351" s="63" t="s">
        <v>78</v>
      </c>
      <c r="B5351" s="63" t="s">
        <v>15</v>
      </c>
      <c r="D5351" s="390">
        <v>45566</v>
      </c>
      <c r="E5351" s="63">
        <v>10</v>
      </c>
      <c r="F5351" s="63">
        <v>2024</v>
      </c>
      <c r="G5351" s="391">
        <v>0</v>
      </c>
      <c r="H5351" s="391">
        <v>9.9999999999999992E-2</v>
      </c>
      <c r="J5351" s="391">
        <v>0</v>
      </c>
      <c r="K5351" s="63" t="s">
        <v>78</v>
      </c>
      <c r="L5351" s="63" t="s">
        <v>78</v>
      </c>
      <c r="M5351" s="63" t="s">
        <v>244</v>
      </c>
      <c r="N5351" s="63" t="s">
        <v>79</v>
      </c>
      <c r="O5351" s="63" t="s">
        <v>80</v>
      </c>
      <c r="P5351" s="63" t="s">
        <v>60</v>
      </c>
      <c r="Q5351" s="63" t="s">
        <v>81</v>
      </c>
    </row>
    <row r="5352" spans="1:17">
      <c r="A5352" s="63" t="s">
        <v>78</v>
      </c>
      <c r="B5352" s="63" t="s">
        <v>15</v>
      </c>
      <c r="D5352" s="390">
        <v>45597</v>
      </c>
      <c r="E5352" s="63">
        <v>11</v>
      </c>
      <c r="F5352" s="63">
        <v>2024</v>
      </c>
      <c r="G5352" s="391">
        <v>0</v>
      </c>
      <c r="H5352" s="391">
        <v>9.9999999999999992E-2</v>
      </c>
      <c r="J5352" s="391">
        <v>0</v>
      </c>
      <c r="K5352" s="63" t="s">
        <v>78</v>
      </c>
      <c r="L5352" s="63" t="s">
        <v>78</v>
      </c>
      <c r="M5352" s="63" t="s">
        <v>244</v>
      </c>
      <c r="N5352" s="63" t="s">
        <v>79</v>
      </c>
      <c r="O5352" s="63" t="s">
        <v>80</v>
      </c>
      <c r="P5352" s="63" t="s">
        <v>60</v>
      </c>
      <c r="Q5352" s="63" t="s">
        <v>81</v>
      </c>
    </row>
    <row r="5353" spans="1:17">
      <c r="A5353" s="63" t="s">
        <v>78</v>
      </c>
      <c r="B5353" s="63" t="s">
        <v>15</v>
      </c>
      <c r="D5353" s="390">
        <v>45627</v>
      </c>
      <c r="E5353" s="63">
        <v>12</v>
      </c>
      <c r="F5353" s="63">
        <v>2024</v>
      </c>
      <c r="G5353" s="391">
        <v>0</v>
      </c>
      <c r="H5353" s="391">
        <v>9.9999999999999992E-2</v>
      </c>
      <c r="J5353" s="391">
        <v>0</v>
      </c>
      <c r="K5353" s="63" t="s">
        <v>78</v>
      </c>
      <c r="L5353" s="63" t="s">
        <v>78</v>
      </c>
      <c r="M5353" s="63" t="s">
        <v>244</v>
      </c>
      <c r="N5353" s="63" t="s">
        <v>79</v>
      </c>
      <c r="O5353" s="63" t="s">
        <v>80</v>
      </c>
      <c r="P5353" s="63" t="s">
        <v>60</v>
      </c>
      <c r="Q5353" s="63" t="s">
        <v>81</v>
      </c>
    </row>
    <row r="5354" spans="1:17">
      <c r="A5354" s="63" t="s">
        <v>78</v>
      </c>
      <c r="B5354" s="63" t="s">
        <v>16</v>
      </c>
      <c r="D5354" s="390">
        <v>45292</v>
      </c>
      <c r="E5354" s="63">
        <v>1</v>
      </c>
      <c r="F5354" s="63">
        <v>2024</v>
      </c>
      <c r="G5354" s="391">
        <v>1.7549999999999999</v>
      </c>
      <c r="H5354" s="391">
        <v>3.4872367136281217E-2</v>
      </c>
      <c r="I5354" s="391">
        <v>6.1201004324173532E-2</v>
      </c>
      <c r="J5354" s="391">
        <v>0</v>
      </c>
      <c r="K5354" s="63" t="s">
        <v>78</v>
      </c>
      <c r="L5354" s="63" t="s">
        <v>78</v>
      </c>
      <c r="M5354" s="63" t="s">
        <v>244</v>
      </c>
      <c r="N5354" s="63" t="s">
        <v>79</v>
      </c>
      <c r="O5354" s="63" t="s">
        <v>80</v>
      </c>
      <c r="P5354" s="63" t="s">
        <v>60</v>
      </c>
      <c r="Q5354" s="63" t="s">
        <v>81</v>
      </c>
    </row>
    <row r="5355" spans="1:17">
      <c r="A5355" s="63" t="s">
        <v>78</v>
      </c>
      <c r="B5355" s="63" t="s">
        <v>16</v>
      </c>
      <c r="D5355" s="390">
        <v>45323</v>
      </c>
      <c r="E5355" s="63">
        <v>2</v>
      </c>
      <c r="F5355" s="63">
        <v>2024</v>
      </c>
      <c r="G5355" s="391">
        <v>1.7549999999999999</v>
      </c>
      <c r="H5355" s="391">
        <v>8.2577765378713919E-2</v>
      </c>
      <c r="I5355" s="391">
        <v>0.14492397823964293</v>
      </c>
      <c r="J5355" s="391">
        <v>0</v>
      </c>
      <c r="K5355" s="63" t="s">
        <v>78</v>
      </c>
      <c r="L5355" s="63" t="s">
        <v>78</v>
      </c>
      <c r="M5355" s="63" t="s">
        <v>244</v>
      </c>
      <c r="N5355" s="63" t="s">
        <v>79</v>
      </c>
      <c r="O5355" s="63" t="s">
        <v>80</v>
      </c>
      <c r="P5355" s="63" t="s">
        <v>60</v>
      </c>
      <c r="Q5355" s="63" t="s">
        <v>81</v>
      </c>
    </row>
    <row r="5356" spans="1:17">
      <c r="A5356" s="63" t="s">
        <v>78</v>
      </c>
      <c r="B5356" s="63" t="s">
        <v>16</v>
      </c>
      <c r="D5356" s="390">
        <v>45352</v>
      </c>
      <c r="E5356" s="63">
        <v>3</v>
      </c>
      <c r="F5356" s="63">
        <v>2024</v>
      </c>
      <c r="G5356" s="391">
        <v>1.7549999999999999</v>
      </c>
      <c r="H5356" s="391">
        <v>8.2577765378713919E-2</v>
      </c>
      <c r="I5356" s="391">
        <v>0.14492397823964293</v>
      </c>
      <c r="J5356" s="391">
        <v>0</v>
      </c>
      <c r="K5356" s="63" t="s">
        <v>78</v>
      </c>
      <c r="L5356" s="63" t="s">
        <v>78</v>
      </c>
      <c r="M5356" s="63" t="s">
        <v>244</v>
      </c>
      <c r="N5356" s="63" t="s">
        <v>79</v>
      </c>
      <c r="O5356" s="63" t="s">
        <v>80</v>
      </c>
      <c r="P5356" s="63" t="s">
        <v>60</v>
      </c>
      <c r="Q5356" s="63" t="s">
        <v>81</v>
      </c>
    </row>
    <row r="5357" spans="1:17">
      <c r="A5357" s="63" t="s">
        <v>78</v>
      </c>
      <c r="B5357" s="63" t="s">
        <v>16</v>
      </c>
      <c r="D5357" s="390">
        <v>45383</v>
      </c>
      <c r="E5357" s="63">
        <v>4</v>
      </c>
      <c r="F5357" s="63">
        <v>2024</v>
      </c>
      <c r="G5357" s="391">
        <v>1.7549999999999999</v>
      </c>
      <c r="H5357" s="391">
        <v>8.3333333333333329E-2</v>
      </c>
      <c r="I5357" s="391">
        <v>0.14624999999999999</v>
      </c>
      <c r="J5357" s="391">
        <v>0</v>
      </c>
      <c r="K5357" s="63" t="s">
        <v>78</v>
      </c>
      <c r="L5357" s="63" t="s">
        <v>78</v>
      </c>
      <c r="M5357" s="63" t="s">
        <v>244</v>
      </c>
      <c r="N5357" s="63" t="s">
        <v>79</v>
      </c>
      <c r="O5357" s="63" t="s">
        <v>80</v>
      </c>
      <c r="P5357" s="63" t="s">
        <v>60</v>
      </c>
      <c r="Q5357" s="63" t="s">
        <v>81</v>
      </c>
    </row>
    <row r="5358" spans="1:17">
      <c r="A5358" s="63" t="s">
        <v>78</v>
      </c>
      <c r="B5358" s="63" t="s">
        <v>16</v>
      </c>
      <c r="D5358" s="390">
        <v>45413</v>
      </c>
      <c r="E5358" s="63">
        <v>5</v>
      </c>
      <c r="F5358" s="63">
        <v>2024</v>
      </c>
      <c r="G5358" s="391">
        <v>1.7549999999999999</v>
      </c>
      <c r="H5358" s="391">
        <v>8.3333333333333329E-2</v>
      </c>
      <c r="I5358" s="391">
        <v>0.14624999999999999</v>
      </c>
      <c r="J5358" s="391">
        <v>0</v>
      </c>
      <c r="K5358" s="63" t="s">
        <v>78</v>
      </c>
      <c r="L5358" s="63" t="s">
        <v>78</v>
      </c>
      <c r="M5358" s="63" t="s">
        <v>244</v>
      </c>
      <c r="N5358" s="63" t="s">
        <v>79</v>
      </c>
      <c r="O5358" s="63" t="s">
        <v>80</v>
      </c>
      <c r="P5358" s="63" t="s">
        <v>60</v>
      </c>
      <c r="Q5358" s="63" t="s">
        <v>81</v>
      </c>
    </row>
    <row r="5359" spans="1:17">
      <c r="A5359" s="63" t="s">
        <v>78</v>
      </c>
      <c r="B5359" s="63" t="s">
        <v>16</v>
      </c>
      <c r="D5359" s="390">
        <v>45444</v>
      </c>
      <c r="E5359" s="63">
        <v>6</v>
      </c>
      <c r="F5359" s="63">
        <v>2024</v>
      </c>
      <c r="G5359" s="391">
        <v>1.7549999999999999</v>
      </c>
      <c r="H5359" s="391">
        <v>8.3333333333333329E-2</v>
      </c>
      <c r="I5359" s="391">
        <v>0.14624999999999999</v>
      </c>
      <c r="J5359" s="391">
        <v>0</v>
      </c>
      <c r="K5359" s="63" t="s">
        <v>78</v>
      </c>
      <c r="L5359" s="63" t="s">
        <v>78</v>
      </c>
      <c r="M5359" s="63" t="s">
        <v>244</v>
      </c>
      <c r="N5359" s="63" t="s">
        <v>79</v>
      </c>
      <c r="O5359" s="63" t="s">
        <v>80</v>
      </c>
      <c r="P5359" s="63" t="s">
        <v>60</v>
      </c>
      <c r="Q5359" s="63" t="s">
        <v>81</v>
      </c>
    </row>
    <row r="5360" spans="1:17">
      <c r="A5360" s="63" t="s">
        <v>78</v>
      </c>
      <c r="B5360" s="63" t="s">
        <v>16</v>
      </c>
      <c r="D5360" s="390">
        <v>45474</v>
      </c>
      <c r="E5360" s="63">
        <v>7</v>
      </c>
      <c r="F5360" s="63">
        <v>2024</v>
      </c>
      <c r="G5360" s="391">
        <v>1.7549999999999999</v>
      </c>
      <c r="H5360" s="391">
        <v>8.3333333333333329E-2</v>
      </c>
      <c r="I5360" s="391">
        <v>0.14624999999999999</v>
      </c>
      <c r="J5360" s="391">
        <v>0</v>
      </c>
      <c r="K5360" s="63" t="s">
        <v>78</v>
      </c>
      <c r="L5360" s="63" t="s">
        <v>78</v>
      </c>
      <c r="M5360" s="63" t="s">
        <v>244</v>
      </c>
      <c r="N5360" s="63" t="s">
        <v>79</v>
      </c>
      <c r="O5360" s="63" t="s">
        <v>80</v>
      </c>
      <c r="P5360" s="63" t="s">
        <v>60</v>
      </c>
      <c r="Q5360" s="63" t="s">
        <v>81</v>
      </c>
    </row>
    <row r="5361" spans="1:17">
      <c r="A5361" s="63" t="s">
        <v>78</v>
      </c>
      <c r="B5361" s="63" t="s">
        <v>16</v>
      </c>
      <c r="D5361" s="390">
        <v>45505</v>
      </c>
      <c r="E5361" s="63">
        <v>8</v>
      </c>
      <c r="F5361" s="63">
        <v>2024</v>
      </c>
      <c r="G5361" s="391">
        <v>1.7549999999999999</v>
      </c>
      <c r="H5361" s="391">
        <v>8.3333333333333329E-2</v>
      </c>
      <c r="I5361" s="391">
        <v>0.14624999999999999</v>
      </c>
      <c r="J5361" s="391">
        <v>0</v>
      </c>
      <c r="K5361" s="63" t="s">
        <v>78</v>
      </c>
      <c r="L5361" s="63" t="s">
        <v>78</v>
      </c>
      <c r="M5361" s="63" t="s">
        <v>244</v>
      </c>
      <c r="N5361" s="63" t="s">
        <v>79</v>
      </c>
      <c r="O5361" s="63" t="s">
        <v>80</v>
      </c>
      <c r="P5361" s="63" t="s">
        <v>60</v>
      </c>
      <c r="Q5361" s="63" t="s">
        <v>81</v>
      </c>
    </row>
    <row r="5362" spans="1:17">
      <c r="A5362" s="63" t="s">
        <v>78</v>
      </c>
      <c r="B5362" s="63" t="s">
        <v>16</v>
      </c>
      <c r="D5362" s="390">
        <v>45536</v>
      </c>
      <c r="E5362" s="63">
        <v>9</v>
      </c>
      <c r="F5362" s="63">
        <v>2024</v>
      </c>
      <c r="G5362" s="391">
        <v>1.7549999999999999</v>
      </c>
      <c r="H5362" s="391">
        <v>8.3333333333333329E-2</v>
      </c>
      <c r="J5362" s="391">
        <v>0</v>
      </c>
      <c r="K5362" s="63" t="s">
        <v>78</v>
      </c>
      <c r="L5362" s="63" t="s">
        <v>78</v>
      </c>
      <c r="M5362" s="63" t="s">
        <v>244</v>
      </c>
      <c r="N5362" s="63" t="s">
        <v>79</v>
      </c>
      <c r="O5362" s="63" t="s">
        <v>80</v>
      </c>
      <c r="P5362" s="63" t="s">
        <v>60</v>
      </c>
      <c r="Q5362" s="63" t="s">
        <v>81</v>
      </c>
    </row>
    <row r="5363" spans="1:17">
      <c r="A5363" s="63" t="s">
        <v>78</v>
      </c>
      <c r="B5363" s="63" t="s">
        <v>16</v>
      </c>
      <c r="D5363" s="390">
        <v>45566</v>
      </c>
      <c r="E5363" s="63">
        <v>10</v>
      </c>
      <c r="F5363" s="63">
        <v>2024</v>
      </c>
      <c r="G5363" s="391">
        <v>1.7549999999999999</v>
      </c>
      <c r="H5363" s="391">
        <v>9.9999999999999992E-2</v>
      </c>
      <c r="J5363" s="391">
        <v>4.6107770800000045</v>
      </c>
      <c r="K5363" s="63" t="s">
        <v>78</v>
      </c>
      <c r="L5363" s="63" t="s">
        <v>78</v>
      </c>
      <c r="M5363" s="63" t="s">
        <v>244</v>
      </c>
      <c r="N5363" s="63" t="s">
        <v>79</v>
      </c>
      <c r="O5363" s="63" t="s">
        <v>80</v>
      </c>
      <c r="P5363" s="63" t="s">
        <v>60</v>
      </c>
      <c r="Q5363" s="63" t="s">
        <v>81</v>
      </c>
    </row>
    <row r="5364" spans="1:17">
      <c r="A5364" s="63" t="s">
        <v>78</v>
      </c>
      <c r="B5364" s="63" t="s">
        <v>16</v>
      </c>
      <c r="D5364" s="390">
        <v>45597</v>
      </c>
      <c r="E5364" s="63">
        <v>11</v>
      </c>
      <c r="F5364" s="63">
        <v>2024</v>
      </c>
      <c r="G5364" s="391">
        <v>1.7549999999999999</v>
      </c>
      <c r="H5364" s="391">
        <v>9.9999999999999992E-2</v>
      </c>
      <c r="J5364" s="391">
        <v>0</v>
      </c>
      <c r="K5364" s="63" t="s">
        <v>78</v>
      </c>
      <c r="L5364" s="63" t="s">
        <v>78</v>
      </c>
      <c r="M5364" s="63" t="s">
        <v>244</v>
      </c>
      <c r="N5364" s="63" t="s">
        <v>79</v>
      </c>
      <c r="O5364" s="63" t="s">
        <v>80</v>
      </c>
      <c r="P5364" s="63" t="s">
        <v>60</v>
      </c>
      <c r="Q5364" s="63" t="s">
        <v>81</v>
      </c>
    </row>
    <row r="5365" spans="1:17">
      <c r="A5365" s="63" t="s">
        <v>78</v>
      </c>
      <c r="B5365" s="63" t="s">
        <v>16</v>
      </c>
      <c r="D5365" s="390">
        <v>45627</v>
      </c>
      <c r="E5365" s="63">
        <v>12</v>
      </c>
      <c r="F5365" s="63">
        <v>2024</v>
      </c>
      <c r="G5365" s="391">
        <v>1.7549999999999999</v>
      </c>
      <c r="H5365" s="391">
        <v>9.9999999999999992E-2</v>
      </c>
      <c r="J5365" s="391">
        <v>0</v>
      </c>
      <c r="K5365" s="63" t="s">
        <v>78</v>
      </c>
      <c r="L5365" s="63" t="s">
        <v>78</v>
      </c>
      <c r="M5365" s="63" t="s">
        <v>244</v>
      </c>
      <c r="N5365" s="63" t="s">
        <v>79</v>
      </c>
      <c r="O5365" s="63" t="s">
        <v>80</v>
      </c>
      <c r="P5365" s="63" t="s">
        <v>60</v>
      </c>
      <c r="Q5365" s="63" t="s">
        <v>81</v>
      </c>
    </row>
    <row r="5366" spans="1:17">
      <c r="A5366" s="63" t="s">
        <v>78</v>
      </c>
      <c r="B5366" s="63" t="s">
        <v>17</v>
      </c>
      <c r="D5366" s="390">
        <v>45292</v>
      </c>
      <c r="E5366" s="63">
        <v>1</v>
      </c>
      <c r="F5366" s="63">
        <v>2024</v>
      </c>
      <c r="G5366" s="391">
        <v>0</v>
      </c>
      <c r="H5366" s="391">
        <v>3.4872367136281217E-2</v>
      </c>
      <c r="I5366" s="391">
        <v>0</v>
      </c>
      <c r="J5366" s="391">
        <v>0</v>
      </c>
      <c r="K5366" s="63" t="s">
        <v>78</v>
      </c>
      <c r="L5366" s="63" t="s">
        <v>78</v>
      </c>
      <c r="M5366" s="63" t="s">
        <v>244</v>
      </c>
      <c r="N5366" s="63" t="s">
        <v>79</v>
      </c>
      <c r="O5366" s="63" t="s">
        <v>80</v>
      </c>
      <c r="P5366" s="63" t="s">
        <v>60</v>
      </c>
      <c r="Q5366" s="63" t="s">
        <v>81</v>
      </c>
    </row>
    <row r="5367" spans="1:17">
      <c r="A5367" s="63" t="s">
        <v>78</v>
      </c>
      <c r="B5367" s="63" t="s">
        <v>17</v>
      </c>
      <c r="D5367" s="390">
        <v>45323</v>
      </c>
      <c r="E5367" s="63">
        <v>2</v>
      </c>
      <c r="F5367" s="63">
        <v>2024</v>
      </c>
      <c r="G5367" s="391">
        <v>0</v>
      </c>
      <c r="H5367" s="391">
        <v>8.2577765378713919E-2</v>
      </c>
      <c r="I5367" s="391">
        <v>0</v>
      </c>
      <c r="J5367" s="391">
        <v>0</v>
      </c>
      <c r="K5367" s="63" t="s">
        <v>78</v>
      </c>
      <c r="L5367" s="63" t="s">
        <v>78</v>
      </c>
      <c r="M5367" s="63" t="s">
        <v>244</v>
      </c>
      <c r="N5367" s="63" t="s">
        <v>79</v>
      </c>
      <c r="O5367" s="63" t="s">
        <v>80</v>
      </c>
      <c r="P5367" s="63" t="s">
        <v>60</v>
      </c>
      <c r="Q5367" s="63" t="s">
        <v>81</v>
      </c>
    </row>
    <row r="5368" spans="1:17">
      <c r="A5368" s="63" t="s">
        <v>78</v>
      </c>
      <c r="B5368" s="63" t="s">
        <v>17</v>
      </c>
      <c r="D5368" s="390">
        <v>45352</v>
      </c>
      <c r="E5368" s="63">
        <v>3</v>
      </c>
      <c r="F5368" s="63">
        <v>2024</v>
      </c>
      <c r="G5368" s="391">
        <v>0</v>
      </c>
      <c r="H5368" s="391">
        <v>8.2577765378713919E-2</v>
      </c>
      <c r="I5368" s="391">
        <v>0</v>
      </c>
      <c r="J5368" s="391">
        <v>0</v>
      </c>
      <c r="K5368" s="63" t="s">
        <v>78</v>
      </c>
      <c r="L5368" s="63" t="s">
        <v>78</v>
      </c>
      <c r="M5368" s="63" t="s">
        <v>244</v>
      </c>
      <c r="N5368" s="63" t="s">
        <v>79</v>
      </c>
      <c r="O5368" s="63" t="s">
        <v>80</v>
      </c>
      <c r="P5368" s="63" t="s">
        <v>60</v>
      </c>
      <c r="Q5368" s="63" t="s">
        <v>81</v>
      </c>
    </row>
    <row r="5369" spans="1:17">
      <c r="A5369" s="63" t="s">
        <v>78</v>
      </c>
      <c r="B5369" s="63" t="s">
        <v>17</v>
      </c>
      <c r="D5369" s="390">
        <v>45383</v>
      </c>
      <c r="E5369" s="63">
        <v>4</v>
      </c>
      <c r="F5369" s="63">
        <v>2024</v>
      </c>
      <c r="G5369" s="391">
        <v>0</v>
      </c>
      <c r="H5369" s="391">
        <v>8.3333333333333329E-2</v>
      </c>
      <c r="I5369" s="391">
        <v>0</v>
      </c>
      <c r="J5369" s="391">
        <v>0</v>
      </c>
      <c r="K5369" s="63" t="s">
        <v>78</v>
      </c>
      <c r="L5369" s="63" t="s">
        <v>78</v>
      </c>
      <c r="M5369" s="63" t="s">
        <v>244</v>
      </c>
      <c r="N5369" s="63" t="s">
        <v>79</v>
      </c>
      <c r="O5369" s="63" t="s">
        <v>80</v>
      </c>
      <c r="P5369" s="63" t="s">
        <v>60</v>
      </c>
      <c r="Q5369" s="63" t="s">
        <v>81</v>
      </c>
    </row>
    <row r="5370" spans="1:17">
      <c r="A5370" s="63" t="s">
        <v>78</v>
      </c>
      <c r="B5370" s="63" t="s">
        <v>17</v>
      </c>
      <c r="D5370" s="390">
        <v>45413</v>
      </c>
      <c r="E5370" s="63">
        <v>5</v>
      </c>
      <c r="F5370" s="63">
        <v>2024</v>
      </c>
      <c r="G5370" s="391">
        <v>0</v>
      </c>
      <c r="H5370" s="391">
        <v>8.3333333333333329E-2</v>
      </c>
      <c r="I5370" s="391">
        <v>0</v>
      </c>
      <c r="J5370" s="391">
        <v>0</v>
      </c>
      <c r="K5370" s="63" t="s">
        <v>78</v>
      </c>
      <c r="L5370" s="63" t="s">
        <v>78</v>
      </c>
      <c r="M5370" s="63" t="s">
        <v>244</v>
      </c>
      <c r="N5370" s="63" t="s">
        <v>79</v>
      </c>
      <c r="O5370" s="63" t="s">
        <v>80</v>
      </c>
      <c r="P5370" s="63" t="s">
        <v>60</v>
      </c>
      <c r="Q5370" s="63" t="s">
        <v>81</v>
      </c>
    </row>
    <row r="5371" spans="1:17">
      <c r="A5371" s="63" t="s">
        <v>78</v>
      </c>
      <c r="B5371" s="63" t="s">
        <v>17</v>
      </c>
      <c r="D5371" s="390">
        <v>45444</v>
      </c>
      <c r="E5371" s="63">
        <v>6</v>
      </c>
      <c r="F5371" s="63">
        <v>2024</v>
      </c>
      <c r="G5371" s="391">
        <v>0</v>
      </c>
      <c r="H5371" s="391">
        <v>8.3333333333333329E-2</v>
      </c>
      <c r="I5371" s="391">
        <v>0</v>
      </c>
      <c r="J5371" s="391">
        <v>0</v>
      </c>
      <c r="K5371" s="63" t="s">
        <v>78</v>
      </c>
      <c r="L5371" s="63" t="s">
        <v>78</v>
      </c>
      <c r="M5371" s="63" t="s">
        <v>244</v>
      </c>
      <c r="N5371" s="63" t="s">
        <v>79</v>
      </c>
      <c r="O5371" s="63" t="s">
        <v>80</v>
      </c>
      <c r="P5371" s="63" t="s">
        <v>60</v>
      </c>
      <c r="Q5371" s="63" t="s">
        <v>81</v>
      </c>
    </row>
    <row r="5372" spans="1:17">
      <c r="A5372" s="63" t="s">
        <v>78</v>
      </c>
      <c r="B5372" s="63" t="s">
        <v>17</v>
      </c>
      <c r="D5372" s="390">
        <v>45474</v>
      </c>
      <c r="E5372" s="63">
        <v>7</v>
      </c>
      <c r="F5372" s="63">
        <v>2024</v>
      </c>
      <c r="G5372" s="391">
        <v>0</v>
      </c>
      <c r="H5372" s="391">
        <v>8.3333333333333329E-2</v>
      </c>
      <c r="I5372" s="391">
        <v>0</v>
      </c>
      <c r="J5372" s="391">
        <v>0</v>
      </c>
      <c r="K5372" s="63" t="s">
        <v>78</v>
      </c>
      <c r="L5372" s="63" t="s">
        <v>78</v>
      </c>
      <c r="M5372" s="63" t="s">
        <v>244</v>
      </c>
      <c r="N5372" s="63" t="s">
        <v>79</v>
      </c>
      <c r="O5372" s="63" t="s">
        <v>80</v>
      </c>
      <c r="P5372" s="63" t="s">
        <v>60</v>
      </c>
      <c r="Q5372" s="63" t="s">
        <v>81</v>
      </c>
    </row>
    <row r="5373" spans="1:17">
      <c r="A5373" s="63" t="s">
        <v>78</v>
      </c>
      <c r="B5373" s="63" t="s">
        <v>17</v>
      </c>
      <c r="D5373" s="390">
        <v>45505</v>
      </c>
      <c r="E5373" s="63">
        <v>8</v>
      </c>
      <c r="F5373" s="63">
        <v>2024</v>
      </c>
      <c r="G5373" s="391">
        <v>0</v>
      </c>
      <c r="H5373" s="391">
        <v>8.3333333333333329E-2</v>
      </c>
      <c r="I5373" s="391">
        <v>0</v>
      </c>
      <c r="J5373" s="391">
        <v>0</v>
      </c>
      <c r="K5373" s="63" t="s">
        <v>78</v>
      </c>
      <c r="L5373" s="63" t="s">
        <v>78</v>
      </c>
      <c r="M5373" s="63" t="s">
        <v>244</v>
      </c>
      <c r="N5373" s="63" t="s">
        <v>79</v>
      </c>
      <c r="O5373" s="63" t="s">
        <v>80</v>
      </c>
      <c r="P5373" s="63" t="s">
        <v>60</v>
      </c>
      <c r="Q5373" s="63" t="s">
        <v>81</v>
      </c>
    </row>
    <row r="5374" spans="1:17">
      <c r="A5374" s="63" t="s">
        <v>78</v>
      </c>
      <c r="B5374" s="63" t="s">
        <v>17</v>
      </c>
      <c r="D5374" s="390">
        <v>45536</v>
      </c>
      <c r="E5374" s="63">
        <v>9</v>
      </c>
      <c r="F5374" s="63">
        <v>2024</v>
      </c>
      <c r="G5374" s="391">
        <v>0</v>
      </c>
      <c r="H5374" s="391">
        <v>8.3333333333333329E-2</v>
      </c>
      <c r="J5374" s="391">
        <v>0.33100000000000002</v>
      </c>
      <c r="K5374" s="63" t="s">
        <v>78</v>
      </c>
      <c r="L5374" s="63" t="s">
        <v>78</v>
      </c>
      <c r="M5374" s="63" t="s">
        <v>244</v>
      </c>
      <c r="N5374" s="63" t="s">
        <v>79</v>
      </c>
      <c r="O5374" s="63" t="s">
        <v>80</v>
      </c>
      <c r="P5374" s="63" t="s">
        <v>60</v>
      </c>
      <c r="Q5374" s="63" t="s">
        <v>81</v>
      </c>
    </row>
    <row r="5375" spans="1:17">
      <c r="A5375" s="63" t="s">
        <v>78</v>
      </c>
      <c r="B5375" s="63" t="s">
        <v>17</v>
      </c>
      <c r="D5375" s="390">
        <v>45566</v>
      </c>
      <c r="E5375" s="63">
        <v>10</v>
      </c>
      <c r="F5375" s="63">
        <v>2024</v>
      </c>
      <c r="G5375" s="391">
        <v>0</v>
      </c>
      <c r="H5375" s="391">
        <v>9.9999999999999992E-2</v>
      </c>
      <c r="J5375" s="391">
        <v>0.88568999999999998</v>
      </c>
      <c r="K5375" s="63" t="s">
        <v>78</v>
      </c>
      <c r="L5375" s="63" t="s">
        <v>78</v>
      </c>
      <c r="M5375" s="63" t="s">
        <v>244</v>
      </c>
      <c r="N5375" s="63" t="s">
        <v>79</v>
      </c>
      <c r="O5375" s="63" t="s">
        <v>80</v>
      </c>
      <c r="P5375" s="63" t="s">
        <v>60</v>
      </c>
      <c r="Q5375" s="63" t="s">
        <v>81</v>
      </c>
    </row>
    <row r="5376" spans="1:17">
      <c r="A5376" s="63" t="s">
        <v>78</v>
      </c>
      <c r="B5376" s="63" t="s">
        <v>17</v>
      </c>
      <c r="D5376" s="390">
        <v>45597</v>
      </c>
      <c r="E5376" s="63">
        <v>11</v>
      </c>
      <c r="F5376" s="63">
        <v>2024</v>
      </c>
      <c r="G5376" s="391">
        <v>0</v>
      </c>
      <c r="H5376" s="391">
        <v>9.9999999999999992E-2</v>
      </c>
      <c r="J5376" s="391">
        <v>0</v>
      </c>
      <c r="K5376" s="63" t="s">
        <v>78</v>
      </c>
      <c r="L5376" s="63" t="s">
        <v>78</v>
      </c>
      <c r="M5376" s="63" t="s">
        <v>244</v>
      </c>
      <c r="N5376" s="63" t="s">
        <v>79</v>
      </c>
      <c r="O5376" s="63" t="s">
        <v>80</v>
      </c>
      <c r="P5376" s="63" t="s">
        <v>60</v>
      </c>
      <c r="Q5376" s="63" t="s">
        <v>81</v>
      </c>
    </row>
    <row r="5377" spans="1:17">
      <c r="A5377" s="63" t="s">
        <v>78</v>
      </c>
      <c r="B5377" s="63" t="s">
        <v>17</v>
      </c>
      <c r="D5377" s="390">
        <v>45627</v>
      </c>
      <c r="E5377" s="63">
        <v>12</v>
      </c>
      <c r="F5377" s="63">
        <v>2024</v>
      </c>
      <c r="G5377" s="391">
        <v>0</v>
      </c>
      <c r="H5377" s="391">
        <v>9.9999999999999992E-2</v>
      </c>
      <c r="J5377" s="391">
        <v>0</v>
      </c>
      <c r="K5377" s="63" t="s">
        <v>78</v>
      </c>
      <c r="L5377" s="63" t="s">
        <v>78</v>
      </c>
      <c r="M5377" s="63" t="s">
        <v>244</v>
      </c>
      <c r="N5377" s="63" t="s">
        <v>79</v>
      </c>
      <c r="O5377" s="63" t="s">
        <v>80</v>
      </c>
      <c r="P5377" s="63" t="s">
        <v>60</v>
      </c>
      <c r="Q5377" s="63" t="s">
        <v>81</v>
      </c>
    </row>
    <row r="5378" spans="1:17">
      <c r="A5378" s="63" t="s">
        <v>78</v>
      </c>
      <c r="B5378" s="63" t="s">
        <v>132</v>
      </c>
      <c r="D5378" s="390">
        <v>45292</v>
      </c>
      <c r="E5378" s="63">
        <v>1</v>
      </c>
      <c r="F5378" s="63">
        <v>2024</v>
      </c>
      <c r="G5378" s="391">
        <v>0</v>
      </c>
      <c r="H5378" s="391">
        <v>3.4872367136281217E-2</v>
      </c>
      <c r="I5378" s="391">
        <v>0</v>
      </c>
      <c r="J5378" s="391">
        <v>0</v>
      </c>
      <c r="K5378" s="63" t="s">
        <v>78</v>
      </c>
      <c r="L5378" s="63" t="s">
        <v>78</v>
      </c>
      <c r="M5378" s="63" t="s">
        <v>244</v>
      </c>
      <c r="N5378" s="63" t="s">
        <v>79</v>
      </c>
      <c r="O5378" s="63" t="s">
        <v>80</v>
      </c>
      <c r="P5378" s="63" t="s">
        <v>60</v>
      </c>
      <c r="Q5378" s="63" t="s">
        <v>81</v>
      </c>
    </row>
    <row r="5379" spans="1:17">
      <c r="A5379" s="63" t="s">
        <v>78</v>
      </c>
      <c r="B5379" s="63" t="s">
        <v>132</v>
      </c>
      <c r="D5379" s="390">
        <v>45323</v>
      </c>
      <c r="E5379" s="63">
        <v>2</v>
      </c>
      <c r="F5379" s="63">
        <v>2024</v>
      </c>
      <c r="G5379" s="391">
        <v>0</v>
      </c>
      <c r="H5379" s="391">
        <v>8.2577765378713919E-2</v>
      </c>
      <c r="I5379" s="391">
        <v>0</v>
      </c>
      <c r="J5379" s="391">
        <v>0</v>
      </c>
      <c r="K5379" s="63" t="s">
        <v>78</v>
      </c>
      <c r="L5379" s="63" t="s">
        <v>78</v>
      </c>
      <c r="M5379" s="63" t="s">
        <v>244</v>
      </c>
      <c r="N5379" s="63" t="s">
        <v>79</v>
      </c>
      <c r="O5379" s="63" t="s">
        <v>80</v>
      </c>
      <c r="P5379" s="63" t="s">
        <v>60</v>
      </c>
      <c r="Q5379" s="63" t="s">
        <v>81</v>
      </c>
    </row>
    <row r="5380" spans="1:17">
      <c r="A5380" s="63" t="s">
        <v>78</v>
      </c>
      <c r="B5380" s="63" t="s">
        <v>132</v>
      </c>
      <c r="D5380" s="390">
        <v>45352</v>
      </c>
      <c r="E5380" s="63">
        <v>3</v>
      </c>
      <c r="F5380" s="63">
        <v>2024</v>
      </c>
      <c r="G5380" s="391">
        <v>0</v>
      </c>
      <c r="H5380" s="391">
        <v>8.2577765378713919E-2</v>
      </c>
      <c r="I5380" s="391">
        <v>0</v>
      </c>
      <c r="J5380" s="391">
        <v>0</v>
      </c>
      <c r="K5380" s="63" t="s">
        <v>78</v>
      </c>
      <c r="L5380" s="63" t="s">
        <v>78</v>
      </c>
      <c r="M5380" s="63" t="s">
        <v>244</v>
      </c>
      <c r="N5380" s="63" t="s">
        <v>79</v>
      </c>
      <c r="O5380" s="63" t="s">
        <v>80</v>
      </c>
      <c r="P5380" s="63" t="s">
        <v>60</v>
      </c>
      <c r="Q5380" s="63" t="s">
        <v>81</v>
      </c>
    </row>
    <row r="5381" spans="1:17">
      <c r="A5381" s="63" t="s">
        <v>78</v>
      </c>
      <c r="B5381" s="63" t="s">
        <v>132</v>
      </c>
      <c r="D5381" s="390">
        <v>45383</v>
      </c>
      <c r="E5381" s="63">
        <v>4</v>
      </c>
      <c r="F5381" s="63">
        <v>2024</v>
      </c>
      <c r="G5381" s="391">
        <v>0</v>
      </c>
      <c r="H5381" s="391">
        <v>8.3333333333333329E-2</v>
      </c>
      <c r="I5381" s="391">
        <v>0</v>
      </c>
      <c r="J5381" s="391">
        <v>0</v>
      </c>
      <c r="K5381" s="63" t="s">
        <v>78</v>
      </c>
      <c r="L5381" s="63" t="s">
        <v>78</v>
      </c>
      <c r="M5381" s="63" t="s">
        <v>244</v>
      </c>
      <c r="N5381" s="63" t="s">
        <v>79</v>
      </c>
      <c r="O5381" s="63" t="s">
        <v>80</v>
      </c>
      <c r="P5381" s="63" t="s">
        <v>60</v>
      </c>
      <c r="Q5381" s="63" t="s">
        <v>81</v>
      </c>
    </row>
    <row r="5382" spans="1:17">
      <c r="A5382" s="63" t="s">
        <v>78</v>
      </c>
      <c r="B5382" s="63" t="s">
        <v>132</v>
      </c>
      <c r="D5382" s="390">
        <v>45413</v>
      </c>
      <c r="E5382" s="63">
        <v>5</v>
      </c>
      <c r="F5382" s="63">
        <v>2024</v>
      </c>
      <c r="G5382" s="391">
        <v>0</v>
      </c>
      <c r="H5382" s="391">
        <v>8.3333333333333329E-2</v>
      </c>
      <c r="I5382" s="391">
        <v>0</v>
      </c>
      <c r="J5382" s="391">
        <v>0</v>
      </c>
      <c r="K5382" s="63" t="s">
        <v>78</v>
      </c>
      <c r="L5382" s="63" t="s">
        <v>78</v>
      </c>
      <c r="M5382" s="63" t="s">
        <v>244</v>
      </c>
      <c r="N5382" s="63" t="s">
        <v>79</v>
      </c>
      <c r="O5382" s="63" t="s">
        <v>80</v>
      </c>
      <c r="P5382" s="63" t="s">
        <v>60</v>
      </c>
      <c r="Q5382" s="63" t="s">
        <v>81</v>
      </c>
    </row>
    <row r="5383" spans="1:17">
      <c r="A5383" s="63" t="s">
        <v>78</v>
      </c>
      <c r="B5383" s="63" t="s">
        <v>132</v>
      </c>
      <c r="D5383" s="390">
        <v>45444</v>
      </c>
      <c r="E5383" s="63">
        <v>6</v>
      </c>
      <c r="F5383" s="63">
        <v>2024</v>
      </c>
      <c r="G5383" s="391">
        <v>0</v>
      </c>
      <c r="H5383" s="391">
        <v>8.3333333333333329E-2</v>
      </c>
      <c r="I5383" s="391">
        <v>0</v>
      </c>
      <c r="J5383" s="391">
        <v>0</v>
      </c>
      <c r="K5383" s="63" t="s">
        <v>78</v>
      </c>
      <c r="L5383" s="63" t="s">
        <v>78</v>
      </c>
      <c r="M5383" s="63" t="s">
        <v>244</v>
      </c>
      <c r="N5383" s="63" t="s">
        <v>79</v>
      </c>
      <c r="O5383" s="63" t="s">
        <v>80</v>
      </c>
      <c r="P5383" s="63" t="s">
        <v>60</v>
      </c>
      <c r="Q5383" s="63" t="s">
        <v>81</v>
      </c>
    </row>
    <row r="5384" spans="1:17">
      <c r="A5384" s="63" t="s">
        <v>78</v>
      </c>
      <c r="B5384" s="63" t="s">
        <v>132</v>
      </c>
      <c r="D5384" s="390">
        <v>45474</v>
      </c>
      <c r="E5384" s="63">
        <v>7</v>
      </c>
      <c r="F5384" s="63">
        <v>2024</v>
      </c>
      <c r="G5384" s="391">
        <v>0</v>
      </c>
      <c r="H5384" s="391">
        <v>8.3333333333333329E-2</v>
      </c>
      <c r="I5384" s="391">
        <v>0</v>
      </c>
      <c r="J5384" s="391">
        <v>0</v>
      </c>
      <c r="K5384" s="63" t="s">
        <v>78</v>
      </c>
      <c r="L5384" s="63" t="s">
        <v>78</v>
      </c>
      <c r="M5384" s="63" t="s">
        <v>244</v>
      </c>
      <c r="N5384" s="63" t="s">
        <v>79</v>
      </c>
      <c r="O5384" s="63" t="s">
        <v>80</v>
      </c>
      <c r="P5384" s="63" t="s">
        <v>60</v>
      </c>
      <c r="Q5384" s="63" t="s">
        <v>81</v>
      </c>
    </row>
    <row r="5385" spans="1:17">
      <c r="A5385" s="63" t="s">
        <v>78</v>
      </c>
      <c r="B5385" s="63" t="s">
        <v>132</v>
      </c>
      <c r="D5385" s="390">
        <v>45505</v>
      </c>
      <c r="E5385" s="63">
        <v>8</v>
      </c>
      <c r="F5385" s="63">
        <v>2024</v>
      </c>
      <c r="G5385" s="391">
        <v>0</v>
      </c>
      <c r="H5385" s="391">
        <v>8.3333333333333329E-2</v>
      </c>
      <c r="I5385" s="391">
        <v>0</v>
      </c>
      <c r="J5385" s="391">
        <v>0</v>
      </c>
      <c r="K5385" s="63" t="s">
        <v>78</v>
      </c>
      <c r="L5385" s="63" t="s">
        <v>78</v>
      </c>
      <c r="M5385" s="63" t="s">
        <v>244</v>
      </c>
      <c r="N5385" s="63" t="s">
        <v>79</v>
      </c>
      <c r="O5385" s="63" t="s">
        <v>80</v>
      </c>
      <c r="P5385" s="63" t="s">
        <v>60</v>
      </c>
      <c r="Q5385" s="63" t="s">
        <v>81</v>
      </c>
    </row>
    <row r="5386" spans="1:17">
      <c r="A5386" s="63" t="s">
        <v>78</v>
      </c>
      <c r="B5386" s="63" t="s">
        <v>132</v>
      </c>
      <c r="D5386" s="390">
        <v>45536</v>
      </c>
      <c r="E5386" s="63">
        <v>9</v>
      </c>
      <c r="F5386" s="63">
        <v>2024</v>
      </c>
      <c r="G5386" s="391">
        <v>0</v>
      </c>
      <c r="H5386" s="391">
        <v>8.3333333333333329E-2</v>
      </c>
      <c r="J5386" s="391">
        <v>0</v>
      </c>
      <c r="K5386" s="63" t="s">
        <v>78</v>
      </c>
      <c r="L5386" s="63" t="s">
        <v>78</v>
      </c>
      <c r="M5386" s="63" t="s">
        <v>244</v>
      </c>
      <c r="N5386" s="63" t="s">
        <v>79</v>
      </c>
      <c r="O5386" s="63" t="s">
        <v>80</v>
      </c>
      <c r="P5386" s="63" t="s">
        <v>60</v>
      </c>
      <c r="Q5386" s="63" t="s">
        <v>81</v>
      </c>
    </row>
    <row r="5387" spans="1:17">
      <c r="A5387" s="63" t="s">
        <v>78</v>
      </c>
      <c r="B5387" s="63" t="s">
        <v>132</v>
      </c>
      <c r="D5387" s="390">
        <v>45566</v>
      </c>
      <c r="E5387" s="63">
        <v>10</v>
      </c>
      <c r="F5387" s="63">
        <v>2024</v>
      </c>
      <c r="G5387" s="391">
        <v>0</v>
      </c>
      <c r="H5387" s="391">
        <v>9.9999999999999992E-2</v>
      </c>
      <c r="J5387" s="391">
        <v>0</v>
      </c>
      <c r="K5387" s="63" t="s">
        <v>78</v>
      </c>
      <c r="L5387" s="63" t="s">
        <v>78</v>
      </c>
      <c r="M5387" s="63" t="s">
        <v>244</v>
      </c>
      <c r="N5387" s="63" t="s">
        <v>79</v>
      </c>
      <c r="O5387" s="63" t="s">
        <v>80</v>
      </c>
      <c r="P5387" s="63" t="s">
        <v>60</v>
      </c>
      <c r="Q5387" s="63" t="s">
        <v>81</v>
      </c>
    </row>
    <row r="5388" spans="1:17">
      <c r="A5388" s="63" t="s">
        <v>78</v>
      </c>
      <c r="B5388" s="63" t="s">
        <v>132</v>
      </c>
      <c r="D5388" s="390">
        <v>45597</v>
      </c>
      <c r="E5388" s="63">
        <v>11</v>
      </c>
      <c r="F5388" s="63">
        <v>2024</v>
      </c>
      <c r="G5388" s="391">
        <v>0</v>
      </c>
      <c r="H5388" s="391">
        <v>9.9999999999999992E-2</v>
      </c>
      <c r="J5388" s="391">
        <v>0</v>
      </c>
      <c r="K5388" s="63" t="s">
        <v>78</v>
      </c>
      <c r="L5388" s="63" t="s">
        <v>78</v>
      </c>
      <c r="M5388" s="63" t="s">
        <v>244</v>
      </c>
      <c r="N5388" s="63" t="s">
        <v>79</v>
      </c>
      <c r="O5388" s="63" t="s">
        <v>80</v>
      </c>
      <c r="P5388" s="63" t="s">
        <v>60</v>
      </c>
      <c r="Q5388" s="63" t="s">
        <v>81</v>
      </c>
    </row>
    <row r="5389" spans="1:17">
      <c r="A5389" s="63" t="s">
        <v>78</v>
      </c>
      <c r="B5389" s="63" t="s">
        <v>132</v>
      </c>
      <c r="D5389" s="390">
        <v>45627</v>
      </c>
      <c r="E5389" s="63">
        <v>12</v>
      </c>
      <c r="F5389" s="63">
        <v>2024</v>
      </c>
      <c r="G5389" s="391">
        <v>0</v>
      </c>
      <c r="H5389" s="391">
        <v>9.9999999999999992E-2</v>
      </c>
      <c r="J5389" s="391">
        <v>0</v>
      </c>
      <c r="K5389" s="63" t="s">
        <v>78</v>
      </c>
      <c r="L5389" s="63" t="s">
        <v>78</v>
      </c>
      <c r="M5389" s="63" t="s">
        <v>244</v>
      </c>
      <c r="N5389" s="63" t="s">
        <v>79</v>
      </c>
      <c r="O5389" s="63" t="s">
        <v>80</v>
      </c>
      <c r="P5389" s="63" t="s">
        <v>60</v>
      </c>
      <c r="Q5389" s="63" t="s">
        <v>81</v>
      </c>
    </row>
    <row r="5390" spans="1:17">
      <c r="A5390" s="63" t="s">
        <v>78</v>
      </c>
      <c r="B5390" s="63" t="s">
        <v>13</v>
      </c>
      <c r="D5390" s="390">
        <v>45292</v>
      </c>
      <c r="E5390" s="63">
        <v>1</v>
      </c>
      <c r="F5390" s="63">
        <v>2024</v>
      </c>
      <c r="G5390" s="391">
        <v>0</v>
      </c>
      <c r="H5390" s="391">
        <v>3.4872367136281217E-2</v>
      </c>
      <c r="I5390" s="391">
        <v>0</v>
      </c>
      <c r="J5390" s="391">
        <v>0</v>
      </c>
      <c r="K5390" s="63" t="s">
        <v>78</v>
      </c>
      <c r="L5390" s="63" t="s">
        <v>78</v>
      </c>
      <c r="M5390" s="63" t="s">
        <v>244</v>
      </c>
      <c r="N5390" s="63" t="s">
        <v>79</v>
      </c>
      <c r="O5390" s="63" t="s">
        <v>80</v>
      </c>
      <c r="P5390" s="63" t="s">
        <v>60</v>
      </c>
      <c r="Q5390" s="63" t="s">
        <v>81</v>
      </c>
    </row>
    <row r="5391" spans="1:17">
      <c r="A5391" s="63" t="s">
        <v>78</v>
      </c>
      <c r="B5391" s="63" t="s">
        <v>13</v>
      </c>
      <c r="D5391" s="390">
        <v>45323</v>
      </c>
      <c r="E5391" s="63">
        <v>2</v>
      </c>
      <c r="F5391" s="63">
        <v>2024</v>
      </c>
      <c r="G5391" s="391">
        <v>0</v>
      </c>
      <c r="H5391" s="391">
        <v>8.2577765378713919E-2</v>
      </c>
      <c r="I5391" s="391">
        <v>0</v>
      </c>
      <c r="J5391" s="391">
        <v>0</v>
      </c>
      <c r="K5391" s="63" t="s">
        <v>78</v>
      </c>
      <c r="L5391" s="63" t="s">
        <v>78</v>
      </c>
      <c r="M5391" s="63" t="s">
        <v>244</v>
      </c>
      <c r="N5391" s="63" t="s">
        <v>79</v>
      </c>
      <c r="O5391" s="63" t="s">
        <v>80</v>
      </c>
      <c r="P5391" s="63" t="s">
        <v>60</v>
      </c>
      <c r="Q5391" s="63" t="s">
        <v>81</v>
      </c>
    </row>
    <row r="5392" spans="1:17">
      <c r="A5392" s="63" t="s">
        <v>78</v>
      </c>
      <c r="B5392" s="63" t="s">
        <v>13</v>
      </c>
      <c r="D5392" s="390">
        <v>45352</v>
      </c>
      <c r="E5392" s="63">
        <v>3</v>
      </c>
      <c r="F5392" s="63">
        <v>2024</v>
      </c>
      <c r="G5392" s="391">
        <v>0</v>
      </c>
      <c r="H5392" s="391">
        <v>8.2577765378713919E-2</v>
      </c>
      <c r="I5392" s="391">
        <v>0</v>
      </c>
      <c r="J5392" s="391">
        <v>0</v>
      </c>
      <c r="K5392" s="63" t="s">
        <v>78</v>
      </c>
      <c r="L5392" s="63" t="s">
        <v>78</v>
      </c>
      <c r="M5392" s="63" t="s">
        <v>244</v>
      </c>
      <c r="N5392" s="63" t="s">
        <v>79</v>
      </c>
      <c r="O5392" s="63" t="s">
        <v>80</v>
      </c>
      <c r="P5392" s="63" t="s">
        <v>60</v>
      </c>
      <c r="Q5392" s="63" t="s">
        <v>81</v>
      </c>
    </row>
    <row r="5393" spans="1:17">
      <c r="A5393" s="63" t="s">
        <v>78</v>
      </c>
      <c r="B5393" s="63" t="s">
        <v>13</v>
      </c>
      <c r="D5393" s="390">
        <v>45383</v>
      </c>
      <c r="E5393" s="63">
        <v>4</v>
      </c>
      <c r="F5393" s="63">
        <v>2024</v>
      </c>
      <c r="G5393" s="391">
        <v>0</v>
      </c>
      <c r="H5393" s="391">
        <v>8.3333333333333329E-2</v>
      </c>
      <c r="I5393" s="391">
        <v>0</v>
      </c>
      <c r="J5393" s="391">
        <v>0</v>
      </c>
      <c r="K5393" s="63" t="s">
        <v>78</v>
      </c>
      <c r="L5393" s="63" t="s">
        <v>78</v>
      </c>
      <c r="M5393" s="63" t="s">
        <v>244</v>
      </c>
      <c r="N5393" s="63" t="s">
        <v>79</v>
      </c>
      <c r="O5393" s="63" t="s">
        <v>80</v>
      </c>
      <c r="P5393" s="63" t="s">
        <v>60</v>
      </c>
      <c r="Q5393" s="63" t="s">
        <v>81</v>
      </c>
    </row>
    <row r="5394" spans="1:17">
      <c r="A5394" s="63" t="s">
        <v>78</v>
      </c>
      <c r="B5394" s="63" t="s">
        <v>13</v>
      </c>
      <c r="D5394" s="390">
        <v>45413</v>
      </c>
      <c r="E5394" s="63">
        <v>5</v>
      </c>
      <c r="F5394" s="63">
        <v>2024</v>
      </c>
      <c r="G5394" s="391">
        <v>0</v>
      </c>
      <c r="H5394" s="391">
        <v>8.3333333333333329E-2</v>
      </c>
      <c r="I5394" s="391">
        <v>0</v>
      </c>
      <c r="J5394" s="391">
        <v>0</v>
      </c>
      <c r="K5394" s="63" t="s">
        <v>78</v>
      </c>
      <c r="L5394" s="63" t="s">
        <v>78</v>
      </c>
      <c r="M5394" s="63" t="s">
        <v>244</v>
      </c>
      <c r="N5394" s="63" t="s">
        <v>79</v>
      </c>
      <c r="O5394" s="63" t="s">
        <v>80</v>
      </c>
      <c r="P5394" s="63" t="s">
        <v>60</v>
      </c>
      <c r="Q5394" s="63" t="s">
        <v>81</v>
      </c>
    </row>
    <row r="5395" spans="1:17">
      <c r="A5395" s="63" t="s">
        <v>78</v>
      </c>
      <c r="B5395" s="63" t="s">
        <v>13</v>
      </c>
      <c r="D5395" s="390">
        <v>45444</v>
      </c>
      <c r="E5395" s="63">
        <v>6</v>
      </c>
      <c r="F5395" s="63">
        <v>2024</v>
      </c>
      <c r="G5395" s="391">
        <v>0</v>
      </c>
      <c r="H5395" s="391">
        <v>8.3333333333333329E-2</v>
      </c>
      <c r="I5395" s="391">
        <v>0</v>
      </c>
      <c r="J5395" s="391">
        <v>0</v>
      </c>
      <c r="K5395" s="63" t="s">
        <v>78</v>
      </c>
      <c r="L5395" s="63" t="s">
        <v>78</v>
      </c>
      <c r="M5395" s="63" t="s">
        <v>244</v>
      </c>
      <c r="N5395" s="63" t="s">
        <v>79</v>
      </c>
      <c r="O5395" s="63" t="s">
        <v>80</v>
      </c>
      <c r="P5395" s="63" t="s">
        <v>60</v>
      </c>
      <c r="Q5395" s="63" t="s">
        <v>81</v>
      </c>
    </row>
    <row r="5396" spans="1:17">
      <c r="A5396" s="63" t="s">
        <v>78</v>
      </c>
      <c r="B5396" s="63" t="s">
        <v>13</v>
      </c>
      <c r="D5396" s="390">
        <v>45474</v>
      </c>
      <c r="E5396" s="63">
        <v>7</v>
      </c>
      <c r="F5396" s="63">
        <v>2024</v>
      </c>
      <c r="G5396" s="391">
        <v>0</v>
      </c>
      <c r="H5396" s="391">
        <v>8.3333333333333329E-2</v>
      </c>
      <c r="I5396" s="391">
        <v>0</v>
      </c>
      <c r="J5396" s="391">
        <v>0</v>
      </c>
      <c r="K5396" s="63" t="s">
        <v>78</v>
      </c>
      <c r="L5396" s="63" t="s">
        <v>78</v>
      </c>
      <c r="M5396" s="63" t="s">
        <v>244</v>
      </c>
      <c r="N5396" s="63" t="s">
        <v>79</v>
      </c>
      <c r="O5396" s="63" t="s">
        <v>80</v>
      </c>
      <c r="P5396" s="63" t="s">
        <v>60</v>
      </c>
      <c r="Q5396" s="63" t="s">
        <v>81</v>
      </c>
    </row>
    <row r="5397" spans="1:17">
      <c r="A5397" s="63" t="s">
        <v>78</v>
      </c>
      <c r="B5397" s="63" t="s">
        <v>13</v>
      </c>
      <c r="D5397" s="390">
        <v>45505</v>
      </c>
      <c r="E5397" s="63">
        <v>8</v>
      </c>
      <c r="F5397" s="63">
        <v>2024</v>
      </c>
      <c r="G5397" s="391">
        <v>0</v>
      </c>
      <c r="H5397" s="391">
        <v>8.3333333333333329E-2</v>
      </c>
      <c r="I5397" s="391">
        <v>0</v>
      </c>
      <c r="J5397" s="391">
        <v>0</v>
      </c>
      <c r="K5397" s="63" t="s">
        <v>78</v>
      </c>
      <c r="L5397" s="63" t="s">
        <v>78</v>
      </c>
      <c r="M5397" s="63" t="s">
        <v>244</v>
      </c>
      <c r="N5397" s="63" t="s">
        <v>79</v>
      </c>
      <c r="O5397" s="63" t="s">
        <v>80</v>
      </c>
      <c r="P5397" s="63" t="s">
        <v>60</v>
      </c>
      <c r="Q5397" s="63" t="s">
        <v>81</v>
      </c>
    </row>
    <row r="5398" spans="1:17">
      <c r="A5398" s="63" t="s">
        <v>78</v>
      </c>
      <c r="B5398" s="63" t="s">
        <v>13</v>
      </c>
      <c r="D5398" s="390">
        <v>45536</v>
      </c>
      <c r="E5398" s="63">
        <v>9</v>
      </c>
      <c r="F5398" s="63">
        <v>2024</v>
      </c>
      <c r="G5398" s="391">
        <v>0</v>
      </c>
      <c r="H5398" s="391">
        <v>8.3333333333333329E-2</v>
      </c>
      <c r="J5398" s="391">
        <v>0</v>
      </c>
      <c r="K5398" s="63" t="s">
        <v>78</v>
      </c>
      <c r="L5398" s="63" t="s">
        <v>78</v>
      </c>
      <c r="M5398" s="63" t="s">
        <v>244</v>
      </c>
      <c r="N5398" s="63" t="s">
        <v>79</v>
      </c>
      <c r="O5398" s="63" t="s">
        <v>80</v>
      </c>
      <c r="P5398" s="63" t="s">
        <v>60</v>
      </c>
      <c r="Q5398" s="63" t="s">
        <v>81</v>
      </c>
    </row>
    <row r="5399" spans="1:17">
      <c r="A5399" s="63" t="s">
        <v>78</v>
      </c>
      <c r="B5399" s="63" t="s">
        <v>13</v>
      </c>
      <c r="D5399" s="390">
        <v>45566</v>
      </c>
      <c r="E5399" s="63">
        <v>10</v>
      </c>
      <c r="F5399" s="63">
        <v>2024</v>
      </c>
      <c r="G5399" s="391">
        <v>0</v>
      </c>
      <c r="H5399" s="391">
        <v>9.9999999999999992E-2</v>
      </c>
      <c r="J5399" s="391">
        <v>0</v>
      </c>
      <c r="K5399" s="63" t="s">
        <v>78</v>
      </c>
      <c r="L5399" s="63" t="s">
        <v>78</v>
      </c>
      <c r="M5399" s="63" t="s">
        <v>244</v>
      </c>
      <c r="N5399" s="63" t="s">
        <v>79</v>
      </c>
      <c r="O5399" s="63" t="s">
        <v>80</v>
      </c>
      <c r="P5399" s="63" t="s">
        <v>60</v>
      </c>
      <c r="Q5399" s="63" t="s">
        <v>81</v>
      </c>
    </row>
    <row r="5400" spans="1:17">
      <c r="A5400" s="63" t="s">
        <v>78</v>
      </c>
      <c r="B5400" s="63" t="s">
        <v>13</v>
      </c>
      <c r="D5400" s="390">
        <v>45597</v>
      </c>
      <c r="E5400" s="63">
        <v>11</v>
      </c>
      <c r="F5400" s="63">
        <v>2024</v>
      </c>
      <c r="G5400" s="391">
        <v>0</v>
      </c>
      <c r="H5400" s="391">
        <v>9.9999999999999992E-2</v>
      </c>
      <c r="J5400" s="391">
        <v>0</v>
      </c>
      <c r="K5400" s="63" t="s">
        <v>78</v>
      </c>
      <c r="L5400" s="63" t="s">
        <v>78</v>
      </c>
      <c r="M5400" s="63" t="s">
        <v>244</v>
      </c>
      <c r="N5400" s="63" t="s">
        <v>79</v>
      </c>
      <c r="O5400" s="63" t="s">
        <v>80</v>
      </c>
      <c r="P5400" s="63" t="s">
        <v>60</v>
      </c>
      <c r="Q5400" s="63" t="s">
        <v>81</v>
      </c>
    </row>
    <row r="5401" spans="1:17">
      <c r="A5401" s="63" t="s">
        <v>78</v>
      </c>
      <c r="B5401" s="63" t="s">
        <v>13</v>
      </c>
      <c r="D5401" s="390">
        <v>45627</v>
      </c>
      <c r="E5401" s="63">
        <v>12</v>
      </c>
      <c r="F5401" s="63">
        <v>2024</v>
      </c>
      <c r="G5401" s="391">
        <v>0</v>
      </c>
      <c r="H5401" s="391">
        <v>9.9999999999999992E-2</v>
      </c>
      <c r="J5401" s="391">
        <v>0</v>
      </c>
      <c r="K5401" s="63" t="s">
        <v>78</v>
      </c>
      <c r="L5401" s="63" t="s">
        <v>78</v>
      </c>
      <c r="M5401" s="63" t="s">
        <v>244</v>
      </c>
      <c r="N5401" s="63" t="s">
        <v>79</v>
      </c>
      <c r="O5401" s="63" t="s">
        <v>80</v>
      </c>
      <c r="P5401" s="63" t="s">
        <v>60</v>
      </c>
      <c r="Q5401" s="63" t="s">
        <v>81</v>
      </c>
    </row>
    <row r="5402" spans="1:17">
      <c r="A5402" s="63" t="s">
        <v>78</v>
      </c>
      <c r="B5402" s="63" t="s">
        <v>14</v>
      </c>
      <c r="D5402" s="390">
        <v>45292</v>
      </c>
      <c r="E5402" s="63">
        <v>1</v>
      </c>
      <c r="F5402" s="63">
        <v>2024</v>
      </c>
      <c r="G5402" s="391">
        <v>0</v>
      </c>
      <c r="H5402" s="391">
        <v>3.4872367136281217E-2</v>
      </c>
      <c r="I5402" s="391">
        <v>0</v>
      </c>
      <c r="J5402" s="391">
        <v>0</v>
      </c>
      <c r="K5402" s="63" t="s">
        <v>78</v>
      </c>
      <c r="L5402" s="63" t="s">
        <v>78</v>
      </c>
      <c r="M5402" s="63" t="s">
        <v>244</v>
      </c>
      <c r="N5402" s="63" t="s">
        <v>79</v>
      </c>
      <c r="O5402" s="63" t="s">
        <v>80</v>
      </c>
      <c r="P5402" s="63" t="s">
        <v>60</v>
      </c>
      <c r="Q5402" s="63" t="s">
        <v>81</v>
      </c>
    </row>
    <row r="5403" spans="1:17">
      <c r="A5403" s="63" t="s">
        <v>78</v>
      </c>
      <c r="B5403" s="63" t="s">
        <v>14</v>
      </c>
      <c r="D5403" s="390">
        <v>45323</v>
      </c>
      <c r="E5403" s="63">
        <v>2</v>
      </c>
      <c r="F5403" s="63">
        <v>2024</v>
      </c>
      <c r="G5403" s="391">
        <v>0</v>
      </c>
      <c r="H5403" s="391">
        <v>8.2577765378713919E-2</v>
      </c>
      <c r="I5403" s="391">
        <v>0</v>
      </c>
      <c r="J5403" s="391">
        <v>0</v>
      </c>
      <c r="K5403" s="63" t="s">
        <v>78</v>
      </c>
      <c r="L5403" s="63" t="s">
        <v>78</v>
      </c>
      <c r="M5403" s="63" t="s">
        <v>244</v>
      </c>
      <c r="N5403" s="63" t="s">
        <v>79</v>
      </c>
      <c r="O5403" s="63" t="s">
        <v>80</v>
      </c>
      <c r="P5403" s="63" t="s">
        <v>60</v>
      </c>
      <c r="Q5403" s="63" t="s">
        <v>81</v>
      </c>
    </row>
    <row r="5404" spans="1:17">
      <c r="A5404" s="63" t="s">
        <v>78</v>
      </c>
      <c r="B5404" s="63" t="s">
        <v>14</v>
      </c>
      <c r="D5404" s="390">
        <v>45352</v>
      </c>
      <c r="E5404" s="63">
        <v>3</v>
      </c>
      <c r="F5404" s="63">
        <v>2024</v>
      </c>
      <c r="G5404" s="391">
        <v>0</v>
      </c>
      <c r="H5404" s="391">
        <v>8.2577765378713919E-2</v>
      </c>
      <c r="I5404" s="391">
        <v>0</v>
      </c>
      <c r="J5404" s="391">
        <v>0</v>
      </c>
      <c r="K5404" s="63" t="s">
        <v>78</v>
      </c>
      <c r="L5404" s="63" t="s">
        <v>78</v>
      </c>
      <c r="M5404" s="63" t="s">
        <v>244</v>
      </c>
      <c r="N5404" s="63" t="s">
        <v>79</v>
      </c>
      <c r="O5404" s="63" t="s">
        <v>80</v>
      </c>
      <c r="P5404" s="63" t="s">
        <v>60</v>
      </c>
      <c r="Q5404" s="63" t="s">
        <v>81</v>
      </c>
    </row>
    <row r="5405" spans="1:17">
      <c r="A5405" s="63" t="s">
        <v>78</v>
      </c>
      <c r="B5405" s="63" t="s">
        <v>14</v>
      </c>
      <c r="D5405" s="390">
        <v>45383</v>
      </c>
      <c r="E5405" s="63">
        <v>4</v>
      </c>
      <c r="F5405" s="63">
        <v>2024</v>
      </c>
      <c r="G5405" s="391">
        <v>0</v>
      </c>
      <c r="H5405" s="391">
        <v>8.3333333333333329E-2</v>
      </c>
      <c r="I5405" s="391">
        <v>0</v>
      </c>
      <c r="J5405" s="391">
        <v>0</v>
      </c>
      <c r="K5405" s="63" t="s">
        <v>78</v>
      </c>
      <c r="L5405" s="63" t="s">
        <v>78</v>
      </c>
      <c r="M5405" s="63" t="s">
        <v>244</v>
      </c>
      <c r="N5405" s="63" t="s">
        <v>79</v>
      </c>
      <c r="O5405" s="63" t="s">
        <v>80</v>
      </c>
      <c r="P5405" s="63" t="s">
        <v>60</v>
      </c>
      <c r="Q5405" s="63" t="s">
        <v>81</v>
      </c>
    </row>
    <row r="5406" spans="1:17">
      <c r="A5406" s="63" t="s">
        <v>78</v>
      </c>
      <c r="B5406" s="63" t="s">
        <v>14</v>
      </c>
      <c r="D5406" s="390">
        <v>45413</v>
      </c>
      <c r="E5406" s="63">
        <v>5</v>
      </c>
      <c r="F5406" s="63">
        <v>2024</v>
      </c>
      <c r="G5406" s="391">
        <v>0</v>
      </c>
      <c r="H5406" s="391">
        <v>8.3333333333333329E-2</v>
      </c>
      <c r="I5406" s="391">
        <v>0</v>
      </c>
      <c r="J5406" s="391">
        <v>0</v>
      </c>
      <c r="K5406" s="63" t="s">
        <v>78</v>
      </c>
      <c r="L5406" s="63" t="s">
        <v>78</v>
      </c>
      <c r="M5406" s="63" t="s">
        <v>244</v>
      </c>
      <c r="N5406" s="63" t="s">
        <v>79</v>
      </c>
      <c r="O5406" s="63" t="s">
        <v>80</v>
      </c>
      <c r="P5406" s="63" t="s">
        <v>60</v>
      </c>
      <c r="Q5406" s="63" t="s">
        <v>81</v>
      </c>
    </row>
    <row r="5407" spans="1:17">
      <c r="A5407" s="63" t="s">
        <v>78</v>
      </c>
      <c r="B5407" s="63" t="s">
        <v>14</v>
      </c>
      <c r="D5407" s="390">
        <v>45444</v>
      </c>
      <c r="E5407" s="63">
        <v>6</v>
      </c>
      <c r="F5407" s="63">
        <v>2024</v>
      </c>
      <c r="G5407" s="391">
        <v>0</v>
      </c>
      <c r="H5407" s="391">
        <v>8.3333333333333329E-2</v>
      </c>
      <c r="I5407" s="391">
        <v>0</v>
      </c>
      <c r="J5407" s="391">
        <v>0</v>
      </c>
      <c r="K5407" s="63" t="s">
        <v>78</v>
      </c>
      <c r="L5407" s="63" t="s">
        <v>78</v>
      </c>
      <c r="M5407" s="63" t="s">
        <v>244</v>
      </c>
      <c r="N5407" s="63" t="s">
        <v>79</v>
      </c>
      <c r="O5407" s="63" t="s">
        <v>80</v>
      </c>
      <c r="P5407" s="63" t="s">
        <v>60</v>
      </c>
      <c r="Q5407" s="63" t="s">
        <v>81</v>
      </c>
    </row>
    <row r="5408" spans="1:17">
      <c r="A5408" s="63" t="s">
        <v>78</v>
      </c>
      <c r="B5408" s="63" t="s">
        <v>14</v>
      </c>
      <c r="D5408" s="390">
        <v>45474</v>
      </c>
      <c r="E5408" s="63">
        <v>7</v>
      </c>
      <c r="F5408" s="63">
        <v>2024</v>
      </c>
      <c r="G5408" s="391">
        <v>0</v>
      </c>
      <c r="H5408" s="391">
        <v>8.3333333333333329E-2</v>
      </c>
      <c r="I5408" s="391">
        <v>0</v>
      </c>
      <c r="J5408" s="391">
        <v>0</v>
      </c>
      <c r="K5408" s="63" t="s">
        <v>78</v>
      </c>
      <c r="L5408" s="63" t="s">
        <v>78</v>
      </c>
      <c r="M5408" s="63" t="s">
        <v>244</v>
      </c>
      <c r="N5408" s="63" t="s">
        <v>79</v>
      </c>
      <c r="O5408" s="63" t="s">
        <v>80</v>
      </c>
      <c r="P5408" s="63" t="s">
        <v>60</v>
      </c>
      <c r="Q5408" s="63" t="s">
        <v>81</v>
      </c>
    </row>
    <row r="5409" spans="1:17">
      <c r="A5409" s="63" t="s">
        <v>78</v>
      </c>
      <c r="B5409" s="63" t="s">
        <v>14</v>
      </c>
      <c r="D5409" s="390">
        <v>45505</v>
      </c>
      <c r="E5409" s="63">
        <v>8</v>
      </c>
      <c r="F5409" s="63">
        <v>2024</v>
      </c>
      <c r="G5409" s="391">
        <v>0</v>
      </c>
      <c r="H5409" s="391">
        <v>8.3333333333333329E-2</v>
      </c>
      <c r="I5409" s="391">
        <v>0</v>
      </c>
      <c r="J5409" s="391">
        <v>0</v>
      </c>
      <c r="K5409" s="63" t="s">
        <v>78</v>
      </c>
      <c r="L5409" s="63" t="s">
        <v>78</v>
      </c>
      <c r="M5409" s="63" t="s">
        <v>244</v>
      </c>
      <c r="N5409" s="63" t="s">
        <v>79</v>
      </c>
      <c r="O5409" s="63" t="s">
        <v>80</v>
      </c>
      <c r="P5409" s="63" t="s">
        <v>60</v>
      </c>
      <c r="Q5409" s="63" t="s">
        <v>81</v>
      </c>
    </row>
    <row r="5410" spans="1:17">
      <c r="A5410" s="63" t="s">
        <v>78</v>
      </c>
      <c r="B5410" s="63" t="s">
        <v>14</v>
      </c>
      <c r="D5410" s="390">
        <v>45536</v>
      </c>
      <c r="E5410" s="63">
        <v>9</v>
      </c>
      <c r="F5410" s="63">
        <v>2024</v>
      </c>
      <c r="G5410" s="391">
        <v>0</v>
      </c>
      <c r="H5410" s="391">
        <v>8.3333333333333329E-2</v>
      </c>
      <c r="J5410" s="391">
        <v>0</v>
      </c>
      <c r="K5410" s="63" t="s">
        <v>78</v>
      </c>
      <c r="L5410" s="63" t="s">
        <v>78</v>
      </c>
      <c r="M5410" s="63" t="s">
        <v>244</v>
      </c>
      <c r="N5410" s="63" t="s">
        <v>79</v>
      </c>
      <c r="O5410" s="63" t="s">
        <v>80</v>
      </c>
      <c r="P5410" s="63" t="s">
        <v>60</v>
      </c>
      <c r="Q5410" s="63" t="s">
        <v>81</v>
      </c>
    </row>
    <row r="5411" spans="1:17">
      <c r="A5411" s="63" t="s">
        <v>78</v>
      </c>
      <c r="B5411" s="63" t="s">
        <v>14</v>
      </c>
      <c r="D5411" s="390">
        <v>45566</v>
      </c>
      <c r="E5411" s="63">
        <v>10</v>
      </c>
      <c r="F5411" s="63">
        <v>2024</v>
      </c>
      <c r="G5411" s="391">
        <v>0</v>
      </c>
      <c r="H5411" s="391">
        <v>9.9999999999999992E-2</v>
      </c>
      <c r="J5411" s="391">
        <v>0</v>
      </c>
      <c r="K5411" s="63" t="s">
        <v>78</v>
      </c>
      <c r="L5411" s="63" t="s">
        <v>78</v>
      </c>
      <c r="M5411" s="63" t="s">
        <v>244</v>
      </c>
      <c r="N5411" s="63" t="s">
        <v>79</v>
      </c>
      <c r="O5411" s="63" t="s">
        <v>80</v>
      </c>
      <c r="P5411" s="63" t="s">
        <v>60</v>
      </c>
      <c r="Q5411" s="63" t="s">
        <v>81</v>
      </c>
    </row>
    <row r="5412" spans="1:17">
      <c r="A5412" s="63" t="s">
        <v>78</v>
      </c>
      <c r="B5412" s="63" t="s">
        <v>14</v>
      </c>
      <c r="D5412" s="390">
        <v>45597</v>
      </c>
      <c r="E5412" s="63">
        <v>11</v>
      </c>
      <c r="F5412" s="63">
        <v>2024</v>
      </c>
      <c r="G5412" s="391">
        <v>0</v>
      </c>
      <c r="H5412" s="391">
        <v>9.9999999999999992E-2</v>
      </c>
      <c r="J5412" s="391">
        <v>0</v>
      </c>
      <c r="K5412" s="63" t="s">
        <v>78</v>
      </c>
      <c r="L5412" s="63" t="s">
        <v>78</v>
      </c>
      <c r="M5412" s="63" t="s">
        <v>244</v>
      </c>
      <c r="N5412" s="63" t="s">
        <v>79</v>
      </c>
      <c r="O5412" s="63" t="s">
        <v>80</v>
      </c>
      <c r="P5412" s="63" t="s">
        <v>60</v>
      </c>
      <c r="Q5412" s="63" t="s">
        <v>81</v>
      </c>
    </row>
    <row r="5413" spans="1:17">
      <c r="A5413" s="63" t="s">
        <v>78</v>
      </c>
      <c r="B5413" s="63" t="s">
        <v>14</v>
      </c>
      <c r="D5413" s="390">
        <v>45627</v>
      </c>
      <c r="E5413" s="63">
        <v>12</v>
      </c>
      <c r="F5413" s="63">
        <v>2024</v>
      </c>
      <c r="G5413" s="391">
        <v>0</v>
      </c>
      <c r="H5413" s="391">
        <v>9.9999999999999992E-2</v>
      </c>
      <c r="J5413" s="391">
        <v>0</v>
      </c>
      <c r="K5413" s="63" t="s">
        <v>78</v>
      </c>
      <c r="L5413" s="63" t="s">
        <v>78</v>
      </c>
      <c r="M5413" s="63" t="s">
        <v>244</v>
      </c>
      <c r="N5413" s="63" t="s">
        <v>79</v>
      </c>
      <c r="O5413" s="63" t="s">
        <v>80</v>
      </c>
      <c r="P5413" s="63" t="s">
        <v>60</v>
      </c>
      <c r="Q5413" s="63" t="s">
        <v>81</v>
      </c>
    </row>
    <row r="5414" spans="1:17">
      <c r="A5414" s="63" t="s">
        <v>82</v>
      </c>
      <c r="B5414" s="63" t="s">
        <v>7</v>
      </c>
      <c r="D5414" s="390">
        <v>45292</v>
      </c>
      <c r="E5414" s="63">
        <v>1</v>
      </c>
      <c r="F5414" s="63">
        <v>2024</v>
      </c>
      <c r="G5414" s="391">
        <v>65</v>
      </c>
      <c r="H5414" s="391">
        <v>3.4872367136281217E-2</v>
      </c>
      <c r="I5414" s="391">
        <v>2.2667038638582793</v>
      </c>
      <c r="J5414" s="391">
        <v>4.4835683323225473</v>
      </c>
      <c r="K5414" s="63" t="s">
        <v>82</v>
      </c>
      <c r="L5414" s="63" t="s">
        <v>41</v>
      </c>
      <c r="M5414" s="63" t="s">
        <v>244</v>
      </c>
      <c r="N5414" s="63" t="s">
        <v>83</v>
      </c>
      <c r="O5414" s="63" t="s">
        <v>84</v>
      </c>
      <c r="P5414" s="63" t="s">
        <v>46</v>
      </c>
      <c r="Q5414" s="63" t="s">
        <v>85</v>
      </c>
    </row>
    <row r="5415" spans="1:17">
      <c r="A5415" s="63" t="s">
        <v>82</v>
      </c>
      <c r="B5415" s="63" t="s">
        <v>7</v>
      </c>
      <c r="D5415" s="390">
        <v>45323</v>
      </c>
      <c r="E5415" s="63">
        <v>2</v>
      </c>
      <c r="F5415" s="63">
        <v>2024</v>
      </c>
      <c r="G5415" s="391">
        <v>65</v>
      </c>
      <c r="H5415" s="391">
        <v>8.2577765378713919E-2</v>
      </c>
      <c r="I5415" s="391">
        <v>5.3675547496164047</v>
      </c>
      <c r="J5415" s="391">
        <v>4.149290572045242</v>
      </c>
      <c r="K5415" s="63" t="s">
        <v>82</v>
      </c>
      <c r="L5415" s="63" t="s">
        <v>41</v>
      </c>
      <c r="M5415" s="63" t="s">
        <v>244</v>
      </c>
      <c r="N5415" s="63" t="s">
        <v>83</v>
      </c>
      <c r="O5415" s="63" t="s">
        <v>84</v>
      </c>
      <c r="P5415" s="63" t="s">
        <v>46</v>
      </c>
      <c r="Q5415" s="63" t="s">
        <v>85</v>
      </c>
    </row>
    <row r="5416" spans="1:17">
      <c r="A5416" s="63" t="s">
        <v>82</v>
      </c>
      <c r="B5416" s="63" t="s">
        <v>7</v>
      </c>
      <c r="D5416" s="390">
        <v>45352</v>
      </c>
      <c r="E5416" s="63">
        <v>3</v>
      </c>
      <c r="F5416" s="63">
        <v>2024</v>
      </c>
      <c r="G5416" s="391">
        <v>65</v>
      </c>
      <c r="H5416" s="391">
        <v>8.2577765378713919E-2</v>
      </c>
      <c r="I5416" s="391">
        <v>5.3675547496164047</v>
      </c>
      <c r="J5416" s="391">
        <v>5.4044205127848723</v>
      </c>
      <c r="K5416" s="63" t="s">
        <v>82</v>
      </c>
      <c r="L5416" s="63" t="s">
        <v>41</v>
      </c>
      <c r="M5416" s="63" t="s">
        <v>244</v>
      </c>
      <c r="N5416" s="63" t="s">
        <v>83</v>
      </c>
      <c r="O5416" s="63" t="s">
        <v>84</v>
      </c>
      <c r="P5416" s="63" t="s">
        <v>46</v>
      </c>
      <c r="Q5416" s="63" t="s">
        <v>85</v>
      </c>
    </row>
    <row r="5417" spans="1:17">
      <c r="A5417" s="63" t="s">
        <v>82</v>
      </c>
      <c r="B5417" s="63" t="s">
        <v>7</v>
      </c>
      <c r="D5417" s="390">
        <v>45383</v>
      </c>
      <c r="E5417" s="63">
        <v>4</v>
      </c>
      <c r="F5417" s="63">
        <v>2024</v>
      </c>
      <c r="G5417" s="391">
        <v>65</v>
      </c>
      <c r="H5417" s="391">
        <v>8.3333333333333329E-2</v>
      </c>
      <c r="I5417" s="391">
        <v>5.4166666666666661</v>
      </c>
      <c r="J5417" s="391">
        <v>6.2374398876182049</v>
      </c>
      <c r="K5417" s="63" t="s">
        <v>82</v>
      </c>
      <c r="L5417" s="63" t="s">
        <v>41</v>
      </c>
      <c r="M5417" s="63" t="s">
        <v>244</v>
      </c>
      <c r="N5417" s="63" t="s">
        <v>83</v>
      </c>
      <c r="O5417" s="63" t="s">
        <v>84</v>
      </c>
      <c r="P5417" s="63" t="s">
        <v>46</v>
      </c>
      <c r="Q5417" s="63" t="s">
        <v>85</v>
      </c>
    </row>
    <row r="5418" spans="1:17">
      <c r="A5418" s="63" t="s">
        <v>82</v>
      </c>
      <c r="B5418" s="63" t="s">
        <v>7</v>
      </c>
      <c r="D5418" s="390">
        <v>45413</v>
      </c>
      <c r="E5418" s="63">
        <v>5</v>
      </c>
      <c r="F5418" s="63">
        <v>2024</v>
      </c>
      <c r="G5418" s="391">
        <v>65</v>
      </c>
      <c r="H5418" s="391">
        <v>8.3333333333333329E-2</v>
      </c>
      <c r="I5418" s="391">
        <v>5.4166666666666661</v>
      </c>
      <c r="J5418" s="391">
        <v>2.5394388275814901</v>
      </c>
      <c r="K5418" s="63" t="s">
        <v>82</v>
      </c>
      <c r="L5418" s="63" t="s">
        <v>41</v>
      </c>
      <c r="M5418" s="63" t="s">
        <v>244</v>
      </c>
      <c r="N5418" s="63" t="s">
        <v>83</v>
      </c>
      <c r="O5418" s="63" t="s">
        <v>84</v>
      </c>
      <c r="P5418" s="63" t="s">
        <v>46</v>
      </c>
      <c r="Q5418" s="63" t="s">
        <v>85</v>
      </c>
    </row>
    <row r="5419" spans="1:17">
      <c r="A5419" s="63" t="s">
        <v>82</v>
      </c>
      <c r="B5419" s="63" t="s">
        <v>7</v>
      </c>
      <c r="D5419" s="390">
        <v>45444</v>
      </c>
      <c r="E5419" s="63">
        <v>6</v>
      </c>
      <c r="F5419" s="63">
        <v>2024</v>
      </c>
      <c r="G5419" s="391">
        <v>65</v>
      </c>
      <c r="H5419" s="391">
        <v>8.3333333333333329E-2</v>
      </c>
      <c r="I5419" s="391">
        <v>5.4166666666666661</v>
      </c>
      <c r="J5419" s="391">
        <v>29.144597981806132</v>
      </c>
      <c r="K5419" s="63" t="s">
        <v>82</v>
      </c>
      <c r="L5419" s="63" t="s">
        <v>41</v>
      </c>
      <c r="M5419" s="63" t="s">
        <v>244</v>
      </c>
      <c r="N5419" s="63" t="s">
        <v>83</v>
      </c>
      <c r="O5419" s="63" t="s">
        <v>84</v>
      </c>
      <c r="P5419" s="63" t="s">
        <v>46</v>
      </c>
      <c r="Q5419" s="63" t="s">
        <v>85</v>
      </c>
    </row>
    <row r="5420" spans="1:17">
      <c r="A5420" s="63" t="s">
        <v>82</v>
      </c>
      <c r="B5420" s="63" t="s">
        <v>7</v>
      </c>
      <c r="D5420" s="390">
        <v>45474</v>
      </c>
      <c r="E5420" s="63">
        <v>7</v>
      </c>
      <c r="F5420" s="63">
        <v>2024</v>
      </c>
      <c r="G5420" s="391">
        <v>65</v>
      </c>
      <c r="H5420" s="391">
        <v>8.3333333333333329E-2</v>
      </c>
      <c r="I5420" s="391">
        <v>5.4166666666666661</v>
      </c>
      <c r="J5420" s="391">
        <v>0</v>
      </c>
      <c r="K5420" s="63" t="s">
        <v>82</v>
      </c>
      <c r="L5420" s="63" t="s">
        <v>41</v>
      </c>
      <c r="M5420" s="63" t="s">
        <v>244</v>
      </c>
      <c r="N5420" s="63" t="s">
        <v>83</v>
      </c>
      <c r="O5420" s="63" t="s">
        <v>84</v>
      </c>
      <c r="P5420" s="63" t="s">
        <v>46</v>
      </c>
      <c r="Q5420" s="63" t="s">
        <v>85</v>
      </c>
    </row>
    <row r="5421" spans="1:17">
      <c r="A5421" s="63" t="s">
        <v>82</v>
      </c>
      <c r="B5421" s="63" t="s">
        <v>7</v>
      </c>
      <c r="D5421" s="390">
        <v>45505</v>
      </c>
      <c r="E5421" s="63">
        <v>8</v>
      </c>
      <c r="F5421" s="63">
        <v>2024</v>
      </c>
      <c r="G5421" s="391">
        <v>65</v>
      </c>
      <c r="H5421" s="391">
        <v>8.3333333333333329E-2</v>
      </c>
      <c r="I5421" s="391">
        <v>5.4166666666666661</v>
      </c>
      <c r="J5421" s="391">
        <v>0</v>
      </c>
      <c r="K5421" s="63" t="s">
        <v>82</v>
      </c>
      <c r="L5421" s="63" t="s">
        <v>41</v>
      </c>
      <c r="M5421" s="63" t="s">
        <v>244</v>
      </c>
      <c r="N5421" s="63" t="s">
        <v>83</v>
      </c>
      <c r="O5421" s="63" t="s">
        <v>84</v>
      </c>
      <c r="P5421" s="63" t="s">
        <v>46</v>
      </c>
      <c r="Q5421" s="63" t="s">
        <v>85</v>
      </c>
    </row>
    <row r="5422" spans="1:17">
      <c r="A5422" s="63" t="s">
        <v>82</v>
      </c>
      <c r="B5422" s="63" t="s">
        <v>7</v>
      </c>
      <c r="D5422" s="390">
        <v>45536</v>
      </c>
      <c r="E5422" s="63">
        <v>9</v>
      </c>
      <c r="F5422" s="63">
        <v>2024</v>
      </c>
      <c r="G5422" s="391">
        <v>65</v>
      </c>
      <c r="H5422" s="391">
        <v>8.3333333333333329E-2</v>
      </c>
      <c r="J5422" s="391">
        <v>0</v>
      </c>
      <c r="K5422" s="63" t="s">
        <v>82</v>
      </c>
      <c r="L5422" s="63" t="s">
        <v>41</v>
      </c>
      <c r="M5422" s="63" t="s">
        <v>244</v>
      </c>
      <c r="N5422" s="63" t="s">
        <v>83</v>
      </c>
      <c r="O5422" s="63" t="s">
        <v>84</v>
      </c>
      <c r="P5422" s="63" t="s">
        <v>46</v>
      </c>
      <c r="Q5422" s="63" t="s">
        <v>85</v>
      </c>
    </row>
    <row r="5423" spans="1:17">
      <c r="A5423" s="63" t="s">
        <v>82</v>
      </c>
      <c r="B5423" s="63" t="s">
        <v>7</v>
      </c>
      <c r="D5423" s="390">
        <v>45566</v>
      </c>
      <c r="E5423" s="63">
        <v>10</v>
      </c>
      <c r="F5423" s="63">
        <v>2024</v>
      </c>
      <c r="G5423" s="391">
        <v>65</v>
      </c>
      <c r="H5423" s="391">
        <v>9.9999999999999992E-2</v>
      </c>
      <c r="J5423" s="391">
        <v>0</v>
      </c>
      <c r="K5423" s="63" t="s">
        <v>82</v>
      </c>
      <c r="L5423" s="63" t="s">
        <v>41</v>
      </c>
      <c r="M5423" s="63" t="s">
        <v>244</v>
      </c>
      <c r="N5423" s="63" t="s">
        <v>83</v>
      </c>
      <c r="O5423" s="63" t="s">
        <v>84</v>
      </c>
      <c r="P5423" s="63" t="s">
        <v>46</v>
      </c>
      <c r="Q5423" s="63" t="s">
        <v>85</v>
      </c>
    </row>
    <row r="5424" spans="1:17">
      <c r="A5424" s="63" t="s">
        <v>82</v>
      </c>
      <c r="B5424" s="63" t="s">
        <v>7</v>
      </c>
      <c r="D5424" s="390">
        <v>45597</v>
      </c>
      <c r="E5424" s="63">
        <v>11</v>
      </c>
      <c r="F5424" s="63">
        <v>2024</v>
      </c>
      <c r="G5424" s="391">
        <v>65</v>
      </c>
      <c r="H5424" s="391">
        <v>9.9999999999999992E-2</v>
      </c>
      <c r="J5424" s="391">
        <v>0</v>
      </c>
      <c r="K5424" s="63" t="s">
        <v>82</v>
      </c>
      <c r="L5424" s="63" t="s">
        <v>41</v>
      </c>
      <c r="M5424" s="63" t="s">
        <v>244</v>
      </c>
      <c r="N5424" s="63" t="s">
        <v>83</v>
      </c>
      <c r="O5424" s="63" t="s">
        <v>84</v>
      </c>
      <c r="P5424" s="63" t="s">
        <v>46</v>
      </c>
      <c r="Q5424" s="63" t="s">
        <v>85</v>
      </c>
    </row>
    <row r="5425" spans="1:17">
      <c r="A5425" s="63" t="s">
        <v>82</v>
      </c>
      <c r="B5425" s="63" t="s">
        <v>7</v>
      </c>
      <c r="D5425" s="390">
        <v>45627</v>
      </c>
      <c r="E5425" s="63">
        <v>12</v>
      </c>
      <c r="F5425" s="63">
        <v>2024</v>
      </c>
      <c r="G5425" s="391">
        <v>65</v>
      </c>
      <c r="H5425" s="391">
        <v>9.9999999999999992E-2</v>
      </c>
      <c r="J5425" s="391">
        <v>0</v>
      </c>
      <c r="K5425" s="63" t="s">
        <v>82</v>
      </c>
      <c r="L5425" s="63" t="s">
        <v>41</v>
      </c>
      <c r="M5425" s="63" t="s">
        <v>244</v>
      </c>
      <c r="N5425" s="63" t="s">
        <v>83</v>
      </c>
      <c r="O5425" s="63" t="s">
        <v>84</v>
      </c>
      <c r="P5425" s="63" t="s">
        <v>46</v>
      </c>
      <c r="Q5425" s="63" t="s">
        <v>85</v>
      </c>
    </row>
    <row r="5426" spans="1:17">
      <c r="A5426" s="63" t="s">
        <v>82</v>
      </c>
      <c r="B5426" s="63" t="s">
        <v>8</v>
      </c>
      <c r="D5426" s="390">
        <v>45292</v>
      </c>
      <c r="E5426" s="63">
        <v>1</v>
      </c>
      <c r="F5426" s="63">
        <v>2024</v>
      </c>
      <c r="G5426" s="391">
        <v>0</v>
      </c>
      <c r="H5426" s="391">
        <v>3.4872367136281217E-2</v>
      </c>
      <c r="I5426" s="391">
        <v>0</v>
      </c>
      <c r="J5426" s="391">
        <v>0</v>
      </c>
      <c r="K5426" s="63" t="s">
        <v>82</v>
      </c>
      <c r="L5426" s="63" t="s">
        <v>41</v>
      </c>
      <c r="M5426" s="63" t="s">
        <v>244</v>
      </c>
      <c r="N5426" s="63" t="s">
        <v>83</v>
      </c>
      <c r="O5426" s="63" t="s">
        <v>84</v>
      </c>
      <c r="P5426" s="63" t="s">
        <v>46</v>
      </c>
      <c r="Q5426" s="63" t="s">
        <v>85</v>
      </c>
    </row>
    <row r="5427" spans="1:17">
      <c r="A5427" s="63" t="s">
        <v>82</v>
      </c>
      <c r="B5427" s="63" t="s">
        <v>8</v>
      </c>
      <c r="D5427" s="390">
        <v>45323</v>
      </c>
      <c r="E5427" s="63">
        <v>2</v>
      </c>
      <c r="F5427" s="63">
        <v>2024</v>
      </c>
      <c r="G5427" s="391">
        <v>0</v>
      </c>
      <c r="H5427" s="391">
        <v>8.2577765378713919E-2</v>
      </c>
      <c r="I5427" s="391">
        <v>0</v>
      </c>
      <c r="J5427" s="391">
        <v>0</v>
      </c>
      <c r="K5427" s="63" t="s">
        <v>82</v>
      </c>
      <c r="L5427" s="63" t="s">
        <v>41</v>
      </c>
      <c r="M5427" s="63" t="s">
        <v>244</v>
      </c>
      <c r="N5427" s="63" t="s">
        <v>83</v>
      </c>
      <c r="O5427" s="63" t="s">
        <v>84</v>
      </c>
      <c r="P5427" s="63" t="s">
        <v>46</v>
      </c>
      <c r="Q5427" s="63" t="s">
        <v>85</v>
      </c>
    </row>
    <row r="5428" spans="1:17">
      <c r="A5428" s="63" t="s">
        <v>82</v>
      </c>
      <c r="B5428" s="63" t="s">
        <v>8</v>
      </c>
      <c r="D5428" s="390">
        <v>45352</v>
      </c>
      <c r="E5428" s="63">
        <v>3</v>
      </c>
      <c r="F5428" s="63">
        <v>2024</v>
      </c>
      <c r="G5428" s="391">
        <v>0</v>
      </c>
      <c r="H5428" s="391">
        <v>8.2577765378713919E-2</v>
      </c>
      <c r="I5428" s="391">
        <v>0</v>
      </c>
      <c r="J5428" s="391">
        <v>0</v>
      </c>
      <c r="K5428" s="63" t="s">
        <v>82</v>
      </c>
      <c r="L5428" s="63" t="s">
        <v>41</v>
      </c>
      <c r="M5428" s="63" t="s">
        <v>244</v>
      </c>
      <c r="N5428" s="63" t="s">
        <v>83</v>
      </c>
      <c r="O5428" s="63" t="s">
        <v>84</v>
      </c>
      <c r="P5428" s="63" t="s">
        <v>46</v>
      </c>
      <c r="Q5428" s="63" t="s">
        <v>85</v>
      </c>
    </row>
    <row r="5429" spans="1:17">
      <c r="A5429" s="63" t="s">
        <v>82</v>
      </c>
      <c r="B5429" s="63" t="s">
        <v>8</v>
      </c>
      <c r="D5429" s="390">
        <v>45383</v>
      </c>
      <c r="E5429" s="63">
        <v>4</v>
      </c>
      <c r="F5429" s="63">
        <v>2024</v>
      </c>
      <c r="G5429" s="391">
        <v>0</v>
      </c>
      <c r="H5429" s="391">
        <v>8.3333333333333329E-2</v>
      </c>
      <c r="I5429" s="391">
        <v>0</v>
      </c>
      <c r="J5429" s="391">
        <v>0</v>
      </c>
      <c r="K5429" s="63" t="s">
        <v>82</v>
      </c>
      <c r="L5429" s="63" t="s">
        <v>41</v>
      </c>
      <c r="M5429" s="63" t="s">
        <v>244</v>
      </c>
      <c r="N5429" s="63" t="s">
        <v>83</v>
      </c>
      <c r="O5429" s="63" t="s">
        <v>84</v>
      </c>
      <c r="P5429" s="63" t="s">
        <v>46</v>
      </c>
      <c r="Q5429" s="63" t="s">
        <v>85</v>
      </c>
    </row>
    <row r="5430" spans="1:17">
      <c r="A5430" s="63" t="s">
        <v>82</v>
      </c>
      <c r="B5430" s="63" t="s">
        <v>8</v>
      </c>
      <c r="D5430" s="390">
        <v>45413</v>
      </c>
      <c r="E5430" s="63">
        <v>5</v>
      </c>
      <c r="F5430" s="63">
        <v>2024</v>
      </c>
      <c r="G5430" s="391">
        <v>0</v>
      </c>
      <c r="H5430" s="391">
        <v>8.3333333333333329E-2</v>
      </c>
      <c r="I5430" s="391">
        <v>0</v>
      </c>
      <c r="J5430" s="391">
        <v>0</v>
      </c>
      <c r="K5430" s="63" t="s">
        <v>82</v>
      </c>
      <c r="L5430" s="63" t="s">
        <v>41</v>
      </c>
      <c r="M5430" s="63" t="s">
        <v>244</v>
      </c>
      <c r="N5430" s="63" t="s">
        <v>83</v>
      </c>
      <c r="O5430" s="63" t="s">
        <v>84</v>
      </c>
      <c r="P5430" s="63" t="s">
        <v>46</v>
      </c>
      <c r="Q5430" s="63" t="s">
        <v>85</v>
      </c>
    </row>
    <row r="5431" spans="1:17">
      <c r="A5431" s="63" t="s">
        <v>82</v>
      </c>
      <c r="B5431" s="63" t="s">
        <v>8</v>
      </c>
      <c r="D5431" s="390">
        <v>45444</v>
      </c>
      <c r="E5431" s="63">
        <v>6</v>
      </c>
      <c r="F5431" s="63">
        <v>2024</v>
      </c>
      <c r="G5431" s="391">
        <v>0</v>
      </c>
      <c r="H5431" s="391">
        <v>8.3333333333333329E-2</v>
      </c>
      <c r="I5431" s="391">
        <v>0</v>
      </c>
      <c r="J5431" s="391">
        <v>0</v>
      </c>
      <c r="K5431" s="63" t="s">
        <v>82</v>
      </c>
      <c r="L5431" s="63" t="s">
        <v>41</v>
      </c>
      <c r="M5431" s="63" t="s">
        <v>244</v>
      </c>
      <c r="N5431" s="63" t="s">
        <v>83</v>
      </c>
      <c r="O5431" s="63" t="s">
        <v>84</v>
      </c>
      <c r="P5431" s="63" t="s">
        <v>46</v>
      </c>
      <c r="Q5431" s="63" t="s">
        <v>85</v>
      </c>
    </row>
    <row r="5432" spans="1:17">
      <c r="A5432" s="63" t="s">
        <v>82</v>
      </c>
      <c r="B5432" s="63" t="s">
        <v>8</v>
      </c>
      <c r="D5432" s="390">
        <v>45474</v>
      </c>
      <c r="E5432" s="63">
        <v>7</v>
      </c>
      <c r="F5432" s="63">
        <v>2024</v>
      </c>
      <c r="G5432" s="391">
        <v>0</v>
      </c>
      <c r="H5432" s="391">
        <v>8.3333333333333329E-2</v>
      </c>
      <c r="I5432" s="391">
        <v>0</v>
      </c>
      <c r="J5432" s="391">
        <v>0</v>
      </c>
      <c r="K5432" s="63" t="s">
        <v>82</v>
      </c>
      <c r="L5432" s="63" t="s">
        <v>41</v>
      </c>
      <c r="M5432" s="63" t="s">
        <v>244</v>
      </c>
      <c r="N5432" s="63" t="s">
        <v>83</v>
      </c>
      <c r="O5432" s="63" t="s">
        <v>84</v>
      </c>
      <c r="P5432" s="63" t="s">
        <v>46</v>
      </c>
      <c r="Q5432" s="63" t="s">
        <v>85</v>
      </c>
    </row>
    <row r="5433" spans="1:17">
      <c r="A5433" s="63" t="s">
        <v>82</v>
      </c>
      <c r="B5433" s="63" t="s">
        <v>8</v>
      </c>
      <c r="D5433" s="390">
        <v>45505</v>
      </c>
      <c r="E5433" s="63">
        <v>8</v>
      </c>
      <c r="F5433" s="63">
        <v>2024</v>
      </c>
      <c r="G5433" s="391">
        <v>0</v>
      </c>
      <c r="H5433" s="391">
        <v>8.3333333333333329E-2</v>
      </c>
      <c r="I5433" s="391">
        <v>0</v>
      </c>
      <c r="J5433" s="391">
        <v>0</v>
      </c>
      <c r="K5433" s="63" t="s">
        <v>82</v>
      </c>
      <c r="L5433" s="63" t="s">
        <v>41</v>
      </c>
      <c r="M5433" s="63" t="s">
        <v>244</v>
      </c>
      <c r="N5433" s="63" t="s">
        <v>83</v>
      </c>
      <c r="O5433" s="63" t="s">
        <v>84</v>
      </c>
      <c r="P5433" s="63" t="s">
        <v>46</v>
      </c>
      <c r="Q5433" s="63" t="s">
        <v>85</v>
      </c>
    </row>
    <row r="5434" spans="1:17">
      <c r="A5434" s="63" t="s">
        <v>82</v>
      </c>
      <c r="B5434" s="63" t="s">
        <v>8</v>
      </c>
      <c r="D5434" s="390">
        <v>45536</v>
      </c>
      <c r="E5434" s="63">
        <v>9</v>
      </c>
      <c r="F5434" s="63">
        <v>2024</v>
      </c>
      <c r="G5434" s="391">
        <v>0</v>
      </c>
      <c r="H5434" s="391">
        <v>8.3333333333333329E-2</v>
      </c>
      <c r="J5434" s="391">
        <v>0</v>
      </c>
      <c r="K5434" s="63" t="s">
        <v>82</v>
      </c>
      <c r="L5434" s="63" t="s">
        <v>41</v>
      </c>
      <c r="M5434" s="63" t="s">
        <v>244</v>
      </c>
      <c r="N5434" s="63" t="s">
        <v>83</v>
      </c>
      <c r="O5434" s="63" t="s">
        <v>84</v>
      </c>
      <c r="P5434" s="63" t="s">
        <v>46</v>
      </c>
      <c r="Q5434" s="63" t="s">
        <v>85</v>
      </c>
    </row>
    <row r="5435" spans="1:17">
      <c r="A5435" s="63" t="s">
        <v>82</v>
      </c>
      <c r="B5435" s="63" t="s">
        <v>8</v>
      </c>
      <c r="D5435" s="390">
        <v>45566</v>
      </c>
      <c r="E5435" s="63">
        <v>10</v>
      </c>
      <c r="F5435" s="63">
        <v>2024</v>
      </c>
      <c r="G5435" s="391">
        <v>0</v>
      </c>
      <c r="H5435" s="391">
        <v>9.9999999999999992E-2</v>
      </c>
      <c r="J5435" s="391">
        <v>0</v>
      </c>
      <c r="K5435" s="63" t="s">
        <v>82</v>
      </c>
      <c r="L5435" s="63" t="s">
        <v>41</v>
      </c>
      <c r="M5435" s="63" t="s">
        <v>244</v>
      </c>
      <c r="N5435" s="63" t="s">
        <v>83</v>
      </c>
      <c r="O5435" s="63" t="s">
        <v>84</v>
      </c>
      <c r="P5435" s="63" t="s">
        <v>46</v>
      </c>
      <c r="Q5435" s="63" t="s">
        <v>85</v>
      </c>
    </row>
    <row r="5436" spans="1:17">
      <c r="A5436" s="63" t="s">
        <v>82</v>
      </c>
      <c r="B5436" s="63" t="s">
        <v>8</v>
      </c>
      <c r="D5436" s="390">
        <v>45597</v>
      </c>
      <c r="E5436" s="63">
        <v>11</v>
      </c>
      <c r="F5436" s="63">
        <v>2024</v>
      </c>
      <c r="G5436" s="391">
        <v>0</v>
      </c>
      <c r="H5436" s="391">
        <v>9.9999999999999992E-2</v>
      </c>
      <c r="J5436" s="391">
        <v>0</v>
      </c>
      <c r="K5436" s="63" t="s">
        <v>82</v>
      </c>
      <c r="L5436" s="63" t="s">
        <v>41</v>
      </c>
      <c r="M5436" s="63" t="s">
        <v>244</v>
      </c>
      <c r="N5436" s="63" t="s">
        <v>83</v>
      </c>
      <c r="O5436" s="63" t="s">
        <v>84</v>
      </c>
      <c r="P5436" s="63" t="s">
        <v>46</v>
      </c>
      <c r="Q5436" s="63" t="s">
        <v>85</v>
      </c>
    </row>
    <row r="5437" spans="1:17">
      <c r="A5437" s="63" t="s">
        <v>82</v>
      </c>
      <c r="B5437" s="63" t="s">
        <v>8</v>
      </c>
      <c r="D5437" s="390">
        <v>45627</v>
      </c>
      <c r="E5437" s="63">
        <v>12</v>
      </c>
      <c r="F5437" s="63">
        <v>2024</v>
      </c>
      <c r="G5437" s="391">
        <v>0</v>
      </c>
      <c r="H5437" s="391">
        <v>9.9999999999999992E-2</v>
      </c>
      <c r="J5437" s="391">
        <v>0</v>
      </c>
      <c r="K5437" s="63" t="s">
        <v>82</v>
      </c>
      <c r="L5437" s="63" t="s">
        <v>41</v>
      </c>
      <c r="M5437" s="63" t="s">
        <v>244</v>
      </c>
      <c r="N5437" s="63" t="s">
        <v>83</v>
      </c>
      <c r="O5437" s="63" t="s">
        <v>84</v>
      </c>
      <c r="P5437" s="63" t="s">
        <v>46</v>
      </c>
      <c r="Q5437" s="63" t="s">
        <v>85</v>
      </c>
    </row>
    <row r="5438" spans="1:17">
      <c r="A5438" s="63" t="s">
        <v>82</v>
      </c>
      <c r="B5438" s="63" t="s">
        <v>9</v>
      </c>
      <c r="D5438" s="390">
        <v>45292</v>
      </c>
      <c r="E5438" s="63">
        <v>1</v>
      </c>
      <c r="F5438" s="63">
        <v>2024</v>
      </c>
      <c r="G5438" s="391">
        <v>20</v>
      </c>
      <c r="H5438" s="391">
        <v>3.4872367136281217E-2</v>
      </c>
      <c r="I5438" s="391">
        <v>0.69744734272562436</v>
      </c>
      <c r="J5438" s="391">
        <v>0</v>
      </c>
      <c r="K5438" s="63" t="s">
        <v>82</v>
      </c>
      <c r="L5438" s="63" t="s">
        <v>41</v>
      </c>
      <c r="M5438" s="63" t="s">
        <v>244</v>
      </c>
      <c r="N5438" s="63" t="s">
        <v>83</v>
      </c>
      <c r="O5438" s="63" t="s">
        <v>84</v>
      </c>
      <c r="P5438" s="63" t="s">
        <v>46</v>
      </c>
      <c r="Q5438" s="63" t="s">
        <v>85</v>
      </c>
    </row>
    <row r="5439" spans="1:17">
      <c r="A5439" s="63" t="s">
        <v>82</v>
      </c>
      <c r="B5439" s="63" t="s">
        <v>9</v>
      </c>
      <c r="D5439" s="390">
        <v>45323</v>
      </c>
      <c r="E5439" s="63">
        <v>2</v>
      </c>
      <c r="F5439" s="63">
        <v>2024</v>
      </c>
      <c r="G5439" s="391">
        <v>20</v>
      </c>
      <c r="H5439" s="391">
        <v>8.2577765378713919E-2</v>
      </c>
      <c r="I5439" s="391">
        <v>1.6515553075742784</v>
      </c>
      <c r="J5439" s="391">
        <v>0</v>
      </c>
      <c r="K5439" s="63" t="s">
        <v>82</v>
      </c>
      <c r="L5439" s="63" t="s">
        <v>41</v>
      </c>
      <c r="M5439" s="63" t="s">
        <v>244</v>
      </c>
      <c r="N5439" s="63" t="s">
        <v>83</v>
      </c>
      <c r="O5439" s="63" t="s">
        <v>84</v>
      </c>
      <c r="P5439" s="63" t="s">
        <v>46</v>
      </c>
      <c r="Q5439" s="63" t="s">
        <v>85</v>
      </c>
    </row>
    <row r="5440" spans="1:17">
      <c r="A5440" s="63" t="s">
        <v>82</v>
      </c>
      <c r="B5440" s="63" t="s">
        <v>9</v>
      </c>
      <c r="D5440" s="390">
        <v>45352</v>
      </c>
      <c r="E5440" s="63">
        <v>3</v>
      </c>
      <c r="F5440" s="63">
        <v>2024</v>
      </c>
      <c r="G5440" s="391">
        <v>20</v>
      </c>
      <c r="H5440" s="391">
        <v>8.2577765378713919E-2</v>
      </c>
      <c r="I5440" s="391">
        <v>1.6515553075742784</v>
      </c>
      <c r="J5440" s="391">
        <v>0</v>
      </c>
      <c r="K5440" s="63" t="s">
        <v>82</v>
      </c>
      <c r="L5440" s="63" t="s">
        <v>41</v>
      </c>
      <c r="M5440" s="63" t="s">
        <v>244</v>
      </c>
      <c r="N5440" s="63" t="s">
        <v>83</v>
      </c>
      <c r="O5440" s="63" t="s">
        <v>84</v>
      </c>
      <c r="P5440" s="63" t="s">
        <v>46</v>
      </c>
      <c r="Q5440" s="63" t="s">
        <v>85</v>
      </c>
    </row>
    <row r="5441" spans="1:17">
      <c r="A5441" s="63" t="s">
        <v>82</v>
      </c>
      <c r="B5441" s="63" t="s">
        <v>9</v>
      </c>
      <c r="D5441" s="390">
        <v>45383</v>
      </c>
      <c r="E5441" s="63">
        <v>4</v>
      </c>
      <c r="F5441" s="63">
        <v>2024</v>
      </c>
      <c r="G5441" s="391">
        <v>20</v>
      </c>
      <c r="H5441" s="391">
        <v>8.3333333333333329E-2</v>
      </c>
      <c r="I5441" s="391">
        <v>1.6666666666666665</v>
      </c>
      <c r="J5441" s="391">
        <v>0</v>
      </c>
      <c r="K5441" s="63" t="s">
        <v>82</v>
      </c>
      <c r="L5441" s="63" t="s">
        <v>41</v>
      </c>
      <c r="M5441" s="63" t="s">
        <v>244</v>
      </c>
      <c r="N5441" s="63" t="s">
        <v>83</v>
      </c>
      <c r="O5441" s="63" t="s">
        <v>84</v>
      </c>
      <c r="P5441" s="63" t="s">
        <v>46</v>
      </c>
      <c r="Q5441" s="63" t="s">
        <v>85</v>
      </c>
    </row>
    <row r="5442" spans="1:17">
      <c r="A5442" s="63" t="s">
        <v>82</v>
      </c>
      <c r="B5442" s="63" t="s">
        <v>9</v>
      </c>
      <c r="D5442" s="390">
        <v>45413</v>
      </c>
      <c r="E5442" s="63">
        <v>5</v>
      </c>
      <c r="F5442" s="63">
        <v>2024</v>
      </c>
      <c r="G5442" s="391">
        <v>20</v>
      </c>
      <c r="H5442" s="391">
        <v>8.3333333333333329E-2</v>
      </c>
      <c r="I5442" s="391">
        <v>1.6666666666666665</v>
      </c>
      <c r="J5442" s="391">
        <v>0</v>
      </c>
      <c r="K5442" s="63" t="s">
        <v>82</v>
      </c>
      <c r="L5442" s="63" t="s">
        <v>41</v>
      </c>
      <c r="M5442" s="63" t="s">
        <v>244</v>
      </c>
      <c r="N5442" s="63" t="s">
        <v>83</v>
      </c>
      <c r="O5442" s="63" t="s">
        <v>84</v>
      </c>
      <c r="P5442" s="63" t="s">
        <v>46</v>
      </c>
      <c r="Q5442" s="63" t="s">
        <v>85</v>
      </c>
    </row>
    <row r="5443" spans="1:17">
      <c r="A5443" s="63" t="s">
        <v>82</v>
      </c>
      <c r="B5443" s="63" t="s">
        <v>9</v>
      </c>
      <c r="D5443" s="390">
        <v>45444</v>
      </c>
      <c r="E5443" s="63">
        <v>6</v>
      </c>
      <c r="F5443" s="63">
        <v>2024</v>
      </c>
      <c r="G5443" s="391">
        <v>20</v>
      </c>
      <c r="H5443" s="391">
        <v>8.3333333333333329E-2</v>
      </c>
      <c r="I5443" s="391">
        <v>1.6666666666666665</v>
      </c>
      <c r="J5443" s="391">
        <v>0.21887999999999999</v>
      </c>
      <c r="K5443" s="63" t="s">
        <v>82</v>
      </c>
      <c r="L5443" s="63" t="s">
        <v>41</v>
      </c>
      <c r="M5443" s="63" t="s">
        <v>244</v>
      </c>
      <c r="N5443" s="63" t="s">
        <v>83</v>
      </c>
      <c r="O5443" s="63" t="s">
        <v>84</v>
      </c>
      <c r="P5443" s="63" t="s">
        <v>46</v>
      </c>
      <c r="Q5443" s="63" t="s">
        <v>85</v>
      </c>
    </row>
    <row r="5444" spans="1:17">
      <c r="A5444" s="63" t="s">
        <v>82</v>
      </c>
      <c r="B5444" s="63" t="s">
        <v>9</v>
      </c>
      <c r="D5444" s="390">
        <v>45474</v>
      </c>
      <c r="E5444" s="63">
        <v>7</v>
      </c>
      <c r="F5444" s="63">
        <v>2024</v>
      </c>
      <c r="G5444" s="391">
        <v>20</v>
      </c>
      <c r="H5444" s="391">
        <v>8.3333333333333329E-2</v>
      </c>
      <c r="I5444" s="391">
        <v>1.6666666666666665</v>
      </c>
      <c r="J5444" s="391">
        <v>8.0999999999999996E-3</v>
      </c>
      <c r="K5444" s="63" t="s">
        <v>82</v>
      </c>
      <c r="L5444" s="63" t="s">
        <v>41</v>
      </c>
      <c r="M5444" s="63" t="s">
        <v>244</v>
      </c>
      <c r="N5444" s="63" t="s">
        <v>83</v>
      </c>
      <c r="O5444" s="63" t="s">
        <v>84</v>
      </c>
      <c r="P5444" s="63" t="s">
        <v>46</v>
      </c>
      <c r="Q5444" s="63" t="s">
        <v>85</v>
      </c>
    </row>
    <row r="5445" spans="1:17">
      <c r="A5445" s="63" t="s">
        <v>82</v>
      </c>
      <c r="B5445" s="63" t="s">
        <v>9</v>
      </c>
      <c r="D5445" s="390">
        <v>45505</v>
      </c>
      <c r="E5445" s="63">
        <v>8</v>
      </c>
      <c r="F5445" s="63">
        <v>2024</v>
      </c>
      <c r="G5445" s="391">
        <v>20</v>
      </c>
      <c r="H5445" s="391">
        <v>8.3333333333333329E-2</v>
      </c>
      <c r="I5445" s="391">
        <v>1.6666666666666665</v>
      </c>
      <c r="J5445" s="391">
        <v>0</v>
      </c>
      <c r="K5445" s="63" t="s">
        <v>82</v>
      </c>
      <c r="L5445" s="63" t="s">
        <v>41</v>
      </c>
      <c r="M5445" s="63" t="s">
        <v>244</v>
      </c>
      <c r="N5445" s="63" t="s">
        <v>83</v>
      </c>
      <c r="O5445" s="63" t="s">
        <v>84</v>
      </c>
      <c r="P5445" s="63" t="s">
        <v>46</v>
      </c>
      <c r="Q5445" s="63" t="s">
        <v>85</v>
      </c>
    </row>
    <row r="5446" spans="1:17">
      <c r="A5446" s="63" t="s">
        <v>82</v>
      </c>
      <c r="B5446" s="63" t="s">
        <v>9</v>
      </c>
      <c r="D5446" s="390">
        <v>45536</v>
      </c>
      <c r="E5446" s="63">
        <v>9</v>
      </c>
      <c r="F5446" s="63">
        <v>2024</v>
      </c>
      <c r="G5446" s="391">
        <v>20</v>
      </c>
      <c r="H5446" s="391">
        <v>8.3333333333333329E-2</v>
      </c>
      <c r="J5446" s="391">
        <v>29.374640000000003</v>
      </c>
      <c r="K5446" s="63" t="s">
        <v>82</v>
      </c>
      <c r="L5446" s="63" t="s">
        <v>41</v>
      </c>
      <c r="M5446" s="63" t="s">
        <v>244</v>
      </c>
      <c r="N5446" s="63" t="s">
        <v>83</v>
      </c>
      <c r="O5446" s="63" t="s">
        <v>84</v>
      </c>
      <c r="P5446" s="63" t="s">
        <v>46</v>
      </c>
      <c r="Q5446" s="63" t="s">
        <v>85</v>
      </c>
    </row>
    <row r="5447" spans="1:17">
      <c r="A5447" s="63" t="s">
        <v>82</v>
      </c>
      <c r="B5447" s="63" t="s">
        <v>9</v>
      </c>
      <c r="D5447" s="390">
        <v>45566</v>
      </c>
      <c r="E5447" s="63">
        <v>10</v>
      </c>
      <c r="F5447" s="63">
        <v>2024</v>
      </c>
      <c r="G5447" s="391">
        <v>20</v>
      </c>
      <c r="H5447" s="391">
        <v>9.9999999999999992E-2</v>
      </c>
      <c r="J5447" s="391">
        <v>0</v>
      </c>
      <c r="K5447" s="63" t="s">
        <v>82</v>
      </c>
      <c r="L5447" s="63" t="s">
        <v>41</v>
      </c>
      <c r="M5447" s="63" t="s">
        <v>244</v>
      </c>
      <c r="N5447" s="63" t="s">
        <v>83</v>
      </c>
      <c r="O5447" s="63" t="s">
        <v>84</v>
      </c>
      <c r="P5447" s="63" t="s">
        <v>46</v>
      </c>
      <c r="Q5447" s="63" t="s">
        <v>85</v>
      </c>
    </row>
    <row r="5448" spans="1:17">
      <c r="A5448" s="63" t="s">
        <v>82</v>
      </c>
      <c r="B5448" s="63" t="s">
        <v>9</v>
      </c>
      <c r="D5448" s="390">
        <v>45597</v>
      </c>
      <c r="E5448" s="63">
        <v>11</v>
      </c>
      <c r="F5448" s="63">
        <v>2024</v>
      </c>
      <c r="G5448" s="391">
        <v>20</v>
      </c>
      <c r="H5448" s="391">
        <v>9.9999999999999992E-2</v>
      </c>
      <c r="J5448" s="391">
        <v>0</v>
      </c>
      <c r="K5448" s="63" t="s">
        <v>82</v>
      </c>
      <c r="L5448" s="63" t="s">
        <v>41</v>
      </c>
      <c r="M5448" s="63" t="s">
        <v>244</v>
      </c>
      <c r="N5448" s="63" t="s">
        <v>83</v>
      </c>
      <c r="O5448" s="63" t="s">
        <v>84</v>
      </c>
      <c r="P5448" s="63" t="s">
        <v>46</v>
      </c>
      <c r="Q5448" s="63" t="s">
        <v>85</v>
      </c>
    </row>
    <row r="5449" spans="1:17">
      <c r="A5449" s="63" t="s">
        <v>82</v>
      </c>
      <c r="B5449" s="63" t="s">
        <v>9</v>
      </c>
      <c r="D5449" s="390">
        <v>45627</v>
      </c>
      <c r="E5449" s="63">
        <v>12</v>
      </c>
      <c r="F5449" s="63">
        <v>2024</v>
      </c>
      <c r="G5449" s="391">
        <v>20</v>
      </c>
      <c r="H5449" s="391">
        <v>9.9999999999999992E-2</v>
      </c>
      <c r="J5449" s="391">
        <v>0</v>
      </c>
      <c r="K5449" s="63" t="s">
        <v>82</v>
      </c>
      <c r="L5449" s="63" t="s">
        <v>41</v>
      </c>
      <c r="M5449" s="63" t="s">
        <v>244</v>
      </c>
      <c r="N5449" s="63" t="s">
        <v>83</v>
      </c>
      <c r="O5449" s="63" t="s">
        <v>84</v>
      </c>
      <c r="P5449" s="63" t="s">
        <v>46</v>
      </c>
      <c r="Q5449" s="63" t="s">
        <v>85</v>
      </c>
    </row>
    <row r="5450" spans="1:17">
      <c r="A5450" s="63" t="s">
        <v>82</v>
      </c>
      <c r="B5450" s="63" t="s">
        <v>10</v>
      </c>
      <c r="D5450" s="390">
        <v>45292</v>
      </c>
      <c r="E5450" s="63">
        <v>1</v>
      </c>
      <c r="F5450" s="63">
        <v>2024</v>
      </c>
      <c r="G5450" s="391">
        <v>20</v>
      </c>
      <c r="H5450" s="391">
        <v>3.4872367136281217E-2</v>
      </c>
      <c r="I5450" s="391">
        <v>0.69744734272562436</v>
      </c>
      <c r="J5450" s="391">
        <v>0</v>
      </c>
      <c r="K5450" s="63" t="s">
        <v>82</v>
      </c>
      <c r="L5450" s="63" t="s">
        <v>41</v>
      </c>
      <c r="M5450" s="63" t="s">
        <v>244</v>
      </c>
      <c r="N5450" s="63" t="s">
        <v>83</v>
      </c>
      <c r="O5450" s="63" t="s">
        <v>84</v>
      </c>
      <c r="P5450" s="63" t="s">
        <v>46</v>
      </c>
      <c r="Q5450" s="63" t="s">
        <v>85</v>
      </c>
    </row>
    <row r="5451" spans="1:17">
      <c r="A5451" s="63" t="s">
        <v>82</v>
      </c>
      <c r="B5451" s="63" t="s">
        <v>10</v>
      </c>
      <c r="D5451" s="390">
        <v>45323</v>
      </c>
      <c r="E5451" s="63">
        <v>2</v>
      </c>
      <c r="F5451" s="63">
        <v>2024</v>
      </c>
      <c r="G5451" s="391">
        <v>20</v>
      </c>
      <c r="H5451" s="391">
        <v>8.2577765378713919E-2</v>
      </c>
      <c r="I5451" s="391">
        <v>1.6515553075742784</v>
      </c>
      <c r="J5451" s="391">
        <v>0</v>
      </c>
      <c r="K5451" s="63" t="s">
        <v>82</v>
      </c>
      <c r="L5451" s="63" t="s">
        <v>41</v>
      </c>
      <c r="M5451" s="63" t="s">
        <v>244</v>
      </c>
      <c r="N5451" s="63" t="s">
        <v>83</v>
      </c>
      <c r="O5451" s="63" t="s">
        <v>84</v>
      </c>
      <c r="P5451" s="63" t="s">
        <v>46</v>
      </c>
      <c r="Q5451" s="63" t="s">
        <v>85</v>
      </c>
    </row>
    <row r="5452" spans="1:17">
      <c r="A5452" s="63" t="s">
        <v>82</v>
      </c>
      <c r="B5452" s="63" t="s">
        <v>10</v>
      </c>
      <c r="D5452" s="390">
        <v>45352</v>
      </c>
      <c r="E5452" s="63">
        <v>3</v>
      </c>
      <c r="F5452" s="63">
        <v>2024</v>
      </c>
      <c r="G5452" s="391">
        <v>20</v>
      </c>
      <c r="H5452" s="391">
        <v>8.2577765378713919E-2</v>
      </c>
      <c r="I5452" s="391">
        <v>1.6515553075742784</v>
      </c>
      <c r="J5452" s="391">
        <v>0</v>
      </c>
      <c r="K5452" s="63" t="s">
        <v>82</v>
      </c>
      <c r="L5452" s="63" t="s">
        <v>41</v>
      </c>
      <c r="M5452" s="63" t="s">
        <v>244</v>
      </c>
      <c r="N5452" s="63" t="s">
        <v>83</v>
      </c>
      <c r="O5452" s="63" t="s">
        <v>84</v>
      </c>
      <c r="P5452" s="63" t="s">
        <v>46</v>
      </c>
      <c r="Q5452" s="63" t="s">
        <v>85</v>
      </c>
    </row>
    <row r="5453" spans="1:17">
      <c r="A5453" s="63" t="s">
        <v>82</v>
      </c>
      <c r="B5453" s="63" t="s">
        <v>10</v>
      </c>
      <c r="D5453" s="390">
        <v>45383</v>
      </c>
      <c r="E5453" s="63">
        <v>4</v>
      </c>
      <c r="F5453" s="63">
        <v>2024</v>
      </c>
      <c r="G5453" s="391">
        <v>20</v>
      </c>
      <c r="H5453" s="391">
        <v>8.3333333333333329E-2</v>
      </c>
      <c r="I5453" s="391">
        <v>1.6666666666666665</v>
      </c>
      <c r="J5453" s="391">
        <v>0</v>
      </c>
      <c r="K5453" s="63" t="s">
        <v>82</v>
      </c>
      <c r="L5453" s="63" t="s">
        <v>41</v>
      </c>
      <c r="M5453" s="63" t="s">
        <v>244</v>
      </c>
      <c r="N5453" s="63" t="s">
        <v>83</v>
      </c>
      <c r="O5453" s="63" t="s">
        <v>84</v>
      </c>
      <c r="P5453" s="63" t="s">
        <v>46</v>
      </c>
      <c r="Q5453" s="63" t="s">
        <v>85</v>
      </c>
    </row>
    <row r="5454" spans="1:17">
      <c r="A5454" s="63" t="s">
        <v>82</v>
      </c>
      <c r="B5454" s="63" t="s">
        <v>10</v>
      </c>
      <c r="D5454" s="390">
        <v>45413</v>
      </c>
      <c r="E5454" s="63">
        <v>5</v>
      </c>
      <c r="F5454" s="63">
        <v>2024</v>
      </c>
      <c r="G5454" s="391">
        <v>20</v>
      </c>
      <c r="H5454" s="391">
        <v>8.3333333333333329E-2</v>
      </c>
      <c r="I5454" s="391">
        <v>1.6666666666666665</v>
      </c>
      <c r="J5454" s="391">
        <v>0</v>
      </c>
      <c r="K5454" s="63" t="s">
        <v>82</v>
      </c>
      <c r="L5454" s="63" t="s">
        <v>41</v>
      </c>
      <c r="M5454" s="63" t="s">
        <v>244</v>
      </c>
      <c r="N5454" s="63" t="s">
        <v>83</v>
      </c>
      <c r="O5454" s="63" t="s">
        <v>84</v>
      </c>
      <c r="P5454" s="63" t="s">
        <v>46</v>
      </c>
      <c r="Q5454" s="63" t="s">
        <v>85</v>
      </c>
    </row>
    <row r="5455" spans="1:17">
      <c r="A5455" s="63" t="s">
        <v>82</v>
      </c>
      <c r="B5455" s="63" t="s">
        <v>10</v>
      </c>
      <c r="D5455" s="390">
        <v>45444</v>
      </c>
      <c r="E5455" s="63">
        <v>6</v>
      </c>
      <c r="F5455" s="63">
        <v>2024</v>
      </c>
      <c r="G5455" s="391">
        <v>20</v>
      </c>
      <c r="H5455" s="391">
        <v>8.3333333333333329E-2</v>
      </c>
      <c r="I5455" s="391">
        <v>1.6666666666666665</v>
      </c>
      <c r="J5455" s="391">
        <v>0</v>
      </c>
      <c r="K5455" s="63" t="s">
        <v>82</v>
      </c>
      <c r="L5455" s="63" t="s">
        <v>41</v>
      </c>
      <c r="M5455" s="63" t="s">
        <v>244</v>
      </c>
      <c r="N5455" s="63" t="s">
        <v>83</v>
      </c>
      <c r="O5455" s="63" t="s">
        <v>84</v>
      </c>
      <c r="P5455" s="63" t="s">
        <v>46</v>
      </c>
      <c r="Q5455" s="63" t="s">
        <v>85</v>
      </c>
    </row>
    <row r="5456" spans="1:17">
      <c r="A5456" s="63" t="s">
        <v>82</v>
      </c>
      <c r="B5456" s="63" t="s">
        <v>10</v>
      </c>
      <c r="D5456" s="390">
        <v>45474</v>
      </c>
      <c r="E5456" s="63">
        <v>7</v>
      </c>
      <c r="F5456" s="63">
        <v>2024</v>
      </c>
      <c r="G5456" s="391">
        <v>20</v>
      </c>
      <c r="H5456" s="391">
        <v>8.3333333333333329E-2</v>
      </c>
      <c r="I5456" s="391">
        <v>1.6666666666666665</v>
      </c>
      <c r="J5456" s="391">
        <v>0.56000000000000005</v>
      </c>
      <c r="K5456" s="63" t="s">
        <v>82</v>
      </c>
      <c r="L5456" s="63" t="s">
        <v>41</v>
      </c>
      <c r="M5456" s="63" t="s">
        <v>244</v>
      </c>
      <c r="N5456" s="63" t="s">
        <v>83</v>
      </c>
      <c r="O5456" s="63" t="s">
        <v>84</v>
      </c>
      <c r="P5456" s="63" t="s">
        <v>46</v>
      </c>
      <c r="Q5456" s="63" t="s">
        <v>85</v>
      </c>
    </row>
    <row r="5457" spans="1:17">
      <c r="A5457" s="63" t="s">
        <v>82</v>
      </c>
      <c r="B5457" s="63" t="s">
        <v>10</v>
      </c>
      <c r="D5457" s="390">
        <v>45505</v>
      </c>
      <c r="E5457" s="63">
        <v>8</v>
      </c>
      <c r="F5457" s="63">
        <v>2024</v>
      </c>
      <c r="G5457" s="391">
        <v>20</v>
      </c>
      <c r="H5457" s="391">
        <v>8.3333333333333329E-2</v>
      </c>
      <c r="I5457" s="391">
        <v>1.6666666666666665</v>
      </c>
      <c r="J5457" s="391">
        <v>0</v>
      </c>
      <c r="K5457" s="63" t="s">
        <v>82</v>
      </c>
      <c r="L5457" s="63" t="s">
        <v>41</v>
      </c>
      <c r="M5457" s="63" t="s">
        <v>244</v>
      </c>
      <c r="N5457" s="63" t="s">
        <v>83</v>
      </c>
      <c r="O5457" s="63" t="s">
        <v>84</v>
      </c>
      <c r="P5457" s="63" t="s">
        <v>46</v>
      </c>
      <c r="Q5457" s="63" t="s">
        <v>85</v>
      </c>
    </row>
    <row r="5458" spans="1:17">
      <c r="A5458" s="63" t="s">
        <v>82</v>
      </c>
      <c r="B5458" s="63" t="s">
        <v>10</v>
      </c>
      <c r="D5458" s="390">
        <v>45536</v>
      </c>
      <c r="E5458" s="63">
        <v>9</v>
      </c>
      <c r="F5458" s="63">
        <v>2024</v>
      </c>
      <c r="G5458" s="391">
        <v>20</v>
      </c>
      <c r="H5458" s="391">
        <v>8.3333333333333329E-2</v>
      </c>
      <c r="J5458" s="391">
        <v>0</v>
      </c>
      <c r="K5458" s="63" t="s">
        <v>82</v>
      </c>
      <c r="L5458" s="63" t="s">
        <v>41</v>
      </c>
      <c r="M5458" s="63" t="s">
        <v>244</v>
      </c>
      <c r="N5458" s="63" t="s">
        <v>83</v>
      </c>
      <c r="O5458" s="63" t="s">
        <v>84</v>
      </c>
      <c r="P5458" s="63" t="s">
        <v>46</v>
      </c>
      <c r="Q5458" s="63" t="s">
        <v>85</v>
      </c>
    </row>
    <row r="5459" spans="1:17">
      <c r="A5459" s="63" t="s">
        <v>82</v>
      </c>
      <c r="B5459" s="63" t="s">
        <v>10</v>
      </c>
      <c r="D5459" s="390">
        <v>45566</v>
      </c>
      <c r="E5459" s="63">
        <v>10</v>
      </c>
      <c r="F5459" s="63">
        <v>2024</v>
      </c>
      <c r="G5459" s="391">
        <v>20</v>
      </c>
      <c r="H5459" s="391">
        <v>9.9999999999999992E-2</v>
      </c>
      <c r="J5459" s="391">
        <v>0</v>
      </c>
      <c r="K5459" s="63" t="s">
        <v>82</v>
      </c>
      <c r="L5459" s="63" t="s">
        <v>41</v>
      </c>
      <c r="M5459" s="63" t="s">
        <v>244</v>
      </c>
      <c r="N5459" s="63" t="s">
        <v>83</v>
      </c>
      <c r="O5459" s="63" t="s">
        <v>84</v>
      </c>
      <c r="P5459" s="63" t="s">
        <v>46</v>
      </c>
      <c r="Q5459" s="63" t="s">
        <v>85</v>
      </c>
    </row>
    <row r="5460" spans="1:17">
      <c r="A5460" s="63" t="s">
        <v>82</v>
      </c>
      <c r="B5460" s="63" t="s">
        <v>10</v>
      </c>
      <c r="D5460" s="390">
        <v>45597</v>
      </c>
      <c r="E5460" s="63">
        <v>11</v>
      </c>
      <c r="F5460" s="63">
        <v>2024</v>
      </c>
      <c r="G5460" s="391">
        <v>20</v>
      </c>
      <c r="H5460" s="391">
        <v>9.9999999999999992E-2</v>
      </c>
      <c r="J5460" s="391">
        <v>0</v>
      </c>
      <c r="K5460" s="63" t="s">
        <v>82</v>
      </c>
      <c r="L5460" s="63" t="s">
        <v>41</v>
      </c>
      <c r="M5460" s="63" t="s">
        <v>244</v>
      </c>
      <c r="N5460" s="63" t="s">
        <v>83</v>
      </c>
      <c r="O5460" s="63" t="s">
        <v>84</v>
      </c>
      <c r="P5460" s="63" t="s">
        <v>46</v>
      </c>
      <c r="Q5460" s="63" t="s">
        <v>85</v>
      </c>
    </row>
    <row r="5461" spans="1:17">
      <c r="A5461" s="63" t="s">
        <v>82</v>
      </c>
      <c r="B5461" s="63" t="s">
        <v>10</v>
      </c>
      <c r="D5461" s="390">
        <v>45627</v>
      </c>
      <c r="E5461" s="63">
        <v>12</v>
      </c>
      <c r="F5461" s="63">
        <v>2024</v>
      </c>
      <c r="G5461" s="391">
        <v>20</v>
      </c>
      <c r="H5461" s="391">
        <v>9.9999999999999992E-2</v>
      </c>
      <c r="J5461" s="391">
        <v>0</v>
      </c>
      <c r="K5461" s="63" t="s">
        <v>82</v>
      </c>
      <c r="L5461" s="63" t="s">
        <v>41</v>
      </c>
      <c r="M5461" s="63" t="s">
        <v>244</v>
      </c>
      <c r="N5461" s="63" t="s">
        <v>83</v>
      </c>
      <c r="O5461" s="63" t="s">
        <v>84</v>
      </c>
      <c r="P5461" s="63" t="s">
        <v>46</v>
      </c>
      <c r="Q5461" s="63" t="s">
        <v>85</v>
      </c>
    </row>
    <row r="5462" spans="1:17">
      <c r="A5462" s="63" t="s">
        <v>82</v>
      </c>
      <c r="B5462" s="63" t="s">
        <v>5</v>
      </c>
      <c r="D5462" s="390">
        <v>45292</v>
      </c>
      <c r="E5462" s="63">
        <v>1</v>
      </c>
      <c r="F5462" s="63">
        <v>2024</v>
      </c>
      <c r="G5462" s="391">
        <v>10</v>
      </c>
      <c r="H5462" s="391">
        <v>3.4872367136281217E-2</v>
      </c>
      <c r="I5462" s="391">
        <v>0.34872367136281218</v>
      </c>
      <c r="J5462" s="391">
        <v>0</v>
      </c>
      <c r="K5462" s="63" t="s">
        <v>82</v>
      </c>
      <c r="L5462" s="63" t="s">
        <v>41</v>
      </c>
      <c r="M5462" s="63" t="s">
        <v>244</v>
      </c>
      <c r="N5462" s="63" t="s">
        <v>83</v>
      </c>
      <c r="O5462" s="63" t="s">
        <v>84</v>
      </c>
      <c r="P5462" s="63" t="s">
        <v>46</v>
      </c>
      <c r="Q5462" s="63" t="s">
        <v>85</v>
      </c>
    </row>
    <row r="5463" spans="1:17">
      <c r="A5463" s="63" t="s">
        <v>82</v>
      </c>
      <c r="B5463" s="63" t="s">
        <v>5</v>
      </c>
      <c r="D5463" s="390">
        <v>45323</v>
      </c>
      <c r="E5463" s="63">
        <v>2</v>
      </c>
      <c r="F5463" s="63">
        <v>2024</v>
      </c>
      <c r="G5463" s="391">
        <v>10</v>
      </c>
      <c r="H5463" s="391">
        <v>8.2577765378713919E-2</v>
      </c>
      <c r="I5463" s="391">
        <v>0.82577765378713919</v>
      </c>
      <c r="J5463" s="391">
        <v>0</v>
      </c>
      <c r="K5463" s="63" t="s">
        <v>82</v>
      </c>
      <c r="L5463" s="63" t="s">
        <v>41</v>
      </c>
      <c r="M5463" s="63" t="s">
        <v>244</v>
      </c>
      <c r="N5463" s="63" t="s">
        <v>83</v>
      </c>
      <c r="O5463" s="63" t="s">
        <v>84</v>
      </c>
      <c r="P5463" s="63" t="s">
        <v>46</v>
      </c>
      <c r="Q5463" s="63" t="s">
        <v>85</v>
      </c>
    </row>
    <row r="5464" spans="1:17">
      <c r="A5464" s="63" t="s">
        <v>82</v>
      </c>
      <c r="B5464" s="63" t="s">
        <v>5</v>
      </c>
      <c r="D5464" s="390">
        <v>45352</v>
      </c>
      <c r="E5464" s="63">
        <v>3</v>
      </c>
      <c r="F5464" s="63">
        <v>2024</v>
      </c>
      <c r="G5464" s="391">
        <v>10</v>
      </c>
      <c r="H5464" s="391">
        <v>8.2577765378713919E-2</v>
      </c>
      <c r="I5464" s="391">
        <v>0.82577765378713919</v>
      </c>
      <c r="J5464" s="391">
        <v>0</v>
      </c>
      <c r="K5464" s="63" t="s">
        <v>82</v>
      </c>
      <c r="L5464" s="63" t="s">
        <v>41</v>
      </c>
      <c r="M5464" s="63" t="s">
        <v>244</v>
      </c>
      <c r="N5464" s="63" t="s">
        <v>83</v>
      </c>
      <c r="O5464" s="63" t="s">
        <v>84</v>
      </c>
      <c r="P5464" s="63" t="s">
        <v>46</v>
      </c>
      <c r="Q5464" s="63" t="s">
        <v>85</v>
      </c>
    </row>
    <row r="5465" spans="1:17">
      <c r="A5465" s="63" t="s">
        <v>82</v>
      </c>
      <c r="B5465" s="63" t="s">
        <v>5</v>
      </c>
      <c r="D5465" s="390">
        <v>45383</v>
      </c>
      <c r="E5465" s="63">
        <v>4</v>
      </c>
      <c r="F5465" s="63">
        <v>2024</v>
      </c>
      <c r="G5465" s="391">
        <v>10</v>
      </c>
      <c r="H5465" s="391">
        <v>8.3333333333333329E-2</v>
      </c>
      <c r="I5465" s="391">
        <v>0.83333333333333326</v>
      </c>
      <c r="J5465" s="391">
        <v>0</v>
      </c>
      <c r="K5465" s="63" t="s">
        <v>82</v>
      </c>
      <c r="L5465" s="63" t="s">
        <v>41</v>
      </c>
      <c r="M5465" s="63" t="s">
        <v>244</v>
      </c>
      <c r="N5465" s="63" t="s">
        <v>83</v>
      </c>
      <c r="O5465" s="63" t="s">
        <v>84</v>
      </c>
      <c r="P5465" s="63" t="s">
        <v>46</v>
      </c>
      <c r="Q5465" s="63" t="s">
        <v>85</v>
      </c>
    </row>
    <row r="5466" spans="1:17">
      <c r="A5466" s="63" t="s">
        <v>82</v>
      </c>
      <c r="B5466" s="63" t="s">
        <v>5</v>
      </c>
      <c r="D5466" s="390">
        <v>45413</v>
      </c>
      <c r="E5466" s="63">
        <v>5</v>
      </c>
      <c r="F5466" s="63">
        <v>2024</v>
      </c>
      <c r="G5466" s="391">
        <v>10</v>
      </c>
      <c r="H5466" s="391">
        <v>8.3333333333333329E-2</v>
      </c>
      <c r="I5466" s="391">
        <v>0.83333333333333326</v>
      </c>
      <c r="J5466" s="391">
        <v>0</v>
      </c>
      <c r="K5466" s="63" t="s">
        <v>82</v>
      </c>
      <c r="L5466" s="63" t="s">
        <v>41</v>
      </c>
      <c r="M5466" s="63" t="s">
        <v>244</v>
      </c>
      <c r="N5466" s="63" t="s">
        <v>83</v>
      </c>
      <c r="O5466" s="63" t="s">
        <v>84</v>
      </c>
      <c r="P5466" s="63" t="s">
        <v>46</v>
      </c>
      <c r="Q5466" s="63" t="s">
        <v>85</v>
      </c>
    </row>
    <row r="5467" spans="1:17">
      <c r="A5467" s="63" t="s">
        <v>82</v>
      </c>
      <c r="B5467" s="63" t="s">
        <v>5</v>
      </c>
      <c r="D5467" s="390">
        <v>45444</v>
      </c>
      <c r="E5467" s="63">
        <v>6</v>
      </c>
      <c r="F5467" s="63">
        <v>2024</v>
      </c>
      <c r="G5467" s="391">
        <v>10</v>
      </c>
      <c r="H5467" s="391">
        <v>8.3333333333333329E-2</v>
      </c>
      <c r="I5467" s="391">
        <v>0.83333333333333326</v>
      </c>
      <c r="J5467" s="391">
        <v>0.52200000000000002</v>
      </c>
      <c r="K5467" s="63" t="s">
        <v>82</v>
      </c>
      <c r="L5467" s="63" t="s">
        <v>41</v>
      </c>
      <c r="M5467" s="63" t="s">
        <v>244</v>
      </c>
      <c r="N5467" s="63" t="s">
        <v>83</v>
      </c>
      <c r="O5467" s="63" t="s">
        <v>84</v>
      </c>
      <c r="P5467" s="63" t="s">
        <v>46</v>
      </c>
      <c r="Q5467" s="63" t="s">
        <v>85</v>
      </c>
    </row>
    <row r="5468" spans="1:17">
      <c r="A5468" s="63" t="s">
        <v>82</v>
      </c>
      <c r="B5468" s="63" t="s">
        <v>5</v>
      </c>
      <c r="D5468" s="390">
        <v>45474</v>
      </c>
      <c r="E5468" s="63">
        <v>7</v>
      </c>
      <c r="F5468" s="63">
        <v>2024</v>
      </c>
      <c r="G5468" s="391">
        <v>10</v>
      </c>
      <c r="H5468" s="391">
        <v>8.3333333333333329E-2</v>
      </c>
      <c r="I5468" s="391">
        <v>0.83333333333333326</v>
      </c>
      <c r="J5468" s="391">
        <v>0.108</v>
      </c>
      <c r="K5468" s="63" t="s">
        <v>82</v>
      </c>
      <c r="L5468" s="63" t="s">
        <v>41</v>
      </c>
      <c r="M5468" s="63" t="s">
        <v>244</v>
      </c>
      <c r="N5468" s="63" t="s">
        <v>83</v>
      </c>
      <c r="O5468" s="63" t="s">
        <v>84</v>
      </c>
      <c r="P5468" s="63" t="s">
        <v>46</v>
      </c>
      <c r="Q5468" s="63" t="s">
        <v>85</v>
      </c>
    </row>
    <row r="5469" spans="1:17">
      <c r="A5469" s="63" t="s">
        <v>82</v>
      </c>
      <c r="B5469" s="63" t="s">
        <v>5</v>
      </c>
      <c r="D5469" s="390">
        <v>45505</v>
      </c>
      <c r="E5469" s="63">
        <v>8</v>
      </c>
      <c r="F5469" s="63">
        <v>2024</v>
      </c>
      <c r="G5469" s="391">
        <v>10</v>
      </c>
      <c r="H5469" s="391">
        <v>8.3333333333333329E-2</v>
      </c>
      <c r="I5469" s="391">
        <v>0.83333333333333326</v>
      </c>
      <c r="J5469" s="391">
        <v>0</v>
      </c>
      <c r="K5469" s="63" t="s">
        <v>82</v>
      </c>
      <c r="L5469" s="63" t="s">
        <v>41</v>
      </c>
      <c r="M5469" s="63" t="s">
        <v>244</v>
      </c>
      <c r="N5469" s="63" t="s">
        <v>83</v>
      </c>
      <c r="O5469" s="63" t="s">
        <v>84</v>
      </c>
      <c r="P5469" s="63" t="s">
        <v>46</v>
      </c>
      <c r="Q5469" s="63" t="s">
        <v>85</v>
      </c>
    </row>
    <row r="5470" spans="1:17">
      <c r="A5470" s="63" t="s">
        <v>82</v>
      </c>
      <c r="B5470" s="63" t="s">
        <v>5</v>
      </c>
      <c r="D5470" s="390">
        <v>45536</v>
      </c>
      <c r="E5470" s="63">
        <v>9</v>
      </c>
      <c r="F5470" s="63">
        <v>2024</v>
      </c>
      <c r="G5470" s="391">
        <v>10</v>
      </c>
      <c r="H5470" s="391">
        <v>8.3333333333333329E-2</v>
      </c>
      <c r="J5470" s="391">
        <v>5.9</v>
      </c>
      <c r="K5470" s="63" t="s">
        <v>82</v>
      </c>
      <c r="L5470" s="63" t="s">
        <v>41</v>
      </c>
      <c r="M5470" s="63" t="s">
        <v>244</v>
      </c>
      <c r="N5470" s="63" t="s">
        <v>83</v>
      </c>
      <c r="O5470" s="63" t="s">
        <v>84</v>
      </c>
      <c r="P5470" s="63" t="s">
        <v>46</v>
      </c>
      <c r="Q5470" s="63" t="s">
        <v>85</v>
      </c>
    </row>
    <row r="5471" spans="1:17">
      <c r="A5471" s="63" t="s">
        <v>82</v>
      </c>
      <c r="B5471" s="63" t="s">
        <v>5</v>
      </c>
      <c r="D5471" s="390">
        <v>45566</v>
      </c>
      <c r="E5471" s="63">
        <v>10</v>
      </c>
      <c r="F5471" s="63">
        <v>2024</v>
      </c>
      <c r="G5471" s="391">
        <v>10</v>
      </c>
      <c r="H5471" s="391">
        <v>9.9999999999999992E-2</v>
      </c>
      <c r="J5471" s="391">
        <v>0.504</v>
      </c>
      <c r="K5471" s="63" t="s">
        <v>82</v>
      </c>
      <c r="L5471" s="63" t="s">
        <v>41</v>
      </c>
      <c r="M5471" s="63" t="s">
        <v>244</v>
      </c>
      <c r="N5471" s="63" t="s">
        <v>83</v>
      </c>
      <c r="O5471" s="63" t="s">
        <v>84</v>
      </c>
      <c r="P5471" s="63" t="s">
        <v>46</v>
      </c>
      <c r="Q5471" s="63" t="s">
        <v>85</v>
      </c>
    </row>
    <row r="5472" spans="1:17">
      <c r="A5472" s="63" t="s">
        <v>82</v>
      </c>
      <c r="B5472" s="63" t="s">
        <v>5</v>
      </c>
      <c r="D5472" s="390">
        <v>45597</v>
      </c>
      <c r="E5472" s="63">
        <v>11</v>
      </c>
      <c r="F5472" s="63">
        <v>2024</v>
      </c>
      <c r="G5472" s="391">
        <v>10</v>
      </c>
      <c r="H5472" s="391">
        <v>9.9999999999999992E-2</v>
      </c>
      <c r="J5472" s="391">
        <v>0</v>
      </c>
      <c r="K5472" s="63" t="s">
        <v>82</v>
      </c>
      <c r="L5472" s="63" t="s">
        <v>41</v>
      </c>
      <c r="M5472" s="63" t="s">
        <v>244</v>
      </c>
      <c r="N5472" s="63" t="s">
        <v>83</v>
      </c>
      <c r="O5472" s="63" t="s">
        <v>84</v>
      </c>
      <c r="P5472" s="63" t="s">
        <v>46</v>
      </c>
      <c r="Q5472" s="63" t="s">
        <v>85</v>
      </c>
    </row>
    <row r="5473" spans="1:17">
      <c r="A5473" s="63" t="s">
        <v>82</v>
      </c>
      <c r="B5473" s="63" t="s">
        <v>5</v>
      </c>
      <c r="D5473" s="390">
        <v>45627</v>
      </c>
      <c r="E5473" s="63">
        <v>12</v>
      </c>
      <c r="F5473" s="63">
        <v>2024</v>
      </c>
      <c r="G5473" s="391">
        <v>10</v>
      </c>
      <c r="H5473" s="391">
        <v>9.9999999999999992E-2</v>
      </c>
      <c r="J5473" s="391">
        <v>0</v>
      </c>
      <c r="K5473" s="63" t="s">
        <v>82</v>
      </c>
      <c r="L5473" s="63" t="s">
        <v>41</v>
      </c>
      <c r="M5473" s="63" t="s">
        <v>244</v>
      </c>
      <c r="N5473" s="63" t="s">
        <v>83</v>
      </c>
      <c r="O5473" s="63" t="s">
        <v>84</v>
      </c>
      <c r="P5473" s="63" t="s">
        <v>46</v>
      </c>
      <c r="Q5473" s="63" t="s">
        <v>85</v>
      </c>
    </row>
    <row r="5474" spans="1:17">
      <c r="A5474" s="63" t="s">
        <v>82</v>
      </c>
      <c r="B5474" s="63" t="s">
        <v>11</v>
      </c>
      <c r="D5474" s="390">
        <v>45292</v>
      </c>
      <c r="E5474" s="63">
        <v>1</v>
      </c>
      <c r="F5474" s="63">
        <v>2024</v>
      </c>
      <c r="G5474" s="391">
        <v>70</v>
      </c>
      <c r="H5474" s="391">
        <v>3.4872367136281217E-2</v>
      </c>
      <c r="I5474" s="391">
        <v>2.4410656995396853</v>
      </c>
      <c r="J5474" s="391">
        <v>1.82847988943198</v>
      </c>
      <c r="K5474" s="63" t="s">
        <v>82</v>
      </c>
      <c r="L5474" s="63" t="s">
        <v>41</v>
      </c>
      <c r="M5474" s="63" t="s">
        <v>244</v>
      </c>
      <c r="N5474" s="63" t="s">
        <v>83</v>
      </c>
      <c r="O5474" s="63" t="s">
        <v>84</v>
      </c>
      <c r="P5474" s="63" t="s">
        <v>46</v>
      </c>
      <c r="Q5474" s="63" t="s">
        <v>85</v>
      </c>
    </row>
    <row r="5475" spans="1:17">
      <c r="A5475" s="63" t="s">
        <v>82</v>
      </c>
      <c r="B5475" s="63" t="s">
        <v>11</v>
      </c>
      <c r="D5475" s="390">
        <v>45323</v>
      </c>
      <c r="E5475" s="63">
        <v>2</v>
      </c>
      <c r="F5475" s="63">
        <v>2024</v>
      </c>
      <c r="G5475" s="391">
        <v>70</v>
      </c>
      <c r="H5475" s="391">
        <v>8.2577765378713919E-2</v>
      </c>
      <c r="I5475" s="391">
        <v>5.780443576509974</v>
      </c>
      <c r="J5475" s="391">
        <v>1.82847988943198</v>
      </c>
      <c r="K5475" s="63" t="s">
        <v>82</v>
      </c>
      <c r="L5475" s="63" t="s">
        <v>41</v>
      </c>
      <c r="M5475" s="63" t="s">
        <v>244</v>
      </c>
      <c r="N5475" s="63" t="s">
        <v>83</v>
      </c>
      <c r="O5475" s="63" t="s">
        <v>84</v>
      </c>
      <c r="P5475" s="63" t="s">
        <v>46</v>
      </c>
      <c r="Q5475" s="63" t="s">
        <v>85</v>
      </c>
    </row>
    <row r="5476" spans="1:17">
      <c r="A5476" s="63" t="s">
        <v>82</v>
      </c>
      <c r="B5476" s="63" t="s">
        <v>11</v>
      </c>
      <c r="D5476" s="390">
        <v>45352</v>
      </c>
      <c r="E5476" s="63">
        <v>3</v>
      </c>
      <c r="F5476" s="63">
        <v>2024</v>
      </c>
      <c r="G5476" s="391">
        <v>70</v>
      </c>
      <c r="H5476" s="391">
        <v>8.2577765378713919E-2</v>
      </c>
      <c r="I5476" s="391">
        <v>5.780443576509974</v>
      </c>
      <c r="J5476" s="391">
        <v>1.82847988943198</v>
      </c>
      <c r="K5476" s="63" t="s">
        <v>82</v>
      </c>
      <c r="L5476" s="63" t="s">
        <v>41</v>
      </c>
      <c r="M5476" s="63" t="s">
        <v>244</v>
      </c>
      <c r="N5476" s="63" t="s">
        <v>83</v>
      </c>
      <c r="O5476" s="63" t="s">
        <v>84</v>
      </c>
      <c r="P5476" s="63" t="s">
        <v>46</v>
      </c>
      <c r="Q5476" s="63" t="s">
        <v>85</v>
      </c>
    </row>
    <row r="5477" spans="1:17">
      <c r="A5477" s="63" t="s">
        <v>82</v>
      </c>
      <c r="B5477" s="63" t="s">
        <v>11</v>
      </c>
      <c r="D5477" s="390">
        <v>45383</v>
      </c>
      <c r="E5477" s="63">
        <v>4</v>
      </c>
      <c r="F5477" s="63">
        <v>2024</v>
      </c>
      <c r="G5477" s="391">
        <v>70</v>
      </c>
      <c r="H5477" s="391">
        <v>8.3333333333333329E-2</v>
      </c>
      <c r="I5477" s="391">
        <v>5.833333333333333</v>
      </c>
      <c r="J5477" s="391">
        <v>1.82847988943198</v>
      </c>
      <c r="K5477" s="63" t="s">
        <v>82</v>
      </c>
      <c r="L5477" s="63" t="s">
        <v>41</v>
      </c>
      <c r="M5477" s="63" t="s">
        <v>244</v>
      </c>
      <c r="N5477" s="63" t="s">
        <v>83</v>
      </c>
      <c r="O5477" s="63" t="s">
        <v>84</v>
      </c>
      <c r="P5477" s="63" t="s">
        <v>46</v>
      </c>
      <c r="Q5477" s="63" t="s">
        <v>85</v>
      </c>
    </row>
    <row r="5478" spans="1:17">
      <c r="A5478" s="63" t="s">
        <v>82</v>
      </c>
      <c r="B5478" s="63" t="s">
        <v>11</v>
      </c>
      <c r="D5478" s="390">
        <v>45413</v>
      </c>
      <c r="E5478" s="63">
        <v>5</v>
      </c>
      <c r="F5478" s="63">
        <v>2024</v>
      </c>
      <c r="G5478" s="391">
        <v>70</v>
      </c>
      <c r="H5478" s="391">
        <v>8.3333333333333329E-2</v>
      </c>
      <c r="I5478" s="391">
        <v>5.833333333333333</v>
      </c>
      <c r="J5478" s="391">
        <v>10.83364988943198</v>
      </c>
      <c r="K5478" s="63" t="s">
        <v>82</v>
      </c>
      <c r="L5478" s="63" t="s">
        <v>41</v>
      </c>
      <c r="M5478" s="63" t="s">
        <v>244</v>
      </c>
      <c r="N5478" s="63" t="s">
        <v>83</v>
      </c>
      <c r="O5478" s="63" t="s">
        <v>84</v>
      </c>
      <c r="P5478" s="63" t="s">
        <v>46</v>
      </c>
      <c r="Q5478" s="63" t="s">
        <v>85</v>
      </c>
    </row>
    <row r="5479" spans="1:17">
      <c r="A5479" s="63" t="s">
        <v>82</v>
      </c>
      <c r="B5479" s="63" t="s">
        <v>11</v>
      </c>
      <c r="D5479" s="390">
        <v>45444</v>
      </c>
      <c r="E5479" s="63">
        <v>6</v>
      </c>
      <c r="F5479" s="63">
        <v>2024</v>
      </c>
      <c r="G5479" s="391">
        <v>70</v>
      </c>
      <c r="H5479" s="391">
        <v>8.3333333333333329E-2</v>
      </c>
      <c r="I5479" s="391">
        <v>5.833333333333333</v>
      </c>
      <c r="J5479" s="391">
        <v>-6.8928831105680191</v>
      </c>
      <c r="K5479" s="63" t="s">
        <v>82</v>
      </c>
      <c r="L5479" s="63" t="s">
        <v>41</v>
      </c>
      <c r="M5479" s="63" t="s">
        <v>244</v>
      </c>
      <c r="N5479" s="63" t="s">
        <v>83</v>
      </c>
      <c r="O5479" s="63" t="s">
        <v>84</v>
      </c>
      <c r="P5479" s="63" t="s">
        <v>46</v>
      </c>
      <c r="Q5479" s="63" t="s">
        <v>85</v>
      </c>
    </row>
    <row r="5480" spans="1:17">
      <c r="A5480" s="63" t="s">
        <v>82</v>
      </c>
      <c r="B5480" s="63" t="s">
        <v>11</v>
      </c>
      <c r="D5480" s="390">
        <v>45474</v>
      </c>
      <c r="E5480" s="63">
        <v>7</v>
      </c>
      <c r="F5480" s="63">
        <v>2024</v>
      </c>
      <c r="G5480" s="391">
        <v>70</v>
      </c>
      <c r="H5480" s="391">
        <v>8.3333333333333329E-2</v>
      </c>
      <c r="I5480" s="391">
        <v>5.833333333333333</v>
      </c>
      <c r="J5480" s="391">
        <v>26.055103389431977</v>
      </c>
      <c r="K5480" s="63" t="s">
        <v>82</v>
      </c>
      <c r="L5480" s="63" t="s">
        <v>41</v>
      </c>
      <c r="M5480" s="63" t="s">
        <v>244</v>
      </c>
      <c r="N5480" s="63" t="s">
        <v>83</v>
      </c>
      <c r="O5480" s="63" t="s">
        <v>84</v>
      </c>
      <c r="P5480" s="63" t="s">
        <v>46</v>
      </c>
      <c r="Q5480" s="63" t="s">
        <v>85</v>
      </c>
    </row>
    <row r="5481" spans="1:17">
      <c r="A5481" s="63" t="s">
        <v>82</v>
      </c>
      <c r="B5481" s="63" t="s">
        <v>11</v>
      </c>
      <c r="D5481" s="390">
        <v>45505</v>
      </c>
      <c r="E5481" s="63">
        <v>8</v>
      </c>
      <c r="F5481" s="63">
        <v>2024</v>
      </c>
      <c r="G5481" s="391">
        <v>70</v>
      </c>
      <c r="H5481" s="391">
        <v>8.3333333333333329E-2</v>
      </c>
      <c r="I5481" s="391">
        <v>5.833333333333333</v>
      </c>
      <c r="J5481" s="391">
        <v>0</v>
      </c>
      <c r="K5481" s="63" t="s">
        <v>82</v>
      </c>
      <c r="L5481" s="63" t="s">
        <v>41</v>
      </c>
      <c r="M5481" s="63" t="s">
        <v>244</v>
      </c>
      <c r="N5481" s="63" t="s">
        <v>83</v>
      </c>
      <c r="O5481" s="63" t="s">
        <v>84</v>
      </c>
      <c r="P5481" s="63" t="s">
        <v>46</v>
      </c>
      <c r="Q5481" s="63" t="s">
        <v>85</v>
      </c>
    </row>
    <row r="5482" spans="1:17">
      <c r="A5482" s="63" t="s">
        <v>82</v>
      </c>
      <c r="B5482" s="63" t="s">
        <v>11</v>
      </c>
      <c r="D5482" s="390">
        <v>45536</v>
      </c>
      <c r="E5482" s="63">
        <v>9</v>
      </c>
      <c r="F5482" s="63">
        <v>2024</v>
      </c>
      <c r="G5482" s="391">
        <v>70</v>
      </c>
      <c r="H5482" s="391">
        <v>8.3333333333333329E-2</v>
      </c>
      <c r="J5482" s="391">
        <v>8.9801066800000005</v>
      </c>
      <c r="K5482" s="63" t="s">
        <v>82</v>
      </c>
      <c r="L5482" s="63" t="s">
        <v>41</v>
      </c>
      <c r="M5482" s="63" t="s">
        <v>244</v>
      </c>
      <c r="N5482" s="63" t="s">
        <v>83</v>
      </c>
      <c r="O5482" s="63" t="s">
        <v>84</v>
      </c>
      <c r="P5482" s="63" t="s">
        <v>46</v>
      </c>
      <c r="Q5482" s="63" t="s">
        <v>85</v>
      </c>
    </row>
    <row r="5483" spans="1:17">
      <c r="A5483" s="63" t="s">
        <v>82</v>
      </c>
      <c r="B5483" s="63" t="s">
        <v>11</v>
      </c>
      <c r="D5483" s="390">
        <v>45566</v>
      </c>
      <c r="E5483" s="63">
        <v>10</v>
      </c>
      <c r="F5483" s="63">
        <v>2024</v>
      </c>
      <c r="G5483" s="391">
        <v>70</v>
      </c>
      <c r="H5483" s="391">
        <v>9.9999999999999992E-2</v>
      </c>
      <c r="J5483" s="391">
        <v>2.107353999353085</v>
      </c>
      <c r="K5483" s="63" t="s">
        <v>82</v>
      </c>
      <c r="L5483" s="63" t="s">
        <v>41</v>
      </c>
      <c r="M5483" s="63" t="s">
        <v>244</v>
      </c>
      <c r="N5483" s="63" t="s">
        <v>83</v>
      </c>
      <c r="O5483" s="63" t="s">
        <v>84</v>
      </c>
      <c r="P5483" s="63" t="s">
        <v>46</v>
      </c>
      <c r="Q5483" s="63" t="s">
        <v>85</v>
      </c>
    </row>
    <row r="5484" spans="1:17">
      <c r="A5484" s="63" t="s">
        <v>82</v>
      </c>
      <c r="B5484" s="63" t="s">
        <v>11</v>
      </c>
      <c r="D5484" s="390">
        <v>45597</v>
      </c>
      <c r="E5484" s="63">
        <v>11</v>
      </c>
      <c r="F5484" s="63">
        <v>2024</v>
      </c>
      <c r="G5484" s="391">
        <v>70</v>
      </c>
      <c r="H5484" s="391">
        <v>9.9999999999999992E-2</v>
      </c>
      <c r="J5484" s="391">
        <v>0</v>
      </c>
      <c r="K5484" s="63" t="s">
        <v>82</v>
      </c>
      <c r="L5484" s="63" t="s">
        <v>41</v>
      </c>
      <c r="M5484" s="63" t="s">
        <v>244</v>
      </c>
      <c r="N5484" s="63" t="s">
        <v>83</v>
      </c>
      <c r="O5484" s="63" t="s">
        <v>84</v>
      </c>
      <c r="P5484" s="63" t="s">
        <v>46</v>
      </c>
      <c r="Q5484" s="63" t="s">
        <v>85</v>
      </c>
    </row>
    <row r="5485" spans="1:17">
      <c r="A5485" s="63" t="s">
        <v>82</v>
      </c>
      <c r="B5485" s="63" t="s">
        <v>11</v>
      </c>
      <c r="D5485" s="390">
        <v>45627</v>
      </c>
      <c r="E5485" s="63">
        <v>12</v>
      </c>
      <c r="F5485" s="63">
        <v>2024</v>
      </c>
      <c r="G5485" s="391">
        <v>70</v>
      </c>
      <c r="H5485" s="391">
        <v>9.9999999999999992E-2</v>
      </c>
      <c r="J5485" s="391">
        <v>0</v>
      </c>
      <c r="K5485" s="63" t="s">
        <v>82</v>
      </c>
      <c r="L5485" s="63" t="s">
        <v>41</v>
      </c>
      <c r="M5485" s="63" t="s">
        <v>244</v>
      </c>
      <c r="N5485" s="63" t="s">
        <v>83</v>
      </c>
      <c r="O5485" s="63" t="s">
        <v>84</v>
      </c>
      <c r="P5485" s="63" t="s">
        <v>46</v>
      </c>
      <c r="Q5485" s="63" t="s">
        <v>85</v>
      </c>
    </row>
    <row r="5486" spans="1:17">
      <c r="A5486" s="63" t="s">
        <v>82</v>
      </c>
      <c r="B5486" s="63" t="s">
        <v>12</v>
      </c>
      <c r="D5486" s="390">
        <v>45292</v>
      </c>
      <c r="E5486" s="63">
        <v>1</v>
      </c>
      <c r="F5486" s="63">
        <v>2024</v>
      </c>
      <c r="G5486" s="391">
        <v>10</v>
      </c>
      <c r="H5486" s="391">
        <v>3.4872367136281217E-2</v>
      </c>
      <c r="I5486" s="391">
        <v>0.34872367136281218</v>
      </c>
      <c r="J5486" s="391">
        <v>0</v>
      </c>
      <c r="K5486" s="63" t="s">
        <v>82</v>
      </c>
      <c r="L5486" s="63" t="s">
        <v>41</v>
      </c>
      <c r="M5486" s="63" t="s">
        <v>244</v>
      </c>
      <c r="N5486" s="63" t="s">
        <v>83</v>
      </c>
      <c r="O5486" s="63" t="s">
        <v>84</v>
      </c>
      <c r="P5486" s="63" t="s">
        <v>46</v>
      </c>
      <c r="Q5486" s="63" t="s">
        <v>85</v>
      </c>
    </row>
    <row r="5487" spans="1:17">
      <c r="A5487" s="63" t="s">
        <v>82</v>
      </c>
      <c r="B5487" s="63" t="s">
        <v>12</v>
      </c>
      <c r="D5487" s="390">
        <v>45323</v>
      </c>
      <c r="E5487" s="63">
        <v>2</v>
      </c>
      <c r="F5487" s="63">
        <v>2024</v>
      </c>
      <c r="G5487" s="391">
        <v>10</v>
      </c>
      <c r="H5487" s="391">
        <v>8.2577765378713919E-2</v>
      </c>
      <c r="I5487" s="391">
        <v>0.82577765378713919</v>
      </c>
      <c r="J5487" s="391">
        <v>0</v>
      </c>
      <c r="K5487" s="63" t="s">
        <v>82</v>
      </c>
      <c r="L5487" s="63" t="s">
        <v>41</v>
      </c>
      <c r="M5487" s="63" t="s">
        <v>244</v>
      </c>
      <c r="N5487" s="63" t="s">
        <v>83</v>
      </c>
      <c r="O5487" s="63" t="s">
        <v>84</v>
      </c>
      <c r="P5487" s="63" t="s">
        <v>46</v>
      </c>
      <c r="Q5487" s="63" t="s">
        <v>85</v>
      </c>
    </row>
    <row r="5488" spans="1:17">
      <c r="A5488" s="63" t="s">
        <v>82</v>
      </c>
      <c r="B5488" s="63" t="s">
        <v>12</v>
      </c>
      <c r="D5488" s="390">
        <v>45352</v>
      </c>
      <c r="E5488" s="63">
        <v>3</v>
      </c>
      <c r="F5488" s="63">
        <v>2024</v>
      </c>
      <c r="G5488" s="391">
        <v>10</v>
      </c>
      <c r="H5488" s="391">
        <v>8.2577765378713919E-2</v>
      </c>
      <c r="I5488" s="391">
        <v>0.82577765378713919</v>
      </c>
      <c r="J5488" s="391">
        <v>0</v>
      </c>
      <c r="K5488" s="63" t="s">
        <v>82</v>
      </c>
      <c r="L5488" s="63" t="s">
        <v>41</v>
      </c>
      <c r="M5488" s="63" t="s">
        <v>244</v>
      </c>
      <c r="N5488" s="63" t="s">
        <v>83</v>
      </c>
      <c r="O5488" s="63" t="s">
        <v>84</v>
      </c>
      <c r="P5488" s="63" t="s">
        <v>46</v>
      </c>
      <c r="Q5488" s="63" t="s">
        <v>85</v>
      </c>
    </row>
    <row r="5489" spans="1:17">
      <c r="A5489" s="63" t="s">
        <v>82</v>
      </c>
      <c r="B5489" s="63" t="s">
        <v>12</v>
      </c>
      <c r="D5489" s="390">
        <v>45383</v>
      </c>
      <c r="E5489" s="63">
        <v>4</v>
      </c>
      <c r="F5489" s="63">
        <v>2024</v>
      </c>
      <c r="G5489" s="391">
        <v>10</v>
      </c>
      <c r="H5489" s="391">
        <v>8.3333333333333329E-2</v>
      </c>
      <c r="I5489" s="391">
        <v>0.83333333333333326</v>
      </c>
      <c r="J5489" s="391">
        <v>0</v>
      </c>
      <c r="K5489" s="63" t="s">
        <v>82</v>
      </c>
      <c r="L5489" s="63" t="s">
        <v>41</v>
      </c>
      <c r="M5489" s="63" t="s">
        <v>244</v>
      </c>
      <c r="N5489" s="63" t="s">
        <v>83</v>
      </c>
      <c r="O5489" s="63" t="s">
        <v>84</v>
      </c>
      <c r="P5489" s="63" t="s">
        <v>46</v>
      </c>
      <c r="Q5489" s="63" t="s">
        <v>85</v>
      </c>
    </row>
    <row r="5490" spans="1:17">
      <c r="A5490" s="63" t="s">
        <v>82</v>
      </c>
      <c r="B5490" s="63" t="s">
        <v>12</v>
      </c>
      <c r="D5490" s="390">
        <v>45413</v>
      </c>
      <c r="E5490" s="63">
        <v>5</v>
      </c>
      <c r="F5490" s="63">
        <v>2024</v>
      </c>
      <c r="G5490" s="391">
        <v>10</v>
      </c>
      <c r="H5490" s="391">
        <v>8.3333333333333329E-2</v>
      </c>
      <c r="I5490" s="391">
        <v>0.83333333333333326</v>
      </c>
      <c r="J5490" s="391">
        <v>0</v>
      </c>
      <c r="K5490" s="63" t="s">
        <v>82</v>
      </c>
      <c r="L5490" s="63" t="s">
        <v>41</v>
      </c>
      <c r="M5490" s="63" t="s">
        <v>244</v>
      </c>
      <c r="N5490" s="63" t="s">
        <v>83</v>
      </c>
      <c r="O5490" s="63" t="s">
        <v>84</v>
      </c>
      <c r="P5490" s="63" t="s">
        <v>46</v>
      </c>
      <c r="Q5490" s="63" t="s">
        <v>85</v>
      </c>
    </row>
    <row r="5491" spans="1:17">
      <c r="A5491" s="63" t="s">
        <v>82</v>
      </c>
      <c r="B5491" s="63" t="s">
        <v>12</v>
      </c>
      <c r="D5491" s="390">
        <v>45444</v>
      </c>
      <c r="E5491" s="63">
        <v>6</v>
      </c>
      <c r="F5491" s="63">
        <v>2024</v>
      </c>
      <c r="G5491" s="391">
        <v>10</v>
      </c>
      <c r="H5491" s="391">
        <v>8.3333333333333329E-2</v>
      </c>
      <c r="I5491" s="391">
        <v>0.83333333333333326</v>
      </c>
      <c r="J5491" s="391">
        <v>0</v>
      </c>
      <c r="K5491" s="63" t="s">
        <v>82</v>
      </c>
      <c r="L5491" s="63" t="s">
        <v>41</v>
      </c>
      <c r="M5491" s="63" t="s">
        <v>244</v>
      </c>
      <c r="N5491" s="63" t="s">
        <v>83</v>
      </c>
      <c r="O5491" s="63" t="s">
        <v>84</v>
      </c>
      <c r="P5491" s="63" t="s">
        <v>46</v>
      </c>
      <c r="Q5491" s="63" t="s">
        <v>85</v>
      </c>
    </row>
    <row r="5492" spans="1:17">
      <c r="A5492" s="63" t="s">
        <v>82</v>
      </c>
      <c r="B5492" s="63" t="s">
        <v>12</v>
      </c>
      <c r="D5492" s="390">
        <v>45474</v>
      </c>
      <c r="E5492" s="63">
        <v>7</v>
      </c>
      <c r="F5492" s="63">
        <v>2024</v>
      </c>
      <c r="G5492" s="391">
        <v>10</v>
      </c>
      <c r="H5492" s="391">
        <v>8.3333333333333329E-2</v>
      </c>
      <c r="I5492" s="391">
        <v>0.83333333333333326</v>
      </c>
      <c r="J5492" s="391">
        <v>3.196462275</v>
      </c>
      <c r="K5492" s="63" t="s">
        <v>82</v>
      </c>
      <c r="L5492" s="63" t="s">
        <v>41</v>
      </c>
      <c r="M5492" s="63" t="s">
        <v>244</v>
      </c>
      <c r="N5492" s="63" t="s">
        <v>83</v>
      </c>
      <c r="O5492" s="63" t="s">
        <v>84</v>
      </c>
      <c r="P5492" s="63" t="s">
        <v>46</v>
      </c>
      <c r="Q5492" s="63" t="s">
        <v>85</v>
      </c>
    </row>
    <row r="5493" spans="1:17">
      <c r="A5493" s="63" t="s">
        <v>82</v>
      </c>
      <c r="B5493" s="63" t="s">
        <v>12</v>
      </c>
      <c r="D5493" s="390">
        <v>45505</v>
      </c>
      <c r="E5493" s="63">
        <v>8</v>
      </c>
      <c r="F5493" s="63">
        <v>2024</v>
      </c>
      <c r="G5493" s="391">
        <v>10</v>
      </c>
      <c r="H5493" s="391">
        <v>8.3333333333333329E-2</v>
      </c>
      <c r="I5493" s="391">
        <v>0.83333333333333326</v>
      </c>
      <c r="J5493" s="391">
        <v>0</v>
      </c>
      <c r="K5493" s="63" t="s">
        <v>82</v>
      </c>
      <c r="L5493" s="63" t="s">
        <v>41</v>
      </c>
      <c r="M5493" s="63" t="s">
        <v>244</v>
      </c>
      <c r="N5493" s="63" t="s">
        <v>83</v>
      </c>
      <c r="O5493" s="63" t="s">
        <v>84</v>
      </c>
      <c r="P5493" s="63" t="s">
        <v>46</v>
      </c>
      <c r="Q5493" s="63" t="s">
        <v>85</v>
      </c>
    </row>
    <row r="5494" spans="1:17">
      <c r="A5494" s="63" t="s">
        <v>82</v>
      </c>
      <c r="B5494" s="63" t="s">
        <v>12</v>
      </c>
      <c r="D5494" s="390">
        <v>45536</v>
      </c>
      <c r="E5494" s="63">
        <v>9</v>
      </c>
      <c r="F5494" s="63">
        <v>2024</v>
      </c>
      <c r="G5494" s="391">
        <v>10</v>
      </c>
      <c r="H5494" s="391">
        <v>8.3333333333333329E-2</v>
      </c>
      <c r="J5494" s="391">
        <v>3.15028</v>
      </c>
      <c r="K5494" s="63" t="s">
        <v>82</v>
      </c>
      <c r="L5494" s="63" t="s">
        <v>41</v>
      </c>
      <c r="M5494" s="63" t="s">
        <v>244</v>
      </c>
      <c r="N5494" s="63" t="s">
        <v>83</v>
      </c>
      <c r="O5494" s="63" t="s">
        <v>84</v>
      </c>
      <c r="P5494" s="63" t="s">
        <v>46</v>
      </c>
      <c r="Q5494" s="63" t="s">
        <v>85</v>
      </c>
    </row>
    <row r="5495" spans="1:17">
      <c r="A5495" s="63" t="s">
        <v>82</v>
      </c>
      <c r="B5495" s="63" t="s">
        <v>12</v>
      </c>
      <c r="D5495" s="390">
        <v>45566</v>
      </c>
      <c r="E5495" s="63">
        <v>10</v>
      </c>
      <c r="F5495" s="63">
        <v>2024</v>
      </c>
      <c r="G5495" s="391">
        <v>10</v>
      </c>
      <c r="H5495" s="391">
        <v>9.9999999999999992E-2</v>
      </c>
      <c r="J5495" s="391">
        <v>1.3049999999999999</v>
      </c>
      <c r="K5495" s="63" t="s">
        <v>82</v>
      </c>
      <c r="L5495" s="63" t="s">
        <v>41</v>
      </c>
      <c r="M5495" s="63" t="s">
        <v>244</v>
      </c>
      <c r="N5495" s="63" t="s">
        <v>83</v>
      </c>
      <c r="O5495" s="63" t="s">
        <v>84</v>
      </c>
      <c r="P5495" s="63" t="s">
        <v>46</v>
      </c>
      <c r="Q5495" s="63" t="s">
        <v>85</v>
      </c>
    </row>
    <row r="5496" spans="1:17">
      <c r="A5496" s="63" t="s">
        <v>82</v>
      </c>
      <c r="B5496" s="63" t="s">
        <v>12</v>
      </c>
      <c r="D5496" s="390">
        <v>45597</v>
      </c>
      <c r="E5496" s="63">
        <v>11</v>
      </c>
      <c r="F5496" s="63">
        <v>2024</v>
      </c>
      <c r="G5496" s="391">
        <v>10</v>
      </c>
      <c r="H5496" s="391">
        <v>9.9999999999999992E-2</v>
      </c>
      <c r="J5496" s="391">
        <v>0</v>
      </c>
      <c r="K5496" s="63" t="s">
        <v>82</v>
      </c>
      <c r="L5496" s="63" t="s">
        <v>41</v>
      </c>
      <c r="M5496" s="63" t="s">
        <v>244</v>
      </c>
      <c r="N5496" s="63" t="s">
        <v>83</v>
      </c>
      <c r="O5496" s="63" t="s">
        <v>84</v>
      </c>
      <c r="P5496" s="63" t="s">
        <v>46</v>
      </c>
      <c r="Q5496" s="63" t="s">
        <v>85</v>
      </c>
    </row>
    <row r="5497" spans="1:17">
      <c r="A5497" s="63" t="s">
        <v>82</v>
      </c>
      <c r="B5497" s="63" t="s">
        <v>12</v>
      </c>
      <c r="D5497" s="390">
        <v>45627</v>
      </c>
      <c r="E5497" s="63">
        <v>12</v>
      </c>
      <c r="F5497" s="63">
        <v>2024</v>
      </c>
      <c r="G5497" s="391">
        <v>10</v>
      </c>
      <c r="H5497" s="391">
        <v>9.9999999999999992E-2</v>
      </c>
      <c r="J5497" s="391">
        <v>0</v>
      </c>
      <c r="K5497" s="63" t="s">
        <v>82</v>
      </c>
      <c r="L5497" s="63" t="s">
        <v>41</v>
      </c>
      <c r="M5497" s="63" t="s">
        <v>244</v>
      </c>
      <c r="N5497" s="63" t="s">
        <v>83</v>
      </c>
      <c r="O5497" s="63" t="s">
        <v>84</v>
      </c>
      <c r="P5497" s="63" t="s">
        <v>46</v>
      </c>
      <c r="Q5497" s="63" t="s">
        <v>85</v>
      </c>
    </row>
    <row r="5498" spans="1:17">
      <c r="A5498" s="63" t="s">
        <v>82</v>
      </c>
      <c r="B5498" s="63" t="s">
        <v>15</v>
      </c>
      <c r="D5498" s="390">
        <v>45292</v>
      </c>
      <c r="E5498" s="63">
        <v>1</v>
      </c>
      <c r="F5498" s="63">
        <v>2024</v>
      </c>
      <c r="G5498" s="391">
        <v>5</v>
      </c>
      <c r="H5498" s="391">
        <v>3.4872367136281217E-2</v>
      </c>
      <c r="I5498" s="391">
        <v>0.17436183568140609</v>
      </c>
      <c r="J5498" s="391">
        <v>0</v>
      </c>
      <c r="K5498" s="63" t="s">
        <v>82</v>
      </c>
      <c r="L5498" s="63" t="s">
        <v>41</v>
      </c>
      <c r="M5498" s="63" t="s">
        <v>244</v>
      </c>
      <c r="N5498" s="63" t="s">
        <v>83</v>
      </c>
      <c r="O5498" s="63" t="s">
        <v>84</v>
      </c>
      <c r="P5498" s="63" t="s">
        <v>46</v>
      </c>
      <c r="Q5498" s="63" t="s">
        <v>85</v>
      </c>
    </row>
    <row r="5499" spans="1:17">
      <c r="A5499" s="63" t="s">
        <v>82</v>
      </c>
      <c r="B5499" s="63" t="s">
        <v>15</v>
      </c>
      <c r="D5499" s="390">
        <v>45323</v>
      </c>
      <c r="E5499" s="63">
        <v>2</v>
      </c>
      <c r="F5499" s="63">
        <v>2024</v>
      </c>
      <c r="G5499" s="391">
        <v>5</v>
      </c>
      <c r="H5499" s="391">
        <v>8.2577765378713919E-2</v>
      </c>
      <c r="I5499" s="391">
        <v>0.41288882689356959</v>
      </c>
      <c r="J5499" s="391">
        <v>0</v>
      </c>
      <c r="K5499" s="63" t="s">
        <v>82</v>
      </c>
      <c r="L5499" s="63" t="s">
        <v>41</v>
      </c>
      <c r="M5499" s="63" t="s">
        <v>244</v>
      </c>
      <c r="N5499" s="63" t="s">
        <v>83</v>
      </c>
      <c r="O5499" s="63" t="s">
        <v>84</v>
      </c>
      <c r="P5499" s="63" t="s">
        <v>46</v>
      </c>
      <c r="Q5499" s="63" t="s">
        <v>85</v>
      </c>
    </row>
    <row r="5500" spans="1:17">
      <c r="A5500" s="63" t="s">
        <v>82</v>
      </c>
      <c r="B5500" s="63" t="s">
        <v>15</v>
      </c>
      <c r="D5500" s="390">
        <v>45352</v>
      </c>
      <c r="E5500" s="63">
        <v>3</v>
      </c>
      <c r="F5500" s="63">
        <v>2024</v>
      </c>
      <c r="G5500" s="391">
        <v>5</v>
      </c>
      <c r="H5500" s="391">
        <v>8.2577765378713919E-2</v>
      </c>
      <c r="I5500" s="391">
        <v>0.41288882689356959</v>
      </c>
      <c r="J5500" s="391">
        <v>0</v>
      </c>
      <c r="K5500" s="63" t="s">
        <v>82</v>
      </c>
      <c r="L5500" s="63" t="s">
        <v>41</v>
      </c>
      <c r="M5500" s="63" t="s">
        <v>244</v>
      </c>
      <c r="N5500" s="63" t="s">
        <v>83</v>
      </c>
      <c r="O5500" s="63" t="s">
        <v>84</v>
      </c>
      <c r="P5500" s="63" t="s">
        <v>46</v>
      </c>
      <c r="Q5500" s="63" t="s">
        <v>85</v>
      </c>
    </row>
    <row r="5501" spans="1:17">
      <c r="A5501" s="63" t="s">
        <v>82</v>
      </c>
      <c r="B5501" s="63" t="s">
        <v>15</v>
      </c>
      <c r="D5501" s="390">
        <v>45383</v>
      </c>
      <c r="E5501" s="63">
        <v>4</v>
      </c>
      <c r="F5501" s="63">
        <v>2024</v>
      </c>
      <c r="G5501" s="391">
        <v>5</v>
      </c>
      <c r="H5501" s="391">
        <v>8.3333333333333329E-2</v>
      </c>
      <c r="I5501" s="391">
        <v>0.41666666666666663</v>
      </c>
      <c r="J5501" s="391">
        <v>0</v>
      </c>
      <c r="K5501" s="63" t="s">
        <v>82</v>
      </c>
      <c r="L5501" s="63" t="s">
        <v>41</v>
      </c>
      <c r="M5501" s="63" t="s">
        <v>244</v>
      </c>
      <c r="N5501" s="63" t="s">
        <v>83</v>
      </c>
      <c r="O5501" s="63" t="s">
        <v>84</v>
      </c>
      <c r="P5501" s="63" t="s">
        <v>46</v>
      </c>
      <c r="Q5501" s="63" t="s">
        <v>85</v>
      </c>
    </row>
    <row r="5502" spans="1:17">
      <c r="A5502" s="63" t="s">
        <v>82</v>
      </c>
      <c r="B5502" s="63" t="s">
        <v>15</v>
      </c>
      <c r="D5502" s="390">
        <v>45413</v>
      </c>
      <c r="E5502" s="63">
        <v>5</v>
      </c>
      <c r="F5502" s="63">
        <v>2024</v>
      </c>
      <c r="G5502" s="391">
        <v>5</v>
      </c>
      <c r="H5502" s="391">
        <v>8.3333333333333329E-2</v>
      </c>
      <c r="I5502" s="391">
        <v>0.41666666666666663</v>
      </c>
      <c r="J5502" s="391">
        <v>0</v>
      </c>
      <c r="K5502" s="63" t="s">
        <v>82</v>
      </c>
      <c r="L5502" s="63" t="s">
        <v>41</v>
      </c>
      <c r="M5502" s="63" t="s">
        <v>244</v>
      </c>
      <c r="N5502" s="63" t="s">
        <v>83</v>
      </c>
      <c r="O5502" s="63" t="s">
        <v>84</v>
      </c>
      <c r="P5502" s="63" t="s">
        <v>46</v>
      </c>
      <c r="Q5502" s="63" t="s">
        <v>85</v>
      </c>
    </row>
    <row r="5503" spans="1:17">
      <c r="A5503" s="63" t="s">
        <v>82</v>
      </c>
      <c r="B5503" s="63" t="s">
        <v>15</v>
      </c>
      <c r="D5503" s="390">
        <v>45444</v>
      </c>
      <c r="E5503" s="63">
        <v>6</v>
      </c>
      <c r="F5503" s="63">
        <v>2024</v>
      </c>
      <c r="G5503" s="391">
        <v>5</v>
      </c>
      <c r="H5503" s="391">
        <v>8.3333333333333329E-2</v>
      </c>
      <c r="I5503" s="391">
        <v>0.41666666666666663</v>
      </c>
      <c r="J5503" s="391">
        <v>0</v>
      </c>
      <c r="K5503" s="63" t="s">
        <v>82</v>
      </c>
      <c r="L5503" s="63" t="s">
        <v>41</v>
      </c>
      <c r="M5503" s="63" t="s">
        <v>244</v>
      </c>
      <c r="N5503" s="63" t="s">
        <v>83</v>
      </c>
      <c r="O5503" s="63" t="s">
        <v>84</v>
      </c>
      <c r="P5503" s="63" t="s">
        <v>46</v>
      </c>
      <c r="Q5503" s="63" t="s">
        <v>85</v>
      </c>
    </row>
    <row r="5504" spans="1:17">
      <c r="A5504" s="63" t="s">
        <v>82</v>
      </c>
      <c r="B5504" s="63" t="s">
        <v>15</v>
      </c>
      <c r="D5504" s="390">
        <v>45474</v>
      </c>
      <c r="E5504" s="63">
        <v>7</v>
      </c>
      <c r="F5504" s="63">
        <v>2024</v>
      </c>
      <c r="G5504" s="391">
        <v>5</v>
      </c>
      <c r="H5504" s="391">
        <v>8.3333333333333329E-2</v>
      </c>
      <c r="I5504" s="391">
        <v>0.41666666666666663</v>
      </c>
      <c r="J5504" s="391">
        <v>0</v>
      </c>
      <c r="K5504" s="63" t="s">
        <v>82</v>
      </c>
      <c r="L5504" s="63" t="s">
        <v>41</v>
      </c>
      <c r="M5504" s="63" t="s">
        <v>244</v>
      </c>
      <c r="N5504" s="63" t="s">
        <v>83</v>
      </c>
      <c r="O5504" s="63" t="s">
        <v>84</v>
      </c>
      <c r="P5504" s="63" t="s">
        <v>46</v>
      </c>
      <c r="Q5504" s="63" t="s">
        <v>85</v>
      </c>
    </row>
    <row r="5505" spans="1:17">
      <c r="A5505" s="63" t="s">
        <v>82</v>
      </c>
      <c r="B5505" s="63" t="s">
        <v>15</v>
      </c>
      <c r="D5505" s="390">
        <v>45505</v>
      </c>
      <c r="E5505" s="63">
        <v>8</v>
      </c>
      <c r="F5505" s="63">
        <v>2024</v>
      </c>
      <c r="G5505" s="391">
        <v>5</v>
      </c>
      <c r="H5505" s="391">
        <v>8.3333333333333329E-2</v>
      </c>
      <c r="I5505" s="391">
        <v>0.41666666666666663</v>
      </c>
      <c r="J5505" s="391">
        <v>0</v>
      </c>
      <c r="K5505" s="63" t="s">
        <v>82</v>
      </c>
      <c r="L5505" s="63" t="s">
        <v>41</v>
      </c>
      <c r="M5505" s="63" t="s">
        <v>244</v>
      </c>
      <c r="N5505" s="63" t="s">
        <v>83</v>
      </c>
      <c r="O5505" s="63" t="s">
        <v>84</v>
      </c>
      <c r="P5505" s="63" t="s">
        <v>46</v>
      </c>
      <c r="Q5505" s="63" t="s">
        <v>85</v>
      </c>
    </row>
    <row r="5506" spans="1:17">
      <c r="A5506" s="63" t="s">
        <v>82</v>
      </c>
      <c r="B5506" s="63" t="s">
        <v>15</v>
      </c>
      <c r="D5506" s="390">
        <v>45536</v>
      </c>
      <c r="E5506" s="63">
        <v>9</v>
      </c>
      <c r="F5506" s="63">
        <v>2024</v>
      </c>
      <c r="G5506" s="391">
        <v>5</v>
      </c>
      <c r="H5506" s="391">
        <v>8.3333333333333329E-2</v>
      </c>
      <c r="J5506" s="391">
        <v>0</v>
      </c>
      <c r="K5506" s="63" t="s">
        <v>82</v>
      </c>
      <c r="L5506" s="63" t="s">
        <v>41</v>
      </c>
      <c r="M5506" s="63" t="s">
        <v>244</v>
      </c>
      <c r="N5506" s="63" t="s">
        <v>83</v>
      </c>
      <c r="O5506" s="63" t="s">
        <v>84</v>
      </c>
      <c r="P5506" s="63" t="s">
        <v>46</v>
      </c>
      <c r="Q5506" s="63" t="s">
        <v>85</v>
      </c>
    </row>
    <row r="5507" spans="1:17">
      <c r="A5507" s="63" t="s">
        <v>82</v>
      </c>
      <c r="B5507" s="63" t="s">
        <v>15</v>
      </c>
      <c r="D5507" s="390">
        <v>45566</v>
      </c>
      <c r="E5507" s="63">
        <v>10</v>
      </c>
      <c r="F5507" s="63">
        <v>2024</v>
      </c>
      <c r="G5507" s="391">
        <v>5</v>
      </c>
      <c r="H5507" s="391">
        <v>9.9999999999999992E-2</v>
      </c>
      <c r="J5507" s="391">
        <v>0</v>
      </c>
      <c r="K5507" s="63" t="s">
        <v>82</v>
      </c>
      <c r="L5507" s="63" t="s">
        <v>41</v>
      </c>
      <c r="M5507" s="63" t="s">
        <v>244</v>
      </c>
      <c r="N5507" s="63" t="s">
        <v>83</v>
      </c>
      <c r="O5507" s="63" t="s">
        <v>84</v>
      </c>
      <c r="P5507" s="63" t="s">
        <v>46</v>
      </c>
      <c r="Q5507" s="63" t="s">
        <v>85</v>
      </c>
    </row>
    <row r="5508" spans="1:17">
      <c r="A5508" s="63" t="s">
        <v>82</v>
      </c>
      <c r="B5508" s="63" t="s">
        <v>15</v>
      </c>
      <c r="D5508" s="390">
        <v>45597</v>
      </c>
      <c r="E5508" s="63">
        <v>11</v>
      </c>
      <c r="F5508" s="63">
        <v>2024</v>
      </c>
      <c r="G5508" s="391">
        <v>5</v>
      </c>
      <c r="H5508" s="391">
        <v>9.9999999999999992E-2</v>
      </c>
      <c r="J5508" s="391">
        <v>0</v>
      </c>
      <c r="K5508" s="63" t="s">
        <v>82</v>
      </c>
      <c r="L5508" s="63" t="s">
        <v>41</v>
      </c>
      <c r="M5508" s="63" t="s">
        <v>244</v>
      </c>
      <c r="N5508" s="63" t="s">
        <v>83</v>
      </c>
      <c r="O5508" s="63" t="s">
        <v>84</v>
      </c>
      <c r="P5508" s="63" t="s">
        <v>46</v>
      </c>
      <c r="Q5508" s="63" t="s">
        <v>85</v>
      </c>
    </row>
    <row r="5509" spans="1:17">
      <c r="A5509" s="63" t="s">
        <v>82</v>
      </c>
      <c r="B5509" s="63" t="s">
        <v>15</v>
      </c>
      <c r="D5509" s="390">
        <v>45627</v>
      </c>
      <c r="E5509" s="63">
        <v>12</v>
      </c>
      <c r="F5509" s="63">
        <v>2024</v>
      </c>
      <c r="G5509" s="391">
        <v>5</v>
      </c>
      <c r="H5509" s="391">
        <v>9.9999999999999992E-2</v>
      </c>
      <c r="J5509" s="391">
        <v>0</v>
      </c>
      <c r="K5509" s="63" t="s">
        <v>82</v>
      </c>
      <c r="L5509" s="63" t="s">
        <v>41</v>
      </c>
      <c r="M5509" s="63" t="s">
        <v>244</v>
      </c>
      <c r="N5509" s="63" t="s">
        <v>83</v>
      </c>
      <c r="O5509" s="63" t="s">
        <v>84</v>
      </c>
      <c r="P5509" s="63" t="s">
        <v>46</v>
      </c>
      <c r="Q5509" s="63" t="s">
        <v>85</v>
      </c>
    </row>
    <row r="5510" spans="1:17">
      <c r="A5510" s="63" t="s">
        <v>82</v>
      </c>
      <c r="B5510" s="63" t="s">
        <v>16</v>
      </c>
      <c r="D5510" s="390">
        <v>45292</v>
      </c>
      <c r="E5510" s="63">
        <v>1</v>
      </c>
      <c r="F5510" s="63">
        <v>2024</v>
      </c>
      <c r="G5510" s="391">
        <v>0</v>
      </c>
      <c r="H5510" s="391">
        <v>3.4872367136281217E-2</v>
      </c>
      <c r="I5510" s="391">
        <v>0</v>
      </c>
      <c r="J5510" s="391">
        <v>0</v>
      </c>
      <c r="K5510" s="63" t="s">
        <v>82</v>
      </c>
      <c r="L5510" s="63" t="s">
        <v>41</v>
      </c>
      <c r="M5510" s="63" t="s">
        <v>244</v>
      </c>
      <c r="N5510" s="63" t="s">
        <v>83</v>
      </c>
      <c r="O5510" s="63" t="s">
        <v>84</v>
      </c>
      <c r="P5510" s="63" t="s">
        <v>46</v>
      </c>
      <c r="Q5510" s="63" t="s">
        <v>85</v>
      </c>
    </row>
    <row r="5511" spans="1:17">
      <c r="A5511" s="63" t="s">
        <v>82</v>
      </c>
      <c r="B5511" s="63" t="s">
        <v>16</v>
      </c>
      <c r="D5511" s="390">
        <v>45323</v>
      </c>
      <c r="E5511" s="63">
        <v>2</v>
      </c>
      <c r="F5511" s="63">
        <v>2024</v>
      </c>
      <c r="G5511" s="391">
        <v>0</v>
      </c>
      <c r="H5511" s="391">
        <v>8.2577765378713919E-2</v>
      </c>
      <c r="I5511" s="391">
        <v>0</v>
      </c>
      <c r="J5511" s="391">
        <v>0</v>
      </c>
      <c r="K5511" s="63" t="s">
        <v>82</v>
      </c>
      <c r="L5511" s="63" t="s">
        <v>41</v>
      </c>
      <c r="M5511" s="63" t="s">
        <v>244</v>
      </c>
      <c r="N5511" s="63" t="s">
        <v>83</v>
      </c>
      <c r="O5511" s="63" t="s">
        <v>84</v>
      </c>
      <c r="P5511" s="63" t="s">
        <v>46</v>
      </c>
      <c r="Q5511" s="63" t="s">
        <v>85</v>
      </c>
    </row>
    <row r="5512" spans="1:17">
      <c r="A5512" s="63" t="s">
        <v>82</v>
      </c>
      <c r="B5512" s="63" t="s">
        <v>16</v>
      </c>
      <c r="D5512" s="390">
        <v>45352</v>
      </c>
      <c r="E5512" s="63">
        <v>3</v>
      </c>
      <c r="F5512" s="63">
        <v>2024</v>
      </c>
      <c r="G5512" s="391">
        <v>0</v>
      </c>
      <c r="H5512" s="391">
        <v>8.2577765378713919E-2</v>
      </c>
      <c r="I5512" s="391">
        <v>0</v>
      </c>
      <c r="J5512" s="391">
        <v>0</v>
      </c>
      <c r="K5512" s="63" t="s">
        <v>82</v>
      </c>
      <c r="L5512" s="63" t="s">
        <v>41</v>
      </c>
      <c r="M5512" s="63" t="s">
        <v>244</v>
      </c>
      <c r="N5512" s="63" t="s">
        <v>83</v>
      </c>
      <c r="O5512" s="63" t="s">
        <v>84</v>
      </c>
      <c r="P5512" s="63" t="s">
        <v>46</v>
      </c>
      <c r="Q5512" s="63" t="s">
        <v>85</v>
      </c>
    </row>
    <row r="5513" spans="1:17">
      <c r="A5513" s="63" t="s">
        <v>82</v>
      </c>
      <c r="B5513" s="63" t="s">
        <v>16</v>
      </c>
      <c r="D5513" s="390">
        <v>45383</v>
      </c>
      <c r="E5513" s="63">
        <v>4</v>
      </c>
      <c r="F5513" s="63">
        <v>2024</v>
      </c>
      <c r="G5513" s="391">
        <v>0</v>
      </c>
      <c r="H5513" s="391">
        <v>8.3333333333333329E-2</v>
      </c>
      <c r="I5513" s="391">
        <v>0</v>
      </c>
      <c r="J5513" s="391">
        <v>0</v>
      </c>
      <c r="K5513" s="63" t="s">
        <v>82</v>
      </c>
      <c r="L5513" s="63" t="s">
        <v>41</v>
      </c>
      <c r="M5513" s="63" t="s">
        <v>244</v>
      </c>
      <c r="N5513" s="63" t="s">
        <v>83</v>
      </c>
      <c r="O5513" s="63" t="s">
        <v>84</v>
      </c>
      <c r="P5513" s="63" t="s">
        <v>46</v>
      </c>
      <c r="Q5513" s="63" t="s">
        <v>85</v>
      </c>
    </row>
    <row r="5514" spans="1:17">
      <c r="A5514" s="63" t="s">
        <v>82</v>
      </c>
      <c r="B5514" s="63" t="s">
        <v>16</v>
      </c>
      <c r="D5514" s="390">
        <v>45413</v>
      </c>
      <c r="E5514" s="63">
        <v>5</v>
      </c>
      <c r="F5514" s="63">
        <v>2024</v>
      </c>
      <c r="G5514" s="391">
        <v>0</v>
      </c>
      <c r="H5514" s="391">
        <v>8.3333333333333329E-2</v>
      </c>
      <c r="I5514" s="391">
        <v>0</v>
      </c>
      <c r="J5514" s="391">
        <v>0</v>
      </c>
      <c r="K5514" s="63" t="s">
        <v>82</v>
      </c>
      <c r="L5514" s="63" t="s">
        <v>41</v>
      </c>
      <c r="M5514" s="63" t="s">
        <v>244</v>
      </c>
      <c r="N5514" s="63" t="s">
        <v>83</v>
      </c>
      <c r="O5514" s="63" t="s">
        <v>84</v>
      </c>
      <c r="P5514" s="63" t="s">
        <v>46</v>
      </c>
      <c r="Q5514" s="63" t="s">
        <v>85</v>
      </c>
    </row>
    <row r="5515" spans="1:17">
      <c r="A5515" s="63" t="s">
        <v>82</v>
      </c>
      <c r="B5515" s="63" t="s">
        <v>16</v>
      </c>
      <c r="D5515" s="390">
        <v>45444</v>
      </c>
      <c r="E5515" s="63">
        <v>6</v>
      </c>
      <c r="F5515" s="63">
        <v>2024</v>
      </c>
      <c r="G5515" s="391">
        <v>0</v>
      </c>
      <c r="H5515" s="391">
        <v>8.3333333333333329E-2</v>
      </c>
      <c r="I5515" s="391">
        <v>0</v>
      </c>
      <c r="J5515" s="391">
        <v>15.735000000000001</v>
      </c>
      <c r="K5515" s="63" t="s">
        <v>82</v>
      </c>
      <c r="L5515" s="63" t="s">
        <v>41</v>
      </c>
      <c r="M5515" s="63" t="s">
        <v>244</v>
      </c>
      <c r="N5515" s="63" t="s">
        <v>83</v>
      </c>
      <c r="O5515" s="63" t="s">
        <v>84</v>
      </c>
      <c r="P5515" s="63" t="s">
        <v>46</v>
      </c>
      <c r="Q5515" s="63" t="s">
        <v>85</v>
      </c>
    </row>
    <row r="5516" spans="1:17">
      <c r="A5516" s="63" t="s">
        <v>82</v>
      </c>
      <c r="B5516" s="63" t="s">
        <v>16</v>
      </c>
      <c r="D5516" s="390">
        <v>45474</v>
      </c>
      <c r="E5516" s="63">
        <v>7</v>
      </c>
      <c r="F5516" s="63">
        <v>2024</v>
      </c>
      <c r="G5516" s="391">
        <v>0</v>
      </c>
      <c r="H5516" s="391">
        <v>8.3333333333333329E-2</v>
      </c>
      <c r="I5516" s="391">
        <v>0</v>
      </c>
      <c r="J5516" s="391">
        <v>5.1490113799999992</v>
      </c>
      <c r="K5516" s="63" t="s">
        <v>82</v>
      </c>
      <c r="L5516" s="63" t="s">
        <v>41</v>
      </c>
      <c r="M5516" s="63" t="s">
        <v>244</v>
      </c>
      <c r="N5516" s="63" t="s">
        <v>83</v>
      </c>
      <c r="O5516" s="63" t="s">
        <v>84</v>
      </c>
      <c r="P5516" s="63" t="s">
        <v>46</v>
      </c>
      <c r="Q5516" s="63" t="s">
        <v>85</v>
      </c>
    </row>
    <row r="5517" spans="1:17">
      <c r="A5517" s="63" t="s">
        <v>82</v>
      </c>
      <c r="B5517" s="63" t="s">
        <v>16</v>
      </c>
      <c r="D5517" s="390">
        <v>45505</v>
      </c>
      <c r="E5517" s="63">
        <v>8</v>
      </c>
      <c r="F5517" s="63">
        <v>2024</v>
      </c>
      <c r="G5517" s="391">
        <v>0</v>
      </c>
      <c r="H5517" s="391">
        <v>8.3333333333333329E-2</v>
      </c>
      <c r="I5517" s="391">
        <v>0</v>
      </c>
      <c r="J5517" s="391">
        <v>0</v>
      </c>
      <c r="K5517" s="63" t="s">
        <v>82</v>
      </c>
      <c r="L5517" s="63" t="s">
        <v>41</v>
      </c>
      <c r="M5517" s="63" t="s">
        <v>244</v>
      </c>
      <c r="N5517" s="63" t="s">
        <v>83</v>
      </c>
      <c r="O5517" s="63" t="s">
        <v>84</v>
      </c>
      <c r="P5517" s="63" t="s">
        <v>46</v>
      </c>
      <c r="Q5517" s="63" t="s">
        <v>85</v>
      </c>
    </row>
    <row r="5518" spans="1:17">
      <c r="A5518" s="63" t="s">
        <v>82</v>
      </c>
      <c r="B5518" s="63" t="s">
        <v>16</v>
      </c>
      <c r="D5518" s="390">
        <v>45536</v>
      </c>
      <c r="E5518" s="63">
        <v>9</v>
      </c>
      <c r="F5518" s="63">
        <v>2024</v>
      </c>
      <c r="G5518" s="391">
        <v>0</v>
      </c>
      <c r="H5518" s="391">
        <v>8.3333333333333329E-2</v>
      </c>
      <c r="J5518" s="391">
        <v>0</v>
      </c>
      <c r="K5518" s="63" t="s">
        <v>82</v>
      </c>
      <c r="L5518" s="63" t="s">
        <v>41</v>
      </c>
      <c r="M5518" s="63" t="s">
        <v>244</v>
      </c>
      <c r="N5518" s="63" t="s">
        <v>83</v>
      </c>
      <c r="O5518" s="63" t="s">
        <v>84</v>
      </c>
      <c r="P5518" s="63" t="s">
        <v>46</v>
      </c>
      <c r="Q5518" s="63" t="s">
        <v>85</v>
      </c>
    </row>
    <row r="5519" spans="1:17">
      <c r="A5519" s="63" t="s">
        <v>82</v>
      </c>
      <c r="B5519" s="63" t="s">
        <v>16</v>
      </c>
      <c r="D5519" s="390">
        <v>45566</v>
      </c>
      <c r="E5519" s="63">
        <v>10</v>
      </c>
      <c r="F5519" s="63">
        <v>2024</v>
      </c>
      <c r="G5519" s="391">
        <v>0</v>
      </c>
      <c r="H5519" s="391">
        <v>9.9999999999999992E-2</v>
      </c>
      <c r="J5519" s="391">
        <v>0</v>
      </c>
      <c r="K5519" s="63" t="s">
        <v>82</v>
      </c>
      <c r="L5519" s="63" t="s">
        <v>41</v>
      </c>
      <c r="M5519" s="63" t="s">
        <v>244</v>
      </c>
      <c r="N5519" s="63" t="s">
        <v>83</v>
      </c>
      <c r="O5519" s="63" t="s">
        <v>84</v>
      </c>
      <c r="P5519" s="63" t="s">
        <v>46</v>
      </c>
      <c r="Q5519" s="63" t="s">
        <v>85</v>
      </c>
    </row>
    <row r="5520" spans="1:17">
      <c r="A5520" s="63" t="s">
        <v>82</v>
      </c>
      <c r="B5520" s="63" t="s">
        <v>16</v>
      </c>
      <c r="D5520" s="390">
        <v>45597</v>
      </c>
      <c r="E5520" s="63">
        <v>11</v>
      </c>
      <c r="F5520" s="63">
        <v>2024</v>
      </c>
      <c r="G5520" s="391">
        <v>0</v>
      </c>
      <c r="H5520" s="391">
        <v>9.9999999999999992E-2</v>
      </c>
      <c r="J5520" s="391">
        <v>0</v>
      </c>
      <c r="K5520" s="63" t="s">
        <v>82</v>
      </c>
      <c r="L5520" s="63" t="s">
        <v>41</v>
      </c>
      <c r="M5520" s="63" t="s">
        <v>244</v>
      </c>
      <c r="N5520" s="63" t="s">
        <v>83</v>
      </c>
      <c r="O5520" s="63" t="s">
        <v>84</v>
      </c>
      <c r="P5520" s="63" t="s">
        <v>46</v>
      </c>
      <c r="Q5520" s="63" t="s">
        <v>85</v>
      </c>
    </row>
    <row r="5521" spans="1:17">
      <c r="A5521" s="63" t="s">
        <v>82</v>
      </c>
      <c r="B5521" s="63" t="s">
        <v>16</v>
      </c>
      <c r="D5521" s="390">
        <v>45627</v>
      </c>
      <c r="E5521" s="63">
        <v>12</v>
      </c>
      <c r="F5521" s="63">
        <v>2024</v>
      </c>
      <c r="G5521" s="391">
        <v>0</v>
      </c>
      <c r="H5521" s="391">
        <v>9.9999999999999992E-2</v>
      </c>
      <c r="J5521" s="391">
        <v>0</v>
      </c>
      <c r="K5521" s="63" t="s">
        <v>82</v>
      </c>
      <c r="L5521" s="63" t="s">
        <v>41</v>
      </c>
      <c r="M5521" s="63" t="s">
        <v>244</v>
      </c>
      <c r="N5521" s="63" t="s">
        <v>83</v>
      </c>
      <c r="O5521" s="63" t="s">
        <v>84</v>
      </c>
      <c r="P5521" s="63" t="s">
        <v>46</v>
      </c>
      <c r="Q5521" s="63" t="s">
        <v>85</v>
      </c>
    </row>
    <row r="5522" spans="1:17">
      <c r="A5522" s="63" t="s">
        <v>82</v>
      </c>
      <c r="B5522" s="63" t="s">
        <v>17</v>
      </c>
      <c r="D5522" s="390">
        <v>45292</v>
      </c>
      <c r="E5522" s="63">
        <v>1</v>
      </c>
      <c r="F5522" s="63">
        <v>2024</v>
      </c>
      <c r="G5522" s="391">
        <v>0</v>
      </c>
      <c r="H5522" s="391">
        <v>3.4872367136281217E-2</v>
      </c>
      <c r="I5522" s="391">
        <v>0</v>
      </c>
      <c r="J5522" s="391">
        <v>0</v>
      </c>
      <c r="K5522" s="63" t="s">
        <v>82</v>
      </c>
      <c r="L5522" s="63" t="s">
        <v>41</v>
      </c>
      <c r="M5522" s="63" t="s">
        <v>244</v>
      </c>
      <c r="N5522" s="63" t="s">
        <v>83</v>
      </c>
      <c r="O5522" s="63" t="s">
        <v>84</v>
      </c>
      <c r="P5522" s="63" t="s">
        <v>46</v>
      </c>
      <c r="Q5522" s="63" t="s">
        <v>85</v>
      </c>
    </row>
    <row r="5523" spans="1:17">
      <c r="A5523" s="63" t="s">
        <v>82</v>
      </c>
      <c r="B5523" s="63" t="s">
        <v>17</v>
      </c>
      <c r="D5523" s="390">
        <v>45323</v>
      </c>
      <c r="E5523" s="63">
        <v>2</v>
      </c>
      <c r="F5523" s="63">
        <v>2024</v>
      </c>
      <c r="G5523" s="391">
        <v>0</v>
      </c>
      <c r="H5523" s="391">
        <v>8.2577765378713919E-2</v>
      </c>
      <c r="I5523" s="391">
        <v>0</v>
      </c>
      <c r="J5523" s="391">
        <v>0</v>
      </c>
      <c r="K5523" s="63" t="s">
        <v>82</v>
      </c>
      <c r="L5523" s="63" t="s">
        <v>41</v>
      </c>
      <c r="M5523" s="63" t="s">
        <v>244</v>
      </c>
      <c r="N5523" s="63" t="s">
        <v>83</v>
      </c>
      <c r="O5523" s="63" t="s">
        <v>84</v>
      </c>
      <c r="P5523" s="63" t="s">
        <v>46</v>
      </c>
      <c r="Q5523" s="63" t="s">
        <v>85</v>
      </c>
    </row>
    <row r="5524" spans="1:17">
      <c r="A5524" s="63" t="s">
        <v>82</v>
      </c>
      <c r="B5524" s="63" t="s">
        <v>17</v>
      </c>
      <c r="D5524" s="390">
        <v>45352</v>
      </c>
      <c r="E5524" s="63">
        <v>3</v>
      </c>
      <c r="F5524" s="63">
        <v>2024</v>
      </c>
      <c r="G5524" s="391">
        <v>0</v>
      </c>
      <c r="H5524" s="391">
        <v>8.2577765378713919E-2</v>
      </c>
      <c r="I5524" s="391">
        <v>0</v>
      </c>
      <c r="J5524" s="391">
        <v>0</v>
      </c>
      <c r="K5524" s="63" t="s">
        <v>82</v>
      </c>
      <c r="L5524" s="63" t="s">
        <v>41</v>
      </c>
      <c r="M5524" s="63" t="s">
        <v>244</v>
      </c>
      <c r="N5524" s="63" t="s">
        <v>83</v>
      </c>
      <c r="O5524" s="63" t="s">
        <v>84</v>
      </c>
      <c r="P5524" s="63" t="s">
        <v>46</v>
      </c>
      <c r="Q5524" s="63" t="s">
        <v>85</v>
      </c>
    </row>
    <row r="5525" spans="1:17">
      <c r="A5525" s="63" t="s">
        <v>82</v>
      </c>
      <c r="B5525" s="63" t="s">
        <v>17</v>
      </c>
      <c r="D5525" s="390">
        <v>45383</v>
      </c>
      <c r="E5525" s="63">
        <v>4</v>
      </c>
      <c r="F5525" s="63">
        <v>2024</v>
      </c>
      <c r="G5525" s="391">
        <v>0</v>
      </c>
      <c r="H5525" s="391">
        <v>8.3333333333333329E-2</v>
      </c>
      <c r="I5525" s="391">
        <v>0</v>
      </c>
      <c r="J5525" s="391">
        <v>0</v>
      </c>
      <c r="K5525" s="63" t="s">
        <v>82</v>
      </c>
      <c r="L5525" s="63" t="s">
        <v>41</v>
      </c>
      <c r="M5525" s="63" t="s">
        <v>244</v>
      </c>
      <c r="N5525" s="63" t="s">
        <v>83</v>
      </c>
      <c r="O5525" s="63" t="s">
        <v>84</v>
      </c>
      <c r="P5525" s="63" t="s">
        <v>46</v>
      </c>
      <c r="Q5525" s="63" t="s">
        <v>85</v>
      </c>
    </row>
    <row r="5526" spans="1:17">
      <c r="A5526" s="63" t="s">
        <v>82</v>
      </c>
      <c r="B5526" s="63" t="s">
        <v>17</v>
      </c>
      <c r="D5526" s="390">
        <v>45413</v>
      </c>
      <c r="E5526" s="63">
        <v>5</v>
      </c>
      <c r="F5526" s="63">
        <v>2024</v>
      </c>
      <c r="G5526" s="391">
        <v>0</v>
      </c>
      <c r="H5526" s="391">
        <v>8.3333333333333329E-2</v>
      </c>
      <c r="I5526" s="391">
        <v>0</v>
      </c>
      <c r="J5526" s="391">
        <v>0</v>
      </c>
      <c r="K5526" s="63" t="s">
        <v>82</v>
      </c>
      <c r="L5526" s="63" t="s">
        <v>41</v>
      </c>
      <c r="M5526" s="63" t="s">
        <v>244</v>
      </c>
      <c r="N5526" s="63" t="s">
        <v>83</v>
      </c>
      <c r="O5526" s="63" t="s">
        <v>84</v>
      </c>
      <c r="P5526" s="63" t="s">
        <v>46</v>
      </c>
      <c r="Q5526" s="63" t="s">
        <v>85</v>
      </c>
    </row>
    <row r="5527" spans="1:17">
      <c r="A5527" s="63" t="s">
        <v>82</v>
      </c>
      <c r="B5527" s="63" t="s">
        <v>17</v>
      </c>
      <c r="D5527" s="390">
        <v>45444</v>
      </c>
      <c r="E5527" s="63">
        <v>6</v>
      </c>
      <c r="F5527" s="63">
        <v>2024</v>
      </c>
      <c r="G5527" s="391">
        <v>0</v>
      </c>
      <c r="H5527" s="391">
        <v>8.3333333333333329E-2</v>
      </c>
      <c r="I5527" s="391">
        <v>0</v>
      </c>
      <c r="J5527" s="391">
        <v>0</v>
      </c>
      <c r="K5527" s="63" t="s">
        <v>82</v>
      </c>
      <c r="L5527" s="63" t="s">
        <v>41</v>
      </c>
      <c r="M5527" s="63" t="s">
        <v>244</v>
      </c>
      <c r="N5527" s="63" t="s">
        <v>83</v>
      </c>
      <c r="O5527" s="63" t="s">
        <v>84</v>
      </c>
      <c r="P5527" s="63" t="s">
        <v>46</v>
      </c>
      <c r="Q5527" s="63" t="s">
        <v>85</v>
      </c>
    </row>
    <row r="5528" spans="1:17">
      <c r="A5528" s="63" t="s">
        <v>82</v>
      </c>
      <c r="B5528" s="63" t="s">
        <v>17</v>
      </c>
      <c r="D5528" s="390">
        <v>45474</v>
      </c>
      <c r="E5528" s="63">
        <v>7</v>
      </c>
      <c r="F5528" s="63">
        <v>2024</v>
      </c>
      <c r="G5528" s="391">
        <v>0</v>
      </c>
      <c r="H5528" s="391">
        <v>8.3333333333333329E-2</v>
      </c>
      <c r="I5528" s="391">
        <v>0</v>
      </c>
      <c r="J5528" s="391">
        <v>0</v>
      </c>
      <c r="K5528" s="63" t="s">
        <v>82</v>
      </c>
      <c r="L5528" s="63" t="s">
        <v>41</v>
      </c>
      <c r="M5528" s="63" t="s">
        <v>244</v>
      </c>
      <c r="N5528" s="63" t="s">
        <v>83</v>
      </c>
      <c r="O5528" s="63" t="s">
        <v>84</v>
      </c>
      <c r="P5528" s="63" t="s">
        <v>46</v>
      </c>
      <c r="Q5528" s="63" t="s">
        <v>85</v>
      </c>
    </row>
    <row r="5529" spans="1:17">
      <c r="A5529" s="63" t="s">
        <v>82</v>
      </c>
      <c r="B5529" s="63" t="s">
        <v>17</v>
      </c>
      <c r="D5529" s="390">
        <v>45505</v>
      </c>
      <c r="E5529" s="63">
        <v>8</v>
      </c>
      <c r="F5529" s="63">
        <v>2024</v>
      </c>
      <c r="G5529" s="391">
        <v>0</v>
      </c>
      <c r="H5529" s="391">
        <v>8.3333333333333329E-2</v>
      </c>
      <c r="I5529" s="391">
        <v>0</v>
      </c>
      <c r="J5529" s="391">
        <v>0</v>
      </c>
      <c r="K5529" s="63" t="s">
        <v>82</v>
      </c>
      <c r="L5529" s="63" t="s">
        <v>41</v>
      </c>
      <c r="M5529" s="63" t="s">
        <v>244</v>
      </c>
      <c r="N5529" s="63" t="s">
        <v>83</v>
      </c>
      <c r="O5529" s="63" t="s">
        <v>84</v>
      </c>
      <c r="P5529" s="63" t="s">
        <v>46</v>
      </c>
      <c r="Q5529" s="63" t="s">
        <v>85</v>
      </c>
    </row>
    <row r="5530" spans="1:17">
      <c r="A5530" s="63" t="s">
        <v>82</v>
      </c>
      <c r="B5530" s="63" t="s">
        <v>17</v>
      </c>
      <c r="D5530" s="390">
        <v>45536</v>
      </c>
      <c r="E5530" s="63">
        <v>9</v>
      </c>
      <c r="F5530" s="63">
        <v>2024</v>
      </c>
      <c r="G5530" s="391">
        <v>0</v>
      </c>
      <c r="H5530" s="391">
        <v>8.3333333333333329E-2</v>
      </c>
      <c r="J5530" s="391">
        <v>0</v>
      </c>
      <c r="K5530" s="63" t="s">
        <v>82</v>
      </c>
      <c r="L5530" s="63" t="s">
        <v>41</v>
      </c>
      <c r="M5530" s="63" t="s">
        <v>244</v>
      </c>
      <c r="N5530" s="63" t="s">
        <v>83</v>
      </c>
      <c r="O5530" s="63" t="s">
        <v>84</v>
      </c>
      <c r="P5530" s="63" t="s">
        <v>46</v>
      </c>
      <c r="Q5530" s="63" t="s">
        <v>85</v>
      </c>
    </row>
    <row r="5531" spans="1:17">
      <c r="A5531" s="63" t="s">
        <v>82</v>
      </c>
      <c r="B5531" s="63" t="s">
        <v>17</v>
      </c>
      <c r="D5531" s="390">
        <v>45566</v>
      </c>
      <c r="E5531" s="63">
        <v>10</v>
      </c>
      <c r="F5531" s="63">
        <v>2024</v>
      </c>
      <c r="G5531" s="391">
        <v>0</v>
      </c>
      <c r="H5531" s="391">
        <v>9.9999999999999992E-2</v>
      </c>
      <c r="J5531" s="391">
        <v>0</v>
      </c>
      <c r="K5531" s="63" t="s">
        <v>82</v>
      </c>
      <c r="L5531" s="63" t="s">
        <v>41</v>
      </c>
      <c r="M5531" s="63" t="s">
        <v>244</v>
      </c>
      <c r="N5531" s="63" t="s">
        <v>83</v>
      </c>
      <c r="O5531" s="63" t="s">
        <v>84</v>
      </c>
      <c r="P5531" s="63" t="s">
        <v>46</v>
      </c>
      <c r="Q5531" s="63" t="s">
        <v>85</v>
      </c>
    </row>
    <row r="5532" spans="1:17">
      <c r="A5532" s="63" t="s">
        <v>82</v>
      </c>
      <c r="B5532" s="63" t="s">
        <v>17</v>
      </c>
      <c r="D5532" s="390">
        <v>45597</v>
      </c>
      <c r="E5532" s="63">
        <v>11</v>
      </c>
      <c r="F5532" s="63">
        <v>2024</v>
      </c>
      <c r="G5532" s="391">
        <v>0</v>
      </c>
      <c r="H5532" s="391">
        <v>9.9999999999999992E-2</v>
      </c>
      <c r="J5532" s="391">
        <v>0</v>
      </c>
      <c r="K5532" s="63" t="s">
        <v>82</v>
      </c>
      <c r="L5532" s="63" t="s">
        <v>41</v>
      </c>
      <c r="M5532" s="63" t="s">
        <v>244</v>
      </c>
      <c r="N5532" s="63" t="s">
        <v>83</v>
      </c>
      <c r="O5532" s="63" t="s">
        <v>84</v>
      </c>
      <c r="P5532" s="63" t="s">
        <v>46</v>
      </c>
      <c r="Q5532" s="63" t="s">
        <v>85</v>
      </c>
    </row>
    <row r="5533" spans="1:17">
      <c r="A5533" s="63" t="s">
        <v>82</v>
      </c>
      <c r="B5533" s="63" t="s">
        <v>17</v>
      </c>
      <c r="D5533" s="390">
        <v>45627</v>
      </c>
      <c r="E5533" s="63">
        <v>12</v>
      </c>
      <c r="F5533" s="63">
        <v>2024</v>
      </c>
      <c r="G5533" s="391">
        <v>0</v>
      </c>
      <c r="H5533" s="391">
        <v>9.9999999999999992E-2</v>
      </c>
      <c r="J5533" s="391">
        <v>0</v>
      </c>
      <c r="K5533" s="63" t="s">
        <v>82</v>
      </c>
      <c r="L5533" s="63" t="s">
        <v>41</v>
      </c>
      <c r="M5533" s="63" t="s">
        <v>244</v>
      </c>
      <c r="N5533" s="63" t="s">
        <v>83</v>
      </c>
      <c r="O5533" s="63" t="s">
        <v>84</v>
      </c>
      <c r="P5533" s="63" t="s">
        <v>46</v>
      </c>
      <c r="Q5533" s="63" t="s">
        <v>85</v>
      </c>
    </row>
    <row r="5534" spans="1:17">
      <c r="A5534" s="63" t="s">
        <v>82</v>
      </c>
      <c r="B5534" s="63" t="s">
        <v>132</v>
      </c>
      <c r="D5534" s="390">
        <v>45292</v>
      </c>
      <c r="E5534" s="63">
        <v>1</v>
      </c>
      <c r="F5534" s="63">
        <v>2024</v>
      </c>
      <c r="G5534" s="391">
        <v>10</v>
      </c>
      <c r="H5534" s="391">
        <v>3.4872367136281217E-2</v>
      </c>
      <c r="I5534" s="391">
        <v>0.34872367136281218</v>
      </c>
      <c r="J5534" s="391">
        <v>0</v>
      </c>
      <c r="K5534" s="63" t="s">
        <v>82</v>
      </c>
      <c r="L5534" s="63" t="s">
        <v>41</v>
      </c>
      <c r="M5534" s="63" t="s">
        <v>244</v>
      </c>
      <c r="N5534" s="63" t="s">
        <v>83</v>
      </c>
      <c r="O5534" s="63" t="s">
        <v>84</v>
      </c>
      <c r="P5534" s="63" t="s">
        <v>46</v>
      </c>
      <c r="Q5534" s="63" t="s">
        <v>85</v>
      </c>
    </row>
    <row r="5535" spans="1:17">
      <c r="A5535" s="63" t="s">
        <v>82</v>
      </c>
      <c r="B5535" s="63" t="s">
        <v>132</v>
      </c>
      <c r="D5535" s="390">
        <v>45323</v>
      </c>
      <c r="E5535" s="63">
        <v>2</v>
      </c>
      <c r="F5535" s="63">
        <v>2024</v>
      </c>
      <c r="G5535" s="391">
        <v>10</v>
      </c>
      <c r="H5535" s="391">
        <v>8.2577765378713919E-2</v>
      </c>
      <c r="I5535" s="391">
        <v>0.82577765378713919</v>
      </c>
      <c r="J5535" s="391">
        <v>0</v>
      </c>
      <c r="K5535" s="63" t="s">
        <v>82</v>
      </c>
      <c r="L5535" s="63" t="s">
        <v>41</v>
      </c>
      <c r="M5535" s="63" t="s">
        <v>244</v>
      </c>
      <c r="N5535" s="63" t="s">
        <v>83</v>
      </c>
      <c r="O5535" s="63" t="s">
        <v>84</v>
      </c>
      <c r="P5535" s="63" t="s">
        <v>46</v>
      </c>
      <c r="Q5535" s="63" t="s">
        <v>85</v>
      </c>
    </row>
    <row r="5536" spans="1:17">
      <c r="A5536" s="63" t="s">
        <v>82</v>
      </c>
      <c r="B5536" s="63" t="s">
        <v>132</v>
      </c>
      <c r="D5536" s="390">
        <v>45352</v>
      </c>
      <c r="E5536" s="63">
        <v>3</v>
      </c>
      <c r="F5536" s="63">
        <v>2024</v>
      </c>
      <c r="G5536" s="391">
        <v>10</v>
      </c>
      <c r="H5536" s="391">
        <v>8.2577765378713919E-2</v>
      </c>
      <c r="I5536" s="391">
        <v>0.82577765378713919</v>
      </c>
      <c r="J5536" s="391">
        <v>0</v>
      </c>
      <c r="K5536" s="63" t="s">
        <v>82</v>
      </c>
      <c r="L5536" s="63" t="s">
        <v>41</v>
      </c>
      <c r="M5536" s="63" t="s">
        <v>244</v>
      </c>
      <c r="N5536" s="63" t="s">
        <v>83</v>
      </c>
      <c r="O5536" s="63" t="s">
        <v>84</v>
      </c>
      <c r="P5536" s="63" t="s">
        <v>46</v>
      </c>
      <c r="Q5536" s="63" t="s">
        <v>85</v>
      </c>
    </row>
    <row r="5537" spans="1:17">
      <c r="A5537" s="63" t="s">
        <v>82</v>
      </c>
      <c r="B5537" s="63" t="s">
        <v>132</v>
      </c>
      <c r="D5537" s="390">
        <v>45383</v>
      </c>
      <c r="E5537" s="63">
        <v>4</v>
      </c>
      <c r="F5537" s="63">
        <v>2024</v>
      </c>
      <c r="G5537" s="391">
        <v>10</v>
      </c>
      <c r="H5537" s="391">
        <v>8.3333333333333329E-2</v>
      </c>
      <c r="I5537" s="391">
        <v>0.83333333333333326</v>
      </c>
      <c r="J5537" s="391">
        <v>0</v>
      </c>
      <c r="K5537" s="63" t="s">
        <v>82</v>
      </c>
      <c r="L5537" s="63" t="s">
        <v>41</v>
      </c>
      <c r="M5537" s="63" t="s">
        <v>244</v>
      </c>
      <c r="N5537" s="63" t="s">
        <v>83</v>
      </c>
      <c r="O5537" s="63" t="s">
        <v>84</v>
      </c>
      <c r="P5537" s="63" t="s">
        <v>46</v>
      </c>
      <c r="Q5537" s="63" t="s">
        <v>85</v>
      </c>
    </row>
    <row r="5538" spans="1:17">
      <c r="A5538" s="63" t="s">
        <v>82</v>
      </c>
      <c r="B5538" s="63" t="s">
        <v>132</v>
      </c>
      <c r="D5538" s="390">
        <v>45413</v>
      </c>
      <c r="E5538" s="63">
        <v>5</v>
      </c>
      <c r="F5538" s="63">
        <v>2024</v>
      </c>
      <c r="G5538" s="391">
        <v>10</v>
      </c>
      <c r="H5538" s="391">
        <v>8.3333333333333329E-2</v>
      </c>
      <c r="I5538" s="391">
        <v>0.83333333333333326</v>
      </c>
      <c r="J5538" s="391">
        <v>0</v>
      </c>
      <c r="K5538" s="63" t="s">
        <v>82</v>
      </c>
      <c r="L5538" s="63" t="s">
        <v>41</v>
      </c>
      <c r="M5538" s="63" t="s">
        <v>244</v>
      </c>
      <c r="N5538" s="63" t="s">
        <v>83</v>
      </c>
      <c r="O5538" s="63" t="s">
        <v>84</v>
      </c>
      <c r="P5538" s="63" t="s">
        <v>46</v>
      </c>
      <c r="Q5538" s="63" t="s">
        <v>85</v>
      </c>
    </row>
    <row r="5539" spans="1:17">
      <c r="A5539" s="63" t="s">
        <v>82</v>
      </c>
      <c r="B5539" s="63" t="s">
        <v>132</v>
      </c>
      <c r="D5539" s="390">
        <v>45444</v>
      </c>
      <c r="E5539" s="63">
        <v>6</v>
      </c>
      <c r="F5539" s="63">
        <v>2024</v>
      </c>
      <c r="G5539" s="391">
        <v>10</v>
      </c>
      <c r="H5539" s="391">
        <v>8.3333333333333329E-2</v>
      </c>
      <c r="I5539" s="391">
        <v>0.83333333333333326</v>
      </c>
      <c r="J5539" s="391">
        <v>0</v>
      </c>
      <c r="K5539" s="63" t="s">
        <v>82</v>
      </c>
      <c r="L5539" s="63" t="s">
        <v>41</v>
      </c>
      <c r="M5539" s="63" t="s">
        <v>244</v>
      </c>
      <c r="N5539" s="63" t="s">
        <v>83</v>
      </c>
      <c r="O5539" s="63" t="s">
        <v>84</v>
      </c>
      <c r="P5539" s="63" t="s">
        <v>46</v>
      </c>
      <c r="Q5539" s="63" t="s">
        <v>85</v>
      </c>
    </row>
    <row r="5540" spans="1:17">
      <c r="A5540" s="63" t="s">
        <v>82</v>
      </c>
      <c r="B5540" s="63" t="s">
        <v>132</v>
      </c>
      <c r="D5540" s="390">
        <v>45474</v>
      </c>
      <c r="E5540" s="63">
        <v>7</v>
      </c>
      <c r="F5540" s="63">
        <v>2024</v>
      </c>
      <c r="G5540" s="391">
        <v>10</v>
      </c>
      <c r="H5540" s="391">
        <v>8.3333333333333329E-2</v>
      </c>
      <c r="I5540" s="391">
        <v>0.83333333333333326</v>
      </c>
      <c r="J5540" s="391">
        <v>0</v>
      </c>
      <c r="K5540" s="63" t="s">
        <v>82</v>
      </c>
      <c r="L5540" s="63" t="s">
        <v>41</v>
      </c>
      <c r="M5540" s="63" t="s">
        <v>244</v>
      </c>
      <c r="N5540" s="63" t="s">
        <v>83</v>
      </c>
      <c r="O5540" s="63" t="s">
        <v>84</v>
      </c>
      <c r="P5540" s="63" t="s">
        <v>46</v>
      </c>
      <c r="Q5540" s="63" t="s">
        <v>85</v>
      </c>
    </row>
    <row r="5541" spans="1:17">
      <c r="A5541" s="63" t="s">
        <v>82</v>
      </c>
      <c r="B5541" s="63" t="s">
        <v>132</v>
      </c>
      <c r="D5541" s="390">
        <v>45505</v>
      </c>
      <c r="E5541" s="63">
        <v>8</v>
      </c>
      <c r="F5541" s="63">
        <v>2024</v>
      </c>
      <c r="G5541" s="391">
        <v>10</v>
      </c>
      <c r="H5541" s="391">
        <v>8.3333333333333329E-2</v>
      </c>
      <c r="I5541" s="391">
        <v>0.83333333333333326</v>
      </c>
      <c r="J5541" s="391">
        <v>0</v>
      </c>
      <c r="K5541" s="63" t="s">
        <v>82</v>
      </c>
      <c r="L5541" s="63" t="s">
        <v>41</v>
      </c>
      <c r="M5541" s="63" t="s">
        <v>244</v>
      </c>
      <c r="N5541" s="63" t="s">
        <v>83</v>
      </c>
      <c r="O5541" s="63" t="s">
        <v>84</v>
      </c>
      <c r="P5541" s="63" t="s">
        <v>46</v>
      </c>
      <c r="Q5541" s="63" t="s">
        <v>85</v>
      </c>
    </row>
    <row r="5542" spans="1:17">
      <c r="A5542" s="63" t="s">
        <v>82</v>
      </c>
      <c r="B5542" s="63" t="s">
        <v>132</v>
      </c>
      <c r="D5542" s="390">
        <v>45536</v>
      </c>
      <c r="E5542" s="63">
        <v>9</v>
      </c>
      <c r="F5542" s="63">
        <v>2024</v>
      </c>
      <c r="G5542" s="391">
        <v>10</v>
      </c>
      <c r="H5542" s="391">
        <v>8.3333333333333329E-2</v>
      </c>
      <c r="J5542" s="391">
        <v>2.6812000000000005</v>
      </c>
      <c r="K5542" s="63" t="s">
        <v>82</v>
      </c>
      <c r="L5542" s="63" t="s">
        <v>41</v>
      </c>
      <c r="M5542" s="63" t="s">
        <v>244</v>
      </c>
      <c r="N5542" s="63" t="s">
        <v>83</v>
      </c>
      <c r="O5542" s="63" t="s">
        <v>84</v>
      </c>
      <c r="P5542" s="63" t="s">
        <v>46</v>
      </c>
      <c r="Q5542" s="63" t="s">
        <v>85</v>
      </c>
    </row>
    <row r="5543" spans="1:17">
      <c r="A5543" s="63" t="s">
        <v>82</v>
      </c>
      <c r="B5543" s="63" t="s">
        <v>132</v>
      </c>
      <c r="D5543" s="390">
        <v>45566</v>
      </c>
      <c r="E5543" s="63">
        <v>10</v>
      </c>
      <c r="F5543" s="63">
        <v>2024</v>
      </c>
      <c r="G5543" s="391">
        <v>10</v>
      </c>
      <c r="H5543" s="391">
        <v>9.9999999999999992E-2</v>
      </c>
      <c r="J5543" s="391">
        <v>3.1569999999999996</v>
      </c>
      <c r="K5543" s="63" t="s">
        <v>82</v>
      </c>
      <c r="L5543" s="63" t="s">
        <v>41</v>
      </c>
      <c r="M5543" s="63" t="s">
        <v>244</v>
      </c>
      <c r="N5543" s="63" t="s">
        <v>83</v>
      </c>
      <c r="O5543" s="63" t="s">
        <v>84</v>
      </c>
      <c r="P5543" s="63" t="s">
        <v>46</v>
      </c>
      <c r="Q5543" s="63" t="s">
        <v>85</v>
      </c>
    </row>
    <row r="5544" spans="1:17">
      <c r="A5544" s="63" t="s">
        <v>82</v>
      </c>
      <c r="B5544" s="63" t="s">
        <v>132</v>
      </c>
      <c r="D5544" s="390">
        <v>45597</v>
      </c>
      <c r="E5544" s="63">
        <v>11</v>
      </c>
      <c r="F5544" s="63">
        <v>2024</v>
      </c>
      <c r="G5544" s="391">
        <v>10</v>
      </c>
      <c r="H5544" s="391">
        <v>9.9999999999999992E-2</v>
      </c>
      <c r="J5544" s="391">
        <v>0</v>
      </c>
      <c r="K5544" s="63" t="s">
        <v>82</v>
      </c>
      <c r="L5544" s="63" t="s">
        <v>41</v>
      </c>
      <c r="M5544" s="63" t="s">
        <v>244</v>
      </c>
      <c r="N5544" s="63" t="s">
        <v>83</v>
      </c>
      <c r="O5544" s="63" t="s">
        <v>84</v>
      </c>
      <c r="P5544" s="63" t="s">
        <v>46</v>
      </c>
      <c r="Q5544" s="63" t="s">
        <v>85</v>
      </c>
    </row>
    <row r="5545" spans="1:17">
      <c r="A5545" s="63" t="s">
        <v>82</v>
      </c>
      <c r="B5545" s="63" t="s">
        <v>132</v>
      </c>
      <c r="D5545" s="390">
        <v>45627</v>
      </c>
      <c r="E5545" s="63">
        <v>12</v>
      </c>
      <c r="F5545" s="63">
        <v>2024</v>
      </c>
      <c r="G5545" s="391">
        <v>10</v>
      </c>
      <c r="H5545" s="391">
        <v>9.9999999999999992E-2</v>
      </c>
      <c r="J5545" s="391">
        <v>0</v>
      </c>
      <c r="K5545" s="63" t="s">
        <v>82</v>
      </c>
      <c r="L5545" s="63" t="s">
        <v>41</v>
      </c>
      <c r="M5545" s="63" t="s">
        <v>244</v>
      </c>
      <c r="N5545" s="63" t="s">
        <v>83</v>
      </c>
      <c r="O5545" s="63" t="s">
        <v>84</v>
      </c>
      <c r="P5545" s="63" t="s">
        <v>46</v>
      </c>
      <c r="Q5545" s="63" t="s">
        <v>85</v>
      </c>
    </row>
    <row r="5546" spans="1:17">
      <c r="A5546" s="63" t="s">
        <v>82</v>
      </c>
      <c r="B5546" s="63" t="s">
        <v>13</v>
      </c>
      <c r="D5546" s="390">
        <v>45292</v>
      </c>
      <c r="E5546" s="63">
        <v>1</v>
      </c>
      <c r="F5546" s="63">
        <v>2024</v>
      </c>
      <c r="G5546" s="391">
        <v>0</v>
      </c>
      <c r="H5546" s="391">
        <v>3.4872367136281217E-2</v>
      </c>
      <c r="I5546" s="391">
        <v>0</v>
      </c>
      <c r="J5546" s="391">
        <v>0</v>
      </c>
      <c r="K5546" s="63" t="s">
        <v>82</v>
      </c>
      <c r="L5546" s="63" t="s">
        <v>41</v>
      </c>
      <c r="M5546" s="63" t="s">
        <v>244</v>
      </c>
      <c r="N5546" s="63" t="s">
        <v>83</v>
      </c>
      <c r="O5546" s="63" t="s">
        <v>84</v>
      </c>
      <c r="P5546" s="63" t="s">
        <v>46</v>
      </c>
      <c r="Q5546" s="63" t="s">
        <v>85</v>
      </c>
    </row>
    <row r="5547" spans="1:17">
      <c r="A5547" s="63" t="s">
        <v>82</v>
      </c>
      <c r="B5547" s="63" t="s">
        <v>13</v>
      </c>
      <c r="D5547" s="390">
        <v>45323</v>
      </c>
      <c r="E5547" s="63">
        <v>2</v>
      </c>
      <c r="F5547" s="63">
        <v>2024</v>
      </c>
      <c r="G5547" s="391">
        <v>0</v>
      </c>
      <c r="H5547" s="391">
        <v>8.2577765378713919E-2</v>
      </c>
      <c r="I5547" s="391">
        <v>0</v>
      </c>
      <c r="J5547" s="391">
        <v>0</v>
      </c>
      <c r="K5547" s="63" t="s">
        <v>82</v>
      </c>
      <c r="L5547" s="63" t="s">
        <v>41</v>
      </c>
      <c r="M5547" s="63" t="s">
        <v>244</v>
      </c>
      <c r="N5547" s="63" t="s">
        <v>83</v>
      </c>
      <c r="O5547" s="63" t="s">
        <v>84</v>
      </c>
      <c r="P5547" s="63" t="s">
        <v>46</v>
      </c>
      <c r="Q5547" s="63" t="s">
        <v>85</v>
      </c>
    </row>
    <row r="5548" spans="1:17">
      <c r="A5548" s="63" t="s">
        <v>82</v>
      </c>
      <c r="B5548" s="63" t="s">
        <v>13</v>
      </c>
      <c r="D5548" s="390">
        <v>45352</v>
      </c>
      <c r="E5548" s="63">
        <v>3</v>
      </c>
      <c r="F5548" s="63">
        <v>2024</v>
      </c>
      <c r="G5548" s="391">
        <v>0</v>
      </c>
      <c r="H5548" s="391">
        <v>8.2577765378713919E-2</v>
      </c>
      <c r="I5548" s="391">
        <v>0</v>
      </c>
      <c r="J5548" s="391">
        <v>0</v>
      </c>
      <c r="K5548" s="63" t="s">
        <v>82</v>
      </c>
      <c r="L5548" s="63" t="s">
        <v>41</v>
      </c>
      <c r="M5548" s="63" t="s">
        <v>244</v>
      </c>
      <c r="N5548" s="63" t="s">
        <v>83</v>
      </c>
      <c r="O5548" s="63" t="s">
        <v>84</v>
      </c>
      <c r="P5548" s="63" t="s">
        <v>46</v>
      </c>
      <c r="Q5548" s="63" t="s">
        <v>85</v>
      </c>
    </row>
    <row r="5549" spans="1:17">
      <c r="A5549" s="63" t="s">
        <v>82</v>
      </c>
      <c r="B5549" s="63" t="s">
        <v>13</v>
      </c>
      <c r="D5549" s="390">
        <v>45383</v>
      </c>
      <c r="E5549" s="63">
        <v>4</v>
      </c>
      <c r="F5549" s="63">
        <v>2024</v>
      </c>
      <c r="G5549" s="391">
        <v>0</v>
      </c>
      <c r="H5549" s="391">
        <v>8.3333333333333329E-2</v>
      </c>
      <c r="I5549" s="391">
        <v>0</v>
      </c>
      <c r="J5549" s="391">
        <v>0</v>
      </c>
      <c r="K5549" s="63" t="s">
        <v>82</v>
      </c>
      <c r="L5549" s="63" t="s">
        <v>41</v>
      </c>
      <c r="M5549" s="63" t="s">
        <v>244</v>
      </c>
      <c r="N5549" s="63" t="s">
        <v>83</v>
      </c>
      <c r="O5549" s="63" t="s">
        <v>84</v>
      </c>
      <c r="P5549" s="63" t="s">
        <v>46</v>
      </c>
      <c r="Q5549" s="63" t="s">
        <v>85</v>
      </c>
    </row>
    <row r="5550" spans="1:17">
      <c r="A5550" s="63" t="s">
        <v>82</v>
      </c>
      <c r="B5550" s="63" t="s">
        <v>13</v>
      </c>
      <c r="D5550" s="390">
        <v>45413</v>
      </c>
      <c r="E5550" s="63">
        <v>5</v>
      </c>
      <c r="F5550" s="63">
        <v>2024</v>
      </c>
      <c r="G5550" s="391">
        <v>0</v>
      </c>
      <c r="H5550" s="391">
        <v>8.3333333333333329E-2</v>
      </c>
      <c r="I5550" s="391">
        <v>0</v>
      </c>
      <c r="J5550" s="391">
        <v>0</v>
      </c>
      <c r="K5550" s="63" t="s">
        <v>82</v>
      </c>
      <c r="L5550" s="63" t="s">
        <v>41</v>
      </c>
      <c r="M5550" s="63" t="s">
        <v>244</v>
      </c>
      <c r="N5550" s="63" t="s">
        <v>83</v>
      </c>
      <c r="O5550" s="63" t="s">
        <v>84</v>
      </c>
      <c r="P5550" s="63" t="s">
        <v>46</v>
      </c>
      <c r="Q5550" s="63" t="s">
        <v>85</v>
      </c>
    </row>
    <row r="5551" spans="1:17">
      <c r="A5551" s="63" t="s">
        <v>82</v>
      </c>
      <c r="B5551" s="63" t="s">
        <v>13</v>
      </c>
      <c r="D5551" s="390">
        <v>45444</v>
      </c>
      <c r="E5551" s="63">
        <v>6</v>
      </c>
      <c r="F5551" s="63">
        <v>2024</v>
      </c>
      <c r="G5551" s="391">
        <v>0</v>
      </c>
      <c r="H5551" s="391">
        <v>8.3333333333333329E-2</v>
      </c>
      <c r="I5551" s="391">
        <v>0</v>
      </c>
      <c r="J5551" s="391">
        <v>0</v>
      </c>
      <c r="K5551" s="63" t="s">
        <v>82</v>
      </c>
      <c r="L5551" s="63" t="s">
        <v>41</v>
      </c>
      <c r="M5551" s="63" t="s">
        <v>244</v>
      </c>
      <c r="N5551" s="63" t="s">
        <v>83</v>
      </c>
      <c r="O5551" s="63" t="s">
        <v>84</v>
      </c>
      <c r="P5551" s="63" t="s">
        <v>46</v>
      </c>
      <c r="Q5551" s="63" t="s">
        <v>85</v>
      </c>
    </row>
    <row r="5552" spans="1:17">
      <c r="A5552" s="63" t="s">
        <v>82</v>
      </c>
      <c r="B5552" s="63" t="s">
        <v>13</v>
      </c>
      <c r="D5552" s="390">
        <v>45474</v>
      </c>
      <c r="E5552" s="63">
        <v>7</v>
      </c>
      <c r="F5552" s="63">
        <v>2024</v>
      </c>
      <c r="G5552" s="391">
        <v>0</v>
      </c>
      <c r="H5552" s="391">
        <v>8.3333333333333329E-2</v>
      </c>
      <c r="I5552" s="391">
        <v>0</v>
      </c>
      <c r="J5552" s="391">
        <v>0</v>
      </c>
      <c r="K5552" s="63" t="s">
        <v>82</v>
      </c>
      <c r="L5552" s="63" t="s">
        <v>41</v>
      </c>
      <c r="M5552" s="63" t="s">
        <v>244</v>
      </c>
      <c r="N5552" s="63" t="s">
        <v>83</v>
      </c>
      <c r="O5552" s="63" t="s">
        <v>84</v>
      </c>
      <c r="P5552" s="63" t="s">
        <v>46</v>
      </c>
      <c r="Q5552" s="63" t="s">
        <v>85</v>
      </c>
    </row>
    <row r="5553" spans="1:17">
      <c r="A5553" s="63" t="s">
        <v>82</v>
      </c>
      <c r="B5553" s="63" t="s">
        <v>13</v>
      </c>
      <c r="D5553" s="390">
        <v>45505</v>
      </c>
      <c r="E5553" s="63">
        <v>8</v>
      </c>
      <c r="F5553" s="63">
        <v>2024</v>
      </c>
      <c r="G5553" s="391">
        <v>0</v>
      </c>
      <c r="H5553" s="391">
        <v>8.3333333333333329E-2</v>
      </c>
      <c r="I5553" s="391">
        <v>0</v>
      </c>
      <c r="J5553" s="391">
        <v>0</v>
      </c>
      <c r="K5553" s="63" t="s">
        <v>82</v>
      </c>
      <c r="L5553" s="63" t="s">
        <v>41</v>
      </c>
      <c r="M5553" s="63" t="s">
        <v>244</v>
      </c>
      <c r="N5553" s="63" t="s">
        <v>83</v>
      </c>
      <c r="O5553" s="63" t="s">
        <v>84</v>
      </c>
      <c r="P5553" s="63" t="s">
        <v>46</v>
      </c>
      <c r="Q5553" s="63" t="s">
        <v>85</v>
      </c>
    </row>
    <row r="5554" spans="1:17">
      <c r="A5554" s="63" t="s">
        <v>82</v>
      </c>
      <c r="B5554" s="63" t="s">
        <v>13</v>
      </c>
      <c r="D5554" s="390">
        <v>45536</v>
      </c>
      <c r="E5554" s="63">
        <v>9</v>
      </c>
      <c r="F5554" s="63">
        <v>2024</v>
      </c>
      <c r="G5554" s="391">
        <v>0</v>
      </c>
      <c r="H5554" s="391">
        <v>8.3333333333333329E-2</v>
      </c>
      <c r="J5554" s="391">
        <v>0</v>
      </c>
      <c r="K5554" s="63" t="s">
        <v>82</v>
      </c>
      <c r="L5554" s="63" t="s">
        <v>41</v>
      </c>
      <c r="M5554" s="63" t="s">
        <v>244</v>
      </c>
      <c r="N5554" s="63" t="s">
        <v>83</v>
      </c>
      <c r="O5554" s="63" t="s">
        <v>84</v>
      </c>
      <c r="P5554" s="63" t="s">
        <v>46</v>
      </c>
      <c r="Q5554" s="63" t="s">
        <v>85</v>
      </c>
    </row>
    <row r="5555" spans="1:17">
      <c r="A5555" s="63" t="s">
        <v>82</v>
      </c>
      <c r="B5555" s="63" t="s">
        <v>13</v>
      </c>
      <c r="D5555" s="390">
        <v>45566</v>
      </c>
      <c r="E5555" s="63">
        <v>10</v>
      </c>
      <c r="F5555" s="63">
        <v>2024</v>
      </c>
      <c r="G5555" s="391">
        <v>0</v>
      </c>
      <c r="H5555" s="391">
        <v>9.9999999999999992E-2</v>
      </c>
      <c r="J5555" s="391">
        <v>0</v>
      </c>
      <c r="K5555" s="63" t="s">
        <v>82</v>
      </c>
      <c r="L5555" s="63" t="s">
        <v>41</v>
      </c>
      <c r="M5555" s="63" t="s">
        <v>244</v>
      </c>
      <c r="N5555" s="63" t="s">
        <v>83</v>
      </c>
      <c r="O5555" s="63" t="s">
        <v>84</v>
      </c>
      <c r="P5555" s="63" t="s">
        <v>46</v>
      </c>
      <c r="Q5555" s="63" t="s">
        <v>85</v>
      </c>
    </row>
    <row r="5556" spans="1:17">
      <c r="A5556" s="63" t="s">
        <v>82</v>
      </c>
      <c r="B5556" s="63" t="s">
        <v>13</v>
      </c>
      <c r="D5556" s="390">
        <v>45597</v>
      </c>
      <c r="E5556" s="63">
        <v>11</v>
      </c>
      <c r="F5556" s="63">
        <v>2024</v>
      </c>
      <c r="G5556" s="391">
        <v>0</v>
      </c>
      <c r="H5556" s="391">
        <v>9.9999999999999992E-2</v>
      </c>
      <c r="J5556" s="391">
        <v>0</v>
      </c>
      <c r="K5556" s="63" t="s">
        <v>82</v>
      </c>
      <c r="L5556" s="63" t="s">
        <v>41</v>
      </c>
      <c r="M5556" s="63" t="s">
        <v>244</v>
      </c>
      <c r="N5556" s="63" t="s">
        <v>83</v>
      </c>
      <c r="O5556" s="63" t="s">
        <v>84</v>
      </c>
      <c r="P5556" s="63" t="s">
        <v>46</v>
      </c>
      <c r="Q5556" s="63" t="s">
        <v>85</v>
      </c>
    </row>
    <row r="5557" spans="1:17">
      <c r="A5557" s="63" t="s">
        <v>82</v>
      </c>
      <c r="B5557" s="63" t="s">
        <v>13</v>
      </c>
      <c r="D5557" s="390">
        <v>45627</v>
      </c>
      <c r="E5557" s="63">
        <v>12</v>
      </c>
      <c r="F5557" s="63">
        <v>2024</v>
      </c>
      <c r="G5557" s="391">
        <v>0</v>
      </c>
      <c r="H5557" s="391">
        <v>9.9999999999999992E-2</v>
      </c>
      <c r="J5557" s="391">
        <v>0</v>
      </c>
      <c r="K5557" s="63" t="s">
        <v>82</v>
      </c>
      <c r="L5557" s="63" t="s">
        <v>41</v>
      </c>
      <c r="M5557" s="63" t="s">
        <v>244</v>
      </c>
      <c r="N5557" s="63" t="s">
        <v>83</v>
      </c>
      <c r="O5557" s="63" t="s">
        <v>84</v>
      </c>
      <c r="P5557" s="63" t="s">
        <v>46</v>
      </c>
      <c r="Q5557" s="63" t="s">
        <v>85</v>
      </c>
    </row>
    <row r="5558" spans="1:17">
      <c r="A5558" s="63" t="s">
        <v>82</v>
      </c>
      <c r="B5558" s="63" t="s">
        <v>14</v>
      </c>
      <c r="D5558" s="390">
        <v>45292</v>
      </c>
      <c r="E5558" s="63">
        <v>1</v>
      </c>
      <c r="F5558" s="63">
        <v>2024</v>
      </c>
      <c r="G5558" s="391">
        <v>0</v>
      </c>
      <c r="H5558" s="391">
        <v>3.4872367136281217E-2</v>
      </c>
      <c r="I5558" s="391">
        <v>0</v>
      </c>
      <c r="J5558" s="391">
        <v>0</v>
      </c>
      <c r="K5558" s="63" t="s">
        <v>82</v>
      </c>
      <c r="L5558" s="63" t="s">
        <v>41</v>
      </c>
      <c r="M5558" s="63" t="s">
        <v>244</v>
      </c>
      <c r="N5558" s="63" t="s">
        <v>83</v>
      </c>
      <c r="O5558" s="63" t="s">
        <v>84</v>
      </c>
      <c r="P5558" s="63" t="s">
        <v>46</v>
      </c>
      <c r="Q5558" s="63" t="s">
        <v>85</v>
      </c>
    </row>
    <row r="5559" spans="1:17">
      <c r="A5559" s="63" t="s">
        <v>82</v>
      </c>
      <c r="B5559" s="63" t="s">
        <v>14</v>
      </c>
      <c r="D5559" s="390">
        <v>45323</v>
      </c>
      <c r="E5559" s="63">
        <v>2</v>
      </c>
      <c r="F5559" s="63">
        <v>2024</v>
      </c>
      <c r="G5559" s="391">
        <v>0</v>
      </c>
      <c r="H5559" s="391">
        <v>8.2577765378713919E-2</v>
      </c>
      <c r="I5559" s="391">
        <v>0</v>
      </c>
      <c r="J5559" s="391">
        <v>0</v>
      </c>
      <c r="K5559" s="63" t="s">
        <v>82</v>
      </c>
      <c r="L5559" s="63" t="s">
        <v>41</v>
      </c>
      <c r="M5559" s="63" t="s">
        <v>244</v>
      </c>
      <c r="N5559" s="63" t="s">
        <v>83</v>
      </c>
      <c r="O5559" s="63" t="s">
        <v>84</v>
      </c>
      <c r="P5559" s="63" t="s">
        <v>46</v>
      </c>
      <c r="Q5559" s="63" t="s">
        <v>85</v>
      </c>
    </row>
    <row r="5560" spans="1:17">
      <c r="A5560" s="63" t="s">
        <v>82</v>
      </c>
      <c r="B5560" s="63" t="s">
        <v>14</v>
      </c>
      <c r="D5560" s="390">
        <v>45352</v>
      </c>
      <c r="E5560" s="63">
        <v>3</v>
      </c>
      <c r="F5560" s="63">
        <v>2024</v>
      </c>
      <c r="G5560" s="391">
        <v>0</v>
      </c>
      <c r="H5560" s="391">
        <v>8.2577765378713919E-2</v>
      </c>
      <c r="I5560" s="391">
        <v>0</v>
      </c>
      <c r="J5560" s="391">
        <v>0</v>
      </c>
      <c r="K5560" s="63" t="s">
        <v>82</v>
      </c>
      <c r="L5560" s="63" t="s">
        <v>41</v>
      </c>
      <c r="M5560" s="63" t="s">
        <v>244</v>
      </c>
      <c r="N5560" s="63" t="s">
        <v>83</v>
      </c>
      <c r="O5560" s="63" t="s">
        <v>84</v>
      </c>
      <c r="P5560" s="63" t="s">
        <v>46</v>
      </c>
      <c r="Q5560" s="63" t="s">
        <v>85</v>
      </c>
    </row>
    <row r="5561" spans="1:17">
      <c r="A5561" s="63" t="s">
        <v>82</v>
      </c>
      <c r="B5561" s="63" t="s">
        <v>14</v>
      </c>
      <c r="D5561" s="390">
        <v>45383</v>
      </c>
      <c r="E5561" s="63">
        <v>4</v>
      </c>
      <c r="F5561" s="63">
        <v>2024</v>
      </c>
      <c r="G5561" s="391">
        <v>0</v>
      </c>
      <c r="H5561" s="391">
        <v>8.3333333333333329E-2</v>
      </c>
      <c r="I5561" s="391">
        <v>0</v>
      </c>
      <c r="J5561" s="391">
        <v>0</v>
      </c>
      <c r="K5561" s="63" t="s">
        <v>82</v>
      </c>
      <c r="L5561" s="63" t="s">
        <v>41</v>
      </c>
      <c r="M5561" s="63" t="s">
        <v>244</v>
      </c>
      <c r="N5561" s="63" t="s">
        <v>83</v>
      </c>
      <c r="O5561" s="63" t="s">
        <v>84</v>
      </c>
      <c r="P5561" s="63" t="s">
        <v>46</v>
      </c>
      <c r="Q5561" s="63" t="s">
        <v>85</v>
      </c>
    </row>
    <row r="5562" spans="1:17">
      <c r="A5562" s="63" t="s">
        <v>82</v>
      </c>
      <c r="B5562" s="63" t="s">
        <v>14</v>
      </c>
      <c r="D5562" s="390">
        <v>45413</v>
      </c>
      <c r="E5562" s="63">
        <v>5</v>
      </c>
      <c r="F5562" s="63">
        <v>2024</v>
      </c>
      <c r="G5562" s="391">
        <v>0</v>
      </c>
      <c r="H5562" s="391">
        <v>8.3333333333333329E-2</v>
      </c>
      <c r="I5562" s="391">
        <v>0</v>
      </c>
      <c r="J5562" s="391">
        <v>0</v>
      </c>
      <c r="K5562" s="63" t="s">
        <v>82</v>
      </c>
      <c r="L5562" s="63" t="s">
        <v>41</v>
      </c>
      <c r="M5562" s="63" t="s">
        <v>244</v>
      </c>
      <c r="N5562" s="63" t="s">
        <v>83</v>
      </c>
      <c r="O5562" s="63" t="s">
        <v>84</v>
      </c>
      <c r="P5562" s="63" t="s">
        <v>46</v>
      </c>
      <c r="Q5562" s="63" t="s">
        <v>85</v>
      </c>
    </row>
    <row r="5563" spans="1:17">
      <c r="A5563" s="63" t="s">
        <v>82</v>
      </c>
      <c r="B5563" s="63" t="s">
        <v>14</v>
      </c>
      <c r="D5563" s="390">
        <v>45444</v>
      </c>
      <c r="E5563" s="63">
        <v>6</v>
      </c>
      <c r="F5563" s="63">
        <v>2024</v>
      </c>
      <c r="G5563" s="391">
        <v>0</v>
      </c>
      <c r="H5563" s="391">
        <v>8.3333333333333329E-2</v>
      </c>
      <c r="I5563" s="391">
        <v>0</v>
      </c>
      <c r="J5563" s="391">
        <v>0</v>
      </c>
      <c r="K5563" s="63" t="s">
        <v>82</v>
      </c>
      <c r="L5563" s="63" t="s">
        <v>41</v>
      </c>
      <c r="M5563" s="63" t="s">
        <v>244</v>
      </c>
      <c r="N5563" s="63" t="s">
        <v>83</v>
      </c>
      <c r="O5563" s="63" t="s">
        <v>84</v>
      </c>
      <c r="P5563" s="63" t="s">
        <v>46</v>
      </c>
      <c r="Q5563" s="63" t="s">
        <v>85</v>
      </c>
    </row>
    <row r="5564" spans="1:17">
      <c r="A5564" s="63" t="s">
        <v>82</v>
      </c>
      <c r="B5564" s="63" t="s">
        <v>14</v>
      </c>
      <c r="D5564" s="390">
        <v>45474</v>
      </c>
      <c r="E5564" s="63">
        <v>7</v>
      </c>
      <c r="F5564" s="63">
        <v>2024</v>
      </c>
      <c r="G5564" s="391">
        <v>0</v>
      </c>
      <c r="H5564" s="391">
        <v>8.3333333333333329E-2</v>
      </c>
      <c r="I5564" s="391">
        <v>0</v>
      </c>
      <c r="J5564" s="391">
        <v>0</v>
      </c>
      <c r="K5564" s="63" t="s">
        <v>82</v>
      </c>
      <c r="L5564" s="63" t="s">
        <v>41</v>
      </c>
      <c r="M5564" s="63" t="s">
        <v>244</v>
      </c>
      <c r="N5564" s="63" t="s">
        <v>83</v>
      </c>
      <c r="O5564" s="63" t="s">
        <v>84</v>
      </c>
      <c r="P5564" s="63" t="s">
        <v>46</v>
      </c>
      <c r="Q5564" s="63" t="s">
        <v>85</v>
      </c>
    </row>
    <row r="5565" spans="1:17">
      <c r="A5565" s="63" t="s">
        <v>82</v>
      </c>
      <c r="B5565" s="63" t="s">
        <v>14</v>
      </c>
      <c r="D5565" s="390">
        <v>45505</v>
      </c>
      <c r="E5565" s="63">
        <v>8</v>
      </c>
      <c r="F5565" s="63">
        <v>2024</v>
      </c>
      <c r="G5565" s="391">
        <v>0</v>
      </c>
      <c r="H5565" s="391">
        <v>8.3333333333333329E-2</v>
      </c>
      <c r="I5565" s="391">
        <v>0</v>
      </c>
      <c r="J5565" s="391">
        <v>0</v>
      </c>
      <c r="K5565" s="63" t="s">
        <v>82</v>
      </c>
      <c r="L5565" s="63" t="s">
        <v>41</v>
      </c>
      <c r="M5565" s="63" t="s">
        <v>244</v>
      </c>
      <c r="N5565" s="63" t="s">
        <v>83</v>
      </c>
      <c r="O5565" s="63" t="s">
        <v>84</v>
      </c>
      <c r="P5565" s="63" t="s">
        <v>46</v>
      </c>
      <c r="Q5565" s="63" t="s">
        <v>85</v>
      </c>
    </row>
    <row r="5566" spans="1:17">
      <c r="A5566" s="63" t="s">
        <v>82</v>
      </c>
      <c r="B5566" s="63" t="s">
        <v>14</v>
      </c>
      <c r="D5566" s="390">
        <v>45536</v>
      </c>
      <c r="E5566" s="63">
        <v>9</v>
      </c>
      <c r="F5566" s="63">
        <v>2024</v>
      </c>
      <c r="G5566" s="391">
        <v>0</v>
      </c>
      <c r="H5566" s="391">
        <v>8.3333333333333329E-2</v>
      </c>
      <c r="J5566" s="391">
        <v>0</v>
      </c>
      <c r="K5566" s="63" t="s">
        <v>82</v>
      </c>
      <c r="L5566" s="63" t="s">
        <v>41</v>
      </c>
      <c r="M5566" s="63" t="s">
        <v>244</v>
      </c>
      <c r="N5566" s="63" t="s">
        <v>83</v>
      </c>
      <c r="O5566" s="63" t="s">
        <v>84</v>
      </c>
      <c r="P5566" s="63" t="s">
        <v>46</v>
      </c>
      <c r="Q5566" s="63" t="s">
        <v>85</v>
      </c>
    </row>
    <row r="5567" spans="1:17">
      <c r="A5567" s="63" t="s">
        <v>82</v>
      </c>
      <c r="B5567" s="63" t="s">
        <v>14</v>
      </c>
      <c r="D5567" s="390">
        <v>45566</v>
      </c>
      <c r="E5567" s="63">
        <v>10</v>
      </c>
      <c r="F5567" s="63">
        <v>2024</v>
      </c>
      <c r="G5567" s="391">
        <v>0</v>
      </c>
      <c r="H5567" s="391">
        <v>9.9999999999999992E-2</v>
      </c>
      <c r="J5567" s="391">
        <v>0</v>
      </c>
      <c r="K5567" s="63" t="s">
        <v>82</v>
      </c>
      <c r="L5567" s="63" t="s">
        <v>41</v>
      </c>
      <c r="M5567" s="63" t="s">
        <v>244</v>
      </c>
      <c r="N5567" s="63" t="s">
        <v>83</v>
      </c>
      <c r="O5567" s="63" t="s">
        <v>84</v>
      </c>
      <c r="P5567" s="63" t="s">
        <v>46</v>
      </c>
      <c r="Q5567" s="63" t="s">
        <v>85</v>
      </c>
    </row>
    <row r="5568" spans="1:17">
      <c r="A5568" s="63" t="s">
        <v>82</v>
      </c>
      <c r="B5568" s="63" t="s">
        <v>14</v>
      </c>
      <c r="D5568" s="390">
        <v>45597</v>
      </c>
      <c r="E5568" s="63">
        <v>11</v>
      </c>
      <c r="F5568" s="63">
        <v>2024</v>
      </c>
      <c r="G5568" s="391">
        <v>0</v>
      </c>
      <c r="H5568" s="391">
        <v>9.9999999999999992E-2</v>
      </c>
      <c r="J5568" s="391">
        <v>0</v>
      </c>
      <c r="K5568" s="63" t="s">
        <v>82</v>
      </c>
      <c r="L5568" s="63" t="s">
        <v>41</v>
      </c>
      <c r="M5568" s="63" t="s">
        <v>244</v>
      </c>
      <c r="N5568" s="63" t="s">
        <v>83</v>
      </c>
      <c r="O5568" s="63" t="s">
        <v>84</v>
      </c>
      <c r="P5568" s="63" t="s">
        <v>46</v>
      </c>
      <c r="Q5568" s="63" t="s">
        <v>85</v>
      </c>
    </row>
    <row r="5569" spans="1:17">
      <c r="A5569" s="63" t="s">
        <v>82</v>
      </c>
      <c r="B5569" s="63" t="s">
        <v>14</v>
      </c>
      <c r="D5569" s="390">
        <v>45627</v>
      </c>
      <c r="E5569" s="63">
        <v>12</v>
      </c>
      <c r="F5569" s="63">
        <v>2024</v>
      </c>
      <c r="G5569" s="391">
        <v>0</v>
      </c>
      <c r="H5569" s="391">
        <v>9.9999999999999992E-2</v>
      </c>
      <c r="J5569" s="391">
        <v>0</v>
      </c>
      <c r="K5569" s="63" t="s">
        <v>82</v>
      </c>
      <c r="L5569" s="63" t="s">
        <v>41</v>
      </c>
      <c r="M5569" s="63" t="s">
        <v>244</v>
      </c>
      <c r="N5569" s="63" t="s">
        <v>83</v>
      </c>
      <c r="O5569" s="63" t="s">
        <v>84</v>
      </c>
      <c r="P5569" s="63" t="s">
        <v>46</v>
      </c>
      <c r="Q5569" s="63" t="s">
        <v>85</v>
      </c>
    </row>
    <row r="5570" spans="1:17">
      <c r="A5570" s="63" t="s">
        <v>351</v>
      </c>
      <c r="B5570" s="63" t="s">
        <v>142</v>
      </c>
      <c r="C5570" s="63" t="s">
        <v>7</v>
      </c>
      <c r="D5570" s="390">
        <v>45292</v>
      </c>
      <c r="E5570" s="63">
        <v>1</v>
      </c>
      <c r="F5570" s="63">
        <v>2024</v>
      </c>
      <c r="G5570" s="391">
        <v>29.807692307692307</v>
      </c>
      <c r="H5570" s="391">
        <v>3.4872367136281217E-2</v>
      </c>
      <c r="I5570" s="391">
        <v>1.0394647896391516</v>
      </c>
      <c r="J5570" s="391">
        <v>0</v>
      </c>
      <c r="K5570" s="63" t="s">
        <v>351</v>
      </c>
      <c r="L5570" s="63" t="s">
        <v>86</v>
      </c>
      <c r="M5570" s="63" t="s">
        <v>244</v>
      </c>
      <c r="N5570" s="63" t="s">
        <v>62</v>
      </c>
      <c r="O5570" s="63" t="s">
        <v>88</v>
      </c>
      <c r="P5570" s="63" t="s">
        <v>90</v>
      </c>
      <c r="Q5570" s="63" t="s">
        <v>89</v>
      </c>
    </row>
    <row r="5571" spans="1:17">
      <c r="A5571" s="63" t="s">
        <v>351</v>
      </c>
      <c r="B5571" s="63" t="s">
        <v>142</v>
      </c>
      <c r="C5571" s="63" t="s">
        <v>7</v>
      </c>
      <c r="D5571" s="390">
        <v>45323</v>
      </c>
      <c r="E5571" s="63">
        <v>2</v>
      </c>
      <c r="F5571" s="63">
        <v>2024</v>
      </c>
      <c r="G5571" s="391">
        <v>29.807692307692307</v>
      </c>
      <c r="H5571" s="391">
        <v>8.2577765378713919E-2</v>
      </c>
      <c r="I5571" s="391">
        <v>2.4614526218655111</v>
      </c>
      <c r="J5571" s="391">
        <v>0</v>
      </c>
      <c r="K5571" s="63" t="s">
        <v>351</v>
      </c>
      <c r="L5571" s="63" t="s">
        <v>86</v>
      </c>
      <c r="M5571" s="63" t="s">
        <v>244</v>
      </c>
      <c r="N5571" s="63" t="s">
        <v>62</v>
      </c>
      <c r="O5571" s="63" t="s">
        <v>88</v>
      </c>
      <c r="P5571" s="63" t="s">
        <v>90</v>
      </c>
      <c r="Q5571" s="63" t="s">
        <v>89</v>
      </c>
    </row>
    <row r="5572" spans="1:17">
      <c r="A5572" s="63" t="s">
        <v>351</v>
      </c>
      <c r="B5572" s="63" t="s">
        <v>142</v>
      </c>
      <c r="C5572" s="63" t="s">
        <v>7</v>
      </c>
      <c r="D5572" s="390">
        <v>45352</v>
      </c>
      <c r="E5572" s="63">
        <v>3</v>
      </c>
      <c r="F5572" s="63">
        <v>2024</v>
      </c>
      <c r="G5572" s="391">
        <v>29.807692307692307</v>
      </c>
      <c r="H5572" s="391">
        <v>8.2577765378713919E-2</v>
      </c>
      <c r="I5572" s="391">
        <v>2.4614526218655111</v>
      </c>
      <c r="J5572" s="391">
        <v>11.35</v>
      </c>
      <c r="K5572" s="63" t="s">
        <v>351</v>
      </c>
      <c r="L5572" s="63" t="s">
        <v>86</v>
      </c>
      <c r="M5572" s="63" t="s">
        <v>244</v>
      </c>
      <c r="N5572" s="63" t="s">
        <v>62</v>
      </c>
      <c r="O5572" s="63" t="s">
        <v>88</v>
      </c>
      <c r="P5572" s="63" t="s">
        <v>90</v>
      </c>
      <c r="Q5572" s="63" t="s">
        <v>89</v>
      </c>
    </row>
    <row r="5573" spans="1:17">
      <c r="A5573" s="63" t="s">
        <v>351</v>
      </c>
      <c r="B5573" s="63" t="s">
        <v>142</v>
      </c>
      <c r="C5573" s="63" t="s">
        <v>7</v>
      </c>
      <c r="D5573" s="390">
        <v>45383</v>
      </c>
      <c r="E5573" s="63">
        <v>4</v>
      </c>
      <c r="F5573" s="63">
        <v>2024</v>
      </c>
      <c r="G5573" s="391">
        <v>29.807692307692307</v>
      </c>
      <c r="H5573" s="391">
        <v>8.3333333333333329E-2</v>
      </c>
      <c r="I5573" s="391">
        <v>2.4839743589743586</v>
      </c>
      <c r="J5573" s="391">
        <v>0</v>
      </c>
      <c r="K5573" s="63" t="s">
        <v>351</v>
      </c>
      <c r="L5573" s="63" t="s">
        <v>86</v>
      </c>
      <c r="M5573" s="63" t="s">
        <v>244</v>
      </c>
      <c r="N5573" s="63" t="s">
        <v>62</v>
      </c>
      <c r="O5573" s="63" t="s">
        <v>88</v>
      </c>
      <c r="P5573" s="63" t="s">
        <v>90</v>
      </c>
      <c r="Q5573" s="63" t="s">
        <v>89</v>
      </c>
    </row>
    <row r="5574" spans="1:17">
      <c r="A5574" s="63" t="s">
        <v>351</v>
      </c>
      <c r="B5574" s="63" t="s">
        <v>142</v>
      </c>
      <c r="C5574" s="63" t="s">
        <v>7</v>
      </c>
      <c r="D5574" s="390">
        <v>45413</v>
      </c>
      <c r="E5574" s="63">
        <v>5</v>
      </c>
      <c r="F5574" s="63">
        <v>2024</v>
      </c>
      <c r="G5574" s="391">
        <v>29.807692307692307</v>
      </c>
      <c r="H5574" s="391">
        <v>8.3333333333333329E-2</v>
      </c>
      <c r="I5574" s="391">
        <v>2.4839743589743586</v>
      </c>
      <c r="J5574" s="391">
        <v>3.5468354201864201</v>
      </c>
      <c r="K5574" s="63" t="s">
        <v>351</v>
      </c>
      <c r="L5574" s="63" t="s">
        <v>86</v>
      </c>
      <c r="M5574" s="63" t="s">
        <v>244</v>
      </c>
      <c r="N5574" s="63" t="s">
        <v>62</v>
      </c>
      <c r="O5574" s="63" t="s">
        <v>88</v>
      </c>
      <c r="P5574" s="63" t="s">
        <v>90</v>
      </c>
      <c r="Q5574" s="63" t="s">
        <v>89</v>
      </c>
    </row>
    <row r="5575" spans="1:17">
      <c r="A5575" s="63" t="s">
        <v>351</v>
      </c>
      <c r="B5575" s="63" t="s">
        <v>142</v>
      </c>
      <c r="C5575" s="63" t="s">
        <v>7</v>
      </c>
      <c r="D5575" s="390">
        <v>45444</v>
      </c>
      <c r="E5575" s="63">
        <v>6</v>
      </c>
      <c r="F5575" s="63">
        <v>2024</v>
      </c>
      <c r="G5575" s="391">
        <v>29.807692307692307</v>
      </c>
      <c r="H5575" s="391">
        <v>8.3333333333333329E-2</v>
      </c>
      <c r="I5575" s="391">
        <v>2.4839743589743586</v>
      </c>
      <c r="J5575" s="391">
        <v>0</v>
      </c>
      <c r="K5575" s="63" t="s">
        <v>351</v>
      </c>
      <c r="L5575" s="63" t="s">
        <v>86</v>
      </c>
      <c r="M5575" s="63" t="s">
        <v>244</v>
      </c>
      <c r="N5575" s="63" t="s">
        <v>62</v>
      </c>
      <c r="O5575" s="63" t="s">
        <v>88</v>
      </c>
      <c r="P5575" s="63" t="s">
        <v>90</v>
      </c>
      <c r="Q5575" s="63" t="s">
        <v>89</v>
      </c>
    </row>
    <row r="5576" spans="1:17">
      <c r="A5576" s="63" t="s">
        <v>351</v>
      </c>
      <c r="B5576" s="63" t="s">
        <v>142</v>
      </c>
      <c r="C5576" s="63" t="s">
        <v>7</v>
      </c>
      <c r="D5576" s="390">
        <v>45474</v>
      </c>
      <c r="E5576" s="63">
        <v>7</v>
      </c>
      <c r="F5576" s="63">
        <v>2024</v>
      </c>
      <c r="G5576" s="391">
        <v>29.807692307692307</v>
      </c>
      <c r="H5576" s="391">
        <v>8.3333333333333329E-2</v>
      </c>
      <c r="I5576" s="391">
        <v>2.4839743589743586</v>
      </c>
      <c r="J5576" s="391">
        <v>0</v>
      </c>
      <c r="K5576" s="63" t="s">
        <v>351</v>
      </c>
      <c r="L5576" s="63" t="s">
        <v>86</v>
      </c>
      <c r="M5576" s="63" t="s">
        <v>244</v>
      </c>
      <c r="N5576" s="63" t="s">
        <v>62</v>
      </c>
      <c r="O5576" s="63" t="s">
        <v>88</v>
      </c>
      <c r="P5576" s="63" t="s">
        <v>90</v>
      </c>
      <c r="Q5576" s="63" t="s">
        <v>89</v>
      </c>
    </row>
    <row r="5577" spans="1:17">
      <c r="A5577" s="63" t="s">
        <v>351</v>
      </c>
      <c r="B5577" s="63" t="s">
        <v>142</v>
      </c>
      <c r="C5577" s="63" t="s">
        <v>7</v>
      </c>
      <c r="D5577" s="390">
        <v>45505</v>
      </c>
      <c r="E5577" s="63">
        <v>8</v>
      </c>
      <c r="F5577" s="63">
        <v>2024</v>
      </c>
      <c r="G5577" s="391">
        <v>29.807692307692307</v>
      </c>
      <c r="H5577" s="391">
        <v>8.3333333333333329E-2</v>
      </c>
      <c r="I5577" s="391">
        <v>2.4839743589743586</v>
      </c>
      <c r="J5577" s="391">
        <v>1.1800000000000002</v>
      </c>
      <c r="K5577" s="63" t="s">
        <v>351</v>
      </c>
      <c r="L5577" s="63" t="s">
        <v>86</v>
      </c>
      <c r="M5577" s="63" t="s">
        <v>244</v>
      </c>
      <c r="N5577" s="63" t="s">
        <v>62</v>
      </c>
      <c r="O5577" s="63" t="s">
        <v>88</v>
      </c>
      <c r="P5577" s="63" t="s">
        <v>90</v>
      </c>
      <c r="Q5577" s="63" t="s">
        <v>89</v>
      </c>
    </row>
    <row r="5578" spans="1:17">
      <c r="A5578" s="63" t="s">
        <v>351</v>
      </c>
      <c r="B5578" s="63" t="s">
        <v>142</v>
      </c>
      <c r="C5578" s="63" t="s">
        <v>7</v>
      </c>
      <c r="D5578" s="390">
        <v>45536</v>
      </c>
      <c r="E5578" s="63">
        <v>9</v>
      </c>
      <c r="F5578" s="63">
        <v>2024</v>
      </c>
      <c r="G5578" s="391">
        <v>29.807692307692307</v>
      </c>
      <c r="H5578" s="391">
        <v>8.3333333333333329E-2</v>
      </c>
      <c r="J5578" s="391">
        <v>0</v>
      </c>
      <c r="K5578" s="63" t="s">
        <v>351</v>
      </c>
      <c r="L5578" s="63" t="s">
        <v>86</v>
      </c>
      <c r="M5578" s="63" t="s">
        <v>244</v>
      </c>
      <c r="N5578" s="63" t="s">
        <v>62</v>
      </c>
      <c r="O5578" s="63" t="s">
        <v>88</v>
      </c>
      <c r="P5578" s="63" t="s">
        <v>90</v>
      </c>
      <c r="Q5578" s="63" t="s">
        <v>89</v>
      </c>
    </row>
    <row r="5579" spans="1:17">
      <c r="A5579" s="63" t="s">
        <v>351</v>
      </c>
      <c r="B5579" s="63" t="s">
        <v>142</v>
      </c>
      <c r="C5579" s="63" t="s">
        <v>7</v>
      </c>
      <c r="D5579" s="390">
        <v>45566</v>
      </c>
      <c r="E5579" s="63">
        <v>10</v>
      </c>
      <c r="F5579" s="63">
        <v>2024</v>
      </c>
      <c r="G5579" s="391">
        <v>29.807692307692307</v>
      </c>
      <c r="H5579" s="391">
        <v>9.9999999999999992E-2</v>
      </c>
      <c r="J5579" s="391">
        <v>0</v>
      </c>
      <c r="K5579" s="63" t="s">
        <v>351</v>
      </c>
      <c r="L5579" s="63" t="s">
        <v>86</v>
      </c>
      <c r="M5579" s="63" t="s">
        <v>244</v>
      </c>
      <c r="N5579" s="63" t="s">
        <v>62</v>
      </c>
      <c r="O5579" s="63" t="s">
        <v>88</v>
      </c>
      <c r="P5579" s="63" t="s">
        <v>90</v>
      </c>
      <c r="Q5579" s="63" t="s">
        <v>89</v>
      </c>
    </row>
    <row r="5580" spans="1:17">
      <c r="A5580" s="63" t="s">
        <v>351</v>
      </c>
      <c r="B5580" s="63" t="s">
        <v>142</v>
      </c>
      <c r="C5580" s="63" t="s">
        <v>7</v>
      </c>
      <c r="D5580" s="390">
        <v>45597</v>
      </c>
      <c r="E5580" s="63">
        <v>11</v>
      </c>
      <c r="F5580" s="63">
        <v>2024</v>
      </c>
      <c r="G5580" s="391">
        <v>29.807692307692307</v>
      </c>
      <c r="H5580" s="391">
        <v>9.9999999999999992E-2</v>
      </c>
      <c r="J5580" s="391">
        <v>0</v>
      </c>
      <c r="K5580" s="63" t="s">
        <v>351</v>
      </c>
      <c r="L5580" s="63" t="s">
        <v>86</v>
      </c>
      <c r="M5580" s="63" t="s">
        <v>244</v>
      </c>
      <c r="N5580" s="63" t="s">
        <v>62</v>
      </c>
      <c r="O5580" s="63" t="s">
        <v>88</v>
      </c>
      <c r="P5580" s="63" t="s">
        <v>90</v>
      </c>
      <c r="Q5580" s="63" t="s">
        <v>89</v>
      </c>
    </row>
    <row r="5581" spans="1:17">
      <c r="A5581" s="63" t="s">
        <v>351</v>
      </c>
      <c r="B5581" s="63" t="s">
        <v>142</v>
      </c>
      <c r="C5581" s="63" t="s">
        <v>7</v>
      </c>
      <c r="D5581" s="390">
        <v>45627</v>
      </c>
      <c r="E5581" s="63">
        <v>12</v>
      </c>
      <c r="F5581" s="63">
        <v>2024</v>
      </c>
      <c r="G5581" s="391">
        <v>29.807692307692307</v>
      </c>
      <c r="H5581" s="391">
        <v>9.9999999999999992E-2</v>
      </c>
      <c r="J5581" s="391">
        <v>0</v>
      </c>
      <c r="K5581" s="63" t="s">
        <v>351</v>
      </c>
      <c r="L5581" s="63" t="s">
        <v>86</v>
      </c>
      <c r="M5581" s="63" t="s">
        <v>244</v>
      </c>
      <c r="N5581" s="63" t="s">
        <v>62</v>
      </c>
      <c r="O5581" s="63" t="s">
        <v>88</v>
      </c>
      <c r="P5581" s="63" t="s">
        <v>90</v>
      </c>
      <c r="Q5581" s="63" t="s">
        <v>89</v>
      </c>
    </row>
    <row r="5582" spans="1:17">
      <c r="A5582" s="63" t="s">
        <v>351</v>
      </c>
      <c r="B5582" s="63" t="s">
        <v>143</v>
      </c>
      <c r="C5582" s="63" t="s">
        <v>7</v>
      </c>
      <c r="D5582" s="390">
        <v>45292</v>
      </c>
      <c r="E5582" s="63">
        <v>1</v>
      </c>
      <c r="F5582" s="63">
        <v>2024</v>
      </c>
      <c r="G5582" s="391">
        <v>29.807692307692307</v>
      </c>
      <c r="H5582" s="391">
        <v>3.4872367136281217E-2</v>
      </c>
      <c r="I5582" s="391">
        <v>1.0394647896391516</v>
      </c>
      <c r="J5582" s="391">
        <v>0</v>
      </c>
      <c r="K5582" s="63" t="s">
        <v>351</v>
      </c>
      <c r="L5582" s="63" t="s">
        <v>86</v>
      </c>
      <c r="M5582" s="63" t="s">
        <v>244</v>
      </c>
      <c r="N5582" s="63" t="s">
        <v>62</v>
      </c>
      <c r="O5582" s="63" t="s">
        <v>88</v>
      </c>
      <c r="P5582" s="63" t="s">
        <v>90</v>
      </c>
      <c r="Q5582" s="63" t="s">
        <v>89</v>
      </c>
    </row>
    <row r="5583" spans="1:17">
      <c r="A5583" s="63" t="s">
        <v>351</v>
      </c>
      <c r="B5583" s="63" t="s">
        <v>143</v>
      </c>
      <c r="C5583" s="63" t="s">
        <v>7</v>
      </c>
      <c r="D5583" s="390">
        <v>45323</v>
      </c>
      <c r="E5583" s="63">
        <v>2</v>
      </c>
      <c r="F5583" s="63">
        <v>2024</v>
      </c>
      <c r="G5583" s="391">
        <v>29.807692307692307</v>
      </c>
      <c r="H5583" s="391">
        <v>8.2577765378713919E-2</v>
      </c>
      <c r="I5583" s="391">
        <v>2.4614526218655111</v>
      </c>
      <c r="J5583" s="391">
        <v>0</v>
      </c>
      <c r="K5583" s="63" t="s">
        <v>351</v>
      </c>
      <c r="L5583" s="63" t="s">
        <v>86</v>
      </c>
      <c r="M5583" s="63" t="s">
        <v>244</v>
      </c>
      <c r="N5583" s="63" t="s">
        <v>62</v>
      </c>
      <c r="O5583" s="63" t="s">
        <v>88</v>
      </c>
      <c r="P5583" s="63" t="s">
        <v>90</v>
      </c>
      <c r="Q5583" s="63" t="s">
        <v>89</v>
      </c>
    </row>
    <row r="5584" spans="1:17">
      <c r="A5584" s="63" t="s">
        <v>351</v>
      </c>
      <c r="B5584" s="63" t="s">
        <v>143</v>
      </c>
      <c r="C5584" s="63" t="s">
        <v>7</v>
      </c>
      <c r="D5584" s="390">
        <v>45352</v>
      </c>
      <c r="E5584" s="63">
        <v>3</v>
      </c>
      <c r="F5584" s="63">
        <v>2024</v>
      </c>
      <c r="G5584" s="391">
        <v>29.807692307692307</v>
      </c>
      <c r="H5584" s="391">
        <v>8.2577765378713919E-2</v>
      </c>
      <c r="I5584" s="391">
        <v>2.4614526218655111</v>
      </c>
      <c r="J5584" s="391">
        <v>0</v>
      </c>
      <c r="K5584" s="63" t="s">
        <v>351</v>
      </c>
      <c r="L5584" s="63" t="s">
        <v>86</v>
      </c>
      <c r="M5584" s="63" t="s">
        <v>244</v>
      </c>
      <c r="N5584" s="63" t="s">
        <v>62</v>
      </c>
      <c r="O5584" s="63" t="s">
        <v>88</v>
      </c>
      <c r="P5584" s="63" t="s">
        <v>90</v>
      </c>
      <c r="Q5584" s="63" t="s">
        <v>89</v>
      </c>
    </row>
    <row r="5585" spans="1:17">
      <c r="A5585" s="63" t="s">
        <v>351</v>
      </c>
      <c r="B5585" s="63" t="s">
        <v>143</v>
      </c>
      <c r="C5585" s="63" t="s">
        <v>7</v>
      </c>
      <c r="D5585" s="390">
        <v>45383</v>
      </c>
      <c r="E5585" s="63">
        <v>4</v>
      </c>
      <c r="F5585" s="63">
        <v>2024</v>
      </c>
      <c r="G5585" s="391">
        <v>29.807692307692307</v>
      </c>
      <c r="H5585" s="391">
        <v>8.3333333333333329E-2</v>
      </c>
      <c r="I5585" s="391">
        <v>2.4839743589743586</v>
      </c>
      <c r="J5585" s="391">
        <v>0</v>
      </c>
      <c r="K5585" s="63" t="s">
        <v>351</v>
      </c>
      <c r="L5585" s="63" t="s">
        <v>86</v>
      </c>
      <c r="M5585" s="63" t="s">
        <v>244</v>
      </c>
      <c r="N5585" s="63" t="s">
        <v>62</v>
      </c>
      <c r="O5585" s="63" t="s">
        <v>88</v>
      </c>
      <c r="P5585" s="63" t="s">
        <v>90</v>
      </c>
      <c r="Q5585" s="63" t="s">
        <v>89</v>
      </c>
    </row>
    <row r="5586" spans="1:17">
      <c r="A5586" s="63" t="s">
        <v>351</v>
      </c>
      <c r="B5586" s="63" t="s">
        <v>143</v>
      </c>
      <c r="C5586" s="63" t="s">
        <v>7</v>
      </c>
      <c r="D5586" s="390">
        <v>45413</v>
      </c>
      <c r="E5586" s="63">
        <v>5</v>
      </c>
      <c r="F5586" s="63">
        <v>2024</v>
      </c>
      <c r="G5586" s="391">
        <v>29.807692307692307</v>
      </c>
      <c r="H5586" s="391">
        <v>8.3333333333333329E-2</v>
      </c>
      <c r="I5586" s="391">
        <v>2.4839743589743586</v>
      </c>
      <c r="J5586" s="391">
        <v>0</v>
      </c>
      <c r="K5586" s="63" t="s">
        <v>351</v>
      </c>
      <c r="L5586" s="63" t="s">
        <v>86</v>
      </c>
      <c r="M5586" s="63" t="s">
        <v>244</v>
      </c>
      <c r="N5586" s="63" t="s">
        <v>62</v>
      </c>
      <c r="O5586" s="63" t="s">
        <v>88</v>
      </c>
      <c r="P5586" s="63" t="s">
        <v>90</v>
      </c>
      <c r="Q5586" s="63" t="s">
        <v>89</v>
      </c>
    </row>
    <row r="5587" spans="1:17">
      <c r="A5587" s="63" t="s">
        <v>351</v>
      </c>
      <c r="B5587" s="63" t="s">
        <v>143</v>
      </c>
      <c r="C5587" s="63" t="s">
        <v>7</v>
      </c>
      <c r="D5587" s="390">
        <v>45444</v>
      </c>
      <c r="E5587" s="63">
        <v>6</v>
      </c>
      <c r="F5587" s="63">
        <v>2024</v>
      </c>
      <c r="G5587" s="391">
        <v>29.807692307692307</v>
      </c>
      <c r="H5587" s="391">
        <v>8.3333333333333329E-2</v>
      </c>
      <c r="I5587" s="391">
        <v>2.4839743589743586</v>
      </c>
      <c r="J5587" s="391">
        <v>0</v>
      </c>
      <c r="K5587" s="63" t="s">
        <v>351</v>
      </c>
      <c r="L5587" s="63" t="s">
        <v>86</v>
      </c>
      <c r="M5587" s="63" t="s">
        <v>244</v>
      </c>
      <c r="N5587" s="63" t="s">
        <v>62</v>
      </c>
      <c r="O5587" s="63" t="s">
        <v>88</v>
      </c>
      <c r="P5587" s="63" t="s">
        <v>90</v>
      </c>
      <c r="Q5587" s="63" t="s">
        <v>89</v>
      </c>
    </row>
    <row r="5588" spans="1:17">
      <c r="A5588" s="63" t="s">
        <v>351</v>
      </c>
      <c r="B5588" s="63" t="s">
        <v>143</v>
      </c>
      <c r="C5588" s="63" t="s">
        <v>7</v>
      </c>
      <c r="D5588" s="390">
        <v>45474</v>
      </c>
      <c r="E5588" s="63">
        <v>7</v>
      </c>
      <c r="F5588" s="63">
        <v>2024</v>
      </c>
      <c r="G5588" s="391">
        <v>29.807692307692307</v>
      </c>
      <c r="H5588" s="391">
        <v>8.3333333333333329E-2</v>
      </c>
      <c r="I5588" s="391">
        <v>2.4839743589743586</v>
      </c>
      <c r="J5588" s="391">
        <v>0</v>
      </c>
      <c r="K5588" s="63" t="s">
        <v>351</v>
      </c>
      <c r="L5588" s="63" t="s">
        <v>86</v>
      </c>
      <c r="M5588" s="63" t="s">
        <v>244</v>
      </c>
      <c r="N5588" s="63" t="s">
        <v>62</v>
      </c>
      <c r="O5588" s="63" t="s">
        <v>88</v>
      </c>
      <c r="P5588" s="63" t="s">
        <v>90</v>
      </c>
      <c r="Q5588" s="63" t="s">
        <v>89</v>
      </c>
    </row>
    <row r="5589" spans="1:17">
      <c r="A5589" s="63" t="s">
        <v>351</v>
      </c>
      <c r="B5589" s="63" t="s">
        <v>143</v>
      </c>
      <c r="C5589" s="63" t="s">
        <v>7</v>
      </c>
      <c r="D5589" s="390">
        <v>45505</v>
      </c>
      <c r="E5589" s="63">
        <v>8</v>
      </c>
      <c r="F5589" s="63">
        <v>2024</v>
      </c>
      <c r="G5589" s="391">
        <v>29.807692307692307</v>
      </c>
      <c r="H5589" s="391">
        <v>8.3333333333333329E-2</v>
      </c>
      <c r="I5589" s="391">
        <v>2.4839743589743586</v>
      </c>
      <c r="J5589" s="391">
        <v>0</v>
      </c>
      <c r="K5589" s="63" t="s">
        <v>351</v>
      </c>
      <c r="L5589" s="63" t="s">
        <v>86</v>
      </c>
      <c r="M5589" s="63" t="s">
        <v>244</v>
      </c>
      <c r="N5589" s="63" t="s">
        <v>62</v>
      </c>
      <c r="O5589" s="63" t="s">
        <v>88</v>
      </c>
      <c r="P5589" s="63" t="s">
        <v>90</v>
      </c>
      <c r="Q5589" s="63" t="s">
        <v>89</v>
      </c>
    </row>
    <row r="5590" spans="1:17">
      <c r="A5590" s="63" t="s">
        <v>351</v>
      </c>
      <c r="B5590" s="63" t="s">
        <v>143</v>
      </c>
      <c r="C5590" s="63" t="s">
        <v>7</v>
      </c>
      <c r="D5590" s="390">
        <v>45536</v>
      </c>
      <c r="E5590" s="63">
        <v>9</v>
      </c>
      <c r="F5590" s="63">
        <v>2024</v>
      </c>
      <c r="G5590" s="391">
        <v>29.807692307692307</v>
      </c>
      <c r="H5590" s="391">
        <v>8.3333333333333329E-2</v>
      </c>
      <c r="J5590" s="391">
        <v>0</v>
      </c>
      <c r="K5590" s="63" t="s">
        <v>351</v>
      </c>
      <c r="L5590" s="63" t="s">
        <v>86</v>
      </c>
      <c r="M5590" s="63" t="s">
        <v>244</v>
      </c>
      <c r="N5590" s="63" t="s">
        <v>62</v>
      </c>
      <c r="O5590" s="63" t="s">
        <v>88</v>
      </c>
      <c r="P5590" s="63" t="s">
        <v>90</v>
      </c>
      <c r="Q5590" s="63" t="s">
        <v>89</v>
      </c>
    </row>
    <row r="5591" spans="1:17">
      <c r="A5591" s="63" t="s">
        <v>351</v>
      </c>
      <c r="B5591" s="63" t="s">
        <v>143</v>
      </c>
      <c r="C5591" s="63" t="s">
        <v>7</v>
      </c>
      <c r="D5591" s="390">
        <v>45566</v>
      </c>
      <c r="E5591" s="63">
        <v>10</v>
      </c>
      <c r="F5591" s="63">
        <v>2024</v>
      </c>
      <c r="G5591" s="391">
        <v>29.807692307692307</v>
      </c>
      <c r="H5591" s="391">
        <v>9.9999999999999992E-2</v>
      </c>
      <c r="J5591" s="391">
        <v>0</v>
      </c>
      <c r="K5591" s="63" t="s">
        <v>351</v>
      </c>
      <c r="L5591" s="63" t="s">
        <v>86</v>
      </c>
      <c r="M5591" s="63" t="s">
        <v>244</v>
      </c>
      <c r="N5591" s="63" t="s">
        <v>62</v>
      </c>
      <c r="O5591" s="63" t="s">
        <v>88</v>
      </c>
      <c r="P5591" s="63" t="s">
        <v>90</v>
      </c>
      <c r="Q5591" s="63" t="s">
        <v>89</v>
      </c>
    </row>
    <row r="5592" spans="1:17">
      <c r="A5592" s="63" t="s">
        <v>351</v>
      </c>
      <c r="B5592" s="63" t="s">
        <v>143</v>
      </c>
      <c r="C5592" s="63" t="s">
        <v>7</v>
      </c>
      <c r="D5592" s="390">
        <v>45597</v>
      </c>
      <c r="E5592" s="63">
        <v>11</v>
      </c>
      <c r="F5592" s="63">
        <v>2024</v>
      </c>
      <c r="G5592" s="391">
        <v>29.807692307692307</v>
      </c>
      <c r="H5592" s="391">
        <v>9.9999999999999992E-2</v>
      </c>
      <c r="J5592" s="391">
        <v>0</v>
      </c>
      <c r="K5592" s="63" t="s">
        <v>351</v>
      </c>
      <c r="L5592" s="63" t="s">
        <v>86</v>
      </c>
      <c r="M5592" s="63" t="s">
        <v>244</v>
      </c>
      <c r="N5592" s="63" t="s">
        <v>62</v>
      </c>
      <c r="O5592" s="63" t="s">
        <v>88</v>
      </c>
      <c r="P5592" s="63" t="s">
        <v>90</v>
      </c>
      <c r="Q5592" s="63" t="s">
        <v>89</v>
      </c>
    </row>
    <row r="5593" spans="1:17">
      <c r="A5593" s="63" t="s">
        <v>351</v>
      </c>
      <c r="B5593" s="63" t="s">
        <v>143</v>
      </c>
      <c r="C5593" s="63" t="s">
        <v>7</v>
      </c>
      <c r="D5593" s="390">
        <v>45627</v>
      </c>
      <c r="E5593" s="63">
        <v>12</v>
      </c>
      <c r="F5593" s="63">
        <v>2024</v>
      </c>
      <c r="G5593" s="391">
        <v>29.807692307692307</v>
      </c>
      <c r="H5593" s="391">
        <v>9.9999999999999992E-2</v>
      </c>
      <c r="J5593" s="391">
        <v>0</v>
      </c>
      <c r="K5593" s="63" t="s">
        <v>351</v>
      </c>
      <c r="L5593" s="63" t="s">
        <v>86</v>
      </c>
      <c r="M5593" s="63" t="s">
        <v>244</v>
      </c>
      <c r="N5593" s="63" t="s">
        <v>62</v>
      </c>
      <c r="O5593" s="63" t="s">
        <v>88</v>
      </c>
      <c r="P5593" s="63" t="s">
        <v>90</v>
      </c>
      <c r="Q5593" s="63" t="s">
        <v>89</v>
      </c>
    </row>
    <row r="5594" spans="1:17">
      <c r="A5594" s="63" t="s">
        <v>351</v>
      </c>
      <c r="B5594" s="63" t="s">
        <v>144</v>
      </c>
      <c r="C5594" s="63" t="s">
        <v>7</v>
      </c>
      <c r="D5594" s="390">
        <v>45292</v>
      </c>
      <c r="E5594" s="63">
        <v>1</v>
      </c>
      <c r="F5594" s="63">
        <v>2024</v>
      </c>
      <c r="G5594" s="391">
        <v>17.884615384615383</v>
      </c>
      <c r="H5594" s="391">
        <v>3.4872367136281217E-2</v>
      </c>
      <c r="I5594" s="391">
        <v>0.62367887378349096</v>
      </c>
      <c r="J5594" s="391">
        <v>0</v>
      </c>
      <c r="K5594" s="63" t="s">
        <v>351</v>
      </c>
      <c r="L5594" s="63" t="s">
        <v>86</v>
      </c>
      <c r="M5594" s="63" t="s">
        <v>244</v>
      </c>
      <c r="N5594" s="63" t="s">
        <v>62</v>
      </c>
      <c r="O5594" s="63" t="s">
        <v>88</v>
      </c>
      <c r="P5594" s="63" t="s">
        <v>90</v>
      </c>
      <c r="Q5594" s="63" t="s">
        <v>89</v>
      </c>
    </row>
    <row r="5595" spans="1:17">
      <c r="A5595" s="63" t="s">
        <v>351</v>
      </c>
      <c r="B5595" s="63" t="s">
        <v>144</v>
      </c>
      <c r="C5595" s="63" t="s">
        <v>7</v>
      </c>
      <c r="D5595" s="390">
        <v>45323</v>
      </c>
      <c r="E5595" s="63">
        <v>2</v>
      </c>
      <c r="F5595" s="63">
        <v>2024</v>
      </c>
      <c r="G5595" s="391">
        <v>17.884615384615383</v>
      </c>
      <c r="H5595" s="391">
        <v>8.2577765378713919E-2</v>
      </c>
      <c r="I5595" s="391">
        <v>1.4768715731193065</v>
      </c>
      <c r="J5595" s="391">
        <v>0</v>
      </c>
      <c r="K5595" s="63" t="s">
        <v>351</v>
      </c>
      <c r="L5595" s="63" t="s">
        <v>86</v>
      </c>
      <c r="M5595" s="63" t="s">
        <v>244</v>
      </c>
      <c r="N5595" s="63" t="s">
        <v>62</v>
      </c>
      <c r="O5595" s="63" t="s">
        <v>88</v>
      </c>
      <c r="P5595" s="63" t="s">
        <v>90</v>
      </c>
      <c r="Q5595" s="63" t="s">
        <v>89</v>
      </c>
    </row>
    <row r="5596" spans="1:17">
      <c r="A5596" s="63" t="s">
        <v>351</v>
      </c>
      <c r="B5596" s="63" t="s">
        <v>144</v>
      </c>
      <c r="C5596" s="63" t="s">
        <v>7</v>
      </c>
      <c r="D5596" s="390">
        <v>45352</v>
      </c>
      <c r="E5596" s="63">
        <v>3</v>
      </c>
      <c r="F5596" s="63">
        <v>2024</v>
      </c>
      <c r="G5596" s="391">
        <v>17.884615384615383</v>
      </c>
      <c r="H5596" s="391">
        <v>8.2577765378713919E-2</v>
      </c>
      <c r="I5596" s="391">
        <v>1.4768715731193065</v>
      </c>
      <c r="J5596" s="391">
        <v>0</v>
      </c>
      <c r="K5596" s="63" t="s">
        <v>351</v>
      </c>
      <c r="L5596" s="63" t="s">
        <v>86</v>
      </c>
      <c r="M5596" s="63" t="s">
        <v>244</v>
      </c>
      <c r="N5596" s="63" t="s">
        <v>62</v>
      </c>
      <c r="O5596" s="63" t="s">
        <v>88</v>
      </c>
      <c r="P5596" s="63" t="s">
        <v>90</v>
      </c>
      <c r="Q5596" s="63" t="s">
        <v>89</v>
      </c>
    </row>
    <row r="5597" spans="1:17">
      <c r="A5597" s="63" t="s">
        <v>351</v>
      </c>
      <c r="B5597" s="63" t="s">
        <v>144</v>
      </c>
      <c r="C5597" s="63" t="s">
        <v>7</v>
      </c>
      <c r="D5597" s="390">
        <v>45383</v>
      </c>
      <c r="E5597" s="63">
        <v>4</v>
      </c>
      <c r="F5597" s="63">
        <v>2024</v>
      </c>
      <c r="G5597" s="391">
        <v>17.884615384615383</v>
      </c>
      <c r="H5597" s="391">
        <v>8.3333333333333329E-2</v>
      </c>
      <c r="I5597" s="391">
        <v>1.4903846153846152</v>
      </c>
      <c r="J5597" s="391">
        <v>0</v>
      </c>
      <c r="K5597" s="63" t="s">
        <v>351</v>
      </c>
      <c r="L5597" s="63" t="s">
        <v>86</v>
      </c>
      <c r="M5597" s="63" t="s">
        <v>244</v>
      </c>
      <c r="N5597" s="63" t="s">
        <v>62</v>
      </c>
      <c r="O5597" s="63" t="s">
        <v>88</v>
      </c>
      <c r="P5597" s="63" t="s">
        <v>90</v>
      </c>
      <c r="Q5597" s="63" t="s">
        <v>89</v>
      </c>
    </row>
    <row r="5598" spans="1:17">
      <c r="A5598" s="63" t="s">
        <v>351</v>
      </c>
      <c r="B5598" s="63" t="s">
        <v>144</v>
      </c>
      <c r="C5598" s="63" t="s">
        <v>7</v>
      </c>
      <c r="D5598" s="390">
        <v>45413</v>
      </c>
      <c r="E5598" s="63">
        <v>5</v>
      </c>
      <c r="F5598" s="63">
        <v>2024</v>
      </c>
      <c r="G5598" s="391">
        <v>17.884615384615383</v>
      </c>
      <c r="H5598" s="391">
        <v>8.3333333333333329E-2</v>
      </c>
      <c r="I5598" s="391">
        <v>1.4903846153846152</v>
      </c>
      <c r="J5598" s="391">
        <v>0</v>
      </c>
      <c r="K5598" s="63" t="s">
        <v>351</v>
      </c>
      <c r="L5598" s="63" t="s">
        <v>86</v>
      </c>
      <c r="M5598" s="63" t="s">
        <v>244</v>
      </c>
      <c r="N5598" s="63" t="s">
        <v>62</v>
      </c>
      <c r="O5598" s="63" t="s">
        <v>88</v>
      </c>
      <c r="P5598" s="63" t="s">
        <v>90</v>
      </c>
      <c r="Q5598" s="63" t="s">
        <v>89</v>
      </c>
    </row>
    <row r="5599" spans="1:17">
      <c r="A5599" s="63" t="s">
        <v>351</v>
      </c>
      <c r="B5599" s="63" t="s">
        <v>144</v>
      </c>
      <c r="C5599" s="63" t="s">
        <v>7</v>
      </c>
      <c r="D5599" s="390">
        <v>45444</v>
      </c>
      <c r="E5599" s="63">
        <v>6</v>
      </c>
      <c r="F5599" s="63">
        <v>2024</v>
      </c>
      <c r="G5599" s="391">
        <v>17.884615384615383</v>
      </c>
      <c r="H5599" s="391">
        <v>8.3333333333333329E-2</v>
      </c>
      <c r="I5599" s="391">
        <v>1.4903846153846152</v>
      </c>
      <c r="J5599" s="391">
        <v>0</v>
      </c>
      <c r="K5599" s="63" t="s">
        <v>351</v>
      </c>
      <c r="L5599" s="63" t="s">
        <v>86</v>
      </c>
      <c r="M5599" s="63" t="s">
        <v>244</v>
      </c>
      <c r="N5599" s="63" t="s">
        <v>62</v>
      </c>
      <c r="O5599" s="63" t="s">
        <v>88</v>
      </c>
      <c r="P5599" s="63" t="s">
        <v>90</v>
      </c>
      <c r="Q5599" s="63" t="s">
        <v>89</v>
      </c>
    </row>
    <row r="5600" spans="1:17">
      <c r="A5600" s="63" t="s">
        <v>351</v>
      </c>
      <c r="B5600" s="63" t="s">
        <v>144</v>
      </c>
      <c r="C5600" s="63" t="s">
        <v>7</v>
      </c>
      <c r="D5600" s="390">
        <v>45474</v>
      </c>
      <c r="E5600" s="63">
        <v>7</v>
      </c>
      <c r="F5600" s="63">
        <v>2024</v>
      </c>
      <c r="G5600" s="391">
        <v>17.884615384615383</v>
      </c>
      <c r="H5600" s="391">
        <v>8.3333333333333329E-2</v>
      </c>
      <c r="I5600" s="391">
        <v>1.4903846153846152</v>
      </c>
      <c r="J5600" s="391">
        <v>0</v>
      </c>
      <c r="K5600" s="63" t="s">
        <v>351</v>
      </c>
      <c r="L5600" s="63" t="s">
        <v>86</v>
      </c>
      <c r="M5600" s="63" t="s">
        <v>244</v>
      </c>
      <c r="N5600" s="63" t="s">
        <v>62</v>
      </c>
      <c r="O5600" s="63" t="s">
        <v>88</v>
      </c>
      <c r="P5600" s="63" t="s">
        <v>90</v>
      </c>
      <c r="Q5600" s="63" t="s">
        <v>89</v>
      </c>
    </row>
    <row r="5601" spans="1:17">
      <c r="A5601" s="63" t="s">
        <v>351</v>
      </c>
      <c r="B5601" s="63" t="s">
        <v>144</v>
      </c>
      <c r="C5601" s="63" t="s">
        <v>7</v>
      </c>
      <c r="D5601" s="390">
        <v>45505</v>
      </c>
      <c r="E5601" s="63">
        <v>8</v>
      </c>
      <c r="F5601" s="63">
        <v>2024</v>
      </c>
      <c r="G5601" s="391">
        <v>17.884615384615383</v>
      </c>
      <c r="H5601" s="391">
        <v>8.3333333333333329E-2</v>
      </c>
      <c r="I5601" s="391">
        <v>1.4903846153846152</v>
      </c>
      <c r="J5601" s="391">
        <v>0</v>
      </c>
      <c r="K5601" s="63" t="s">
        <v>351</v>
      </c>
      <c r="L5601" s="63" t="s">
        <v>86</v>
      </c>
      <c r="M5601" s="63" t="s">
        <v>244</v>
      </c>
      <c r="N5601" s="63" t="s">
        <v>62</v>
      </c>
      <c r="O5601" s="63" t="s">
        <v>88</v>
      </c>
      <c r="P5601" s="63" t="s">
        <v>90</v>
      </c>
      <c r="Q5601" s="63" t="s">
        <v>89</v>
      </c>
    </row>
    <row r="5602" spans="1:17">
      <c r="A5602" s="63" t="s">
        <v>351</v>
      </c>
      <c r="B5602" s="63" t="s">
        <v>144</v>
      </c>
      <c r="C5602" s="63" t="s">
        <v>7</v>
      </c>
      <c r="D5602" s="390">
        <v>45536</v>
      </c>
      <c r="E5602" s="63">
        <v>9</v>
      </c>
      <c r="F5602" s="63">
        <v>2024</v>
      </c>
      <c r="G5602" s="391">
        <v>17.884615384615383</v>
      </c>
      <c r="H5602" s="391">
        <v>8.3333333333333329E-2</v>
      </c>
      <c r="J5602" s="391">
        <v>0.28999999999999998</v>
      </c>
      <c r="K5602" s="63" t="s">
        <v>351</v>
      </c>
      <c r="L5602" s="63" t="s">
        <v>86</v>
      </c>
      <c r="M5602" s="63" t="s">
        <v>244</v>
      </c>
      <c r="N5602" s="63" t="s">
        <v>62</v>
      </c>
      <c r="O5602" s="63" t="s">
        <v>88</v>
      </c>
      <c r="P5602" s="63" t="s">
        <v>90</v>
      </c>
      <c r="Q5602" s="63" t="s">
        <v>89</v>
      </c>
    </row>
    <row r="5603" spans="1:17">
      <c r="A5603" s="63" t="s">
        <v>351</v>
      </c>
      <c r="B5603" s="63" t="s">
        <v>144</v>
      </c>
      <c r="C5603" s="63" t="s">
        <v>7</v>
      </c>
      <c r="D5603" s="390">
        <v>45566</v>
      </c>
      <c r="E5603" s="63">
        <v>10</v>
      </c>
      <c r="F5603" s="63">
        <v>2024</v>
      </c>
      <c r="G5603" s="391">
        <v>17.884615384615383</v>
      </c>
      <c r="H5603" s="391">
        <v>9.9999999999999992E-2</v>
      </c>
      <c r="J5603" s="391">
        <v>0.65</v>
      </c>
      <c r="K5603" s="63" t="s">
        <v>351</v>
      </c>
      <c r="L5603" s="63" t="s">
        <v>86</v>
      </c>
      <c r="M5603" s="63" t="s">
        <v>244</v>
      </c>
      <c r="N5603" s="63" t="s">
        <v>62</v>
      </c>
      <c r="O5603" s="63" t="s">
        <v>88</v>
      </c>
      <c r="P5603" s="63" t="s">
        <v>90</v>
      </c>
      <c r="Q5603" s="63" t="s">
        <v>89</v>
      </c>
    </row>
    <row r="5604" spans="1:17">
      <c r="A5604" s="63" t="s">
        <v>351</v>
      </c>
      <c r="B5604" s="63" t="s">
        <v>144</v>
      </c>
      <c r="C5604" s="63" t="s">
        <v>7</v>
      </c>
      <c r="D5604" s="390">
        <v>45597</v>
      </c>
      <c r="E5604" s="63">
        <v>11</v>
      </c>
      <c r="F5604" s="63">
        <v>2024</v>
      </c>
      <c r="G5604" s="391">
        <v>17.884615384615383</v>
      </c>
      <c r="H5604" s="391">
        <v>9.9999999999999992E-2</v>
      </c>
      <c r="J5604" s="391">
        <v>0</v>
      </c>
      <c r="K5604" s="63" t="s">
        <v>351</v>
      </c>
      <c r="L5604" s="63" t="s">
        <v>86</v>
      </c>
      <c r="M5604" s="63" t="s">
        <v>244</v>
      </c>
      <c r="N5604" s="63" t="s">
        <v>62</v>
      </c>
      <c r="O5604" s="63" t="s">
        <v>88</v>
      </c>
      <c r="P5604" s="63" t="s">
        <v>90</v>
      </c>
      <c r="Q5604" s="63" t="s">
        <v>89</v>
      </c>
    </row>
    <row r="5605" spans="1:17">
      <c r="A5605" s="63" t="s">
        <v>351</v>
      </c>
      <c r="B5605" s="63" t="s">
        <v>144</v>
      </c>
      <c r="C5605" s="63" t="s">
        <v>7</v>
      </c>
      <c r="D5605" s="390">
        <v>45627</v>
      </c>
      <c r="E5605" s="63">
        <v>12</v>
      </c>
      <c r="F5605" s="63">
        <v>2024</v>
      </c>
      <c r="G5605" s="391">
        <v>17.884615384615383</v>
      </c>
      <c r="H5605" s="391">
        <v>9.9999999999999992E-2</v>
      </c>
      <c r="J5605" s="391">
        <v>0</v>
      </c>
      <c r="K5605" s="63" t="s">
        <v>351</v>
      </c>
      <c r="L5605" s="63" t="s">
        <v>86</v>
      </c>
      <c r="M5605" s="63" t="s">
        <v>244</v>
      </c>
      <c r="N5605" s="63" t="s">
        <v>62</v>
      </c>
      <c r="O5605" s="63" t="s">
        <v>88</v>
      </c>
      <c r="P5605" s="63" t="s">
        <v>90</v>
      </c>
      <c r="Q5605" s="63" t="s">
        <v>89</v>
      </c>
    </row>
    <row r="5606" spans="1:17">
      <c r="A5606" s="63" t="s">
        <v>351</v>
      </c>
      <c r="B5606" s="63" t="s">
        <v>145</v>
      </c>
      <c r="C5606" s="63" t="s">
        <v>8</v>
      </c>
      <c r="D5606" s="390">
        <v>45292</v>
      </c>
      <c r="E5606" s="63">
        <v>1</v>
      </c>
      <c r="F5606" s="63">
        <v>2024</v>
      </c>
      <c r="G5606" s="391">
        <v>29.807692307692307</v>
      </c>
      <c r="H5606" s="391">
        <v>3.4872367136281217E-2</v>
      </c>
      <c r="I5606" s="391">
        <v>1.0394647896391516</v>
      </c>
      <c r="J5606" s="391">
        <v>2.7399999999999998</v>
      </c>
      <c r="K5606" s="63" t="s">
        <v>351</v>
      </c>
      <c r="L5606" s="63" t="s">
        <v>86</v>
      </c>
      <c r="M5606" s="63" t="s">
        <v>244</v>
      </c>
      <c r="N5606" s="63" t="s">
        <v>62</v>
      </c>
      <c r="O5606" s="63" t="s">
        <v>88</v>
      </c>
      <c r="P5606" s="63" t="s">
        <v>90</v>
      </c>
      <c r="Q5606" s="63" t="s">
        <v>89</v>
      </c>
    </row>
    <row r="5607" spans="1:17">
      <c r="A5607" s="63" t="s">
        <v>351</v>
      </c>
      <c r="B5607" s="63" t="s">
        <v>145</v>
      </c>
      <c r="C5607" s="63" t="s">
        <v>8</v>
      </c>
      <c r="D5607" s="390">
        <v>45323</v>
      </c>
      <c r="E5607" s="63">
        <v>2</v>
      </c>
      <c r="F5607" s="63">
        <v>2024</v>
      </c>
      <c r="G5607" s="391">
        <v>29.807692307692307</v>
      </c>
      <c r="H5607" s="391">
        <v>8.2577765378713919E-2</v>
      </c>
      <c r="I5607" s="391">
        <v>2.4614526218655111</v>
      </c>
      <c r="J5607" s="391">
        <v>3.9035699999999998</v>
      </c>
      <c r="K5607" s="63" t="s">
        <v>351</v>
      </c>
      <c r="L5607" s="63" t="s">
        <v>86</v>
      </c>
      <c r="M5607" s="63" t="s">
        <v>244</v>
      </c>
      <c r="N5607" s="63" t="s">
        <v>62</v>
      </c>
      <c r="O5607" s="63" t="s">
        <v>88</v>
      </c>
      <c r="P5607" s="63" t="s">
        <v>90</v>
      </c>
      <c r="Q5607" s="63" t="s">
        <v>89</v>
      </c>
    </row>
    <row r="5608" spans="1:17">
      <c r="A5608" s="63" t="s">
        <v>351</v>
      </c>
      <c r="B5608" s="63" t="s">
        <v>145</v>
      </c>
      <c r="C5608" s="63" t="s">
        <v>8</v>
      </c>
      <c r="D5608" s="390">
        <v>45352</v>
      </c>
      <c r="E5608" s="63">
        <v>3</v>
      </c>
      <c r="F5608" s="63">
        <v>2024</v>
      </c>
      <c r="G5608" s="391">
        <v>29.807692307692307</v>
      </c>
      <c r="H5608" s="391">
        <v>8.2577765378713919E-2</v>
      </c>
      <c r="I5608" s="391">
        <v>2.4614526218655111</v>
      </c>
      <c r="J5608" s="391">
        <v>1.8250000000000002</v>
      </c>
      <c r="K5608" s="63" t="s">
        <v>351</v>
      </c>
      <c r="L5608" s="63" t="s">
        <v>86</v>
      </c>
      <c r="M5608" s="63" t="s">
        <v>244</v>
      </c>
      <c r="N5608" s="63" t="s">
        <v>62</v>
      </c>
      <c r="O5608" s="63" t="s">
        <v>88</v>
      </c>
      <c r="P5608" s="63" t="s">
        <v>90</v>
      </c>
      <c r="Q5608" s="63" t="s">
        <v>89</v>
      </c>
    </row>
    <row r="5609" spans="1:17">
      <c r="A5609" s="63" t="s">
        <v>351</v>
      </c>
      <c r="B5609" s="63" t="s">
        <v>145</v>
      </c>
      <c r="C5609" s="63" t="s">
        <v>8</v>
      </c>
      <c r="D5609" s="390">
        <v>45383</v>
      </c>
      <c r="E5609" s="63">
        <v>4</v>
      </c>
      <c r="F5609" s="63">
        <v>2024</v>
      </c>
      <c r="G5609" s="391">
        <v>29.807692307692307</v>
      </c>
      <c r="H5609" s="391">
        <v>8.3333333333333329E-2</v>
      </c>
      <c r="I5609" s="391">
        <v>2.4839743589743586</v>
      </c>
      <c r="J5609" s="391">
        <v>2.73</v>
      </c>
      <c r="K5609" s="63" t="s">
        <v>351</v>
      </c>
      <c r="L5609" s="63" t="s">
        <v>86</v>
      </c>
      <c r="M5609" s="63" t="s">
        <v>244</v>
      </c>
      <c r="N5609" s="63" t="s">
        <v>62</v>
      </c>
      <c r="O5609" s="63" t="s">
        <v>88</v>
      </c>
      <c r="P5609" s="63" t="s">
        <v>90</v>
      </c>
      <c r="Q5609" s="63" t="s">
        <v>89</v>
      </c>
    </row>
    <row r="5610" spans="1:17">
      <c r="A5610" s="63" t="s">
        <v>351</v>
      </c>
      <c r="B5610" s="63" t="s">
        <v>145</v>
      </c>
      <c r="C5610" s="63" t="s">
        <v>8</v>
      </c>
      <c r="D5610" s="390">
        <v>45413</v>
      </c>
      <c r="E5610" s="63">
        <v>5</v>
      </c>
      <c r="F5610" s="63">
        <v>2024</v>
      </c>
      <c r="G5610" s="391">
        <v>29.807692307692307</v>
      </c>
      <c r="H5610" s="391">
        <v>8.3333333333333329E-2</v>
      </c>
      <c r="I5610" s="391">
        <v>2.4839743589743586</v>
      </c>
      <c r="J5610" s="391">
        <v>0</v>
      </c>
      <c r="K5610" s="63" t="s">
        <v>351</v>
      </c>
      <c r="L5610" s="63" t="s">
        <v>86</v>
      </c>
      <c r="M5610" s="63" t="s">
        <v>244</v>
      </c>
      <c r="N5610" s="63" t="s">
        <v>62</v>
      </c>
      <c r="O5610" s="63" t="s">
        <v>88</v>
      </c>
      <c r="P5610" s="63" t="s">
        <v>90</v>
      </c>
      <c r="Q5610" s="63" t="s">
        <v>89</v>
      </c>
    </row>
    <row r="5611" spans="1:17">
      <c r="A5611" s="63" t="s">
        <v>351</v>
      </c>
      <c r="B5611" s="63" t="s">
        <v>145</v>
      </c>
      <c r="C5611" s="63" t="s">
        <v>8</v>
      </c>
      <c r="D5611" s="390">
        <v>45444</v>
      </c>
      <c r="E5611" s="63">
        <v>6</v>
      </c>
      <c r="F5611" s="63">
        <v>2024</v>
      </c>
      <c r="G5611" s="391">
        <v>29.807692307692307</v>
      </c>
      <c r="H5611" s="391">
        <v>8.3333333333333329E-2</v>
      </c>
      <c r="I5611" s="391">
        <v>2.4839743589743586</v>
      </c>
      <c r="J5611" s="391">
        <v>0</v>
      </c>
      <c r="K5611" s="63" t="s">
        <v>351</v>
      </c>
      <c r="L5611" s="63" t="s">
        <v>86</v>
      </c>
      <c r="M5611" s="63" t="s">
        <v>244</v>
      </c>
      <c r="N5611" s="63" t="s">
        <v>62</v>
      </c>
      <c r="O5611" s="63" t="s">
        <v>88</v>
      </c>
      <c r="P5611" s="63" t="s">
        <v>90</v>
      </c>
      <c r="Q5611" s="63" t="s">
        <v>89</v>
      </c>
    </row>
    <row r="5612" spans="1:17">
      <c r="A5612" s="63" t="s">
        <v>351</v>
      </c>
      <c r="B5612" s="63" t="s">
        <v>145</v>
      </c>
      <c r="C5612" s="63" t="s">
        <v>8</v>
      </c>
      <c r="D5612" s="390">
        <v>45474</v>
      </c>
      <c r="E5612" s="63">
        <v>7</v>
      </c>
      <c r="F5612" s="63">
        <v>2024</v>
      </c>
      <c r="G5612" s="391">
        <v>29.807692307692307</v>
      </c>
      <c r="H5612" s="391">
        <v>8.3333333333333329E-2</v>
      </c>
      <c r="I5612" s="391">
        <v>2.4839743589743586</v>
      </c>
      <c r="J5612" s="391">
        <v>0</v>
      </c>
      <c r="K5612" s="63" t="s">
        <v>351</v>
      </c>
      <c r="L5612" s="63" t="s">
        <v>86</v>
      </c>
      <c r="M5612" s="63" t="s">
        <v>244</v>
      </c>
      <c r="N5612" s="63" t="s">
        <v>62</v>
      </c>
      <c r="O5612" s="63" t="s">
        <v>88</v>
      </c>
      <c r="P5612" s="63" t="s">
        <v>90</v>
      </c>
      <c r="Q5612" s="63" t="s">
        <v>89</v>
      </c>
    </row>
    <row r="5613" spans="1:17">
      <c r="A5613" s="63" t="s">
        <v>351</v>
      </c>
      <c r="B5613" s="63" t="s">
        <v>145</v>
      </c>
      <c r="C5613" s="63" t="s">
        <v>8</v>
      </c>
      <c r="D5613" s="390">
        <v>45505</v>
      </c>
      <c r="E5613" s="63">
        <v>8</v>
      </c>
      <c r="F5613" s="63">
        <v>2024</v>
      </c>
      <c r="G5613" s="391">
        <v>29.807692307692307</v>
      </c>
      <c r="H5613" s="391">
        <v>8.3333333333333329E-2</v>
      </c>
      <c r="I5613" s="391">
        <v>2.4839743589743586</v>
      </c>
      <c r="J5613" s="391">
        <v>0</v>
      </c>
      <c r="K5613" s="63" t="s">
        <v>351</v>
      </c>
      <c r="L5613" s="63" t="s">
        <v>86</v>
      </c>
      <c r="M5613" s="63" t="s">
        <v>244</v>
      </c>
      <c r="N5613" s="63" t="s">
        <v>62</v>
      </c>
      <c r="O5613" s="63" t="s">
        <v>88</v>
      </c>
      <c r="P5613" s="63" t="s">
        <v>90</v>
      </c>
      <c r="Q5613" s="63" t="s">
        <v>89</v>
      </c>
    </row>
    <row r="5614" spans="1:17">
      <c r="A5614" s="63" t="s">
        <v>351</v>
      </c>
      <c r="B5614" s="63" t="s">
        <v>145</v>
      </c>
      <c r="C5614" s="63" t="s">
        <v>8</v>
      </c>
      <c r="D5614" s="390">
        <v>45536</v>
      </c>
      <c r="E5614" s="63">
        <v>9</v>
      </c>
      <c r="F5614" s="63">
        <v>2024</v>
      </c>
      <c r="G5614" s="391">
        <v>29.807692307692307</v>
      </c>
      <c r="H5614" s="391">
        <v>8.3333333333333329E-2</v>
      </c>
      <c r="J5614" s="391">
        <v>2.66</v>
      </c>
      <c r="K5614" s="63" t="s">
        <v>351</v>
      </c>
      <c r="L5614" s="63" t="s">
        <v>86</v>
      </c>
      <c r="M5614" s="63" t="s">
        <v>244</v>
      </c>
      <c r="N5614" s="63" t="s">
        <v>62</v>
      </c>
      <c r="O5614" s="63" t="s">
        <v>88</v>
      </c>
      <c r="P5614" s="63" t="s">
        <v>90</v>
      </c>
      <c r="Q5614" s="63" t="s">
        <v>89</v>
      </c>
    </row>
    <row r="5615" spans="1:17">
      <c r="A5615" s="63" t="s">
        <v>351</v>
      </c>
      <c r="B5615" s="63" t="s">
        <v>145</v>
      </c>
      <c r="C5615" s="63" t="s">
        <v>8</v>
      </c>
      <c r="D5615" s="390">
        <v>45566</v>
      </c>
      <c r="E5615" s="63">
        <v>10</v>
      </c>
      <c r="F5615" s="63">
        <v>2024</v>
      </c>
      <c r="G5615" s="391">
        <v>29.807692307692307</v>
      </c>
      <c r="H5615" s="391">
        <v>9.9999999999999992E-2</v>
      </c>
      <c r="J5615" s="391">
        <v>0</v>
      </c>
      <c r="K5615" s="63" t="s">
        <v>351</v>
      </c>
      <c r="L5615" s="63" t="s">
        <v>86</v>
      </c>
      <c r="M5615" s="63" t="s">
        <v>244</v>
      </c>
      <c r="N5615" s="63" t="s">
        <v>62</v>
      </c>
      <c r="O5615" s="63" t="s">
        <v>88</v>
      </c>
      <c r="P5615" s="63" t="s">
        <v>90</v>
      </c>
      <c r="Q5615" s="63" t="s">
        <v>89</v>
      </c>
    </row>
    <row r="5616" spans="1:17">
      <c r="A5616" s="63" t="s">
        <v>351</v>
      </c>
      <c r="B5616" s="63" t="s">
        <v>145</v>
      </c>
      <c r="C5616" s="63" t="s">
        <v>8</v>
      </c>
      <c r="D5616" s="390">
        <v>45597</v>
      </c>
      <c r="E5616" s="63">
        <v>11</v>
      </c>
      <c r="F5616" s="63">
        <v>2024</v>
      </c>
      <c r="G5616" s="391">
        <v>29.807692307692307</v>
      </c>
      <c r="H5616" s="391">
        <v>9.9999999999999992E-2</v>
      </c>
      <c r="J5616" s="391">
        <v>0</v>
      </c>
      <c r="K5616" s="63" t="s">
        <v>351</v>
      </c>
      <c r="L5616" s="63" t="s">
        <v>86</v>
      </c>
      <c r="M5616" s="63" t="s">
        <v>244</v>
      </c>
      <c r="N5616" s="63" t="s">
        <v>62</v>
      </c>
      <c r="O5616" s="63" t="s">
        <v>88</v>
      </c>
      <c r="P5616" s="63" t="s">
        <v>90</v>
      </c>
      <c r="Q5616" s="63" t="s">
        <v>89</v>
      </c>
    </row>
    <row r="5617" spans="1:17">
      <c r="A5617" s="63" t="s">
        <v>351</v>
      </c>
      <c r="B5617" s="63" t="s">
        <v>145</v>
      </c>
      <c r="C5617" s="63" t="s">
        <v>8</v>
      </c>
      <c r="D5617" s="390">
        <v>45627</v>
      </c>
      <c r="E5617" s="63">
        <v>12</v>
      </c>
      <c r="F5617" s="63">
        <v>2024</v>
      </c>
      <c r="G5617" s="391">
        <v>29.807692307692307</v>
      </c>
      <c r="H5617" s="391">
        <v>9.9999999999999992E-2</v>
      </c>
      <c r="J5617" s="391">
        <v>0</v>
      </c>
      <c r="K5617" s="63" t="s">
        <v>351</v>
      </c>
      <c r="L5617" s="63" t="s">
        <v>86</v>
      </c>
      <c r="M5617" s="63" t="s">
        <v>244</v>
      </c>
      <c r="N5617" s="63" t="s">
        <v>62</v>
      </c>
      <c r="O5617" s="63" t="s">
        <v>88</v>
      </c>
      <c r="P5617" s="63" t="s">
        <v>90</v>
      </c>
      <c r="Q5617" s="63" t="s">
        <v>89</v>
      </c>
    </row>
    <row r="5618" spans="1:17">
      <c r="A5618" s="63" t="s">
        <v>351</v>
      </c>
      <c r="B5618" s="63" t="s">
        <v>146</v>
      </c>
      <c r="C5618" s="63" t="s">
        <v>8</v>
      </c>
      <c r="D5618" s="390">
        <v>45292</v>
      </c>
      <c r="E5618" s="63">
        <v>1</v>
      </c>
      <c r="F5618" s="63">
        <v>2024</v>
      </c>
      <c r="G5618" s="391">
        <v>29.807692307692307</v>
      </c>
      <c r="H5618" s="391">
        <v>3.4872367136281217E-2</v>
      </c>
      <c r="I5618" s="391">
        <v>1.0394647896391516</v>
      </c>
      <c r="J5618" s="391">
        <v>0</v>
      </c>
      <c r="K5618" s="63" t="s">
        <v>351</v>
      </c>
      <c r="L5618" s="63" t="s">
        <v>86</v>
      </c>
      <c r="M5618" s="63" t="s">
        <v>244</v>
      </c>
      <c r="N5618" s="63" t="s">
        <v>62</v>
      </c>
      <c r="O5618" s="63" t="s">
        <v>88</v>
      </c>
      <c r="P5618" s="63" t="s">
        <v>90</v>
      </c>
      <c r="Q5618" s="63" t="s">
        <v>89</v>
      </c>
    </row>
    <row r="5619" spans="1:17">
      <c r="A5619" s="63" t="s">
        <v>351</v>
      </c>
      <c r="B5619" s="63" t="s">
        <v>146</v>
      </c>
      <c r="C5619" s="63" t="s">
        <v>8</v>
      </c>
      <c r="D5619" s="390">
        <v>45323</v>
      </c>
      <c r="E5619" s="63">
        <v>2</v>
      </c>
      <c r="F5619" s="63">
        <v>2024</v>
      </c>
      <c r="G5619" s="391">
        <v>29.807692307692307</v>
      </c>
      <c r="H5619" s="391">
        <v>8.2577765378713919E-2</v>
      </c>
      <c r="I5619" s="391">
        <v>2.4614526218655111</v>
      </c>
      <c r="J5619" s="391">
        <v>0</v>
      </c>
      <c r="K5619" s="63" t="s">
        <v>351</v>
      </c>
      <c r="L5619" s="63" t="s">
        <v>86</v>
      </c>
      <c r="M5619" s="63" t="s">
        <v>244</v>
      </c>
      <c r="N5619" s="63" t="s">
        <v>62</v>
      </c>
      <c r="O5619" s="63" t="s">
        <v>88</v>
      </c>
      <c r="P5619" s="63" t="s">
        <v>90</v>
      </c>
      <c r="Q5619" s="63" t="s">
        <v>89</v>
      </c>
    </row>
    <row r="5620" spans="1:17">
      <c r="A5620" s="63" t="s">
        <v>351</v>
      </c>
      <c r="B5620" s="63" t="s">
        <v>146</v>
      </c>
      <c r="C5620" s="63" t="s">
        <v>8</v>
      </c>
      <c r="D5620" s="390">
        <v>45352</v>
      </c>
      <c r="E5620" s="63">
        <v>3</v>
      </c>
      <c r="F5620" s="63">
        <v>2024</v>
      </c>
      <c r="G5620" s="391">
        <v>29.807692307692307</v>
      </c>
      <c r="H5620" s="391">
        <v>8.2577765378713919E-2</v>
      </c>
      <c r="I5620" s="391">
        <v>2.4614526218655111</v>
      </c>
      <c r="J5620" s="391">
        <v>0</v>
      </c>
      <c r="K5620" s="63" t="s">
        <v>351</v>
      </c>
      <c r="L5620" s="63" t="s">
        <v>86</v>
      </c>
      <c r="M5620" s="63" t="s">
        <v>244</v>
      </c>
      <c r="N5620" s="63" t="s">
        <v>62</v>
      </c>
      <c r="O5620" s="63" t="s">
        <v>88</v>
      </c>
      <c r="P5620" s="63" t="s">
        <v>90</v>
      </c>
      <c r="Q5620" s="63" t="s">
        <v>89</v>
      </c>
    </row>
    <row r="5621" spans="1:17">
      <c r="A5621" s="63" t="s">
        <v>351</v>
      </c>
      <c r="B5621" s="63" t="s">
        <v>146</v>
      </c>
      <c r="C5621" s="63" t="s">
        <v>8</v>
      </c>
      <c r="D5621" s="390">
        <v>45383</v>
      </c>
      <c r="E5621" s="63">
        <v>4</v>
      </c>
      <c r="F5621" s="63">
        <v>2024</v>
      </c>
      <c r="G5621" s="391">
        <v>29.807692307692307</v>
      </c>
      <c r="H5621" s="391">
        <v>8.3333333333333329E-2</v>
      </c>
      <c r="I5621" s="391">
        <v>2.4839743589743586</v>
      </c>
      <c r="J5621" s="391">
        <v>0</v>
      </c>
      <c r="K5621" s="63" t="s">
        <v>351</v>
      </c>
      <c r="L5621" s="63" t="s">
        <v>86</v>
      </c>
      <c r="M5621" s="63" t="s">
        <v>244</v>
      </c>
      <c r="N5621" s="63" t="s">
        <v>62</v>
      </c>
      <c r="O5621" s="63" t="s">
        <v>88</v>
      </c>
      <c r="P5621" s="63" t="s">
        <v>90</v>
      </c>
      <c r="Q5621" s="63" t="s">
        <v>89</v>
      </c>
    </row>
    <row r="5622" spans="1:17">
      <c r="A5622" s="63" t="s">
        <v>351</v>
      </c>
      <c r="B5622" s="63" t="s">
        <v>146</v>
      </c>
      <c r="C5622" s="63" t="s">
        <v>8</v>
      </c>
      <c r="D5622" s="390">
        <v>45413</v>
      </c>
      <c r="E5622" s="63">
        <v>5</v>
      </c>
      <c r="F5622" s="63">
        <v>2024</v>
      </c>
      <c r="G5622" s="391">
        <v>29.807692307692307</v>
      </c>
      <c r="H5622" s="391">
        <v>8.3333333333333329E-2</v>
      </c>
      <c r="I5622" s="391">
        <v>2.4839743589743586</v>
      </c>
      <c r="J5622" s="391">
        <v>0</v>
      </c>
      <c r="K5622" s="63" t="s">
        <v>351</v>
      </c>
      <c r="L5622" s="63" t="s">
        <v>86</v>
      </c>
      <c r="M5622" s="63" t="s">
        <v>244</v>
      </c>
      <c r="N5622" s="63" t="s">
        <v>62</v>
      </c>
      <c r="O5622" s="63" t="s">
        <v>88</v>
      </c>
      <c r="P5622" s="63" t="s">
        <v>90</v>
      </c>
      <c r="Q5622" s="63" t="s">
        <v>89</v>
      </c>
    </row>
    <row r="5623" spans="1:17">
      <c r="A5623" s="63" t="s">
        <v>351</v>
      </c>
      <c r="B5623" s="63" t="s">
        <v>146</v>
      </c>
      <c r="C5623" s="63" t="s">
        <v>8</v>
      </c>
      <c r="D5623" s="390">
        <v>45444</v>
      </c>
      <c r="E5623" s="63">
        <v>6</v>
      </c>
      <c r="F5623" s="63">
        <v>2024</v>
      </c>
      <c r="G5623" s="391">
        <v>29.807692307692307</v>
      </c>
      <c r="H5623" s="391">
        <v>8.3333333333333329E-2</v>
      </c>
      <c r="I5623" s="391">
        <v>2.4839743589743586</v>
      </c>
      <c r="J5623" s="391">
        <v>0</v>
      </c>
      <c r="K5623" s="63" t="s">
        <v>351</v>
      </c>
      <c r="L5623" s="63" t="s">
        <v>86</v>
      </c>
      <c r="M5623" s="63" t="s">
        <v>244</v>
      </c>
      <c r="N5623" s="63" t="s">
        <v>62</v>
      </c>
      <c r="O5623" s="63" t="s">
        <v>88</v>
      </c>
      <c r="P5623" s="63" t="s">
        <v>90</v>
      </c>
      <c r="Q5623" s="63" t="s">
        <v>89</v>
      </c>
    </row>
    <row r="5624" spans="1:17">
      <c r="A5624" s="63" t="s">
        <v>351</v>
      </c>
      <c r="B5624" s="63" t="s">
        <v>146</v>
      </c>
      <c r="C5624" s="63" t="s">
        <v>8</v>
      </c>
      <c r="D5624" s="390">
        <v>45474</v>
      </c>
      <c r="E5624" s="63">
        <v>7</v>
      </c>
      <c r="F5624" s="63">
        <v>2024</v>
      </c>
      <c r="G5624" s="391">
        <v>29.807692307692307</v>
      </c>
      <c r="H5624" s="391">
        <v>8.3333333333333329E-2</v>
      </c>
      <c r="I5624" s="391">
        <v>2.4839743589743586</v>
      </c>
      <c r="J5624" s="391">
        <v>0</v>
      </c>
      <c r="K5624" s="63" t="s">
        <v>351</v>
      </c>
      <c r="L5624" s="63" t="s">
        <v>86</v>
      </c>
      <c r="M5624" s="63" t="s">
        <v>244</v>
      </c>
      <c r="N5624" s="63" t="s">
        <v>62</v>
      </c>
      <c r="O5624" s="63" t="s">
        <v>88</v>
      </c>
      <c r="P5624" s="63" t="s">
        <v>90</v>
      </c>
      <c r="Q5624" s="63" t="s">
        <v>89</v>
      </c>
    </row>
    <row r="5625" spans="1:17">
      <c r="A5625" s="63" t="s">
        <v>351</v>
      </c>
      <c r="B5625" s="63" t="s">
        <v>146</v>
      </c>
      <c r="C5625" s="63" t="s">
        <v>8</v>
      </c>
      <c r="D5625" s="390">
        <v>45505</v>
      </c>
      <c r="E5625" s="63">
        <v>8</v>
      </c>
      <c r="F5625" s="63">
        <v>2024</v>
      </c>
      <c r="G5625" s="391">
        <v>29.807692307692307</v>
      </c>
      <c r="H5625" s="391">
        <v>8.3333333333333329E-2</v>
      </c>
      <c r="I5625" s="391">
        <v>2.4839743589743586</v>
      </c>
      <c r="J5625" s="391">
        <v>0</v>
      </c>
      <c r="K5625" s="63" t="s">
        <v>351</v>
      </c>
      <c r="L5625" s="63" t="s">
        <v>86</v>
      </c>
      <c r="M5625" s="63" t="s">
        <v>244</v>
      </c>
      <c r="N5625" s="63" t="s">
        <v>62</v>
      </c>
      <c r="O5625" s="63" t="s">
        <v>88</v>
      </c>
      <c r="P5625" s="63" t="s">
        <v>90</v>
      </c>
      <c r="Q5625" s="63" t="s">
        <v>89</v>
      </c>
    </row>
    <row r="5626" spans="1:17">
      <c r="A5626" s="63" t="s">
        <v>351</v>
      </c>
      <c r="B5626" s="63" t="s">
        <v>146</v>
      </c>
      <c r="C5626" s="63" t="s">
        <v>8</v>
      </c>
      <c r="D5626" s="390">
        <v>45536</v>
      </c>
      <c r="E5626" s="63">
        <v>9</v>
      </c>
      <c r="F5626" s="63">
        <v>2024</v>
      </c>
      <c r="G5626" s="391">
        <v>29.807692307692307</v>
      </c>
      <c r="H5626" s="391">
        <v>8.3333333333333329E-2</v>
      </c>
      <c r="J5626" s="391">
        <v>0</v>
      </c>
      <c r="K5626" s="63" t="s">
        <v>351</v>
      </c>
      <c r="L5626" s="63" t="s">
        <v>86</v>
      </c>
      <c r="M5626" s="63" t="s">
        <v>244</v>
      </c>
      <c r="N5626" s="63" t="s">
        <v>62</v>
      </c>
      <c r="O5626" s="63" t="s">
        <v>88</v>
      </c>
      <c r="P5626" s="63" t="s">
        <v>90</v>
      </c>
      <c r="Q5626" s="63" t="s">
        <v>89</v>
      </c>
    </row>
    <row r="5627" spans="1:17">
      <c r="A5627" s="63" t="s">
        <v>351</v>
      </c>
      <c r="B5627" s="63" t="s">
        <v>146</v>
      </c>
      <c r="C5627" s="63" t="s">
        <v>8</v>
      </c>
      <c r="D5627" s="390">
        <v>45566</v>
      </c>
      <c r="E5627" s="63">
        <v>10</v>
      </c>
      <c r="F5627" s="63">
        <v>2024</v>
      </c>
      <c r="G5627" s="391">
        <v>29.807692307692307</v>
      </c>
      <c r="H5627" s="391">
        <v>9.9999999999999992E-2</v>
      </c>
      <c r="J5627" s="391">
        <v>0</v>
      </c>
      <c r="K5627" s="63" t="s">
        <v>351</v>
      </c>
      <c r="L5627" s="63" t="s">
        <v>86</v>
      </c>
      <c r="M5627" s="63" t="s">
        <v>244</v>
      </c>
      <c r="N5627" s="63" t="s">
        <v>62</v>
      </c>
      <c r="O5627" s="63" t="s">
        <v>88</v>
      </c>
      <c r="P5627" s="63" t="s">
        <v>90</v>
      </c>
      <c r="Q5627" s="63" t="s">
        <v>89</v>
      </c>
    </row>
    <row r="5628" spans="1:17">
      <c r="A5628" s="63" t="s">
        <v>351</v>
      </c>
      <c r="B5628" s="63" t="s">
        <v>146</v>
      </c>
      <c r="C5628" s="63" t="s">
        <v>8</v>
      </c>
      <c r="D5628" s="390">
        <v>45597</v>
      </c>
      <c r="E5628" s="63">
        <v>11</v>
      </c>
      <c r="F5628" s="63">
        <v>2024</v>
      </c>
      <c r="G5628" s="391">
        <v>29.807692307692307</v>
      </c>
      <c r="H5628" s="391">
        <v>9.9999999999999992E-2</v>
      </c>
      <c r="J5628" s="391">
        <v>0</v>
      </c>
      <c r="K5628" s="63" t="s">
        <v>351</v>
      </c>
      <c r="L5628" s="63" t="s">
        <v>86</v>
      </c>
      <c r="M5628" s="63" t="s">
        <v>244</v>
      </c>
      <c r="N5628" s="63" t="s">
        <v>62</v>
      </c>
      <c r="O5628" s="63" t="s">
        <v>88</v>
      </c>
      <c r="P5628" s="63" t="s">
        <v>90</v>
      </c>
      <c r="Q5628" s="63" t="s">
        <v>89</v>
      </c>
    </row>
    <row r="5629" spans="1:17">
      <c r="A5629" s="63" t="s">
        <v>351</v>
      </c>
      <c r="B5629" s="63" t="s">
        <v>146</v>
      </c>
      <c r="C5629" s="63" t="s">
        <v>8</v>
      </c>
      <c r="D5629" s="390">
        <v>45627</v>
      </c>
      <c r="E5629" s="63">
        <v>12</v>
      </c>
      <c r="F5629" s="63">
        <v>2024</v>
      </c>
      <c r="G5629" s="391">
        <v>29.807692307692307</v>
      </c>
      <c r="H5629" s="391">
        <v>9.9999999999999992E-2</v>
      </c>
      <c r="J5629" s="391">
        <v>0</v>
      </c>
      <c r="K5629" s="63" t="s">
        <v>351</v>
      </c>
      <c r="L5629" s="63" t="s">
        <v>86</v>
      </c>
      <c r="M5629" s="63" t="s">
        <v>244</v>
      </c>
      <c r="N5629" s="63" t="s">
        <v>62</v>
      </c>
      <c r="O5629" s="63" t="s">
        <v>88</v>
      </c>
      <c r="P5629" s="63" t="s">
        <v>90</v>
      </c>
      <c r="Q5629" s="63" t="s">
        <v>89</v>
      </c>
    </row>
    <row r="5630" spans="1:17">
      <c r="A5630" s="63" t="s">
        <v>351</v>
      </c>
      <c r="B5630" s="63" t="s">
        <v>141</v>
      </c>
      <c r="C5630" s="63" t="s">
        <v>8</v>
      </c>
      <c r="D5630" s="390">
        <v>45292</v>
      </c>
      <c r="E5630" s="63">
        <v>1</v>
      </c>
      <c r="F5630" s="63">
        <v>2024</v>
      </c>
      <c r="G5630" s="391">
        <v>0</v>
      </c>
      <c r="H5630" s="391">
        <v>3.4872367136281217E-2</v>
      </c>
      <c r="I5630" s="391">
        <v>0</v>
      </c>
      <c r="J5630" s="391">
        <v>0</v>
      </c>
      <c r="K5630" s="63" t="s">
        <v>351</v>
      </c>
      <c r="L5630" s="63" t="s">
        <v>86</v>
      </c>
      <c r="M5630" s="63" t="s">
        <v>244</v>
      </c>
      <c r="N5630" s="63" t="s">
        <v>62</v>
      </c>
      <c r="O5630" s="63" t="s">
        <v>88</v>
      </c>
      <c r="P5630" s="63" t="s">
        <v>90</v>
      </c>
      <c r="Q5630" s="63" t="s">
        <v>89</v>
      </c>
    </row>
    <row r="5631" spans="1:17">
      <c r="A5631" s="63" t="s">
        <v>351</v>
      </c>
      <c r="B5631" s="63" t="s">
        <v>141</v>
      </c>
      <c r="C5631" s="63" t="s">
        <v>8</v>
      </c>
      <c r="D5631" s="390">
        <v>45323</v>
      </c>
      <c r="E5631" s="63">
        <v>2</v>
      </c>
      <c r="F5631" s="63">
        <v>2024</v>
      </c>
      <c r="G5631" s="391">
        <v>0</v>
      </c>
      <c r="H5631" s="391">
        <v>8.2577765378713919E-2</v>
      </c>
      <c r="I5631" s="391">
        <v>0</v>
      </c>
      <c r="J5631" s="391">
        <v>0</v>
      </c>
      <c r="K5631" s="63" t="s">
        <v>351</v>
      </c>
      <c r="L5631" s="63" t="s">
        <v>86</v>
      </c>
      <c r="M5631" s="63" t="s">
        <v>244</v>
      </c>
      <c r="N5631" s="63" t="s">
        <v>62</v>
      </c>
      <c r="O5631" s="63" t="s">
        <v>88</v>
      </c>
      <c r="P5631" s="63" t="s">
        <v>90</v>
      </c>
      <c r="Q5631" s="63" t="s">
        <v>89</v>
      </c>
    </row>
    <row r="5632" spans="1:17">
      <c r="A5632" s="63" t="s">
        <v>351</v>
      </c>
      <c r="B5632" s="63" t="s">
        <v>141</v>
      </c>
      <c r="C5632" s="63" t="s">
        <v>8</v>
      </c>
      <c r="D5632" s="390">
        <v>45352</v>
      </c>
      <c r="E5632" s="63">
        <v>3</v>
      </c>
      <c r="F5632" s="63">
        <v>2024</v>
      </c>
      <c r="G5632" s="391">
        <v>0</v>
      </c>
      <c r="H5632" s="391">
        <v>8.2577765378713919E-2</v>
      </c>
      <c r="I5632" s="391">
        <v>0</v>
      </c>
      <c r="J5632" s="391">
        <v>0</v>
      </c>
      <c r="K5632" s="63" t="s">
        <v>351</v>
      </c>
      <c r="L5632" s="63" t="s">
        <v>86</v>
      </c>
      <c r="M5632" s="63" t="s">
        <v>244</v>
      </c>
      <c r="N5632" s="63" t="s">
        <v>62</v>
      </c>
      <c r="O5632" s="63" t="s">
        <v>88</v>
      </c>
      <c r="P5632" s="63" t="s">
        <v>90</v>
      </c>
      <c r="Q5632" s="63" t="s">
        <v>89</v>
      </c>
    </row>
    <row r="5633" spans="1:17">
      <c r="A5633" s="63" t="s">
        <v>351</v>
      </c>
      <c r="B5633" s="63" t="s">
        <v>141</v>
      </c>
      <c r="C5633" s="63" t="s">
        <v>8</v>
      </c>
      <c r="D5633" s="390">
        <v>45383</v>
      </c>
      <c r="E5633" s="63">
        <v>4</v>
      </c>
      <c r="F5633" s="63">
        <v>2024</v>
      </c>
      <c r="G5633" s="391">
        <v>0</v>
      </c>
      <c r="H5633" s="391">
        <v>8.3333333333333329E-2</v>
      </c>
      <c r="I5633" s="391">
        <v>0</v>
      </c>
      <c r="J5633" s="391">
        <v>0</v>
      </c>
      <c r="K5633" s="63" t="s">
        <v>351</v>
      </c>
      <c r="L5633" s="63" t="s">
        <v>86</v>
      </c>
      <c r="M5633" s="63" t="s">
        <v>244</v>
      </c>
      <c r="N5633" s="63" t="s">
        <v>62</v>
      </c>
      <c r="O5633" s="63" t="s">
        <v>88</v>
      </c>
      <c r="P5633" s="63" t="s">
        <v>90</v>
      </c>
      <c r="Q5633" s="63" t="s">
        <v>89</v>
      </c>
    </row>
    <row r="5634" spans="1:17">
      <c r="A5634" s="63" t="s">
        <v>351</v>
      </c>
      <c r="B5634" s="63" t="s">
        <v>141</v>
      </c>
      <c r="C5634" s="63" t="s">
        <v>8</v>
      </c>
      <c r="D5634" s="390">
        <v>45413</v>
      </c>
      <c r="E5634" s="63">
        <v>5</v>
      </c>
      <c r="F5634" s="63">
        <v>2024</v>
      </c>
      <c r="G5634" s="391">
        <v>0</v>
      </c>
      <c r="H5634" s="391">
        <v>8.3333333333333329E-2</v>
      </c>
      <c r="I5634" s="391">
        <v>0</v>
      </c>
      <c r="J5634" s="391">
        <v>0</v>
      </c>
      <c r="K5634" s="63" t="s">
        <v>351</v>
      </c>
      <c r="L5634" s="63" t="s">
        <v>86</v>
      </c>
      <c r="M5634" s="63" t="s">
        <v>244</v>
      </c>
      <c r="N5634" s="63" t="s">
        <v>62</v>
      </c>
      <c r="O5634" s="63" t="s">
        <v>88</v>
      </c>
      <c r="P5634" s="63" t="s">
        <v>90</v>
      </c>
      <c r="Q5634" s="63" t="s">
        <v>89</v>
      </c>
    </row>
    <row r="5635" spans="1:17">
      <c r="A5635" s="63" t="s">
        <v>351</v>
      </c>
      <c r="B5635" s="63" t="s">
        <v>141</v>
      </c>
      <c r="C5635" s="63" t="s">
        <v>8</v>
      </c>
      <c r="D5635" s="390">
        <v>45444</v>
      </c>
      <c r="E5635" s="63">
        <v>6</v>
      </c>
      <c r="F5635" s="63">
        <v>2024</v>
      </c>
      <c r="G5635" s="391">
        <v>0</v>
      </c>
      <c r="H5635" s="391">
        <v>8.3333333333333329E-2</v>
      </c>
      <c r="I5635" s="391">
        <v>0</v>
      </c>
      <c r="J5635" s="391">
        <v>0</v>
      </c>
      <c r="K5635" s="63" t="s">
        <v>351</v>
      </c>
      <c r="L5635" s="63" t="s">
        <v>86</v>
      </c>
      <c r="M5635" s="63" t="s">
        <v>244</v>
      </c>
      <c r="N5635" s="63" t="s">
        <v>62</v>
      </c>
      <c r="O5635" s="63" t="s">
        <v>88</v>
      </c>
      <c r="P5635" s="63" t="s">
        <v>90</v>
      </c>
      <c r="Q5635" s="63" t="s">
        <v>89</v>
      </c>
    </row>
    <row r="5636" spans="1:17">
      <c r="A5636" s="63" t="s">
        <v>351</v>
      </c>
      <c r="B5636" s="63" t="s">
        <v>141</v>
      </c>
      <c r="C5636" s="63" t="s">
        <v>8</v>
      </c>
      <c r="D5636" s="390">
        <v>45474</v>
      </c>
      <c r="E5636" s="63">
        <v>7</v>
      </c>
      <c r="F5636" s="63">
        <v>2024</v>
      </c>
      <c r="G5636" s="391">
        <v>0</v>
      </c>
      <c r="H5636" s="391">
        <v>8.3333333333333329E-2</v>
      </c>
      <c r="I5636" s="391">
        <v>0</v>
      </c>
      <c r="J5636" s="391">
        <v>0</v>
      </c>
      <c r="K5636" s="63" t="s">
        <v>351</v>
      </c>
      <c r="L5636" s="63" t="s">
        <v>86</v>
      </c>
      <c r="M5636" s="63" t="s">
        <v>244</v>
      </c>
      <c r="N5636" s="63" t="s">
        <v>62</v>
      </c>
      <c r="O5636" s="63" t="s">
        <v>88</v>
      </c>
      <c r="P5636" s="63" t="s">
        <v>90</v>
      </c>
      <c r="Q5636" s="63" t="s">
        <v>89</v>
      </c>
    </row>
    <row r="5637" spans="1:17">
      <c r="A5637" s="63" t="s">
        <v>351</v>
      </c>
      <c r="B5637" s="63" t="s">
        <v>141</v>
      </c>
      <c r="C5637" s="63" t="s">
        <v>8</v>
      </c>
      <c r="D5637" s="390">
        <v>45505</v>
      </c>
      <c r="E5637" s="63">
        <v>8</v>
      </c>
      <c r="F5637" s="63">
        <v>2024</v>
      </c>
      <c r="G5637" s="391">
        <v>0</v>
      </c>
      <c r="H5637" s="391">
        <v>8.3333333333333329E-2</v>
      </c>
      <c r="I5637" s="391">
        <v>0</v>
      </c>
      <c r="J5637" s="391">
        <v>0</v>
      </c>
      <c r="K5637" s="63" t="s">
        <v>351</v>
      </c>
      <c r="L5637" s="63" t="s">
        <v>86</v>
      </c>
      <c r="M5637" s="63" t="s">
        <v>244</v>
      </c>
      <c r="N5637" s="63" t="s">
        <v>62</v>
      </c>
      <c r="O5637" s="63" t="s">
        <v>88</v>
      </c>
      <c r="P5637" s="63" t="s">
        <v>90</v>
      </c>
      <c r="Q5637" s="63" t="s">
        <v>89</v>
      </c>
    </row>
    <row r="5638" spans="1:17">
      <c r="A5638" s="63" t="s">
        <v>351</v>
      </c>
      <c r="B5638" s="63" t="s">
        <v>141</v>
      </c>
      <c r="C5638" s="63" t="s">
        <v>8</v>
      </c>
      <c r="D5638" s="390">
        <v>45536</v>
      </c>
      <c r="E5638" s="63">
        <v>9</v>
      </c>
      <c r="F5638" s="63">
        <v>2024</v>
      </c>
      <c r="G5638" s="391">
        <v>0</v>
      </c>
      <c r="H5638" s="391">
        <v>8.3333333333333329E-2</v>
      </c>
      <c r="J5638" s="391">
        <v>0</v>
      </c>
      <c r="K5638" s="63" t="s">
        <v>351</v>
      </c>
      <c r="L5638" s="63" t="s">
        <v>86</v>
      </c>
      <c r="M5638" s="63" t="s">
        <v>244</v>
      </c>
      <c r="N5638" s="63" t="s">
        <v>62</v>
      </c>
      <c r="O5638" s="63" t="s">
        <v>88</v>
      </c>
      <c r="P5638" s="63" t="s">
        <v>90</v>
      </c>
      <c r="Q5638" s="63" t="s">
        <v>89</v>
      </c>
    </row>
    <row r="5639" spans="1:17">
      <c r="A5639" s="63" t="s">
        <v>351</v>
      </c>
      <c r="B5639" s="63" t="s">
        <v>141</v>
      </c>
      <c r="C5639" s="63" t="s">
        <v>8</v>
      </c>
      <c r="D5639" s="390">
        <v>45566</v>
      </c>
      <c r="E5639" s="63">
        <v>10</v>
      </c>
      <c r="F5639" s="63">
        <v>2024</v>
      </c>
      <c r="G5639" s="391">
        <v>0</v>
      </c>
      <c r="H5639" s="391">
        <v>9.9999999999999992E-2</v>
      </c>
      <c r="J5639" s="391">
        <v>0</v>
      </c>
      <c r="K5639" s="63" t="s">
        <v>351</v>
      </c>
      <c r="L5639" s="63" t="s">
        <v>86</v>
      </c>
      <c r="M5639" s="63" t="s">
        <v>244</v>
      </c>
      <c r="N5639" s="63" t="s">
        <v>62</v>
      </c>
      <c r="O5639" s="63" t="s">
        <v>88</v>
      </c>
      <c r="P5639" s="63" t="s">
        <v>90</v>
      </c>
      <c r="Q5639" s="63" t="s">
        <v>89</v>
      </c>
    </row>
    <row r="5640" spans="1:17">
      <c r="A5640" s="63" t="s">
        <v>351</v>
      </c>
      <c r="B5640" s="63" t="s">
        <v>141</v>
      </c>
      <c r="C5640" s="63" t="s">
        <v>8</v>
      </c>
      <c r="D5640" s="390">
        <v>45597</v>
      </c>
      <c r="E5640" s="63">
        <v>11</v>
      </c>
      <c r="F5640" s="63">
        <v>2024</v>
      </c>
      <c r="G5640" s="391">
        <v>0</v>
      </c>
      <c r="H5640" s="391">
        <v>9.9999999999999992E-2</v>
      </c>
      <c r="J5640" s="391">
        <v>0</v>
      </c>
      <c r="K5640" s="63" t="s">
        <v>351</v>
      </c>
      <c r="L5640" s="63" t="s">
        <v>86</v>
      </c>
      <c r="M5640" s="63" t="s">
        <v>244</v>
      </c>
      <c r="N5640" s="63" t="s">
        <v>62</v>
      </c>
      <c r="O5640" s="63" t="s">
        <v>88</v>
      </c>
      <c r="P5640" s="63" t="s">
        <v>90</v>
      </c>
      <c r="Q5640" s="63" t="s">
        <v>89</v>
      </c>
    </row>
    <row r="5641" spans="1:17">
      <c r="A5641" s="63" t="s">
        <v>351</v>
      </c>
      <c r="B5641" s="63" t="s">
        <v>141</v>
      </c>
      <c r="C5641" s="63" t="s">
        <v>8</v>
      </c>
      <c r="D5641" s="390">
        <v>45627</v>
      </c>
      <c r="E5641" s="63">
        <v>12</v>
      </c>
      <c r="F5641" s="63">
        <v>2024</v>
      </c>
      <c r="G5641" s="391">
        <v>0</v>
      </c>
      <c r="H5641" s="391">
        <v>9.9999999999999992E-2</v>
      </c>
      <c r="J5641" s="391">
        <v>0</v>
      </c>
      <c r="K5641" s="63" t="s">
        <v>351</v>
      </c>
      <c r="L5641" s="63" t="s">
        <v>86</v>
      </c>
      <c r="M5641" s="63" t="s">
        <v>244</v>
      </c>
      <c r="N5641" s="63" t="s">
        <v>62</v>
      </c>
      <c r="O5641" s="63" t="s">
        <v>88</v>
      </c>
      <c r="P5641" s="63" t="s">
        <v>90</v>
      </c>
      <c r="Q5641" s="63" t="s">
        <v>89</v>
      </c>
    </row>
    <row r="5642" spans="1:17">
      <c r="A5642" s="63" t="s">
        <v>351</v>
      </c>
      <c r="B5642" s="63" t="s">
        <v>9</v>
      </c>
      <c r="C5642" s="63" t="s">
        <v>9</v>
      </c>
      <c r="D5642" s="390">
        <v>45292</v>
      </c>
      <c r="E5642" s="63">
        <v>1</v>
      </c>
      <c r="F5642" s="63">
        <v>2024</v>
      </c>
      <c r="G5642" s="391">
        <v>23.846153846153847</v>
      </c>
      <c r="H5642" s="391">
        <v>3.4872367136281217E-2</v>
      </c>
      <c r="I5642" s="391">
        <v>0.83157183171132132</v>
      </c>
      <c r="J5642" s="391">
        <v>0.25</v>
      </c>
      <c r="K5642" s="63" t="s">
        <v>351</v>
      </c>
      <c r="L5642" s="63" t="s">
        <v>86</v>
      </c>
      <c r="M5642" s="63" t="s">
        <v>244</v>
      </c>
      <c r="N5642" s="63" t="s">
        <v>62</v>
      </c>
      <c r="O5642" s="63" t="s">
        <v>88</v>
      </c>
      <c r="P5642" s="63" t="s">
        <v>90</v>
      </c>
      <c r="Q5642" s="63" t="s">
        <v>89</v>
      </c>
    </row>
    <row r="5643" spans="1:17">
      <c r="A5643" s="63" t="s">
        <v>351</v>
      </c>
      <c r="B5643" s="63" t="s">
        <v>9</v>
      </c>
      <c r="C5643" s="63" t="s">
        <v>9</v>
      </c>
      <c r="D5643" s="390">
        <v>45323</v>
      </c>
      <c r="E5643" s="63">
        <v>2</v>
      </c>
      <c r="F5643" s="63">
        <v>2024</v>
      </c>
      <c r="G5643" s="391">
        <v>23.846153846153847</v>
      </c>
      <c r="H5643" s="391">
        <v>8.2577765378713919E-2</v>
      </c>
      <c r="I5643" s="391">
        <v>1.9691620974924089</v>
      </c>
      <c r="J5643" s="391">
        <v>0</v>
      </c>
      <c r="K5643" s="63" t="s">
        <v>351</v>
      </c>
      <c r="L5643" s="63" t="s">
        <v>86</v>
      </c>
      <c r="M5643" s="63" t="s">
        <v>244</v>
      </c>
      <c r="N5643" s="63" t="s">
        <v>62</v>
      </c>
      <c r="O5643" s="63" t="s">
        <v>88</v>
      </c>
      <c r="P5643" s="63" t="s">
        <v>90</v>
      </c>
      <c r="Q5643" s="63" t="s">
        <v>89</v>
      </c>
    </row>
    <row r="5644" spans="1:17">
      <c r="A5644" s="63" t="s">
        <v>351</v>
      </c>
      <c r="B5644" s="63" t="s">
        <v>9</v>
      </c>
      <c r="C5644" s="63" t="s">
        <v>9</v>
      </c>
      <c r="D5644" s="390">
        <v>45352</v>
      </c>
      <c r="E5644" s="63">
        <v>3</v>
      </c>
      <c r="F5644" s="63">
        <v>2024</v>
      </c>
      <c r="G5644" s="391">
        <v>23.846153846153847</v>
      </c>
      <c r="H5644" s="391">
        <v>8.2577765378713919E-2</v>
      </c>
      <c r="I5644" s="391">
        <v>1.9691620974924089</v>
      </c>
      <c r="J5644" s="391">
        <v>2.15</v>
      </c>
      <c r="K5644" s="63" t="s">
        <v>351</v>
      </c>
      <c r="L5644" s="63" t="s">
        <v>86</v>
      </c>
      <c r="M5644" s="63" t="s">
        <v>244</v>
      </c>
      <c r="N5644" s="63" t="s">
        <v>62</v>
      </c>
      <c r="O5644" s="63" t="s">
        <v>88</v>
      </c>
      <c r="P5644" s="63" t="s">
        <v>90</v>
      </c>
      <c r="Q5644" s="63" t="s">
        <v>89</v>
      </c>
    </row>
    <row r="5645" spans="1:17">
      <c r="A5645" s="63" t="s">
        <v>351</v>
      </c>
      <c r="B5645" s="63" t="s">
        <v>9</v>
      </c>
      <c r="C5645" s="63" t="s">
        <v>9</v>
      </c>
      <c r="D5645" s="390">
        <v>45383</v>
      </c>
      <c r="E5645" s="63">
        <v>4</v>
      </c>
      <c r="F5645" s="63">
        <v>2024</v>
      </c>
      <c r="G5645" s="391">
        <v>23.846153846153847</v>
      </c>
      <c r="H5645" s="391">
        <v>8.3333333333333329E-2</v>
      </c>
      <c r="I5645" s="391">
        <v>1.9871794871794872</v>
      </c>
      <c r="J5645" s="391">
        <v>1.9</v>
      </c>
      <c r="K5645" s="63" t="s">
        <v>351</v>
      </c>
      <c r="L5645" s="63" t="s">
        <v>86</v>
      </c>
      <c r="M5645" s="63" t="s">
        <v>244</v>
      </c>
      <c r="N5645" s="63" t="s">
        <v>62</v>
      </c>
      <c r="O5645" s="63" t="s">
        <v>88</v>
      </c>
      <c r="P5645" s="63" t="s">
        <v>90</v>
      </c>
      <c r="Q5645" s="63" t="s">
        <v>89</v>
      </c>
    </row>
    <row r="5646" spans="1:17">
      <c r="A5646" s="63" t="s">
        <v>351</v>
      </c>
      <c r="B5646" s="63" t="s">
        <v>9</v>
      </c>
      <c r="C5646" s="63" t="s">
        <v>9</v>
      </c>
      <c r="D5646" s="390">
        <v>45413</v>
      </c>
      <c r="E5646" s="63">
        <v>5</v>
      </c>
      <c r="F5646" s="63">
        <v>2024</v>
      </c>
      <c r="G5646" s="391">
        <v>23.846153846153847</v>
      </c>
      <c r="H5646" s="391">
        <v>8.3333333333333329E-2</v>
      </c>
      <c r="I5646" s="391">
        <v>1.9871794871794872</v>
      </c>
      <c r="J5646" s="391">
        <v>0</v>
      </c>
      <c r="K5646" s="63" t="s">
        <v>351</v>
      </c>
      <c r="L5646" s="63" t="s">
        <v>86</v>
      </c>
      <c r="M5646" s="63" t="s">
        <v>244</v>
      </c>
      <c r="N5646" s="63" t="s">
        <v>62</v>
      </c>
      <c r="O5646" s="63" t="s">
        <v>88</v>
      </c>
      <c r="P5646" s="63" t="s">
        <v>90</v>
      </c>
      <c r="Q5646" s="63" t="s">
        <v>89</v>
      </c>
    </row>
    <row r="5647" spans="1:17">
      <c r="A5647" s="63" t="s">
        <v>351</v>
      </c>
      <c r="B5647" s="63" t="s">
        <v>9</v>
      </c>
      <c r="C5647" s="63" t="s">
        <v>9</v>
      </c>
      <c r="D5647" s="390">
        <v>45444</v>
      </c>
      <c r="E5647" s="63">
        <v>6</v>
      </c>
      <c r="F5647" s="63">
        <v>2024</v>
      </c>
      <c r="G5647" s="391">
        <v>23.846153846153847</v>
      </c>
      <c r="H5647" s="391">
        <v>8.3333333333333329E-2</v>
      </c>
      <c r="I5647" s="391">
        <v>1.9871794871794872</v>
      </c>
      <c r="J5647" s="391">
        <v>0</v>
      </c>
      <c r="K5647" s="63" t="s">
        <v>351</v>
      </c>
      <c r="L5647" s="63" t="s">
        <v>86</v>
      </c>
      <c r="M5647" s="63" t="s">
        <v>244</v>
      </c>
      <c r="N5647" s="63" t="s">
        <v>62</v>
      </c>
      <c r="O5647" s="63" t="s">
        <v>88</v>
      </c>
      <c r="P5647" s="63" t="s">
        <v>90</v>
      </c>
      <c r="Q5647" s="63" t="s">
        <v>89</v>
      </c>
    </row>
    <row r="5648" spans="1:17">
      <c r="A5648" s="63" t="s">
        <v>351</v>
      </c>
      <c r="B5648" s="63" t="s">
        <v>9</v>
      </c>
      <c r="C5648" s="63" t="s">
        <v>9</v>
      </c>
      <c r="D5648" s="390">
        <v>45474</v>
      </c>
      <c r="E5648" s="63">
        <v>7</v>
      </c>
      <c r="F5648" s="63">
        <v>2024</v>
      </c>
      <c r="G5648" s="391">
        <v>23.846153846153847</v>
      </c>
      <c r="H5648" s="391">
        <v>8.3333333333333329E-2</v>
      </c>
      <c r="I5648" s="391">
        <v>1.9871794871794872</v>
      </c>
      <c r="J5648" s="391">
        <v>0</v>
      </c>
      <c r="K5648" s="63" t="s">
        <v>351</v>
      </c>
      <c r="L5648" s="63" t="s">
        <v>86</v>
      </c>
      <c r="M5648" s="63" t="s">
        <v>244</v>
      </c>
      <c r="N5648" s="63" t="s">
        <v>62</v>
      </c>
      <c r="O5648" s="63" t="s">
        <v>88</v>
      </c>
      <c r="P5648" s="63" t="s">
        <v>90</v>
      </c>
      <c r="Q5648" s="63" t="s">
        <v>89</v>
      </c>
    </row>
    <row r="5649" spans="1:17">
      <c r="A5649" s="63" t="s">
        <v>351</v>
      </c>
      <c r="B5649" s="63" t="s">
        <v>9</v>
      </c>
      <c r="C5649" s="63" t="s">
        <v>9</v>
      </c>
      <c r="D5649" s="390">
        <v>45505</v>
      </c>
      <c r="E5649" s="63">
        <v>8</v>
      </c>
      <c r="F5649" s="63">
        <v>2024</v>
      </c>
      <c r="G5649" s="391">
        <v>23.846153846153847</v>
      </c>
      <c r="H5649" s="391">
        <v>8.3333333333333329E-2</v>
      </c>
      <c r="I5649" s="391">
        <v>1.9871794871794872</v>
      </c>
      <c r="J5649" s="391">
        <v>0</v>
      </c>
      <c r="K5649" s="63" t="s">
        <v>351</v>
      </c>
      <c r="L5649" s="63" t="s">
        <v>86</v>
      </c>
      <c r="M5649" s="63" t="s">
        <v>244</v>
      </c>
      <c r="N5649" s="63" t="s">
        <v>62</v>
      </c>
      <c r="O5649" s="63" t="s">
        <v>88</v>
      </c>
      <c r="P5649" s="63" t="s">
        <v>90</v>
      </c>
      <c r="Q5649" s="63" t="s">
        <v>89</v>
      </c>
    </row>
    <row r="5650" spans="1:17">
      <c r="A5650" s="63" t="s">
        <v>351</v>
      </c>
      <c r="B5650" s="63" t="s">
        <v>9</v>
      </c>
      <c r="C5650" s="63" t="s">
        <v>9</v>
      </c>
      <c r="D5650" s="390">
        <v>45536</v>
      </c>
      <c r="E5650" s="63">
        <v>9</v>
      </c>
      <c r="F5650" s="63">
        <v>2024</v>
      </c>
      <c r="G5650" s="391">
        <v>23.846153846153847</v>
      </c>
      <c r="H5650" s="391">
        <v>8.3333333333333329E-2</v>
      </c>
      <c r="J5650" s="391">
        <v>0</v>
      </c>
      <c r="K5650" s="63" t="s">
        <v>351</v>
      </c>
      <c r="L5650" s="63" t="s">
        <v>86</v>
      </c>
      <c r="M5650" s="63" t="s">
        <v>244</v>
      </c>
      <c r="N5650" s="63" t="s">
        <v>62</v>
      </c>
      <c r="O5650" s="63" t="s">
        <v>88</v>
      </c>
      <c r="P5650" s="63" t="s">
        <v>90</v>
      </c>
      <c r="Q5650" s="63" t="s">
        <v>89</v>
      </c>
    </row>
    <row r="5651" spans="1:17">
      <c r="A5651" s="63" t="s">
        <v>351</v>
      </c>
      <c r="B5651" s="63" t="s">
        <v>9</v>
      </c>
      <c r="C5651" s="63" t="s">
        <v>9</v>
      </c>
      <c r="D5651" s="390">
        <v>45566</v>
      </c>
      <c r="E5651" s="63">
        <v>10</v>
      </c>
      <c r="F5651" s="63">
        <v>2024</v>
      </c>
      <c r="G5651" s="391">
        <v>23.846153846153847</v>
      </c>
      <c r="H5651" s="391">
        <v>9.9999999999999992E-2</v>
      </c>
      <c r="J5651" s="391">
        <v>0</v>
      </c>
      <c r="K5651" s="63" t="s">
        <v>351</v>
      </c>
      <c r="L5651" s="63" t="s">
        <v>86</v>
      </c>
      <c r="M5651" s="63" t="s">
        <v>244</v>
      </c>
      <c r="N5651" s="63" t="s">
        <v>62</v>
      </c>
      <c r="O5651" s="63" t="s">
        <v>88</v>
      </c>
      <c r="P5651" s="63" t="s">
        <v>90</v>
      </c>
      <c r="Q5651" s="63" t="s">
        <v>89</v>
      </c>
    </row>
    <row r="5652" spans="1:17">
      <c r="A5652" s="63" t="s">
        <v>351</v>
      </c>
      <c r="B5652" s="63" t="s">
        <v>9</v>
      </c>
      <c r="C5652" s="63" t="s">
        <v>9</v>
      </c>
      <c r="D5652" s="390">
        <v>45597</v>
      </c>
      <c r="E5652" s="63">
        <v>11</v>
      </c>
      <c r="F5652" s="63">
        <v>2024</v>
      </c>
      <c r="G5652" s="391">
        <v>23.846153846153847</v>
      </c>
      <c r="H5652" s="391">
        <v>9.9999999999999992E-2</v>
      </c>
      <c r="J5652" s="391">
        <v>0</v>
      </c>
      <c r="K5652" s="63" t="s">
        <v>351</v>
      </c>
      <c r="L5652" s="63" t="s">
        <v>86</v>
      </c>
      <c r="M5652" s="63" t="s">
        <v>244</v>
      </c>
      <c r="N5652" s="63" t="s">
        <v>62</v>
      </c>
      <c r="O5652" s="63" t="s">
        <v>88</v>
      </c>
      <c r="P5652" s="63" t="s">
        <v>90</v>
      </c>
      <c r="Q5652" s="63" t="s">
        <v>89</v>
      </c>
    </row>
    <row r="5653" spans="1:17">
      <c r="A5653" s="63" t="s">
        <v>351</v>
      </c>
      <c r="B5653" s="63" t="s">
        <v>9</v>
      </c>
      <c r="C5653" s="63" t="s">
        <v>9</v>
      </c>
      <c r="D5653" s="390">
        <v>45627</v>
      </c>
      <c r="E5653" s="63">
        <v>12</v>
      </c>
      <c r="F5653" s="63">
        <v>2024</v>
      </c>
      <c r="G5653" s="391">
        <v>23.846153846153847</v>
      </c>
      <c r="H5653" s="391">
        <v>9.9999999999999992E-2</v>
      </c>
      <c r="J5653" s="391">
        <v>0</v>
      </c>
      <c r="K5653" s="63" t="s">
        <v>351</v>
      </c>
      <c r="L5653" s="63" t="s">
        <v>86</v>
      </c>
      <c r="M5653" s="63" t="s">
        <v>244</v>
      </c>
      <c r="N5653" s="63" t="s">
        <v>62</v>
      </c>
      <c r="O5653" s="63" t="s">
        <v>88</v>
      </c>
      <c r="P5653" s="63" t="s">
        <v>90</v>
      </c>
      <c r="Q5653" s="63" t="s">
        <v>89</v>
      </c>
    </row>
    <row r="5654" spans="1:17">
      <c r="A5654" s="63" t="s">
        <v>351</v>
      </c>
      <c r="B5654" s="63" t="s">
        <v>10</v>
      </c>
      <c r="C5654" s="63" t="s">
        <v>10</v>
      </c>
      <c r="D5654" s="390">
        <v>45292</v>
      </c>
      <c r="E5654" s="63">
        <v>1</v>
      </c>
      <c r="F5654" s="63">
        <v>2024</v>
      </c>
      <c r="G5654" s="391">
        <v>23.846153846153847</v>
      </c>
      <c r="H5654" s="391">
        <v>3.4872367136281217E-2</v>
      </c>
      <c r="I5654" s="391">
        <v>0.83157183171132132</v>
      </c>
      <c r="J5654" s="391">
        <v>0</v>
      </c>
      <c r="K5654" s="63" t="s">
        <v>351</v>
      </c>
      <c r="L5654" s="63" t="s">
        <v>86</v>
      </c>
      <c r="M5654" s="63" t="s">
        <v>244</v>
      </c>
      <c r="N5654" s="63" t="s">
        <v>62</v>
      </c>
      <c r="O5654" s="63" t="s">
        <v>88</v>
      </c>
      <c r="P5654" s="63" t="s">
        <v>90</v>
      </c>
      <c r="Q5654" s="63" t="s">
        <v>89</v>
      </c>
    </row>
    <row r="5655" spans="1:17">
      <c r="A5655" s="63" t="s">
        <v>351</v>
      </c>
      <c r="B5655" s="63" t="s">
        <v>10</v>
      </c>
      <c r="C5655" s="63" t="s">
        <v>10</v>
      </c>
      <c r="D5655" s="390">
        <v>45323</v>
      </c>
      <c r="E5655" s="63">
        <v>2</v>
      </c>
      <c r="F5655" s="63">
        <v>2024</v>
      </c>
      <c r="G5655" s="391">
        <v>23.846153846153847</v>
      </c>
      <c r="H5655" s="391">
        <v>8.2577765378713919E-2</v>
      </c>
      <c r="I5655" s="391">
        <v>1.9691620974924089</v>
      </c>
      <c r="J5655" s="391">
        <v>0</v>
      </c>
      <c r="K5655" s="63" t="s">
        <v>351</v>
      </c>
      <c r="L5655" s="63" t="s">
        <v>86</v>
      </c>
      <c r="M5655" s="63" t="s">
        <v>244</v>
      </c>
      <c r="N5655" s="63" t="s">
        <v>62</v>
      </c>
      <c r="O5655" s="63" t="s">
        <v>88</v>
      </c>
      <c r="P5655" s="63" t="s">
        <v>90</v>
      </c>
      <c r="Q5655" s="63" t="s">
        <v>89</v>
      </c>
    </row>
    <row r="5656" spans="1:17">
      <c r="A5656" s="63" t="s">
        <v>351</v>
      </c>
      <c r="B5656" s="63" t="s">
        <v>10</v>
      </c>
      <c r="C5656" s="63" t="s">
        <v>10</v>
      </c>
      <c r="D5656" s="390">
        <v>45352</v>
      </c>
      <c r="E5656" s="63">
        <v>3</v>
      </c>
      <c r="F5656" s="63">
        <v>2024</v>
      </c>
      <c r="G5656" s="391">
        <v>23.846153846153847</v>
      </c>
      <c r="H5656" s="391">
        <v>8.2577765378713919E-2</v>
      </c>
      <c r="I5656" s="391">
        <v>1.9691620974924089</v>
      </c>
      <c r="J5656" s="391">
        <v>0</v>
      </c>
      <c r="K5656" s="63" t="s">
        <v>351</v>
      </c>
      <c r="L5656" s="63" t="s">
        <v>86</v>
      </c>
      <c r="M5656" s="63" t="s">
        <v>244</v>
      </c>
      <c r="N5656" s="63" t="s">
        <v>62</v>
      </c>
      <c r="O5656" s="63" t="s">
        <v>88</v>
      </c>
      <c r="P5656" s="63" t="s">
        <v>90</v>
      </c>
      <c r="Q5656" s="63" t="s">
        <v>89</v>
      </c>
    </row>
    <row r="5657" spans="1:17">
      <c r="A5657" s="63" t="s">
        <v>351</v>
      </c>
      <c r="B5657" s="63" t="s">
        <v>10</v>
      </c>
      <c r="C5657" s="63" t="s">
        <v>10</v>
      </c>
      <c r="D5657" s="390">
        <v>45383</v>
      </c>
      <c r="E5657" s="63">
        <v>4</v>
      </c>
      <c r="F5657" s="63">
        <v>2024</v>
      </c>
      <c r="G5657" s="391">
        <v>23.846153846153847</v>
      </c>
      <c r="H5657" s="391">
        <v>8.3333333333333329E-2</v>
      </c>
      <c r="I5657" s="391">
        <v>1.9871794871794872</v>
      </c>
      <c r="J5657" s="391">
        <v>0</v>
      </c>
      <c r="K5657" s="63" t="s">
        <v>351</v>
      </c>
      <c r="L5657" s="63" t="s">
        <v>86</v>
      </c>
      <c r="M5657" s="63" t="s">
        <v>244</v>
      </c>
      <c r="N5657" s="63" t="s">
        <v>62</v>
      </c>
      <c r="O5657" s="63" t="s">
        <v>88</v>
      </c>
      <c r="P5657" s="63" t="s">
        <v>90</v>
      </c>
      <c r="Q5657" s="63" t="s">
        <v>89</v>
      </c>
    </row>
    <row r="5658" spans="1:17">
      <c r="A5658" s="63" t="s">
        <v>351</v>
      </c>
      <c r="B5658" s="63" t="s">
        <v>10</v>
      </c>
      <c r="C5658" s="63" t="s">
        <v>10</v>
      </c>
      <c r="D5658" s="390">
        <v>45413</v>
      </c>
      <c r="E5658" s="63">
        <v>5</v>
      </c>
      <c r="F5658" s="63">
        <v>2024</v>
      </c>
      <c r="G5658" s="391">
        <v>23.846153846153847</v>
      </c>
      <c r="H5658" s="391">
        <v>8.3333333333333329E-2</v>
      </c>
      <c r="I5658" s="391">
        <v>1.9871794871794872</v>
      </c>
      <c r="J5658" s="391">
        <v>0</v>
      </c>
      <c r="K5658" s="63" t="s">
        <v>351</v>
      </c>
      <c r="L5658" s="63" t="s">
        <v>86</v>
      </c>
      <c r="M5658" s="63" t="s">
        <v>244</v>
      </c>
      <c r="N5658" s="63" t="s">
        <v>62</v>
      </c>
      <c r="O5658" s="63" t="s">
        <v>88</v>
      </c>
      <c r="P5658" s="63" t="s">
        <v>90</v>
      </c>
      <c r="Q5658" s="63" t="s">
        <v>89</v>
      </c>
    </row>
    <row r="5659" spans="1:17">
      <c r="A5659" s="63" t="s">
        <v>351</v>
      </c>
      <c r="B5659" s="63" t="s">
        <v>10</v>
      </c>
      <c r="C5659" s="63" t="s">
        <v>10</v>
      </c>
      <c r="D5659" s="390">
        <v>45444</v>
      </c>
      <c r="E5659" s="63">
        <v>6</v>
      </c>
      <c r="F5659" s="63">
        <v>2024</v>
      </c>
      <c r="G5659" s="391">
        <v>23.846153846153847</v>
      </c>
      <c r="H5659" s="391">
        <v>8.3333333333333329E-2</v>
      </c>
      <c r="I5659" s="391">
        <v>1.9871794871794872</v>
      </c>
      <c r="J5659" s="391">
        <v>358.97421724450004</v>
      </c>
      <c r="K5659" s="63" t="s">
        <v>351</v>
      </c>
      <c r="L5659" s="63" t="s">
        <v>86</v>
      </c>
      <c r="M5659" s="63" t="s">
        <v>244</v>
      </c>
      <c r="N5659" s="63" t="s">
        <v>62</v>
      </c>
      <c r="O5659" s="63" t="s">
        <v>88</v>
      </c>
      <c r="P5659" s="63" t="s">
        <v>90</v>
      </c>
      <c r="Q5659" s="63" t="s">
        <v>89</v>
      </c>
    </row>
    <row r="5660" spans="1:17">
      <c r="A5660" s="63" t="s">
        <v>351</v>
      </c>
      <c r="B5660" s="63" t="s">
        <v>10</v>
      </c>
      <c r="C5660" s="63" t="s">
        <v>10</v>
      </c>
      <c r="D5660" s="390">
        <v>45474</v>
      </c>
      <c r="E5660" s="63">
        <v>7</v>
      </c>
      <c r="F5660" s="63">
        <v>2024</v>
      </c>
      <c r="G5660" s="391">
        <v>23.846153846153847</v>
      </c>
      <c r="H5660" s="391">
        <v>8.3333333333333329E-2</v>
      </c>
      <c r="I5660" s="391">
        <v>1.9871794871794872</v>
      </c>
      <c r="J5660" s="391">
        <v>0</v>
      </c>
      <c r="K5660" s="63" t="s">
        <v>351</v>
      </c>
      <c r="L5660" s="63" t="s">
        <v>86</v>
      </c>
      <c r="M5660" s="63" t="s">
        <v>244</v>
      </c>
      <c r="N5660" s="63" t="s">
        <v>62</v>
      </c>
      <c r="O5660" s="63" t="s">
        <v>88</v>
      </c>
      <c r="P5660" s="63" t="s">
        <v>90</v>
      </c>
      <c r="Q5660" s="63" t="s">
        <v>89</v>
      </c>
    </row>
    <row r="5661" spans="1:17">
      <c r="A5661" s="63" t="s">
        <v>351</v>
      </c>
      <c r="B5661" s="63" t="s">
        <v>10</v>
      </c>
      <c r="C5661" s="63" t="s">
        <v>10</v>
      </c>
      <c r="D5661" s="390">
        <v>45505</v>
      </c>
      <c r="E5661" s="63">
        <v>8</v>
      </c>
      <c r="F5661" s="63">
        <v>2024</v>
      </c>
      <c r="G5661" s="391">
        <v>23.846153846153847</v>
      </c>
      <c r="H5661" s="391">
        <v>8.3333333333333329E-2</v>
      </c>
      <c r="I5661" s="391">
        <v>1.9871794871794872</v>
      </c>
      <c r="J5661" s="391">
        <v>0</v>
      </c>
      <c r="K5661" s="63" t="s">
        <v>351</v>
      </c>
      <c r="L5661" s="63" t="s">
        <v>86</v>
      </c>
      <c r="M5661" s="63" t="s">
        <v>244</v>
      </c>
      <c r="N5661" s="63" t="s">
        <v>62</v>
      </c>
      <c r="O5661" s="63" t="s">
        <v>88</v>
      </c>
      <c r="P5661" s="63" t="s">
        <v>90</v>
      </c>
      <c r="Q5661" s="63" t="s">
        <v>89</v>
      </c>
    </row>
    <row r="5662" spans="1:17">
      <c r="A5662" s="63" t="s">
        <v>351</v>
      </c>
      <c r="B5662" s="63" t="s">
        <v>10</v>
      </c>
      <c r="C5662" s="63" t="s">
        <v>10</v>
      </c>
      <c r="D5662" s="390">
        <v>45536</v>
      </c>
      <c r="E5662" s="63">
        <v>9</v>
      </c>
      <c r="F5662" s="63">
        <v>2024</v>
      </c>
      <c r="G5662" s="391">
        <v>23.846153846153847</v>
      </c>
      <c r="H5662" s="391">
        <v>8.3333333333333329E-2</v>
      </c>
      <c r="J5662" s="391">
        <v>0</v>
      </c>
      <c r="K5662" s="63" t="s">
        <v>351</v>
      </c>
      <c r="L5662" s="63" t="s">
        <v>86</v>
      </c>
      <c r="M5662" s="63" t="s">
        <v>244</v>
      </c>
      <c r="N5662" s="63" t="s">
        <v>62</v>
      </c>
      <c r="O5662" s="63" t="s">
        <v>88</v>
      </c>
      <c r="P5662" s="63" t="s">
        <v>90</v>
      </c>
      <c r="Q5662" s="63" t="s">
        <v>89</v>
      </c>
    </row>
    <row r="5663" spans="1:17">
      <c r="A5663" s="63" t="s">
        <v>351</v>
      </c>
      <c r="B5663" s="63" t="s">
        <v>10</v>
      </c>
      <c r="C5663" s="63" t="s">
        <v>10</v>
      </c>
      <c r="D5663" s="390">
        <v>45566</v>
      </c>
      <c r="E5663" s="63">
        <v>10</v>
      </c>
      <c r="F5663" s="63">
        <v>2024</v>
      </c>
      <c r="G5663" s="391">
        <v>23.846153846153847</v>
      </c>
      <c r="H5663" s="391">
        <v>9.9999999999999992E-2</v>
      </c>
      <c r="J5663" s="391">
        <v>0</v>
      </c>
      <c r="K5663" s="63" t="s">
        <v>351</v>
      </c>
      <c r="L5663" s="63" t="s">
        <v>86</v>
      </c>
      <c r="M5663" s="63" t="s">
        <v>244</v>
      </c>
      <c r="N5663" s="63" t="s">
        <v>62</v>
      </c>
      <c r="O5663" s="63" t="s">
        <v>88</v>
      </c>
      <c r="P5663" s="63" t="s">
        <v>90</v>
      </c>
      <c r="Q5663" s="63" t="s">
        <v>89</v>
      </c>
    </row>
    <row r="5664" spans="1:17">
      <c r="A5664" s="63" t="s">
        <v>351</v>
      </c>
      <c r="B5664" s="63" t="s">
        <v>10</v>
      </c>
      <c r="C5664" s="63" t="s">
        <v>10</v>
      </c>
      <c r="D5664" s="390">
        <v>45597</v>
      </c>
      <c r="E5664" s="63">
        <v>11</v>
      </c>
      <c r="F5664" s="63">
        <v>2024</v>
      </c>
      <c r="G5664" s="391">
        <v>23.846153846153847</v>
      </c>
      <c r="H5664" s="391">
        <v>9.9999999999999992E-2</v>
      </c>
      <c r="J5664" s="391">
        <v>0</v>
      </c>
      <c r="K5664" s="63" t="s">
        <v>351</v>
      </c>
      <c r="L5664" s="63" t="s">
        <v>86</v>
      </c>
      <c r="M5664" s="63" t="s">
        <v>244</v>
      </c>
      <c r="N5664" s="63" t="s">
        <v>62</v>
      </c>
      <c r="O5664" s="63" t="s">
        <v>88</v>
      </c>
      <c r="P5664" s="63" t="s">
        <v>90</v>
      </c>
      <c r="Q5664" s="63" t="s">
        <v>89</v>
      </c>
    </row>
    <row r="5665" spans="1:17">
      <c r="A5665" s="63" t="s">
        <v>351</v>
      </c>
      <c r="B5665" s="63" t="s">
        <v>10</v>
      </c>
      <c r="C5665" s="63" t="s">
        <v>10</v>
      </c>
      <c r="D5665" s="390">
        <v>45627</v>
      </c>
      <c r="E5665" s="63">
        <v>12</v>
      </c>
      <c r="F5665" s="63">
        <v>2024</v>
      </c>
      <c r="G5665" s="391">
        <v>23.846153846153847</v>
      </c>
      <c r="H5665" s="391">
        <v>9.9999999999999992E-2</v>
      </c>
      <c r="J5665" s="391">
        <v>0</v>
      </c>
      <c r="K5665" s="63" t="s">
        <v>351</v>
      </c>
      <c r="L5665" s="63" t="s">
        <v>86</v>
      </c>
      <c r="M5665" s="63" t="s">
        <v>244</v>
      </c>
      <c r="N5665" s="63" t="s">
        <v>62</v>
      </c>
      <c r="O5665" s="63" t="s">
        <v>88</v>
      </c>
      <c r="P5665" s="63" t="s">
        <v>90</v>
      </c>
      <c r="Q5665" s="63" t="s">
        <v>89</v>
      </c>
    </row>
    <row r="5666" spans="1:17">
      <c r="A5666" s="63" t="s">
        <v>351</v>
      </c>
      <c r="B5666" s="63" t="s">
        <v>5</v>
      </c>
      <c r="C5666" s="63" t="s">
        <v>5</v>
      </c>
      <c r="D5666" s="390">
        <v>45292</v>
      </c>
      <c r="E5666" s="63">
        <v>1</v>
      </c>
      <c r="F5666" s="63">
        <v>2024</v>
      </c>
      <c r="G5666" s="391">
        <v>35.769230769230766</v>
      </c>
      <c r="H5666" s="391">
        <v>3.4872367136281217E-2</v>
      </c>
      <c r="I5666" s="391">
        <v>1.2473577475669819</v>
      </c>
      <c r="J5666" s="391">
        <v>0</v>
      </c>
      <c r="K5666" s="63" t="s">
        <v>351</v>
      </c>
      <c r="L5666" s="63" t="s">
        <v>86</v>
      </c>
      <c r="M5666" s="63" t="s">
        <v>244</v>
      </c>
      <c r="N5666" s="63" t="s">
        <v>62</v>
      </c>
      <c r="O5666" s="63" t="s">
        <v>88</v>
      </c>
      <c r="P5666" s="63" t="s">
        <v>90</v>
      </c>
      <c r="Q5666" s="63" t="s">
        <v>89</v>
      </c>
    </row>
    <row r="5667" spans="1:17">
      <c r="A5667" s="63" t="s">
        <v>351</v>
      </c>
      <c r="B5667" s="63" t="s">
        <v>5</v>
      </c>
      <c r="C5667" s="63" t="s">
        <v>5</v>
      </c>
      <c r="D5667" s="390">
        <v>45323</v>
      </c>
      <c r="E5667" s="63">
        <v>2</v>
      </c>
      <c r="F5667" s="63">
        <v>2024</v>
      </c>
      <c r="G5667" s="391">
        <v>35.769230769230766</v>
      </c>
      <c r="H5667" s="391">
        <v>8.2577765378713919E-2</v>
      </c>
      <c r="I5667" s="391">
        <v>2.953743146238613</v>
      </c>
      <c r="J5667" s="391">
        <v>0</v>
      </c>
      <c r="K5667" s="63" t="s">
        <v>351</v>
      </c>
      <c r="L5667" s="63" t="s">
        <v>86</v>
      </c>
      <c r="M5667" s="63" t="s">
        <v>244</v>
      </c>
      <c r="N5667" s="63" t="s">
        <v>62</v>
      </c>
      <c r="O5667" s="63" t="s">
        <v>88</v>
      </c>
      <c r="P5667" s="63" t="s">
        <v>90</v>
      </c>
      <c r="Q5667" s="63" t="s">
        <v>89</v>
      </c>
    </row>
    <row r="5668" spans="1:17">
      <c r="A5668" s="63" t="s">
        <v>351</v>
      </c>
      <c r="B5668" s="63" t="s">
        <v>5</v>
      </c>
      <c r="C5668" s="63" t="s">
        <v>5</v>
      </c>
      <c r="D5668" s="390">
        <v>45352</v>
      </c>
      <c r="E5668" s="63">
        <v>3</v>
      </c>
      <c r="F5668" s="63">
        <v>2024</v>
      </c>
      <c r="G5668" s="391">
        <v>35.769230769230766</v>
      </c>
      <c r="H5668" s="391">
        <v>8.2577765378713919E-2</v>
      </c>
      <c r="I5668" s="391">
        <v>2.953743146238613</v>
      </c>
      <c r="J5668" s="391">
        <v>0</v>
      </c>
      <c r="K5668" s="63" t="s">
        <v>351</v>
      </c>
      <c r="L5668" s="63" t="s">
        <v>86</v>
      </c>
      <c r="M5668" s="63" t="s">
        <v>244</v>
      </c>
      <c r="N5668" s="63" t="s">
        <v>62</v>
      </c>
      <c r="O5668" s="63" t="s">
        <v>88</v>
      </c>
      <c r="P5668" s="63" t="s">
        <v>90</v>
      </c>
      <c r="Q5668" s="63" t="s">
        <v>89</v>
      </c>
    </row>
    <row r="5669" spans="1:17">
      <c r="A5669" s="63" t="s">
        <v>351</v>
      </c>
      <c r="B5669" s="63" t="s">
        <v>5</v>
      </c>
      <c r="C5669" s="63" t="s">
        <v>5</v>
      </c>
      <c r="D5669" s="390">
        <v>45383</v>
      </c>
      <c r="E5669" s="63">
        <v>4</v>
      </c>
      <c r="F5669" s="63">
        <v>2024</v>
      </c>
      <c r="G5669" s="391">
        <v>35.769230769230766</v>
      </c>
      <c r="H5669" s="391">
        <v>8.3333333333333329E-2</v>
      </c>
      <c r="I5669" s="391">
        <v>2.9807692307692304</v>
      </c>
      <c r="J5669" s="391">
        <v>0</v>
      </c>
      <c r="K5669" s="63" t="s">
        <v>351</v>
      </c>
      <c r="L5669" s="63" t="s">
        <v>86</v>
      </c>
      <c r="M5669" s="63" t="s">
        <v>244</v>
      </c>
      <c r="N5669" s="63" t="s">
        <v>62</v>
      </c>
      <c r="O5669" s="63" t="s">
        <v>88</v>
      </c>
      <c r="P5669" s="63" t="s">
        <v>90</v>
      </c>
      <c r="Q5669" s="63" t="s">
        <v>89</v>
      </c>
    </row>
    <row r="5670" spans="1:17">
      <c r="A5670" s="63" t="s">
        <v>351</v>
      </c>
      <c r="B5670" s="63" t="s">
        <v>5</v>
      </c>
      <c r="C5670" s="63" t="s">
        <v>5</v>
      </c>
      <c r="D5670" s="390">
        <v>45413</v>
      </c>
      <c r="E5670" s="63">
        <v>5</v>
      </c>
      <c r="F5670" s="63">
        <v>2024</v>
      </c>
      <c r="G5670" s="391">
        <v>35.769230769230766</v>
      </c>
      <c r="H5670" s="391">
        <v>8.3333333333333329E-2</v>
      </c>
      <c r="I5670" s="391">
        <v>2.9807692307692304</v>
      </c>
      <c r="J5670" s="391">
        <v>0</v>
      </c>
      <c r="K5670" s="63" t="s">
        <v>351</v>
      </c>
      <c r="L5670" s="63" t="s">
        <v>86</v>
      </c>
      <c r="M5670" s="63" t="s">
        <v>244</v>
      </c>
      <c r="N5670" s="63" t="s">
        <v>62</v>
      </c>
      <c r="O5670" s="63" t="s">
        <v>88</v>
      </c>
      <c r="P5670" s="63" t="s">
        <v>90</v>
      </c>
      <c r="Q5670" s="63" t="s">
        <v>89</v>
      </c>
    </row>
    <row r="5671" spans="1:17">
      <c r="A5671" s="63" t="s">
        <v>351</v>
      </c>
      <c r="B5671" s="63" t="s">
        <v>5</v>
      </c>
      <c r="C5671" s="63" t="s">
        <v>5</v>
      </c>
      <c r="D5671" s="390">
        <v>45444</v>
      </c>
      <c r="E5671" s="63">
        <v>6</v>
      </c>
      <c r="F5671" s="63">
        <v>2024</v>
      </c>
      <c r="G5671" s="391">
        <v>35.769230769230766</v>
      </c>
      <c r="H5671" s="391">
        <v>8.3333333333333329E-2</v>
      </c>
      <c r="I5671" s="391">
        <v>2.9807692307692304</v>
      </c>
      <c r="J5671" s="391">
        <v>2.08</v>
      </c>
      <c r="K5671" s="63" t="s">
        <v>351</v>
      </c>
      <c r="L5671" s="63" t="s">
        <v>86</v>
      </c>
      <c r="M5671" s="63" t="s">
        <v>244</v>
      </c>
      <c r="N5671" s="63" t="s">
        <v>62</v>
      </c>
      <c r="O5671" s="63" t="s">
        <v>88</v>
      </c>
      <c r="P5671" s="63" t="s">
        <v>90</v>
      </c>
      <c r="Q5671" s="63" t="s">
        <v>89</v>
      </c>
    </row>
    <row r="5672" spans="1:17">
      <c r="A5672" s="63" t="s">
        <v>351</v>
      </c>
      <c r="B5672" s="63" t="s">
        <v>5</v>
      </c>
      <c r="C5672" s="63" t="s">
        <v>5</v>
      </c>
      <c r="D5672" s="390">
        <v>45474</v>
      </c>
      <c r="E5672" s="63">
        <v>7</v>
      </c>
      <c r="F5672" s="63">
        <v>2024</v>
      </c>
      <c r="G5672" s="391">
        <v>35.769230769230766</v>
      </c>
      <c r="H5672" s="391">
        <v>8.3333333333333329E-2</v>
      </c>
      <c r="I5672" s="391">
        <v>2.9807692307692304</v>
      </c>
      <c r="J5672" s="391">
        <v>0</v>
      </c>
      <c r="K5672" s="63" t="s">
        <v>351</v>
      </c>
      <c r="L5672" s="63" t="s">
        <v>86</v>
      </c>
      <c r="M5672" s="63" t="s">
        <v>244</v>
      </c>
      <c r="N5672" s="63" t="s">
        <v>62</v>
      </c>
      <c r="O5672" s="63" t="s">
        <v>88</v>
      </c>
      <c r="P5672" s="63" t="s">
        <v>90</v>
      </c>
      <c r="Q5672" s="63" t="s">
        <v>89</v>
      </c>
    </row>
    <row r="5673" spans="1:17">
      <c r="A5673" s="63" t="s">
        <v>351</v>
      </c>
      <c r="B5673" s="63" t="s">
        <v>5</v>
      </c>
      <c r="C5673" s="63" t="s">
        <v>5</v>
      </c>
      <c r="D5673" s="390">
        <v>45505</v>
      </c>
      <c r="E5673" s="63">
        <v>8</v>
      </c>
      <c r="F5673" s="63">
        <v>2024</v>
      </c>
      <c r="G5673" s="391">
        <v>35.769230769230766</v>
      </c>
      <c r="H5673" s="391">
        <v>8.3333333333333329E-2</v>
      </c>
      <c r="I5673" s="391">
        <v>2.9807692307692304</v>
      </c>
      <c r="J5673" s="391">
        <v>0</v>
      </c>
      <c r="K5673" s="63" t="s">
        <v>351</v>
      </c>
      <c r="L5673" s="63" t="s">
        <v>86</v>
      </c>
      <c r="M5673" s="63" t="s">
        <v>244</v>
      </c>
      <c r="N5673" s="63" t="s">
        <v>62</v>
      </c>
      <c r="O5673" s="63" t="s">
        <v>88</v>
      </c>
      <c r="P5673" s="63" t="s">
        <v>90</v>
      </c>
      <c r="Q5673" s="63" t="s">
        <v>89</v>
      </c>
    </row>
    <row r="5674" spans="1:17">
      <c r="A5674" s="63" t="s">
        <v>351</v>
      </c>
      <c r="B5674" s="63" t="s">
        <v>5</v>
      </c>
      <c r="C5674" s="63" t="s">
        <v>5</v>
      </c>
      <c r="D5674" s="390">
        <v>45536</v>
      </c>
      <c r="E5674" s="63">
        <v>9</v>
      </c>
      <c r="F5674" s="63">
        <v>2024</v>
      </c>
      <c r="G5674" s="391">
        <v>35.769230769230766</v>
      </c>
      <c r="H5674" s="391">
        <v>8.3333333333333329E-2</v>
      </c>
      <c r="J5674" s="391">
        <v>0</v>
      </c>
      <c r="K5674" s="63" t="s">
        <v>351</v>
      </c>
      <c r="L5674" s="63" t="s">
        <v>86</v>
      </c>
      <c r="M5674" s="63" t="s">
        <v>244</v>
      </c>
      <c r="N5674" s="63" t="s">
        <v>62</v>
      </c>
      <c r="O5674" s="63" t="s">
        <v>88</v>
      </c>
      <c r="P5674" s="63" t="s">
        <v>90</v>
      </c>
      <c r="Q5674" s="63" t="s">
        <v>89</v>
      </c>
    </row>
    <row r="5675" spans="1:17">
      <c r="A5675" s="63" t="s">
        <v>351</v>
      </c>
      <c r="B5675" s="63" t="s">
        <v>5</v>
      </c>
      <c r="C5675" s="63" t="s">
        <v>5</v>
      </c>
      <c r="D5675" s="390">
        <v>45566</v>
      </c>
      <c r="E5675" s="63">
        <v>10</v>
      </c>
      <c r="F5675" s="63">
        <v>2024</v>
      </c>
      <c r="G5675" s="391">
        <v>35.769230769230766</v>
      </c>
      <c r="H5675" s="391">
        <v>9.9999999999999992E-2</v>
      </c>
      <c r="J5675" s="391">
        <v>0</v>
      </c>
      <c r="K5675" s="63" t="s">
        <v>351</v>
      </c>
      <c r="L5675" s="63" t="s">
        <v>86</v>
      </c>
      <c r="M5675" s="63" t="s">
        <v>244</v>
      </c>
      <c r="N5675" s="63" t="s">
        <v>62</v>
      </c>
      <c r="O5675" s="63" t="s">
        <v>88</v>
      </c>
      <c r="P5675" s="63" t="s">
        <v>90</v>
      </c>
      <c r="Q5675" s="63" t="s">
        <v>89</v>
      </c>
    </row>
    <row r="5676" spans="1:17">
      <c r="A5676" s="63" t="s">
        <v>351</v>
      </c>
      <c r="B5676" s="63" t="s">
        <v>5</v>
      </c>
      <c r="C5676" s="63" t="s">
        <v>5</v>
      </c>
      <c r="D5676" s="390">
        <v>45597</v>
      </c>
      <c r="E5676" s="63">
        <v>11</v>
      </c>
      <c r="F5676" s="63">
        <v>2024</v>
      </c>
      <c r="G5676" s="391">
        <v>35.769230769230766</v>
      </c>
      <c r="H5676" s="391">
        <v>9.9999999999999992E-2</v>
      </c>
      <c r="J5676" s="391">
        <v>0</v>
      </c>
      <c r="K5676" s="63" t="s">
        <v>351</v>
      </c>
      <c r="L5676" s="63" t="s">
        <v>86</v>
      </c>
      <c r="M5676" s="63" t="s">
        <v>244</v>
      </c>
      <c r="N5676" s="63" t="s">
        <v>62</v>
      </c>
      <c r="O5676" s="63" t="s">
        <v>88</v>
      </c>
      <c r="P5676" s="63" t="s">
        <v>90</v>
      </c>
      <c r="Q5676" s="63" t="s">
        <v>89</v>
      </c>
    </row>
    <row r="5677" spans="1:17">
      <c r="A5677" s="63" t="s">
        <v>351</v>
      </c>
      <c r="B5677" s="63" t="s">
        <v>5</v>
      </c>
      <c r="C5677" s="63" t="s">
        <v>5</v>
      </c>
      <c r="D5677" s="390">
        <v>45627</v>
      </c>
      <c r="E5677" s="63">
        <v>12</v>
      </c>
      <c r="F5677" s="63">
        <v>2024</v>
      </c>
      <c r="G5677" s="391">
        <v>35.769230769230766</v>
      </c>
      <c r="H5677" s="391">
        <v>9.9999999999999992E-2</v>
      </c>
      <c r="J5677" s="391">
        <v>0</v>
      </c>
      <c r="K5677" s="63" t="s">
        <v>351</v>
      </c>
      <c r="L5677" s="63" t="s">
        <v>86</v>
      </c>
      <c r="M5677" s="63" t="s">
        <v>244</v>
      </c>
      <c r="N5677" s="63" t="s">
        <v>62</v>
      </c>
      <c r="O5677" s="63" t="s">
        <v>88</v>
      </c>
      <c r="P5677" s="63" t="s">
        <v>90</v>
      </c>
      <c r="Q5677" s="63" t="s">
        <v>89</v>
      </c>
    </row>
    <row r="5678" spans="1:17">
      <c r="A5678" s="63" t="s">
        <v>351</v>
      </c>
      <c r="B5678" s="63" t="s">
        <v>148</v>
      </c>
      <c r="C5678" s="63" t="s">
        <v>11</v>
      </c>
      <c r="D5678" s="390">
        <v>45292</v>
      </c>
      <c r="E5678" s="63">
        <v>1</v>
      </c>
      <c r="F5678" s="63">
        <v>2024</v>
      </c>
      <c r="G5678" s="391">
        <v>74.807692307692292</v>
      </c>
      <c r="H5678" s="391">
        <v>3.4872367136281217E-2</v>
      </c>
      <c r="I5678" s="391">
        <v>2.6087213107718057</v>
      </c>
      <c r="J5678" s="391">
        <v>0</v>
      </c>
      <c r="K5678" s="63" t="s">
        <v>351</v>
      </c>
      <c r="L5678" s="63" t="s">
        <v>86</v>
      </c>
      <c r="M5678" s="63" t="s">
        <v>244</v>
      </c>
      <c r="N5678" s="63" t="s">
        <v>62</v>
      </c>
      <c r="O5678" s="63" t="s">
        <v>88</v>
      </c>
      <c r="P5678" s="63" t="s">
        <v>90</v>
      </c>
      <c r="Q5678" s="63" t="s">
        <v>89</v>
      </c>
    </row>
    <row r="5679" spans="1:17">
      <c r="A5679" s="63" t="s">
        <v>351</v>
      </c>
      <c r="B5679" s="63" t="s">
        <v>148</v>
      </c>
      <c r="C5679" s="63" t="s">
        <v>11</v>
      </c>
      <c r="D5679" s="390">
        <v>45323</v>
      </c>
      <c r="E5679" s="63">
        <v>2</v>
      </c>
      <c r="F5679" s="63">
        <v>2024</v>
      </c>
      <c r="G5679" s="391">
        <v>74.807692307692292</v>
      </c>
      <c r="H5679" s="391">
        <v>8.2577765378713919E-2</v>
      </c>
      <c r="I5679" s="391">
        <v>6.1774520639076362</v>
      </c>
      <c r="J5679" s="391">
        <v>0</v>
      </c>
      <c r="K5679" s="63" t="s">
        <v>351</v>
      </c>
      <c r="L5679" s="63" t="s">
        <v>86</v>
      </c>
      <c r="M5679" s="63" t="s">
        <v>244</v>
      </c>
      <c r="N5679" s="63" t="s">
        <v>62</v>
      </c>
      <c r="O5679" s="63" t="s">
        <v>88</v>
      </c>
      <c r="P5679" s="63" t="s">
        <v>90</v>
      </c>
      <c r="Q5679" s="63" t="s">
        <v>89</v>
      </c>
    </row>
    <row r="5680" spans="1:17">
      <c r="A5680" s="63" t="s">
        <v>351</v>
      </c>
      <c r="B5680" s="63" t="s">
        <v>148</v>
      </c>
      <c r="C5680" s="63" t="s">
        <v>11</v>
      </c>
      <c r="D5680" s="390">
        <v>45352</v>
      </c>
      <c r="E5680" s="63">
        <v>3</v>
      </c>
      <c r="F5680" s="63">
        <v>2024</v>
      </c>
      <c r="G5680" s="391">
        <v>74.807692307692292</v>
      </c>
      <c r="H5680" s="391">
        <v>8.2577765378713919E-2</v>
      </c>
      <c r="I5680" s="391">
        <v>6.1774520639076362</v>
      </c>
      <c r="J5680" s="391">
        <v>0</v>
      </c>
      <c r="K5680" s="63" t="s">
        <v>351</v>
      </c>
      <c r="L5680" s="63" t="s">
        <v>86</v>
      </c>
      <c r="M5680" s="63" t="s">
        <v>244</v>
      </c>
      <c r="N5680" s="63" t="s">
        <v>62</v>
      </c>
      <c r="O5680" s="63" t="s">
        <v>88</v>
      </c>
      <c r="P5680" s="63" t="s">
        <v>90</v>
      </c>
      <c r="Q5680" s="63" t="s">
        <v>89</v>
      </c>
    </row>
    <row r="5681" spans="1:17">
      <c r="A5681" s="63" t="s">
        <v>351</v>
      </c>
      <c r="B5681" s="63" t="s">
        <v>148</v>
      </c>
      <c r="C5681" s="63" t="s">
        <v>11</v>
      </c>
      <c r="D5681" s="390">
        <v>45383</v>
      </c>
      <c r="E5681" s="63">
        <v>4</v>
      </c>
      <c r="F5681" s="63">
        <v>2024</v>
      </c>
      <c r="G5681" s="391">
        <v>74.807692307692292</v>
      </c>
      <c r="H5681" s="391">
        <v>8.3333333333333329E-2</v>
      </c>
      <c r="I5681" s="391">
        <v>6.2339743589743577</v>
      </c>
      <c r="J5681" s="391">
        <v>0</v>
      </c>
      <c r="K5681" s="63" t="s">
        <v>351</v>
      </c>
      <c r="L5681" s="63" t="s">
        <v>86</v>
      </c>
      <c r="M5681" s="63" t="s">
        <v>244</v>
      </c>
      <c r="N5681" s="63" t="s">
        <v>62</v>
      </c>
      <c r="O5681" s="63" t="s">
        <v>88</v>
      </c>
      <c r="P5681" s="63" t="s">
        <v>90</v>
      </c>
      <c r="Q5681" s="63" t="s">
        <v>89</v>
      </c>
    </row>
    <row r="5682" spans="1:17">
      <c r="A5682" s="63" t="s">
        <v>351</v>
      </c>
      <c r="B5682" s="63" t="s">
        <v>148</v>
      </c>
      <c r="C5682" s="63" t="s">
        <v>11</v>
      </c>
      <c r="D5682" s="390">
        <v>45413</v>
      </c>
      <c r="E5682" s="63">
        <v>5</v>
      </c>
      <c r="F5682" s="63">
        <v>2024</v>
      </c>
      <c r="G5682" s="391">
        <v>74.807692307692292</v>
      </c>
      <c r="H5682" s="391">
        <v>8.3333333333333329E-2</v>
      </c>
      <c r="I5682" s="391">
        <v>6.2339743589743577</v>
      </c>
      <c r="J5682" s="391">
        <v>64.05</v>
      </c>
      <c r="K5682" s="63" t="s">
        <v>351</v>
      </c>
      <c r="L5682" s="63" t="s">
        <v>86</v>
      </c>
      <c r="M5682" s="63" t="s">
        <v>244</v>
      </c>
      <c r="N5682" s="63" t="s">
        <v>62</v>
      </c>
      <c r="O5682" s="63" t="s">
        <v>88</v>
      </c>
      <c r="P5682" s="63" t="s">
        <v>90</v>
      </c>
      <c r="Q5682" s="63" t="s">
        <v>89</v>
      </c>
    </row>
    <row r="5683" spans="1:17">
      <c r="A5683" s="63" t="s">
        <v>351</v>
      </c>
      <c r="B5683" s="63" t="s">
        <v>148</v>
      </c>
      <c r="C5683" s="63" t="s">
        <v>11</v>
      </c>
      <c r="D5683" s="390">
        <v>45444</v>
      </c>
      <c r="E5683" s="63">
        <v>6</v>
      </c>
      <c r="F5683" s="63">
        <v>2024</v>
      </c>
      <c r="G5683" s="391">
        <v>74.807692307692292</v>
      </c>
      <c r="H5683" s="391">
        <v>8.3333333333333329E-2</v>
      </c>
      <c r="I5683" s="391">
        <v>6.2339743589743577</v>
      </c>
      <c r="J5683" s="391">
        <v>0</v>
      </c>
      <c r="K5683" s="63" t="s">
        <v>351</v>
      </c>
      <c r="L5683" s="63" t="s">
        <v>86</v>
      </c>
      <c r="M5683" s="63" t="s">
        <v>244</v>
      </c>
      <c r="N5683" s="63" t="s">
        <v>62</v>
      </c>
      <c r="O5683" s="63" t="s">
        <v>88</v>
      </c>
      <c r="P5683" s="63" t="s">
        <v>90</v>
      </c>
      <c r="Q5683" s="63" t="s">
        <v>89</v>
      </c>
    </row>
    <row r="5684" spans="1:17">
      <c r="A5684" s="63" t="s">
        <v>351</v>
      </c>
      <c r="B5684" s="63" t="s">
        <v>148</v>
      </c>
      <c r="C5684" s="63" t="s">
        <v>11</v>
      </c>
      <c r="D5684" s="390">
        <v>45474</v>
      </c>
      <c r="E5684" s="63">
        <v>7</v>
      </c>
      <c r="F5684" s="63">
        <v>2024</v>
      </c>
      <c r="G5684" s="391">
        <v>74.807692307692292</v>
      </c>
      <c r="H5684" s="391">
        <v>8.3333333333333329E-2</v>
      </c>
      <c r="I5684" s="391">
        <v>6.2339743589743577</v>
      </c>
      <c r="J5684" s="391">
        <v>0</v>
      </c>
      <c r="K5684" s="63" t="s">
        <v>351</v>
      </c>
      <c r="L5684" s="63" t="s">
        <v>86</v>
      </c>
      <c r="M5684" s="63" t="s">
        <v>244</v>
      </c>
      <c r="N5684" s="63" t="s">
        <v>62</v>
      </c>
      <c r="O5684" s="63" t="s">
        <v>88</v>
      </c>
      <c r="P5684" s="63" t="s">
        <v>90</v>
      </c>
      <c r="Q5684" s="63" t="s">
        <v>89</v>
      </c>
    </row>
    <row r="5685" spans="1:17">
      <c r="A5685" s="63" t="s">
        <v>351</v>
      </c>
      <c r="B5685" s="63" t="s">
        <v>148</v>
      </c>
      <c r="C5685" s="63" t="s">
        <v>11</v>
      </c>
      <c r="D5685" s="390">
        <v>45505</v>
      </c>
      <c r="E5685" s="63">
        <v>8</v>
      </c>
      <c r="F5685" s="63">
        <v>2024</v>
      </c>
      <c r="G5685" s="391">
        <v>74.807692307692292</v>
      </c>
      <c r="H5685" s="391">
        <v>8.3333333333333329E-2</v>
      </c>
      <c r="I5685" s="391">
        <v>6.2339743589743577</v>
      </c>
      <c r="J5685" s="391">
        <v>1.49</v>
      </c>
      <c r="K5685" s="63" t="s">
        <v>351</v>
      </c>
      <c r="L5685" s="63" t="s">
        <v>86</v>
      </c>
      <c r="M5685" s="63" t="s">
        <v>244</v>
      </c>
      <c r="N5685" s="63" t="s">
        <v>62</v>
      </c>
      <c r="O5685" s="63" t="s">
        <v>88</v>
      </c>
      <c r="P5685" s="63" t="s">
        <v>90</v>
      </c>
      <c r="Q5685" s="63" t="s">
        <v>89</v>
      </c>
    </row>
    <row r="5686" spans="1:17">
      <c r="A5686" s="63" t="s">
        <v>351</v>
      </c>
      <c r="B5686" s="63" t="s">
        <v>148</v>
      </c>
      <c r="C5686" s="63" t="s">
        <v>11</v>
      </c>
      <c r="D5686" s="390">
        <v>45536</v>
      </c>
      <c r="E5686" s="63">
        <v>9</v>
      </c>
      <c r="F5686" s="63">
        <v>2024</v>
      </c>
      <c r="G5686" s="391">
        <v>74.807692307692292</v>
      </c>
      <c r="H5686" s="391">
        <v>8.3333333333333329E-2</v>
      </c>
      <c r="J5686" s="391">
        <v>46.93</v>
      </c>
      <c r="K5686" s="63" t="s">
        <v>351</v>
      </c>
      <c r="L5686" s="63" t="s">
        <v>86</v>
      </c>
      <c r="M5686" s="63" t="s">
        <v>244</v>
      </c>
      <c r="N5686" s="63" t="s">
        <v>62</v>
      </c>
      <c r="O5686" s="63" t="s">
        <v>88</v>
      </c>
      <c r="P5686" s="63" t="s">
        <v>90</v>
      </c>
      <c r="Q5686" s="63" t="s">
        <v>89</v>
      </c>
    </row>
    <row r="5687" spans="1:17">
      <c r="A5687" s="63" t="s">
        <v>351</v>
      </c>
      <c r="B5687" s="63" t="s">
        <v>148</v>
      </c>
      <c r="C5687" s="63" t="s">
        <v>11</v>
      </c>
      <c r="D5687" s="390">
        <v>45566</v>
      </c>
      <c r="E5687" s="63">
        <v>10</v>
      </c>
      <c r="F5687" s="63">
        <v>2024</v>
      </c>
      <c r="G5687" s="391">
        <v>74.807692307692292</v>
      </c>
      <c r="H5687" s="391">
        <v>9.9999999999999992E-2</v>
      </c>
      <c r="J5687" s="391">
        <v>0</v>
      </c>
      <c r="K5687" s="63" t="s">
        <v>351</v>
      </c>
      <c r="L5687" s="63" t="s">
        <v>86</v>
      </c>
      <c r="M5687" s="63" t="s">
        <v>244</v>
      </c>
      <c r="N5687" s="63" t="s">
        <v>62</v>
      </c>
      <c r="O5687" s="63" t="s">
        <v>88</v>
      </c>
      <c r="P5687" s="63" t="s">
        <v>90</v>
      </c>
      <c r="Q5687" s="63" t="s">
        <v>89</v>
      </c>
    </row>
    <row r="5688" spans="1:17">
      <c r="A5688" s="63" t="s">
        <v>351</v>
      </c>
      <c r="B5688" s="63" t="s">
        <v>148</v>
      </c>
      <c r="C5688" s="63" t="s">
        <v>11</v>
      </c>
      <c r="D5688" s="390">
        <v>45597</v>
      </c>
      <c r="E5688" s="63">
        <v>11</v>
      </c>
      <c r="F5688" s="63">
        <v>2024</v>
      </c>
      <c r="G5688" s="391">
        <v>74.807692307692292</v>
      </c>
      <c r="H5688" s="391">
        <v>9.9999999999999992E-2</v>
      </c>
      <c r="J5688" s="391">
        <v>0</v>
      </c>
      <c r="K5688" s="63" t="s">
        <v>351</v>
      </c>
      <c r="L5688" s="63" t="s">
        <v>86</v>
      </c>
      <c r="M5688" s="63" t="s">
        <v>244</v>
      </c>
      <c r="N5688" s="63" t="s">
        <v>62</v>
      </c>
      <c r="O5688" s="63" t="s">
        <v>88</v>
      </c>
      <c r="P5688" s="63" t="s">
        <v>90</v>
      </c>
      <c r="Q5688" s="63" t="s">
        <v>89</v>
      </c>
    </row>
    <row r="5689" spans="1:17">
      <c r="A5689" s="63" t="s">
        <v>351</v>
      </c>
      <c r="B5689" s="63" t="s">
        <v>148</v>
      </c>
      <c r="C5689" s="63" t="s">
        <v>11</v>
      </c>
      <c r="D5689" s="390">
        <v>45627</v>
      </c>
      <c r="E5689" s="63">
        <v>12</v>
      </c>
      <c r="F5689" s="63">
        <v>2024</v>
      </c>
      <c r="G5689" s="391">
        <v>74.807692307692292</v>
      </c>
      <c r="H5689" s="391">
        <v>9.9999999999999992E-2</v>
      </c>
      <c r="J5689" s="391">
        <v>0</v>
      </c>
      <c r="K5689" s="63" t="s">
        <v>351</v>
      </c>
      <c r="L5689" s="63" t="s">
        <v>86</v>
      </c>
      <c r="M5689" s="63" t="s">
        <v>244</v>
      </c>
      <c r="N5689" s="63" t="s">
        <v>62</v>
      </c>
      <c r="O5689" s="63" t="s">
        <v>88</v>
      </c>
      <c r="P5689" s="63" t="s">
        <v>90</v>
      </c>
      <c r="Q5689" s="63" t="s">
        <v>89</v>
      </c>
    </row>
    <row r="5690" spans="1:17">
      <c r="A5690" s="63" t="s">
        <v>351</v>
      </c>
      <c r="B5690" s="63" t="s">
        <v>149</v>
      </c>
      <c r="C5690" s="63" t="s">
        <v>11</v>
      </c>
      <c r="D5690" s="390">
        <v>45292</v>
      </c>
      <c r="E5690" s="63">
        <v>1</v>
      </c>
      <c r="F5690" s="63">
        <v>2024</v>
      </c>
      <c r="G5690" s="391">
        <v>74.807692307692292</v>
      </c>
      <c r="H5690" s="391">
        <v>3.4872367136281217E-2</v>
      </c>
      <c r="I5690" s="391">
        <v>2.6087213107718057</v>
      </c>
      <c r="J5690" s="391">
        <v>0</v>
      </c>
      <c r="K5690" s="63" t="s">
        <v>351</v>
      </c>
      <c r="L5690" s="63" t="s">
        <v>86</v>
      </c>
      <c r="M5690" s="63" t="s">
        <v>244</v>
      </c>
      <c r="N5690" s="63" t="s">
        <v>62</v>
      </c>
      <c r="O5690" s="63" t="s">
        <v>88</v>
      </c>
      <c r="P5690" s="63" t="s">
        <v>90</v>
      </c>
      <c r="Q5690" s="63" t="s">
        <v>89</v>
      </c>
    </row>
    <row r="5691" spans="1:17">
      <c r="A5691" s="63" t="s">
        <v>351</v>
      </c>
      <c r="B5691" s="63" t="s">
        <v>149</v>
      </c>
      <c r="C5691" s="63" t="s">
        <v>11</v>
      </c>
      <c r="D5691" s="390">
        <v>45323</v>
      </c>
      <c r="E5691" s="63">
        <v>2</v>
      </c>
      <c r="F5691" s="63">
        <v>2024</v>
      </c>
      <c r="G5691" s="391">
        <v>74.807692307692292</v>
      </c>
      <c r="H5691" s="391">
        <v>8.2577765378713919E-2</v>
      </c>
      <c r="I5691" s="391">
        <v>6.1774520639076362</v>
      </c>
      <c r="J5691" s="391">
        <v>0</v>
      </c>
      <c r="K5691" s="63" t="s">
        <v>351</v>
      </c>
      <c r="L5691" s="63" t="s">
        <v>86</v>
      </c>
      <c r="M5691" s="63" t="s">
        <v>244</v>
      </c>
      <c r="N5691" s="63" t="s">
        <v>62</v>
      </c>
      <c r="O5691" s="63" t="s">
        <v>88</v>
      </c>
      <c r="P5691" s="63" t="s">
        <v>90</v>
      </c>
      <c r="Q5691" s="63" t="s">
        <v>89</v>
      </c>
    </row>
    <row r="5692" spans="1:17">
      <c r="A5692" s="63" t="s">
        <v>351</v>
      </c>
      <c r="B5692" s="63" t="s">
        <v>149</v>
      </c>
      <c r="C5692" s="63" t="s">
        <v>11</v>
      </c>
      <c r="D5692" s="390">
        <v>45352</v>
      </c>
      <c r="E5692" s="63">
        <v>3</v>
      </c>
      <c r="F5692" s="63">
        <v>2024</v>
      </c>
      <c r="G5692" s="391">
        <v>74.807692307692292</v>
      </c>
      <c r="H5692" s="391">
        <v>8.2577765378713919E-2</v>
      </c>
      <c r="I5692" s="391">
        <v>6.1774520639076362</v>
      </c>
      <c r="J5692" s="391">
        <v>0</v>
      </c>
      <c r="K5692" s="63" t="s">
        <v>351</v>
      </c>
      <c r="L5692" s="63" t="s">
        <v>86</v>
      </c>
      <c r="M5692" s="63" t="s">
        <v>244</v>
      </c>
      <c r="N5692" s="63" t="s">
        <v>62</v>
      </c>
      <c r="O5692" s="63" t="s">
        <v>88</v>
      </c>
      <c r="P5692" s="63" t="s">
        <v>90</v>
      </c>
      <c r="Q5692" s="63" t="s">
        <v>89</v>
      </c>
    </row>
    <row r="5693" spans="1:17">
      <c r="A5693" s="63" t="s">
        <v>351</v>
      </c>
      <c r="B5693" s="63" t="s">
        <v>149</v>
      </c>
      <c r="C5693" s="63" t="s">
        <v>11</v>
      </c>
      <c r="D5693" s="390">
        <v>45383</v>
      </c>
      <c r="E5693" s="63">
        <v>4</v>
      </c>
      <c r="F5693" s="63">
        <v>2024</v>
      </c>
      <c r="G5693" s="391">
        <v>74.807692307692292</v>
      </c>
      <c r="H5693" s="391">
        <v>8.3333333333333329E-2</v>
      </c>
      <c r="I5693" s="391">
        <v>6.2339743589743577</v>
      </c>
      <c r="J5693" s="391">
        <v>0</v>
      </c>
      <c r="K5693" s="63" t="s">
        <v>351</v>
      </c>
      <c r="L5693" s="63" t="s">
        <v>86</v>
      </c>
      <c r="M5693" s="63" t="s">
        <v>244</v>
      </c>
      <c r="N5693" s="63" t="s">
        <v>62</v>
      </c>
      <c r="O5693" s="63" t="s">
        <v>88</v>
      </c>
      <c r="P5693" s="63" t="s">
        <v>90</v>
      </c>
      <c r="Q5693" s="63" t="s">
        <v>89</v>
      </c>
    </row>
    <row r="5694" spans="1:17">
      <c r="A5694" s="63" t="s">
        <v>351</v>
      </c>
      <c r="B5694" s="63" t="s">
        <v>149</v>
      </c>
      <c r="C5694" s="63" t="s">
        <v>11</v>
      </c>
      <c r="D5694" s="390">
        <v>45413</v>
      </c>
      <c r="E5694" s="63">
        <v>5</v>
      </c>
      <c r="F5694" s="63">
        <v>2024</v>
      </c>
      <c r="G5694" s="391">
        <v>74.807692307692292</v>
      </c>
      <c r="H5694" s="391">
        <v>8.3333333333333329E-2</v>
      </c>
      <c r="I5694" s="391">
        <v>6.2339743589743577</v>
      </c>
      <c r="J5694" s="391">
        <v>0</v>
      </c>
      <c r="K5694" s="63" t="s">
        <v>351</v>
      </c>
      <c r="L5694" s="63" t="s">
        <v>86</v>
      </c>
      <c r="M5694" s="63" t="s">
        <v>244</v>
      </c>
      <c r="N5694" s="63" t="s">
        <v>62</v>
      </c>
      <c r="O5694" s="63" t="s">
        <v>88</v>
      </c>
      <c r="P5694" s="63" t="s">
        <v>90</v>
      </c>
      <c r="Q5694" s="63" t="s">
        <v>89</v>
      </c>
    </row>
    <row r="5695" spans="1:17">
      <c r="A5695" s="63" t="s">
        <v>351</v>
      </c>
      <c r="B5695" s="63" t="s">
        <v>149</v>
      </c>
      <c r="C5695" s="63" t="s">
        <v>11</v>
      </c>
      <c r="D5695" s="390">
        <v>45444</v>
      </c>
      <c r="E5695" s="63">
        <v>6</v>
      </c>
      <c r="F5695" s="63">
        <v>2024</v>
      </c>
      <c r="G5695" s="391">
        <v>74.807692307692292</v>
      </c>
      <c r="H5695" s="391">
        <v>8.3333333333333329E-2</v>
      </c>
      <c r="I5695" s="391">
        <v>6.2339743589743577</v>
      </c>
      <c r="J5695" s="391">
        <v>0</v>
      </c>
      <c r="K5695" s="63" t="s">
        <v>351</v>
      </c>
      <c r="L5695" s="63" t="s">
        <v>86</v>
      </c>
      <c r="M5695" s="63" t="s">
        <v>244</v>
      </c>
      <c r="N5695" s="63" t="s">
        <v>62</v>
      </c>
      <c r="O5695" s="63" t="s">
        <v>88</v>
      </c>
      <c r="P5695" s="63" t="s">
        <v>90</v>
      </c>
      <c r="Q5695" s="63" t="s">
        <v>89</v>
      </c>
    </row>
    <row r="5696" spans="1:17">
      <c r="A5696" s="63" t="s">
        <v>351</v>
      </c>
      <c r="B5696" s="63" t="s">
        <v>149</v>
      </c>
      <c r="C5696" s="63" t="s">
        <v>11</v>
      </c>
      <c r="D5696" s="390">
        <v>45474</v>
      </c>
      <c r="E5696" s="63">
        <v>7</v>
      </c>
      <c r="F5696" s="63">
        <v>2024</v>
      </c>
      <c r="G5696" s="391">
        <v>74.807692307692292</v>
      </c>
      <c r="H5696" s="391">
        <v>8.3333333333333329E-2</v>
      </c>
      <c r="I5696" s="391">
        <v>6.2339743589743577</v>
      </c>
      <c r="J5696" s="391">
        <v>0</v>
      </c>
      <c r="K5696" s="63" t="s">
        <v>351</v>
      </c>
      <c r="L5696" s="63" t="s">
        <v>86</v>
      </c>
      <c r="M5696" s="63" t="s">
        <v>244</v>
      </c>
      <c r="N5696" s="63" t="s">
        <v>62</v>
      </c>
      <c r="O5696" s="63" t="s">
        <v>88</v>
      </c>
      <c r="P5696" s="63" t="s">
        <v>90</v>
      </c>
      <c r="Q5696" s="63" t="s">
        <v>89</v>
      </c>
    </row>
    <row r="5697" spans="1:17">
      <c r="A5697" s="63" t="s">
        <v>351</v>
      </c>
      <c r="B5697" s="63" t="s">
        <v>149</v>
      </c>
      <c r="C5697" s="63" t="s">
        <v>11</v>
      </c>
      <c r="D5697" s="390">
        <v>45505</v>
      </c>
      <c r="E5697" s="63">
        <v>8</v>
      </c>
      <c r="F5697" s="63">
        <v>2024</v>
      </c>
      <c r="G5697" s="391">
        <v>74.807692307692292</v>
      </c>
      <c r="H5697" s="391">
        <v>8.3333333333333329E-2</v>
      </c>
      <c r="I5697" s="391">
        <v>6.2339743589743577</v>
      </c>
      <c r="J5697" s="391">
        <v>0</v>
      </c>
      <c r="K5697" s="63" t="s">
        <v>351</v>
      </c>
      <c r="L5697" s="63" t="s">
        <v>86</v>
      </c>
      <c r="M5697" s="63" t="s">
        <v>244</v>
      </c>
      <c r="N5697" s="63" t="s">
        <v>62</v>
      </c>
      <c r="O5697" s="63" t="s">
        <v>88</v>
      </c>
      <c r="P5697" s="63" t="s">
        <v>90</v>
      </c>
      <c r="Q5697" s="63" t="s">
        <v>89</v>
      </c>
    </row>
    <row r="5698" spans="1:17">
      <c r="A5698" s="63" t="s">
        <v>351</v>
      </c>
      <c r="B5698" s="63" t="s">
        <v>149</v>
      </c>
      <c r="C5698" s="63" t="s">
        <v>11</v>
      </c>
      <c r="D5698" s="390">
        <v>45536</v>
      </c>
      <c r="E5698" s="63">
        <v>9</v>
      </c>
      <c r="F5698" s="63">
        <v>2024</v>
      </c>
      <c r="G5698" s="391">
        <v>74.807692307692292</v>
      </c>
      <c r="H5698" s="391">
        <v>8.3333333333333329E-2</v>
      </c>
      <c r="J5698" s="391">
        <v>0</v>
      </c>
      <c r="K5698" s="63" t="s">
        <v>351</v>
      </c>
      <c r="L5698" s="63" t="s">
        <v>86</v>
      </c>
      <c r="M5698" s="63" t="s">
        <v>244</v>
      </c>
      <c r="N5698" s="63" t="s">
        <v>62</v>
      </c>
      <c r="O5698" s="63" t="s">
        <v>88</v>
      </c>
      <c r="P5698" s="63" t="s">
        <v>90</v>
      </c>
      <c r="Q5698" s="63" t="s">
        <v>89</v>
      </c>
    </row>
    <row r="5699" spans="1:17">
      <c r="A5699" s="63" t="s">
        <v>351</v>
      </c>
      <c r="B5699" s="63" t="s">
        <v>149</v>
      </c>
      <c r="C5699" s="63" t="s">
        <v>11</v>
      </c>
      <c r="D5699" s="390">
        <v>45566</v>
      </c>
      <c r="E5699" s="63">
        <v>10</v>
      </c>
      <c r="F5699" s="63">
        <v>2024</v>
      </c>
      <c r="G5699" s="391">
        <v>74.807692307692292</v>
      </c>
      <c r="H5699" s="391">
        <v>9.9999999999999992E-2</v>
      </c>
      <c r="J5699" s="391">
        <v>0</v>
      </c>
      <c r="K5699" s="63" t="s">
        <v>351</v>
      </c>
      <c r="L5699" s="63" t="s">
        <v>86</v>
      </c>
      <c r="M5699" s="63" t="s">
        <v>244</v>
      </c>
      <c r="N5699" s="63" t="s">
        <v>62</v>
      </c>
      <c r="O5699" s="63" t="s">
        <v>88</v>
      </c>
      <c r="P5699" s="63" t="s">
        <v>90</v>
      </c>
      <c r="Q5699" s="63" t="s">
        <v>89</v>
      </c>
    </row>
    <row r="5700" spans="1:17">
      <c r="A5700" s="63" t="s">
        <v>351</v>
      </c>
      <c r="B5700" s="63" t="s">
        <v>149</v>
      </c>
      <c r="C5700" s="63" t="s">
        <v>11</v>
      </c>
      <c r="D5700" s="390">
        <v>45597</v>
      </c>
      <c r="E5700" s="63">
        <v>11</v>
      </c>
      <c r="F5700" s="63">
        <v>2024</v>
      </c>
      <c r="G5700" s="391">
        <v>74.807692307692292</v>
      </c>
      <c r="H5700" s="391">
        <v>9.9999999999999992E-2</v>
      </c>
      <c r="J5700" s="391">
        <v>0</v>
      </c>
      <c r="K5700" s="63" t="s">
        <v>351</v>
      </c>
      <c r="L5700" s="63" t="s">
        <v>86</v>
      </c>
      <c r="M5700" s="63" t="s">
        <v>244</v>
      </c>
      <c r="N5700" s="63" t="s">
        <v>62</v>
      </c>
      <c r="O5700" s="63" t="s">
        <v>88</v>
      </c>
      <c r="P5700" s="63" t="s">
        <v>90</v>
      </c>
      <c r="Q5700" s="63" t="s">
        <v>89</v>
      </c>
    </row>
    <row r="5701" spans="1:17">
      <c r="A5701" s="63" t="s">
        <v>351</v>
      </c>
      <c r="B5701" s="63" t="s">
        <v>149</v>
      </c>
      <c r="C5701" s="63" t="s">
        <v>11</v>
      </c>
      <c r="D5701" s="390">
        <v>45627</v>
      </c>
      <c r="E5701" s="63">
        <v>12</v>
      </c>
      <c r="F5701" s="63">
        <v>2024</v>
      </c>
      <c r="G5701" s="391">
        <v>74.807692307692292</v>
      </c>
      <c r="H5701" s="391">
        <v>9.9999999999999992E-2</v>
      </c>
      <c r="J5701" s="391">
        <v>0</v>
      </c>
      <c r="K5701" s="63" t="s">
        <v>351</v>
      </c>
      <c r="L5701" s="63" t="s">
        <v>86</v>
      </c>
      <c r="M5701" s="63" t="s">
        <v>244</v>
      </c>
      <c r="N5701" s="63" t="s">
        <v>62</v>
      </c>
      <c r="O5701" s="63" t="s">
        <v>88</v>
      </c>
      <c r="P5701" s="63" t="s">
        <v>90</v>
      </c>
      <c r="Q5701" s="63" t="s">
        <v>89</v>
      </c>
    </row>
    <row r="5702" spans="1:17">
      <c r="A5702" s="63" t="s">
        <v>351</v>
      </c>
      <c r="B5702" s="63" t="s">
        <v>12</v>
      </c>
      <c r="C5702" s="63" t="s">
        <v>12</v>
      </c>
      <c r="D5702" s="390">
        <v>45292</v>
      </c>
      <c r="E5702" s="63">
        <v>1</v>
      </c>
      <c r="F5702" s="63">
        <v>2024</v>
      </c>
      <c r="G5702" s="391">
        <v>0</v>
      </c>
      <c r="H5702" s="391">
        <v>3.4872367136281217E-2</v>
      </c>
      <c r="I5702" s="391">
        <v>0</v>
      </c>
      <c r="J5702" s="391">
        <v>0</v>
      </c>
      <c r="K5702" s="63" t="s">
        <v>351</v>
      </c>
      <c r="L5702" s="63" t="s">
        <v>86</v>
      </c>
      <c r="M5702" s="63" t="s">
        <v>244</v>
      </c>
      <c r="N5702" s="63" t="s">
        <v>62</v>
      </c>
      <c r="O5702" s="63" t="s">
        <v>88</v>
      </c>
      <c r="P5702" s="63" t="s">
        <v>90</v>
      </c>
      <c r="Q5702" s="63" t="s">
        <v>89</v>
      </c>
    </row>
    <row r="5703" spans="1:17">
      <c r="A5703" s="63" t="s">
        <v>351</v>
      </c>
      <c r="B5703" s="63" t="s">
        <v>12</v>
      </c>
      <c r="C5703" s="63" t="s">
        <v>12</v>
      </c>
      <c r="D5703" s="390">
        <v>45323</v>
      </c>
      <c r="E5703" s="63">
        <v>2</v>
      </c>
      <c r="F5703" s="63">
        <v>2024</v>
      </c>
      <c r="G5703" s="391">
        <v>0</v>
      </c>
      <c r="H5703" s="391">
        <v>8.2577765378713919E-2</v>
      </c>
      <c r="I5703" s="391">
        <v>0</v>
      </c>
      <c r="J5703" s="391">
        <v>0</v>
      </c>
      <c r="K5703" s="63" t="s">
        <v>351</v>
      </c>
      <c r="L5703" s="63" t="s">
        <v>86</v>
      </c>
      <c r="M5703" s="63" t="s">
        <v>244</v>
      </c>
      <c r="N5703" s="63" t="s">
        <v>62</v>
      </c>
      <c r="O5703" s="63" t="s">
        <v>88</v>
      </c>
      <c r="P5703" s="63" t="s">
        <v>90</v>
      </c>
      <c r="Q5703" s="63" t="s">
        <v>89</v>
      </c>
    </row>
    <row r="5704" spans="1:17">
      <c r="A5704" s="63" t="s">
        <v>351</v>
      </c>
      <c r="B5704" s="63" t="s">
        <v>12</v>
      </c>
      <c r="C5704" s="63" t="s">
        <v>12</v>
      </c>
      <c r="D5704" s="390">
        <v>45352</v>
      </c>
      <c r="E5704" s="63">
        <v>3</v>
      </c>
      <c r="F5704" s="63">
        <v>2024</v>
      </c>
      <c r="G5704" s="391">
        <v>0</v>
      </c>
      <c r="H5704" s="391">
        <v>8.2577765378713919E-2</v>
      </c>
      <c r="I5704" s="391">
        <v>0</v>
      </c>
      <c r="J5704" s="391">
        <v>0</v>
      </c>
      <c r="K5704" s="63" t="s">
        <v>351</v>
      </c>
      <c r="L5704" s="63" t="s">
        <v>86</v>
      </c>
      <c r="M5704" s="63" t="s">
        <v>244</v>
      </c>
      <c r="N5704" s="63" t="s">
        <v>62</v>
      </c>
      <c r="O5704" s="63" t="s">
        <v>88</v>
      </c>
      <c r="P5704" s="63" t="s">
        <v>90</v>
      </c>
      <c r="Q5704" s="63" t="s">
        <v>89</v>
      </c>
    </row>
    <row r="5705" spans="1:17">
      <c r="A5705" s="63" t="s">
        <v>351</v>
      </c>
      <c r="B5705" s="63" t="s">
        <v>12</v>
      </c>
      <c r="C5705" s="63" t="s">
        <v>12</v>
      </c>
      <c r="D5705" s="390">
        <v>45383</v>
      </c>
      <c r="E5705" s="63">
        <v>4</v>
      </c>
      <c r="F5705" s="63">
        <v>2024</v>
      </c>
      <c r="G5705" s="391">
        <v>0</v>
      </c>
      <c r="H5705" s="391">
        <v>8.3333333333333329E-2</v>
      </c>
      <c r="I5705" s="391">
        <v>0</v>
      </c>
      <c r="J5705" s="391">
        <v>0</v>
      </c>
      <c r="K5705" s="63" t="s">
        <v>351</v>
      </c>
      <c r="L5705" s="63" t="s">
        <v>86</v>
      </c>
      <c r="M5705" s="63" t="s">
        <v>244</v>
      </c>
      <c r="N5705" s="63" t="s">
        <v>62</v>
      </c>
      <c r="O5705" s="63" t="s">
        <v>88</v>
      </c>
      <c r="P5705" s="63" t="s">
        <v>90</v>
      </c>
      <c r="Q5705" s="63" t="s">
        <v>89</v>
      </c>
    </row>
    <row r="5706" spans="1:17">
      <c r="A5706" s="63" t="s">
        <v>351</v>
      </c>
      <c r="B5706" s="63" t="s">
        <v>12</v>
      </c>
      <c r="C5706" s="63" t="s">
        <v>12</v>
      </c>
      <c r="D5706" s="390">
        <v>45413</v>
      </c>
      <c r="E5706" s="63">
        <v>5</v>
      </c>
      <c r="F5706" s="63">
        <v>2024</v>
      </c>
      <c r="G5706" s="391">
        <v>0</v>
      </c>
      <c r="H5706" s="391">
        <v>8.3333333333333329E-2</v>
      </c>
      <c r="I5706" s="391">
        <v>0</v>
      </c>
      <c r="J5706" s="391">
        <v>0</v>
      </c>
      <c r="K5706" s="63" t="s">
        <v>351</v>
      </c>
      <c r="L5706" s="63" t="s">
        <v>86</v>
      </c>
      <c r="M5706" s="63" t="s">
        <v>244</v>
      </c>
      <c r="N5706" s="63" t="s">
        <v>62</v>
      </c>
      <c r="O5706" s="63" t="s">
        <v>88</v>
      </c>
      <c r="P5706" s="63" t="s">
        <v>90</v>
      </c>
      <c r="Q5706" s="63" t="s">
        <v>89</v>
      </c>
    </row>
    <row r="5707" spans="1:17">
      <c r="A5707" s="63" t="s">
        <v>351</v>
      </c>
      <c r="B5707" s="63" t="s">
        <v>12</v>
      </c>
      <c r="C5707" s="63" t="s">
        <v>12</v>
      </c>
      <c r="D5707" s="390">
        <v>45444</v>
      </c>
      <c r="E5707" s="63">
        <v>6</v>
      </c>
      <c r="F5707" s="63">
        <v>2024</v>
      </c>
      <c r="G5707" s="391">
        <v>0</v>
      </c>
      <c r="H5707" s="391">
        <v>8.3333333333333329E-2</v>
      </c>
      <c r="I5707" s="391">
        <v>0</v>
      </c>
      <c r="J5707" s="391">
        <v>0</v>
      </c>
      <c r="K5707" s="63" t="s">
        <v>351</v>
      </c>
      <c r="L5707" s="63" t="s">
        <v>86</v>
      </c>
      <c r="M5707" s="63" t="s">
        <v>244</v>
      </c>
      <c r="N5707" s="63" t="s">
        <v>62</v>
      </c>
      <c r="O5707" s="63" t="s">
        <v>88</v>
      </c>
      <c r="P5707" s="63" t="s">
        <v>90</v>
      </c>
      <c r="Q5707" s="63" t="s">
        <v>89</v>
      </c>
    </row>
    <row r="5708" spans="1:17">
      <c r="A5708" s="63" t="s">
        <v>351</v>
      </c>
      <c r="B5708" s="63" t="s">
        <v>12</v>
      </c>
      <c r="C5708" s="63" t="s">
        <v>12</v>
      </c>
      <c r="D5708" s="390">
        <v>45474</v>
      </c>
      <c r="E5708" s="63">
        <v>7</v>
      </c>
      <c r="F5708" s="63">
        <v>2024</v>
      </c>
      <c r="G5708" s="391">
        <v>0</v>
      </c>
      <c r="H5708" s="391">
        <v>8.3333333333333329E-2</v>
      </c>
      <c r="I5708" s="391">
        <v>0</v>
      </c>
      <c r="J5708" s="391">
        <v>0</v>
      </c>
      <c r="K5708" s="63" t="s">
        <v>351</v>
      </c>
      <c r="L5708" s="63" t="s">
        <v>86</v>
      </c>
      <c r="M5708" s="63" t="s">
        <v>244</v>
      </c>
      <c r="N5708" s="63" t="s">
        <v>62</v>
      </c>
      <c r="O5708" s="63" t="s">
        <v>88</v>
      </c>
      <c r="P5708" s="63" t="s">
        <v>90</v>
      </c>
      <c r="Q5708" s="63" t="s">
        <v>89</v>
      </c>
    </row>
    <row r="5709" spans="1:17">
      <c r="A5709" s="63" t="s">
        <v>351</v>
      </c>
      <c r="B5709" s="63" t="s">
        <v>12</v>
      </c>
      <c r="C5709" s="63" t="s">
        <v>12</v>
      </c>
      <c r="D5709" s="390">
        <v>45505</v>
      </c>
      <c r="E5709" s="63">
        <v>8</v>
      </c>
      <c r="F5709" s="63">
        <v>2024</v>
      </c>
      <c r="G5709" s="391">
        <v>0</v>
      </c>
      <c r="H5709" s="391">
        <v>8.3333333333333329E-2</v>
      </c>
      <c r="I5709" s="391">
        <v>0</v>
      </c>
      <c r="J5709" s="391">
        <v>0</v>
      </c>
      <c r="K5709" s="63" t="s">
        <v>351</v>
      </c>
      <c r="L5709" s="63" t="s">
        <v>86</v>
      </c>
      <c r="M5709" s="63" t="s">
        <v>244</v>
      </c>
      <c r="N5709" s="63" t="s">
        <v>62</v>
      </c>
      <c r="O5709" s="63" t="s">
        <v>88</v>
      </c>
      <c r="P5709" s="63" t="s">
        <v>90</v>
      </c>
      <c r="Q5709" s="63" t="s">
        <v>89</v>
      </c>
    </row>
    <row r="5710" spans="1:17">
      <c r="A5710" s="63" t="s">
        <v>351</v>
      </c>
      <c r="B5710" s="63" t="s">
        <v>12</v>
      </c>
      <c r="C5710" s="63" t="s">
        <v>12</v>
      </c>
      <c r="D5710" s="390">
        <v>45536</v>
      </c>
      <c r="E5710" s="63">
        <v>9</v>
      </c>
      <c r="F5710" s="63">
        <v>2024</v>
      </c>
      <c r="G5710" s="391">
        <v>0</v>
      </c>
      <c r="H5710" s="391">
        <v>8.3333333333333329E-2</v>
      </c>
      <c r="J5710" s="391">
        <v>0</v>
      </c>
      <c r="K5710" s="63" t="s">
        <v>351</v>
      </c>
      <c r="L5710" s="63" t="s">
        <v>86</v>
      </c>
      <c r="M5710" s="63" t="s">
        <v>244</v>
      </c>
      <c r="N5710" s="63" t="s">
        <v>62</v>
      </c>
      <c r="O5710" s="63" t="s">
        <v>88</v>
      </c>
      <c r="P5710" s="63" t="s">
        <v>90</v>
      </c>
      <c r="Q5710" s="63" t="s">
        <v>89</v>
      </c>
    </row>
    <row r="5711" spans="1:17">
      <c r="A5711" s="63" t="s">
        <v>351</v>
      </c>
      <c r="B5711" s="63" t="s">
        <v>12</v>
      </c>
      <c r="C5711" s="63" t="s">
        <v>12</v>
      </c>
      <c r="D5711" s="390">
        <v>45566</v>
      </c>
      <c r="E5711" s="63">
        <v>10</v>
      </c>
      <c r="F5711" s="63">
        <v>2024</v>
      </c>
      <c r="G5711" s="391">
        <v>0</v>
      </c>
      <c r="H5711" s="391">
        <v>9.9999999999999992E-2</v>
      </c>
      <c r="J5711" s="391">
        <v>0</v>
      </c>
      <c r="K5711" s="63" t="s">
        <v>351</v>
      </c>
      <c r="L5711" s="63" t="s">
        <v>86</v>
      </c>
      <c r="M5711" s="63" t="s">
        <v>244</v>
      </c>
      <c r="N5711" s="63" t="s">
        <v>62</v>
      </c>
      <c r="O5711" s="63" t="s">
        <v>88</v>
      </c>
      <c r="P5711" s="63" t="s">
        <v>90</v>
      </c>
      <c r="Q5711" s="63" t="s">
        <v>89</v>
      </c>
    </row>
    <row r="5712" spans="1:17">
      <c r="A5712" s="63" t="s">
        <v>351</v>
      </c>
      <c r="B5712" s="63" t="s">
        <v>12</v>
      </c>
      <c r="C5712" s="63" t="s">
        <v>12</v>
      </c>
      <c r="D5712" s="390">
        <v>45597</v>
      </c>
      <c r="E5712" s="63">
        <v>11</v>
      </c>
      <c r="F5712" s="63">
        <v>2024</v>
      </c>
      <c r="G5712" s="391">
        <v>0</v>
      </c>
      <c r="H5712" s="391">
        <v>9.9999999999999992E-2</v>
      </c>
      <c r="J5712" s="391">
        <v>0</v>
      </c>
      <c r="K5712" s="63" t="s">
        <v>351</v>
      </c>
      <c r="L5712" s="63" t="s">
        <v>86</v>
      </c>
      <c r="M5712" s="63" t="s">
        <v>244</v>
      </c>
      <c r="N5712" s="63" t="s">
        <v>62</v>
      </c>
      <c r="O5712" s="63" t="s">
        <v>88</v>
      </c>
      <c r="P5712" s="63" t="s">
        <v>90</v>
      </c>
      <c r="Q5712" s="63" t="s">
        <v>89</v>
      </c>
    </row>
    <row r="5713" spans="1:17">
      <c r="A5713" s="63" t="s">
        <v>351</v>
      </c>
      <c r="B5713" s="63" t="s">
        <v>12</v>
      </c>
      <c r="C5713" s="63" t="s">
        <v>12</v>
      </c>
      <c r="D5713" s="390">
        <v>45627</v>
      </c>
      <c r="E5713" s="63">
        <v>12</v>
      </c>
      <c r="F5713" s="63">
        <v>2024</v>
      </c>
      <c r="G5713" s="391">
        <v>0</v>
      </c>
      <c r="H5713" s="391">
        <v>9.9999999999999992E-2</v>
      </c>
      <c r="J5713" s="391">
        <v>0</v>
      </c>
      <c r="K5713" s="63" t="s">
        <v>351</v>
      </c>
      <c r="L5713" s="63" t="s">
        <v>86</v>
      </c>
      <c r="M5713" s="63" t="s">
        <v>244</v>
      </c>
      <c r="N5713" s="63" t="s">
        <v>62</v>
      </c>
      <c r="O5713" s="63" t="s">
        <v>88</v>
      </c>
      <c r="P5713" s="63" t="s">
        <v>90</v>
      </c>
      <c r="Q5713" s="63" t="s">
        <v>89</v>
      </c>
    </row>
    <row r="5714" spans="1:17">
      <c r="A5714" s="63" t="s">
        <v>351</v>
      </c>
      <c r="B5714" s="63" t="s">
        <v>15</v>
      </c>
      <c r="C5714" s="63" t="s">
        <v>15</v>
      </c>
      <c r="D5714" s="390">
        <v>45292</v>
      </c>
      <c r="E5714" s="63">
        <v>1</v>
      </c>
      <c r="F5714" s="63">
        <v>2024</v>
      </c>
      <c r="G5714" s="391">
        <v>5.9615384615384617</v>
      </c>
      <c r="H5714" s="391">
        <v>3.4872367136281217E-2</v>
      </c>
      <c r="I5714" s="391">
        <v>0.20789295792783033</v>
      </c>
      <c r="J5714" s="391">
        <v>0</v>
      </c>
      <c r="K5714" s="63" t="s">
        <v>351</v>
      </c>
      <c r="L5714" s="63" t="s">
        <v>86</v>
      </c>
      <c r="M5714" s="63" t="s">
        <v>244</v>
      </c>
      <c r="N5714" s="63" t="s">
        <v>62</v>
      </c>
      <c r="O5714" s="63" t="s">
        <v>88</v>
      </c>
      <c r="P5714" s="63" t="s">
        <v>90</v>
      </c>
      <c r="Q5714" s="63" t="s">
        <v>89</v>
      </c>
    </row>
    <row r="5715" spans="1:17">
      <c r="A5715" s="63" t="s">
        <v>351</v>
      </c>
      <c r="B5715" s="63" t="s">
        <v>15</v>
      </c>
      <c r="C5715" s="63" t="s">
        <v>15</v>
      </c>
      <c r="D5715" s="390">
        <v>45323</v>
      </c>
      <c r="E5715" s="63">
        <v>2</v>
      </c>
      <c r="F5715" s="63">
        <v>2024</v>
      </c>
      <c r="G5715" s="391">
        <v>5.9615384615384617</v>
      </c>
      <c r="H5715" s="391">
        <v>8.2577765378713919E-2</v>
      </c>
      <c r="I5715" s="391">
        <v>0.49229052437310222</v>
      </c>
      <c r="J5715" s="391">
        <v>0</v>
      </c>
      <c r="K5715" s="63" t="s">
        <v>351</v>
      </c>
      <c r="L5715" s="63" t="s">
        <v>86</v>
      </c>
      <c r="M5715" s="63" t="s">
        <v>244</v>
      </c>
      <c r="N5715" s="63" t="s">
        <v>62</v>
      </c>
      <c r="O5715" s="63" t="s">
        <v>88</v>
      </c>
      <c r="P5715" s="63" t="s">
        <v>90</v>
      </c>
      <c r="Q5715" s="63" t="s">
        <v>89</v>
      </c>
    </row>
    <row r="5716" spans="1:17">
      <c r="A5716" s="63" t="s">
        <v>351</v>
      </c>
      <c r="B5716" s="63" t="s">
        <v>15</v>
      </c>
      <c r="C5716" s="63" t="s">
        <v>15</v>
      </c>
      <c r="D5716" s="390">
        <v>45352</v>
      </c>
      <c r="E5716" s="63">
        <v>3</v>
      </c>
      <c r="F5716" s="63">
        <v>2024</v>
      </c>
      <c r="G5716" s="391">
        <v>5.9615384615384617</v>
      </c>
      <c r="H5716" s="391">
        <v>8.2577765378713919E-2</v>
      </c>
      <c r="I5716" s="391">
        <v>0.49229052437310222</v>
      </c>
      <c r="J5716" s="391">
        <v>0</v>
      </c>
      <c r="K5716" s="63" t="s">
        <v>351</v>
      </c>
      <c r="L5716" s="63" t="s">
        <v>86</v>
      </c>
      <c r="M5716" s="63" t="s">
        <v>244</v>
      </c>
      <c r="N5716" s="63" t="s">
        <v>62</v>
      </c>
      <c r="O5716" s="63" t="s">
        <v>88</v>
      </c>
      <c r="P5716" s="63" t="s">
        <v>90</v>
      </c>
      <c r="Q5716" s="63" t="s">
        <v>89</v>
      </c>
    </row>
    <row r="5717" spans="1:17">
      <c r="A5717" s="63" t="s">
        <v>351</v>
      </c>
      <c r="B5717" s="63" t="s">
        <v>15</v>
      </c>
      <c r="C5717" s="63" t="s">
        <v>15</v>
      </c>
      <c r="D5717" s="390">
        <v>45383</v>
      </c>
      <c r="E5717" s="63">
        <v>4</v>
      </c>
      <c r="F5717" s="63">
        <v>2024</v>
      </c>
      <c r="G5717" s="391">
        <v>5.9615384615384617</v>
      </c>
      <c r="H5717" s="391">
        <v>8.3333333333333329E-2</v>
      </c>
      <c r="I5717" s="391">
        <v>0.49679487179487181</v>
      </c>
      <c r="J5717" s="391">
        <v>0</v>
      </c>
      <c r="K5717" s="63" t="s">
        <v>351</v>
      </c>
      <c r="L5717" s="63" t="s">
        <v>86</v>
      </c>
      <c r="M5717" s="63" t="s">
        <v>244</v>
      </c>
      <c r="N5717" s="63" t="s">
        <v>62</v>
      </c>
      <c r="O5717" s="63" t="s">
        <v>88</v>
      </c>
      <c r="P5717" s="63" t="s">
        <v>90</v>
      </c>
      <c r="Q5717" s="63" t="s">
        <v>89</v>
      </c>
    </row>
    <row r="5718" spans="1:17">
      <c r="A5718" s="63" t="s">
        <v>351</v>
      </c>
      <c r="B5718" s="63" t="s">
        <v>15</v>
      </c>
      <c r="C5718" s="63" t="s">
        <v>15</v>
      </c>
      <c r="D5718" s="390">
        <v>45413</v>
      </c>
      <c r="E5718" s="63">
        <v>5</v>
      </c>
      <c r="F5718" s="63">
        <v>2024</v>
      </c>
      <c r="G5718" s="391">
        <v>5.9615384615384617</v>
      </c>
      <c r="H5718" s="391">
        <v>8.3333333333333329E-2</v>
      </c>
      <c r="I5718" s="391">
        <v>0.49679487179487181</v>
      </c>
      <c r="J5718" s="391">
        <v>0</v>
      </c>
      <c r="K5718" s="63" t="s">
        <v>351</v>
      </c>
      <c r="L5718" s="63" t="s">
        <v>86</v>
      </c>
      <c r="M5718" s="63" t="s">
        <v>244</v>
      </c>
      <c r="N5718" s="63" t="s">
        <v>62</v>
      </c>
      <c r="O5718" s="63" t="s">
        <v>88</v>
      </c>
      <c r="P5718" s="63" t="s">
        <v>90</v>
      </c>
      <c r="Q5718" s="63" t="s">
        <v>89</v>
      </c>
    </row>
    <row r="5719" spans="1:17">
      <c r="A5719" s="63" t="s">
        <v>351</v>
      </c>
      <c r="B5719" s="63" t="s">
        <v>15</v>
      </c>
      <c r="C5719" s="63" t="s">
        <v>15</v>
      </c>
      <c r="D5719" s="390">
        <v>45444</v>
      </c>
      <c r="E5719" s="63">
        <v>6</v>
      </c>
      <c r="F5719" s="63">
        <v>2024</v>
      </c>
      <c r="G5719" s="391">
        <v>5.9615384615384617</v>
      </c>
      <c r="H5719" s="391">
        <v>8.3333333333333329E-2</v>
      </c>
      <c r="I5719" s="391">
        <v>0.49679487179487181</v>
      </c>
      <c r="J5719" s="391">
        <v>0</v>
      </c>
      <c r="K5719" s="63" t="s">
        <v>351</v>
      </c>
      <c r="L5719" s="63" t="s">
        <v>86</v>
      </c>
      <c r="M5719" s="63" t="s">
        <v>244</v>
      </c>
      <c r="N5719" s="63" t="s">
        <v>62</v>
      </c>
      <c r="O5719" s="63" t="s">
        <v>88</v>
      </c>
      <c r="P5719" s="63" t="s">
        <v>90</v>
      </c>
      <c r="Q5719" s="63" t="s">
        <v>89</v>
      </c>
    </row>
    <row r="5720" spans="1:17">
      <c r="A5720" s="63" t="s">
        <v>351</v>
      </c>
      <c r="B5720" s="63" t="s">
        <v>15</v>
      </c>
      <c r="C5720" s="63" t="s">
        <v>15</v>
      </c>
      <c r="D5720" s="390">
        <v>45474</v>
      </c>
      <c r="E5720" s="63">
        <v>7</v>
      </c>
      <c r="F5720" s="63">
        <v>2024</v>
      </c>
      <c r="G5720" s="391">
        <v>5.9615384615384617</v>
      </c>
      <c r="H5720" s="391">
        <v>8.3333333333333329E-2</v>
      </c>
      <c r="I5720" s="391">
        <v>0.49679487179487181</v>
      </c>
      <c r="J5720" s="391">
        <v>0</v>
      </c>
      <c r="K5720" s="63" t="s">
        <v>351</v>
      </c>
      <c r="L5720" s="63" t="s">
        <v>86</v>
      </c>
      <c r="M5720" s="63" t="s">
        <v>244</v>
      </c>
      <c r="N5720" s="63" t="s">
        <v>62</v>
      </c>
      <c r="O5720" s="63" t="s">
        <v>88</v>
      </c>
      <c r="P5720" s="63" t="s">
        <v>90</v>
      </c>
      <c r="Q5720" s="63" t="s">
        <v>89</v>
      </c>
    </row>
    <row r="5721" spans="1:17">
      <c r="A5721" s="63" t="s">
        <v>351</v>
      </c>
      <c r="B5721" s="63" t="s">
        <v>15</v>
      </c>
      <c r="C5721" s="63" t="s">
        <v>15</v>
      </c>
      <c r="D5721" s="390">
        <v>45505</v>
      </c>
      <c r="E5721" s="63">
        <v>8</v>
      </c>
      <c r="F5721" s="63">
        <v>2024</v>
      </c>
      <c r="G5721" s="391">
        <v>5.9615384615384617</v>
      </c>
      <c r="H5721" s="391">
        <v>8.3333333333333329E-2</v>
      </c>
      <c r="I5721" s="391">
        <v>0.49679487179487181</v>
      </c>
      <c r="J5721" s="391">
        <v>0</v>
      </c>
      <c r="K5721" s="63" t="s">
        <v>351</v>
      </c>
      <c r="L5721" s="63" t="s">
        <v>86</v>
      </c>
      <c r="M5721" s="63" t="s">
        <v>244</v>
      </c>
      <c r="N5721" s="63" t="s">
        <v>62</v>
      </c>
      <c r="O5721" s="63" t="s">
        <v>88</v>
      </c>
      <c r="P5721" s="63" t="s">
        <v>90</v>
      </c>
      <c r="Q5721" s="63" t="s">
        <v>89</v>
      </c>
    </row>
    <row r="5722" spans="1:17">
      <c r="A5722" s="63" t="s">
        <v>351</v>
      </c>
      <c r="B5722" s="63" t="s">
        <v>15</v>
      </c>
      <c r="C5722" s="63" t="s">
        <v>15</v>
      </c>
      <c r="D5722" s="390">
        <v>45536</v>
      </c>
      <c r="E5722" s="63">
        <v>9</v>
      </c>
      <c r="F5722" s="63">
        <v>2024</v>
      </c>
      <c r="G5722" s="391">
        <v>5.9615384615384617</v>
      </c>
      <c r="H5722" s="391">
        <v>8.3333333333333329E-2</v>
      </c>
      <c r="J5722" s="391">
        <v>0</v>
      </c>
      <c r="K5722" s="63" t="s">
        <v>351</v>
      </c>
      <c r="L5722" s="63" t="s">
        <v>86</v>
      </c>
      <c r="M5722" s="63" t="s">
        <v>244</v>
      </c>
      <c r="N5722" s="63" t="s">
        <v>62</v>
      </c>
      <c r="O5722" s="63" t="s">
        <v>88</v>
      </c>
      <c r="P5722" s="63" t="s">
        <v>90</v>
      </c>
      <c r="Q5722" s="63" t="s">
        <v>89</v>
      </c>
    </row>
    <row r="5723" spans="1:17">
      <c r="A5723" s="63" t="s">
        <v>351</v>
      </c>
      <c r="B5723" s="63" t="s">
        <v>15</v>
      </c>
      <c r="C5723" s="63" t="s">
        <v>15</v>
      </c>
      <c r="D5723" s="390">
        <v>45566</v>
      </c>
      <c r="E5723" s="63">
        <v>10</v>
      </c>
      <c r="F5723" s="63">
        <v>2024</v>
      </c>
      <c r="G5723" s="391">
        <v>5.9615384615384617</v>
      </c>
      <c r="H5723" s="391">
        <v>9.9999999999999992E-2</v>
      </c>
      <c r="J5723" s="391">
        <v>0</v>
      </c>
      <c r="K5723" s="63" t="s">
        <v>351</v>
      </c>
      <c r="L5723" s="63" t="s">
        <v>86</v>
      </c>
      <c r="M5723" s="63" t="s">
        <v>244</v>
      </c>
      <c r="N5723" s="63" t="s">
        <v>62</v>
      </c>
      <c r="O5723" s="63" t="s">
        <v>88</v>
      </c>
      <c r="P5723" s="63" t="s">
        <v>90</v>
      </c>
      <c r="Q5723" s="63" t="s">
        <v>89</v>
      </c>
    </row>
    <row r="5724" spans="1:17">
      <c r="A5724" s="63" t="s">
        <v>351</v>
      </c>
      <c r="B5724" s="63" t="s">
        <v>15</v>
      </c>
      <c r="C5724" s="63" t="s">
        <v>15</v>
      </c>
      <c r="D5724" s="390">
        <v>45597</v>
      </c>
      <c r="E5724" s="63">
        <v>11</v>
      </c>
      <c r="F5724" s="63">
        <v>2024</v>
      </c>
      <c r="G5724" s="391">
        <v>5.9615384615384617</v>
      </c>
      <c r="H5724" s="391">
        <v>9.9999999999999992E-2</v>
      </c>
      <c r="J5724" s="391">
        <v>0</v>
      </c>
      <c r="K5724" s="63" t="s">
        <v>351</v>
      </c>
      <c r="L5724" s="63" t="s">
        <v>86</v>
      </c>
      <c r="M5724" s="63" t="s">
        <v>244</v>
      </c>
      <c r="N5724" s="63" t="s">
        <v>62</v>
      </c>
      <c r="O5724" s="63" t="s">
        <v>88</v>
      </c>
      <c r="P5724" s="63" t="s">
        <v>90</v>
      </c>
      <c r="Q5724" s="63" t="s">
        <v>89</v>
      </c>
    </row>
    <row r="5725" spans="1:17">
      <c r="A5725" s="63" t="s">
        <v>351</v>
      </c>
      <c r="B5725" s="63" t="s">
        <v>15</v>
      </c>
      <c r="C5725" s="63" t="s">
        <v>15</v>
      </c>
      <c r="D5725" s="390">
        <v>45627</v>
      </c>
      <c r="E5725" s="63">
        <v>12</v>
      </c>
      <c r="F5725" s="63">
        <v>2024</v>
      </c>
      <c r="G5725" s="391">
        <v>5.9615384615384617</v>
      </c>
      <c r="H5725" s="391">
        <v>9.9999999999999992E-2</v>
      </c>
      <c r="J5725" s="391">
        <v>0</v>
      </c>
      <c r="K5725" s="63" t="s">
        <v>351</v>
      </c>
      <c r="L5725" s="63" t="s">
        <v>86</v>
      </c>
      <c r="M5725" s="63" t="s">
        <v>244</v>
      </c>
      <c r="N5725" s="63" t="s">
        <v>62</v>
      </c>
      <c r="O5725" s="63" t="s">
        <v>88</v>
      </c>
      <c r="P5725" s="63" t="s">
        <v>90</v>
      </c>
      <c r="Q5725" s="63" t="s">
        <v>89</v>
      </c>
    </row>
    <row r="5726" spans="1:17">
      <c r="A5726" s="63" t="s">
        <v>351</v>
      </c>
      <c r="B5726" s="63" t="s">
        <v>16</v>
      </c>
      <c r="C5726" s="63" t="s">
        <v>16</v>
      </c>
      <c r="D5726" s="390">
        <v>45292</v>
      </c>
      <c r="E5726" s="63">
        <v>1</v>
      </c>
      <c r="F5726" s="63">
        <v>2024</v>
      </c>
      <c r="G5726" s="391">
        <v>0</v>
      </c>
      <c r="H5726" s="391">
        <v>3.4872367136281217E-2</v>
      </c>
      <c r="I5726" s="391">
        <v>0</v>
      </c>
      <c r="J5726" s="391">
        <v>0</v>
      </c>
      <c r="K5726" s="63" t="s">
        <v>351</v>
      </c>
      <c r="L5726" s="63" t="s">
        <v>86</v>
      </c>
      <c r="M5726" s="63" t="s">
        <v>244</v>
      </c>
      <c r="N5726" s="63" t="s">
        <v>62</v>
      </c>
      <c r="O5726" s="63" t="s">
        <v>88</v>
      </c>
      <c r="P5726" s="63" t="s">
        <v>90</v>
      </c>
      <c r="Q5726" s="63" t="s">
        <v>89</v>
      </c>
    </row>
    <row r="5727" spans="1:17">
      <c r="A5727" s="63" t="s">
        <v>351</v>
      </c>
      <c r="B5727" s="63" t="s">
        <v>16</v>
      </c>
      <c r="C5727" s="63" t="s">
        <v>16</v>
      </c>
      <c r="D5727" s="390">
        <v>45323</v>
      </c>
      <c r="E5727" s="63">
        <v>2</v>
      </c>
      <c r="F5727" s="63">
        <v>2024</v>
      </c>
      <c r="G5727" s="391">
        <v>0</v>
      </c>
      <c r="H5727" s="391">
        <v>8.2577765378713919E-2</v>
      </c>
      <c r="I5727" s="391">
        <v>0</v>
      </c>
      <c r="J5727" s="391">
        <v>0</v>
      </c>
      <c r="K5727" s="63" t="s">
        <v>351</v>
      </c>
      <c r="L5727" s="63" t="s">
        <v>86</v>
      </c>
      <c r="M5727" s="63" t="s">
        <v>244</v>
      </c>
      <c r="N5727" s="63" t="s">
        <v>62</v>
      </c>
      <c r="O5727" s="63" t="s">
        <v>88</v>
      </c>
      <c r="P5727" s="63" t="s">
        <v>90</v>
      </c>
      <c r="Q5727" s="63" t="s">
        <v>89</v>
      </c>
    </row>
    <row r="5728" spans="1:17">
      <c r="A5728" s="63" t="s">
        <v>351</v>
      </c>
      <c r="B5728" s="63" t="s">
        <v>16</v>
      </c>
      <c r="C5728" s="63" t="s">
        <v>16</v>
      </c>
      <c r="D5728" s="390">
        <v>45352</v>
      </c>
      <c r="E5728" s="63">
        <v>3</v>
      </c>
      <c r="F5728" s="63">
        <v>2024</v>
      </c>
      <c r="G5728" s="391">
        <v>0</v>
      </c>
      <c r="H5728" s="391">
        <v>8.2577765378713919E-2</v>
      </c>
      <c r="I5728" s="391">
        <v>0</v>
      </c>
      <c r="J5728" s="391">
        <v>0</v>
      </c>
      <c r="K5728" s="63" t="s">
        <v>351</v>
      </c>
      <c r="L5728" s="63" t="s">
        <v>86</v>
      </c>
      <c r="M5728" s="63" t="s">
        <v>244</v>
      </c>
      <c r="N5728" s="63" t="s">
        <v>62</v>
      </c>
      <c r="O5728" s="63" t="s">
        <v>88</v>
      </c>
      <c r="P5728" s="63" t="s">
        <v>90</v>
      </c>
      <c r="Q5728" s="63" t="s">
        <v>89</v>
      </c>
    </row>
    <row r="5729" spans="1:17">
      <c r="A5729" s="63" t="s">
        <v>351</v>
      </c>
      <c r="B5729" s="63" t="s">
        <v>16</v>
      </c>
      <c r="C5729" s="63" t="s">
        <v>16</v>
      </c>
      <c r="D5729" s="390">
        <v>45383</v>
      </c>
      <c r="E5729" s="63">
        <v>4</v>
      </c>
      <c r="F5729" s="63">
        <v>2024</v>
      </c>
      <c r="G5729" s="391">
        <v>0</v>
      </c>
      <c r="H5729" s="391">
        <v>8.3333333333333329E-2</v>
      </c>
      <c r="I5729" s="391">
        <v>0</v>
      </c>
      <c r="J5729" s="391">
        <v>0</v>
      </c>
      <c r="K5729" s="63" t="s">
        <v>351</v>
      </c>
      <c r="L5729" s="63" t="s">
        <v>86</v>
      </c>
      <c r="M5729" s="63" t="s">
        <v>244</v>
      </c>
      <c r="N5729" s="63" t="s">
        <v>62</v>
      </c>
      <c r="O5729" s="63" t="s">
        <v>88</v>
      </c>
      <c r="P5729" s="63" t="s">
        <v>90</v>
      </c>
      <c r="Q5729" s="63" t="s">
        <v>89</v>
      </c>
    </row>
    <row r="5730" spans="1:17">
      <c r="A5730" s="63" t="s">
        <v>351</v>
      </c>
      <c r="B5730" s="63" t="s">
        <v>16</v>
      </c>
      <c r="C5730" s="63" t="s">
        <v>16</v>
      </c>
      <c r="D5730" s="390">
        <v>45413</v>
      </c>
      <c r="E5730" s="63">
        <v>5</v>
      </c>
      <c r="F5730" s="63">
        <v>2024</v>
      </c>
      <c r="G5730" s="391">
        <v>0</v>
      </c>
      <c r="H5730" s="391">
        <v>8.3333333333333329E-2</v>
      </c>
      <c r="I5730" s="391">
        <v>0</v>
      </c>
      <c r="J5730" s="391">
        <v>0</v>
      </c>
      <c r="K5730" s="63" t="s">
        <v>351</v>
      </c>
      <c r="L5730" s="63" t="s">
        <v>86</v>
      </c>
      <c r="M5730" s="63" t="s">
        <v>244</v>
      </c>
      <c r="N5730" s="63" t="s">
        <v>62</v>
      </c>
      <c r="O5730" s="63" t="s">
        <v>88</v>
      </c>
      <c r="P5730" s="63" t="s">
        <v>90</v>
      </c>
      <c r="Q5730" s="63" t="s">
        <v>89</v>
      </c>
    </row>
    <row r="5731" spans="1:17">
      <c r="A5731" s="63" t="s">
        <v>351</v>
      </c>
      <c r="B5731" s="63" t="s">
        <v>16</v>
      </c>
      <c r="C5731" s="63" t="s">
        <v>16</v>
      </c>
      <c r="D5731" s="390">
        <v>45444</v>
      </c>
      <c r="E5731" s="63">
        <v>6</v>
      </c>
      <c r="F5731" s="63">
        <v>2024</v>
      </c>
      <c r="G5731" s="391">
        <v>0</v>
      </c>
      <c r="H5731" s="391">
        <v>8.3333333333333329E-2</v>
      </c>
      <c r="I5731" s="391">
        <v>0</v>
      </c>
      <c r="J5731" s="391">
        <v>0</v>
      </c>
      <c r="K5731" s="63" t="s">
        <v>351</v>
      </c>
      <c r="L5731" s="63" t="s">
        <v>86</v>
      </c>
      <c r="M5731" s="63" t="s">
        <v>244</v>
      </c>
      <c r="N5731" s="63" t="s">
        <v>62</v>
      </c>
      <c r="O5731" s="63" t="s">
        <v>88</v>
      </c>
      <c r="P5731" s="63" t="s">
        <v>90</v>
      </c>
      <c r="Q5731" s="63" t="s">
        <v>89</v>
      </c>
    </row>
    <row r="5732" spans="1:17">
      <c r="A5732" s="63" t="s">
        <v>351</v>
      </c>
      <c r="B5732" s="63" t="s">
        <v>16</v>
      </c>
      <c r="C5732" s="63" t="s">
        <v>16</v>
      </c>
      <c r="D5732" s="390">
        <v>45474</v>
      </c>
      <c r="E5732" s="63">
        <v>7</v>
      </c>
      <c r="F5732" s="63">
        <v>2024</v>
      </c>
      <c r="G5732" s="391">
        <v>0</v>
      </c>
      <c r="H5732" s="391">
        <v>8.3333333333333329E-2</v>
      </c>
      <c r="I5732" s="391">
        <v>0</v>
      </c>
      <c r="J5732" s="391">
        <v>0</v>
      </c>
      <c r="K5732" s="63" t="s">
        <v>351</v>
      </c>
      <c r="L5732" s="63" t="s">
        <v>86</v>
      </c>
      <c r="M5732" s="63" t="s">
        <v>244</v>
      </c>
      <c r="N5732" s="63" t="s">
        <v>62</v>
      </c>
      <c r="O5732" s="63" t="s">
        <v>88</v>
      </c>
      <c r="P5732" s="63" t="s">
        <v>90</v>
      </c>
      <c r="Q5732" s="63" t="s">
        <v>89</v>
      </c>
    </row>
    <row r="5733" spans="1:17">
      <c r="A5733" s="63" t="s">
        <v>351</v>
      </c>
      <c r="B5733" s="63" t="s">
        <v>16</v>
      </c>
      <c r="C5733" s="63" t="s">
        <v>16</v>
      </c>
      <c r="D5733" s="390">
        <v>45505</v>
      </c>
      <c r="E5733" s="63">
        <v>8</v>
      </c>
      <c r="F5733" s="63">
        <v>2024</v>
      </c>
      <c r="G5733" s="391">
        <v>0</v>
      </c>
      <c r="H5733" s="391">
        <v>8.3333333333333329E-2</v>
      </c>
      <c r="I5733" s="391">
        <v>0</v>
      </c>
      <c r="J5733" s="391">
        <v>0</v>
      </c>
      <c r="K5733" s="63" t="s">
        <v>351</v>
      </c>
      <c r="L5733" s="63" t="s">
        <v>86</v>
      </c>
      <c r="M5733" s="63" t="s">
        <v>244</v>
      </c>
      <c r="N5733" s="63" t="s">
        <v>62</v>
      </c>
      <c r="O5733" s="63" t="s">
        <v>88</v>
      </c>
      <c r="P5733" s="63" t="s">
        <v>90</v>
      </c>
      <c r="Q5733" s="63" t="s">
        <v>89</v>
      </c>
    </row>
    <row r="5734" spans="1:17">
      <c r="A5734" s="63" t="s">
        <v>351</v>
      </c>
      <c r="B5734" s="63" t="s">
        <v>16</v>
      </c>
      <c r="C5734" s="63" t="s">
        <v>16</v>
      </c>
      <c r="D5734" s="390">
        <v>45536</v>
      </c>
      <c r="E5734" s="63">
        <v>9</v>
      </c>
      <c r="F5734" s="63">
        <v>2024</v>
      </c>
      <c r="G5734" s="391">
        <v>0</v>
      </c>
      <c r="H5734" s="391">
        <v>8.3333333333333329E-2</v>
      </c>
      <c r="J5734" s="391">
        <v>0</v>
      </c>
      <c r="K5734" s="63" t="s">
        <v>351</v>
      </c>
      <c r="L5734" s="63" t="s">
        <v>86</v>
      </c>
      <c r="M5734" s="63" t="s">
        <v>244</v>
      </c>
      <c r="N5734" s="63" t="s">
        <v>62</v>
      </c>
      <c r="O5734" s="63" t="s">
        <v>88</v>
      </c>
      <c r="P5734" s="63" t="s">
        <v>90</v>
      </c>
      <c r="Q5734" s="63" t="s">
        <v>89</v>
      </c>
    </row>
    <row r="5735" spans="1:17">
      <c r="A5735" s="63" t="s">
        <v>351</v>
      </c>
      <c r="B5735" s="63" t="s">
        <v>16</v>
      </c>
      <c r="C5735" s="63" t="s">
        <v>16</v>
      </c>
      <c r="D5735" s="390">
        <v>45566</v>
      </c>
      <c r="E5735" s="63">
        <v>10</v>
      </c>
      <c r="F5735" s="63">
        <v>2024</v>
      </c>
      <c r="G5735" s="391">
        <v>0</v>
      </c>
      <c r="H5735" s="391">
        <v>9.9999999999999992E-2</v>
      </c>
      <c r="J5735" s="391">
        <v>0</v>
      </c>
      <c r="K5735" s="63" t="s">
        <v>351</v>
      </c>
      <c r="L5735" s="63" t="s">
        <v>86</v>
      </c>
      <c r="M5735" s="63" t="s">
        <v>244</v>
      </c>
      <c r="N5735" s="63" t="s">
        <v>62</v>
      </c>
      <c r="O5735" s="63" t="s">
        <v>88</v>
      </c>
      <c r="P5735" s="63" t="s">
        <v>90</v>
      </c>
      <c r="Q5735" s="63" t="s">
        <v>89</v>
      </c>
    </row>
    <row r="5736" spans="1:17">
      <c r="A5736" s="63" t="s">
        <v>351</v>
      </c>
      <c r="B5736" s="63" t="s">
        <v>16</v>
      </c>
      <c r="C5736" s="63" t="s">
        <v>16</v>
      </c>
      <c r="D5736" s="390">
        <v>45597</v>
      </c>
      <c r="E5736" s="63">
        <v>11</v>
      </c>
      <c r="F5736" s="63">
        <v>2024</v>
      </c>
      <c r="G5736" s="391">
        <v>0</v>
      </c>
      <c r="H5736" s="391">
        <v>9.9999999999999992E-2</v>
      </c>
      <c r="J5736" s="391">
        <v>0</v>
      </c>
      <c r="K5736" s="63" t="s">
        <v>351</v>
      </c>
      <c r="L5736" s="63" t="s">
        <v>86</v>
      </c>
      <c r="M5736" s="63" t="s">
        <v>244</v>
      </c>
      <c r="N5736" s="63" t="s">
        <v>62</v>
      </c>
      <c r="O5736" s="63" t="s">
        <v>88</v>
      </c>
      <c r="P5736" s="63" t="s">
        <v>90</v>
      </c>
      <c r="Q5736" s="63" t="s">
        <v>89</v>
      </c>
    </row>
    <row r="5737" spans="1:17">
      <c r="A5737" s="63" t="s">
        <v>351</v>
      </c>
      <c r="B5737" s="63" t="s">
        <v>16</v>
      </c>
      <c r="C5737" s="63" t="s">
        <v>16</v>
      </c>
      <c r="D5737" s="390">
        <v>45627</v>
      </c>
      <c r="E5737" s="63">
        <v>12</v>
      </c>
      <c r="F5737" s="63">
        <v>2024</v>
      </c>
      <c r="G5737" s="391">
        <v>0</v>
      </c>
      <c r="H5737" s="391">
        <v>9.9999999999999992E-2</v>
      </c>
      <c r="J5737" s="391">
        <v>0</v>
      </c>
      <c r="K5737" s="63" t="s">
        <v>351</v>
      </c>
      <c r="L5737" s="63" t="s">
        <v>86</v>
      </c>
      <c r="M5737" s="63" t="s">
        <v>244</v>
      </c>
      <c r="N5737" s="63" t="s">
        <v>62</v>
      </c>
      <c r="O5737" s="63" t="s">
        <v>88</v>
      </c>
      <c r="P5737" s="63" t="s">
        <v>90</v>
      </c>
      <c r="Q5737" s="63" t="s">
        <v>89</v>
      </c>
    </row>
    <row r="5738" spans="1:17">
      <c r="A5738" s="63" t="s">
        <v>351</v>
      </c>
      <c r="B5738" s="63" t="s">
        <v>17</v>
      </c>
      <c r="C5738" s="63" t="s">
        <v>17</v>
      </c>
      <c r="D5738" s="390">
        <v>45292</v>
      </c>
      <c r="E5738" s="63">
        <v>1</v>
      </c>
      <c r="F5738" s="63">
        <v>2024</v>
      </c>
      <c r="G5738" s="391">
        <v>0</v>
      </c>
      <c r="H5738" s="391">
        <v>3.4872367136281217E-2</v>
      </c>
      <c r="I5738" s="391">
        <v>0</v>
      </c>
      <c r="J5738" s="391">
        <v>0</v>
      </c>
      <c r="K5738" s="63" t="s">
        <v>351</v>
      </c>
      <c r="L5738" s="63" t="s">
        <v>86</v>
      </c>
      <c r="M5738" s="63" t="s">
        <v>244</v>
      </c>
      <c r="N5738" s="63" t="s">
        <v>62</v>
      </c>
      <c r="O5738" s="63" t="s">
        <v>88</v>
      </c>
      <c r="P5738" s="63" t="s">
        <v>90</v>
      </c>
      <c r="Q5738" s="63" t="s">
        <v>89</v>
      </c>
    </row>
    <row r="5739" spans="1:17">
      <c r="A5739" s="63" t="s">
        <v>351</v>
      </c>
      <c r="B5739" s="63" t="s">
        <v>17</v>
      </c>
      <c r="C5739" s="63" t="s">
        <v>17</v>
      </c>
      <c r="D5739" s="390">
        <v>45323</v>
      </c>
      <c r="E5739" s="63">
        <v>2</v>
      </c>
      <c r="F5739" s="63">
        <v>2024</v>
      </c>
      <c r="G5739" s="391">
        <v>0</v>
      </c>
      <c r="H5739" s="391">
        <v>8.2577765378713919E-2</v>
      </c>
      <c r="I5739" s="391">
        <v>0</v>
      </c>
      <c r="J5739" s="391">
        <v>0</v>
      </c>
      <c r="K5739" s="63" t="s">
        <v>351</v>
      </c>
      <c r="L5739" s="63" t="s">
        <v>86</v>
      </c>
      <c r="M5739" s="63" t="s">
        <v>244</v>
      </c>
      <c r="N5739" s="63" t="s">
        <v>62</v>
      </c>
      <c r="O5739" s="63" t="s">
        <v>88</v>
      </c>
      <c r="P5739" s="63" t="s">
        <v>90</v>
      </c>
      <c r="Q5739" s="63" t="s">
        <v>89</v>
      </c>
    </row>
    <row r="5740" spans="1:17">
      <c r="A5740" s="63" t="s">
        <v>351</v>
      </c>
      <c r="B5740" s="63" t="s">
        <v>17</v>
      </c>
      <c r="C5740" s="63" t="s">
        <v>17</v>
      </c>
      <c r="D5740" s="390">
        <v>45352</v>
      </c>
      <c r="E5740" s="63">
        <v>3</v>
      </c>
      <c r="F5740" s="63">
        <v>2024</v>
      </c>
      <c r="G5740" s="391">
        <v>0</v>
      </c>
      <c r="H5740" s="391">
        <v>8.2577765378713919E-2</v>
      </c>
      <c r="I5740" s="391">
        <v>0</v>
      </c>
      <c r="J5740" s="391">
        <v>0</v>
      </c>
      <c r="K5740" s="63" t="s">
        <v>351</v>
      </c>
      <c r="L5740" s="63" t="s">
        <v>86</v>
      </c>
      <c r="M5740" s="63" t="s">
        <v>244</v>
      </c>
      <c r="N5740" s="63" t="s">
        <v>62</v>
      </c>
      <c r="O5740" s="63" t="s">
        <v>88</v>
      </c>
      <c r="P5740" s="63" t="s">
        <v>90</v>
      </c>
      <c r="Q5740" s="63" t="s">
        <v>89</v>
      </c>
    </row>
    <row r="5741" spans="1:17">
      <c r="A5741" s="63" t="s">
        <v>351</v>
      </c>
      <c r="B5741" s="63" t="s">
        <v>17</v>
      </c>
      <c r="C5741" s="63" t="s">
        <v>17</v>
      </c>
      <c r="D5741" s="390">
        <v>45383</v>
      </c>
      <c r="E5741" s="63">
        <v>4</v>
      </c>
      <c r="F5741" s="63">
        <v>2024</v>
      </c>
      <c r="G5741" s="391">
        <v>0</v>
      </c>
      <c r="H5741" s="391">
        <v>8.3333333333333329E-2</v>
      </c>
      <c r="I5741" s="391">
        <v>0</v>
      </c>
      <c r="J5741" s="391">
        <v>0</v>
      </c>
      <c r="K5741" s="63" t="s">
        <v>351</v>
      </c>
      <c r="L5741" s="63" t="s">
        <v>86</v>
      </c>
      <c r="M5741" s="63" t="s">
        <v>244</v>
      </c>
      <c r="N5741" s="63" t="s">
        <v>62</v>
      </c>
      <c r="O5741" s="63" t="s">
        <v>88</v>
      </c>
      <c r="P5741" s="63" t="s">
        <v>90</v>
      </c>
      <c r="Q5741" s="63" t="s">
        <v>89</v>
      </c>
    </row>
    <row r="5742" spans="1:17">
      <c r="A5742" s="63" t="s">
        <v>351</v>
      </c>
      <c r="B5742" s="63" t="s">
        <v>17</v>
      </c>
      <c r="C5742" s="63" t="s">
        <v>17</v>
      </c>
      <c r="D5742" s="390">
        <v>45413</v>
      </c>
      <c r="E5742" s="63">
        <v>5</v>
      </c>
      <c r="F5742" s="63">
        <v>2024</v>
      </c>
      <c r="G5742" s="391">
        <v>0</v>
      </c>
      <c r="H5742" s="391">
        <v>8.3333333333333329E-2</v>
      </c>
      <c r="I5742" s="391">
        <v>0</v>
      </c>
      <c r="J5742" s="391">
        <v>0</v>
      </c>
      <c r="K5742" s="63" t="s">
        <v>351</v>
      </c>
      <c r="L5742" s="63" t="s">
        <v>86</v>
      </c>
      <c r="M5742" s="63" t="s">
        <v>244</v>
      </c>
      <c r="N5742" s="63" t="s">
        <v>62</v>
      </c>
      <c r="O5742" s="63" t="s">
        <v>88</v>
      </c>
      <c r="P5742" s="63" t="s">
        <v>90</v>
      </c>
      <c r="Q5742" s="63" t="s">
        <v>89</v>
      </c>
    </row>
    <row r="5743" spans="1:17">
      <c r="A5743" s="63" t="s">
        <v>351</v>
      </c>
      <c r="B5743" s="63" t="s">
        <v>17</v>
      </c>
      <c r="C5743" s="63" t="s">
        <v>17</v>
      </c>
      <c r="D5743" s="390">
        <v>45444</v>
      </c>
      <c r="E5743" s="63">
        <v>6</v>
      </c>
      <c r="F5743" s="63">
        <v>2024</v>
      </c>
      <c r="G5743" s="391">
        <v>0</v>
      </c>
      <c r="H5743" s="391">
        <v>8.3333333333333329E-2</v>
      </c>
      <c r="I5743" s="391">
        <v>0</v>
      </c>
      <c r="J5743" s="391">
        <v>0</v>
      </c>
      <c r="K5743" s="63" t="s">
        <v>351</v>
      </c>
      <c r="L5743" s="63" t="s">
        <v>86</v>
      </c>
      <c r="M5743" s="63" t="s">
        <v>244</v>
      </c>
      <c r="N5743" s="63" t="s">
        <v>62</v>
      </c>
      <c r="O5743" s="63" t="s">
        <v>88</v>
      </c>
      <c r="P5743" s="63" t="s">
        <v>90</v>
      </c>
      <c r="Q5743" s="63" t="s">
        <v>89</v>
      </c>
    </row>
    <row r="5744" spans="1:17">
      <c r="A5744" s="63" t="s">
        <v>351</v>
      </c>
      <c r="B5744" s="63" t="s">
        <v>17</v>
      </c>
      <c r="C5744" s="63" t="s">
        <v>17</v>
      </c>
      <c r="D5744" s="390">
        <v>45474</v>
      </c>
      <c r="E5744" s="63">
        <v>7</v>
      </c>
      <c r="F5744" s="63">
        <v>2024</v>
      </c>
      <c r="G5744" s="391">
        <v>0</v>
      </c>
      <c r="H5744" s="391">
        <v>8.3333333333333329E-2</v>
      </c>
      <c r="I5744" s="391">
        <v>0</v>
      </c>
      <c r="J5744" s="391">
        <v>0</v>
      </c>
      <c r="K5744" s="63" t="s">
        <v>351</v>
      </c>
      <c r="L5744" s="63" t="s">
        <v>86</v>
      </c>
      <c r="M5744" s="63" t="s">
        <v>244</v>
      </c>
      <c r="N5744" s="63" t="s">
        <v>62</v>
      </c>
      <c r="O5744" s="63" t="s">
        <v>88</v>
      </c>
      <c r="P5744" s="63" t="s">
        <v>90</v>
      </c>
      <c r="Q5744" s="63" t="s">
        <v>89</v>
      </c>
    </row>
    <row r="5745" spans="1:17">
      <c r="A5745" s="63" t="s">
        <v>351</v>
      </c>
      <c r="B5745" s="63" t="s">
        <v>17</v>
      </c>
      <c r="C5745" s="63" t="s">
        <v>17</v>
      </c>
      <c r="D5745" s="390">
        <v>45505</v>
      </c>
      <c r="E5745" s="63">
        <v>8</v>
      </c>
      <c r="F5745" s="63">
        <v>2024</v>
      </c>
      <c r="G5745" s="391">
        <v>0</v>
      </c>
      <c r="H5745" s="391">
        <v>8.3333333333333329E-2</v>
      </c>
      <c r="I5745" s="391">
        <v>0</v>
      </c>
      <c r="J5745" s="391">
        <v>0</v>
      </c>
      <c r="K5745" s="63" t="s">
        <v>351</v>
      </c>
      <c r="L5745" s="63" t="s">
        <v>86</v>
      </c>
      <c r="M5745" s="63" t="s">
        <v>244</v>
      </c>
      <c r="N5745" s="63" t="s">
        <v>62</v>
      </c>
      <c r="O5745" s="63" t="s">
        <v>88</v>
      </c>
      <c r="P5745" s="63" t="s">
        <v>90</v>
      </c>
      <c r="Q5745" s="63" t="s">
        <v>89</v>
      </c>
    </row>
    <row r="5746" spans="1:17">
      <c r="A5746" s="63" t="s">
        <v>351</v>
      </c>
      <c r="B5746" s="63" t="s">
        <v>17</v>
      </c>
      <c r="C5746" s="63" t="s">
        <v>17</v>
      </c>
      <c r="D5746" s="390">
        <v>45536</v>
      </c>
      <c r="E5746" s="63">
        <v>9</v>
      </c>
      <c r="F5746" s="63">
        <v>2024</v>
      </c>
      <c r="G5746" s="391">
        <v>0</v>
      </c>
      <c r="H5746" s="391">
        <v>8.3333333333333329E-2</v>
      </c>
      <c r="J5746" s="391">
        <v>0</v>
      </c>
      <c r="K5746" s="63" t="s">
        <v>351</v>
      </c>
      <c r="L5746" s="63" t="s">
        <v>86</v>
      </c>
      <c r="M5746" s="63" t="s">
        <v>244</v>
      </c>
      <c r="N5746" s="63" t="s">
        <v>62</v>
      </c>
      <c r="O5746" s="63" t="s">
        <v>88</v>
      </c>
      <c r="P5746" s="63" t="s">
        <v>90</v>
      </c>
      <c r="Q5746" s="63" t="s">
        <v>89</v>
      </c>
    </row>
    <row r="5747" spans="1:17">
      <c r="A5747" s="63" t="s">
        <v>351</v>
      </c>
      <c r="B5747" s="63" t="s">
        <v>17</v>
      </c>
      <c r="C5747" s="63" t="s">
        <v>17</v>
      </c>
      <c r="D5747" s="390">
        <v>45566</v>
      </c>
      <c r="E5747" s="63">
        <v>10</v>
      </c>
      <c r="F5747" s="63">
        <v>2024</v>
      </c>
      <c r="G5747" s="391">
        <v>0</v>
      </c>
      <c r="H5747" s="391">
        <v>9.9999999999999992E-2</v>
      </c>
      <c r="J5747" s="391">
        <v>0</v>
      </c>
      <c r="K5747" s="63" t="s">
        <v>351</v>
      </c>
      <c r="L5747" s="63" t="s">
        <v>86</v>
      </c>
      <c r="M5747" s="63" t="s">
        <v>244</v>
      </c>
      <c r="N5747" s="63" t="s">
        <v>62</v>
      </c>
      <c r="O5747" s="63" t="s">
        <v>88</v>
      </c>
      <c r="P5747" s="63" t="s">
        <v>90</v>
      </c>
      <c r="Q5747" s="63" t="s">
        <v>89</v>
      </c>
    </row>
    <row r="5748" spans="1:17">
      <c r="A5748" s="63" t="s">
        <v>351</v>
      </c>
      <c r="B5748" s="63" t="s">
        <v>17</v>
      </c>
      <c r="C5748" s="63" t="s">
        <v>17</v>
      </c>
      <c r="D5748" s="390">
        <v>45597</v>
      </c>
      <c r="E5748" s="63">
        <v>11</v>
      </c>
      <c r="F5748" s="63">
        <v>2024</v>
      </c>
      <c r="G5748" s="391">
        <v>0</v>
      </c>
      <c r="H5748" s="391">
        <v>9.9999999999999992E-2</v>
      </c>
      <c r="J5748" s="391">
        <v>0</v>
      </c>
      <c r="K5748" s="63" t="s">
        <v>351</v>
      </c>
      <c r="L5748" s="63" t="s">
        <v>86</v>
      </c>
      <c r="M5748" s="63" t="s">
        <v>244</v>
      </c>
      <c r="N5748" s="63" t="s">
        <v>62</v>
      </c>
      <c r="O5748" s="63" t="s">
        <v>88</v>
      </c>
      <c r="P5748" s="63" t="s">
        <v>90</v>
      </c>
      <c r="Q5748" s="63" t="s">
        <v>89</v>
      </c>
    </row>
    <row r="5749" spans="1:17">
      <c r="A5749" s="63" t="s">
        <v>351</v>
      </c>
      <c r="B5749" s="63" t="s">
        <v>17</v>
      </c>
      <c r="C5749" s="63" t="s">
        <v>17</v>
      </c>
      <c r="D5749" s="390">
        <v>45627</v>
      </c>
      <c r="E5749" s="63">
        <v>12</v>
      </c>
      <c r="F5749" s="63">
        <v>2024</v>
      </c>
      <c r="G5749" s="391">
        <v>0</v>
      </c>
      <c r="H5749" s="391">
        <v>9.9999999999999992E-2</v>
      </c>
      <c r="J5749" s="391">
        <v>0</v>
      </c>
      <c r="K5749" s="63" t="s">
        <v>351</v>
      </c>
      <c r="L5749" s="63" t="s">
        <v>86</v>
      </c>
      <c r="M5749" s="63" t="s">
        <v>244</v>
      </c>
      <c r="N5749" s="63" t="s">
        <v>62</v>
      </c>
      <c r="O5749" s="63" t="s">
        <v>88</v>
      </c>
      <c r="P5749" s="63" t="s">
        <v>90</v>
      </c>
      <c r="Q5749" s="63" t="s">
        <v>89</v>
      </c>
    </row>
    <row r="5750" spans="1:17">
      <c r="A5750" s="63" t="s">
        <v>351</v>
      </c>
      <c r="B5750" s="63" t="s">
        <v>157</v>
      </c>
      <c r="C5750" s="63" t="s">
        <v>132</v>
      </c>
      <c r="D5750" s="390">
        <v>45292</v>
      </c>
      <c r="E5750" s="63">
        <v>1</v>
      </c>
      <c r="F5750" s="63">
        <v>2024</v>
      </c>
      <c r="G5750" s="391">
        <v>23.846153846153847</v>
      </c>
      <c r="H5750" s="391">
        <v>3.4872367136281217E-2</v>
      </c>
      <c r="I5750" s="391">
        <v>0.83157183171132132</v>
      </c>
      <c r="J5750" s="391">
        <v>0</v>
      </c>
      <c r="K5750" s="63" t="s">
        <v>351</v>
      </c>
      <c r="L5750" s="63" t="s">
        <v>86</v>
      </c>
      <c r="M5750" s="63" t="s">
        <v>244</v>
      </c>
      <c r="N5750" s="63" t="s">
        <v>62</v>
      </c>
      <c r="O5750" s="63" t="s">
        <v>88</v>
      </c>
      <c r="P5750" s="63" t="s">
        <v>90</v>
      </c>
      <c r="Q5750" s="63" t="s">
        <v>89</v>
      </c>
    </row>
    <row r="5751" spans="1:17">
      <c r="A5751" s="63" t="s">
        <v>351</v>
      </c>
      <c r="B5751" s="63" t="s">
        <v>157</v>
      </c>
      <c r="C5751" s="63" t="s">
        <v>132</v>
      </c>
      <c r="D5751" s="390">
        <v>45323</v>
      </c>
      <c r="E5751" s="63">
        <v>2</v>
      </c>
      <c r="F5751" s="63">
        <v>2024</v>
      </c>
      <c r="G5751" s="391">
        <v>23.846153846153847</v>
      </c>
      <c r="H5751" s="391">
        <v>8.2577765378713919E-2</v>
      </c>
      <c r="I5751" s="391">
        <v>1.9691620974924089</v>
      </c>
      <c r="J5751" s="391">
        <v>0</v>
      </c>
      <c r="K5751" s="63" t="s">
        <v>351</v>
      </c>
      <c r="L5751" s="63" t="s">
        <v>86</v>
      </c>
      <c r="M5751" s="63" t="s">
        <v>244</v>
      </c>
      <c r="N5751" s="63" t="s">
        <v>62</v>
      </c>
      <c r="O5751" s="63" t="s">
        <v>88</v>
      </c>
      <c r="P5751" s="63" t="s">
        <v>90</v>
      </c>
      <c r="Q5751" s="63" t="s">
        <v>89</v>
      </c>
    </row>
    <row r="5752" spans="1:17">
      <c r="A5752" s="63" t="s">
        <v>351</v>
      </c>
      <c r="B5752" s="63" t="s">
        <v>157</v>
      </c>
      <c r="C5752" s="63" t="s">
        <v>132</v>
      </c>
      <c r="D5752" s="390">
        <v>45352</v>
      </c>
      <c r="E5752" s="63">
        <v>3</v>
      </c>
      <c r="F5752" s="63">
        <v>2024</v>
      </c>
      <c r="G5752" s="391">
        <v>23.846153846153847</v>
      </c>
      <c r="H5752" s="391">
        <v>8.2577765378713919E-2</v>
      </c>
      <c r="I5752" s="391">
        <v>1.9691620974924089</v>
      </c>
      <c r="J5752" s="391">
        <v>0</v>
      </c>
      <c r="K5752" s="63" t="s">
        <v>351</v>
      </c>
      <c r="L5752" s="63" t="s">
        <v>86</v>
      </c>
      <c r="M5752" s="63" t="s">
        <v>244</v>
      </c>
      <c r="N5752" s="63" t="s">
        <v>62</v>
      </c>
      <c r="O5752" s="63" t="s">
        <v>88</v>
      </c>
      <c r="P5752" s="63" t="s">
        <v>90</v>
      </c>
      <c r="Q5752" s="63" t="s">
        <v>89</v>
      </c>
    </row>
    <row r="5753" spans="1:17">
      <c r="A5753" s="63" t="s">
        <v>351</v>
      </c>
      <c r="B5753" s="63" t="s">
        <v>157</v>
      </c>
      <c r="C5753" s="63" t="s">
        <v>132</v>
      </c>
      <c r="D5753" s="390">
        <v>45383</v>
      </c>
      <c r="E5753" s="63">
        <v>4</v>
      </c>
      <c r="F5753" s="63">
        <v>2024</v>
      </c>
      <c r="G5753" s="391">
        <v>23.846153846153847</v>
      </c>
      <c r="H5753" s="391">
        <v>8.3333333333333329E-2</v>
      </c>
      <c r="I5753" s="391">
        <v>1.9871794871794872</v>
      </c>
      <c r="J5753" s="391">
        <v>0</v>
      </c>
      <c r="K5753" s="63" t="s">
        <v>351</v>
      </c>
      <c r="L5753" s="63" t="s">
        <v>86</v>
      </c>
      <c r="M5753" s="63" t="s">
        <v>244</v>
      </c>
      <c r="N5753" s="63" t="s">
        <v>62</v>
      </c>
      <c r="O5753" s="63" t="s">
        <v>88</v>
      </c>
      <c r="P5753" s="63" t="s">
        <v>90</v>
      </c>
      <c r="Q5753" s="63" t="s">
        <v>89</v>
      </c>
    </row>
    <row r="5754" spans="1:17">
      <c r="A5754" s="63" t="s">
        <v>351</v>
      </c>
      <c r="B5754" s="63" t="s">
        <v>157</v>
      </c>
      <c r="C5754" s="63" t="s">
        <v>132</v>
      </c>
      <c r="D5754" s="390">
        <v>45413</v>
      </c>
      <c r="E5754" s="63">
        <v>5</v>
      </c>
      <c r="F5754" s="63">
        <v>2024</v>
      </c>
      <c r="G5754" s="391">
        <v>23.846153846153847</v>
      </c>
      <c r="H5754" s="391">
        <v>8.3333333333333329E-2</v>
      </c>
      <c r="I5754" s="391">
        <v>1.9871794871794872</v>
      </c>
      <c r="J5754" s="391">
        <v>0</v>
      </c>
      <c r="K5754" s="63" t="s">
        <v>351</v>
      </c>
      <c r="L5754" s="63" t="s">
        <v>86</v>
      </c>
      <c r="M5754" s="63" t="s">
        <v>244</v>
      </c>
      <c r="N5754" s="63" t="s">
        <v>62</v>
      </c>
      <c r="O5754" s="63" t="s">
        <v>88</v>
      </c>
      <c r="P5754" s="63" t="s">
        <v>90</v>
      </c>
      <c r="Q5754" s="63" t="s">
        <v>89</v>
      </c>
    </row>
    <row r="5755" spans="1:17">
      <c r="A5755" s="63" t="s">
        <v>351</v>
      </c>
      <c r="B5755" s="63" t="s">
        <v>157</v>
      </c>
      <c r="C5755" s="63" t="s">
        <v>132</v>
      </c>
      <c r="D5755" s="390">
        <v>45444</v>
      </c>
      <c r="E5755" s="63">
        <v>6</v>
      </c>
      <c r="F5755" s="63">
        <v>2024</v>
      </c>
      <c r="G5755" s="391">
        <v>23.846153846153847</v>
      </c>
      <c r="H5755" s="391">
        <v>8.3333333333333329E-2</v>
      </c>
      <c r="I5755" s="391">
        <v>1.9871794871794872</v>
      </c>
      <c r="J5755" s="391">
        <v>0</v>
      </c>
      <c r="K5755" s="63" t="s">
        <v>351</v>
      </c>
      <c r="L5755" s="63" t="s">
        <v>86</v>
      </c>
      <c r="M5755" s="63" t="s">
        <v>244</v>
      </c>
      <c r="N5755" s="63" t="s">
        <v>62</v>
      </c>
      <c r="O5755" s="63" t="s">
        <v>88</v>
      </c>
      <c r="P5755" s="63" t="s">
        <v>90</v>
      </c>
      <c r="Q5755" s="63" t="s">
        <v>89</v>
      </c>
    </row>
    <row r="5756" spans="1:17">
      <c r="A5756" s="63" t="s">
        <v>351</v>
      </c>
      <c r="B5756" s="63" t="s">
        <v>157</v>
      </c>
      <c r="C5756" s="63" t="s">
        <v>132</v>
      </c>
      <c r="D5756" s="390">
        <v>45474</v>
      </c>
      <c r="E5756" s="63">
        <v>7</v>
      </c>
      <c r="F5756" s="63">
        <v>2024</v>
      </c>
      <c r="G5756" s="391">
        <v>23.846153846153847</v>
      </c>
      <c r="H5756" s="391">
        <v>8.3333333333333329E-2</v>
      </c>
      <c r="I5756" s="391">
        <v>1.9871794871794872</v>
      </c>
      <c r="J5756" s="391">
        <v>0</v>
      </c>
      <c r="K5756" s="63" t="s">
        <v>351</v>
      </c>
      <c r="L5756" s="63" t="s">
        <v>86</v>
      </c>
      <c r="M5756" s="63" t="s">
        <v>244</v>
      </c>
      <c r="N5756" s="63" t="s">
        <v>62</v>
      </c>
      <c r="O5756" s="63" t="s">
        <v>88</v>
      </c>
      <c r="P5756" s="63" t="s">
        <v>90</v>
      </c>
      <c r="Q5756" s="63" t="s">
        <v>89</v>
      </c>
    </row>
    <row r="5757" spans="1:17">
      <c r="A5757" s="63" t="s">
        <v>351</v>
      </c>
      <c r="B5757" s="63" t="s">
        <v>157</v>
      </c>
      <c r="C5757" s="63" t="s">
        <v>132</v>
      </c>
      <c r="D5757" s="390">
        <v>45505</v>
      </c>
      <c r="E5757" s="63">
        <v>8</v>
      </c>
      <c r="F5757" s="63">
        <v>2024</v>
      </c>
      <c r="G5757" s="391">
        <v>23.846153846153847</v>
      </c>
      <c r="H5757" s="391">
        <v>8.3333333333333329E-2</v>
      </c>
      <c r="I5757" s="391">
        <v>1.9871794871794872</v>
      </c>
      <c r="J5757" s="391">
        <v>0</v>
      </c>
      <c r="K5757" s="63" t="s">
        <v>351</v>
      </c>
      <c r="L5757" s="63" t="s">
        <v>86</v>
      </c>
      <c r="M5757" s="63" t="s">
        <v>244</v>
      </c>
      <c r="N5757" s="63" t="s">
        <v>62</v>
      </c>
      <c r="O5757" s="63" t="s">
        <v>88</v>
      </c>
      <c r="P5757" s="63" t="s">
        <v>90</v>
      </c>
      <c r="Q5757" s="63" t="s">
        <v>89</v>
      </c>
    </row>
    <row r="5758" spans="1:17">
      <c r="A5758" s="63" t="s">
        <v>351</v>
      </c>
      <c r="B5758" s="63" t="s">
        <v>157</v>
      </c>
      <c r="C5758" s="63" t="s">
        <v>132</v>
      </c>
      <c r="D5758" s="390">
        <v>45536</v>
      </c>
      <c r="E5758" s="63">
        <v>9</v>
      </c>
      <c r="F5758" s="63">
        <v>2024</v>
      </c>
      <c r="G5758" s="391">
        <v>23.846153846153847</v>
      </c>
      <c r="H5758" s="391">
        <v>8.3333333333333329E-2</v>
      </c>
      <c r="J5758" s="391">
        <v>0</v>
      </c>
      <c r="K5758" s="63" t="s">
        <v>351</v>
      </c>
      <c r="L5758" s="63" t="s">
        <v>86</v>
      </c>
      <c r="M5758" s="63" t="s">
        <v>244</v>
      </c>
      <c r="N5758" s="63" t="s">
        <v>62</v>
      </c>
      <c r="O5758" s="63" t="s">
        <v>88</v>
      </c>
      <c r="P5758" s="63" t="s">
        <v>90</v>
      </c>
      <c r="Q5758" s="63" t="s">
        <v>89</v>
      </c>
    </row>
    <row r="5759" spans="1:17">
      <c r="A5759" s="63" t="s">
        <v>351</v>
      </c>
      <c r="B5759" s="63" t="s">
        <v>157</v>
      </c>
      <c r="C5759" s="63" t="s">
        <v>132</v>
      </c>
      <c r="D5759" s="390">
        <v>45566</v>
      </c>
      <c r="E5759" s="63">
        <v>10</v>
      </c>
      <c r="F5759" s="63">
        <v>2024</v>
      </c>
      <c r="G5759" s="391">
        <v>23.846153846153847</v>
      </c>
      <c r="H5759" s="391">
        <v>9.9999999999999992E-2</v>
      </c>
      <c r="J5759" s="391">
        <v>0</v>
      </c>
      <c r="K5759" s="63" t="s">
        <v>351</v>
      </c>
      <c r="L5759" s="63" t="s">
        <v>86</v>
      </c>
      <c r="M5759" s="63" t="s">
        <v>244</v>
      </c>
      <c r="N5759" s="63" t="s">
        <v>62</v>
      </c>
      <c r="O5759" s="63" t="s">
        <v>88</v>
      </c>
      <c r="P5759" s="63" t="s">
        <v>90</v>
      </c>
      <c r="Q5759" s="63" t="s">
        <v>89</v>
      </c>
    </row>
    <row r="5760" spans="1:17">
      <c r="A5760" s="63" t="s">
        <v>351</v>
      </c>
      <c r="B5760" s="63" t="s">
        <v>157</v>
      </c>
      <c r="C5760" s="63" t="s">
        <v>132</v>
      </c>
      <c r="D5760" s="390">
        <v>45597</v>
      </c>
      <c r="E5760" s="63">
        <v>11</v>
      </c>
      <c r="F5760" s="63">
        <v>2024</v>
      </c>
      <c r="G5760" s="391">
        <v>23.846153846153847</v>
      </c>
      <c r="H5760" s="391">
        <v>9.9999999999999992E-2</v>
      </c>
      <c r="J5760" s="391">
        <v>0</v>
      </c>
      <c r="K5760" s="63" t="s">
        <v>351</v>
      </c>
      <c r="L5760" s="63" t="s">
        <v>86</v>
      </c>
      <c r="M5760" s="63" t="s">
        <v>244</v>
      </c>
      <c r="N5760" s="63" t="s">
        <v>62</v>
      </c>
      <c r="O5760" s="63" t="s">
        <v>88</v>
      </c>
      <c r="P5760" s="63" t="s">
        <v>90</v>
      </c>
      <c r="Q5760" s="63" t="s">
        <v>89</v>
      </c>
    </row>
    <row r="5761" spans="1:17">
      <c r="A5761" s="63" t="s">
        <v>351</v>
      </c>
      <c r="B5761" s="63" t="s">
        <v>157</v>
      </c>
      <c r="C5761" s="63" t="s">
        <v>132</v>
      </c>
      <c r="D5761" s="390">
        <v>45627</v>
      </c>
      <c r="E5761" s="63">
        <v>12</v>
      </c>
      <c r="F5761" s="63">
        <v>2024</v>
      </c>
      <c r="G5761" s="391">
        <v>23.846153846153847</v>
      </c>
      <c r="H5761" s="391">
        <v>9.9999999999999992E-2</v>
      </c>
      <c r="J5761" s="391">
        <v>0</v>
      </c>
      <c r="K5761" s="63" t="s">
        <v>351</v>
      </c>
      <c r="L5761" s="63" t="s">
        <v>86</v>
      </c>
      <c r="M5761" s="63" t="s">
        <v>244</v>
      </c>
      <c r="N5761" s="63" t="s">
        <v>62</v>
      </c>
      <c r="O5761" s="63" t="s">
        <v>88</v>
      </c>
      <c r="P5761" s="63" t="s">
        <v>90</v>
      </c>
      <c r="Q5761" s="63" t="s">
        <v>89</v>
      </c>
    </row>
    <row r="5762" spans="1:17">
      <c r="A5762" s="63" t="s">
        <v>351</v>
      </c>
      <c r="B5762" s="63" t="s">
        <v>13</v>
      </c>
      <c r="C5762" s="63" t="s">
        <v>13</v>
      </c>
      <c r="D5762" s="390">
        <v>45292</v>
      </c>
      <c r="E5762" s="63">
        <v>1</v>
      </c>
      <c r="F5762" s="63">
        <v>2024</v>
      </c>
      <c r="G5762" s="391">
        <v>0</v>
      </c>
      <c r="H5762" s="391">
        <v>3.4872367136281217E-2</v>
      </c>
      <c r="I5762" s="391">
        <v>0</v>
      </c>
      <c r="J5762" s="391">
        <v>0</v>
      </c>
      <c r="K5762" s="63" t="s">
        <v>351</v>
      </c>
      <c r="L5762" s="63" t="s">
        <v>86</v>
      </c>
      <c r="M5762" s="63" t="s">
        <v>244</v>
      </c>
      <c r="N5762" s="63" t="s">
        <v>62</v>
      </c>
      <c r="O5762" s="63" t="s">
        <v>88</v>
      </c>
      <c r="P5762" s="63" t="s">
        <v>90</v>
      </c>
      <c r="Q5762" s="63" t="s">
        <v>89</v>
      </c>
    </row>
    <row r="5763" spans="1:17">
      <c r="A5763" s="63" t="s">
        <v>351</v>
      </c>
      <c r="B5763" s="63" t="s">
        <v>13</v>
      </c>
      <c r="C5763" s="63" t="s">
        <v>13</v>
      </c>
      <c r="D5763" s="390">
        <v>45323</v>
      </c>
      <c r="E5763" s="63">
        <v>2</v>
      </c>
      <c r="F5763" s="63">
        <v>2024</v>
      </c>
      <c r="G5763" s="391">
        <v>0</v>
      </c>
      <c r="H5763" s="391">
        <v>8.2577765378713919E-2</v>
      </c>
      <c r="I5763" s="391">
        <v>0</v>
      </c>
      <c r="J5763" s="391">
        <v>0</v>
      </c>
      <c r="K5763" s="63" t="s">
        <v>351</v>
      </c>
      <c r="L5763" s="63" t="s">
        <v>86</v>
      </c>
      <c r="M5763" s="63" t="s">
        <v>244</v>
      </c>
      <c r="N5763" s="63" t="s">
        <v>62</v>
      </c>
      <c r="O5763" s="63" t="s">
        <v>88</v>
      </c>
      <c r="P5763" s="63" t="s">
        <v>90</v>
      </c>
      <c r="Q5763" s="63" t="s">
        <v>89</v>
      </c>
    </row>
    <row r="5764" spans="1:17">
      <c r="A5764" s="63" t="s">
        <v>351</v>
      </c>
      <c r="B5764" s="63" t="s">
        <v>13</v>
      </c>
      <c r="C5764" s="63" t="s">
        <v>13</v>
      </c>
      <c r="D5764" s="390">
        <v>45352</v>
      </c>
      <c r="E5764" s="63">
        <v>3</v>
      </c>
      <c r="F5764" s="63">
        <v>2024</v>
      </c>
      <c r="G5764" s="391">
        <v>0</v>
      </c>
      <c r="H5764" s="391">
        <v>8.2577765378713919E-2</v>
      </c>
      <c r="I5764" s="391">
        <v>0</v>
      </c>
      <c r="J5764" s="391">
        <v>0</v>
      </c>
      <c r="K5764" s="63" t="s">
        <v>351</v>
      </c>
      <c r="L5764" s="63" t="s">
        <v>86</v>
      </c>
      <c r="M5764" s="63" t="s">
        <v>244</v>
      </c>
      <c r="N5764" s="63" t="s">
        <v>62</v>
      </c>
      <c r="O5764" s="63" t="s">
        <v>88</v>
      </c>
      <c r="P5764" s="63" t="s">
        <v>90</v>
      </c>
      <c r="Q5764" s="63" t="s">
        <v>89</v>
      </c>
    </row>
    <row r="5765" spans="1:17">
      <c r="A5765" s="63" t="s">
        <v>351</v>
      </c>
      <c r="B5765" s="63" t="s">
        <v>13</v>
      </c>
      <c r="C5765" s="63" t="s">
        <v>13</v>
      </c>
      <c r="D5765" s="390">
        <v>45383</v>
      </c>
      <c r="E5765" s="63">
        <v>4</v>
      </c>
      <c r="F5765" s="63">
        <v>2024</v>
      </c>
      <c r="G5765" s="391">
        <v>0</v>
      </c>
      <c r="H5765" s="391">
        <v>8.3333333333333329E-2</v>
      </c>
      <c r="I5765" s="391">
        <v>0</v>
      </c>
      <c r="J5765" s="391">
        <v>0</v>
      </c>
      <c r="K5765" s="63" t="s">
        <v>351</v>
      </c>
      <c r="L5765" s="63" t="s">
        <v>86</v>
      </c>
      <c r="M5765" s="63" t="s">
        <v>244</v>
      </c>
      <c r="N5765" s="63" t="s">
        <v>62</v>
      </c>
      <c r="O5765" s="63" t="s">
        <v>88</v>
      </c>
      <c r="P5765" s="63" t="s">
        <v>90</v>
      </c>
      <c r="Q5765" s="63" t="s">
        <v>89</v>
      </c>
    </row>
    <row r="5766" spans="1:17">
      <c r="A5766" s="63" t="s">
        <v>351</v>
      </c>
      <c r="B5766" s="63" t="s">
        <v>13</v>
      </c>
      <c r="C5766" s="63" t="s">
        <v>13</v>
      </c>
      <c r="D5766" s="390">
        <v>45413</v>
      </c>
      <c r="E5766" s="63">
        <v>5</v>
      </c>
      <c r="F5766" s="63">
        <v>2024</v>
      </c>
      <c r="G5766" s="391">
        <v>0</v>
      </c>
      <c r="H5766" s="391">
        <v>8.3333333333333329E-2</v>
      </c>
      <c r="I5766" s="391">
        <v>0</v>
      </c>
      <c r="J5766" s="391">
        <v>0</v>
      </c>
      <c r="K5766" s="63" t="s">
        <v>351</v>
      </c>
      <c r="L5766" s="63" t="s">
        <v>86</v>
      </c>
      <c r="M5766" s="63" t="s">
        <v>244</v>
      </c>
      <c r="N5766" s="63" t="s">
        <v>62</v>
      </c>
      <c r="O5766" s="63" t="s">
        <v>88</v>
      </c>
      <c r="P5766" s="63" t="s">
        <v>90</v>
      </c>
      <c r="Q5766" s="63" t="s">
        <v>89</v>
      </c>
    </row>
    <row r="5767" spans="1:17">
      <c r="A5767" s="63" t="s">
        <v>351</v>
      </c>
      <c r="B5767" s="63" t="s">
        <v>13</v>
      </c>
      <c r="C5767" s="63" t="s">
        <v>13</v>
      </c>
      <c r="D5767" s="390">
        <v>45444</v>
      </c>
      <c r="E5767" s="63">
        <v>6</v>
      </c>
      <c r="F5767" s="63">
        <v>2024</v>
      </c>
      <c r="G5767" s="391">
        <v>0</v>
      </c>
      <c r="H5767" s="391">
        <v>8.3333333333333329E-2</v>
      </c>
      <c r="I5767" s="391">
        <v>0</v>
      </c>
      <c r="J5767" s="391">
        <v>0</v>
      </c>
      <c r="K5767" s="63" t="s">
        <v>351</v>
      </c>
      <c r="L5767" s="63" t="s">
        <v>86</v>
      </c>
      <c r="M5767" s="63" t="s">
        <v>244</v>
      </c>
      <c r="N5767" s="63" t="s">
        <v>62</v>
      </c>
      <c r="O5767" s="63" t="s">
        <v>88</v>
      </c>
      <c r="P5767" s="63" t="s">
        <v>90</v>
      </c>
      <c r="Q5767" s="63" t="s">
        <v>89</v>
      </c>
    </row>
    <row r="5768" spans="1:17">
      <c r="A5768" s="63" t="s">
        <v>351</v>
      </c>
      <c r="B5768" s="63" t="s">
        <v>13</v>
      </c>
      <c r="C5768" s="63" t="s">
        <v>13</v>
      </c>
      <c r="D5768" s="390">
        <v>45474</v>
      </c>
      <c r="E5768" s="63">
        <v>7</v>
      </c>
      <c r="F5768" s="63">
        <v>2024</v>
      </c>
      <c r="G5768" s="391">
        <v>0</v>
      </c>
      <c r="H5768" s="391">
        <v>8.3333333333333329E-2</v>
      </c>
      <c r="I5768" s="391">
        <v>0</v>
      </c>
      <c r="J5768" s="391">
        <v>0</v>
      </c>
      <c r="K5768" s="63" t="s">
        <v>351</v>
      </c>
      <c r="L5768" s="63" t="s">
        <v>86</v>
      </c>
      <c r="M5768" s="63" t="s">
        <v>244</v>
      </c>
      <c r="N5768" s="63" t="s">
        <v>62</v>
      </c>
      <c r="O5768" s="63" t="s">
        <v>88</v>
      </c>
      <c r="P5768" s="63" t="s">
        <v>90</v>
      </c>
      <c r="Q5768" s="63" t="s">
        <v>89</v>
      </c>
    </row>
    <row r="5769" spans="1:17">
      <c r="A5769" s="63" t="s">
        <v>351</v>
      </c>
      <c r="B5769" s="63" t="s">
        <v>13</v>
      </c>
      <c r="C5769" s="63" t="s">
        <v>13</v>
      </c>
      <c r="D5769" s="390">
        <v>45505</v>
      </c>
      <c r="E5769" s="63">
        <v>8</v>
      </c>
      <c r="F5769" s="63">
        <v>2024</v>
      </c>
      <c r="G5769" s="391">
        <v>0</v>
      </c>
      <c r="H5769" s="391">
        <v>8.3333333333333329E-2</v>
      </c>
      <c r="I5769" s="391">
        <v>0</v>
      </c>
      <c r="J5769" s="391">
        <v>0</v>
      </c>
      <c r="K5769" s="63" t="s">
        <v>351</v>
      </c>
      <c r="L5769" s="63" t="s">
        <v>86</v>
      </c>
      <c r="M5769" s="63" t="s">
        <v>244</v>
      </c>
      <c r="N5769" s="63" t="s">
        <v>62</v>
      </c>
      <c r="O5769" s="63" t="s">
        <v>88</v>
      </c>
      <c r="P5769" s="63" t="s">
        <v>90</v>
      </c>
      <c r="Q5769" s="63" t="s">
        <v>89</v>
      </c>
    </row>
    <row r="5770" spans="1:17">
      <c r="A5770" s="63" t="s">
        <v>351</v>
      </c>
      <c r="B5770" s="63" t="s">
        <v>13</v>
      </c>
      <c r="C5770" s="63" t="s">
        <v>13</v>
      </c>
      <c r="D5770" s="390">
        <v>45536</v>
      </c>
      <c r="E5770" s="63">
        <v>9</v>
      </c>
      <c r="F5770" s="63">
        <v>2024</v>
      </c>
      <c r="G5770" s="391">
        <v>0</v>
      </c>
      <c r="H5770" s="391">
        <v>8.3333333333333329E-2</v>
      </c>
      <c r="J5770" s="391">
        <v>0</v>
      </c>
      <c r="K5770" s="63" t="s">
        <v>351</v>
      </c>
      <c r="L5770" s="63" t="s">
        <v>86</v>
      </c>
      <c r="M5770" s="63" t="s">
        <v>244</v>
      </c>
      <c r="N5770" s="63" t="s">
        <v>62</v>
      </c>
      <c r="O5770" s="63" t="s">
        <v>88</v>
      </c>
      <c r="P5770" s="63" t="s">
        <v>90</v>
      </c>
      <c r="Q5770" s="63" t="s">
        <v>89</v>
      </c>
    </row>
    <row r="5771" spans="1:17">
      <c r="A5771" s="63" t="s">
        <v>351</v>
      </c>
      <c r="B5771" s="63" t="s">
        <v>13</v>
      </c>
      <c r="C5771" s="63" t="s">
        <v>13</v>
      </c>
      <c r="D5771" s="390">
        <v>45566</v>
      </c>
      <c r="E5771" s="63">
        <v>10</v>
      </c>
      <c r="F5771" s="63">
        <v>2024</v>
      </c>
      <c r="G5771" s="391">
        <v>0</v>
      </c>
      <c r="H5771" s="391">
        <v>9.9999999999999992E-2</v>
      </c>
      <c r="J5771" s="391">
        <v>0</v>
      </c>
      <c r="K5771" s="63" t="s">
        <v>351</v>
      </c>
      <c r="L5771" s="63" t="s">
        <v>86</v>
      </c>
      <c r="M5771" s="63" t="s">
        <v>244</v>
      </c>
      <c r="N5771" s="63" t="s">
        <v>62</v>
      </c>
      <c r="O5771" s="63" t="s">
        <v>88</v>
      </c>
      <c r="P5771" s="63" t="s">
        <v>90</v>
      </c>
      <c r="Q5771" s="63" t="s">
        <v>89</v>
      </c>
    </row>
    <row r="5772" spans="1:17">
      <c r="A5772" s="63" t="s">
        <v>351</v>
      </c>
      <c r="B5772" s="63" t="s">
        <v>13</v>
      </c>
      <c r="C5772" s="63" t="s">
        <v>13</v>
      </c>
      <c r="D5772" s="390">
        <v>45597</v>
      </c>
      <c r="E5772" s="63">
        <v>11</v>
      </c>
      <c r="F5772" s="63">
        <v>2024</v>
      </c>
      <c r="G5772" s="391">
        <v>0</v>
      </c>
      <c r="H5772" s="391">
        <v>9.9999999999999992E-2</v>
      </c>
      <c r="J5772" s="391">
        <v>0</v>
      </c>
      <c r="K5772" s="63" t="s">
        <v>351</v>
      </c>
      <c r="L5772" s="63" t="s">
        <v>86</v>
      </c>
      <c r="M5772" s="63" t="s">
        <v>244</v>
      </c>
      <c r="N5772" s="63" t="s">
        <v>62</v>
      </c>
      <c r="O5772" s="63" t="s">
        <v>88</v>
      </c>
      <c r="P5772" s="63" t="s">
        <v>90</v>
      </c>
      <c r="Q5772" s="63" t="s">
        <v>89</v>
      </c>
    </row>
    <row r="5773" spans="1:17">
      <c r="A5773" s="63" t="s">
        <v>351</v>
      </c>
      <c r="B5773" s="63" t="s">
        <v>13</v>
      </c>
      <c r="C5773" s="63" t="s">
        <v>13</v>
      </c>
      <c r="D5773" s="390">
        <v>45627</v>
      </c>
      <c r="E5773" s="63">
        <v>12</v>
      </c>
      <c r="F5773" s="63">
        <v>2024</v>
      </c>
      <c r="G5773" s="391">
        <v>0</v>
      </c>
      <c r="H5773" s="391">
        <v>9.9999999999999992E-2</v>
      </c>
      <c r="J5773" s="391">
        <v>0</v>
      </c>
      <c r="K5773" s="63" t="s">
        <v>351</v>
      </c>
      <c r="L5773" s="63" t="s">
        <v>86</v>
      </c>
      <c r="M5773" s="63" t="s">
        <v>244</v>
      </c>
      <c r="N5773" s="63" t="s">
        <v>62</v>
      </c>
      <c r="O5773" s="63" t="s">
        <v>88</v>
      </c>
      <c r="P5773" s="63" t="s">
        <v>90</v>
      </c>
      <c r="Q5773" s="63" t="s">
        <v>89</v>
      </c>
    </row>
    <row r="5774" spans="1:17">
      <c r="A5774" s="63" t="s">
        <v>351</v>
      </c>
      <c r="B5774" s="63" t="s">
        <v>14</v>
      </c>
      <c r="C5774" s="63" t="s">
        <v>14</v>
      </c>
      <c r="D5774" s="390">
        <v>45292</v>
      </c>
      <c r="E5774" s="63">
        <v>1</v>
      </c>
      <c r="F5774" s="63">
        <v>2024</v>
      </c>
      <c r="G5774" s="391">
        <v>0</v>
      </c>
      <c r="H5774" s="391">
        <v>3.4872367136281217E-2</v>
      </c>
      <c r="I5774" s="391">
        <v>0</v>
      </c>
      <c r="J5774" s="391">
        <v>0</v>
      </c>
      <c r="K5774" s="63" t="s">
        <v>351</v>
      </c>
      <c r="L5774" s="63" t="s">
        <v>86</v>
      </c>
      <c r="M5774" s="63" t="s">
        <v>244</v>
      </c>
      <c r="N5774" s="63" t="s">
        <v>62</v>
      </c>
      <c r="O5774" s="63" t="s">
        <v>88</v>
      </c>
      <c r="P5774" s="63" t="s">
        <v>90</v>
      </c>
      <c r="Q5774" s="63" t="s">
        <v>89</v>
      </c>
    </row>
    <row r="5775" spans="1:17">
      <c r="A5775" s="63" t="s">
        <v>351</v>
      </c>
      <c r="B5775" s="63" t="s">
        <v>14</v>
      </c>
      <c r="C5775" s="63" t="s">
        <v>14</v>
      </c>
      <c r="D5775" s="390">
        <v>45323</v>
      </c>
      <c r="E5775" s="63">
        <v>2</v>
      </c>
      <c r="F5775" s="63">
        <v>2024</v>
      </c>
      <c r="G5775" s="391">
        <v>0</v>
      </c>
      <c r="H5775" s="391">
        <v>8.2577765378713919E-2</v>
      </c>
      <c r="I5775" s="391">
        <v>0</v>
      </c>
      <c r="J5775" s="391">
        <v>0</v>
      </c>
      <c r="K5775" s="63" t="s">
        <v>351</v>
      </c>
      <c r="L5775" s="63" t="s">
        <v>86</v>
      </c>
      <c r="M5775" s="63" t="s">
        <v>244</v>
      </c>
      <c r="N5775" s="63" t="s">
        <v>62</v>
      </c>
      <c r="O5775" s="63" t="s">
        <v>88</v>
      </c>
      <c r="P5775" s="63" t="s">
        <v>90</v>
      </c>
      <c r="Q5775" s="63" t="s">
        <v>89</v>
      </c>
    </row>
    <row r="5776" spans="1:17">
      <c r="A5776" s="63" t="s">
        <v>351</v>
      </c>
      <c r="B5776" s="63" t="s">
        <v>14</v>
      </c>
      <c r="C5776" s="63" t="s">
        <v>14</v>
      </c>
      <c r="D5776" s="390">
        <v>45352</v>
      </c>
      <c r="E5776" s="63">
        <v>3</v>
      </c>
      <c r="F5776" s="63">
        <v>2024</v>
      </c>
      <c r="G5776" s="391">
        <v>0</v>
      </c>
      <c r="H5776" s="391">
        <v>8.2577765378713919E-2</v>
      </c>
      <c r="I5776" s="391">
        <v>0</v>
      </c>
      <c r="J5776" s="391">
        <v>0</v>
      </c>
      <c r="K5776" s="63" t="s">
        <v>351</v>
      </c>
      <c r="L5776" s="63" t="s">
        <v>86</v>
      </c>
      <c r="M5776" s="63" t="s">
        <v>244</v>
      </c>
      <c r="N5776" s="63" t="s">
        <v>62</v>
      </c>
      <c r="O5776" s="63" t="s">
        <v>88</v>
      </c>
      <c r="P5776" s="63" t="s">
        <v>90</v>
      </c>
      <c r="Q5776" s="63" t="s">
        <v>89</v>
      </c>
    </row>
    <row r="5777" spans="1:17">
      <c r="A5777" s="63" t="s">
        <v>351</v>
      </c>
      <c r="B5777" s="63" t="s">
        <v>14</v>
      </c>
      <c r="C5777" s="63" t="s">
        <v>14</v>
      </c>
      <c r="D5777" s="390">
        <v>45383</v>
      </c>
      <c r="E5777" s="63">
        <v>4</v>
      </c>
      <c r="F5777" s="63">
        <v>2024</v>
      </c>
      <c r="G5777" s="391">
        <v>0</v>
      </c>
      <c r="H5777" s="391">
        <v>8.3333333333333329E-2</v>
      </c>
      <c r="I5777" s="391">
        <v>0</v>
      </c>
      <c r="J5777" s="391">
        <v>0</v>
      </c>
      <c r="K5777" s="63" t="s">
        <v>351</v>
      </c>
      <c r="L5777" s="63" t="s">
        <v>86</v>
      </c>
      <c r="M5777" s="63" t="s">
        <v>244</v>
      </c>
      <c r="N5777" s="63" t="s">
        <v>62</v>
      </c>
      <c r="O5777" s="63" t="s">
        <v>88</v>
      </c>
      <c r="P5777" s="63" t="s">
        <v>90</v>
      </c>
      <c r="Q5777" s="63" t="s">
        <v>89</v>
      </c>
    </row>
    <row r="5778" spans="1:17">
      <c r="A5778" s="63" t="s">
        <v>351</v>
      </c>
      <c r="B5778" s="63" t="s">
        <v>14</v>
      </c>
      <c r="C5778" s="63" t="s">
        <v>14</v>
      </c>
      <c r="D5778" s="390">
        <v>45413</v>
      </c>
      <c r="E5778" s="63">
        <v>5</v>
      </c>
      <c r="F5778" s="63">
        <v>2024</v>
      </c>
      <c r="G5778" s="391">
        <v>0</v>
      </c>
      <c r="H5778" s="391">
        <v>8.3333333333333329E-2</v>
      </c>
      <c r="I5778" s="391">
        <v>0</v>
      </c>
      <c r="J5778" s="391">
        <v>0</v>
      </c>
      <c r="K5778" s="63" t="s">
        <v>351</v>
      </c>
      <c r="L5778" s="63" t="s">
        <v>86</v>
      </c>
      <c r="M5778" s="63" t="s">
        <v>244</v>
      </c>
      <c r="N5778" s="63" t="s">
        <v>62</v>
      </c>
      <c r="O5778" s="63" t="s">
        <v>88</v>
      </c>
      <c r="P5778" s="63" t="s">
        <v>90</v>
      </c>
      <c r="Q5778" s="63" t="s">
        <v>89</v>
      </c>
    </row>
    <row r="5779" spans="1:17">
      <c r="A5779" s="63" t="s">
        <v>351</v>
      </c>
      <c r="B5779" s="63" t="s">
        <v>14</v>
      </c>
      <c r="C5779" s="63" t="s">
        <v>14</v>
      </c>
      <c r="D5779" s="390">
        <v>45444</v>
      </c>
      <c r="E5779" s="63">
        <v>6</v>
      </c>
      <c r="F5779" s="63">
        <v>2024</v>
      </c>
      <c r="G5779" s="391">
        <v>0</v>
      </c>
      <c r="H5779" s="391">
        <v>8.3333333333333329E-2</v>
      </c>
      <c r="I5779" s="391">
        <v>0</v>
      </c>
      <c r="J5779" s="391">
        <v>0</v>
      </c>
      <c r="K5779" s="63" t="s">
        <v>351</v>
      </c>
      <c r="L5779" s="63" t="s">
        <v>86</v>
      </c>
      <c r="M5779" s="63" t="s">
        <v>244</v>
      </c>
      <c r="N5779" s="63" t="s">
        <v>62</v>
      </c>
      <c r="O5779" s="63" t="s">
        <v>88</v>
      </c>
      <c r="P5779" s="63" t="s">
        <v>90</v>
      </c>
      <c r="Q5779" s="63" t="s">
        <v>89</v>
      </c>
    </row>
    <row r="5780" spans="1:17">
      <c r="A5780" s="63" t="s">
        <v>351</v>
      </c>
      <c r="B5780" s="63" t="s">
        <v>14</v>
      </c>
      <c r="C5780" s="63" t="s">
        <v>14</v>
      </c>
      <c r="D5780" s="390">
        <v>45474</v>
      </c>
      <c r="E5780" s="63">
        <v>7</v>
      </c>
      <c r="F5780" s="63">
        <v>2024</v>
      </c>
      <c r="G5780" s="391">
        <v>0</v>
      </c>
      <c r="H5780" s="391">
        <v>8.3333333333333329E-2</v>
      </c>
      <c r="I5780" s="391">
        <v>0</v>
      </c>
      <c r="J5780" s="391">
        <v>0</v>
      </c>
      <c r="K5780" s="63" t="s">
        <v>351</v>
      </c>
      <c r="L5780" s="63" t="s">
        <v>86</v>
      </c>
      <c r="M5780" s="63" t="s">
        <v>244</v>
      </c>
      <c r="N5780" s="63" t="s">
        <v>62</v>
      </c>
      <c r="O5780" s="63" t="s">
        <v>88</v>
      </c>
      <c r="P5780" s="63" t="s">
        <v>90</v>
      </c>
      <c r="Q5780" s="63" t="s">
        <v>89</v>
      </c>
    </row>
    <row r="5781" spans="1:17">
      <c r="A5781" s="63" t="s">
        <v>351</v>
      </c>
      <c r="B5781" s="63" t="s">
        <v>14</v>
      </c>
      <c r="C5781" s="63" t="s">
        <v>14</v>
      </c>
      <c r="D5781" s="390">
        <v>45505</v>
      </c>
      <c r="E5781" s="63">
        <v>8</v>
      </c>
      <c r="F5781" s="63">
        <v>2024</v>
      </c>
      <c r="G5781" s="391">
        <v>0</v>
      </c>
      <c r="H5781" s="391">
        <v>8.3333333333333329E-2</v>
      </c>
      <c r="I5781" s="391">
        <v>0</v>
      </c>
      <c r="J5781" s="391">
        <v>0</v>
      </c>
      <c r="K5781" s="63" t="s">
        <v>351</v>
      </c>
      <c r="L5781" s="63" t="s">
        <v>86</v>
      </c>
      <c r="M5781" s="63" t="s">
        <v>244</v>
      </c>
      <c r="N5781" s="63" t="s">
        <v>62</v>
      </c>
      <c r="O5781" s="63" t="s">
        <v>88</v>
      </c>
      <c r="P5781" s="63" t="s">
        <v>90</v>
      </c>
      <c r="Q5781" s="63" t="s">
        <v>89</v>
      </c>
    </row>
    <row r="5782" spans="1:17">
      <c r="A5782" s="63" t="s">
        <v>351</v>
      </c>
      <c r="B5782" s="63" t="s">
        <v>14</v>
      </c>
      <c r="C5782" s="63" t="s">
        <v>14</v>
      </c>
      <c r="D5782" s="390">
        <v>45536</v>
      </c>
      <c r="E5782" s="63">
        <v>9</v>
      </c>
      <c r="F5782" s="63">
        <v>2024</v>
      </c>
      <c r="G5782" s="391">
        <v>0</v>
      </c>
      <c r="H5782" s="391">
        <v>8.3333333333333329E-2</v>
      </c>
      <c r="J5782" s="391">
        <v>0</v>
      </c>
      <c r="K5782" s="63" t="s">
        <v>351</v>
      </c>
      <c r="L5782" s="63" t="s">
        <v>86</v>
      </c>
      <c r="M5782" s="63" t="s">
        <v>244</v>
      </c>
      <c r="N5782" s="63" t="s">
        <v>62</v>
      </c>
      <c r="O5782" s="63" t="s">
        <v>88</v>
      </c>
      <c r="P5782" s="63" t="s">
        <v>90</v>
      </c>
      <c r="Q5782" s="63" t="s">
        <v>89</v>
      </c>
    </row>
    <row r="5783" spans="1:17">
      <c r="A5783" s="63" t="s">
        <v>351</v>
      </c>
      <c r="B5783" s="63" t="s">
        <v>14</v>
      </c>
      <c r="C5783" s="63" t="s">
        <v>14</v>
      </c>
      <c r="D5783" s="390">
        <v>45566</v>
      </c>
      <c r="E5783" s="63">
        <v>10</v>
      </c>
      <c r="F5783" s="63">
        <v>2024</v>
      </c>
      <c r="G5783" s="391">
        <v>0</v>
      </c>
      <c r="H5783" s="391">
        <v>9.9999999999999992E-2</v>
      </c>
      <c r="J5783" s="391">
        <v>0</v>
      </c>
      <c r="K5783" s="63" t="s">
        <v>351</v>
      </c>
      <c r="L5783" s="63" t="s">
        <v>86</v>
      </c>
      <c r="M5783" s="63" t="s">
        <v>244</v>
      </c>
      <c r="N5783" s="63" t="s">
        <v>62</v>
      </c>
      <c r="O5783" s="63" t="s">
        <v>88</v>
      </c>
      <c r="P5783" s="63" t="s">
        <v>90</v>
      </c>
      <c r="Q5783" s="63" t="s">
        <v>89</v>
      </c>
    </row>
    <row r="5784" spans="1:17">
      <c r="A5784" s="63" t="s">
        <v>351</v>
      </c>
      <c r="B5784" s="63" t="s">
        <v>14</v>
      </c>
      <c r="C5784" s="63" t="s">
        <v>14</v>
      </c>
      <c r="D5784" s="390">
        <v>45597</v>
      </c>
      <c r="E5784" s="63">
        <v>11</v>
      </c>
      <c r="F5784" s="63">
        <v>2024</v>
      </c>
      <c r="G5784" s="391">
        <v>0</v>
      </c>
      <c r="H5784" s="391">
        <v>9.9999999999999992E-2</v>
      </c>
      <c r="J5784" s="391">
        <v>0</v>
      </c>
      <c r="K5784" s="63" t="s">
        <v>351</v>
      </c>
      <c r="L5784" s="63" t="s">
        <v>86</v>
      </c>
      <c r="M5784" s="63" t="s">
        <v>244</v>
      </c>
      <c r="N5784" s="63" t="s">
        <v>62</v>
      </c>
      <c r="O5784" s="63" t="s">
        <v>88</v>
      </c>
      <c r="P5784" s="63" t="s">
        <v>90</v>
      </c>
      <c r="Q5784" s="63" t="s">
        <v>89</v>
      </c>
    </row>
    <row r="5785" spans="1:17">
      <c r="A5785" s="63" t="s">
        <v>351</v>
      </c>
      <c r="B5785" s="63" t="s">
        <v>14</v>
      </c>
      <c r="C5785" s="63" t="s">
        <v>14</v>
      </c>
      <c r="D5785" s="390">
        <v>45627</v>
      </c>
      <c r="E5785" s="63">
        <v>12</v>
      </c>
      <c r="F5785" s="63">
        <v>2024</v>
      </c>
      <c r="G5785" s="391">
        <v>0</v>
      </c>
      <c r="H5785" s="391">
        <v>9.9999999999999992E-2</v>
      </c>
      <c r="J5785" s="391">
        <v>0</v>
      </c>
      <c r="K5785" s="63" t="s">
        <v>351</v>
      </c>
      <c r="L5785" s="63" t="s">
        <v>86</v>
      </c>
      <c r="M5785" s="63" t="s">
        <v>244</v>
      </c>
      <c r="N5785" s="63" t="s">
        <v>62</v>
      </c>
      <c r="O5785" s="63" t="s">
        <v>88</v>
      </c>
      <c r="P5785" s="63" t="s">
        <v>90</v>
      </c>
      <c r="Q5785" s="63" t="s">
        <v>89</v>
      </c>
    </row>
    <row r="5786" spans="1:17">
      <c r="A5786" s="63" t="s">
        <v>352</v>
      </c>
      <c r="B5786" s="63" t="s">
        <v>153</v>
      </c>
      <c r="D5786" s="390">
        <v>45292</v>
      </c>
      <c r="E5786" s="63">
        <v>1</v>
      </c>
      <c r="F5786" s="63">
        <v>2024</v>
      </c>
      <c r="G5786" s="391">
        <v>168.67469879518072</v>
      </c>
      <c r="H5786" s="391">
        <v>3.4872367136281217E-2</v>
      </c>
      <c r="I5786" s="391">
        <v>5.8820860229871927</v>
      </c>
      <c r="J5786" s="391">
        <v>0.89</v>
      </c>
      <c r="K5786" s="63" t="s">
        <v>352</v>
      </c>
      <c r="L5786" s="63" t="s">
        <v>86</v>
      </c>
      <c r="M5786" s="63" t="s">
        <v>244</v>
      </c>
      <c r="N5786" s="63" t="s">
        <v>307</v>
      </c>
      <c r="O5786" s="63" t="s">
        <v>88</v>
      </c>
      <c r="P5786" s="63" t="s">
        <v>90</v>
      </c>
      <c r="Q5786" s="63" t="s">
        <v>92</v>
      </c>
    </row>
    <row r="5787" spans="1:17">
      <c r="A5787" s="63" t="s">
        <v>352</v>
      </c>
      <c r="B5787" s="63" t="s">
        <v>153</v>
      </c>
      <c r="D5787" s="390">
        <v>45323</v>
      </c>
      <c r="E5787" s="63">
        <v>2</v>
      </c>
      <c r="F5787" s="63">
        <v>2024</v>
      </c>
      <c r="G5787" s="391">
        <v>168.67469879518072</v>
      </c>
      <c r="H5787" s="391">
        <v>8.2577765378713919E-2</v>
      </c>
      <c r="I5787" s="391">
        <v>13.928779702433673</v>
      </c>
      <c r="J5787" s="391">
        <v>0</v>
      </c>
      <c r="K5787" s="63" t="s">
        <v>352</v>
      </c>
      <c r="L5787" s="63" t="s">
        <v>86</v>
      </c>
      <c r="M5787" s="63" t="s">
        <v>244</v>
      </c>
      <c r="N5787" s="63" t="s">
        <v>307</v>
      </c>
      <c r="O5787" s="63" t="s">
        <v>88</v>
      </c>
      <c r="P5787" s="63" t="s">
        <v>90</v>
      </c>
      <c r="Q5787" s="63" t="s">
        <v>92</v>
      </c>
    </row>
    <row r="5788" spans="1:17">
      <c r="A5788" s="63" t="s">
        <v>352</v>
      </c>
      <c r="B5788" s="63" t="s">
        <v>153</v>
      </c>
      <c r="D5788" s="390">
        <v>45352</v>
      </c>
      <c r="E5788" s="63">
        <v>3</v>
      </c>
      <c r="F5788" s="63">
        <v>2024</v>
      </c>
      <c r="G5788" s="391">
        <v>168.67469879518072</v>
      </c>
      <c r="H5788" s="391">
        <v>8.2577765378713919E-2</v>
      </c>
      <c r="I5788" s="391">
        <v>13.928779702433673</v>
      </c>
      <c r="J5788" s="391">
        <v>0.56000000000000005</v>
      </c>
      <c r="K5788" s="63" t="s">
        <v>352</v>
      </c>
      <c r="L5788" s="63" t="s">
        <v>86</v>
      </c>
      <c r="M5788" s="63" t="s">
        <v>244</v>
      </c>
      <c r="N5788" s="63" t="s">
        <v>307</v>
      </c>
      <c r="O5788" s="63" t="s">
        <v>88</v>
      </c>
      <c r="P5788" s="63" t="s">
        <v>90</v>
      </c>
      <c r="Q5788" s="63" t="s">
        <v>92</v>
      </c>
    </row>
    <row r="5789" spans="1:17">
      <c r="A5789" s="63" t="s">
        <v>352</v>
      </c>
      <c r="B5789" s="63" t="s">
        <v>153</v>
      </c>
      <c r="D5789" s="390">
        <v>45383</v>
      </c>
      <c r="E5789" s="63">
        <v>4</v>
      </c>
      <c r="F5789" s="63">
        <v>2024</v>
      </c>
      <c r="G5789" s="391">
        <v>168.67469879518072</v>
      </c>
      <c r="H5789" s="391">
        <v>8.3333333333333329E-2</v>
      </c>
      <c r="I5789" s="391">
        <v>14.056224899598392</v>
      </c>
      <c r="J5789" s="391">
        <v>0.76</v>
      </c>
      <c r="K5789" s="63" t="s">
        <v>352</v>
      </c>
      <c r="L5789" s="63" t="s">
        <v>86</v>
      </c>
      <c r="M5789" s="63" t="s">
        <v>244</v>
      </c>
      <c r="N5789" s="63" t="s">
        <v>307</v>
      </c>
      <c r="O5789" s="63" t="s">
        <v>88</v>
      </c>
      <c r="P5789" s="63" t="s">
        <v>90</v>
      </c>
      <c r="Q5789" s="63" t="s">
        <v>92</v>
      </c>
    </row>
    <row r="5790" spans="1:17">
      <c r="A5790" s="63" t="s">
        <v>352</v>
      </c>
      <c r="B5790" s="63" t="s">
        <v>153</v>
      </c>
      <c r="D5790" s="390">
        <v>45413</v>
      </c>
      <c r="E5790" s="63">
        <v>5</v>
      </c>
      <c r="F5790" s="63">
        <v>2024</v>
      </c>
      <c r="G5790" s="391">
        <v>168.67469879518072</v>
      </c>
      <c r="H5790" s="391">
        <v>8.3333333333333329E-2</v>
      </c>
      <c r="I5790" s="391">
        <v>14.056224899598392</v>
      </c>
      <c r="J5790" s="391">
        <v>0.19930999999999999</v>
      </c>
      <c r="K5790" s="63" t="s">
        <v>352</v>
      </c>
      <c r="L5790" s="63" t="s">
        <v>86</v>
      </c>
      <c r="M5790" s="63" t="s">
        <v>244</v>
      </c>
      <c r="N5790" s="63" t="s">
        <v>307</v>
      </c>
      <c r="O5790" s="63" t="s">
        <v>88</v>
      </c>
      <c r="P5790" s="63" t="s">
        <v>90</v>
      </c>
      <c r="Q5790" s="63" t="s">
        <v>92</v>
      </c>
    </row>
    <row r="5791" spans="1:17">
      <c r="A5791" s="63" t="s">
        <v>352</v>
      </c>
      <c r="B5791" s="63" t="s">
        <v>153</v>
      </c>
      <c r="D5791" s="390">
        <v>45444</v>
      </c>
      <c r="E5791" s="63">
        <v>6</v>
      </c>
      <c r="F5791" s="63">
        <v>2024</v>
      </c>
      <c r="G5791" s="391">
        <v>168.67469879518072</v>
      </c>
      <c r="H5791" s="391">
        <v>8.3333333333333329E-2</v>
      </c>
      <c r="I5791" s="391">
        <v>14.056224899598392</v>
      </c>
      <c r="J5791" s="391">
        <v>1.149</v>
      </c>
      <c r="K5791" s="63" t="s">
        <v>352</v>
      </c>
      <c r="L5791" s="63" t="s">
        <v>86</v>
      </c>
      <c r="M5791" s="63" t="s">
        <v>244</v>
      </c>
      <c r="N5791" s="63" t="s">
        <v>307</v>
      </c>
      <c r="O5791" s="63" t="s">
        <v>88</v>
      </c>
      <c r="P5791" s="63" t="s">
        <v>90</v>
      </c>
      <c r="Q5791" s="63" t="s">
        <v>92</v>
      </c>
    </row>
    <row r="5792" spans="1:17">
      <c r="A5792" s="63" t="s">
        <v>352</v>
      </c>
      <c r="B5792" s="63" t="s">
        <v>153</v>
      </c>
      <c r="D5792" s="390">
        <v>45474</v>
      </c>
      <c r="E5792" s="63">
        <v>7</v>
      </c>
      <c r="F5792" s="63">
        <v>2024</v>
      </c>
      <c r="G5792" s="391">
        <v>168.67469879518072</v>
      </c>
      <c r="H5792" s="391">
        <v>8.3333333333333329E-2</v>
      </c>
      <c r="I5792" s="391">
        <v>14.056224899598392</v>
      </c>
      <c r="J5792" s="391">
        <v>2.9044126000000001</v>
      </c>
      <c r="K5792" s="63" t="s">
        <v>352</v>
      </c>
      <c r="L5792" s="63" t="s">
        <v>86</v>
      </c>
      <c r="M5792" s="63" t="s">
        <v>244</v>
      </c>
      <c r="N5792" s="63" t="s">
        <v>307</v>
      </c>
      <c r="O5792" s="63" t="s">
        <v>88</v>
      </c>
      <c r="P5792" s="63" t="s">
        <v>90</v>
      </c>
      <c r="Q5792" s="63" t="s">
        <v>92</v>
      </c>
    </row>
    <row r="5793" spans="1:17">
      <c r="A5793" s="63" t="s">
        <v>352</v>
      </c>
      <c r="B5793" s="63" t="s">
        <v>153</v>
      </c>
      <c r="D5793" s="390">
        <v>45505</v>
      </c>
      <c r="E5793" s="63">
        <v>8</v>
      </c>
      <c r="F5793" s="63">
        <v>2024</v>
      </c>
      <c r="G5793" s="391">
        <v>168.67469879518072</v>
      </c>
      <c r="H5793" s="391">
        <v>8.3333333333333329E-2</v>
      </c>
      <c r="I5793" s="391">
        <v>14.056224899598392</v>
      </c>
      <c r="J5793" s="391">
        <v>1.27</v>
      </c>
      <c r="K5793" s="63" t="s">
        <v>352</v>
      </c>
      <c r="L5793" s="63" t="s">
        <v>86</v>
      </c>
      <c r="M5793" s="63" t="s">
        <v>244</v>
      </c>
      <c r="N5793" s="63" t="s">
        <v>307</v>
      </c>
      <c r="O5793" s="63" t="s">
        <v>88</v>
      </c>
      <c r="P5793" s="63" t="s">
        <v>90</v>
      </c>
      <c r="Q5793" s="63" t="s">
        <v>92</v>
      </c>
    </row>
    <row r="5794" spans="1:17">
      <c r="A5794" s="63" t="s">
        <v>352</v>
      </c>
      <c r="B5794" s="63" t="s">
        <v>153</v>
      </c>
      <c r="D5794" s="390">
        <v>45536</v>
      </c>
      <c r="E5794" s="63">
        <v>9</v>
      </c>
      <c r="F5794" s="63">
        <v>2024</v>
      </c>
      <c r="G5794" s="391">
        <v>168.67469879518072</v>
      </c>
      <c r="H5794" s="391">
        <v>8.3333333333333329E-2</v>
      </c>
      <c r="J5794" s="391">
        <v>0</v>
      </c>
      <c r="K5794" s="63" t="s">
        <v>352</v>
      </c>
      <c r="L5794" s="63" t="s">
        <v>86</v>
      </c>
      <c r="M5794" s="63" t="s">
        <v>244</v>
      </c>
      <c r="N5794" s="63" t="s">
        <v>307</v>
      </c>
      <c r="O5794" s="63" t="s">
        <v>88</v>
      </c>
      <c r="P5794" s="63" t="s">
        <v>90</v>
      </c>
      <c r="Q5794" s="63" t="s">
        <v>92</v>
      </c>
    </row>
    <row r="5795" spans="1:17">
      <c r="A5795" s="63" t="s">
        <v>352</v>
      </c>
      <c r="B5795" s="63" t="s">
        <v>153</v>
      </c>
      <c r="D5795" s="390">
        <v>45566</v>
      </c>
      <c r="E5795" s="63">
        <v>10</v>
      </c>
      <c r="F5795" s="63">
        <v>2024</v>
      </c>
      <c r="G5795" s="391">
        <v>168.67469879518072</v>
      </c>
      <c r="H5795" s="391">
        <v>9.9999999999999992E-2</v>
      </c>
      <c r="J5795" s="391">
        <v>1.27</v>
      </c>
      <c r="K5795" s="63" t="s">
        <v>352</v>
      </c>
      <c r="L5795" s="63" t="s">
        <v>86</v>
      </c>
      <c r="M5795" s="63" t="s">
        <v>244</v>
      </c>
      <c r="N5795" s="63" t="s">
        <v>307</v>
      </c>
      <c r="O5795" s="63" t="s">
        <v>88</v>
      </c>
      <c r="P5795" s="63" t="s">
        <v>90</v>
      </c>
      <c r="Q5795" s="63" t="s">
        <v>92</v>
      </c>
    </row>
    <row r="5796" spans="1:17">
      <c r="A5796" s="63" t="s">
        <v>352</v>
      </c>
      <c r="B5796" s="63" t="s">
        <v>153</v>
      </c>
      <c r="D5796" s="390">
        <v>45597</v>
      </c>
      <c r="E5796" s="63">
        <v>11</v>
      </c>
      <c r="F5796" s="63">
        <v>2024</v>
      </c>
      <c r="G5796" s="391">
        <v>168.67469879518072</v>
      </c>
      <c r="H5796" s="391">
        <v>9.9999999999999992E-2</v>
      </c>
      <c r="J5796" s="391">
        <v>0</v>
      </c>
      <c r="K5796" s="63" t="s">
        <v>352</v>
      </c>
      <c r="L5796" s="63" t="s">
        <v>86</v>
      </c>
      <c r="M5796" s="63" t="s">
        <v>244</v>
      </c>
      <c r="N5796" s="63" t="s">
        <v>307</v>
      </c>
      <c r="O5796" s="63" t="s">
        <v>88</v>
      </c>
      <c r="P5796" s="63" t="s">
        <v>90</v>
      </c>
      <c r="Q5796" s="63" t="s">
        <v>92</v>
      </c>
    </row>
    <row r="5797" spans="1:17">
      <c r="A5797" s="63" t="s">
        <v>352</v>
      </c>
      <c r="B5797" s="63" t="s">
        <v>153</v>
      </c>
      <c r="D5797" s="390">
        <v>45627</v>
      </c>
      <c r="E5797" s="63">
        <v>12</v>
      </c>
      <c r="F5797" s="63">
        <v>2024</v>
      </c>
      <c r="G5797" s="391">
        <v>168.67469879518072</v>
      </c>
      <c r="H5797" s="391">
        <v>9.9999999999999992E-2</v>
      </c>
      <c r="J5797" s="391">
        <v>0</v>
      </c>
      <c r="K5797" s="63" t="s">
        <v>352</v>
      </c>
      <c r="L5797" s="63" t="s">
        <v>86</v>
      </c>
      <c r="M5797" s="63" t="s">
        <v>244</v>
      </c>
      <c r="N5797" s="63" t="s">
        <v>307</v>
      </c>
      <c r="O5797" s="63" t="s">
        <v>88</v>
      </c>
      <c r="P5797" s="63" t="s">
        <v>90</v>
      </c>
      <c r="Q5797" s="63" t="s">
        <v>92</v>
      </c>
    </row>
    <row r="5798" spans="1:17">
      <c r="A5798" s="63" t="s">
        <v>352</v>
      </c>
      <c r="B5798" s="63" t="s">
        <v>154</v>
      </c>
      <c r="D5798" s="390">
        <v>45292</v>
      </c>
      <c r="E5798" s="63">
        <v>1</v>
      </c>
      <c r="F5798" s="63">
        <v>2024</v>
      </c>
      <c r="G5798" s="391">
        <v>144.57831325301206</v>
      </c>
      <c r="H5798" s="391">
        <v>3.4872367136281217E-2</v>
      </c>
      <c r="I5798" s="391">
        <v>5.0417880197033087</v>
      </c>
      <c r="J5798" s="391">
        <v>1.83</v>
      </c>
      <c r="K5798" s="63" t="s">
        <v>352</v>
      </c>
      <c r="L5798" s="63" t="s">
        <v>86</v>
      </c>
      <c r="M5798" s="63" t="s">
        <v>244</v>
      </c>
      <c r="N5798" s="63" t="s">
        <v>307</v>
      </c>
      <c r="O5798" s="63" t="s">
        <v>88</v>
      </c>
      <c r="P5798" s="63" t="s">
        <v>90</v>
      </c>
      <c r="Q5798" s="63" t="s">
        <v>92</v>
      </c>
    </row>
    <row r="5799" spans="1:17">
      <c r="A5799" s="63" t="s">
        <v>352</v>
      </c>
      <c r="B5799" s="63" t="s">
        <v>154</v>
      </c>
      <c r="D5799" s="390">
        <v>45323</v>
      </c>
      <c r="E5799" s="63">
        <v>2</v>
      </c>
      <c r="F5799" s="63">
        <v>2024</v>
      </c>
      <c r="G5799" s="391">
        <v>144.57831325301206</v>
      </c>
      <c r="H5799" s="391">
        <v>8.2577765378713919E-2</v>
      </c>
      <c r="I5799" s="391">
        <v>11.938954030657435</v>
      </c>
      <c r="J5799" s="391">
        <v>3.13</v>
      </c>
      <c r="K5799" s="63" t="s">
        <v>352</v>
      </c>
      <c r="L5799" s="63" t="s">
        <v>86</v>
      </c>
      <c r="M5799" s="63" t="s">
        <v>244</v>
      </c>
      <c r="N5799" s="63" t="s">
        <v>307</v>
      </c>
      <c r="O5799" s="63" t="s">
        <v>88</v>
      </c>
      <c r="P5799" s="63" t="s">
        <v>90</v>
      </c>
      <c r="Q5799" s="63" t="s">
        <v>92</v>
      </c>
    </row>
    <row r="5800" spans="1:17">
      <c r="A5800" s="63" t="s">
        <v>352</v>
      </c>
      <c r="B5800" s="63" t="s">
        <v>154</v>
      </c>
      <c r="D5800" s="390">
        <v>45352</v>
      </c>
      <c r="E5800" s="63">
        <v>3</v>
      </c>
      <c r="F5800" s="63">
        <v>2024</v>
      </c>
      <c r="G5800" s="391">
        <v>144.57831325301206</v>
      </c>
      <c r="H5800" s="391">
        <v>8.2577765378713919E-2</v>
      </c>
      <c r="I5800" s="391">
        <v>11.938954030657435</v>
      </c>
      <c r="J5800" s="391">
        <v>3.52</v>
      </c>
      <c r="K5800" s="63" t="s">
        <v>352</v>
      </c>
      <c r="L5800" s="63" t="s">
        <v>86</v>
      </c>
      <c r="M5800" s="63" t="s">
        <v>244</v>
      </c>
      <c r="N5800" s="63" t="s">
        <v>307</v>
      </c>
      <c r="O5800" s="63" t="s">
        <v>88</v>
      </c>
      <c r="P5800" s="63" t="s">
        <v>90</v>
      </c>
      <c r="Q5800" s="63" t="s">
        <v>92</v>
      </c>
    </row>
    <row r="5801" spans="1:17">
      <c r="A5801" s="63" t="s">
        <v>352</v>
      </c>
      <c r="B5801" s="63" t="s">
        <v>154</v>
      </c>
      <c r="D5801" s="390">
        <v>45383</v>
      </c>
      <c r="E5801" s="63">
        <v>4</v>
      </c>
      <c r="F5801" s="63">
        <v>2024</v>
      </c>
      <c r="G5801" s="391">
        <v>144.57831325301206</v>
      </c>
      <c r="H5801" s="391">
        <v>8.3333333333333329E-2</v>
      </c>
      <c r="I5801" s="391">
        <v>12.048192771084338</v>
      </c>
      <c r="J5801" s="391">
        <v>0</v>
      </c>
      <c r="K5801" s="63" t="s">
        <v>352</v>
      </c>
      <c r="L5801" s="63" t="s">
        <v>86</v>
      </c>
      <c r="M5801" s="63" t="s">
        <v>244</v>
      </c>
      <c r="N5801" s="63" t="s">
        <v>307</v>
      </c>
      <c r="O5801" s="63" t="s">
        <v>88</v>
      </c>
      <c r="P5801" s="63" t="s">
        <v>90</v>
      </c>
      <c r="Q5801" s="63" t="s">
        <v>92</v>
      </c>
    </row>
    <row r="5802" spans="1:17">
      <c r="A5802" s="63" t="s">
        <v>352</v>
      </c>
      <c r="B5802" s="63" t="s">
        <v>154</v>
      </c>
      <c r="D5802" s="390">
        <v>45413</v>
      </c>
      <c r="E5802" s="63">
        <v>5</v>
      </c>
      <c r="F5802" s="63">
        <v>2024</v>
      </c>
      <c r="G5802" s="391">
        <v>144.57831325301206</v>
      </c>
      <c r="H5802" s="391">
        <v>8.3333333333333329E-2</v>
      </c>
      <c r="I5802" s="391">
        <v>12.048192771084338</v>
      </c>
      <c r="J5802" s="391">
        <v>0</v>
      </c>
      <c r="K5802" s="63" t="s">
        <v>352</v>
      </c>
      <c r="L5802" s="63" t="s">
        <v>86</v>
      </c>
      <c r="M5802" s="63" t="s">
        <v>244</v>
      </c>
      <c r="N5802" s="63" t="s">
        <v>307</v>
      </c>
      <c r="O5802" s="63" t="s">
        <v>88</v>
      </c>
      <c r="P5802" s="63" t="s">
        <v>90</v>
      </c>
      <c r="Q5802" s="63" t="s">
        <v>92</v>
      </c>
    </row>
    <row r="5803" spans="1:17">
      <c r="A5803" s="63" t="s">
        <v>352</v>
      </c>
      <c r="B5803" s="63" t="s">
        <v>154</v>
      </c>
      <c r="D5803" s="390">
        <v>45444</v>
      </c>
      <c r="E5803" s="63">
        <v>6</v>
      </c>
      <c r="F5803" s="63">
        <v>2024</v>
      </c>
      <c r="G5803" s="391">
        <v>144.57831325301206</v>
      </c>
      <c r="H5803" s="391">
        <v>8.3333333333333329E-2</v>
      </c>
      <c r="I5803" s="391">
        <v>12.048192771084338</v>
      </c>
      <c r="J5803" s="391">
        <v>0</v>
      </c>
      <c r="K5803" s="63" t="s">
        <v>352</v>
      </c>
      <c r="L5803" s="63" t="s">
        <v>86</v>
      </c>
      <c r="M5803" s="63" t="s">
        <v>244</v>
      </c>
      <c r="N5803" s="63" t="s">
        <v>307</v>
      </c>
      <c r="O5803" s="63" t="s">
        <v>88</v>
      </c>
      <c r="P5803" s="63" t="s">
        <v>90</v>
      </c>
      <c r="Q5803" s="63" t="s">
        <v>92</v>
      </c>
    </row>
    <row r="5804" spans="1:17">
      <c r="A5804" s="63" t="s">
        <v>352</v>
      </c>
      <c r="B5804" s="63" t="s">
        <v>154</v>
      </c>
      <c r="D5804" s="390">
        <v>45474</v>
      </c>
      <c r="E5804" s="63">
        <v>7</v>
      </c>
      <c r="F5804" s="63">
        <v>2024</v>
      </c>
      <c r="G5804" s="391">
        <v>144.57831325301206</v>
      </c>
      <c r="H5804" s="391">
        <v>8.3333333333333329E-2</v>
      </c>
      <c r="I5804" s="391">
        <v>12.048192771084338</v>
      </c>
      <c r="J5804" s="391">
        <v>0</v>
      </c>
      <c r="K5804" s="63" t="s">
        <v>352</v>
      </c>
      <c r="L5804" s="63" t="s">
        <v>86</v>
      </c>
      <c r="M5804" s="63" t="s">
        <v>244</v>
      </c>
      <c r="N5804" s="63" t="s">
        <v>307</v>
      </c>
      <c r="O5804" s="63" t="s">
        <v>88</v>
      </c>
      <c r="P5804" s="63" t="s">
        <v>90</v>
      </c>
      <c r="Q5804" s="63" t="s">
        <v>92</v>
      </c>
    </row>
    <row r="5805" spans="1:17">
      <c r="A5805" s="63" t="s">
        <v>352</v>
      </c>
      <c r="B5805" s="63" t="s">
        <v>154</v>
      </c>
      <c r="D5805" s="390">
        <v>45505</v>
      </c>
      <c r="E5805" s="63">
        <v>8</v>
      </c>
      <c r="F5805" s="63">
        <v>2024</v>
      </c>
      <c r="G5805" s="391">
        <v>144.57831325301206</v>
      </c>
      <c r="H5805" s="391">
        <v>8.3333333333333329E-2</v>
      </c>
      <c r="I5805" s="391">
        <v>12.048192771084338</v>
      </c>
      <c r="J5805" s="391">
        <v>10.42</v>
      </c>
      <c r="K5805" s="63" t="s">
        <v>352</v>
      </c>
      <c r="L5805" s="63" t="s">
        <v>86</v>
      </c>
      <c r="M5805" s="63" t="s">
        <v>244</v>
      </c>
      <c r="N5805" s="63" t="s">
        <v>307</v>
      </c>
      <c r="O5805" s="63" t="s">
        <v>88</v>
      </c>
      <c r="P5805" s="63" t="s">
        <v>90</v>
      </c>
      <c r="Q5805" s="63" t="s">
        <v>92</v>
      </c>
    </row>
    <row r="5806" spans="1:17">
      <c r="A5806" s="63" t="s">
        <v>352</v>
      </c>
      <c r="B5806" s="63" t="s">
        <v>154</v>
      </c>
      <c r="D5806" s="390">
        <v>45536</v>
      </c>
      <c r="E5806" s="63">
        <v>9</v>
      </c>
      <c r="F5806" s="63">
        <v>2024</v>
      </c>
      <c r="G5806" s="391">
        <v>144.57831325301206</v>
      </c>
      <c r="H5806" s="391">
        <v>8.3333333333333329E-2</v>
      </c>
      <c r="J5806" s="391">
        <v>144.22999999999999</v>
      </c>
      <c r="K5806" s="63" t="s">
        <v>352</v>
      </c>
      <c r="L5806" s="63" t="s">
        <v>86</v>
      </c>
      <c r="M5806" s="63" t="s">
        <v>244</v>
      </c>
      <c r="N5806" s="63" t="s">
        <v>307</v>
      </c>
      <c r="O5806" s="63" t="s">
        <v>88</v>
      </c>
      <c r="P5806" s="63" t="s">
        <v>90</v>
      </c>
      <c r="Q5806" s="63" t="s">
        <v>92</v>
      </c>
    </row>
    <row r="5807" spans="1:17">
      <c r="A5807" s="63" t="s">
        <v>352</v>
      </c>
      <c r="B5807" s="63" t="s">
        <v>154</v>
      </c>
      <c r="D5807" s="390">
        <v>45566</v>
      </c>
      <c r="E5807" s="63">
        <v>10</v>
      </c>
      <c r="F5807" s="63">
        <v>2024</v>
      </c>
      <c r="G5807" s="391">
        <v>144.57831325301206</v>
      </c>
      <c r="H5807" s="391">
        <v>9.9999999999999992E-2</v>
      </c>
      <c r="J5807" s="391">
        <v>0.36</v>
      </c>
      <c r="K5807" s="63" t="s">
        <v>352</v>
      </c>
      <c r="L5807" s="63" t="s">
        <v>86</v>
      </c>
      <c r="M5807" s="63" t="s">
        <v>244</v>
      </c>
      <c r="N5807" s="63" t="s">
        <v>307</v>
      </c>
      <c r="O5807" s="63" t="s">
        <v>88</v>
      </c>
      <c r="P5807" s="63" t="s">
        <v>90</v>
      </c>
      <c r="Q5807" s="63" t="s">
        <v>92</v>
      </c>
    </row>
    <row r="5808" spans="1:17">
      <c r="A5808" s="63" t="s">
        <v>352</v>
      </c>
      <c r="B5808" s="63" t="s">
        <v>154</v>
      </c>
      <c r="D5808" s="390">
        <v>45597</v>
      </c>
      <c r="E5808" s="63">
        <v>11</v>
      </c>
      <c r="F5808" s="63">
        <v>2024</v>
      </c>
      <c r="G5808" s="391">
        <v>144.57831325301206</v>
      </c>
      <c r="H5808" s="391">
        <v>9.9999999999999992E-2</v>
      </c>
      <c r="J5808" s="391">
        <v>0</v>
      </c>
      <c r="K5808" s="63" t="s">
        <v>352</v>
      </c>
      <c r="L5808" s="63" t="s">
        <v>86</v>
      </c>
      <c r="M5808" s="63" t="s">
        <v>244</v>
      </c>
      <c r="N5808" s="63" t="s">
        <v>307</v>
      </c>
      <c r="O5808" s="63" t="s">
        <v>88</v>
      </c>
      <c r="P5808" s="63" t="s">
        <v>90</v>
      </c>
      <c r="Q5808" s="63" t="s">
        <v>92</v>
      </c>
    </row>
    <row r="5809" spans="1:17">
      <c r="A5809" s="63" t="s">
        <v>352</v>
      </c>
      <c r="B5809" s="63" t="s">
        <v>154</v>
      </c>
      <c r="D5809" s="390">
        <v>45627</v>
      </c>
      <c r="E5809" s="63">
        <v>12</v>
      </c>
      <c r="F5809" s="63">
        <v>2024</v>
      </c>
      <c r="G5809" s="391">
        <v>144.57831325301206</v>
      </c>
      <c r="H5809" s="391">
        <v>9.9999999999999992E-2</v>
      </c>
      <c r="J5809" s="391">
        <v>0</v>
      </c>
      <c r="K5809" s="63" t="s">
        <v>352</v>
      </c>
      <c r="L5809" s="63" t="s">
        <v>86</v>
      </c>
      <c r="M5809" s="63" t="s">
        <v>244</v>
      </c>
      <c r="N5809" s="63" t="s">
        <v>307</v>
      </c>
      <c r="O5809" s="63" t="s">
        <v>88</v>
      </c>
      <c r="P5809" s="63" t="s">
        <v>90</v>
      </c>
      <c r="Q5809" s="63" t="s">
        <v>92</v>
      </c>
    </row>
    <row r="5810" spans="1:17">
      <c r="A5810" s="63" t="s">
        <v>352</v>
      </c>
      <c r="B5810" s="63" t="s">
        <v>152</v>
      </c>
      <c r="D5810" s="390">
        <v>45292</v>
      </c>
      <c r="E5810" s="63">
        <v>1</v>
      </c>
      <c r="F5810" s="63">
        <v>2024</v>
      </c>
      <c r="G5810" s="391">
        <v>144.57831325301206</v>
      </c>
      <c r="H5810" s="391">
        <v>3.4872367136281217E-2</v>
      </c>
      <c r="I5810" s="391">
        <v>5.0417880197033087</v>
      </c>
      <c r="J5810" s="391">
        <v>0</v>
      </c>
      <c r="K5810" s="63" t="s">
        <v>352</v>
      </c>
      <c r="L5810" s="63" t="s">
        <v>86</v>
      </c>
      <c r="M5810" s="63" t="s">
        <v>244</v>
      </c>
      <c r="N5810" s="63" t="s">
        <v>307</v>
      </c>
      <c r="O5810" s="63" t="s">
        <v>88</v>
      </c>
      <c r="P5810" s="63" t="s">
        <v>90</v>
      </c>
      <c r="Q5810" s="63" t="s">
        <v>92</v>
      </c>
    </row>
    <row r="5811" spans="1:17">
      <c r="A5811" s="63" t="s">
        <v>352</v>
      </c>
      <c r="B5811" s="63" t="s">
        <v>152</v>
      </c>
      <c r="D5811" s="390">
        <v>45323</v>
      </c>
      <c r="E5811" s="63">
        <v>2</v>
      </c>
      <c r="F5811" s="63">
        <v>2024</v>
      </c>
      <c r="G5811" s="391">
        <v>144.57831325301206</v>
      </c>
      <c r="H5811" s="391">
        <v>8.2577765378713919E-2</v>
      </c>
      <c r="I5811" s="391">
        <v>11.938954030657435</v>
      </c>
      <c r="J5811" s="391">
        <v>0</v>
      </c>
      <c r="K5811" s="63" t="s">
        <v>352</v>
      </c>
      <c r="L5811" s="63" t="s">
        <v>86</v>
      </c>
      <c r="M5811" s="63" t="s">
        <v>244</v>
      </c>
      <c r="N5811" s="63" t="s">
        <v>307</v>
      </c>
      <c r="O5811" s="63" t="s">
        <v>88</v>
      </c>
      <c r="P5811" s="63" t="s">
        <v>90</v>
      </c>
      <c r="Q5811" s="63" t="s">
        <v>92</v>
      </c>
    </row>
    <row r="5812" spans="1:17">
      <c r="A5812" s="63" t="s">
        <v>352</v>
      </c>
      <c r="B5812" s="63" t="s">
        <v>152</v>
      </c>
      <c r="D5812" s="390">
        <v>45352</v>
      </c>
      <c r="E5812" s="63">
        <v>3</v>
      </c>
      <c r="F5812" s="63">
        <v>2024</v>
      </c>
      <c r="G5812" s="391">
        <v>144.57831325301206</v>
      </c>
      <c r="H5812" s="391">
        <v>8.2577765378713919E-2</v>
      </c>
      <c r="I5812" s="391">
        <v>11.938954030657435</v>
      </c>
      <c r="J5812" s="391">
        <v>0</v>
      </c>
      <c r="K5812" s="63" t="s">
        <v>352</v>
      </c>
      <c r="L5812" s="63" t="s">
        <v>86</v>
      </c>
      <c r="M5812" s="63" t="s">
        <v>244</v>
      </c>
      <c r="N5812" s="63" t="s">
        <v>307</v>
      </c>
      <c r="O5812" s="63" t="s">
        <v>88</v>
      </c>
      <c r="P5812" s="63" t="s">
        <v>90</v>
      </c>
      <c r="Q5812" s="63" t="s">
        <v>92</v>
      </c>
    </row>
    <row r="5813" spans="1:17">
      <c r="A5813" s="63" t="s">
        <v>352</v>
      </c>
      <c r="B5813" s="63" t="s">
        <v>152</v>
      </c>
      <c r="D5813" s="390">
        <v>45383</v>
      </c>
      <c r="E5813" s="63">
        <v>4</v>
      </c>
      <c r="F5813" s="63">
        <v>2024</v>
      </c>
      <c r="G5813" s="391">
        <v>144.57831325301206</v>
      </c>
      <c r="H5813" s="391">
        <v>8.3333333333333329E-2</v>
      </c>
      <c r="I5813" s="391">
        <v>12.048192771084338</v>
      </c>
      <c r="J5813" s="391">
        <v>0</v>
      </c>
      <c r="K5813" s="63" t="s">
        <v>352</v>
      </c>
      <c r="L5813" s="63" t="s">
        <v>86</v>
      </c>
      <c r="M5813" s="63" t="s">
        <v>244</v>
      </c>
      <c r="N5813" s="63" t="s">
        <v>307</v>
      </c>
      <c r="O5813" s="63" t="s">
        <v>88</v>
      </c>
      <c r="P5813" s="63" t="s">
        <v>90</v>
      </c>
      <c r="Q5813" s="63" t="s">
        <v>92</v>
      </c>
    </row>
    <row r="5814" spans="1:17">
      <c r="A5814" s="63" t="s">
        <v>352</v>
      </c>
      <c r="B5814" s="63" t="s">
        <v>152</v>
      </c>
      <c r="D5814" s="390">
        <v>45413</v>
      </c>
      <c r="E5814" s="63">
        <v>5</v>
      </c>
      <c r="F5814" s="63">
        <v>2024</v>
      </c>
      <c r="G5814" s="391">
        <v>144.57831325301206</v>
      </c>
      <c r="H5814" s="391">
        <v>8.3333333333333329E-2</v>
      </c>
      <c r="I5814" s="391">
        <v>12.048192771084338</v>
      </c>
      <c r="J5814" s="391">
        <v>43.555859999999974</v>
      </c>
      <c r="K5814" s="63" t="s">
        <v>352</v>
      </c>
      <c r="L5814" s="63" t="s">
        <v>86</v>
      </c>
      <c r="M5814" s="63" t="s">
        <v>244</v>
      </c>
      <c r="N5814" s="63" t="s">
        <v>307</v>
      </c>
      <c r="O5814" s="63" t="s">
        <v>88</v>
      </c>
      <c r="P5814" s="63" t="s">
        <v>90</v>
      </c>
      <c r="Q5814" s="63" t="s">
        <v>92</v>
      </c>
    </row>
    <row r="5815" spans="1:17">
      <c r="A5815" s="63" t="s">
        <v>352</v>
      </c>
      <c r="B5815" s="63" t="s">
        <v>152</v>
      </c>
      <c r="D5815" s="390">
        <v>45444</v>
      </c>
      <c r="E5815" s="63">
        <v>6</v>
      </c>
      <c r="F5815" s="63">
        <v>2024</v>
      </c>
      <c r="G5815" s="391">
        <v>144.57831325301206</v>
      </c>
      <c r="H5815" s="391">
        <v>8.3333333333333329E-2</v>
      </c>
      <c r="I5815" s="391">
        <v>12.048192771084338</v>
      </c>
      <c r="J5815" s="391">
        <v>0</v>
      </c>
      <c r="K5815" s="63" t="s">
        <v>352</v>
      </c>
      <c r="L5815" s="63" t="s">
        <v>86</v>
      </c>
      <c r="M5815" s="63" t="s">
        <v>244</v>
      </c>
      <c r="N5815" s="63" t="s">
        <v>307</v>
      </c>
      <c r="O5815" s="63" t="s">
        <v>88</v>
      </c>
      <c r="P5815" s="63" t="s">
        <v>90</v>
      </c>
      <c r="Q5815" s="63" t="s">
        <v>92</v>
      </c>
    </row>
    <row r="5816" spans="1:17">
      <c r="A5816" s="63" t="s">
        <v>352</v>
      </c>
      <c r="B5816" s="63" t="s">
        <v>152</v>
      </c>
      <c r="D5816" s="390">
        <v>45474</v>
      </c>
      <c r="E5816" s="63">
        <v>7</v>
      </c>
      <c r="F5816" s="63">
        <v>2024</v>
      </c>
      <c r="G5816" s="391">
        <v>144.57831325301206</v>
      </c>
      <c r="H5816" s="391">
        <v>8.3333333333333329E-2</v>
      </c>
      <c r="I5816" s="391">
        <v>12.048192771084338</v>
      </c>
      <c r="J5816" s="391">
        <v>5.24</v>
      </c>
      <c r="K5816" s="63" t="s">
        <v>352</v>
      </c>
      <c r="L5816" s="63" t="s">
        <v>86</v>
      </c>
      <c r="M5816" s="63" t="s">
        <v>244</v>
      </c>
      <c r="N5816" s="63" t="s">
        <v>307</v>
      </c>
      <c r="O5816" s="63" t="s">
        <v>88</v>
      </c>
      <c r="P5816" s="63" t="s">
        <v>90</v>
      </c>
      <c r="Q5816" s="63" t="s">
        <v>92</v>
      </c>
    </row>
    <row r="5817" spans="1:17">
      <c r="A5817" s="63" t="s">
        <v>352</v>
      </c>
      <c r="B5817" s="63" t="s">
        <v>152</v>
      </c>
      <c r="D5817" s="390">
        <v>45505</v>
      </c>
      <c r="E5817" s="63">
        <v>8</v>
      </c>
      <c r="F5817" s="63">
        <v>2024</v>
      </c>
      <c r="G5817" s="391">
        <v>144.57831325301206</v>
      </c>
      <c r="H5817" s="391">
        <v>8.3333333333333329E-2</v>
      </c>
      <c r="I5817" s="391">
        <v>12.048192771084338</v>
      </c>
      <c r="J5817" s="391">
        <v>0.08</v>
      </c>
      <c r="K5817" s="63" t="s">
        <v>352</v>
      </c>
      <c r="L5817" s="63" t="s">
        <v>86</v>
      </c>
      <c r="M5817" s="63" t="s">
        <v>244</v>
      </c>
      <c r="N5817" s="63" t="s">
        <v>307</v>
      </c>
      <c r="O5817" s="63" t="s">
        <v>88</v>
      </c>
      <c r="P5817" s="63" t="s">
        <v>90</v>
      </c>
      <c r="Q5817" s="63" t="s">
        <v>92</v>
      </c>
    </row>
    <row r="5818" spans="1:17">
      <c r="A5818" s="63" t="s">
        <v>352</v>
      </c>
      <c r="B5818" s="63" t="s">
        <v>152</v>
      </c>
      <c r="D5818" s="390">
        <v>45536</v>
      </c>
      <c r="E5818" s="63">
        <v>9</v>
      </c>
      <c r="F5818" s="63">
        <v>2024</v>
      </c>
      <c r="G5818" s="391">
        <v>144.57831325301206</v>
      </c>
      <c r="H5818" s="391">
        <v>8.3333333333333329E-2</v>
      </c>
      <c r="J5818" s="391">
        <v>0</v>
      </c>
      <c r="K5818" s="63" t="s">
        <v>352</v>
      </c>
      <c r="L5818" s="63" t="s">
        <v>86</v>
      </c>
      <c r="M5818" s="63" t="s">
        <v>244</v>
      </c>
      <c r="N5818" s="63" t="s">
        <v>307</v>
      </c>
      <c r="O5818" s="63" t="s">
        <v>88</v>
      </c>
      <c r="P5818" s="63" t="s">
        <v>90</v>
      </c>
      <c r="Q5818" s="63" t="s">
        <v>92</v>
      </c>
    </row>
    <row r="5819" spans="1:17">
      <c r="A5819" s="63" t="s">
        <v>352</v>
      </c>
      <c r="B5819" s="63" t="s">
        <v>152</v>
      </c>
      <c r="D5819" s="390">
        <v>45566</v>
      </c>
      <c r="E5819" s="63">
        <v>10</v>
      </c>
      <c r="F5819" s="63">
        <v>2024</v>
      </c>
      <c r="G5819" s="391">
        <v>144.57831325301206</v>
      </c>
      <c r="H5819" s="391">
        <v>9.9999999999999992E-2</v>
      </c>
      <c r="J5819" s="391">
        <v>0.51</v>
      </c>
      <c r="K5819" s="63" t="s">
        <v>352</v>
      </c>
      <c r="L5819" s="63" t="s">
        <v>86</v>
      </c>
      <c r="M5819" s="63" t="s">
        <v>244</v>
      </c>
      <c r="N5819" s="63" t="s">
        <v>307</v>
      </c>
      <c r="O5819" s="63" t="s">
        <v>88</v>
      </c>
      <c r="P5819" s="63" t="s">
        <v>90</v>
      </c>
      <c r="Q5819" s="63" t="s">
        <v>92</v>
      </c>
    </row>
    <row r="5820" spans="1:17">
      <c r="A5820" s="63" t="s">
        <v>352</v>
      </c>
      <c r="B5820" s="63" t="s">
        <v>152</v>
      </c>
      <c r="D5820" s="390">
        <v>45597</v>
      </c>
      <c r="E5820" s="63">
        <v>11</v>
      </c>
      <c r="F5820" s="63">
        <v>2024</v>
      </c>
      <c r="G5820" s="391">
        <v>144.57831325301206</v>
      </c>
      <c r="H5820" s="391">
        <v>9.9999999999999992E-2</v>
      </c>
      <c r="J5820" s="391">
        <v>0</v>
      </c>
      <c r="K5820" s="63" t="s">
        <v>352</v>
      </c>
      <c r="L5820" s="63" t="s">
        <v>86</v>
      </c>
      <c r="M5820" s="63" t="s">
        <v>244</v>
      </c>
      <c r="N5820" s="63" t="s">
        <v>307</v>
      </c>
      <c r="O5820" s="63" t="s">
        <v>88</v>
      </c>
      <c r="P5820" s="63" t="s">
        <v>90</v>
      </c>
      <c r="Q5820" s="63" t="s">
        <v>92</v>
      </c>
    </row>
    <row r="5821" spans="1:17">
      <c r="A5821" s="63" t="s">
        <v>352</v>
      </c>
      <c r="B5821" s="63" t="s">
        <v>152</v>
      </c>
      <c r="D5821" s="390">
        <v>45627</v>
      </c>
      <c r="E5821" s="63">
        <v>12</v>
      </c>
      <c r="F5821" s="63">
        <v>2024</v>
      </c>
      <c r="G5821" s="391">
        <v>144.57831325301206</v>
      </c>
      <c r="H5821" s="391">
        <v>9.9999999999999992E-2</v>
      </c>
      <c r="J5821" s="391">
        <v>0</v>
      </c>
      <c r="K5821" s="63" t="s">
        <v>352</v>
      </c>
      <c r="L5821" s="63" t="s">
        <v>86</v>
      </c>
      <c r="M5821" s="63" t="s">
        <v>244</v>
      </c>
      <c r="N5821" s="63" t="s">
        <v>307</v>
      </c>
      <c r="O5821" s="63" t="s">
        <v>88</v>
      </c>
      <c r="P5821" s="63" t="s">
        <v>90</v>
      </c>
      <c r="Q5821" s="63" t="s">
        <v>92</v>
      </c>
    </row>
    <row r="5822" spans="1:17">
      <c r="A5822" s="63" t="s">
        <v>352</v>
      </c>
      <c r="B5822" s="63" t="s">
        <v>151</v>
      </c>
      <c r="D5822" s="390">
        <v>45292</v>
      </c>
      <c r="E5822" s="63">
        <v>1</v>
      </c>
      <c r="F5822" s="63">
        <v>2024</v>
      </c>
      <c r="G5822" s="391">
        <v>48.192771084337352</v>
      </c>
      <c r="H5822" s="391">
        <v>3.4872367136281217E-2</v>
      </c>
      <c r="I5822" s="391">
        <v>1.6805960065677696</v>
      </c>
      <c r="J5822" s="391">
        <v>2.09</v>
      </c>
      <c r="K5822" s="63" t="s">
        <v>352</v>
      </c>
      <c r="L5822" s="63" t="s">
        <v>86</v>
      </c>
      <c r="M5822" s="63" t="s">
        <v>244</v>
      </c>
      <c r="N5822" s="63" t="s">
        <v>307</v>
      </c>
      <c r="O5822" s="63" t="s">
        <v>88</v>
      </c>
      <c r="P5822" s="63" t="s">
        <v>90</v>
      </c>
      <c r="Q5822" s="63" t="s">
        <v>92</v>
      </c>
    </row>
    <row r="5823" spans="1:17">
      <c r="A5823" s="63" t="s">
        <v>352</v>
      </c>
      <c r="B5823" s="63" t="s">
        <v>151</v>
      </c>
      <c r="D5823" s="390">
        <v>45323</v>
      </c>
      <c r="E5823" s="63">
        <v>2</v>
      </c>
      <c r="F5823" s="63">
        <v>2024</v>
      </c>
      <c r="G5823" s="391">
        <v>48.192771084337352</v>
      </c>
      <c r="H5823" s="391">
        <v>8.2577765378713919E-2</v>
      </c>
      <c r="I5823" s="391">
        <v>3.9796513435524781</v>
      </c>
      <c r="J5823" s="391">
        <v>0</v>
      </c>
      <c r="K5823" s="63" t="s">
        <v>352</v>
      </c>
      <c r="L5823" s="63" t="s">
        <v>86</v>
      </c>
      <c r="M5823" s="63" t="s">
        <v>244</v>
      </c>
      <c r="N5823" s="63" t="s">
        <v>307</v>
      </c>
      <c r="O5823" s="63" t="s">
        <v>88</v>
      </c>
      <c r="P5823" s="63" t="s">
        <v>90</v>
      </c>
      <c r="Q5823" s="63" t="s">
        <v>92</v>
      </c>
    </row>
    <row r="5824" spans="1:17">
      <c r="A5824" s="63" t="s">
        <v>352</v>
      </c>
      <c r="B5824" s="63" t="s">
        <v>151</v>
      </c>
      <c r="D5824" s="390">
        <v>45352</v>
      </c>
      <c r="E5824" s="63">
        <v>3</v>
      </c>
      <c r="F5824" s="63">
        <v>2024</v>
      </c>
      <c r="G5824" s="391">
        <v>48.192771084337352</v>
      </c>
      <c r="H5824" s="391">
        <v>8.2577765378713919E-2</v>
      </c>
      <c r="I5824" s="391">
        <v>3.9796513435524781</v>
      </c>
      <c r="J5824" s="391">
        <v>0</v>
      </c>
      <c r="K5824" s="63" t="s">
        <v>352</v>
      </c>
      <c r="L5824" s="63" t="s">
        <v>86</v>
      </c>
      <c r="M5824" s="63" t="s">
        <v>244</v>
      </c>
      <c r="N5824" s="63" t="s">
        <v>307</v>
      </c>
      <c r="O5824" s="63" t="s">
        <v>88</v>
      </c>
      <c r="P5824" s="63" t="s">
        <v>90</v>
      </c>
      <c r="Q5824" s="63" t="s">
        <v>92</v>
      </c>
    </row>
    <row r="5825" spans="1:17">
      <c r="A5825" s="63" t="s">
        <v>352</v>
      </c>
      <c r="B5825" s="63" t="s">
        <v>151</v>
      </c>
      <c r="D5825" s="390">
        <v>45383</v>
      </c>
      <c r="E5825" s="63">
        <v>4</v>
      </c>
      <c r="F5825" s="63">
        <v>2024</v>
      </c>
      <c r="G5825" s="391">
        <v>48.192771084337352</v>
      </c>
      <c r="H5825" s="391">
        <v>8.3333333333333329E-2</v>
      </c>
      <c r="I5825" s="391">
        <v>4.0160642570281126</v>
      </c>
      <c r="J5825" s="391">
        <v>3.46</v>
      </c>
      <c r="K5825" s="63" t="s">
        <v>352</v>
      </c>
      <c r="L5825" s="63" t="s">
        <v>86</v>
      </c>
      <c r="M5825" s="63" t="s">
        <v>244</v>
      </c>
      <c r="N5825" s="63" t="s">
        <v>307</v>
      </c>
      <c r="O5825" s="63" t="s">
        <v>88</v>
      </c>
      <c r="P5825" s="63" t="s">
        <v>90</v>
      </c>
      <c r="Q5825" s="63" t="s">
        <v>92</v>
      </c>
    </row>
    <row r="5826" spans="1:17">
      <c r="A5826" s="63" t="s">
        <v>352</v>
      </c>
      <c r="B5826" s="63" t="s">
        <v>151</v>
      </c>
      <c r="D5826" s="390">
        <v>45413</v>
      </c>
      <c r="E5826" s="63">
        <v>5</v>
      </c>
      <c r="F5826" s="63">
        <v>2024</v>
      </c>
      <c r="G5826" s="391">
        <v>48.192771084337352</v>
      </c>
      <c r="H5826" s="391">
        <v>8.3333333333333329E-2</v>
      </c>
      <c r="I5826" s="391">
        <v>4.0160642570281126</v>
      </c>
      <c r="J5826" s="391">
        <v>3.4</v>
      </c>
      <c r="K5826" s="63" t="s">
        <v>352</v>
      </c>
      <c r="L5826" s="63" t="s">
        <v>86</v>
      </c>
      <c r="M5826" s="63" t="s">
        <v>244</v>
      </c>
      <c r="N5826" s="63" t="s">
        <v>307</v>
      </c>
      <c r="O5826" s="63" t="s">
        <v>88</v>
      </c>
      <c r="P5826" s="63" t="s">
        <v>90</v>
      </c>
      <c r="Q5826" s="63" t="s">
        <v>92</v>
      </c>
    </row>
    <row r="5827" spans="1:17">
      <c r="A5827" s="63" t="s">
        <v>352</v>
      </c>
      <c r="B5827" s="63" t="s">
        <v>151</v>
      </c>
      <c r="D5827" s="390">
        <v>45444</v>
      </c>
      <c r="E5827" s="63">
        <v>6</v>
      </c>
      <c r="F5827" s="63">
        <v>2024</v>
      </c>
      <c r="G5827" s="391">
        <v>48.192771084337352</v>
      </c>
      <c r="H5827" s="391">
        <v>8.3333333333333329E-2</v>
      </c>
      <c r="I5827" s="391">
        <v>4.0160642570281126</v>
      </c>
      <c r="J5827" s="391">
        <v>0.13</v>
      </c>
      <c r="K5827" s="63" t="s">
        <v>352</v>
      </c>
      <c r="L5827" s="63" t="s">
        <v>86</v>
      </c>
      <c r="M5827" s="63" t="s">
        <v>244</v>
      </c>
      <c r="N5827" s="63" t="s">
        <v>307</v>
      </c>
      <c r="O5827" s="63" t="s">
        <v>88</v>
      </c>
      <c r="P5827" s="63" t="s">
        <v>90</v>
      </c>
      <c r="Q5827" s="63" t="s">
        <v>92</v>
      </c>
    </row>
    <row r="5828" spans="1:17">
      <c r="A5828" s="63" t="s">
        <v>352</v>
      </c>
      <c r="B5828" s="63" t="s">
        <v>151</v>
      </c>
      <c r="D5828" s="390">
        <v>45474</v>
      </c>
      <c r="E5828" s="63">
        <v>7</v>
      </c>
      <c r="F5828" s="63">
        <v>2024</v>
      </c>
      <c r="G5828" s="391">
        <v>48.192771084337352</v>
      </c>
      <c r="H5828" s="391">
        <v>8.3333333333333329E-2</v>
      </c>
      <c r="I5828" s="391">
        <v>4.0160642570281126</v>
      </c>
      <c r="J5828" s="391">
        <v>0</v>
      </c>
      <c r="K5828" s="63" t="s">
        <v>352</v>
      </c>
      <c r="L5828" s="63" t="s">
        <v>86</v>
      </c>
      <c r="M5828" s="63" t="s">
        <v>244</v>
      </c>
      <c r="N5828" s="63" t="s">
        <v>307</v>
      </c>
      <c r="O5828" s="63" t="s">
        <v>88</v>
      </c>
      <c r="P5828" s="63" t="s">
        <v>90</v>
      </c>
      <c r="Q5828" s="63" t="s">
        <v>92</v>
      </c>
    </row>
    <row r="5829" spans="1:17">
      <c r="A5829" s="63" t="s">
        <v>352</v>
      </c>
      <c r="B5829" s="63" t="s">
        <v>151</v>
      </c>
      <c r="D5829" s="390">
        <v>45505</v>
      </c>
      <c r="E5829" s="63">
        <v>8</v>
      </c>
      <c r="F5829" s="63">
        <v>2024</v>
      </c>
      <c r="G5829" s="391">
        <v>48.192771084337352</v>
      </c>
      <c r="H5829" s="391">
        <v>8.3333333333333329E-2</v>
      </c>
      <c r="I5829" s="391">
        <v>4.0160642570281126</v>
      </c>
      <c r="J5829" s="391">
        <v>0.08</v>
      </c>
      <c r="K5829" s="63" t="s">
        <v>352</v>
      </c>
      <c r="L5829" s="63" t="s">
        <v>86</v>
      </c>
      <c r="M5829" s="63" t="s">
        <v>244</v>
      </c>
      <c r="N5829" s="63" t="s">
        <v>307</v>
      </c>
      <c r="O5829" s="63" t="s">
        <v>88</v>
      </c>
      <c r="P5829" s="63" t="s">
        <v>90</v>
      </c>
      <c r="Q5829" s="63" t="s">
        <v>92</v>
      </c>
    </row>
    <row r="5830" spans="1:17">
      <c r="A5830" s="63" t="s">
        <v>352</v>
      </c>
      <c r="B5830" s="63" t="s">
        <v>151</v>
      </c>
      <c r="D5830" s="390">
        <v>45536</v>
      </c>
      <c r="E5830" s="63">
        <v>9</v>
      </c>
      <c r="F5830" s="63">
        <v>2024</v>
      </c>
      <c r="G5830" s="391">
        <v>48.192771084337352</v>
      </c>
      <c r="H5830" s="391">
        <v>8.3333333333333329E-2</v>
      </c>
      <c r="J5830" s="391">
        <v>0</v>
      </c>
      <c r="K5830" s="63" t="s">
        <v>352</v>
      </c>
      <c r="L5830" s="63" t="s">
        <v>86</v>
      </c>
      <c r="M5830" s="63" t="s">
        <v>244</v>
      </c>
      <c r="N5830" s="63" t="s">
        <v>307</v>
      </c>
      <c r="O5830" s="63" t="s">
        <v>88</v>
      </c>
      <c r="P5830" s="63" t="s">
        <v>90</v>
      </c>
      <c r="Q5830" s="63" t="s">
        <v>92</v>
      </c>
    </row>
    <row r="5831" spans="1:17">
      <c r="A5831" s="63" t="s">
        <v>352</v>
      </c>
      <c r="B5831" s="63" t="s">
        <v>151</v>
      </c>
      <c r="D5831" s="390">
        <v>45566</v>
      </c>
      <c r="E5831" s="63">
        <v>10</v>
      </c>
      <c r="F5831" s="63">
        <v>2024</v>
      </c>
      <c r="G5831" s="391">
        <v>48.192771084337352</v>
      </c>
      <c r="H5831" s="391">
        <v>9.9999999999999992E-2</v>
      </c>
      <c r="J5831" s="391">
        <v>0.04</v>
      </c>
      <c r="K5831" s="63" t="s">
        <v>352</v>
      </c>
      <c r="L5831" s="63" t="s">
        <v>86</v>
      </c>
      <c r="M5831" s="63" t="s">
        <v>244</v>
      </c>
      <c r="N5831" s="63" t="s">
        <v>307</v>
      </c>
      <c r="O5831" s="63" t="s">
        <v>88</v>
      </c>
      <c r="P5831" s="63" t="s">
        <v>90</v>
      </c>
      <c r="Q5831" s="63" t="s">
        <v>92</v>
      </c>
    </row>
    <row r="5832" spans="1:17">
      <c r="A5832" s="63" t="s">
        <v>352</v>
      </c>
      <c r="B5832" s="63" t="s">
        <v>151</v>
      </c>
      <c r="D5832" s="390">
        <v>45597</v>
      </c>
      <c r="E5832" s="63">
        <v>11</v>
      </c>
      <c r="F5832" s="63">
        <v>2024</v>
      </c>
      <c r="G5832" s="391">
        <v>48.192771084337352</v>
      </c>
      <c r="H5832" s="391">
        <v>9.9999999999999992E-2</v>
      </c>
      <c r="J5832" s="391">
        <v>0</v>
      </c>
      <c r="K5832" s="63" t="s">
        <v>352</v>
      </c>
      <c r="L5832" s="63" t="s">
        <v>86</v>
      </c>
      <c r="M5832" s="63" t="s">
        <v>244</v>
      </c>
      <c r="N5832" s="63" t="s">
        <v>307</v>
      </c>
      <c r="O5832" s="63" t="s">
        <v>88</v>
      </c>
      <c r="P5832" s="63" t="s">
        <v>90</v>
      </c>
      <c r="Q5832" s="63" t="s">
        <v>92</v>
      </c>
    </row>
    <row r="5833" spans="1:17">
      <c r="A5833" s="63" t="s">
        <v>352</v>
      </c>
      <c r="B5833" s="63" t="s">
        <v>151</v>
      </c>
      <c r="D5833" s="390">
        <v>45627</v>
      </c>
      <c r="E5833" s="63">
        <v>12</v>
      </c>
      <c r="F5833" s="63">
        <v>2024</v>
      </c>
      <c r="G5833" s="391">
        <v>48.192771084337352</v>
      </c>
      <c r="H5833" s="391">
        <v>9.9999999999999992E-2</v>
      </c>
      <c r="J5833" s="391">
        <v>0</v>
      </c>
      <c r="K5833" s="63" t="s">
        <v>352</v>
      </c>
      <c r="L5833" s="63" t="s">
        <v>86</v>
      </c>
      <c r="M5833" s="63" t="s">
        <v>244</v>
      </c>
      <c r="N5833" s="63" t="s">
        <v>307</v>
      </c>
      <c r="O5833" s="63" t="s">
        <v>88</v>
      </c>
      <c r="P5833" s="63" t="s">
        <v>90</v>
      </c>
      <c r="Q5833" s="63" t="s">
        <v>92</v>
      </c>
    </row>
    <row r="5834" spans="1:17">
      <c r="A5834" s="63" t="s">
        <v>352</v>
      </c>
      <c r="B5834" s="63" t="s">
        <v>9</v>
      </c>
      <c r="D5834" s="390">
        <v>45292</v>
      </c>
      <c r="E5834" s="63">
        <v>1</v>
      </c>
      <c r="F5834" s="63">
        <v>2024</v>
      </c>
      <c r="G5834" s="391">
        <v>72.289156626506028</v>
      </c>
      <c r="H5834" s="391">
        <v>3.4872367136281217E-2</v>
      </c>
      <c r="I5834" s="391">
        <v>2.5208940098516543</v>
      </c>
      <c r="J5834" s="391">
        <v>0</v>
      </c>
      <c r="K5834" s="63" t="s">
        <v>352</v>
      </c>
      <c r="L5834" s="63" t="s">
        <v>86</v>
      </c>
      <c r="M5834" s="63" t="s">
        <v>244</v>
      </c>
      <c r="N5834" s="63" t="s">
        <v>307</v>
      </c>
      <c r="O5834" s="63" t="s">
        <v>88</v>
      </c>
      <c r="P5834" s="63" t="s">
        <v>90</v>
      </c>
      <c r="Q5834" s="63" t="s">
        <v>92</v>
      </c>
    </row>
    <row r="5835" spans="1:17">
      <c r="A5835" s="63" t="s">
        <v>352</v>
      </c>
      <c r="B5835" s="63" t="s">
        <v>9</v>
      </c>
      <c r="D5835" s="390">
        <v>45323</v>
      </c>
      <c r="E5835" s="63">
        <v>2</v>
      </c>
      <c r="F5835" s="63">
        <v>2024</v>
      </c>
      <c r="G5835" s="391">
        <v>72.289156626506028</v>
      </c>
      <c r="H5835" s="391">
        <v>8.2577765378713919E-2</v>
      </c>
      <c r="I5835" s="391">
        <v>5.9694770153287173</v>
      </c>
      <c r="J5835" s="391">
        <v>0</v>
      </c>
      <c r="K5835" s="63" t="s">
        <v>352</v>
      </c>
      <c r="L5835" s="63" t="s">
        <v>86</v>
      </c>
      <c r="M5835" s="63" t="s">
        <v>244</v>
      </c>
      <c r="N5835" s="63" t="s">
        <v>307</v>
      </c>
      <c r="O5835" s="63" t="s">
        <v>88</v>
      </c>
      <c r="P5835" s="63" t="s">
        <v>90</v>
      </c>
      <c r="Q5835" s="63" t="s">
        <v>92</v>
      </c>
    </row>
    <row r="5836" spans="1:17">
      <c r="A5836" s="63" t="s">
        <v>352</v>
      </c>
      <c r="B5836" s="63" t="s">
        <v>9</v>
      </c>
      <c r="D5836" s="390">
        <v>45352</v>
      </c>
      <c r="E5836" s="63">
        <v>3</v>
      </c>
      <c r="F5836" s="63">
        <v>2024</v>
      </c>
      <c r="G5836" s="391">
        <v>72.289156626506028</v>
      </c>
      <c r="H5836" s="391">
        <v>8.2577765378713919E-2</v>
      </c>
      <c r="I5836" s="391">
        <v>5.9694770153287173</v>
      </c>
      <c r="J5836" s="391">
        <v>0</v>
      </c>
      <c r="K5836" s="63" t="s">
        <v>352</v>
      </c>
      <c r="L5836" s="63" t="s">
        <v>86</v>
      </c>
      <c r="M5836" s="63" t="s">
        <v>244</v>
      </c>
      <c r="N5836" s="63" t="s">
        <v>307</v>
      </c>
      <c r="O5836" s="63" t="s">
        <v>88</v>
      </c>
      <c r="P5836" s="63" t="s">
        <v>90</v>
      </c>
      <c r="Q5836" s="63" t="s">
        <v>92</v>
      </c>
    </row>
    <row r="5837" spans="1:17">
      <c r="A5837" s="63" t="s">
        <v>352</v>
      </c>
      <c r="B5837" s="63" t="s">
        <v>9</v>
      </c>
      <c r="D5837" s="390">
        <v>45383</v>
      </c>
      <c r="E5837" s="63">
        <v>4</v>
      </c>
      <c r="F5837" s="63">
        <v>2024</v>
      </c>
      <c r="G5837" s="391">
        <v>72.289156626506028</v>
      </c>
      <c r="H5837" s="391">
        <v>8.3333333333333329E-2</v>
      </c>
      <c r="I5837" s="391">
        <v>6.024096385542169</v>
      </c>
      <c r="J5837" s="391">
        <v>0</v>
      </c>
      <c r="K5837" s="63" t="s">
        <v>352</v>
      </c>
      <c r="L5837" s="63" t="s">
        <v>86</v>
      </c>
      <c r="M5837" s="63" t="s">
        <v>244</v>
      </c>
      <c r="N5837" s="63" t="s">
        <v>307</v>
      </c>
      <c r="O5837" s="63" t="s">
        <v>88</v>
      </c>
      <c r="P5837" s="63" t="s">
        <v>90</v>
      </c>
      <c r="Q5837" s="63" t="s">
        <v>92</v>
      </c>
    </row>
    <row r="5838" spans="1:17">
      <c r="A5838" s="63" t="s">
        <v>352</v>
      </c>
      <c r="B5838" s="63" t="s">
        <v>9</v>
      </c>
      <c r="D5838" s="390">
        <v>45413</v>
      </c>
      <c r="E5838" s="63">
        <v>5</v>
      </c>
      <c r="F5838" s="63">
        <v>2024</v>
      </c>
      <c r="G5838" s="391">
        <v>72.289156626506028</v>
      </c>
      <c r="H5838" s="391">
        <v>8.3333333333333329E-2</v>
      </c>
      <c r="I5838" s="391">
        <v>6.024096385542169</v>
      </c>
      <c r="J5838" s="391">
        <v>0</v>
      </c>
      <c r="K5838" s="63" t="s">
        <v>352</v>
      </c>
      <c r="L5838" s="63" t="s">
        <v>86</v>
      </c>
      <c r="M5838" s="63" t="s">
        <v>244</v>
      </c>
      <c r="N5838" s="63" t="s">
        <v>307</v>
      </c>
      <c r="O5838" s="63" t="s">
        <v>88</v>
      </c>
      <c r="P5838" s="63" t="s">
        <v>90</v>
      </c>
      <c r="Q5838" s="63" t="s">
        <v>92</v>
      </c>
    </row>
    <row r="5839" spans="1:17">
      <c r="A5839" s="63" t="s">
        <v>352</v>
      </c>
      <c r="B5839" s="63" t="s">
        <v>9</v>
      </c>
      <c r="D5839" s="390">
        <v>45444</v>
      </c>
      <c r="E5839" s="63">
        <v>6</v>
      </c>
      <c r="F5839" s="63">
        <v>2024</v>
      </c>
      <c r="G5839" s="391">
        <v>72.289156626506028</v>
      </c>
      <c r="H5839" s="391">
        <v>8.3333333333333329E-2</v>
      </c>
      <c r="I5839" s="391">
        <v>6.024096385542169</v>
      </c>
      <c r="J5839" s="391">
        <v>0</v>
      </c>
      <c r="K5839" s="63" t="s">
        <v>352</v>
      </c>
      <c r="L5839" s="63" t="s">
        <v>86</v>
      </c>
      <c r="M5839" s="63" t="s">
        <v>244</v>
      </c>
      <c r="N5839" s="63" t="s">
        <v>307</v>
      </c>
      <c r="O5839" s="63" t="s">
        <v>88</v>
      </c>
      <c r="P5839" s="63" t="s">
        <v>90</v>
      </c>
      <c r="Q5839" s="63" t="s">
        <v>92</v>
      </c>
    </row>
    <row r="5840" spans="1:17">
      <c r="A5840" s="63" t="s">
        <v>352</v>
      </c>
      <c r="B5840" s="63" t="s">
        <v>9</v>
      </c>
      <c r="D5840" s="390">
        <v>45474</v>
      </c>
      <c r="E5840" s="63">
        <v>7</v>
      </c>
      <c r="F5840" s="63">
        <v>2024</v>
      </c>
      <c r="G5840" s="391">
        <v>72.289156626506028</v>
      </c>
      <c r="H5840" s="391">
        <v>8.3333333333333329E-2</v>
      </c>
      <c r="I5840" s="391">
        <v>6.024096385542169</v>
      </c>
      <c r="J5840" s="391">
        <v>0</v>
      </c>
      <c r="K5840" s="63" t="s">
        <v>352</v>
      </c>
      <c r="L5840" s="63" t="s">
        <v>86</v>
      </c>
      <c r="M5840" s="63" t="s">
        <v>244</v>
      </c>
      <c r="N5840" s="63" t="s">
        <v>307</v>
      </c>
      <c r="O5840" s="63" t="s">
        <v>88</v>
      </c>
      <c r="P5840" s="63" t="s">
        <v>90</v>
      </c>
      <c r="Q5840" s="63" t="s">
        <v>92</v>
      </c>
    </row>
    <row r="5841" spans="1:17">
      <c r="A5841" s="63" t="s">
        <v>352</v>
      </c>
      <c r="B5841" s="63" t="s">
        <v>9</v>
      </c>
      <c r="D5841" s="390">
        <v>45505</v>
      </c>
      <c r="E5841" s="63">
        <v>8</v>
      </c>
      <c r="F5841" s="63">
        <v>2024</v>
      </c>
      <c r="G5841" s="391">
        <v>72.289156626506028</v>
      </c>
      <c r="H5841" s="391">
        <v>8.3333333333333329E-2</v>
      </c>
      <c r="I5841" s="391">
        <v>6.024096385542169</v>
      </c>
      <c r="J5841" s="391">
        <v>0</v>
      </c>
      <c r="K5841" s="63" t="s">
        <v>352</v>
      </c>
      <c r="L5841" s="63" t="s">
        <v>86</v>
      </c>
      <c r="M5841" s="63" t="s">
        <v>244</v>
      </c>
      <c r="N5841" s="63" t="s">
        <v>307</v>
      </c>
      <c r="O5841" s="63" t="s">
        <v>88</v>
      </c>
      <c r="P5841" s="63" t="s">
        <v>90</v>
      </c>
      <c r="Q5841" s="63" t="s">
        <v>92</v>
      </c>
    </row>
    <row r="5842" spans="1:17">
      <c r="A5842" s="63" t="s">
        <v>352</v>
      </c>
      <c r="B5842" s="63" t="s">
        <v>9</v>
      </c>
      <c r="D5842" s="390">
        <v>45536</v>
      </c>
      <c r="E5842" s="63">
        <v>9</v>
      </c>
      <c r="F5842" s="63">
        <v>2024</v>
      </c>
      <c r="G5842" s="391">
        <v>72.289156626506028</v>
      </c>
      <c r="H5842" s="391">
        <v>8.3333333333333329E-2</v>
      </c>
      <c r="J5842" s="391">
        <v>0</v>
      </c>
      <c r="K5842" s="63" t="s">
        <v>352</v>
      </c>
      <c r="L5842" s="63" t="s">
        <v>86</v>
      </c>
      <c r="M5842" s="63" t="s">
        <v>244</v>
      </c>
      <c r="N5842" s="63" t="s">
        <v>307</v>
      </c>
      <c r="O5842" s="63" t="s">
        <v>88</v>
      </c>
      <c r="P5842" s="63" t="s">
        <v>90</v>
      </c>
      <c r="Q5842" s="63" t="s">
        <v>92</v>
      </c>
    </row>
    <row r="5843" spans="1:17">
      <c r="A5843" s="63" t="s">
        <v>352</v>
      </c>
      <c r="B5843" s="63" t="s">
        <v>9</v>
      </c>
      <c r="D5843" s="390">
        <v>45566</v>
      </c>
      <c r="E5843" s="63">
        <v>10</v>
      </c>
      <c r="F5843" s="63">
        <v>2024</v>
      </c>
      <c r="G5843" s="391">
        <v>72.289156626506028</v>
      </c>
      <c r="H5843" s="391">
        <v>9.9999999999999992E-2</v>
      </c>
      <c r="J5843" s="391">
        <v>1.66</v>
      </c>
      <c r="K5843" s="63" t="s">
        <v>352</v>
      </c>
      <c r="L5843" s="63" t="s">
        <v>86</v>
      </c>
      <c r="M5843" s="63" t="s">
        <v>244</v>
      </c>
      <c r="N5843" s="63" t="s">
        <v>307</v>
      </c>
      <c r="O5843" s="63" t="s">
        <v>88</v>
      </c>
      <c r="P5843" s="63" t="s">
        <v>90</v>
      </c>
      <c r="Q5843" s="63" t="s">
        <v>92</v>
      </c>
    </row>
    <row r="5844" spans="1:17">
      <c r="A5844" s="63" t="s">
        <v>352</v>
      </c>
      <c r="B5844" s="63" t="s">
        <v>9</v>
      </c>
      <c r="D5844" s="390">
        <v>45597</v>
      </c>
      <c r="E5844" s="63">
        <v>11</v>
      </c>
      <c r="F5844" s="63">
        <v>2024</v>
      </c>
      <c r="G5844" s="391">
        <v>72.289156626506028</v>
      </c>
      <c r="H5844" s="391">
        <v>9.9999999999999992E-2</v>
      </c>
      <c r="J5844" s="391">
        <v>0</v>
      </c>
      <c r="K5844" s="63" t="s">
        <v>352</v>
      </c>
      <c r="L5844" s="63" t="s">
        <v>86</v>
      </c>
      <c r="M5844" s="63" t="s">
        <v>244</v>
      </c>
      <c r="N5844" s="63" t="s">
        <v>307</v>
      </c>
      <c r="O5844" s="63" t="s">
        <v>88</v>
      </c>
      <c r="P5844" s="63" t="s">
        <v>90</v>
      </c>
      <c r="Q5844" s="63" t="s">
        <v>92</v>
      </c>
    </row>
    <row r="5845" spans="1:17">
      <c r="A5845" s="63" t="s">
        <v>352</v>
      </c>
      <c r="B5845" s="63" t="s">
        <v>9</v>
      </c>
      <c r="D5845" s="390">
        <v>45627</v>
      </c>
      <c r="E5845" s="63">
        <v>12</v>
      </c>
      <c r="F5845" s="63">
        <v>2024</v>
      </c>
      <c r="G5845" s="391">
        <v>72.289156626506028</v>
      </c>
      <c r="H5845" s="391">
        <v>9.9999999999999992E-2</v>
      </c>
      <c r="J5845" s="391">
        <v>0</v>
      </c>
      <c r="K5845" s="63" t="s">
        <v>352</v>
      </c>
      <c r="L5845" s="63" t="s">
        <v>86</v>
      </c>
      <c r="M5845" s="63" t="s">
        <v>244</v>
      </c>
      <c r="N5845" s="63" t="s">
        <v>307</v>
      </c>
      <c r="O5845" s="63" t="s">
        <v>88</v>
      </c>
      <c r="P5845" s="63" t="s">
        <v>90</v>
      </c>
      <c r="Q5845" s="63" t="s">
        <v>92</v>
      </c>
    </row>
    <row r="5846" spans="1:17">
      <c r="A5846" s="63" t="s">
        <v>352</v>
      </c>
      <c r="B5846" s="63" t="s">
        <v>10</v>
      </c>
      <c r="D5846" s="390">
        <v>45292</v>
      </c>
      <c r="E5846" s="63">
        <v>1</v>
      </c>
      <c r="F5846" s="63">
        <v>2024</v>
      </c>
      <c r="G5846" s="391">
        <v>84.337349397590359</v>
      </c>
      <c r="H5846" s="391">
        <v>3.4872367136281217E-2</v>
      </c>
      <c r="I5846" s="391">
        <v>2.9410430114935964</v>
      </c>
      <c r="J5846" s="391">
        <v>2.42</v>
      </c>
      <c r="K5846" s="63" t="s">
        <v>352</v>
      </c>
      <c r="L5846" s="63" t="s">
        <v>86</v>
      </c>
      <c r="M5846" s="63" t="s">
        <v>244</v>
      </c>
      <c r="N5846" s="63" t="s">
        <v>307</v>
      </c>
      <c r="O5846" s="63" t="s">
        <v>88</v>
      </c>
      <c r="P5846" s="63" t="s">
        <v>90</v>
      </c>
      <c r="Q5846" s="63" t="s">
        <v>92</v>
      </c>
    </row>
    <row r="5847" spans="1:17">
      <c r="A5847" s="63" t="s">
        <v>352</v>
      </c>
      <c r="B5847" s="63" t="s">
        <v>10</v>
      </c>
      <c r="D5847" s="390">
        <v>45323</v>
      </c>
      <c r="E5847" s="63">
        <v>2</v>
      </c>
      <c r="F5847" s="63">
        <v>2024</v>
      </c>
      <c r="G5847" s="391">
        <v>84.337349397590359</v>
      </c>
      <c r="H5847" s="391">
        <v>8.2577765378713919E-2</v>
      </c>
      <c r="I5847" s="391">
        <v>6.9643898512168363</v>
      </c>
      <c r="J5847" s="391">
        <v>2.08</v>
      </c>
      <c r="K5847" s="63" t="s">
        <v>352</v>
      </c>
      <c r="L5847" s="63" t="s">
        <v>86</v>
      </c>
      <c r="M5847" s="63" t="s">
        <v>244</v>
      </c>
      <c r="N5847" s="63" t="s">
        <v>307</v>
      </c>
      <c r="O5847" s="63" t="s">
        <v>88</v>
      </c>
      <c r="P5847" s="63" t="s">
        <v>90</v>
      </c>
      <c r="Q5847" s="63" t="s">
        <v>92</v>
      </c>
    </row>
    <row r="5848" spans="1:17">
      <c r="A5848" s="63" t="s">
        <v>352</v>
      </c>
      <c r="B5848" s="63" t="s">
        <v>10</v>
      </c>
      <c r="D5848" s="390">
        <v>45352</v>
      </c>
      <c r="E5848" s="63">
        <v>3</v>
      </c>
      <c r="F5848" s="63">
        <v>2024</v>
      </c>
      <c r="G5848" s="391">
        <v>84.337349397590359</v>
      </c>
      <c r="H5848" s="391">
        <v>8.2577765378713919E-2</v>
      </c>
      <c r="I5848" s="391">
        <v>6.9643898512168363</v>
      </c>
      <c r="J5848" s="391">
        <v>1.8440000000000001</v>
      </c>
      <c r="K5848" s="63" t="s">
        <v>352</v>
      </c>
      <c r="L5848" s="63" t="s">
        <v>86</v>
      </c>
      <c r="M5848" s="63" t="s">
        <v>244</v>
      </c>
      <c r="N5848" s="63" t="s">
        <v>307</v>
      </c>
      <c r="O5848" s="63" t="s">
        <v>88</v>
      </c>
      <c r="P5848" s="63" t="s">
        <v>90</v>
      </c>
      <c r="Q5848" s="63" t="s">
        <v>92</v>
      </c>
    </row>
    <row r="5849" spans="1:17">
      <c r="A5849" s="63" t="s">
        <v>352</v>
      </c>
      <c r="B5849" s="63" t="s">
        <v>10</v>
      </c>
      <c r="D5849" s="390">
        <v>45383</v>
      </c>
      <c r="E5849" s="63">
        <v>4</v>
      </c>
      <c r="F5849" s="63">
        <v>2024</v>
      </c>
      <c r="G5849" s="391">
        <v>84.337349397590359</v>
      </c>
      <c r="H5849" s="391">
        <v>8.3333333333333329E-2</v>
      </c>
      <c r="I5849" s="391">
        <v>7.0281124497991962</v>
      </c>
      <c r="J5849" s="391">
        <v>0.99</v>
      </c>
      <c r="K5849" s="63" t="s">
        <v>352</v>
      </c>
      <c r="L5849" s="63" t="s">
        <v>86</v>
      </c>
      <c r="M5849" s="63" t="s">
        <v>244</v>
      </c>
      <c r="N5849" s="63" t="s">
        <v>307</v>
      </c>
      <c r="O5849" s="63" t="s">
        <v>88</v>
      </c>
      <c r="P5849" s="63" t="s">
        <v>90</v>
      </c>
      <c r="Q5849" s="63" t="s">
        <v>92</v>
      </c>
    </row>
    <row r="5850" spans="1:17">
      <c r="A5850" s="63" t="s">
        <v>352</v>
      </c>
      <c r="B5850" s="63" t="s">
        <v>10</v>
      </c>
      <c r="D5850" s="390">
        <v>45413</v>
      </c>
      <c r="E5850" s="63">
        <v>5</v>
      </c>
      <c r="F5850" s="63">
        <v>2024</v>
      </c>
      <c r="G5850" s="391">
        <v>84.337349397590359</v>
      </c>
      <c r="H5850" s="391">
        <v>8.3333333333333329E-2</v>
      </c>
      <c r="I5850" s="391">
        <v>7.0281124497991962</v>
      </c>
      <c r="J5850" s="391">
        <v>144.80068</v>
      </c>
      <c r="K5850" s="63" t="s">
        <v>352</v>
      </c>
      <c r="L5850" s="63" t="s">
        <v>86</v>
      </c>
      <c r="M5850" s="63" t="s">
        <v>244</v>
      </c>
      <c r="N5850" s="63" t="s">
        <v>307</v>
      </c>
      <c r="O5850" s="63" t="s">
        <v>88</v>
      </c>
      <c r="P5850" s="63" t="s">
        <v>90</v>
      </c>
      <c r="Q5850" s="63" t="s">
        <v>92</v>
      </c>
    </row>
    <row r="5851" spans="1:17">
      <c r="A5851" s="63" t="s">
        <v>352</v>
      </c>
      <c r="B5851" s="63" t="s">
        <v>10</v>
      </c>
      <c r="D5851" s="390">
        <v>45444</v>
      </c>
      <c r="E5851" s="63">
        <v>6</v>
      </c>
      <c r="F5851" s="63">
        <v>2024</v>
      </c>
      <c r="G5851" s="391">
        <v>84.337349397590359</v>
      </c>
      <c r="H5851" s="391">
        <v>8.3333333333333329E-2</v>
      </c>
      <c r="I5851" s="391">
        <v>7.0281124497991962</v>
      </c>
      <c r="J5851" s="391">
        <v>100.5523</v>
      </c>
      <c r="K5851" s="63" t="s">
        <v>352</v>
      </c>
      <c r="L5851" s="63" t="s">
        <v>86</v>
      </c>
      <c r="M5851" s="63" t="s">
        <v>244</v>
      </c>
      <c r="N5851" s="63" t="s">
        <v>307</v>
      </c>
      <c r="O5851" s="63" t="s">
        <v>88</v>
      </c>
      <c r="P5851" s="63" t="s">
        <v>90</v>
      </c>
      <c r="Q5851" s="63" t="s">
        <v>92</v>
      </c>
    </row>
    <row r="5852" spans="1:17">
      <c r="A5852" s="63" t="s">
        <v>352</v>
      </c>
      <c r="B5852" s="63" t="s">
        <v>10</v>
      </c>
      <c r="D5852" s="390">
        <v>45474</v>
      </c>
      <c r="E5852" s="63">
        <v>7</v>
      </c>
      <c r="F5852" s="63">
        <v>2024</v>
      </c>
      <c r="G5852" s="391">
        <v>84.337349397590359</v>
      </c>
      <c r="H5852" s="391">
        <v>8.3333333333333329E-2</v>
      </c>
      <c r="I5852" s="391">
        <v>7.0281124497991962</v>
      </c>
      <c r="J5852" s="391">
        <v>32.01</v>
      </c>
      <c r="K5852" s="63" t="s">
        <v>352</v>
      </c>
      <c r="L5852" s="63" t="s">
        <v>86</v>
      </c>
      <c r="M5852" s="63" t="s">
        <v>244</v>
      </c>
      <c r="N5852" s="63" t="s">
        <v>307</v>
      </c>
      <c r="O5852" s="63" t="s">
        <v>88</v>
      </c>
      <c r="P5852" s="63" t="s">
        <v>90</v>
      </c>
      <c r="Q5852" s="63" t="s">
        <v>92</v>
      </c>
    </row>
    <row r="5853" spans="1:17">
      <c r="A5853" s="63" t="s">
        <v>352</v>
      </c>
      <c r="B5853" s="63" t="s">
        <v>10</v>
      </c>
      <c r="D5853" s="390">
        <v>45505</v>
      </c>
      <c r="E5853" s="63">
        <v>8</v>
      </c>
      <c r="F5853" s="63">
        <v>2024</v>
      </c>
      <c r="G5853" s="391">
        <v>84.337349397590359</v>
      </c>
      <c r="H5853" s="391">
        <v>8.3333333333333329E-2</v>
      </c>
      <c r="I5853" s="391">
        <v>7.0281124497991962</v>
      </c>
      <c r="J5853" s="391">
        <v>6.29</v>
      </c>
      <c r="K5853" s="63" t="s">
        <v>352</v>
      </c>
      <c r="L5853" s="63" t="s">
        <v>86</v>
      </c>
      <c r="M5853" s="63" t="s">
        <v>244</v>
      </c>
      <c r="N5853" s="63" t="s">
        <v>307</v>
      </c>
      <c r="O5853" s="63" t="s">
        <v>88</v>
      </c>
      <c r="P5853" s="63" t="s">
        <v>90</v>
      </c>
      <c r="Q5853" s="63" t="s">
        <v>92</v>
      </c>
    </row>
    <row r="5854" spans="1:17">
      <c r="A5854" s="63" t="s">
        <v>352</v>
      </c>
      <c r="B5854" s="63" t="s">
        <v>10</v>
      </c>
      <c r="D5854" s="390">
        <v>45536</v>
      </c>
      <c r="E5854" s="63">
        <v>9</v>
      </c>
      <c r="F5854" s="63">
        <v>2024</v>
      </c>
      <c r="G5854" s="391">
        <v>84.337349397590359</v>
      </c>
      <c r="H5854" s="391">
        <v>8.3333333333333329E-2</v>
      </c>
      <c r="J5854" s="391">
        <v>0.12</v>
      </c>
      <c r="K5854" s="63" t="s">
        <v>352</v>
      </c>
      <c r="L5854" s="63" t="s">
        <v>86</v>
      </c>
      <c r="M5854" s="63" t="s">
        <v>244</v>
      </c>
      <c r="N5854" s="63" t="s">
        <v>307</v>
      </c>
      <c r="O5854" s="63" t="s">
        <v>88</v>
      </c>
      <c r="P5854" s="63" t="s">
        <v>90</v>
      </c>
      <c r="Q5854" s="63" t="s">
        <v>92</v>
      </c>
    </row>
    <row r="5855" spans="1:17">
      <c r="A5855" s="63" t="s">
        <v>352</v>
      </c>
      <c r="B5855" s="63" t="s">
        <v>10</v>
      </c>
      <c r="D5855" s="390">
        <v>45566</v>
      </c>
      <c r="E5855" s="63">
        <v>10</v>
      </c>
      <c r="F5855" s="63">
        <v>2024</v>
      </c>
      <c r="G5855" s="391">
        <v>84.337349397590359</v>
      </c>
      <c r="H5855" s="391">
        <v>9.9999999999999992E-2</v>
      </c>
      <c r="J5855" s="391">
        <v>13.799999999999999</v>
      </c>
      <c r="K5855" s="63" t="s">
        <v>352</v>
      </c>
      <c r="L5855" s="63" t="s">
        <v>86</v>
      </c>
      <c r="M5855" s="63" t="s">
        <v>244</v>
      </c>
      <c r="N5855" s="63" t="s">
        <v>307</v>
      </c>
      <c r="O5855" s="63" t="s">
        <v>88</v>
      </c>
      <c r="P5855" s="63" t="s">
        <v>90</v>
      </c>
      <c r="Q5855" s="63" t="s">
        <v>92</v>
      </c>
    </row>
    <row r="5856" spans="1:17">
      <c r="A5856" s="63" t="s">
        <v>352</v>
      </c>
      <c r="B5856" s="63" t="s">
        <v>10</v>
      </c>
      <c r="D5856" s="390">
        <v>45597</v>
      </c>
      <c r="E5856" s="63">
        <v>11</v>
      </c>
      <c r="F5856" s="63">
        <v>2024</v>
      </c>
      <c r="G5856" s="391">
        <v>84.337349397590359</v>
      </c>
      <c r="H5856" s="391">
        <v>9.9999999999999992E-2</v>
      </c>
      <c r="J5856" s="391">
        <v>0</v>
      </c>
      <c r="K5856" s="63" t="s">
        <v>352</v>
      </c>
      <c r="L5856" s="63" t="s">
        <v>86</v>
      </c>
      <c r="M5856" s="63" t="s">
        <v>244</v>
      </c>
      <c r="N5856" s="63" t="s">
        <v>307</v>
      </c>
      <c r="O5856" s="63" t="s">
        <v>88</v>
      </c>
      <c r="P5856" s="63" t="s">
        <v>90</v>
      </c>
      <c r="Q5856" s="63" t="s">
        <v>92</v>
      </c>
    </row>
    <row r="5857" spans="1:17">
      <c r="A5857" s="63" t="s">
        <v>352</v>
      </c>
      <c r="B5857" s="63" t="s">
        <v>10</v>
      </c>
      <c r="D5857" s="390">
        <v>45627</v>
      </c>
      <c r="E5857" s="63">
        <v>12</v>
      </c>
      <c r="F5857" s="63">
        <v>2024</v>
      </c>
      <c r="G5857" s="391">
        <v>84.337349397590359</v>
      </c>
      <c r="H5857" s="391">
        <v>9.9999999999999992E-2</v>
      </c>
      <c r="J5857" s="391">
        <v>0</v>
      </c>
      <c r="K5857" s="63" t="s">
        <v>352</v>
      </c>
      <c r="L5857" s="63" t="s">
        <v>86</v>
      </c>
      <c r="M5857" s="63" t="s">
        <v>244</v>
      </c>
      <c r="N5857" s="63" t="s">
        <v>307</v>
      </c>
      <c r="O5857" s="63" t="s">
        <v>88</v>
      </c>
      <c r="P5857" s="63" t="s">
        <v>90</v>
      </c>
      <c r="Q5857" s="63" t="s">
        <v>92</v>
      </c>
    </row>
    <row r="5858" spans="1:17">
      <c r="A5858" s="63" t="s">
        <v>352</v>
      </c>
      <c r="B5858" s="63" t="s">
        <v>5</v>
      </c>
      <c r="D5858" s="390">
        <v>45292</v>
      </c>
      <c r="E5858" s="63">
        <v>1</v>
      </c>
      <c r="F5858" s="63">
        <v>2024</v>
      </c>
      <c r="G5858" s="391">
        <v>48.192771084337352</v>
      </c>
      <c r="H5858" s="391">
        <v>3.4872367136281217E-2</v>
      </c>
      <c r="I5858" s="391">
        <v>1.6805960065677696</v>
      </c>
      <c r="J5858" s="391">
        <v>2.46</v>
      </c>
      <c r="K5858" s="63" t="s">
        <v>352</v>
      </c>
      <c r="L5858" s="63" t="s">
        <v>86</v>
      </c>
      <c r="M5858" s="63" t="s">
        <v>244</v>
      </c>
      <c r="N5858" s="63" t="s">
        <v>307</v>
      </c>
      <c r="O5858" s="63" t="s">
        <v>88</v>
      </c>
      <c r="P5858" s="63" t="s">
        <v>90</v>
      </c>
      <c r="Q5858" s="63" t="s">
        <v>92</v>
      </c>
    </row>
    <row r="5859" spans="1:17">
      <c r="A5859" s="63" t="s">
        <v>352</v>
      </c>
      <c r="B5859" s="63" t="s">
        <v>5</v>
      </c>
      <c r="D5859" s="390">
        <v>45323</v>
      </c>
      <c r="E5859" s="63">
        <v>2</v>
      </c>
      <c r="F5859" s="63">
        <v>2024</v>
      </c>
      <c r="G5859" s="391">
        <v>48.192771084337352</v>
      </c>
      <c r="H5859" s="391">
        <v>8.2577765378713919E-2</v>
      </c>
      <c r="I5859" s="391">
        <v>3.9796513435524781</v>
      </c>
      <c r="J5859" s="391">
        <v>2.46</v>
      </c>
      <c r="K5859" s="63" t="s">
        <v>352</v>
      </c>
      <c r="L5859" s="63" t="s">
        <v>86</v>
      </c>
      <c r="M5859" s="63" t="s">
        <v>244</v>
      </c>
      <c r="N5859" s="63" t="s">
        <v>307</v>
      </c>
      <c r="O5859" s="63" t="s">
        <v>88</v>
      </c>
      <c r="P5859" s="63" t="s">
        <v>90</v>
      </c>
      <c r="Q5859" s="63" t="s">
        <v>92</v>
      </c>
    </row>
    <row r="5860" spans="1:17">
      <c r="A5860" s="63" t="s">
        <v>352</v>
      </c>
      <c r="B5860" s="63" t="s">
        <v>5</v>
      </c>
      <c r="D5860" s="390">
        <v>45352</v>
      </c>
      <c r="E5860" s="63">
        <v>3</v>
      </c>
      <c r="F5860" s="63">
        <v>2024</v>
      </c>
      <c r="G5860" s="391">
        <v>48.192771084337352</v>
      </c>
      <c r="H5860" s="391">
        <v>8.2577765378713919E-2</v>
      </c>
      <c r="I5860" s="391">
        <v>3.9796513435524781</v>
      </c>
      <c r="J5860" s="391">
        <v>2.46</v>
      </c>
      <c r="K5860" s="63" t="s">
        <v>352</v>
      </c>
      <c r="L5860" s="63" t="s">
        <v>86</v>
      </c>
      <c r="M5860" s="63" t="s">
        <v>244</v>
      </c>
      <c r="N5860" s="63" t="s">
        <v>307</v>
      </c>
      <c r="O5860" s="63" t="s">
        <v>88</v>
      </c>
      <c r="P5860" s="63" t="s">
        <v>90</v>
      </c>
      <c r="Q5860" s="63" t="s">
        <v>92</v>
      </c>
    </row>
    <row r="5861" spans="1:17">
      <c r="A5861" s="63" t="s">
        <v>352</v>
      </c>
      <c r="B5861" s="63" t="s">
        <v>5</v>
      </c>
      <c r="D5861" s="390">
        <v>45383</v>
      </c>
      <c r="E5861" s="63">
        <v>4</v>
      </c>
      <c r="F5861" s="63">
        <v>2024</v>
      </c>
      <c r="G5861" s="391">
        <v>48.192771084337352</v>
      </c>
      <c r="H5861" s="391">
        <v>8.3333333333333329E-2</v>
      </c>
      <c r="I5861" s="391">
        <v>4.0160642570281126</v>
      </c>
      <c r="J5861" s="391">
        <v>2.46</v>
      </c>
      <c r="K5861" s="63" t="s">
        <v>352</v>
      </c>
      <c r="L5861" s="63" t="s">
        <v>86</v>
      </c>
      <c r="M5861" s="63" t="s">
        <v>244</v>
      </c>
      <c r="N5861" s="63" t="s">
        <v>307</v>
      </c>
      <c r="O5861" s="63" t="s">
        <v>88</v>
      </c>
      <c r="P5861" s="63" t="s">
        <v>90</v>
      </c>
      <c r="Q5861" s="63" t="s">
        <v>92</v>
      </c>
    </row>
    <row r="5862" spans="1:17">
      <c r="A5862" s="63" t="s">
        <v>352</v>
      </c>
      <c r="B5862" s="63" t="s">
        <v>5</v>
      </c>
      <c r="D5862" s="390">
        <v>45413</v>
      </c>
      <c r="E5862" s="63">
        <v>5</v>
      </c>
      <c r="F5862" s="63">
        <v>2024</v>
      </c>
      <c r="G5862" s="391">
        <v>48.192771084337352</v>
      </c>
      <c r="H5862" s="391">
        <v>8.3333333333333329E-2</v>
      </c>
      <c r="I5862" s="391">
        <v>4.0160642570281126</v>
      </c>
      <c r="J5862" s="391">
        <v>2.4500000000000002</v>
      </c>
      <c r="K5862" s="63" t="s">
        <v>352</v>
      </c>
      <c r="L5862" s="63" t="s">
        <v>86</v>
      </c>
      <c r="M5862" s="63" t="s">
        <v>244</v>
      </c>
      <c r="N5862" s="63" t="s">
        <v>307</v>
      </c>
      <c r="O5862" s="63" t="s">
        <v>88</v>
      </c>
      <c r="P5862" s="63" t="s">
        <v>90</v>
      </c>
      <c r="Q5862" s="63" t="s">
        <v>92</v>
      </c>
    </row>
    <row r="5863" spans="1:17">
      <c r="A5863" s="63" t="s">
        <v>352</v>
      </c>
      <c r="B5863" s="63" t="s">
        <v>5</v>
      </c>
      <c r="D5863" s="390">
        <v>45444</v>
      </c>
      <c r="E5863" s="63">
        <v>6</v>
      </c>
      <c r="F5863" s="63">
        <v>2024</v>
      </c>
      <c r="G5863" s="391">
        <v>48.192771084337352</v>
      </c>
      <c r="H5863" s="391">
        <v>8.3333333333333329E-2</v>
      </c>
      <c r="I5863" s="391">
        <v>4.0160642570281126</v>
      </c>
      <c r="J5863" s="391">
        <v>2.46</v>
      </c>
      <c r="K5863" s="63" t="s">
        <v>352</v>
      </c>
      <c r="L5863" s="63" t="s">
        <v>86</v>
      </c>
      <c r="M5863" s="63" t="s">
        <v>244</v>
      </c>
      <c r="N5863" s="63" t="s">
        <v>307</v>
      </c>
      <c r="O5863" s="63" t="s">
        <v>88</v>
      </c>
      <c r="P5863" s="63" t="s">
        <v>90</v>
      </c>
      <c r="Q5863" s="63" t="s">
        <v>92</v>
      </c>
    </row>
    <row r="5864" spans="1:17">
      <c r="A5864" s="63" t="s">
        <v>352</v>
      </c>
      <c r="B5864" s="63" t="s">
        <v>5</v>
      </c>
      <c r="D5864" s="390">
        <v>45474</v>
      </c>
      <c r="E5864" s="63">
        <v>7</v>
      </c>
      <c r="F5864" s="63">
        <v>2024</v>
      </c>
      <c r="G5864" s="391">
        <v>48.192771084337352</v>
      </c>
      <c r="H5864" s="391">
        <v>8.3333333333333329E-2</v>
      </c>
      <c r="I5864" s="391">
        <v>4.0160642570281126</v>
      </c>
      <c r="J5864" s="391">
        <v>2.46</v>
      </c>
      <c r="K5864" s="63" t="s">
        <v>352</v>
      </c>
      <c r="L5864" s="63" t="s">
        <v>86</v>
      </c>
      <c r="M5864" s="63" t="s">
        <v>244</v>
      </c>
      <c r="N5864" s="63" t="s">
        <v>307</v>
      </c>
      <c r="O5864" s="63" t="s">
        <v>88</v>
      </c>
      <c r="P5864" s="63" t="s">
        <v>90</v>
      </c>
      <c r="Q5864" s="63" t="s">
        <v>92</v>
      </c>
    </row>
    <row r="5865" spans="1:17">
      <c r="A5865" s="63" t="s">
        <v>352</v>
      </c>
      <c r="B5865" s="63" t="s">
        <v>5</v>
      </c>
      <c r="D5865" s="390">
        <v>45505</v>
      </c>
      <c r="E5865" s="63">
        <v>8</v>
      </c>
      <c r="F5865" s="63">
        <v>2024</v>
      </c>
      <c r="G5865" s="391">
        <v>48.192771084337352</v>
      </c>
      <c r="H5865" s="391">
        <v>8.3333333333333329E-2</v>
      </c>
      <c r="I5865" s="391">
        <v>4.0160642570281126</v>
      </c>
      <c r="J5865" s="391">
        <v>2.46</v>
      </c>
      <c r="K5865" s="63" t="s">
        <v>352</v>
      </c>
      <c r="L5865" s="63" t="s">
        <v>86</v>
      </c>
      <c r="M5865" s="63" t="s">
        <v>244</v>
      </c>
      <c r="N5865" s="63" t="s">
        <v>307</v>
      </c>
      <c r="O5865" s="63" t="s">
        <v>88</v>
      </c>
      <c r="P5865" s="63" t="s">
        <v>90</v>
      </c>
      <c r="Q5865" s="63" t="s">
        <v>92</v>
      </c>
    </row>
    <row r="5866" spans="1:17">
      <c r="A5866" s="63" t="s">
        <v>352</v>
      </c>
      <c r="B5866" s="63" t="s">
        <v>5</v>
      </c>
      <c r="D5866" s="390">
        <v>45536</v>
      </c>
      <c r="E5866" s="63">
        <v>9</v>
      </c>
      <c r="F5866" s="63">
        <v>2024</v>
      </c>
      <c r="G5866" s="391">
        <v>48.192771084337352</v>
      </c>
      <c r="H5866" s="391">
        <v>8.3333333333333329E-2</v>
      </c>
      <c r="J5866" s="391">
        <v>2.46</v>
      </c>
      <c r="K5866" s="63" t="s">
        <v>352</v>
      </c>
      <c r="L5866" s="63" t="s">
        <v>86</v>
      </c>
      <c r="M5866" s="63" t="s">
        <v>244</v>
      </c>
      <c r="N5866" s="63" t="s">
        <v>307</v>
      </c>
      <c r="O5866" s="63" t="s">
        <v>88</v>
      </c>
      <c r="P5866" s="63" t="s">
        <v>90</v>
      </c>
      <c r="Q5866" s="63" t="s">
        <v>92</v>
      </c>
    </row>
    <row r="5867" spans="1:17">
      <c r="A5867" s="63" t="s">
        <v>352</v>
      </c>
      <c r="B5867" s="63" t="s">
        <v>5</v>
      </c>
      <c r="D5867" s="390">
        <v>45566</v>
      </c>
      <c r="E5867" s="63">
        <v>10</v>
      </c>
      <c r="F5867" s="63">
        <v>2024</v>
      </c>
      <c r="G5867" s="391">
        <v>48.192771084337352</v>
      </c>
      <c r="H5867" s="391">
        <v>9.9999999999999992E-2</v>
      </c>
      <c r="J5867" s="391">
        <v>2.46</v>
      </c>
      <c r="K5867" s="63" t="s">
        <v>352</v>
      </c>
      <c r="L5867" s="63" t="s">
        <v>86</v>
      </c>
      <c r="M5867" s="63" t="s">
        <v>244</v>
      </c>
      <c r="N5867" s="63" t="s">
        <v>307</v>
      </c>
      <c r="O5867" s="63" t="s">
        <v>88</v>
      </c>
      <c r="P5867" s="63" t="s">
        <v>90</v>
      </c>
      <c r="Q5867" s="63" t="s">
        <v>92</v>
      </c>
    </row>
    <row r="5868" spans="1:17">
      <c r="A5868" s="63" t="s">
        <v>352</v>
      </c>
      <c r="B5868" s="63" t="s">
        <v>5</v>
      </c>
      <c r="D5868" s="390">
        <v>45597</v>
      </c>
      <c r="E5868" s="63">
        <v>11</v>
      </c>
      <c r="F5868" s="63">
        <v>2024</v>
      </c>
      <c r="G5868" s="391">
        <v>48.192771084337352</v>
      </c>
      <c r="H5868" s="391">
        <v>9.9999999999999992E-2</v>
      </c>
      <c r="J5868" s="391">
        <v>0</v>
      </c>
      <c r="K5868" s="63" t="s">
        <v>352</v>
      </c>
      <c r="L5868" s="63" t="s">
        <v>86</v>
      </c>
      <c r="M5868" s="63" t="s">
        <v>244</v>
      </c>
      <c r="N5868" s="63" t="s">
        <v>307</v>
      </c>
      <c r="O5868" s="63" t="s">
        <v>88</v>
      </c>
      <c r="P5868" s="63" t="s">
        <v>90</v>
      </c>
      <c r="Q5868" s="63" t="s">
        <v>92</v>
      </c>
    </row>
    <row r="5869" spans="1:17">
      <c r="A5869" s="63" t="s">
        <v>352</v>
      </c>
      <c r="B5869" s="63" t="s">
        <v>5</v>
      </c>
      <c r="D5869" s="390">
        <v>45627</v>
      </c>
      <c r="E5869" s="63">
        <v>12</v>
      </c>
      <c r="F5869" s="63">
        <v>2024</v>
      </c>
      <c r="G5869" s="391">
        <v>48.192771084337352</v>
      </c>
      <c r="H5869" s="391">
        <v>9.9999999999999992E-2</v>
      </c>
      <c r="J5869" s="391">
        <v>0</v>
      </c>
      <c r="K5869" s="63" t="s">
        <v>352</v>
      </c>
      <c r="L5869" s="63" t="s">
        <v>86</v>
      </c>
      <c r="M5869" s="63" t="s">
        <v>244</v>
      </c>
      <c r="N5869" s="63" t="s">
        <v>307</v>
      </c>
      <c r="O5869" s="63" t="s">
        <v>88</v>
      </c>
      <c r="P5869" s="63" t="s">
        <v>90</v>
      </c>
      <c r="Q5869" s="63" t="s">
        <v>92</v>
      </c>
    </row>
    <row r="5870" spans="1:17">
      <c r="A5870" s="63" t="s">
        <v>352</v>
      </c>
      <c r="B5870" s="63" t="s">
        <v>11</v>
      </c>
      <c r="D5870" s="390">
        <v>45292</v>
      </c>
      <c r="E5870" s="63">
        <v>1</v>
      </c>
      <c r="F5870" s="63">
        <v>2024</v>
      </c>
      <c r="G5870" s="391">
        <v>168.67469879518072</v>
      </c>
      <c r="H5870" s="391">
        <v>3.4872367136281217E-2</v>
      </c>
      <c r="I5870" s="391">
        <v>5.8820860229871927</v>
      </c>
      <c r="J5870" s="391">
        <v>0</v>
      </c>
      <c r="K5870" s="63" t="s">
        <v>352</v>
      </c>
      <c r="L5870" s="63" t="s">
        <v>86</v>
      </c>
      <c r="M5870" s="63" t="s">
        <v>244</v>
      </c>
      <c r="N5870" s="63" t="s">
        <v>307</v>
      </c>
      <c r="O5870" s="63" t="s">
        <v>88</v>
      </c>
      <c r="P5870" s="63" t="s">
        <v>90</v>
      </c>
      <c r="Q5870" s="63" t="s">
        <v>92</v>
      </c>
    </row>
    <row r="5871" spans="1:17">
      <c r="A5871" s="63" t="s">
        <v>352</v>
      </c>
      <c r="B5871" s="63" t="s">
        <v>11</v>
      </c>
      <c r="D5871" s="390">
        <v>45323</v>
      </c>
      <c r="E5871" s="63">
        <v>2</v>
      </c>
      <c r="F5871" s="63">
        <v>2024</v>
      </c>
      <c r="G5871" s="391">
        <v>168.67469879518072</v>
      </c>
      <c r="H5871" s="391">
        <v>8.2577765378713919E-2</v>
      </c>
      <c r="I5871" s="391">
        <v>13.928779702433673</v>
      </c>
      <c r="J5871" s="391">
        <v>0</v>
      </c>
      <c r="K5871" s="63" t="s">
        <v>352</v>
      </c>
      <c r="L5871" s="63" t="s">
        <v>86</v>
      </c>
      <c r="M5871" s="63" t="s">
        <v>244</v>
      </c>
      <c r="N5871" s="63" t="s">
        <v>307</v>
      </c>
      <c r="O5871" s="63" t="s">
        <v>88</v>
      </c>
      <c r="P5871" s="63" t="s">
        <v>90</v>
      </c>
      <c r="Q5871" s="63" t="s">
        <v>92</v>
      </c>
    </row>
    <row r="5872" spans="1:17">
      <c r="A5872" s="63" t="s">
        <v>352</v>
      </c>
      <c r="B5872" s="63" t="s">
        <v>11</v>
      </c>
      <c r="D5872" s="390">
        <v>45352</v>
      </c>
      <c r="E5872" s="63">
        <v>3</v>
      </c>
      <c r="F5872" s="63">
        <v>2024</v>
      </c>
      <c r="G5872" s="391">
        <v>168.67469879518072</v>
      </c>
      <c r="H5872" s="391">
        <v>8.2577765378713919E-2</v>
      </c>
      <c r="I5872" s="391">
        <v>13.928779702433673</v>
      </c>
      <c r="J5872" s="391">
        <v>0</v>
      </c>
      <c r="K5872" s="63" t="s">
        <v>352</v>
      </c>
      <c r="L5872" s="63" t="s">
        <v>86</v>
      </c>
      <c r="M5872" s="63" t="s">
        <v>244</v>
      </c>
      <c r="N5872" s="63" t="s">
        <v>307</v>
      </c>
      <c r="O5872" s="63" t="s">
        <v>88</v>
      </c>
      <c r="P5872" s="63" t="s">
        <v>90</v>
      </c>
      <c r="Q5872" s="63" t="s">
        <v>92</v>
      </c>
    </row>
    <row r="5873" spans="1:17">
      <c r="A5873" s="63" t="s">
        <v>352</v>
      </c>
      <c r="B5873" s="63" t="s">
        <v>11</v>
      </c>
      <c r="D5873" s="390">
        <v>45383</v>
      </c>
      <c r="E5873" s="63">
        <v>4</v>
      </c>
      <c r="F5873" s="63">
        <v>2024</v>
      </c>
      <c r="G5873" s="391">
        <v>168.67469879518072</v>
      </c>
      <c r="H5873" s="391">
        <v>8.3333333333333329E-2</v>
      </c>
      <c r="I5873" s="391">
        <v>14.056224899598392</v>
      </c>
      <c r="J5873" s="391">
        <v>0</v>
      </c>
      <c r="K5873" s="63" t="s">
        <v>352</v>
      </c>
      <c r="L5873" s="63" t="s">
        <v>86</v>
      </c>
      <c r="M5873" s="63" t="s">
        <v>244</v>
      </c>
      <c r="N5873" s="63" t="s">
        <v>307</v>
      </c>
      <c r="O5873" s="63" t="s">
        <v>88</v>
      </c>
      <c r="P5873" s="63" t="s">
        <v>90</v>
      </c>
      <c r="Q5873" s="63" t="s">
        <v>92</v>
      </c>
    </row>
    <row r="5874" spans="1:17">
      <c r="A5874" s="63" t="s">
        <v>352</v>
      </c>
      <c r="B5874" s="63" t="s">
        <v>11</v>
      </c>
      <c r="D5874" s="390">
        <v>45413</v>
      </c>
      <c r="E5874" s="63">
        <v>5</v>
      </c>
      <c r="F5874" s="63">
        <v>2024</v>
      </c>
      <c r="G5874" s="391">
        <v>168.67469879518072</v>
      </c>
      <c r="H5874" s="391">
        <v>8.3333333333333329E-2</v>
      </c>
      <c r="I5874" s="391">
        <v>14.056224899598392</v>
      </c>
      <c r="J5874" s="391">
        <v>34.363760528748202</v>
      </c>
      <c r="K5874" s="63" t="s">
        <v>352</v>
      </c>
      <c r="L5874" s="63" t="s">
        <v>86</v>
      </c>
      <c r="M5874" s="63" t="s">
        <v>244</v>
      </c>
      <c r="N5874" s="63" t="s">
        <v>307</v>
      </c>
      <c r="O5874" s="63" t="s">
        <v>88</v>
      </c>
      <c r="P5874" s="63" t="s">
        <v>90</v>
      </c>
      <c r="Q5874" s="63" t="s">
        <v>92</v>
      </c>
    </row>
    <row r="5875" spans="1:17">
      <c r="A5875" s="63" t="s">
        <v>352</v>
      </c>
      <c r="B5875" s="63" t="s">
        <v>11</v>
      </c>
      <c r="D5875" s="390">
        <v>45444</v>
      </c>
      <c r="E5875" s="63">
        <v>6</v>
      </c>
      <c r="F5875" s="63">
        <v>2024</v>
      </c>
      <c r="G5875" s="391">
        <v>168.67469879518072</v>
      </c>
      <c r="H5875" s="391">
        <v>8.3333333333333329E-2</v>
      </c>
      <c r="I5875" s="391">
        <v>14.056224899598392</v>
      </c>
      <c r="J5875" s="391">
        <v>53.335500000000003</v>
      </c>
      <c r="K5875" s="63" t="s">
        <v>352</v>
      </c>
      <c r="L5875" s="63" t="s">
        <v>86</v>
      </c>
      <c r="M5875" s="63" t="s">
        <v>244</v>
      </c>
      <c r="N5875" s="63" t="s">
        <v>307</v>
      </c>
      <c r="O5875" s="63" t="s">
        <v>88</v>
      </c>
      <c r="P5875" s="63" t="s">
        <v>90</v>
      </c>
      <c r="Q5875" s="63" t="s">
        <v>92</v>
      </c>
    </row>
    <row r="5876" spans="1:17">
      <c r="A5876" s="63" t="s">
        <v>352</v>
      </c>
      <c r="B5876" s="63" t="s">
        <v>11</v>
      </c>
      <c r="D5876" s="390">
        <v>45474</v>
      </c>
      <c r="E5876" s="63">
        <v>7</v>
      </c>
      <c r="F5876" s="63">
        <v>2024</v>
      </c>
      <c r="G5876" s="391">
        <v>168.67469879518072</v>
      </c>
      <c r="H5876" s="391">
        <v>8.3333333333333329E-2</v>
      </c>
      <c r="I5876" s="391">
        <v>14.056224899598392</v>
      </c>
      <c r="J5876" s="391">
        <v>91.339999999999989</v>
      </c>
      <c r="K5876" s="63" t="s">
        <v>352</v>
      </c>
      <c r="L5876" s="63" t="s">
        <v>86</v>
      </c>
      <c r="M5876" s="63" t="s">
        <v>244</v>
      </c>
      <c r="N5876" s="63" t="s">
        <v>307</v>
      </c>
      <c r="O5876" s="63" t="s">
        <v>88</v>
      </c>
      <c r="P5876" s="63" t="s">
        <v>90</v>
      </c>
      <c r="Q5876" s="63" t="s">
        <v>92</v>
      </c>
    </row>
    <row r="5877" spans="1:17">
      <c r="A5877" s="63" t="s">
        <v>352</v>
      </c>
      <c r="B5877" s="63" t="s">
        <v>11</v>
      </c>
      <c r="D5877" s="390">
        <v>45505</v>
      </c>
      <c r="E5877" s="63">
        <v>8</v>
      </c>
      <c r="F5877" s="63">
        <v>2024</v>
      </c>
      <c r="G5877" s="391">
        <v>168.67469879518072</v>
      </c>
      <c r="H5877" s="391">
        <v>8.3333333333333329E-2</v>
      </c>
      <c r="I5877" s="391">
        <v>14.056224899598392</v>
      </c>
      <c r="J5877" s="391">
        <v>96.382499999999993</v>
      </c>
      <c r="K5877" s="63" t="s">
        <v>352</v>
      </c>
      <c r="L5877" s="63" t="s">
        <v>86</v>
      </c>
      <c r="M5877" s="63" t="s">
        <v>244</v>
      </c>
      <c r="N5877" s="63" t="s">
        <v>307</v>
      </c>
      <c r="O5877" s="63" t="s">
        <v>88</v>
      </c>
      <c r="P5877" s="63" t="s">
        <v>90</v>
      </c>
      <c r="Q5877" s="63" t="s">
        <v>92</v>
      </c>
    </row>
    <row r="5878" spans="1:17">
      <c r="A5878" s="63" t="s">
        <v>352</v>
      </c>
      <c r="B5878" s="63" t="s">
        <v>11</v>
      </c>
      <c r="D5878" s="390">
        <v>45536</v>
      </c>
      <c r="E5878" s="63">
        <v>9</v>
      </c>
      <c r="F5878" s="63">
        <v>2024</v>
      </c>
      <c r="G5878" s="391">
        <v>168.67469879518072</v>
      </c>
      <c r="H5878" s="391">
        <v>8.3333333333333329E-2</v>
      </c>
      <c r="J5878" s="391">
        <v>52.203859999999992</v>
      </c>
      <c r="K5878" s="63" t="s">
        <v>352</v>
      </c>
      <c r="L5878" s="63" t="s">
        <v>86</v>
      </c>
      <c r="M5878" s="63" t="s">
        <v>244</v>
      </c>
      <c r="N5878" s="63" t="s">
        <v>307</v>
      </c>
      <c r="O5878" s="63" t="s">
        <v>88</v>
      </c>
      <c r="P5878" s="63" t="s">
        <v>90</v>
      </c>
      <c r="Q5878" s="63" t="s">
        <v>92</v>
      </c>
    </row>
    <row r="5879" spans="1:17">
      <c r="A5879" s="63" t="s">
        <v>352</v>
      </c>
      <c r="B5879" s="63" t="s">
        <v>11</v>
      </c>
      <c r="D5879" s="390">
        <v>45566</v>
      </c>
      <c r="E5879" s="63">
        <v>10</v>
      </c>
      <c r="F5879" s="63">
        <v>2024</v>
      </c>
      <c r="G5879" s="391">
        <v>168.67469879518072</v>
      </c>
      <c r="H5879" s="391">
        <v>9.9999999999999992E-2</v>
      </c>
      <c r="J5879" s="391">
        <v>19.819999999999993</v>
      </c>
      <c r="K5879" s="63" t="s">
        <v>352</v>
      </c>
      <c r="L5879" s="63" t="s">
        <v>86</v>
      </c>
      <c r="M5879" s="63" t="s">
        <v>244</v>
      </c>
      <c r="N5879" s="63" t="s">
        <v>307</v>
      </c>
      <c r="O5879" s="63" t="s">
        <v>88</v>
      </c>
      <c r="P5879" s="63" t="s">
        <v>90</v>
      </c>
      <c r="Q5879" s="63" t="s">
        <v>92</v>
      </c>
    </row>
    <row r="5880" spans="1:17">
      <c r="A5880" s="63" t="s">
        <v>352</v>
      </c>
      <c r="B5880" s="63" t="s">
        <v>11</v>
      </c>
      <c r="D5880" s="390">
        <v>45597</v>
      </c>
      <c r="E5880" s="63">
        <v>11</v>
      </c>
      <c r="F5880" s="63">
        <v>2024</v>
      </c>
      <c r="G5880" s="391">
        <v>168.67469879518072</v>
      </c>
      <c r="H5880" s="391">
        <v>9.9999999999999992E-2</v>
      </c>
      <c r="J5880" s="391">
        <v>0</v>
      </c>
      <c r="K5880" s="63" t="s">
        <v>352</v>
      </c>
      <c r="L5880" s="63" t="s">
        <v>86</v>
      </c>
      <c r="M5880" s="63" t="s">
        <v>244</v>
      </c>
      <c r="N5880" s="63" t="s">
        <v>307</v>
      </c>
      <c r="O5880" s="63" t="s">
        <v>88</v>
      </c>
      <c r="P5880" s="63" t="s">
        <v>90</v>
      </c>
      <c r="Q5880" s="63" t="s">
        <v>92</v>
      </c>
    </row>
    <row r="5881" spans="1:17">
      <c r="A5881" s="63" t="s">
        <v>352</v>
      </c>
      <c r="B5881" s="63" t="s">
        <v>11</v>
      </c>
      <c r="D5881" s="390">
        <v>45627</v>
      </c>
      <c r="E5881" s="63">
        <v>12</v>
      </c>
      <c r="F5881" s="63">
        <v>2024</v>
      </c>
      <c r="G5881" s="391">
        <v>168.67469879518072</v>
      </c>
      <c r="H5881" s="391">
        <v>9.9999999999999992E-2</v>
      </c>
      <c r="J5881" s="391">
        <v>0</v>
      </c>
      <c r="K5881" s="63" t="s">
        <v>352</v>
      </c>
      <c r="L5881" s="63" t="s">
        <v>86</v>
      </c>
      <c r="M5881" s="63" t="s">
        <v>244</v>
      </c>
      <c r="N5881" s="63" t="s">
        <v>307</v>
      </c>
      <c r="O5881" s="63" t="s">
        <v>88</v>
      </c>
      <c r="P5881" s="63" t="s">
        <v>90</v>
      </c>
      <c r="Q5881" s="63" t="s">
        <v>92</v>
      </c>
    </row>
    <row r="5882" spans="1:17">
      <c r="A5882" s="63" t="s">
        <v>352</v>
      </c>
      <c r="B5882" s="63" t="s">
        <v>12</v>
      </c>
      <c r="D5882" s="390">
        <v>45292</v>
      </c>
      <c r="E5882" s="63">
        <v>1</v>
      </c>
      <c r="F5882" s="63">
        <v>2024</v>
      </c>
      <c r="G5882" s="391">
        <v>60.24096385542169</v>
      </c>
      <c r="H5882" s="391">
        <v>3.4872367136281217E-2</v>
      </c>
      <c r="I5882" s="391">
        <v>2.1007450082097119</v>
      </c>
      <c r="J5882" s="391">
        <v>0</v>
      </c>
      <c r="K5882" s="63" t="s">
        <v>352</v>
      </c>
      <c r="L5882" s="63" t="s">
        <v>86</v>
      </c>
      <c r="M5882" s="63" t="s">
        <v>244</v>
      </c>
      <c r="N5882" s="63" t="s">
        <v>307</v>
      </c>
      <c r="O5882" s="63" t="s">
        <v>88</v>
      </c>
      <c r="P5882" s="63" t="s">
        <v>90</v>
      </c>
      <c r="Q5882" s="63" t="s">
        <v>92</v>
      </c>
    </row>
    <row r="5883" spans="1:17">
      <c r="A5883" s="63" t="s">
        <v>352</v>
      </c>
      <c r="B5883" s="63" t="s">
        <v>12</v>
      </c>
      <c r="D5883" s="390">
        <v>45323</v>
      </c>
      <c r="E5883" s="63">
        <v>2</v>
      </c>
      <c r="F5883" s="63">
        <v>2024</v>
      </c>
      <c r="G5883" s="391">
        <v>60.24096385542169</v>
      </c>
      <c r="H5883" s="391">
        <v>8.2577765378713919E-2</v>
      </c>
      <c r="I5883" s="391">
        <v>4.9745641794405975</v>
      </c>
      <c r="J5883" s="391">
        <v>0</v>
      </c>
      <c r="K5883" s="63" t="s">
        <v>352</v>
      </c>
      <c r="L5883" s="63" t="s">
        <v>86</v>
      </c>
      <c r="M5883" s="63" t="s">
        <v>244</v>
      </c>
      <c r="N5883" s="63" t="s">
        <v>307</v>
      </c>
      <c r="O5883" s="63" t="s">
        <v>88</v>
      </c>
      <c r="P5883" s="63" t="s">
        <v>90</v>
      </c>
      <c r="Q5883" s="63" t="s">
        <v>92</v>
      </c>
    </row>
    <row r="5884" spans="1:17">
      <c r="A5884" s="63" t="s">
        <v>352</v>
      </c>
      <c r="B5884" s="63" t="s">
        <v>12</v>
      </c>
      <c r="D5884" s="390">
        <v>45352</v>
      </c>
      <c r="E5884" s="63">
        <v>3</v>
      </c>
      <c r="F5884" s="63">
        <v>2024</v>
      </c>
      <c r="G5884" s="391">
        <v>60.24096385542169</v>
      </c>
      <c r="H5884" s="391">
        <v>8.2577765378713919E-2</v>
      </c>
      <c r="I5884" s="391">
        <v>4.9745641794405975</v>
      </c>
      <c r="J5884" s="391">
        <v>0</v>
      </c>
      <c r="K5884" s="63" t="s">
        <v>352</v>
      </c>
      <c r="L5884" s="63" t="s">
        <v>86</v>
      </c>
      <c r="M5884" s="63" t="s">
        <v>244</v>
      </c>
      <c r="N5884" s="63" t="s">
        <v>307</v>
      </c>
      <c r="O5884" s="63" t="s">
        <v>88</v>
      </c>
      <c r="P5884" s="63" t="s">
        <v>90</v>
      </c>
      <c r="Q5884" s="63" t="s">
        <v>92</v>
      </c>
    </row>
    <row r="5885" spans="1:17">
      <c r="A5885" s="63" t="s">
        <v>352</v>
      </c>
      <c r="B5885" s="63" t="s">
        <v>12</v>
      </c>
      <c r="D5885" s="390">
        <v>45383</v>
      </c>
      <c r="E5885" s="63">
        <v>4</v>
      </c>
      <c r="F5885" s="63">
        <v>2024</v>
      </c>
      <c r="G5885" s="391">
        <v>60.24096385542169</v>
      </c>
      <c r="H5885" s="391">
        <v>8.3333333333333329E-2</v>
      </c>
      <c r="I5885" s="391">
        <v>5.0200803212851408</v>
      </c>
      <c r="J5885" s="391">
        <v>0</v>
      </c>
      <c r="K5885" s="63" t="s">
        <v>352</v>
      </c>
      <c r="L5885" s="63" t="s">
        <v>86</v>
      </c>
      <c r="M5885" s="63" t="s">
        <v>244</v>
      </c>
      <c r="N5885" s="63" t="s">
        <v>307</v>
      </c>
      <c r="O5885" s="63" t="s">
        <v>88</v>
      </c>
      <c r="P5885" s="63" t="s">
        <v>90</v>
      </c>
      <c r="Q5885" s="63" t="s">
        <v>92</v>
      </c>
    </row>
    <row r="5886" spans="1:17">
      <c r="A5886" s="63" t="s">
        <v>352</v>
      </c>
      <c r="B5886" s="63" t="s">
        <v>12</v>
      </c>
      <c r="D5886" s="390">
        <v>45413</v>
      </c>
      <c r="E5886" s="63">
        <v>5</v>
      </c>
      <c r="F5886" s="63">
        <v>2024</v>
      </c>
      <c r="G5886" s="391">
        <v>60.24096385542169</v>
      </c>
      <c r="H5886" s="391">
        <v>8.3333333333333329E-2</v>
      </c>
      <c r="I5886" s="391">
        <v>5.0200803212851408</v>
      </c>
      <c r="J5886" s="391">
        <v>0</v>
      </c>
      <c r="K5886" s="63" t="s">
        <v>352</v>
      </c>
      <c r="L5886" s="63" t="s">
        <v>86</v>
      </c>
      <c r="M5886" s="63" t="s">
        <v>244</v>
      </c>
      <c r="N5886" s="63" t="s">
        <v>307</v>
      </c>
      <c r="O5886" s="63" t="s">
        <v>88</v>
      </c>
      <c r="P5886" s="63" t="s">
        <v>90</v>
      </c>
      <c r="Q5886" s="63" t="s">
        <v>92</v>
      </c>
    </row>
    <row r="5887" spans="1:17">
      <c r="A5887" s="63" t="s">
        <v>352</v>
      </c>
      <c r="B5887" s="63" t="s">
        <v>12</v>
      </c>
      <c r="D5887" s="390">
        <v>45444</v>
      </c>
      <c r="E5887" s="63">
        <v>6</v>
      </c>
      <c r="F5887" s="63">
        <v>2024</v>
      </c>
      <c r="G5887" s="391">
        <v>60.24096385542169</v>
      </c>
      <c r="H5887" s="391">
        <v>8.3333333333333329E-2</v>
      </c>
      <c r="I5887" s="391">
        <v>5.0200803212851408</v>
      </c>
      <c r="J5887" s="391">
        <v>0</v>
      </c>
      <c r="K5887" s="63" t="s">
        <v>352</v>
      </c>
      <c r="L5887" s="63" t="s">
        <v>86</v>
      </c>
      <c r="M5887" s="63" t="s">
        <v>244</v>
      </c>
      <c r="N5887" s="63" t="s">
        <v>307</v>
      </c>
      <c r="O5887" s="63" t="s">
        <v>88</v>
      </c>
      <c r="P5887" s="63" t="s">
        <v>90</v>
      </c>
      <c r="Q5887" s="63" t="s">
        <v>92</v>
      </c>
    </row>
    <row r="5888" spans="1:17">
      <c r="A5888" s="63" t="s">
        <v>352</v>
      </c>
      <c r="B5888" s="63" t="s">
        <v>12</v>
      </c>
      <c r="D5888" s="390">
        <v>45474</v>
      </c>
      <c r="E5888" s="63">
        <v>7</v>
      </c>
      <c r="F5888" s="63">
        <v>2024</v>
      </c>
      <c r="G5888" s="391">
        <v>60.24096385542169</v>
      </c>
      <c r="H5888" s="391">
        <v>8.3333333333333329E-2</v>
      </c>
      <c r="I5888" s="391">
        <v>5.0200803212851408</v>
      </c>
      <c r="J5888" s="391">
        <v>0.42</v>
      </c>
      <c r="K5888" s="63" t="s">
        <v>352</v>
      </c>
      <c r="L5888" s="63" t="s">
        <v>86</v>
      </c>
      <c r="M5888" s="63" t="s">
        <v>244</v>
      </c>
      <c r="N5888" s="63" t="s">
        <v>307</v>
      </c>
      <c r="O5888" s="63" t="s">
        <v>88</v>
      </c>
      <c r="P5888" s="63" t="s">
        <v>90</v>
      </c>
      <c r="Q5888" s="63" t="s">
        <v>92</v>
      </c>
    </row>
    <row r="5889" spans="1:17">
      <c r="A5889" s="63" t="s">
        <v>352</v>
      </c>
      <c r="B5889" s="63" t="s">
        <v>12</v>
      </c>
      <c r="D5889" s="390">
        <v>45505</v>
      </c>
      <c r="E5889" s="63">
        <v>8</v>
      </c>
      <c r="F5889" s="63">
        <v>2024</v>
      </c>
      <c r="G5889" s="391">
        <v>60.24096385542169</v>
      </c>
      <c r="H5889" s="391">
        <v>8.3333333333333329E-2</v>
      </c>
      <c r="I5889" s="391">
        <v>5.0200803212851408</v>
      </c>
      <c r="J5889" s="391">
        <v>0</v>
      </c>
      <c r="K5889" s="63" t="s">
        <v>352</v>
      </c>
      <c r="L5889" s="63" t="s">
        <v>86</v>
      </c>
      <c r="M5889" s="63" t="s">
        <v>244</v>
      </c>
      <c r="N5889" s="63" t="s">
        <v>307</v>
      </c>
      <c r="O5889" s="63" t="s">
        <v>88</v>
      </c>
      <c r="P5889" s="63" t="s">
        <v>90</v>
      </c>
      <c r="Q5889" s="63" t="s">
        <v>92</v>
      </c>
    </row>
    <row r="5890" spans="1:17">
      <c r="A5890" s="63" t="s">
        <v>352</v>
      </c>
      <c r="B5890" s="63" t="s">
        <v>12</v>
      </c>
      <c r="D5890" s="390">
        <v>45536</v>
      </c>
      <c r="E5890" s="63">
        <v>9</v>
      </c>
      <c r="F5890" s="63">
        <v>2024</v>
      </c>
      <c r="G5890" s="391">
        <v>60.24096385542169</v>
      </c>
      <c r="H5890" s="391">
        <v>8.3333333333333329E-2</v>
      </c>
      <c r="J5890" s="391">
        <v>0.09</v>
      </c>
      <c r="K5890" s="63" t="s">
        <v>352</v>
      </c>
      <c r="L5890" s="63" t="s">
        <v>86</v>
      </c>
      <c r="M5890" s="63" t="s">
        <v>244</v>
      </c>
      <c r="N5890" s="63" t="s">
        <v>307</v>
      </c>
      <c r="O5890" s="63" t="s">
        <v>88</v>
      </c>
      <c r="P5890" s="63" t="s">
        <v>90</v>
      </c>
      <c r="Q5890" s="63" t="s">
        <v>92</v>
      </c>
    </row>
    <row r="5891" spans="1:17">
      <c r="A5891" s="63" t="s">
        <v>352</v>
      </c>
      <c r="B5891" s="63" t="s">
        <v>12</v>
      </c>
      <c r="D5891" s="390">
        <v>45566</v>
      </c>
      <c r="E5891" s="63">
        <v>10</v>
      </c>
      <c r="F5891" s="63">
        <v>2024</v>
      </c>
      <c r="G5891" s="391">
        <v>60.24096385542169</v>
      </c>
      <c r="H5891" s="391">
        <v>9.9999999999999992E-2</v>
      </c>
      <c r="J5891" s="391">
        <v>5.4799999999999995</v>
      </c>
      <c r="K5891" s="63" t="s">
        <v>352</v>
      </c>
      <c r="L5891" s="63" t="s">
        <v>86</v>
      </c>
      <c r="M5891" s="63" t="s">
        <v>244</v>
      </c>
      <c r="N5891" s="63" t="s">
        <v>307</v>
      </c>
      <c r="O5891" s="63" t="s">
        <v>88</v>
      </c>
      <c r="P5891" s="63" t="s">
        <v>90</v>
      </c>
      <c r="Q5891" s="63" t="s">
        <v>92</v>
      </c>
    </row>
    <row r="5892" spans="1:17">
      <c r="A5892" s="63" t="s">
        <v>352</v>
      </c>
      <c r="B5892" s="63" t="s">
        <v>12</v>
      </c>
      <c r="D5892" s="390">
        <v>45597</v>
      </c>
      <c r="E5892" s="63">
        <v>11</v>
      </c>
      <c r="F5892" s="63">
        <v>2024</v>
      </c>
      <c r="G5892" s="391">
        <v>60.24096385542169</v>
      </c>
      <c r="H5892" s="391">
        <v>9.9999999999999992E-2</v>
      </c>
      <c r="J5892" s="391">
        <v>0</v>
      </c>
      <c r="K5892" s="63" t="s">
        <v>352</v>
      </c>
      <c r="L5892" s="63" t="s">
        <v>86</v>
      </c>
      <c r="M5892" s="63" t="s">
        <v>244</v>
      </c>
      <c r="N5892" s="63" t="s">
        <v>307</v>
      </c>
      <c r="O5892" s="63" t="s">
        <v>88</v>
      </c>
      <c r="P5892" s="63" t="s">
        <v>90</v>
      </c>
      <c r="Q5892" s="63" t="s">
        <v>92</v>
      </c>
    </row>
    <row r="5893" spans="1:17">
      <c r="A5893" s="63" t="s">
        <v>352</v>
      </c>
      <c r="B5893" s="63" t="s">
        <v>12</v>
      </c>
      <c r="D5893" s="390">
        <v>45627</v>
      </c>
      <c r="E5893" s="63">
        <v>12</v>
      </c>
      <c r="F5893" s="63">
        <v>2024</v>
      </c>
      <c r="G5893" s="391">
        <v>60.24096385542169</v>
      </c>
      <c r="H5893" s="391">
        <v>9.9999999999999992E-2</v>
      </c>
      <c r="J5893" s="391">
        <v>0</v>
      </c>
      <c r="K5893" s="63" t="s">
        <v>352</v>
      </c>
      <c r="L5893" s="63" t="s">
        <v>86</v>
      </c>
      <c r="M5893" s="63" t="s">
        <v>244</v>
      </c>
      <c r="N5893" s="63" t="s">
        <v>307</v>
      </c>
      <c r="O5893" s="63" t="s">
        <v>88</v>
      </c>
      <c r="P5893" s="63" t="s">
        <v>90</v>
      </c>
      <c r="Q5893" s="63" t="s">
        <v>92</v>
      </c>
    </row>
    <row r="5894" spans="1:17">
      <c r="A5894" s="63" t="s">
        <v>352</v>
      </c>
      <c r="B5894" s="63" t="s">
        <v>15</v>
      </c>
      <c r="D5894" s="390">
        <v>45292</v>
      </c>
      <c r="E5894" s="63">
        <v>1</v>
      </c>
      <c r="F5894" s="63">
        <v>2024</v>
      </c>
      <c r="G5894" s="391">
        <v>24.096385542168676</v>
      </c>
      <c r="H5894" s="391">
        <v>3.4872367136281217E-2</v>
      </c>
      <c r="I5894" s="391">
        <v>0.84029800328388482</v>
      </c>
      <c r="J5894" s="391">
        <v>0</v>
      </c>
      <c r="K5894" s="63" t="s">
        <v>352</v>
      </c>
      <c r="L5894" s="63" t="s">
        <v>86</v>
      </c>
      <c r="M5894" s="63" t="s">
        <v>244</v>
      </c>
      <c r="N5894" s="63" t="s">
        <v>307</v>
      </c>
      <c r="O5894" s="63" t="s">
        <v>88</v>
      </c>
      <c r="P5894" s="63" t="s">
        <v>90</v>
      </c>
      <c r="Q5894" s="63" t="s">
        <v>92</v>
      </c>
    </row>
    <row r="5895" spans="1:17">
      <c r="A5895" s="63" t="s">
        <v>352</v>
      </c>
      <c r="B5895" s="63" t="s">
        <v>15</v>
      </c>
      <c r="D5895" s="390">
        <v>45323</v>
      </c>
      <c r="E5895" s="63">
        <v>2</v>
      </c>
      <c r="F5895" s="63">
        <v>2024</v>
      </c>
      <c r="G5895" s="391">
        <v>24.096385542168676</v>
      </c>
      <c r="H5895" s="391">
        <v>8.2577765378713919E-2</v>
      </c>
      <c r="I5895" s="391">
        <v>1.989825671776239</v>
      </c>
      <c r="J5895" s="391">
        <v>0</v>
      </c>
      <c r="K5895" s="63" t="s">
        <v>352</v>
      </c>
      <c r="L5895" s="63" t="s">
        <v>86</v>
      </c>
      <c r="M5895" s="63" t="s">
        <v>244</v>
      </c>
      <c r="N5895" s="63" t="s">
        <v>307</v>
      </c>
      <c r="O5895" s="63" t="s">
        <v>88</v>
      </c>
      <c r="P5895" s="63" t="s">
        <v>90</v>
      </c>
      <c r="Q5895" s="63" t="s">
        <v>92</v>
      </c>
    </row>
    <row r="5896" spans="1:17">
      <c r="A5896" s="63" t="s">
        <v>352</v>
      </c>
      <c r="B5896" s="63" t="s">
        <v>15</v>
      </c>
      <c r="D5896" s="390">
        <v>45352</v>
      </c>
      <c r="E5896" s="63">
        <v>3</v>
      </c>
      <c r="F5896" s="63">
        <v>2024</v>
      </c>
      <c r="G5896" s="391">
        <v>24.096385542168676</v>
      </c>
      <c r="H5896" s="391">
        <v>8.2577765378713919E-2</v>
      </c>
      <c r="I5896" s="391">
        <v>1.989825671776239</v>
      </c>
      <c r="J5896" s="391">
        <v>0</v>
      </c>
      <c r="K5896" s="63" t="s">
        <v>352</v>
      </c>
      <c r="L5896" s="63" t="s">
        <v>86</v>
      </c>
      <c r="M5896" s="63" t="s">
        <v>244</v>
      </c>
      <c r="N5896" s="63" t="s">
        <v>307</v>
      </c>
      <c r="O5896" s="63" t="s">
        <v>88</v>
      </c>
      <c r="P5896" s="63" t="s">
        <v>90</v>
      </c>
      <c r="Q5896" s="63" t="s">
        <v>92</v>
      </c>
    </row>
    <row r="5897" spans="1:17">
      <c r="A5897" s="63" t="s">
        <v>352</v>
      </c>
      <c r="B5897" s="63" t="s">
        <v>15</v>
      </c>
      <c r="D5897" s="390">
        <v>45383</v>
      </c>
      <c r="E5897" s="63">
        <v>4</v>
      </c>
      <c r="F5897" s="63">
        <v>2024</v>
      </c>
      <c r="G5897" s="391">
        <v>24.096385542168676</v>
      </c>
      <c r="H5897" s="391">
        <v>8.3333333333333329E-2</v>
      </c>
      <c r="I5897" s="391">
        <v>2.0080321285140563</v>
      </c>
      <c r="J5897" s="391">
        <v>0</v>
      </c>
      <c r="K5897" s="63" t="s">
        <v>352</v>
      </c>
      <c r="L5897" s="63" t="s">
        <v>86</v>
      </c>
      <c r="M5897" s="63" t="s">
        <v>244</v>
      </c>
      <c r="N5897" s="63" t="s">
        <v>307</v>
      </c>
      <c r="O5897" s="63" t="s">
        <v>88</v>
      </c>
      <c r="P5897" s="63" t="s">
        <v>90</v>
      </c>
      <c r="Q5897" s="63" t="s">
        <v>92</v>
      </c>
    </row>
    <row r="5898" spans="1:17">
      <c r="A5898" s="63" t="s">
        <v>352</v>
      </c>
      <c r="B5898" s="63" t="s">
        <v>15</v>
      </c>
      <c r="D5898" s="390">
        <v>45413</v>
      </c>
      <c r="E5898" s="63">
        <v>5</v>
      </c>
      <c r="F5898" s="63">
        <v>2024</v>
      </c>
      <c r="G5898" s="391">
        <v>24.096385542168676</v>
      </c>
      <c r="H5898" s="391">
        <v>8.3333333333333329E-2</v>
      </c>
      <c r="I5898" s="391">
        <v>2.0080321285140563</v>
      </c>
      <c r="J5898" s="391">
        <v>0</v>
      </c>
      <c r="K5898" s="63" t="s">
        <v>352</v>
      </c>
      <c r="L5898" s="63" t="s">
        <v>86</v>
      </c>
      <c r="M5898" s="63" t="s">
        <v>244</v>
      </c>
      <c r="N5898" s="63" t="s">
        <v>307</v>
      </c>
      <c r="O5898" s="63" t="s">
        <v>88</v>
      </c>
      <c r="P5898" s="63" t="s">
        <v>90</v>
      </c>
      <c r="Q5898" s="63" t="s">
        <v>92</v>
      </c>
    </row>
    <row r="5899" spans="1:17">
      <c r="A5899" s="63" t="s">
        <v>352</v>
      </c>
      <c r="B5899" s="63" t="s">
        <v>15</v>
      </c>
      <c r="D5899" s="390">
        <v>45444</v>
      </c>
      <c r="E5899" s="63">
        <v>6</v>
      </c>
      <c r="F5899" s="63">
        <v>2024</v>
      </c>
      <c r="G5899" s="391">
        <v>24.096385542168676</v>
      </c>
      <c r="H5899" s="391">
        <v>8.3333333333333329E-2</v>
      </c>
      <c r="I5899" s="391">
        <v>2.0080321285140563</v>
      </c>
      <c r="J5899" s="391">
        <v>0</v>
      </c>
      <c r="K5899" s="63" t="s">
        <v>352</v>
      </c>
      <c r="L5899" s="63" t="s">
        <v>86</v>
      </c>
      <c r="M5899" s="63" t="s">
        <v>244</v>
      </c>
      <c r="N5899" s="63" t="s">
        <v>307</v>
      </c>
      <c r="O5899" s="63" t="s">
        <v>88</v>
      </c>
      <c r="P5899" s="63" t="s">
        <v>90</v>
      </c>
      <c r="Q5899" s="63" t="s">
        <v>92</v>
      </c>
    </row>
    <row r="5900" spans="1:17">
      <c r="A5900" s="63" t="s">
        <v>352</v>
      </c>
      <c r="B5900" s="63" t="s">
        <v>15</v>
      </c>
      <c r="D5900" s="390">
        <v>45474</v>
      </c>
      <c r="E5900" s="63">
        <v>7</v>
      </c>
      <c r="F5900" s="63">
        <v>2024</v>
      </c>
      <c r="G5900" s="391">
        <v>24.096385542168676</v>
      </c>
      <c r="H5900" s="391">
        <v>8.3333333333333329E-2</v>
      </c>
      <c r="I5900" s="391">
        <v>2.0080321285140563</v>
      </c>
      <c r="J5900" s="391">
        <v>0</v>
      </c>
      <c r="K5900" s="63" t="s">
        <v>352</v>
      </c>
      <c r="L5900" s="63" t="s">
        <v>86</v>
      </c>
      <c r="M5900" s="63" t="s">
        <v>244</v>
      </c>
      <c r="N5900" s="63" t="s">
        <v>307</v>
      </c>
      <c r="O5900" s="63" t="s">
        <v>88</v>
      </c>
      <c r="P5900" s="63" t="s">
        <v>90</v>
      </c>
      <c r="Q5900" s="63" t="s">
        <v>92</v>
      </c>
    </row>
    <row r="5901" spans="1:17">
      <c r="A5901" s="63" t="s">
        <v>352</v>
      </c>
      <c r="B5901" s="63" t="s">
        <v>15</v>
      </c>
      <c r="D5901" s="390">
        <v>45505</v>
      </c>
      <c r="E5901" s="63">
        <v>8</v>
      </c>
      <c r="F5901" s="63">
        <v>2024</v>
      </c>
      <c r="G5901" s="391">
        <v>24.096385542168676</v>
      </c>
      <c r="H5901" s="391">
        <v>8.3333333333333329E-2</v>
      </c>
      <c r="I5901" s="391">
        <v>2.0080321285140563</v>
      </c>
      <c r="J5901" s="391">
        <v>0</v>
      </c>
      <c r="K5901" s="63" t="s">
        <v>352</v>
      </c>
      <c r="L5901" s="63" t="s">
        <v>86</v>
      </c>
      <c r="M5901" s="63" t="s">
        <v>244</v>
      </c>
      <c r="N5901" s="63" t="s">
        <v>307</v>
      </c>
      <c r="O5901" s="63" t="s">
        <v>88</v>
      </c>
      <c r="P5901" s="63" t="s">
        <v>90</v>
      </c>
      <c r="Q5901" s="63" t="s">
        <v>92</v>
      </c>
    </row>
    <row r="5902" spans="1:17">
      <c r="A5902" s="63" t="s">
        <v>352</v>
      </c>
      <c r="B5902" s="63" t="s">
        <v>15</v>
      </c>
      <c r="D5902" s="390">
        <v>45536</v>
      </c>
      <c r="E5902" s="63">
        <v>9</v>
      </c>
      <c r="F5902" s="63">
        <v>2024</v>
      </c>
      <c r="G5902" s="391">
        <v>24.096385542168676</v>
      </c>
      <c r="H5902" s="391">
        <v>8.3333333333333329E-2</v>
      </c>
      <c r="J5902" s="391">
        <v>0</v>
      </c>
      <c r="K5902" s="63" t="s">
        <v>352</v>
      </c>
      <c r="L5902" s="63" t="s">
        <v>86</v>
      </c>
      <c r="M5902" s="63" t="s">
        <v>244</v>
      </c>
      <c r="N5902" s="63" t="s">
        <v>307</v>
      </c>
      <c r="O5902" s="63" t="s">
        <v>88</v>
      </c>
      <c r="P5902" s="63" t="s">
        <v>90</v>
      </c>
      <c r="Q5902" s="63" t="s">
        <v>92</v>
      </c>
    </row>
    <row r="5903" spans="1:17">
      <c r="A5903" s="63" t="s">
        <v>352</v>
      </c>
      <c r="B5903" s="63" t="s">
        <v>15</v>
      </c>
      <c r="D5903" s="390">
        <v>45566</v>
      </c>
      <c r="E5903" s="63">
        <v>10</v>
      </c>
      <c r="F5903" s="63">
        <v>2024</v>
      </c>
      <c r="G5903" s="391">
        <v>24.096385542168676</v>
      </c>
      <c r="H5903" s="391">
        <v>9.9999999999999992E-2</v>
      </c>
      <c r="J5903" s="391">
        <v>0</v>
      </c>
      <c r="K5903" s="63" t="s">
        <v>352</v>
      </c>
      <c r="L5903" s="63" t="s">
        <v>86</v>
      </c>
      <c r="M5903" s="63" t="s">
        <v>244</v>
      </c>
      <c r="N5903" s="63" t="s">
        <v>307</v>
      </c>
      <c r="O5903" s="63" t="s">
        <v>88</v>
      </c>
      <c r="P5903" s="63" t="s">
        <v>90</v>
      </c>
      <c r="Q5903" s="63" t="s">
        <v>92</v>
      </c>
    </row>
    <row r="5904" spans="1:17">
      <c r="A5904" s="63" t="s">
        <v>352</v>
      </c>
      <c r="B5904" s="63" t="s">
        <v>15</v>
      </c>
      <c r="D5904" s="390">
        <v>45597</v>
      </c>
      <c r="E5904" s="63">
        <v>11</v>
      </c>
      <c r="F5904" s="63">
        <v>2024</v>
      </c>
      <c r="G5904" s="391">
        <v>24.096385542168676</v>
      </c>
      <c r="H5904" s="391">
        <v>9.9999999999999992E-2</v>
      </c>
      <c r="J5904" s="391">
        <v>0</v>
      </c>
      <c r="K5904" s="63" t="s">
        <v>352</v>
      </c>
      <c r="L5904" s="63" t="s">
        <v>86</v>
      </c>
      <c r="M5904" s="63" t="s">
        <v>244</v>
      </c>
      <c r="N5904" s="63" t="s">
        <v>307</v>
      </c>
      <c r="O5904" s="63" t="s">
        <v>88</v>
      </c>
      <c r="P5904" s="63" t="s">
        <v>90</v>
      </c>
      <c r="Q5904" s="63" t="s">
        <v>92</v>
      </c>
    </row>
    <row r="5905" spans="1:17">
      <c r="A5905" s="63" t="s">
        <v>352</v>
      </c>
      <c r="B5905" s="63" t="s">
        <v>15</v>
      </c>
      <c r="D5905" s="390">
        <v>45627</v>
      </c>
      <c r="E5905" s="63">
        <v>12</v>
      </c>
      <c r="F5905" s="63">
        <v>2024</v>
      </c>
      <c r="G5905" s="391">
        <v>24.096385542168676</v>
      </c>
      <c r="H5905" s="391">
        <v>9.9999999999999992E-2</v>
      </c>
      <c r="J5905" s="391">
        <v>0</v>
      </c>
      <c r="K5905" s="63" t="s">
        <v>352</v>
      </c>
      <c r="L5905" s="63" t="s">
        <v>86</v>
      </c>
      <c r="M5905" s="63" t="s">
        <v>244</v>
      </c>
      <c r="N5905" s="63" t="s">
        <v>307</v>
      </c>
      <c r="O5905" s="63" t="s">
        <v>88</v>
      </c>
      <c r="P5905" s="63" t="s">
        <v>90</v>
      </c>
      <c r="Q5905" s="63" t="s">
        <v>92</v>
      </c>
    </row>
    <row r="5906" spans="1:17">
      <c r="A5906" s="63" t="s">
        <v>352</v>
      </c>
      <c r="B5906" s="63" t="s">
        <v>16</v>
      </c>
      <c r="D5906" s="390">
        <v>45292</v>
      </c>
      <c r="E5906" s="63">
        <v>1</v>
      </c>
      <c r="F5906" s="63">
        <v>2024</v>
      </c>
      <c r="G5906" s="391">
        <v>36.144578313253014</v>
      </c>
      <c r="H5906" s="391">
        <v>3.4872367136281217E-2</v>
      </c>
      <c r="I5906" s="391">
        <v>1.2604470049258272</v>
      </c>
      <c r="J5906" s="391">
        <v>0</v>
      </c>
      <c r="K5906" s="63" t="s">
        <v>352</v>
      </c>
      <c r="L5906" s="63" t="s">
        <v>86</v>
      </c>
      <c r="M5906" s="63" t="s">
        <v>244</v>
      </c>
      <c r="N5906" s="63" t="s">
        <v>307</v>
      </c>
      <c r="O5906" s="63" t="s">
        <v>88</v>
      </c>
      <c r="P5906" s="63" t="s">
        <v>90</v>
      </c>
      <c r="Q5906" s="63" t="s">
        <v>92</v>
      </c>
    </row>
    <row r="5907" spans="1:17">
      <c r="A5907" s="63" t="s">
        <v>352</v>
      </c>
      <c r="B5907" s="63" t="s">
        <v>16</v>
      </c>
      <c r="D5907" s="390">
        <v>45323</v>
      </c>
      <c r="E5907" s="63">
        <v>2</v>
      </c>
      <c r="F5907" s="63">
        <v>2024</v>
      </c>
      <c r="G5907" s="391">
        <v>36.144578313253014</v>
      </c>
      <c r="H5907" s="391">
        <v>8.2577765378713919E-2</v>
      </c>
      <c r="I5907" s="391">
        <v>2.9847385076643587</v>
      </c>
      <c r="J5907" s="391">
        <v>0</v>
      </c>
      <c r="K5907" s="63" t="s">
        <v>352</v>
      </c>
      <c r="L5907" s="63" t="s">
        <v>86</v>
      </c>
      <c r="M5907" s="63" t="s">
        <v>244</v>
      </c>
      <c r="N5907" s="63" t="s">
        <v>307</v>
      </c>
      <c r="O5907" s="63" t="s">
        <v>88</v>
      </c>
      <c r="P5907" s="63" t="s">
        <v>90</v>
      </c>
      <c r="Q5907" s="63" t="s">
        <v>92</v>
      </c>
    </row>
    <row r="5908" spans="1:17">
      <c r="A5908" s="63" t="s">
        <v>352</v>
      </c>
      <c r="B5908" s="63" t="s">
        <v>16</v>
      </c>
      <c r="D5908" s="390">
        <v>45352</v>
      </c>
      <c r="E5908" s="63">
        <v>3</v>
      </c>
      <c r="F5908" s="63">
        <v>2024</v>
      </c>
      <c r="G5908" s="391">
        <v>36.144578313253014</v>
      </c>
      <c r="H5908" s="391">
        <v>8.2577765378713919E-2</v>
      </c>
      <c r="I5908" s="391">
        <v>2.9847385076643587</v>
      </c>
      <c r="J5908" s="391">
        <v>0</v>
      </c>
      <c r="K5908" s="63" t="s">
        <v>352</v>
      </c>
      <c r="L5908" s="63" t="s">
        <v>86</v>
      </c>
      <c r="M5908" s="63" t="s">
        <v>244</v>
      </c>
      <c r="N5908" s="63" t="s">
        <v>307</v>
      </c>
      <c r="O5908" s="63" t="s">
        <v>88</v>
      </c>
      <c r="P5908" s="63" t="s">
        <v>90</v>
      </c>
      <c r="Q5908" s="63" t="s">
        <v>92</v>
      </c>
    </row>
    <row r="5909" spans="1:17">
      <c r="A5909" s="63" t="s">
        <v>352</v>
      </c>
      <c r="B5909" s="63" t="s">
        <v>16</v>
      </c>
      <c r="D5909" s="390">
        <v>45383</v>
      </c>
      <c r="E5909" s="63">
        <v>4</v>
      </c>
      <c r="F5909" s="63">
        <v>2024</v>
      </c>
      <c r="G5909" s="391">
        <v>36.144578313253014</v>
      </c>
      <c r="H5909" s="391">
        <v>8.3333333333333329E-2</v>
      </c>
      <c r="I5909" s="391">
        <v>3.0120481927710845</v>
      </c>
      <c r="J5909" s="391">
        <v>0</v>
      </c>
      <c r="K5909" s="63" t="s">
        <v>352</v>
      </c>
      <c r="L5909" s="63" t="s">
        <v>86</v>
      </c>
      <c r="M5909" s="63" t="s">
        <v>244</v>
      </c>
      <c r="N5909" s="63" t="s">
        <v>307</v>
      </c>
      <c r="O5909" s="63" t="s">
        <v>88</v>
      </c>
      <c r="P5909" s="63" t="s">
        <v>90</v>
      </c>
      <c r="Q5909" s="63" t="s">
        <v>92</v>
      </c>
    </row>
    <row r="5910" spans="1:17">
      <c r="A5910" s="63" t="s">
        <v>352</v>
      </c>
      <c r="B5910" s="63" t="s">
        <v>16</v>
      </c>
      <c r="D5910" s="390">
        <v>45413</v>
      </c>
      <c r="E5910" s="63">
        <v>5</v>
      </c>
      <c r="F5910" s="63">
        <v>2024</v>
      </c>
      <c r="G5910" s="391">
        <v>36.144578313253014</v>
      </c>
      <c r="H5910" s="391">
        <v>8.3333333333333329E-2</v>
      </c>
      <c r="I5910" s="391">
        <v>3.0120481927710845</v>
      </c>
      <c r="J5910" s="391">
        <v>0</v>
      </c>
      <c r="K5910" s="63" t="s">
        <v>352</v>
      </c>
      <c r="L5910" s="63" t="s">
        <v>86</v>
      </c>
      <c r="M5910" s="63" t="s">
        <v>244</v>
      </c>
      <c r="N5910" s="63" t="s">
        <v>307</v>
      </c>
      <c r="O5910" s="63" t="s">
        <v>88</v>
      </c>
      <c r="P5910" s="63" t="s">
        <v>90</v>
      </c>
      <c r="Q5910" s="63" t="s">
        <v>92</v>
      </c>
    </row>
    <row r="5911" spans="1:17">
      <c r="A5911" s="63" t="s">
        <v>352</v>
      </c>
      <c r="B5911" s="63" t="s">
        <v>16</v>
      </c>
      <c r="D5911" s="390">
        <v>45444</v>
      </c>
      <c r="E5911" s="63">
        <v>6</v>
      </c>
      <c r="F5911" s="63">
        <v>2024</v>
      </c>
      <c r="G5911" s="391">
        <v>36.144578313253014</v>
      </c>
      <c r="H5911" s="391">
        <v>8.3333333333333329E-2</v>
      </c>
      <c r="I5911" s="391">
        <v>3.0120481927710845</v>
      </c>
      <c r="J5911" s="391">
        <v>0</v>
      </c>
      <c r="K5911" s="63" t="s">
        <v>352</v>
      </c>
      <c r="L5911" s="63" t="s">
        <v>86</v>
      </c>
      <c r="M5911" s="63" t="s">
        <v>244</v>
      </c>
      <c r="N5911" s="63" t="s">
        <v>307</v>
      </c>
      <c r="O5911" s="63" t="s">
        <v>88</v>
      </c>
      <c r="P5911" s="63" t="s">
        <v>90</v>
      </c>
      <c r="Q5911" s="63" t="s">
        <v>92</v>
      </c>
    </row>
    <row r="5912" spans="1:17">
      <c r="A5912" s="63" t="s">
        <v>352</v>
      </c>
      <c r="B5912" s="63" t="s">
        <v>16</v>
      </c>
      <c r="D5912" s="390">
        <v>45474</v>
      </c>
      <c r="E5912" s="63">
        <v>7</v>
      </c>
      <c r="F5912" s="63">
        <v>2024</v>
      </c>
      <c r="G5912" s="391">
        <v>36.144578313253014</v>
      </c>
      <c r="H5912" s="391">
        <v>8.3333333333333329E-2</v>
      </c>
      <c r="I5912" s="391">
        <v>3.0120481927710845</v>
      </c>
      <c r="J5912" s="391">
        <v>0</v>
      </c>
      <c r="K5912" s="63" t="s">
        <v>352</v>
      </c>
      <c r="L5912" s="63" t="s">
        <v>86</v>
      </c>
      <c r="M5912" s="63" t="s">
        <v>244</v>
      </c>
      <c r="N5912" s="63" t="s">
        <v>307</v>
      </c>
      <c r="O5912" s="63" t="s">
        <v>88</v>
      </c>
      <c r="P5912" s="63" t="s">
        <v>90</v>
      </c>
      <c r="Q5912" s="63" t="s">
        <v>92</v>
      </c>
    </row>
    <row r="5913" spans="1:17">
      <c r="A5913" s="63" t="s">
        <v>352</v>
      </c>
      <c r="B5913" s="63" t="s">
        <v>16</v>
      </c>
      <c r="D5913" s="390">
        <v>45505</v>
      </c>
      <c r="E5913" s="63">
        <v>8</v>
      </c>
      <c r="F5913" s="63">
        <v>2024</v>
      </c>
      <c r="G5913" s="391">
        <v>36.144578313253014</v>
      </c>
      <c r="H5913" s="391">
        <v>8.3333333333333329E-2</v>
      </c>
      <c r="I5913" s="391">
        <v>3.0120481927710845</v>
      </c>
      <c r="J5913" s="391">
        <v>0</v>
      </c>
      <c r="K5913" s="63" t="s">
        <v>352</v>
      </c>
      <c r="L5913" s="63" t="s">
        <v>86</v>
      </c>
      <c r="M5913" s="63" t="s">
        <v>244</v>
      </c>
      <c r="N5913" s="63" t="s">
        <v>307</v>
      </c>
      <c r="O5913" s="63" t="s">
        <v>88</v>
      </c>
      <c r="P5913" s="63" t="s">
        <v>90</v>
      </c>
      <c r="Q5913" s="63" t="s">
        <v>92</v>
      </c>
    </row>
    <row r="5914" spans="1:17">
      <c r="A5914" s="63" t="s">
        <v>352</v>
      </c>
      <c r="B5914" s="63" t="s">
        <v>16</v>
      </c>
      <c r="D5914" s="390">
        <v>45536</v>
      </c>
      <c r="E5914" s="63">
        <v>9</v>
      </c>
      <c r="F5914" s="63">
        <v>2024</v>
      </c>
      <c r="G5914" s="391">
        <v>36.144578313253014</v>
      </c>
      <c r="H5914" s="391">
        <v>8.3333333333333329E-2</v>
      </c>
      <c r="J5914" s="391">
        <v>0</v>
      </c>
      <c r="K5914" s="63" t="s">
        <v>352</v>
      </c>
      <c r="L5914" s="63" t="s">
        <v>86</v>
      </c>
      <c r="M5914" s="63" t="s">
        <v>244</v>
      </c>
      <c r="N5914" s="63" t="s">
        <v>307</v>
      </c>
      <c r="O5914" s="63" t="s">
        <v>88</v>
      </c>
      <c r="P5914" s="63" t="s">
        <v>90</v>
      </c>
      <c r="Q5914" s="63" t="s">
        <v>92</v>
      </c>
    </row>
    <row r="5915" spans="1:17">
      <c r="A5915" s="63" t="s">
        <v>352</v>
      </c>
      <c r="B5915" s="63" t="s">
        <v>16</v>
      </c>
      <c r="D5915" s="390">
        <v>45566</v>
      </c>
      <c r="E5915" s="63">
        <v>10</v>
      </c>
      <c r="F5915" s="63">
        <v>2024</v>
      </c>
      <c r="G5915" s="391">
        <v>36.144578313253014</v>
      </c>
      <c r="H5915" s="391">
        <v>9.9999999999999992E-2</v>
      </c>
      <c r="J5915" s="391">
        <v>0</v>
      </c>
      <c r="K5915" s="63" t="s">
        <v>352</v>
      </c>
      <c r="L5915" s="63" t="s">
        <v>86</v>
      </c>
      <c r="M5915" s="63" t="s">
        <v>244</v>
      </c>
      <c r="N5915" s="63" t="s">
        <v>307</v>
      </c>
      <c r="O5915" s="63" t="s">
        <v>88</v>
      </c>
      <c r="P5915" s="63" t="s">
        <v>90</v>
      </c>
      <c r="Q5915" s="63" t="s">
        <v>92</v>
      </c>
    </row>
    <row r="5916" spans="1:17">
      <c r="A5916" s="63" t="s">
        <v>352</v>
      </c>
      <c r="B5916" s="63" t="s">
        <v>16</v>
      </c>
      <c r="D5916" s="390">
        <v>45597</v>
      </c>
      <c r="E5916" s="63">
        <v>11</v>
      </c>
      <c r="F5916" s="63">
        <v>2024</v>
      </c>
      <c r="G5916" s="391">
        <v>36.144578313253014</v>
      </c>
      <c r="H5916" s="391">
        <v>9.9999999999999992E-2</v>
      </c>
      <c r="J5916" s="391">
        <v>0</v>
      </c>
      <c r="K5916" s="63" t="s">
        <v>352</v>
      </c>
      <c r="L5916" s="63" t="s">
        <v>86</v>
      </c>
      <c r="M5916" s="63" t="s">
        <v>244</v>
      </c>
      <c r="N5916" s="63" t="s">
        <v>307</v>
      </c>
      <c r="O5916" s="63" t="s">
        <v>88</v>
      </c>
      <c r="P5916" s="63" t="s">
        <v>90</v>
      </c>
      <c r="Q5916" s="63" t="s">
        <v>92</v>
      </c>
    </row>
    <row r="5917" spans="1:17">
      <c r="A5917" s="63" t="s">
        <v>352</v>
      </c>
      <c r="B5917" s="63" t="s">
        <v>16</v>
      </c>
      <c r="D5917" s="390">
        <v>45627</v>
      </c>
      <c r="E5917" s="63">
        <v>12</v>
      </c>
      <c r="F5917" s="63">
        <v>2024</v>
      </c>
      <c r="G5917" s="391">
        <v>36.144578313253014</v>
      </c>
      <c r="H5917" s="391">
        <v>9.9999999999999992E-2</v>
      </c>
      <c r="J5917" s="391">
        <v>0</v>
      </c>
      <c r="K5917" s="63" t="s">
        <v>352</v>
      </c>
      <c r="L5917" s="63" t="s">
        <v>86</v>
      </c>
      <c r="M5917" s="63" t="s">
        <v>244</v>
      </c>
      <c r="N5917" s="63" t="s">
        <v>307</v>
      </c>
      <c r="O5917" s="63" t="s">
        <v>88</v>
      </c>
      <c r="P5917" s="63" t="s">
        <v>90</v>
      </c>
      <c r="Q5917" s="63" t="s">
        <v>92</v>
      </c>
    </row>
    <row r="5918" spans="1:17">
      <c r="A5918" s="63" t="s">
        <v>352</v>
      </c>
      <c r="B5918" s="63" t="s">
        <v>17</v>
      </c>
      <c r="D5918" s="390">
        <v>45292</v>
      </c>
      <c r="E5918" s="63">
        <v>1</v>
      </c>
      <c r="F5918" s="63">
        <v>2024</v>
      </c>
      <c r="G5918" s="391">
        <v>0</v>
      </c>
      <c r="H5918" s="391">
        <v>3.4872367136281217E-2</v>
      </c>
      <c r="I5918" s="391">
        <v>0</v>
      </c>
      <c r="J5918" s="391">
        <v>0</v>
      </c>
      <c r="K5918" s="63" t="s">
        <v>352</v>
      </c>
      <c r="L5918" s="63" t="s">
        <v>86</v>
      </c>
      <c r="M5918" s="63" t="s">
        <v>244</v>
      </c>
      <c r="N5918" s="63" t="s">
        <v>307</v>
      </c>
      <c r="O5918" s="63" t="s">
        <v>88</v>
      </c>
      <c r="P5918" s="63" t="s">
        <v>90</v>
      </c>
      <c r="Q5918" s="63" t="s">
        <v>92</v>
      </c>
    </row>
    <row r="5919" spans="1:17">
      <c r="A5919" s="63" t="s">
        <v>352</v>
      </c>
      <c r="B5919" s="63" t="s">
        <v>17</v>
      </c>
      <c r="D5919" s="390">
        <v>45323</v>
      </c>
      <c r="E5919" s="63">
        <v>2</v>
      </c>
      <c r="F5919" s="63">
        <v>2024</v>
      </c>
      <c r="G5919" s="391">
        <v>0</v>
      </c>
      <c r="H5919" s="391">
        <v>8.2577765378713919E-2</v>
      </c>
      <c r="I5919" s="391">
        <v>0</v>
      </c>
      <c r="J5919" s="391">
        <v>0</v>
      </c>
      <c r="K5919" s="63" t="s">
        <v>352</v>
      </c>
      <c r="L5919" s="63" t="s">
        <v>86</v>
      </c>
      <c r="M5919" s="63" t="s">
        <v>244</v>
      </c>
      <c r="N5919" s="63" t="s">
        <v>307</v>
      </c>
      <c r="O5919" s="63" t="s">
        <v>88</v>
      </c>
      <c r="P5919" s="63" t="s">
        <v>90</v>
      </c>
      <c r="Q5919" s="63" t="s">
        <v>92</v>
      </c>
    </row>
    <row r="5920" spans="1:17">
      <c r="A5920" s="63" t="s">
        <v>352</v>
      </c>
      <c r="B5920" s="63" t="s">
        <v>17</v>
      </c>
      <c r="D5920" s="390">
        <v>45352</v>
      </c>
      <c r="E5920" s="63">
        <v>3</v>
      </c>
      <c r="F5920" s="63">
        <v>2024</v>
      </c>
      <c r="G5920" s="391">
        <v>0</v>
      </c>
      <c r="H5920" s="391">
        <v>8.2577765378713919E-2</v>
      </c>
      <c r="I5920" s="391">
        <v>0</v>
      </c>
      <c r="J5920" s="391">
        <v>0</v>
      </c>
      <c r="K5920" s="63" t="s">
        <v>352</v>
      </c>
      <c r="L5920" s="63" t="s">
        <v>86</v>
      </c>
      <c r="M5920" s="63" t="s">
        <v>244</v>
      </c>
      <c r="N5920" s="63" t="s">
        <v>307</v>
      </c>
      <c r="O5920" s="63" t="s">
        <v>88</v>
      </c>
      <c r="P5920" s="63" t="s">
        <v>90</v>
      </c>
      <c r="Q5920" s="63" t="s">
        <v>92</v>
      </c>
    </row>
    <row r="5921" spans="1:17">
      <c r="A5921" s="63" t="s">
        <v>352</v>
      </c>
      <c r="B5921" s="63" t="s">
        <v>17</v>
      </c>
      <c r="D5921" s="390">
        <v>45383</v>
      </c>
      <c r="E5921" s="63">
        <v>4</v>
      </c>
      <c r="F5921" s="63">
        <v>2024</v>
      </c>
      <c r="G5921" s="391">
        <v>0</v>
      </c>
      <c r="H5921" s="391">
        <v>8.3333333333333329E-2</v>
      </c>
      <c r="I5921" s="391">
        <v>0</v>
      </c>
      <c r="J5921" s="391">
        <v>0</v>
      </c>
      <c r="K5921" s="63" t="s">
        <v>352</v>
      </c>
      <c r="L5921" s="63" t="s">
        <v>86</v>
      </c>
      <c r="M5921" s="63" t="s">
        <v>244</v>
      </c>
      <c r="N5921" s="63" t="s">
        <v>307</v>
      </c>
      <c r="O5921" s="63" t="s">
        <v>88</v>
      </c>
      <c r="P5921" s="63" t="s">
        <v>90</v>
      </c>
      <c r="Q5921" s="63" t="s">
        <v>92</v>
      </c>
    </row>
    <row r="5922" spans="1:17">
      <c r="A5922" s="63" t="s">
        <v>352</v>
      </c>
      <c r="B5922" s="63" t="s">
        <v>17</v>
      </c>
      <c r="D5922" s="390">
        <v>45413</v>
      </c>
      <c r="E5922" s="63">
        <v>5</v>
      </c>
      <c r="F5922" s="63">
        <v>2024</v>
      </c>
      <c r="G5922" s="391">
        <v>0</v>
      </c>
      <c r="H5922" s="391">
        <v>8.3333333333333329E-2</v>
      </c>
      <c r="I5922" s="391">
        <v>0</v>
      </c>
      <c r="J5922" s="391">
        <v>0</v>
      </c>
      <c r="K5922" s="63" t="s">
        <v>352</v>
      </c>
      <c r="L5922" s="63" t="s">
        <v>86</v>
      </c>
      <c r="M5922" s="63" t="s">
        <v>244</v>
      </c>
      <c r="N5922" s="63" t="s">
        <v>307</v>
      </c>
      <c r="O5922" s="63" t="s">
        <v>88</v>
      </c>
      <c r="P5922" s="63" t="s">
        <v>90</v>
      </c>
      <c r="Q5922" s="63" t="s">
        <v>92</v>
      </c>
    </row>
    <row r="5923" spans="1:17">
      <c r="A5923" s="63" t="s">
        <v>352</v>
      </c>
      <c r="B5923" s="63" t="s">
        <v>17</v>
      </c>
      <c r="D5923" s="390">
        <v>45444</v>
      </c>
      <c r="E5923" s="63">
        <v>6</v>
      </c>
      <c r="F5923" s="63">
        <v>2024</v>
      </c>
      <c r="G5923" s="391">
        <v>0</v>
      </c>
      <c r="H5923" s="391">
        <v>8.3333333333333329E-2</v>
      </c>
      <c r="I5923" s="391">
        <v>0</v>
      </c>
      <c r="J5923" s="391">
        <v>0</v>
      </c>
      <c r="K5923" s="63" t="s">
        <v>352</v>
      </c>
      <c r="L5923" s="63" t="s">
        <v>86</v>
      </c>
      <c r="M5923" s="63" t="s">
        <v>244</v>
      </c>
      <c r="N5923" s="63" t="s">
        <v>307</v>
      </c>
      <c r="O5923" s="63" t="s">
        <v>88</v>
      </c>
      <c r="P5923" s="63" t="s">
        <v>90</v>
      </c>
      <c r="Q5923" s="63" t="s">
        <v>92</v>
      </c>
    </row>
    <row r="5924" spans="1:17">
      <c r="A5924" s="63" t="s">
        <v>352</v>
      </c>
      <c r="B5924" s="63" t="s">
        <v>17</v>
      </c>
      <c r="D5924" s="390">
        <v>45474</v>
      </c>
      <c r="E5924" s="63">
        <v>7</v>
      </c>
      <c r="F5924" s="63">
        <v>2024</v>
      </c>
      <c r="G5924" s="391">
        <v>0</v>
      </c>
      <c r="H5924" s="391">
        <v>8.3333333333333329E-2</v>
      </c>
      <c r="I5924" s="391">
        <v>0</v>
      </c>
      <c r="J5924" s="391">
        <v>0</v>
      </c>
      <c r="K5924" s="63" t="s">
        <v>352</v>
      </c>
      <c r="L5924" s="63" t="s">
        <v>86</v>
      </c>
      <c r="M5924" s="63" t="s">
        <v>244</v>
      </c>
      <c r="N5924" s="63" t="s">
        <v>307</v>
      </c>
      <c r="O5924" s="63" t="s">
        <v>88</v>
      </c>
      <c r="P5924" s="63" t="s">
        <v>90</v>
      </c>
      <c r="Q5924" s="63" t="s">
        <v>92</v>
      </c>
    </row>
    <row r="5925" spans="1:17">
      <c r="A5925" s="63" t="s">
        <v>352</v>
      </c>
      <c r="B5925" s="63" t="s">
        <v>17</v>
      </c>
      <c r="D5925" s="390">
        <v>45505</v>
      </c>
      <c r="E5925" s="63">
        <v>8</v>
      </c>
      <c r="F5925" s="63">
        <v>2024</v>
      </c>
      <c r="G5925" s="391">
        <v>0</v>
      </c>
      <c r="H5925" s="391">
        <v>8.3333333333333329E-2</v>
      </c>
      <c r="I5925" s="391">
        <v>0</v>
      </c>
      <c r="J5925" s="391">
        <v>0</v>
      </c>
      <c r="K5925" s="63" t="s">
        <v>352</v>
      </c>
      <c r="L5925" s="63" t="s">
        <v>86</v>
      </c>
      <c r="M5925" s="63" t="s">
        <v>244</v>
      </c>
      <c r="N5925" s="63" t="s">
        <v>307</v>
      </c>
      <c r="O5925" s="63" t="s">
        <v>88</v>
      </c>
      <c r="P5925" s="63" t="s">
        <v>90</v>
      </c>
      <c r="Q5925" s="63" t="s">
        <v>92</v>
      </c>
    </row>
    <row r="5926" spans="1:17">
      <c r="A5926" s="63" t="s">
        <v>352</v>
      </c>
      <c r="B5926" s="63" t="s">
        <v>17</v>
      </c>
      <c r="D5926" s="390">
        <v>45536</v>
      </c>
      <c r="E5926" s="63">
        <v>9</v>
      </c>
      <c r="F5926" s="63">
        <v>2024</v>
      </c>
      <c r="G5926" s="391">
        <v>0</v>
      </c>
      <c r="H5926" s="391">
        <v>8.3333333333333329E-2</v>
      </c>
      <c r="J5926" s="391">
        <v>0</v>
      </c>
      <c r="K5926" s="63" t="s">
        <v>352</v>
      </c>
      <c r="L5926" s="63" t="s">
        <v>86</v>
      </c>
      <c r="M5926" s="63" t="s">
        <v>244</v>
      </c>
      <c r="N5926" s="63" t="s">
        <v>307</v>
      </c>
      <c r="O5926" s="63" t="s">
        <v>88</v>
      </c>
      <c r="P5926" s="63" t="s">
        <v>90</v>
      </c>
      <c r="Q5926" s="63" t="s">
        <v>92</v>
      </c>
    </row>
    <row r="5927" spans="1:17">
      <c r="A5927" s="63" t="s">
        <v>352</v>
      </c>
      <c r="B5927" s="63" t="s">
        <v>17</v>
      </c>
      <c r="D5927" s="390">
        <v>45566</v>
      </c>
      <c r="E5927" s="63">
        <v>10</v>
      </c>
      <c r="F5927" s="63">
        <v>2024</v>
      </c>
      <c r="G5927" s="391">
        <v>0</v>
      </c>
      <c r="H5927" s="391">
        <v>9.9999999999999992E-2</v>
      </c>
      <c r="J5927" s="391">
        <v>0</v>
      </c>
      <c r="K5927" s="63" t="s">
        <v>352</v>
      </c>
      <c r="L5927" s="63" t="s">
        <v>86</v>
      </c>
      <c r="M5927" s="63" t="s">
        <v>244</v>
      </c>
      <c r="N5927" s="63" t="s">
        <v>307</v>
      </c>
      <c r="O5927" s="63" t="s">
        <v>88</v>
      </c>
      <c r="P5927" s="63" t="s">
        <v>90</v>
      </c>
      <c r="Q5927" s="63" t="s">
        <v>92</v>
      </c>
    </row>
    <row r="5928" spans="1:17">
      <c r="A5928" s="63" t="s">
        <v>352</v>
      </c>
      <c r="B5928" s="63" t="s">
        <v>17</v>
      </c>
      <c r="D5928" s="390">
        <v>45597</v>
      </c>
      <c r="E5928" s="63">
        <v>11</v>
      </c>
      <c r="F5928" s="63">
        <v>2024</v>
      </c>
      <c r="G5928" s="391">
        <v>0</v>
      </c>
      <c r="H5928" s="391">
        <v>9.9999999999999992E-2</v>
      </c>
      <c r="J5928" s="391">
        <v>0</v>
      </c>
      <c r="K5928" s="63" t="s">
        <v>352</v>
      </c>
      <c r="L5928" s="63" t="s">
        <v>86</v>
      </c>
      <c r="M5928" s="63" t="s">
        <v>244</v>
      </c>
      <c r="N5928" s="63" t="s">
        <v>307</v>
      </c>
      <c r="O5928" s="63" t="s">
        <v>88</v>
      </c>
      <c r="P5928" s="63" t="s">
        <v>90</v>
      </c>
      <c r="Q5928" s="63" t="s">
        <v>92</v>
      </c>
    </row>
    <row r="5929" spans="1:17">
      <c r="A5929" s="63" t="s">
        <v>352</v>
      </c>
      <c r="B5929" s="63" t="s">
        <v>17</v>
      </c>
      <c r="D5929" s="390">
        <v>45627</v>
      </c>
      <c r="E5929" s="63">
        <v>12</v>
      </c>
      <c r="F5929" s="63">
        <v>2024</v>
      </c>
      <c r="G5929" s="391">
        <v>0</v>
      </c>
      <c r="H5929" s="391">
        <v>9.9999999999999992E-2</v>
      </c>
      <c r="J5929" s="391">
        <v>0</v>
      </c>
      <c r="K5929" s="63" t="s">
        <v>352</v>
      </c>
      <c r="L5929" s="63" t="s">
        <v>86</v>
      </c>
      <c r="M5929" s="63" t="s">
        <v>244</v>
      </c>
      <c r="N5929" s="63" t="s">
        <v>307</v>
      </c>
      <c r="O5929" s="63" t="s">
        <v>88</v>
      </c>
      <c r="P5929" s="63" t="s">
        <v>90</v>
      </c>
      <c r="Q5929" s="63" t="s">
        <v>92</v>
      </c>
    </row>
    <row r="5930" spans="1:17">
      <c r="A5930" s="63" t="s">
        <v>352</v>
      </c>
      <c r="B5930" s="63" t="s">
        <v>132</v>
      </c>
      <c r="D5930" s="390">
        <v>45292</v>
      </c>
      <c r="E5930" s="63">
        <v>1</v>
      </c>
      <c r="F5930" s="63">
        <v>2024</v>
      </c>
      <c r="G5930" s="391">
        <v>0</v>
      </c>
      <c r="H5930" s="391">
        <v>3.4872367136281217E-2</v>
      </c>
      <c r="I5930" s="391">
        <v>0</v>
      </c>
      <c r="J5930" s="391">
        <v>0</v>
      </c>
      <c r="K5930" s="63" t="s">
        <v>352</v>
      </c>
      <c r="L5930" s="63" t="s">
        <v>86</v>
      </c>
      <c r="M5930" s="63" t="s">
        <v>244</v>
      </c>
      <c r="N5930" s="63" t="s">
        <v>307</v>
      </c>
      <c r="O5930" s="63" t="s">
        <v>88</v>
      </c>
      <c r="P5930" s="63" t="s">
        <v>90</v>
      </c>
      <c r="Q5930" s="63" t="s">
        <v>92</v>
      </c>
    </row>
    <row r="5931" spans="1:17">
      <c r="A5931" s="63" t="s">
        <v>352</v>
      </c>
      <c r="B5931" s="63" t="s">
        <v>132</v>
      </c>
      <c r="D5931" s="390">
        <v>45323</v>
      </c>
      <c r="E5931" s="63">
        <v>2</v>
      </c>
      <c r="F5931" s="63">
        <v>2024</v>
      </c>
      <c r="G5931" s="391">
        <v>0</v>
      </c>
      <c r="H5931" s="391">
        <v>8.2577765378713919E-2</v>
      </c>
      <c r="I5931" s="391">
        <v>0</v>
      </c>
      <c r="J5931" s="391">
        <v>0</v>
      </c>
      <c r="K5931" s="63" t="s">
        <v>352</v>
      </c>
      <c r="L5931" s="63" t="s">
        <v>86</v>
      </c>
      <c r="M5931" s="63" t="s">
        <v>244</v>
      </c>
      <c r="N5931" s="63" t="s">
        <v>307</v>
      </c>
      <c r="O5931" s="63" t="s">
        <v>88</v>
      </c>
      <c r="P5931" s="63" t="s">
        <v>90</v>
      </c>
      <c r="Q5931" s="63" t="s">
        <v>92</v>
      </c>
    </row>
    <row r="5932" spans="1:17">
      <c r="A5932" s="63" t="s">
        <v>352</v>
      </c>
      <c r="B5932" s="63" t="s">
        <v>132</v>
      </c>
      <c r="D5932" s="390">
        <v>45352</v>
      </c>
      <c r="E5932" s="63">
        <v>3</v>
      </c>
      <c r="F5932" s="63">
        <v>2024</v>
      </c>
      <c r="G5932" s="391">
        <v>0</v>
      </c>
      <c r="H5932" s="391">
        <v>8.2577765378713919E-2</v>
      </c>
      <c r="I5932" s="391">
        <v>0</v>
      </c>
      <c r="J5932" s="391">
        <v>0</v>
      </c>
      <c r="K5932" s="63" t="s">
        <v>352</v>
      </c>
      <c r="L5932" s="63" t="s">
        <v>86</v>
      </c>
      <c r="M5932" s="63" t="s">
        <v>244</v>
      </c>
      <c r="N5932" s="63" t="s">
        <v>307</v>
      </c>
      <c r="O5932" s="63" t="s">
        <v>88</v>
      </c>
      <c r="P5932" s="63" t="s">
        <v>90</v>
      </c>
      <c r="Q5932" s="63" t="s">
        <v>92</v>
      </c>
    </row>
    <row r="5933" spans="1:17">
      <c r="A5933" s="63" t="s">
        <v>352</v>
      </c>
      <c r="B5933" s="63" t="s">
        <v>132</v>
      </c>
      <c r="D5933" s="390">
        <v>45383</v>
      </c>
      <c r="E5933" s="63">
        <v>4</v>
      </c>
      <c r="F5933" s="63">
        <v>2024</v>
      </c>
      <c r="G5933" s="391">
        <v>0</v>
      </c>
      <c r="H5933" s="391">
        <v>8.3333333333333329E-2</v>
      </c>
      <c r="I5933" s="391">
        <v>0</v>
      </c>
      <c r="J5933" s="391">
        <v>0</v>
      </c>
      <c r="K5933" s="63" t="s">
        <v>352</v>
      </c>
      <c r="L5933" s="63" t="s">
        <v>86</v>
      </c>
      <c r="M5933" s="63" t="s">
        <v>244</v>
      </c>
      <c r="N5933" s="63" t="s">
        <v>307</v>
      </c>
      <c r="O5933" s="63" t="s">
        <v>88</v>
      </c>
      <c r="P5933" s="63" t="s">
        <v>90</v>
      </c>
      <c r="Q5933" s="63" t="s">
        <v>92</v>
      </c>
    </row>
    <row r="5934" spans="1:17">
      <c r="A5934" s="63" t="s">
        <v>352</v>
      </c>
      <c r="B5934" s="63" t="s">
        <v>132</v>
      </c>
      <c r="D5934" s="390">
        <v>45413</v>
      </c>
      <c r="E5934" s="63">
        <v>5</v>
      </c>
      <c r="F5934" s="63">
        <v>2024</v>
      </c>
      <c r="G5934" s="391">
        <v>0</v>
      </c>
      <c r="H5934" s="391">
        <v>8.3333333333333329E-2</v>
      </c>
      <c r="I5934" s="391">
        <v>0</v>
      </c>
      <c r="J5934" s="391">
        <v>0</v>
      </c>
      <c r="K5934" s="63" t="s">
        <v>352</v>
      </c>
      <c r="L5934" s="63" t="s">
        <v>86</v>
      </c>
      <c r="M5934" s="63" t="s">
        <v>244</v>
      </c>
      <c r="N5934" s="63" t="s">
        <v>307</v>
      </c>
      <c r="O5934" s="63" t="s">
        <v>88</v>
      </c>
      <c r="P5934" s="63" t="s">
        <v>90</v>
      </c>
      <c r="Q5934" s="63" t="s">
        <v>92</v>
      </c>
    </row>
    <row r="5935" spans="1:17">
      <c r="A5935" s="63" t="s">
        <v>352</v>
      </c>
      <c r="B5935" s="63" t="s">
        <v>132</v>
      </c>
      <c r="D5935" s="390">
        <v>45444</v>
      </c>
      <c r="E5935" s="63">
        <v>6</v>
      </c>
      <c r="F5935" s="63">
        <v>2024</v>
      </c>
      <c r="G5935" s="391">
        <v>0</v>
      </c>
      <c r="H5935" s="391">
        <v>8.3333333333333329E-2</v>
      </c>
      <c r="I5935" s="391">
        <v>0</v>
      </c>
      <c r="J5935" s="391">
        <v>0</v>
      </c>
      <c r="K5935" s="63" t="s">
        <v>352</v>
      </c>
      <c r="L5935" s="63" t="s">
        <v>86</v>
      </c>
      <c r="M5935" s="63" t="s">
        <v>244</v>
      </c>
      <c r="N5935" s="63" t="s">
        <v>307</v>
      </c>
      <c r="O5935" s="63" t="s">
        <v>88</v>
      </c>
      <c r="P5935" s="63" t="s">
        <v>90</v>
      </c>
      <c r="Q5935" s="63" t="s">
        <v>92</v>
      </c>
    </row>
    <row r="5936" spans="1:17">
      <c r="A5936" s="63" t="s">
        <v>352</v>
      </c>
      <c r="B5936" s="63" t="s">
        <v>132</v>
      </c>
      <c r="D5936" s="390">
        <v>45474</v>
      </c>
      <c r="E5936" s="63">
        <v>7</v>
      </c>
      <c r="F5936" s="63">
        <v>2024</v>
      </c>
      <c r="G5936" s="391">
        <v>0</v>
      </c>
      <c r="H5936" s="391">
        <v>8.3333333333333329E-2</v>
      </c>
      <c r="I5936" s="391">
        <v>0</v>
      </c>
      <c r="J5936" s="391">
        <v>0</v>
      </c>
      <c r="K5936" s="63" t="s">
        <v>352</v>
      </c>
      <c r="L5936" s="63" t="s">
        <v>86</v>
      </c>
      <c r="M5936" s="63" t="s">
        <v>244</v>
      </c>
      <c r="N5936" s="63" t="s">
        <v>307</v>
      </c>
      <c r="O5936" s="63" t="s">
        <v>88</v>
      </c>
      <c r="P5936" s="63" t="s">
        <v>90</v>
      </c>
      <c r="Q5936" s="63" t="s">
        <v>92</v>
      </c>
    </row>
    <row r="5937" spans="1:17">
      <c r="A5937" s="63" t="s">
        <v>352</v>
      </c>
      <c r="B5937" s="63" t="s">
        <v>132</v>
      </c>
      <c r="D5937" s="390">
        <v>45505</v>
      </c>
      <c r="E5937" s="63">
        <v>8</v>
      </c>
      <c r="F5937" s="63">
        <v>2024</v>
      </c>
      <c r="G5937" s="391">
        <v>0</v>
      </c>
      <c r="H5937" s="391">
        <v>8.3333333333333329E-2</v>
      </c>
      <c r="I5937" s="391">
        <v>0</v>
      </c>
      <c r="J5937" s="391">
        <v>0</v>
      </c>
      <c r="K5937" s="63" t="s">
        <v>352</v>
      </c>
      <c r="L5937" s="63" t="s">
        <v>86</v>
      </c>
      <c r="M5937" s="63" t="s">
        <v>244</v>
      </c>
      <c r="N5937" s="63" t="s">
        <v>307</v>
      </c>
      <c r="O5937" s="63" t="s">
        <v>88</v>
      </c>
      <c r="P5937" s="63" t="s">
        <v>90</v>
      </c>
      <c r="Q5937" s="63" t="s">
        <v>92</v>
      </c>
    </row>
    <row r="5938" spans="1:17">
      <c r="A5938" s="63" t="s">
        <v>352</v>
      </c>
      <c r="B5938" s="63" t="s">
        <v>132</v>
      </c>
      <c r="D5938" s="390">
        <v>45536</v>
      </c>
      <c r="E5938" s="63">
        <v>9</v>
      </c>
      <c r="F5938" s="63">
        <v>2024</v>
      </c>
      <c r="G5938" s="391">
        <v>0</v>
      </c>
      <c r="H5938" s="391">
        <v>8.3333333333333329E-2</v>
      </c>
      <c r="J5938" s="391">
        <v>0</v>
      </c>
      <c r="K5938" s="63" t="s">
        <v>352</v>
      </c>
      <c r="L5938" s="63" t="s">
        <v>86</v>
      </c>
      <c r="M5938" s="63" t="s">
        <v>244</v>
      </c>
      <c r="N5938" s="63" t="s">
        <v>307</v>
      </c>
      <c r="O5938" s="63" t="s">
        <v>88</v>
      </c>
      <c r="P5938" s="63" t="s">
        <v>90</v>
      </c>
      <c r="Q5938" s="63" t="s">
        <v>92</v>
      </c>
    </row>
    <row r="5939" spans="1:17">
      <c r="A5939" s="63" t="s">
        <v>352</v>
      </c>
      <c r="B5939" s="63" t="s">
        <v>132</v>
      </c>
      <c r="D5939" s="390">
        <v>45566</v>
      </c>
      <c r="E5939" s="63">
        <v>10</v>
      </c>
      <c r="F5939" s="63">
        <v>2024</v>
      </c>
      <c r="G5939" s="391">
        <v>0</v>
      </c>
      <c r="H5939" s="391">
        <v>9.9999999999999992E-2</v>
      </c>
      <c r="J5939" s="391">
        <v>0</v>
      </c>
      <c r="K5939" s="63" t="s">
        <v>352</v>
      </c>
      <c r="L5939" s="63" t="s">
        <v>86</v>
      </c>
      <c r="M5939" s="63" t="s">
        <v>244</v>
      </c>
      <c r="N5939" s="63" t="s">
        <v>307</v>
      </c>
      <c r="O5939" s="63" t="s">
        <v>88</v>
      </c>
      <c r="P5939" s="63" t="s">
        <v>90</v>
      </c>
      <c r="Q5939" s="63" t="s">
        <v>92</v>
      </c>
    </row>
    <row r="5940" spans="1:17">
      <c r="A5940" s="63" t="s">
        <v>352</v>
      </c>
      <c r="B5940" s="63" t="s">
        <v>132</v>
      </c>
      <c r="D5940" s="390">
        <v>45597</v>
      </c>
      <c r="E5940" s="63">
        <v>11</v>
      </c>
      <c r="F5940" s="63">
        <v>2024</v>
      </c>
      <c r="G5940" s="391">
        <v>0</v>
      </c>
      <c r="H5940" s="391">
        <v>9.9999999999999992E-2</v>
      </c>
      <c r="J5940" s="391">
        <v>0</v>
      </c>
      <c r="K5940" s="63" t="s">
        <v>352</v>
      </c>
      <c r="L5940" s="63" t="s">
        <v>86</v>
      </c>
      <c r="M5940" s="63" t="s">
        <v>244</v>
      </c>
      <c r="N5940" s="63" t="s">
        <v>307</v>
      </c>
      <c r="O5940" s="63" t="s">
        <v>88</v>
      </c>
      <c r="P5940" s="63" t="s">
        <v>90</v>
      </c>
      <c r="Q5940" s="63" t="s">
        <v>92</v>
      </c>
    </row>
    <row r="5941" spans="1:17">
      <c r="A5941" s="63" t="s">
        <v>352</v>
      </c>
      <c r="B5941" s="63" t="s">
        <v>132</v>
      </c>
      <c r="D5941" s="390">
        <v>45627</v>
      </c>
      <c r="E5941" s="63">
        <v>12</v>
      </c>
      <c r="F5941" s="63">
        <v>2024</v>
      </c>
      <c r="G5941" s="391">
        <v>0</v>
      </c>
      <c r="H5941" s="391">
        <v>9.9999999999999992E-2</v>
      </c>
      <c r="J5941" s="391">
        <v>0</v>
      </c>
      <c r="K5941" s="63" t="s">
        <v>352</v>
      </c>
      <c r="L5941" s="63" t="s">
        <v>86</v>
      </c>
      <c r="M5941" s="63" t="s">
        <v>244</v>
      </c>
      <c r="N5941" s="63" t="s">
        <v>307</v>
      </c>
      <c r="O5941" s="63" t="s">
        <v>88</v>
      </c>
      <c r="P5941" s="63" t="s">
        <v>90</v>
      </c>
      <c r="Q5941" s="63" t="s">
        <v>92</v>
      </c>
    </row>
    <row r="5942" spans="1:17">
      <c r="A5942" s="63" t="s">
        <v>352</v>
      </c>
      <c r="B5942" s="63" t="s">
        <v>13</v>
      </c>
      <c r="D5942" s="390">
        <v>45292</v>
      </c>
      <c r="E5942" s="63">
        <v>1</v>
      </c>
      <c r="F5942" s="63">
        <v>2024</v>
      </c>
      <c r="G5942" s="391">
        <v>0</v>
      </c>
      <c r="H5942" s="391">
        <v>3.4872367136281217E-2</v>
      </c>
      <c r="I5942" s="391">
        <v>0</v>
      </c>
      <c r="J5942" s="391">
        <v>0</v>
      </c>
      <c r="K5942" s="63" t="s">
        <v>352</v>
      </c>
      <c r="L5942" s="63" t="s">
        <v>86</v>
      </c>
      <c r="M5942" s="63" t="s">
        <v>244</v>
      </c>
      <c r="N5942" s="63" t="s">
        <v>307</v>
      </c>
      <c r="O5942" s="63" t="s">
        <v>88</v>
      </c>
      <c r="P5942" s="63" t="s">
        <v>90</v>
      </c>
      <c r="Q5942" s="63" t="s">
        <v>92</v>
      </c>
    </row>
    <row r="5943" spans="1:17">
      <c r="A5943" s="63" t="s">
        <v>352</v>
      </c>
      <c r="B5943" s="63" t="s">
        <v>13</v>
      </c>
      <c r="D5943" s="390">
        <v>45323</v>
      </c>
      <c r="E5943" s="63">
        <v>2</v>
      </c>
      <c r="F5943" s="63">
        <v>2024</v>
      </c>
      <c r="G5943" s="391">
        <v>0</v>
      </c>
      <c r="H5943" s="391">
        <v>8.2577765378713919E-2</v>
      </c>
      <c r="I5943" s="391">
        <v>0</v>
      </c>
      <c r="J5943" s="391">
        <v>0</v>
      </c>
      <c r="K5943" s="63" t="s">
        <v>352</v>
      </c>
      <c r="L5943" s="63" t="s">
        <v>86</v>
      </c>
      <c r="M5943" s="63" t="s">
        <v>244</v>
      </c>
      <c r="N5943" s="63" t="s">
        <v>307</v>
      </c>
      <c r="O5943" s="63" t="s">
        <v>88</v>
      </c>
      <c r="P5943" s="63" t="s">
        <v>90</v>
      </c>
      <c r="Q5943" s="63" t="s">
        <v>92</v>
      </c>
    </row>
    <row r="5944" spans="1:17">
      <c r="A5944" s="63" t="s">
        <v>352</v>
      </c>
      <c r="B5944" s="63" t="s">
        <v>13</v>
      </c>
      <c r="D5944" s="390">
        <v>45352</v>
      </c>
      <c r="E5944" s="63">
        <v>3</v>
      </c>
      <c r="F5944" s="63">
        <v>2024</v>
      </c>
      <c r="G5944" s="391">
        <v>0</v>
      </c>
      <c r="H5944" s="391">
        <v>8.2577765378713919E-2</v>
      </c>
      <c r="I5944" s="391">
        <v>0</v>
      </c>
      <c r="J5944" s="391">
        <v>0</v>
      </c>
      <c r="K5944" s="63" t="s">
        <v>352</v>
      </c>
      <c r="L5944" s="63" t="s">
        <v>86</v>
      </c>
      <c r="M5944" s="63" t="s">
        <v>244</v>
      </c>
      <c r="N5944" s="63" t="s">
        <v>307</v>
      </c>
      <c r="O5944" s="63" t="s">
        <v>88</v>
      </c>
      <c r="P5944" s="63" t="s">
        <v>90</v>
      </c>
      <c r="Q5944" s="63" t="s">
        <v>92</v>
      </c>
    </row>
    <row r="5945" spans="1:17">
      <c r="A5945" s="63" t="s">
        <v>352</v>
      </c>
      <c r="B5945" s="63" t="s">
        <v>13</v>
      </c>
      <c r="D5945" s="390">
        <v>45383</v>
      </c>
      <c r="E5945" s="63">
        <v>4</v>
      </c>
      <c r="F5945" s="63">
        <v>2024</v>
      </c>
      <c r="G5945" s="391">
        <v>0</v>
      </c>
      <c r="H5945" s="391">
        <v>8.3333333333333329E-2</v>
      </c>
      <c r="I5945" s="391">
        <v>0</v>
      </c>
      <c r="J5945" s="391">
        <v>0</v>
      </c>
      <c r="K5945" s="63" t="s">
        <v>352</v>
      </c>
      <c r="L5945" s="63" t="s">
        <v>86</v>
      </c>
      <c r="M5945" s="63" t="s">
        <v>244</v>
      </c>
      <c r="N5945" s="63" t="s">
        <v>307</v>
      </c>
      <c r="O5945" s="63" t="s">
        <v>88</v>
      </c>
      <c r="P5945" s="63" t="s">
        <v>90</v>
      </c>
      <c r="Q5945" s="63" t="s">
        <v>92</v>
      </c>
    </row>
    <row r="5946" spans="1:17">
      <c r="A5946" s="63" t="s">
        <v>352</v>
      </c>
      <c r="B5946" s="63" t="s">
        <v>13</v>
      </c>
      <c r="D5946" s="390">
        <v>45413</v>
      </c>
      <c r="E5946" s="63">
        <v>5</v>
      </c>
      <c r="F5946" s="63">
        <v>2024</v>
      </c>
      <c r="G5946" s="391">
        <v>0</v>
      </c>
      <c r="H5946" s="391">
        <v>8.3333333333333329E-2</v>
      </c>
      <c r="I5946" s="391">
        <v>0</v>
      </c>
      <c r="J5946" s="391">
        <v>0</v>
      </c>
      <c r="K5946" s="63" t="s">
        <v>352</v>
      </c>
      <c r="L5946" s="63" t="s">
        <v>86</v>
      </c>
      <c r="M5946" s="63" t="s">
        <v>244</v>
      </c>
      <c r="N5946" s="63" t="s">
        <v>307</v>
      </c>
      <c r="O5946" s="63" t="s">
        <v>88</v>
      </c>
      <c r="P5946" s="63" t="s">
        <v>90</v>
      </c>
      <c r="Q5946" s="63" t="s">
        <v>92</v>
      </c>
    </row>
    <row r="5947" spans="1:17">
      <c r="A5947" s="63" t="s">
        <v>352</v>
      </c>
      <c r="B5947" s="63" t="s">
        <v>13</v>
      </c>
      <c r="D5947" s="390">
        <v>45444</v>
      </c>
      <c r="E5947" s="63">
        <v>6</v>
      </c>
      <c r="F5947" s="63">
        <v>2024</v>
      </c>
      <c r="G5947" s="391">
        <v>0</v>
      </c>
      <c r="H5947" s="391">
        <v>8.3333333333333329E-2</v>
      </c>
      <c r="I5947" s="391">
        <v>0</v>
      </c>
      <c r="J5947" s="391">
        <v>0</v>
      </c>
      <c r="K5947" s="63" t="s">
        <v>352</v>
      </c>
      <c r="L5947" s="63" t="s">
        <v>86</v>
      </c>
      <c r="M5947" s="63" t="s">
        <v>244</v>
      </c>
      <c r="N5947" s="63" t="s">
        <v>307</v>
      </c>
      <c r="O5947" s="63" t="s">
        <v>88</v>
      </c>
      <c r="P5947" s="63" t="s">
        <v>90</v>
      </c>
      <c r="Q5947" s="63" t="s">
        <v>92</v>
      </c>
    </row>
    <row r="5948" spans="1:17">
      <c r="A5948" s="63" t="s">
        <v>352</v>
      </c>
      <c r="B5948" s="63" t="s">
        <v>13</v>
      </c>
      <c r="D5948" s="390">
        <v>45474</v>
      </c>
      <c r="E5948" s="63">
        <v>7</v>
      </c>
      <c r="F5948" s="63">
        <v>2024</v>
      </c>
      <c r="G5948" s="391">
        <v>0</v>
      </c>
      <c r="H5948" s="391">
        <v>8.3333333333333329E-2</v>
      </c>
      <c r="I5948" s="391">
        <v>0</v>
      </c>
      <c r="J5948" s="391">
        <v>0</v>
      </c>
      <c r="K5948" s="63" t="s">
        <v>352</v>
      </c>
      <c r="L5948" s="63" t="s">
        <v>86</v>
      </c>
      <c r="M5948" s="63" t="s">
        <v>244</v>
      </c>
      <c r="N5948" s="63" t="s">
        <v>307</v>
      </c>
      <c r="O5948" s="63" t="s">
        <v>88</v>
      </c>
      <c r="P5948" s="63" t="s">
        <v>90</v>
      </c>
      <c r="Q5948" s="63" t="s">
        <v>92</v>
      </c>
    </row>
    <row r="5949" spans="1:17">
      <c r="A5949" s="63" t="s">
        <v>352</v>
      </c>
      <c r="B5949" s="63" t="s">
        <v>13</v>
      </c>
      <c r="D5949" s="390">
        <v>45505</v>
      </c>
      <c r="E5949" s="63">
        <v>8</v>
      </c>
      <c r="F5949" s="63">
        <v>2024</v>
      </c>
      <c r="G5949" s="391">
        <v>0</v>
      </c>
      <c r="H5949" s="391">
        <v>8.3333333333333329E-2</v>
      </c>
      <c r="I5949" s="391">
        <v>0</v>
      </c>
      <c r="J5949" s="391">
        <v>0</v>
      </c>
      <c r="K5949" s="63" t="s">
        <v>352</v>
      </c>
      <c r="L5949" s="63" t="s">
        <v>86</v>
      </c>
      <c r="M5949" s="63" t="s">
        <v>244</v>
      </c>
      <c r="N5949" s="63" t="s">
        <v>307</v>
      </c>
      <c r="O5949" s="63" t="s">
        <v>88</v>
      </c>
      <c r="P5949" s="63" t="s">
        <v>90</v>
      </c>
      <c r="Q5949" s="63" t="s">
        <v>92</v>
      </c>
    </row>
    <row r="5950" spans="1:17">
      <c r="A5950" s="63" t="s">
        <v>352</v>
      </c>
      <c r="B5950" s="63" t="s">
        <v>13</v>
      </c>
      <c r="D5950" s="390">
        <v>45536</v>
      </c>
      <c r="E5950" s="63">
        <v>9</v>
      </c>
      <c r="F5950" s="63">
        <v>2024</v>
      </c>
      <c r="G5950" s="391">
        <v>0</v>
      </c>
      <c r="H5950" s="391">
        <v>8.3333333333333329E-2</v>
      </c>
      <c r="J5950" s="391">
        <v>0</v>
      </c>
      <c r="K5950" s="63" t="s">
        <v>352</v>
      </c>
      <c r="L5950" s="63" t="s">
        <v>86</v>
      </c>
      <c r="M5950" s="63" t="s">
        <v>244</v>
      </c>
      <c r="N5950" s="63" t="s">
        <v>307</v>
      </c>
      <c r="O5950" s="63" t="s">
        <v>88</v>
      </c>
      <c r="P5950" s="63" t="s">
        <v>90</v>
      </c>
      <c r="Q5950" s="63" t="s">
        <v>92</v>
      </c>
    </row>
    <row r="5951" spans="1:17">
      <c r="A5951" s="63" t="s">
        <v>352</v>
      </c>
      <c r="B5951" s="63" t="s">
        <v>13</v>
      </c>
      <c r="D5951" s="390">
        <v>45566</v>
      </c>
      <c r="E5951" s="63">
        <v>10</v>
      </c>
      <c r="F5951" s="63">
        <v>2024</v>
      </c>
      <c r="G5951" s="391">
        <v>0</v>
      </c>
      <c r="H5951" s="391">
        <v>9.9999999999999992E-2</v>
      </c>
      <c r="J5951" s="391">
        <v>0</v>
      </c>
      <c r="K5951" s="63" t="s">
        <v>352</v>
      </c>
      <c r="L5951" s="63" t="s">
        <v>86</v>
      </c>
      <c r="M5951" s="63" t="s">
        <v>244</v>
      </c>
      <c r="N5951" s="63" t="s">
        <v>307</v>
      </c>
      <c r="O5951" s="63" t="s">
        <v>88</v>
      </c>
      <c r="P5951" s="63" t="s">
        <v>90</v>
      </c>
      <c r="Q5951" s="63" t="s">
        <v>92</v>
      </c>
    </row>
    <row r="5952" spans="1:17">
      <c r="A5952" s="63" t="s">
        <v>352</v>
      </c>
      <c r="B5952" s="63" t="s">
        <v>13</v>
      </c>
      <c r="D5952" s="390">
        <v>45597</v>
      </c>
      <c r="E5952" s="63">
        <v>11</v>
      </c>
      <c r="F5952" s="63">
        <v>2024</v>
      </c>
      <c r="G5952" s="391">
        <v>0</v>
      </c>
      <c r="H5952" s="391">
        <v>9.9999999999999992E-2</v>
      </c>
      <c r="J5952" s="391">
        <v>0</v>
      </c>
      <c r="K5952" s="63" t="s">
        <v>352</v>
      </c>
      <c r="L5952" s="63" t="s">
        <v>86</v>
      </c>
      <c r="M5952" s="63" t="s">
        <v>244</v>
      </c>
      <c r="N5952" s="63" t="s">
        <v>307</v>
      </c>
      <c r="O5952" s="63" t="s">
        <v>88</v>
      </c>
      <c r="P5952" s="63" t="s">
        <v>90</v>
      </c>
      <c r="Q5952" s="63" t="s">
        <v>92</v>
      </c>
    </row>
    <row r="5953" spans="1:17">
      <c r="A5953" s="63" t="s">
        <v>352</v>
      </c>
      <c r="B5953" s="63" t="s">
        <v>13</v>
      </c>
      <c r="D5953" s="390">
        <v>45627</v>
      </c>
      <c r="E5953" s="63">
        <v>12</v>
      </c>
      <c r="F5953" s="63">
        <v>2024</v>
      </c>
      <c r="G5953" s="391">
        <v>0</v>
      </c>
      <c r="H5953" s="391">
        <v>9.9999999999999992E-2</v>
      </c>
      <c r="J5953" s="391">
        <v>0</v>
      </c>
      <c r="K5953" s="63" t="s">
        <v>352</v>
      </c>
      <c r="L5953" s="63" t="s">
        <v>86</v>
      </c>
      <c r="M5953" s="63" t="s">
        <v>244</v>
      </c>
      <c r="N5953" s="63" t="s">
        <v>307</v>
      </c>
      <c r="O5953" s="63" t="s">
        <v>88</v>
      </c>
      <c r="P5953" s="63" t="s">
        <v>90</v>
      </c>
      <c r="Q5953" s="63" t="s">
        <v>92</v>
      </c>
    </row>
    <row r="5954" spans="1:17">
      <c r="A5954" s="63" t="s">
        <v>352</v>
      </c>
      <c r="B5954" s="63" t="s">
        <v>14</v>
      </c>
      <c r="D5954" s="390">
        <v>45292</v>
      </c>
      <c r="E5954" s="63">
        <v>1</v>
      </c>
      <c r="F5954" s="63">
        <v>2024</v>
      </c>
      <c r="G5954" s="391">
        <v>0</v>
      </c>
      <c r="H5954" s="391">
        <v>3.4872367136281217E-2</v>
      </c>
      <c r="I5954" s="391">
        <v>0</v>
      </c>
      <c r="J5954" s="391">
        <v>0</v>
      </c>
      <c r="K5954" s="63" t="s">
        <v>352</v>
      </c>
      <c r="L5954" s="63" t="s">
        <v>86</v>
      </c>
      <c r="M5954" s="63" t="s">
        <v>244</v>
      </c>
      <c r="N5954" s="63" t="s">
        <v>307</v>
      </c>
      <c r="O5954" s="63" t="s">
        <v>88</v>
      </c>
      <c r="P5954" s="63" t="s">
        <v>90</v>
      </c>
      <c r="Q5954" s="63" t="s">
        <v>92</v>
      </c>
    </row>
    <row r="5955" spans="1:17">
      <c r="A5955" s="63" t="s">
        <v>352</v>
      </c>
      <c r="B5955" s="63" t="s">
        <v>14</v>
      </c>
      <c r="D5955" s="390">
        <v>45323</v>
      </c>
      <c r="E5955" s="63">
        <v>2</v>
      </c>
      <c r="F5955" s="63">
        <v>2024</v>
      </c>
      <c r="G5955" s="391">
        <v>0</v>
      </c>
      <c r="H5955" s="391">
        <v>8.2577765378713919E-2</v>
      </c>
      <c r="I5955" s="391">
        <v>0</v>
      </c>
      <c r="J5955" s="391">
        <v>0</v>
      </c>
      <c r="K5955" s="63" t="s">
        <v>352</v>
      </c>
      <c r="L5955" s="63" t="s">
        <v>86</v>
      </c>
      <c r="M5955" s="63" t="s">
        <v>244</v>
      </c>
      <c r="N5955" s="63" t="s">
        <v>307</v>
      </c>
      <c r="O5955" s="63" t="s">
        <v>88</v>
      </c>
      <c r="P5955" s="63" t="s">
        <v>90</v>
      </c>
      <c r="Q5955" s="63" t="s">
        <v>92</v>
      </c>
    </row>
    <row r="5956" spans="1:17">
      <c r="A5956" s="63" t="s">
        <v>352</v>
      </c>
      <c r="B5956" s="63" t="s">
        <v>14</v>
      </c>
      <c r="D5956" s="390">
        <v>45352</v>
      </c>
      <c r="E5956" s="63">
        <v>3</v>
      </c>
      <c r="F5956" s="63">
        <v>2024</v>
      </c>
      <c r="G5956" s="391">
        <v>0</v>
      </c>
      <c r="H5956" s="391">
        <v>8.2577765378713919E-2</v>
      </c>
      <c r="I5956" s="391">
        <v>0</v>
      </c>
      <c r="J5956" s="391">
        <v>0</v>
      </c>
      <c r="K5956" s="63" t="s">
        <v>352</v>
      </c>
      <c r="L5956" s="63" t="s">
        <v>86</v>
      </c>
      <c r="M5956" s="63" t="s">
        <v>244</v>
      </c>
      <c r="N5956" s="63" t="s">
        <v>307</v>
      </c>
      <c r="O5956" s="63" t="s">
        <v>88</v>
      </c>
      <c r="P5956" s="63" t="s">
        <v>90</v>
      </c>
      <c r="Q5956" s="63" t="s">
        <v>92</v>
      </c>
    </row>
    <row r="5957" spans="1:17">
      <c r="A5957" s="63" t="s">
        <v>352</v>
      </c>
      <c r="B5957" s="63" t="s">
        <v>14</v>
      </c>
      <c r="D5957" s="390">
        <v>45383</v>
      </c>
      <c r="E5957" s="63">
        <v>4</v>
      </c>
      <c r="F5957" s="63">
        <v>2024</v>
      </c>
      <c r="G5957" s="391">
        <v>0</v>
      </c>
      <c r="H5957" s="391">
        <v>8.3333333333333329E-2</v>
      </c>
      <c r="I5957" s="391">
        <v>0</v>
      </c>
      <c r="J5957" s="391">
        <v>0</v>
      </c>
      <c r="K5957" s="63" t="s">
        <v>352</v>
      </c>
      <c r="L5957" s="63" t="s">
        <v>86</v>
      </c>
      <c r="M5957" s="63" t="s">
        <v>244</v>
      </c>
      <c r="N5957" s="63" t="s">
        <v>307</v>
      </c>
      <c r="O5957" s="63" t="s">
        <v>88</v>
      </c>
      <c r="P5957" s="63" t="s">
        <v>90</v>
      </c>
      <c r="Q5957" s="63" t="s">
        <v>92</v>
      </c>
    </row>
    <row r="5958" spans="1:17">
      <c r="A5958" s="63" t="s">
        <v>352</v>
      </c>
      <c r="B5958" s="63" t="s">
        <v>14</v>
      </c>
      <c r="D5958" s="390">
        <v>45413</v>
      </c>
      <c r="E5958" s="63">
        <v>5</v>
      </c>
      <c r="F5958" s="63">
        <v>2024</v>
      </c>
      <c r="G5958" s="391">
        <v>0</v>
      </c>
      <c r="H5958" s="391">
        <v>8.3333333333333329E-2</v>
      </c>
      <c r="I5958" s="391">
        <v>0</v>
      </c>
      <c r="J5958" s="391">
        <v>0</v>
      </c>
      <c r="K5958" s="63" t="s">
        <v>352</v>
      </c>
      <c r="L5958" s="63" t="s">
        <v>86</v>
      </c>
      <c r="M5958" s="63" t="s">
        <v>244</v>
      </c>
      <c r="N5958" s="63" t="s">
        <v>307</v>
      </c>
      <c r="O5958" s="63" t="s">
        <v>88</v>
      </c>
      <c r="P5958" s="63" t="s">
        <v>90</v>
      </c>
      <c r="Q5958" s="63" t="s">
        <v>92</v>
      </c>
    </row>
    <row r="5959" spans="1:17">
      <c r="A5959" s="63" t="s">
        <v>352</v>
      </c>
      <c r="B5959" s="63" t="s">
        <v>14</v>
      </c>
      <c r="D5959" s="390">
        <v>45444</v>
      </c>
      <c r="E5959" s="63">
        <v>6</v>
      </c>
      <c r="F5959" s="63">
        <v>2024</v>
      </c>
      <c r="G5959" s="391">
        <v>0</v>
      </c>
      <c r="H5959" s="391">
        <v>8.3333333333333329E-2</v>
      </c>
      <c r="I5959" s="391">
        <v>0</v>
      </c>
      <c r="J5959" s="391">
        <v>0</v>
      </c>
      <c r="K5959" s="63" t="s">
        <v>352</v>
      </c>
      <c r="L5959" s="63" t="s">
        <v>86</v>
      </c>
      <c r="M5959" s="63" t="s">
        <v>244</v>
      </c>
      <c r="N5959" s="63" t="s">
        <v>307</v>
      </c>
      <c r="O5959" s="63" t="s">
        <v>88</v>
      </c>
      <c r="P5959" s="63" t="s">
        <v>90</v>
      </c>
      <c r="Q5959" s="63" t="s">
        <v>92</v>
      </c>
    </row>
    <row r="5960" spans="1:17">
      <c r="A5960" s="63" t="s">
        <v>352</v>
      </c>
      <c r="B5960" s="63" t="s">
        <v>14</v>
      </c>
      <c r="D5960" s="390">
        <v>45474</v>
      </c>
      <c r="E5960" s="63">
        <v>7</v>
      </c>
      <c r="F5960" s="63">
        <v>2024</v>
      </c>
      <c r="G5960" s="391">
        <v>0</v>
      </c>
      <c r="H5960" s="391">
        <v>8.3333333333333329E-2</v>
      </c>
      <c r="I5960" s="391">
        <v>0</v>
      </c>
      <c r="J5960" s="391">
        <v>0</v>
      </c>
      <c r="K5960" s="63" t="s">
        <v>352</v>
      </c>
      <c r="L5960" s="63" t="s">
        <v>86</v>
      </c>
      <c r="M5960" s="63" t="s">
        <v>244</v>
      </c>
      <c r="N5960" s="63" t="s">
        <v>307</v>
      </c>
      <c r="O5960" s="63" t="s">
        <v>88</v>
      </c>
      <c r="P5960" s="63" t="s">
        <v>90</v>
      </c>
      <c r="Q5960" s="63" t="s">
        <v>92</v>
      </c>
    </row>
    <row r="5961" spans="1:17">
      <c r="A5961" s="63" t="s">
        <v>352</v>
      </c>
      <c r="B5961" s="63" t="s">
        <v>14</v>
      </c>
      <c r="D5961" s="390">
        <v>45505</v>
      </c>
      <c r="E5961" s="63">
        <v>8</v>
      </c>
      <c r="F5961" s="63">
        <v>2024</v>
      </c>
      <c r="G5961" s="391">
        <v>0</v>
      </c>
      <c r="H5961" s="391">
        <v>8.3333333333333329E-2</v>
      </c>
      <c r="I5961" s="391">
        <v>0</v>
      </c>
      <c r="J5961" s="391">
        <v>0</v>
      </c>
      <c r="K5961" s="63" t="s">
        <v>352</v>
      </c>
      <c r="L5961" s="63" t="s">
        <v>86</v>
      </c>
      <c r="M5961" s="63" t="s">
        <v>244</v>
      </c>
      <c r="N5961" s="63" t="s">
        <v>307</v>
      </c>
      <c r="O5961" s="63" t="s">
        <v>88</v>
      </c>
      <c r="P5961" s="63" t="s">
        <v>90</v>
      </c>
      <c r="Q5961" s="63" t="s">
        <v>92</v>
      </c>
    </row>
    <row r="5962" spans="1:17">
      <c r="A5962" s="63" t="s">
        <v>352</v>
      </c>
      <c r="B5962" s="63" t="s">
        <v>14</v>
      </c>
      <c r="D5962" s="390">
        <v>45536</v>
      </c>
      <c r="E5962" s="63">
        <v>9</v>
      </c>
      <c r="F5962" s="63">
        <v>2024</v>
      </c>
      <c r="G5962" s="391">
        <v>0</v>
      </c>
      <c r="H5962" s="391">
        <v>8.3333333333333329E-2</v>
      </c>
      <c r="J5962" s="391">
        <v>0</v>
      </c>
      <c r="K5962" s="63" t="s">
        <v>352</v>
      </c>
      <c r="L5962" s="63" t="s">
        <v>86</v>
      </c>
      <c r="M5962" s="63" t="s">
        <v>244</v>
      </c>
      <c r="N5962" s="63" t="s">
        <v>307</v>
      </c>
      <c r="O5962" s="63" t="s">
        <v>88</v>
      </c>
      <c r="P5962" s="63" t="s">
        <v>90</v>
      </c>
      <c r="Q5962" s="63" t="s">
        <v>92</v>
      </c>
    </row>
    <row r="5963" spans="1:17">
      <c r="A5963" s="63" t="s">
        <v>352</v>
      </c>
      <c r="B5963" s="63" t="s">
        <v>14</v>
      </c>
      <c r="D5963" s="390">
        <v>45566</v>
      </c>
      <c r="E5963" s="63">
        <v>10</v>
      </c>
      <c r="F5963" s="63">
        <v>2024</v>
      </c>
      <c r="G5963" s="391">
        <v>0</v>
      </c>
      <c r="H5963" s="391">
        <v>9.9999999999999992E-2</v>
      </c>
      <c r="J5963" s="391">
        <v>0</v>
      </c>
      <c r="K5963" s="63" t="s">
        <v>352</v>
      </c>
      <c r="L5963" s="63" t="s">
        <v>86</v>
      </c>
      <c r="M5963" s="63" t="s">
        <v>244</v>
      </c>
      <c r="N5963" s="63" t="s">
        <v>307</v>
      </c>
      <c r="O5963" s="63" t="s">
        <v>88</v>
      </c>
      <c r="P5963" s="63" t="s">
        <v>90</v>
      </c>
      <c r="Q5963" s="63" t="s">
        <v>92</v>
      </c>
    </row>
    <row r="5964" spans="1:17">
      <c r="A5964" s="63" t="s">
        <v>352</v>
      </c>
      <c r="B5964" s="63" t="s">
        <v>14</v>
      </c>
      <c r="D5964" s="390">
        <v>45597</v>
      </c>
      <c r="E5964" s="63">
        <v>11</v>
      </c>
      <c r="F5964" s="63">
        <v>2024</v>
      </c>
      <c r="G5964" s="391">
        <v>0</v>
      </c>
      <c r="H5964" s="391">
        <v>9.9999999999999992E-2</v>
      </c>
      <c r="J5964" s="391">
        <v>0</v>
      </c>
      <c r="K5964" s="63" t="s">
        <v>352</v>
      </c>
      <c r="L5964" s="63" t="s">
        <v>86</v>
      </c>
      <c r="M5964" s="63" t="s">
        <v>244</v>
      </c>
      <c r="N5964" s="63" t="s">
        <v>307</v>
      </c>
      <c r="O5964" s="63" t="s">
        <v>88</v>
      </c>
      <c r="P5964" s="63" t="s">
        <v>90</v>
      </c>
      <c r="Q5964" s="63" t="s">
        <v>92</v>
      </c>
    </row>
    <row r="5965" spans="1:17">
      <c r="A5965" s="63" t="s">
        <v>352</v>
      </c>
      <c r="B5965" s="63" t="s">
        <v>14</v>
      </c>
      <c r="D5965" s="390">
        <v>45627</v>
      </c>
      <c r="E5965" s="63">
        <v>12</v>
      </c>
      <c r="F5965" s="63">
        <v>2024</v>
      </c>
      <c r="G5965" s="391">
        <v>0</v>
      </c>
      <c r="H5965" s="391">
        <v>9.9999999999999992E-2</v>
      </c>
      <c r="J5965" s="391">
        <v>0</v>
      </c>
      <c r="K5965" s="63" t="s">
        <v>352</v>
      </c>
      <c r="L5965" s="63" t="s">
        <v>86</v>
      </c>
      <c r="M5965" s="63" t="s">
        <v>244</v>
      </c>
      <c r="N5965" s="63" t="s">
        <v>307</v>
      </c>
      <c r="O5965" s="63" t="s">
        <v>88</v>
      </c>
      <c r="P5965" s="63" t="s">
        <v>90</v>
      </c>
      <c r="Q5965" s="63" t="s">
        <v>92</v>
      </c>
    </row>
    <row r="5966" spans="1:17">
      <c r="A5966" s="63" t="s">
        <v>93</v>
      </c>
      <c r="B5966" s="63" t="s">
        <v>93</v>
      </c>
      <c r="D5966" s="390">
        <v>45292</v>
      </c>
      <c r="E5966" s="63">
        <v>1</v>
      </c>
      <c r="F5966" s="63">
        <v>2024</v>
      </c>
      <c r="G5966" s="391">
        <v>213</v>
      </c>
      <c r="H5966" s="391">
        <v>3.4872367136281217E-2</v>
      </c>
      <c r="I5966" s="391">
        <v>7.4278142000278988</v>
      </c>
      <c r="J5966" s="391">
        <v>11.2881</v>
      </c>
      <c r="K5966" s="63" t="s">
        <v>93</v>
      </c>
      <c r="L5966" s="63" t="s">
        <v>41</v>
      </c>
      <c r="M5966" s="63" t="s">
        <v>244</v>
      </c>
      <c r="N5966" s="63" t="s">
        <v>312</v>
      </c>
      <c r="O5966" s="63" t="s">
        <v>94</v>
      </c>
      <c r="P5966" s="63" t="s">
        <v>46</v>
      </c>
      <c r="Q5966" s="63" t="s">
        <v>95</v>
      </c>
    </row>
    <row r="5967" spans="1:17">
      <c r="A5967" s="63" t="s">
        <v>93</v>
      </c>
      <c r="B5967" s="63" t="s">
        <v>93</v>
      </c>
      <c r="D5967" s="390">
        <v>45323</v>
      </c>
      <c r="E5967" s="63">
        <v>2</v>
      </c>
      <c r="F5967" s="63">
        <v>2024</v>
      </c>
      <c r="G5967" s="391">
        <v>213</v>
      </c>
      <c r="H5967" s="391">
        <v>8.2577765378713919E-2</v>
      </c>
      <c r="I5967" s="391">
        <v>17.589064025666065</v>
      </c>
      <c r="J5967" s="391">
        <v>8.0826434999999996</v>
      </c>
      <c r="K5967" s="63" t="s">
        <v>93</v>
      </c>
      <c r="L5967" s="63" t="s">
        <v>41</v>
      </c>
      <c r="M5967" s="63" t="s">
        <v>244</v>
      </c>
      <c r="N5967" s="63" t="s">
        <v>312</v>
      </c>
      <c r="O5967" s="63" t="s">
        <v>94</v>
      </c>
      <c r="P5967" s="63" t="s">
        <v>46</v>
      </c>
      <c r="Q5967" s="63" t="s">
        <v>95</v>
      </c>
    </row>
    <row r="5968" spans="1:17">
      <c r="A5968" s="63" t="s">
        <v>93</v>
      </c>
      <c r="B5968" s="63" t="s">
        <v>93</v>
      </c>
      <c r="D5968" s="390">
        <v>45352</v>
      </c>
      <c r="E5968" s="63">
        <v>3</v>
      </c>
      <c r="F5968" s="63">
        <v>2024</v>
      </c>
      <c r="G5968" s="391">
        <v>213</v>
      </c>
      <c r="H5968" s="391">
        <v>8.2577765378713919E-2</v>
      </c>
      <c r="I5968" s="391">
        <v>17.589064025666065</v>
      </c>
      <c r="J5968" s="391">
        <v>55.526996099999998</v>
      </c>
      <c r="K5968" s="63" t="s">
        <v>93</v>
      </c>
      <c r="L5968" s="63" t="s">
        <v>41</v>
      </c>
      <c r="M5968" s="63" t="s">
        <v>244</v>
      </c>
      <c r="N5968" s="63" t="s">
        <v>312</v>
      </c>
      <c r="O5968" s="63" t="s">
        <v>94</v>
      </c>
      <c r="P5968" s="63" t="s">
        <v>46</v>
      </c>
      <c r="Q5968" s="63" t="s">
        <v>95</v>
      </c>
    </row>
    <row r="5969" spans="1:17">
      <c r="A5969" s="63" t="s">
        <v>93</v>
      </c>
      <c r="B5969" s="63" t="s">
        <v>93</v>
      </c>
      <c r="D5969" s="390">
        <v>45383</v>
      </c>
      <c r="E5969" s="63">
        <v>4</v>
      </c>
      <c r="F5969" s="63">
        <v>2024</v>
      </c>
      <c r="G5969" s="391">
        <v>213</v>
      </c>
      <c r="H5969" s="391">
        <v>8.3333333333333329E-2</v>
      </c>
      <c r="I5969" s="391">
        <v>17.75</v>
      </c>
      <c r="J5969" s="391">
        <v>153.45598191399998</v>
      </c>
      <c r="K5969" s="63" t="s">
        <v>93</v>
      </c>
      <c r="L5969" s="63" t="s">
        <v>41</v>
      </c>
      <c r="M5969" s="63" t="s">
        <v>244</v>
      </c>
      <c r="N5969" s="63" t="s">
        <v>312</v>
      </c>
      <c r="O5969" s="63" t="s">
        <v>94</v>
      </c>
      <c r="P5969" s="63" t="s">
        <v>46</v>
      </c>
      <c r="Q5969" s="63" t="s">
        <v>95</v>
      </c>
    </row>
    <row r="5970" spans="1:17">
      <c r="A5970" s="63" t="s">
        <v>93</v>
      </c>
      <c r="B5970" s="63" t="s">
        <v>93</v>
      </c>
      <c r="D5970" s="390">
        <v>45413</v>
      </c>
      <c r="E5970" s="63">
        <v>5</v>
      </c>
      <c r="F5970" s="63">
        <v>2024</v>
      </c>
      <c r="G5970" s="391">
        <v>213</v>
      </c>
      <c r="H5970" s="391">
        <v>8.3333333333333329E-2</v>
      </c>
      <c r="I5970" s="391">
        <v>17.75</v>
      </c>
      <c r="J5970" s="391">
        <v>1.8351681302368763</v>
      </c>
      <c r="K5970" s="63" t="s">
        <v>93</v>
      </c>
      <c r="L5970" s="63" t="s">
        <v>41</v>
      </c>
      <c r="M5970" s="63" t="s">
        <v>244</v>
      </c>
      <c r="N5970" s="63" t="s">
        <v>312</v>
      </c>
      <c r="O5970" s="63" t="s">
        <v>94</v>
      </c>
      <c r="P5970" s="63" t="s">
        <v>46</v>
      </c>
      <c r="Q5970" s="63" t="s">
        <v>95</v>
      </c>
    </row>
    <row r="5971" spans="1:17">
      <c r="A5971" s="63" t="s">
        <v>93</v>
      </c>
      <c r="B5971" s="63" t="s">
        <v>93</v>
      </c>
      <c r="D5971" s="390">
        <v>45444</v>
      </c>
      <c r="E5971" s="63">
        <v>6</v>
      </c>
      <c r="F5971" s="63">
        <v>2024</v>
      </c>
      <c r="G5971" s="391">
        <v>213</v>
      </c>
      <c r="H5971" s="391">
        <v>8.3333333333333329E-2</v>
      </c>
      <c r="I5971" s="391">
        <v>17.75</v>
      </c>
      <c r="J5971" s="391">
        <v>14.104516341499998</v>
      </c>
      <c r="K5971" s="63" t="s">
        <v>93</v>
      </c>
      <c r="L5971" s="63" t="s">
        <v>41</v>
      </c>
      <c r="M5971" s="63" t="s">
        <v>244</v>
      </c>
      <c r="N5971" s="63" t="s">
        <v>312</v>
      </c>
      <c r="O5971" s="63" t="s">
        <v>94</v>
      </c>
      <c r="P5971" s="63" t="s">
        <v>46</v>
      </c>
      <c r="Q5971" s="63" t="s">
        <v>95</v>
      </c>
    </row>
    <row r="5972" spans="1:17">
      <c r="A5972" s="63" t="s">
        <v>93</v>
      </c>
      <c r="B5972" s="63" t="s">
        <v>93</v>
      </c>
      <c r="D5972" s="390">
        <v>45474</v>
      </c>
      <c r="E5972" s="63">
        <v>7</v>
      </c>
      <c r="F5972" s="63">
        <v>2024</v>
      </c>
      <c r="G5972" s="391">
        <v>213</v>
      </c>
      <c r="H5972" s="391">
        <v>8.3333333333333329E-2</v>
      </c>
      <c r="I5972" s="391">
        <v>17.75</v>
      </c>
      <c r="J5972" s="391">
        <v>12.753031657374759</v>
      </c>
      <c r="K5972" s="63" t="s">
        <v>93</v>
      </c>
      <c r="L5972" s="63" t="s">
        <v>41</v>
      </c>
      <c r="M5972" s="63" t="s">
        <v>244</v>
      </c>
      <c r="N5972" s="63" t="s">
        <v>312</v>
      </c>
      <c r="O5972" s="63" t="s">
        <v>94</v>
      </c>
      <c r="P5972" s="63" t="s">
        <v>46</v>
      </c>
      <c r="Q5972" s="63" t="s">
        <v>95</v>
      </c>
    </row>
    <row r="5973" spans="1:17">
      <c r="A5973" s="63" t="s">
        <v>93</v>
      </c>
      <c r="B5973" s="63" t="s">
        <v>93</v>
      </c>
      <c r="D5973" s="390">
        <v>45505</v>
      </c>
      <c r="E5973" s="63">
        <v>8</v>
      </c>
      <c r="F5973" s="63">
        <v>2024</v>
      </c>
      <c r="G5973" s="391">
        <v>213</v>
      </c>
      <c r="H5973" s="391">
        <v>8.3333333333333329E-2</v>
      </c>
      <c r="I5973" s="391">
        <v>17.75</v>
      </c>
      <c r="J5973" s="391">
        <v>14.881863559566099</v>
      </c>
      <c r="K5973" s="63" t="s">
        <v>93</v>
      </c>
      <c r="L5973" s="63" t="s">
        <v>41</v>
      </c>
      <c r="M5973" s="63" t="s">
        <v>244</v>
      </c>
      <c r="N5973" s="63" t="s">
        <v>312</v>
      </c>
      <c r="O5973" s="63" t="s">
        <v>94</v>
      </c>
      <c r="P5973" s="63" t="s">
        <v>46</v>
      </c>
      <c r="Q5973" s="63" t="s">
        <v>95</v>
      </c>
    </row>
    <row r="5974" spans="1:17">
      <c r="A5974" s="63" t="s">
        <v>93</v>
      </c>
      <c r="B5974" s="63" t="s">
        <v>93</v>
      </c>
      <c r="D5974" s="390">
        <v>45536</v>
      </c>
      <c r="E5974" s="63">
        <v>9</v>
      </c>
      <c r="F5974" s="63">
        <v>2024</v>
      </c>
      <c r="G5974" s="391">
        <v>213</v>
      </c>
      <c r="H5974" s="391">
        <v>8.3333333333333329E-2</v>
      </c>
      <c r="J5974" s="391">
        <v>13.44</v>
      </c>
      <c r="K5974" s="63" t="s">
        <v>93</v>
      </c>
      <c r="L5974" s="63" t="s">
        <v>41</v>
      </c>
      <c r="M5974" s="63" t="s">
        <v>244</v>
      </c>
      <c r="N5974" s="63" t="s">
        <v>312</v>
      </c>
      <c r="O5974" s="63" t="s">
        <v>94</v>
      </c>
      <c r="P5974" s="63" t="s">
        <v>46</v>
      </c>
      <c r="Q5974" s="63" t="s">
        <v>95</v>
      </c>
    </row>
    <row r="5975" spans="1:17">
      <c r="A5975" s="63" t="s">
        <v>93</v>
      </c>
      <c r="B5975" s="63" t="s">
        <v>93</v>
      </c>
      <c r="D5975" s="390">
        <v>45566</v>
      </c>
      <c r="E5975" s="63">
        <v>10</v>
      </c>
      <c r="F5975" s="63">
        <v>2024</v>
      </c>
      <c r="G5975" s="391">
        <v>213</v>
      </c>
      <c r="H5975" s="391">
        <v>9.9999999999999992E-2</v>
      </c>
      <c r="J5975" s="391">
        <v>11.035102901606994</v>
      </c>
      <c r="K5975" s="63" t="s">
        <v>93</v>
      </c>
      <c r="L5975" s="63" t="s">
        <v>41</v>
      </c>
      <c r="M5975" s="63" t="s">
        <v>244</v>
      </c>
      <c r="N5975" s="63" t="s">
        <v>312</v>
      </c>
      <c r="O5975" s="63" t="s">
        <v>94</v>
      </c>
      <c r="P5975" s="63" t="s">
        <v>46</v>
      </c>
      <c r="Q5975" s="63" t="s">
        <v>95</v>
      </c>
    </row>
    <row r="5976" spans="1:17">
      <c r="A5976" s="63" t="s">
        <v>93</v>
      </c>
      <c r="B5976" s="63" t="s">
        <v>93</v>
      </c>
      <c r="D5976" s="390">
        <v>45597</v>
      </c>
      <c r="E5976" s="63">
        <v>11</v>
      </c>
      <c r="F5976" s="63">
        <v>2024</v>
      </c>
      <c r="G5976" s="391">
        <v>213</v>
      </c>
      <c r="H5976" s="391">
        <v>9.9999999999999992E-2</v>
      </c>
      <c r="J5976" s="391">
        <v>0</v>
      </c>
      <c r="K5976" s="63" t="s">
        <v>93</v>
      </c>
      <c r="L5976" s="63" t="s">
        <v>41</v>
      </c>
      <c r="M5976" s="63" t="s">
        <v>244</v>
      </c>
      <c r="N5976" s="63" t="s">
        <v>312</v>
      </c>
      <c r="O5976" s="63" t="s">
        <v>94</v>
      </c>
      <c r="P5976" s="63" t="s">
        <v>46</v>
      </c>
      <c r="Q5976" s="63" t="s">
        <v>95</v>
      </c>
    </row>
    <row r="5977" spans="1:17">
      <c r="A5977" s="63" t="s">
        <v>93</v>
      </c>
      <c r="B5977" s="63" t="s">
        <v>93</v>
      </c>
      <c r="D5977" s="390">
        <v>45627</v>
      </c>
      <c r="E5977" s="63">
        <v>12</v>
      </c>
      <c r="F5977" s="63">
        <v>2024</v>
      </c>
      <c r="G5977" s="391">
        <v>213</v>
      </c>
      <c r="H5977" s="391">
        <v>9.9999999999999992E-2</v>
      </c>
      <c r="J5977" s="391">
        <v>0</v>
      </c>
      <c r="K5977" s="63" t="s">
        <v>93</v>
      </c>
      <c r="L5977" s="63" t="s">
        <v>41</v>
      </c>
      <c r="M5977" s="63" t="s">
        <v>244</v>
      </c>
      <c r="N5977" s="63" t="s">
        <v>312</v>
      </c>
      <c r="O5977" s="63" t="s">
        <v>94</v>
      </c>
      <c r="P5977" s="63" t="s">
        <v>46</v>
      </c>
      <c r="Q5977" s="63" t="s">
        <v>95</v>
      </c>
    </row>
    <row r="5978" spans="1:17">
      <c r="A5978" s="63" t="s">
        <v>96</v>
      </c>
      <c r="B5978" s="63" t="s">
        <v>7</v>
      </c>
      <c r="D5978" s="390">
        <v>45292</v>
      </c>
      <c r="E5978" s="63">
        <v>1</v>
      </c>
      <c r="F5978" s="63">
        <v>2024</v>
      </c>
      <c r="G5978" s="391">
        <v>190</v>
      </c>
      <c r="H5978" s="391">
        <v>3.4872367136281217E-2</v>
      </c>
      <c r="I5978" s="391">
        <v>6.6257497558934313</v>
      </c>
      <c r="J5978" s="391">
        <v>18.850996213281302</v>
      </c>
      <c r="K5978" s="63" t="s">
        <v>96</v>
      </c>
      <c r="L5978" s="63" t="s">
        <v>313</v>
      </c>
      <c r="M5978" s="63" t="s">
        <v>243</v>
      </c>
      <c r="N5978" s="63" t="s">
        <v>83</v>
      </c>
      <c r="O5978" s="63" t="s">
        <v>311</v>
      </c>
      <c r="P5978" s="63" t="s">
        <v>46</v>
      </c>
      <c r="Q5978" s="63" t="s">
        <v>236</v>
      </c>
    </row>
    <row r="5979" spans="1:17">
      <c r="A5979" s="63" t="s">
        <v>96</v>
      </c>
      <c r="B5979" s="63" t="s">
        <v>7</v>
      </c>
      <c r="D5979" s="390">
        <v>45323</v>
      </c>
      <c r="E5979" s="63">
        <v>2</v>
      </c>
      <c r="F5979" s="63">
        <v>2024</v>
      </c>
      <c r="G5979" s="391">
        <v>190</v>
      </c>
      <c r="H5979" s="391">
        <v>8.2577765378713919E-2</v>
      </c>
      <c r="I5979" s="391">
        <v>15.689775421955645</v>
      </c>
      <c r="J5979" s="391">
        <v>6.0739120034460861</v>
      </c>
      <c r="K5979" s="63" t="s">
        <v>96</v>
      </c>
      <c r="L5979" s="63" t="s">
        <v>313</v>
      </c>
      <c r="M5979" s="63" t="s">
        <v>243</v>
      </c>
      <c r="N5979" s="63" t="s">
        <v>83</v>
      </c>
      <c r="O5979" s="63" t="s">
        <v>311</v>
      </c>
      <c r="P5979" s="63" t="s">
        <v>46</v>
      </c>
      <c r="Q5979" s="63" t="s">
        <v>236</v>
      </c>
    </row>
    <row r="5980" spans="1:17">
      <c r="A5980" s="63" t="s">
        <v>96</v>
      </c>
      <c r="B5980" s="63" t="s">
        <v>7</v>
      </c>
      <c r="D5980" s="390">
        <v>45352</v>
      </c>
      <c r="E5980" s="63">
        <v>3</v>
      </c>
      <c r="F5980" s="63">
        <v>2024</v>
      </c>
      <c r="G5980" s="391">
        <v>190</v>
      </c>
      <c r="H5980" s="391">
        <v>8.2577765378713919E-2</v>
      </c>
      <c r="I5980" s="391">
        <v>15.689775421955645</v>
      </c>
      <c r="J5980" s="391">
        <v>14.26</v>
      </c>
      <c r="K5980" s="63" t="s">
        <v>96</v>
      </c>
      <c r="L5980" s="63" t="s">
        <v>313</v>
      </c>
      <c r="M5980" s="63" t="s">
        <v>243</v>
      </c>
      <c r="N5980" s="63" t="s">
        <v>83</v>
      </c>
      <c r="O5980" s="63" t="s">
        <v>311</v>
      </c>
      <c r="P5980" s="63" t="s">
        <v>46</v>
      </c>
      <c r="Q5980" s="63" t="s">
        <v>236</v>
      </c>
    </row>
    <row r="5981" spans="1:17">
      <c r="A5981" s="63" t="s">
        <v>96</v>
      </c>
      <c r="B5981" s="63" t="s">
        <v>7</v>
      </c>
      <c r="D5981" s="390">
        <v>45383</v>
      </c>
      <c r="E5981" s="63">
        <v>4</v>
      </c>
      <c r="F5981" s="63">
        <v>2024</v>
      </c>
      <c r="G5981" s="391">
        <v>190</v>
      </c>
      <c r="H5981" s="391">
        <v>8.3333333333333329E-2</v>
      </c>
      <c r="I5981" s="391">
        <v>15.833333333333332</v>
      </c>
      <c r="J5981" s="391">
        <v>0</v>
      </c>
      <c r="K5981" s="63" t="s">
        <v>96</v>
      </c>
      <c r="L5981" s="63" t="s">
        <v>313</v>
      </c>
      <c r="M5981" s="63" t="s">
        <v>243</v>
      </c>
      <c r="N5981" s="63" t="s">
        <v>83</v>
      </c>
      <c r="O5981" s="63" t="s">
        <v>311</v>
      </c>
      <c r="P5981" s="63" t="s">
        <v>46</v>
      </c>
      <c r="Q5981" s="63" t="s">
        <v>236</v>
      </c>
    </row>
    <row r="5982" spans="1:17">
      <c r="A5982" s="63" t="s">
        <v>96</v>
      </c>
      <c r="B5982" s="63" t="s">
        <v>7</v>
      </c>
      <c r="D5982" s="390">
        <v>45413</v>
      </c>
      <c r="E5982" s="63">
        <v>5</v>
      </c>
      <c r="F5982" s="63">
        <v>2024</v>
      </c>
      <c r="G5982" s="391">
        <v>190</v>
      </c>
      <c r="H5982" s="391">
        <v>8.3333333333333329E-2</v>
      </c>
      <c r="I5982" s="391">
        <v>15.833333333333332</v>
      </c>
      <c r="J5982" s="391">
        <v>0</v>
      </c>
      <c r="K5982" s="63" t="s">
        <v>96</v>
      </c>
      <c r="L5982" s="63" t="s">
        <v>313</v>
      </c>
      <c r="M5982" s="63" t="s">
        <v>243</v>
      </c>
      <c r="N5982" s="63" t="s">
        <v>83</v>
      </c>
      <c r="O5982" s="63" t="s">
        <v>311</v>
      </c>
      <c r="P5982" s="63" t="s">
        <v>46</v>
      </c>
      <c r="Q5982" s="63" t="s">
        <v>236</v>
      </c>
    </row>
    <row r="5983" spans="1:17">
      <c r="A5983" s="63" t="s">
        <v>96</v>
      </c>
      <c r="B5983" s="63" t="s">
        <v>7</v>
      </c>
      <c r="D5983" s="390">
        <v>45444</v>
      </c>
      <c r="E5983" s="63">
        <v>6</v>
      </c>
      <c r="F5983" s="63">
        <v>2024</v>
      </c>
      <c r="G5983" s="391">
        <v>190</v>
      </c>
      <c r="H5983" s="391">
        <v>8.3333333333333329E-2</v>
      </c>
      <c r="I5983" s="391">
        <v>15.833333333333332</v>
      </c>
      <c r="J5983" s="391">
        <v>10.039999999999999</v>
      </c>
      <c r="K5983" s="63" t="s">
        <v>96</v>
      </c>
      <c r="L5983" s="63" t="s">
        <v>313</v>
      </c>
      <c r="M5983" s="63" t="s">
        <v>243</v>
      </c>
      <c r="N5983" s="63" t="s">
        <v>83</v>
      </c>
      <c r="O5983" s="63" t="s">
        <v>311</v>
      </c>
      <c r="P5983" s="63" t="s">
        <v>46</v>
      </c>
      <c r="Q5983" s="63" t="s">
        <v>236</v>
      </c>
    </row>
    <row r="5984" spans="1:17">
      <c r="A5984" s="63" t="s">
        <v>96</v>
      </c>
      <c r="B5984" s="63" t="s">
        <v>7</v>
      </c>
      <c r="D5984" s="390">
        <v>45474</v>
      </c>
      <c r="E5984" s="63">
        <v>7</v>
      </c>
      <c r="F5984" s="63">
        <v>2024</v>
      </c>
      <c r="G5984" s="391">
        <v>190</v>
      </c>
      <c r="H5984" s="391">
        <v>8.3333333333333329E-2</v>
      </c>
      <c r="I5984" s="391">
        <v>15.833333333333332</v>
      </c>
      <c r="J5984" s="391">
        <v>0.40899999999999997</v>
      </c>
      <c r="K5984" s="63" t="s">
        <v>96</v>
      </c>
      <c r="L5984" s="63" t="s">
        <v>313</v>
      </c>
      <c r="M5984" s="63" t="s">
        <v>243</v>
      </c>
      <c r="N5984" s="63" t="s">
        <v>83</v>
      </c>
      <c r="O5984" s="63" t="s">
        <v>311</v>
      </c>
      <c r="P5984" s="63" t="s">
        <v>46</v>
      </c>
      <c r="Q5984" s="63" t="s">
        <v>236</v>
      </c>
    </row>
    <row r="5985" spans="1:17">
      <c r="A5985" s="63" t="s">
        <v>96</v>
      </c>
      <c r="B5985" s="63" t="s">
        <v>7</v>
      </c>
      <c r="D5985" s="390">
        <v>45505</v>
      </c>
      <c r="E5985" s="63">
        <v>8</v>
      </c>
      <c r="F5985" s="63">
        <v>2024</v>
      </c>
      <c r="G5985" s="391">
        <v>190</v>
      </c>
      <c r="H5985" s="391">
        <v>8.3333333333333329E-2</v>
      </c>
      <c r="I5985" s="391">
        <v>15.833333333333332</v>
      </c>
      <c r="J5985" s="391">
        <v>2.8759691680562804</v>
      </c>
      <c r="K5985" s="63" t="s">
        <v>96</v>
      </c>
      <c r="L5985" s="63" t="s">
        <v>313</v>
      </c>
      <c r="M5985" s="63" t="s">
        <v>243</v>
      </c>
      <c r="N5985" s="63" t="s">
        <v>83</v>
      </c>
      <c r="O5985" s="63" t="s">
        <v>311</v>
      </c>
      <c r="P5985" s="63" t="s">
        <v>46</v>
      </c>
      <c r="Q5985" s="63" t="s">
        <v>236</v>
      </c>
    </row>
    <row r="5986" spans="1:17">
      <c r="A5986" s="63" t="s">
        <v>96</v>
      </c>
      <c r="B5986" s="63" t="s">
        <v>7</v>
      </c>
      <c r="D5986" s="390">
        <v>45536</v>
      </c>
      <c r="E5986" s="63">
        <v>9</v>
      </c>
      <c r="F5986" s="63">
        <v>2024</v>
      </c>
      <c r="G5986" s="391">
        <v>190</v>
      </c>
      <c r="H5986" s="391">
        <v>8.3333333333333329E-2</v>
      </c>
      <c r="J5986" s="391">
        <v>0</v>
      </c>
      <c r="K5986" s="63" t="s">
        <v>96</v>
      </c>
      <c r="L5986" s="63" t="s">
        <v>313</v>
      </c>
      <c r="M5986" s="63" t="s">
        <v>243</v>
      </c>
      <c r="N5986" s="63" t="s">
        <v>83</v>
      </c>
      <c r="O5986" s="63" t="s">
        <v>311</v>
      </c>
      <c r="P5986" s="63" t="s">
        <v>46</v>
      </c>
      <c r="Q5986" s="63" t="s">
        <v>236</v>
      </c>
    </row>
    <row r="5987" spans="1:17">
      <c r="A5987" s="63" t="s">
        <v>96</v>
      </c>
      <c r="B5987" s="63" t="s">
        <v>7</v>
      </c>
      <c r="D5987" s="390">
        <v>45566</v>
      </c>
      <c r="E5987" s="63">
        <v>10</v>
      </c>
      <c r="F5987" s="63">
        <v>2024</v>
      </c>
      <c r="G5987" s="391">
        <v>190</v>
      </c>
      <c r="H5987" s="391">
        <v>9.9999999999999992E-2</v>
      </c>
      <c r="J5987" s="391">
        <v>3.8293401333333326</v>
      </c>
      <c r="K5987" s="63" t="s">
        <v>96</v>
      </c>
      <c r="L5987" s="63" t="s">
        <v>313</v>
      </c>
      <c r="M5987" s="63" t="s">
        <v>243</v>
      </c>
      <c r="N5987" s="63" t="s">
        <v>83</v>
      </c>
      <c r="O5987" s="63" t="s">
        <v>311</v>
      </c>
      <c r="P5987" s="63" t="s">
        <v>46</v>
      </c>
      <c r="Q5987" s="63" t="s">
        <v>236</v>
      </c>
    </row>
    <row r="5988" spans="1:17">
      <c r="A5988" s="63" t="s">
        <v>96</v>
      </c>
      <c r="B5988" s="63" t="s">
        <v>7</v>
      </c>
      <c r="D5988" s="390">
        <v>45597</v>
      </c>
      <c r="E5988" s="63">
        <v>11</v>
      </c>
      <c r="F5988" s="63">
        <v>2024</v>
      </c>
      <c r="G5988" s="391">
        <v>190</v>
      </c>
      <c r="H5988" s="391">
        <v>9.9999999999999992E-2</v>
      </c>
      <c r="J5988" s="391">
        <v>0</v>
      </c>
      <c r="K5988" s="63" t="s">
        <v>96</v>
      </c>
      <c r="L5988" s="63" t="s">
        <v>313</v>
      </c>
      <c r="M5988" s="63" t="s">
        <v>243</v>
      </c>
      <c r="N5988" s="63" t="s">
        <v>83</v>
      </c>
      <c r="O5988" s="63" t="s">
        <v>311</v>
      </c>
      <c r="P5988" s="63" t="s">
        <v>46</v>
      </c>
      <c r="Q5988" s="63" t="s">
        <v>236</v>
      </c>
    </row>
    <row r="5989" spans="1:17">
      <c r="A5989" s="63" t="s">
        <v>96</v>
      </c>
      <c r="B5989" s="63" t="s">
        <v>7</v>
      </c>
      <c r="D5989" s="390">
        <v>45627</v>
      </c>
      <c r="E5989" s="63">
        <v>12</v>
      </c>
      <c r="F5989" s="63">
        <v>2024</v>
      </c>
      <c r="G5989" s="391">
        <v>190</v>
      </c>
      <c r="H5989" s="391">
        <v>9.9999999999999992E-2</v>
      </c>
      <c r="J5989" s="391">
        <v>0</v>
      </c>
      <c r="K5989" s="63" t="s">
        <v>96</v>
      </c>
      <c r="L5989" s="63" t="s">
        <v>313</v>
      </c>
      <c r="M5989" s="63" t="s">
        <v>243</v>
      </c>
      <c r="N5989" s="63" t="s">
        <v>83</v>
      </c>
      <c r="O5989" s="63" t="s">
        <v>311</v>
      </c>
      <c r="P5989" s="63" t="s">
        <v>46</v>
      </c>
      <c r="Q5989" s="63" t="s">
        <v>236</v>
      </c>
    </row>
    <row r="5990" spans="1:17">
      <c r="A5990" s="63" t="s">
        <v>96</v>
      </c>
      <c r="B5990" s="63" t="s">
        <v>8</v>
      </c>
      <c r="D5990" s="390">
        <v>45292</v>
      </c>
      <c r="E5990" s="63">
        <v>1</v>
      </c>
      <c r="F5990" s="63">
        <v>2024</v>
      </c>
      <c r="G5990" s="391">
        <v>100</v>
      </c>
      <c r="H5990" s="391">
        <v>3.4872367136281217E-2</v>
      </c>
      <c r="I5990" s="391">
        <v>3.4872367136281217</v>
      </c>
      <c r="J5990" s="391">
        <v>0</v>
      </c>
      <c r="K5990" s="63" t="s">
        <v>96</v>
      </c>
      <c r="L5990" s="63" t="s">
        <v>313</v>
      </c>
      <c r="M5990" s="63" t="s">
        <v>243</v>
      </c>
      <c r="N5990" s="63" t="s">
        <v>83</v>
      </c>
      <c r="O5990" s="63" t="s">
        <v>311</v>
      </c>
      <c r="P5990" s="63" t="s">
        <v>46</v>
      </c>
      <c r="Q5990" s="63" t="s">
        <v>236</v>
      </c>
    </row>
    <row r="5991" spans="1:17">
      <c r="A5991" s="63" t="s">
        <v>96</v>
      </c>
      <c r="B5991" s="63" t="s">
        <v>8</v>
      </c>
      <c r="D5991" s="390">
        <v>45323</v>
      </c>
      <c r="E5991" s="63">
        <v>2</v>
      </c>
      <c r="F5991" s="63">
        <v>2024</v>
      </c>
      <c r="G5991" s="391">
        <v>100</v>
      </c>
      <c r="H5991" s="391">
        <v>8.2577765378713919E-2</v>
      </c>
      <c r="I5991" s="391">
        <v>8.2577765378713917</v>
      </c>
      <c r="J5991" s="391">
        <v>10.791807267662662</v>
      </c>
      <c r="K5991" s="63" t="s">
        <v>96</v>
      </c>
      <c r="L5991" s="63" t="s">
        <v>313</v>
      </c>
      <c r="M5991" s="63" t="s">
        <v>243</v>
      </c>
      <c r="N5991" s="63" t="s">
        <v>83</v>
      </c>
      <c r="O5991" s="63" t="s">
        <v>311</v>
      </c>
      <c r="P5991" s="63" t="s">
        <v>46</v>
      </c>
      <c r="Q5991" s="63" t="s">
        <v>236</v>
      </c>
    </row>
    <row r="5992" spans="1:17">
      <c r="A5992" s="63" t="s">
        <v>96</v>
      </c>
      <c r="B5992" s="63" t="s">
        <v>8</v>
      </c>
      <c r="D5992" s="390">
        <v>45352</v>
      </c>
      <c r="E5992" s="63">
        <v>3</v>
      </c>
      <c r="F5992" s="63">
        <v>2024</v>
      </c>
      <c r="G5992" s="391">
        <v>100</v>
      </c>
      <c r="H5992" s="391">
        <v>8.2577765378713919E-2</v>
      </c>
      <c r="I5992" s="391">
        <v>8.2577765378713917</v>
      </c>
      <c r="J5992" s="391">
        <v>0</v>
      </c>
      <c r="K5992" s="63" t="s">
        <v>96</v>
      </c>
      <c r="L5992" s="63" t="s">
        <v>313</v>
      </c>
      <c r="M5992" s="63" t="s">
        <v>243</v>
      </c>
      <c r="N5992" s="63" t="s">
        <v>83</v>
      </c>
      <c r="O5992" s="63" t="s">
        <v>311</v>
      </c>
      <c r="P5992" s="63" t="s">
        <v>46</v>
      </c>
      <c r="Q5992" s="63" t="s">
        <v>236</v>
      </c>
    </row>
    <row r="5993" spans="1:17">
      <c r="A5993" s="63" t="s">
        <v>96</v>
      </c>
      <c r="B5993" s="63" t="s">
        <v>8</v>
      </c>
      <c r="D5993" s="390">
        <v>45383</v>
      </c>
      <c r="E5993" s="63">
        <v>4</v>
      </c>
      <c r="F5993" s="63">
        <v>2024</v>
      </c>
      <c r="G5993" s="391">
        <v>100</v>
      </c>
      <c r="H5993" s="391">
        <v>8.3333333333333329E-2</v>
      </c>
      <c r="I5993" s="391">
        <v>8.3333333333333321</v>
      </c>
      <c r="J5993" s="391">
        <v>3.2337045826280018</v>
      </c>
      <c r="K5993" s="63" t="s">
        <v>96</v>
      </c>
      <c r="L5993" s="63" t="s">
        <v>313</v>
      </c>
      <c r="M5993" s="63" t="s">
        <v>243</v>
      </c>
      <c r="N5993" s="63" t="s">
        <v>83</v>
      </c>
      <c r="O5993" s="63" t="s">
        <v>311</v>
      </c>
      <c r="P5993" s="63" t="s">
        <v>46</v>
      </c>
      <c r="Q5993" s="63" t="s">
        <v>236</v>
      </c>
    </row>
    <row r="5994" spans="1:17">
      <c r="A5994" s="63" t="s">
        <v>96</v>
      </c>
      <c r="B5994" s="63" t="s">
        <v>8</v>
      </c>
      <c r="D5994" s="390">
        <v>45413</v>
      </c>
      <c r="E5994" s="63">
        <v>5</v>
      </c>
      <c r="F5994" s="63">
        <v>2024</v>
      </c>
      <c r="G5994" s="391">
        <v>100</v>
      </c>
      <c r="H5994" s="391">
        <v>8.3333333333333329E-2</v>
      </c>
      <c r="I5994" s="391">
        <v>8.3333333333333321</v>
      </c>
      <c r="J5994" s="391">
        <v>0</v>
      </c>
      <c r="K5994" s="63" t="s">
        <v>96</v>
      </c>
      <c r="L5994" s="63" t="s">
        <v>313</v>
      </c>
      <c r="M5994" s="63" t="s">
        <v>243</v>
      </c>
      <c r="N5994" s="63" t="s">
        <v>83</v>
      </c>
      <c r="O5994" s="63" t="s">
        <v>311</v>
      </c>
      <c r="P5994" s="63" t="s">
        <v>46</v>
      </c>
      <c r="Q5994" s="63" t="s">
        <v>236</v>
      </c>
    </row>
    <row r="5995" spans="1:17">
      <c r="A5995" s="63" t="s">
        <v>96</v>
      </c>
      <c r="B5995" s="63" t="s">
        <v>8</v>
      </c>
      <c r="D5995" s="390">
        <v>45444</v>
      </c>
      <c r="E5995" s="63">
        <v>6</v>
      </c>
      <c r="F5995" s="63">
        <v>2024</v>
      </c>
      <c r="G5995" s="391">
        <v>100</v>
      </c>
      <c r="H5995" s="391">
        <v>8.3333333333333329E-2</v>
      </c>
      <c r="I5995" s="391">
        <v>8.3333333333333321</v>
      </c>
      <c r="J5995" s="391">
        <v>0</v>
      </c>
      <c r="K5995" s="63" t="s">
        <v>96</v>
      </c>
      <c r="L5995" s="63" t="s">
        <v>313</v>
      </c>
      <c r="M5995" s="63" t="s">
        <v>243</v>
      </c>
      <c r="N5995" s="63" t="s">
        <v>83</v>
      </c>
      <c r="O5995" s="63" t="s">
        <v>311</v>
      </c>
      <c r="P5995" s="63" t="s">
        <v>46</v>
      </c>
      <c r="Q5995" s="63" t="s">
        <v>236</v>
      </c>
    </row>
    <row r="5996" spans="1:17">
      <c r="A5996" s="63" t="s">
        <v>96</v>
      </c>
      <c r="B5996" s="63" t="s">
        <v>8</v>
      </c>
      <c r="D5996" s="390">
        <v>45474</v>
      </c>
      <c r="E5996" s="63">
        <v>7</v>
      </c>
      <c r="F5996" s="63">
        <v>2024</v>
      </c>
      <c r="G5996" s="391">
        <v>100</v>
      </c>
      <c r="H5996" s="391">
        <v>8.3333333333333329E-2</v>
      </c>
      <c r="I5996" s="391">
        <v>8.3333333333333321</v>
      </c>
      <c r="J5996" s="391">
        <v>0</v>
      </c>
      <c r="K5996" s="63" t="s">
        <v>96</v>
      </c>
      <c r="L5996" s="63" t="s">
        <v>313</v>
      </c>
      <c r="M5996" s="63" t="s">
        <v>243</v>
      </c>
      <c r="N5996" s="63" t="s">
        <v>83</v>
      </c>
      <c r="O5996" s="63" t="s">
        <v>311</v>
      </c>
      <c r="P5996" s="63" t="s">
        <v>46</v>
      </c>
      <c r="Q5996" s="63" t="s">
        <v>236</v>
      </c>
    </row>
    <row r="5997" spans="1:17">
      <c r="A5997" s="63" t="s">
        <v>96</v>
      </c>
      <c r="B5997" s="63" t="s">
        <v>8</v>
      </c>
      <c r="D5997" s="390">
        <v>45505</v>
      </c>
      <c r="E5997" s="63">
        <v>8</v>
      </c>
      <c r="F5997" s="63">
        <v>2024</v>
      </c>
      <c r="G5997" s="391">
        <v>100</v>
      </c>
      <c r="H5997" s="391">
        <v>8.3333333333333329E-2</v>
      </c>
      <c r="I5997" s="391">
        <v>8.3333333333333321</v>
      </c>
      <c r="J5997" s="391">
        <v>0.80692969999999997</v>
      </c>
      <c r="K5997" s="63" t="s">
        <v>96</v>
      </c>
      <c r="L5997" s="63" t="s">
        <v>313</v>
      </c>
      <c r="M5997" s="63" t="s">
        <v>243</v>
      </c>
      <c r="N5997" s="63" t="s">
        <v>83</v>
      </c>
      <c r="O5997" s="63" t="s">
        <v>311</v>
      </c>
      <c r="P5997" s="63" t="s">
        <v>46</v>
      </c>
      <c r="Q5997" s="63" t="s">
        <v>236</v>
      </c>
    </row>
    <row r="5998" spans="1:17">
      <c r="A5998" s="63" t="s">
        <v>96</v>
      </c>
      <c r="B5998" s="63" t="s">
        <v>8</v>
      </c>
      <c r="D5998" s="390">
        <v>45536</v>
      </c>
      <c r="E5998" s="63">
        <v>9</v>
      </c>
      <c r="F5998" s="63">
        <v>2024</v>
      </c>
      <c r="G5998" s="391">
        <v>100</v>
      </c>
      <c r="H5998" s="391">
        <v>8.3333333333333329E-2</v>
      </c>
      <c r="J5998" s="391">
        <v>0</v>
      </c>
      <c r="K5998" s="63" t="s">
        <v>96</v>
      </c>
      <c r="L5998" s="63" t="s">
        <v>313</v>
      </c>
      <c r="M5998" s="63" t="s">
        <v>243</v>
      </c>
      <c r="N5998" s="63" t="s">
        <v>83</v>
      </c>
      <c r="O5998" s="63" t="s">
        <v>311</v>
      </c>
      <c r="P5998" s="63" t="s">
        <v>46</v>
      </c>
      <c r="Q5998" s="63" t="s">
        <v>236</v>
      </c>
    </row>
    <row r="5999" spans="1:17">
      <c r="A5999" s="63" t="s">
        <v>96</v>
      </c>
      <c r="B5999" s="63" t="s">
        <v>8</v>
      </c>
      <c r="D5999" s="390">
        <v>45566</v>
      </c>
      <c r="E5999" s="63">
        <v>10</v>
      </c>
      <c r="F5999" s="63">
        <v>2024</v>
      </c>
      <c r="G5999" s="391">
        <v>100</v>
      </c>
      <c r="H5999" s="391">
        <v>9.9999999999999992E-2</v>
      </c>
      <c r="J5999" s="391">
        <v>0</v>
      </c>
      <c r="K5999" s="63" t="s">
        <v>96</v>
      </c>
      <c r="L5999" s="63" t="s">
        <v>313</v>
      </c>
      <c r="M5999" s="63" t="s">
        <v>243</v>
      </c>
      <c r="N5999" s="63" t="s">
        <v>83</v>
      </c>
      <c r="O5999" s="63" t="s">
        <v>311</v>
      </c>
      <c r="P5999" s="63" t="s">
        <v>46</v>
      </c>
      <c r="Q5999" s="63" t="s">
        <v>236</v>
      </c>
    </row>
    <row r="6000" spans="1:17">
      <c r="A6000" s="63" t="s">
        <v>96</v>
      </c>
      <c r="B6000" s="63" t="s">
        <v>8</v>
      </c>
      <c r="D6000" s="390">
        <v>45597</v>
      </c>
      <c r="E6000" s="63">
        <v>11</v>
      </c>
      <c r="F6000" s="63">
        <v>2024</v>
      </c>
      <c r="G6000" s="391">
        <v>100</v>
      </c>
      <c r="H6000" s="391">
        <v>9.9999999999999992E-2</v>
      </c>
      <c r="J6000" s="391">
        <v>0</v>
      </c>
      <c r="K6000" s="63" t="s">
        <v>96</v>
      </c>
      <c r="L6000" s="63" t="s">
        <v>313</v>
      </c>
      <c r="M6000" s="63" t="s">
        <v>243</v>
      </c>
      <c r="N6000" s="63" t="s">
        <v>83</v>
      </c>
      <c r="O6000" s="63" t="s">
        <v>311</v>
      </c>
      <c r="P6000" s="63" t="s">
        <v>46</v>
      </c>
      <c r="Q6000" s="63" t="s">
        <v>236</v>
      </c>
    </row>
    <row r="6001" spans="1:17">
      <c r="A6001" s="63" t="s">
        <v>96</v>
      </c>
      <c r="B6001" s="63" t="s">
        <v>8</v>
      </c>
      <c r="D6001" s="390">
        <v>45627</v>
      </c>
      <c r="E6001" s="63">
        <v>12</v>
      </c>
      <c r="F6001" s="63">
        <v>2024</v>
      </c>
      <c r="G6001" s="391">
        <v>100</v>
      </c>
      <c r="H6001" s="391">
        <v>9.9999999999999992E-2</v>
      </c>
      <c r="J6001" s="391">
        <v>0</v>
      </c>
      <c r="K6001" s="63" t="s">
        <v>96</v>
      </c>
      <c r="L6001" s="63" t="s">
        <v>313</v>
      </c>
      <c r="M6001" s="63" t="s">
        <v>243</v>
      </c>
      <c r="N6001" s="63" t="s">
        <v>83</v>
      </c>
      <c r="O6001" s="63" t="s">
        <v>311</v>
      </c>
      <c r="P6001" s="63" t="s">
        <v>46</v>
      </c>
      <c r="Q6001" s="63" t="s">
        <v>236</v>
      </c>
    </row>
    <row r="6002" spans="1:17">
      <c r="A6002" s="63" t="s">
        <v>96</v>
      </c>
      <c r="B6002" s="63" t="s">
        <v>9</v>
      </c>
      <c r="D6002" s="390">
        <v>45292</v>
      </c>
      <c r="E6002" s="63">
        <v>1</v>
      </c>
      <c r="F6002" s="63">
        <v>2024</v>
      </c>
      <c r="G6002" s="391">
        <v>100</v>
      </c>
      <c r="H6002" s="391">
        <v>3.4872367136281217E-2</v>
      </c>
      <c r="I6002" s="391">
        <v>3.4872367136281217</v>
      </c>
      <c r="J6002" s="391">
        <v>0</v>
      </c>
      <c r="K6002" s="63" t="s">
        <v>96</v>
      </c>
      <c r="L6002" s="63" t="s">
        <v>313</v>
      </c>
      <c r="M6002" s="63" t="s">
        <v>243</v>
      </c>
      <c r="N6002" s="63" t="s">
        <v>83</v>
      </c>
      <c r="O6002" s="63" t="s">
        <v>311</v>
      </c>
      <c r="P6002" s="63" t="s">
        <v>46</v>
      </c>
      <c r="Q6002" s="63" t="s">
        <v>236</v>
      </c>
    </row>
    <row r="6003" spans="1:17">
      <c r="A6003" s="63" t="s">
        <v>96</v>
      </c>
      <c r="B6003" s="63" t="s">
        <v>9</v>
      </c>
      <c r="D6003" s="390">
        <v>45323</v>
      </c>
      <c r="E6003" s="63">
        <v>2</v>
      </c>
      <c r="F6003" s="63">
        <v>2024</v>
      </c>
      <c r="G6003" s="391">
        <v>100</v>
      </c>
      <c r="H6003" s="391">
        <v>8.2577765378713919E-2</v>
      </c>
      <c r="I6003" s="391">
        <v>8.2577765378713917</v>
      </c>
      <c r="J6003" s="391">
        <v>0</v>
      </c>
      <c r="K6003" s="63" t="s">
        <v>96</v>
      </c>
      <c r="L6003" s="63" t="s">
        <v>313</v>
      </c>
      <c r="M6003" s="63" t="s">
        <v>243</v>
      </c>
      <c r="N6003" s="63" t="s">
        <v>83</v>
      </c>
      <c r="O6003" s="63" t="s">
        <v>311</v>
      </c>
      <c r="P6003" s="63" t="s">
        <v>46</v>
      </c>
      <c r="Q6003" s="63" t="s">
        <v>236</v>
      </c>
    </row>
    <row r="6004" spans="1:17">
      <c r="A6004" s="63" t="s">
        <v>96</v>
      </c>
      <c r="B6004" s="63" t="s">
        <v>9</v>
      </c>
      <c r="D6004" s="390">
        <v>45352</v>
      </c>
      <c r="E6004" s="63">
        <v>3</v>
      </c>
      <c r="F6004" s="63">
        <v>2024</v>
      </c>
      <c r="G6004" s="391">
        <v>100</v>
      </c>
      <c r="H6004" s="391">
        <v>8.2577765378713919E-2</v>
      </c>
      <c r="I6004" s="391">
        <v>8.2577765378713917</v>
      </c>
      <c r="J6004" s="391">
        <v>14.77</v>
      </c>
      <c r="K6004" s="63" t="s">
        <v>96</v>
      </c>
      <c r="L6004" s="63" t="s">
        <v>313</v>
      </c>
      <c r="M6004" s="63" t="s">
        <v>243</v>
      </c>
      <c r="N6004" s="63" t="s">
        <v>83</v>
      </c>
      <c r="O6004" s="63" t="s">
        <v>311</v>
      </c>
      <c r="P6004" s="63" t="s">
        <v>46</v>
      </c>
      <c r="Q6004" s="63" t="s">
        <v>236</v>
      </c>
    </row>
    <row r="6005" spans="1:17">
      <c r="A6005" s="63" t="s">
        <v>96</v>
      </c>
      <c r="B6005" s="63" t="s">
        <v>9</v>
      </c>
      <c r="D6005" s="390">
        <v>45383</v>
      </c>
      <c r="E6005" s="63">
        <v>4</v>
      </c>
      <c r="F6005" s="63">
        <v>2024</v>
      </c>
      <c r="G6005" s="391">
        <v>100</v>
      </c>
      <c r="H6005" s="391">
        <v>8.3333333333333329E-2</v>
      </c>
      <c r="I6005" s="391">
        <v>8.3333333333333321</v>
      </c>
      <c r="J6005" s="391">
        <v>0</v>
      </c>
      <c r="K6005" s="63" t="s">
        <v>96</v>
      </c>
      <c r="L6005" s="63" t="s">
        <v>313</v>
      </c>
      <c r="M6005" s="63" t="s">
        <v>243</v>
      </c>
      <c r="N6005" s="63" t="s">
        <v>83</v>
      </c>
      <c r="O6005" s="63" t="s">
        <v>311</v>
      </c>
      <c r="P6005" s="63" t="s">
        <v>46</v>
      </c>
      <c r="Q6005" s="63" t="s">
        <v>236</v>
      </c>
    </row>
    <row r="6006" spans="1:17">
      <c r="A6006" s="63" t="s">
        <v>96</v>
      </c>
      <c r="B6006" s="63" t="s">
        <v>9</v>
      </c>
      <c r="D6006" s="390">
        <v>45413</v>
      </c>
      <c r="E6006" s="63">
        <v>5</v>
      </c>
      <c r="F6006" s="63">
        <v>2024</v>
      </c>
      <c r="G6006" s="391">
        <v>100</v>
      </c>
      <c r="H6006" s="391">
        <v>8.3333333333333329E-2</v>
      </c>
      <c r="I6006" s="391">
        <v>8.3333333333333321</v>
      </c>
      <c r="J6006" s="391">
        <v>6.06</v>
      </c>
      <c r="K6006" s="63" t="s">
        <v>96</v>
      </c>
      <c r="L6006" s="63" t="s">
        <v>313</v>
      </c>
      <c r="M6006" s="63" t="s">
        <v>243</v>
      </c>
      <c r="N6006" s="63" t="s">
        <v>83</v>
      </c>
      <c r="O6006" s="63" t="s">
        <v>311</v>
      </c>
      <c r="P6006" s="63" t="s">
        <v>46</v>
      </c>
      <c r="Q6006" s="63" t="s">
        <v>236</v>
      </c>
    </row>
    <row r="6007" spans="1:17">
      <c r="A6007" s="63" t="s">
        <v>96</v>
      </c>
      <c r="B6007" s="63" t="s">
        <v>9</v>
      </c>
      <c r="D6007" s="390">
        <v>45444</v>
      </c>
      <c r="E6007" s="63">
        <v>6</v>
      </c>
      <c r="F6007" s="63">
        <v>2024</v>
      </c>
      <c r="G6007" s="391">
        <v>100</v>
      </c>
      <c r="H6007" s="391">
        <v>8.3333333333333329E-2</v>
      </c>
      <c r="I6007" s="391">
        <v>8.3333333333333321</v>
      </c>
      <c r="J6007" s="391">
        <v>0</v>
      </c>
      <c r="K6007" s="63" t="s">
        <v>96</v>
      </c>
      <c r="L6007" s="63" t="s">
        <v>313</v>
      </c>
      <c r="M6007" s="63" t="s">
        <v>243</v>
      </c>
      <c r="N6007" s="63" t="s">
        <v>83</v>
      </c>
      <c r="O6007" s="63" t="s">
        <v>311</v>
      </c>
      <c r="P6007" s="63" t="s">
        <v>46</v>
      </c>
      <c r="Q6007" s="63" t="s">
        <v>236</v>
      </c>
    </row>
    <row r="6008" spans="1:17">
      <c r="A6008" s="63" t="s">
        <v>96</v>
      </c>
      <c r="B6008" s="63" t="s">
        <v>9</v>
      </c>
      <c r="D6008" s="390">
        <v>45474</v>
      </c>
      <c r="E6008" s="63">
        <v>7</v>
      </c>
      <c r="F6008" s="63">
        <v>2024</v>
      </c>
      <c r="G6008" s="391">
        <v>100</v>
      </c>
      <c r="H6008" s="391">
        <v>8.3333333333333329E-2</v>
      </c>
      <c r="I6008" s="391">
        <v>8.3333333333333321</v>
      </c>
      <c r="J6008" s="391">
        <v>55.025923043376196</v>
      </c>
      <c r="K6008" s="63" t="s">
        <v>96</v>
      </c>
      <c r="L6008" s="63" t="s">
        <v>313</v>
      </c>
      <c r="M6008" s="63" t="s">
        <v>243</v>
      </c>
      <c r="N6008" s="63" t="s">
        <v>83</v>
      </c>
      <c r="O6008" s="63" t="s">
        <v>311</v>
      </c>
      <c r="P6008" s="63" t="s">
        <v>46</v>
      </c>
      <c r="Q6008" s="63" t="s">
        <v>236</v>
      </c>
    </row>
    <row r="6009" spans="1:17">
      <c r="A6009" s="63" t="s">
        <v>96</v>
      </c>
      <c r="B6009" s="63" t="s">
        <v>9</v>
      </c>
      <c r="D6009" s="390">
        <v>45505</v>
      </c>
      <c r="E6009" s="63">
        <v>8</v>
      </c>
      <c r="F6009" s="63">
        <v>2024</v>
      </c>
      <c r="G6009" s="391">
        <v>100</v>
      </c>
      <c r="H6009" s="391">
        <v>8.3333333333333329E-2</v>
      </c>
      <c r="I6009" s="391">
        <v>8.3333333333333321</v>
      </c>
      <c r="J6009" s="391">
        <v>0</v>
      </c>
      <c r="K6009" s="63" t="s">
        <v>96</v>
      </c>
      <c r="L6009" s="63" t="s">
        <v>313</v>
      </c>
      <c r="M6009" s="63" t="s">
        <v>243</v>
      </c>
      <c r="N6009" s="63" t="s">
        <v>83</v>
      </c>
      <c r="O6009" s="63" t="s">
        <v>311</v>
      </c>
      <c r="P6009" s="63" t="s">
        <v>46</v>
      </c>
      <c r="Q6009" s="63" t="s">
        <v>236</v>
      </c>
    </row>
    <row r="6010" spans="1:17">
      <c r="A6010" s="63" t="s">
        <v>96</v>
      </c>
      <c r="B6010" s="63" t="s">
        <v>9</v>
      </c>
      <c r="D6010" s="390">
        <v>45536</v>
      </c>
      <c r="E6010" s="63">
        <v>9</v>
      </c>
      <c r="F6010" s="63">
        <v>2024</v>
      </c>
      <c r="G6010" s="391">
        <v>100</v>
      </c>
      <c r="H6010" s="391">
        <v>8.3333333333333329E-2</v>
      </c>
      <c r="J6010" s="391">
        <v>7.5765664000000008</v>
      </c>
      <c r="K6010" s="63" t="s">
        <v>96</v>
      </c>
      <c r="L6010" s="63" t="s">
        <v>313</v>
      </c>
      <c r="M6010" s="63" t="s">
        <v>243</v>
      </c>
      <c r="N6010" s="63" t="s">
        <v>83</v>
      </c>
      <c r="O6010" s="63" t="s">
        <v>311</v>
      </c>
      <c r="P6010" s="63" t="s">
        <v>46</v>
      </c>
      <c r="Q6010" s="63" t="s">
        <v>236</v>
      </c>
    </row>
    <row r="6011" spans="1:17">
      <c r="A6011" s="63" t="s">
        <v>96</v>
      </c>
      <c r="B6011" s="63" t="s">
        <v>9</v>
      </c>
      <c r="D6011" s="390">
        <v>45566</v>
      </c>
      <c r="E6011" s="63">
        <v>10</v>
      </c>
      <c r="F6011" s="63">
        <v>2024</v>
      </c>
      <c r="G6011" s="391">
        <v>100</v>
      </c>
      <c r="H6011" s="391">
        <v>9.9999999999999992E-2</v>
      </c>
      <c r="J6011" s="391">
        <v>2.812064195</v>
      </c>
      <c r="K6011" s="63" t="s">
        <v>96</v>
      </c>
      <c r="L6011" s="63" t="s">
        <v>313</v>
      </c>
      <c r="M6011" s="63" t="s">
        <v>243</v>
      </c>
      <c r="N6011" s="63" t="s">
        <v>83</v>
      </c>
      <c r="O6011" s="63" t="s">
        <v>311</v>
      </c>
      <c r="P6011" s="63" t="s">
        <v>46</v>
      </c>
      <c r="Q6011" s="63" t="s">
        <v>236</v>
      </c>
    </row>
    <row r="6012" spans="1:17">
      <c r="A6012" s="63" t="s">
        <v>96</v>
      </c>
      <c r="B6012" s="63" t="s">
        <v>9</v>
      </c>
      <c r="D6012" s="390">
        <v>45597</v>
      </c>
      <c r="E6012" s="63">
        <v>11</v>
      </c>
      <c r="F6012" s="63">
        <v>2024</v>
      </c>
      <c r="G6012" s="391">
        <v>100</v>
      </c>
      <c r="H6012" s="391">
        <v>9.9999999999999992E-2</v>
      </c>
      <c r="J6012" s="391">
        <v>0</v>
      </c>
      <c r="K6012" s="63" t="s">
        <v>96</v>
      </c>
      <c r="L6012" s="63" t="s">
        <v>313</v>
      </c>
      <c r="M6012" s="63" t="s">
        <v>243</v>
      </c>
      <c r="N6012" s="63" t="s">
        <v>83</v>
      </c>
      <c r="O6012" s="63" t="s">
        <v>311</v>
      </c>
      <c r="P6012" s="63" t="s">
        <v>46</v>
      </c>
      <c r="Q6012" s="63" t="s">
        <v>236</v>
      </c>
    </row>
    <row r="6013" spans="1:17">
      <c r="A6013" s="63" t="s">
        <v>96</v>
      </c>
      <c r="B6013" s="63" t="s">
        <v>9</v>
      </c>
      <c r="D6013" s="390">
        <v>45627</v>
      </c>
      <c r="E6013" s="63">
        <v>12</v>
      </c>
      <c r="F6013" s="63">
        <v>2024</v>
      </c>
      <c r="G6013" s="391">
        <v>100</v>
      </c>
      <c r="H6013" s="391">
        <v>9.9999999999999992E-2</v>
      </c>
      <c r="J6013" s="391">
        <v>0</v>
      </c>
      <c r="K6013" s="63" t="s">
        <v>96</v>
      </c>
      <c r="L6013" s="63" t="s">
        <v>313</v>
      </c>
      <c r="M6013" s="63" t="s">
        <v>243</v>
      </c>
      <c r="N6013" s="63" t="s">
        <v>83</v>
      </c>
      <c r="O6013" s="63" t="s">
        <v>311</v>
      </c>
      <c r="P6013" s="63" t="s">
        <v>46</v>
      </c>
      <c r="Q6013" s="63" t="s">
        <v>236</v>
      </c>
    </row>
    <row r="6014" spans="1:17">
      <c r="A6014" s="63" t="s">
        <v>96</v>
      </c>
      <c r="B6014" s="63" t="s">
        <v>10</v>
      </c>
      <c r="D6014" s="390">
        <v>45292</v>
      </c>
      <c r="E6014" s="63">
        <v>1</v>
      </c>
      <c r="F6014" s="63">
        <v>2024</v>
      </c>
      <c r="G6014" s="391">
        <v>20</v>
      </c>
      <c r="H6014" s="391">
        <v>3.4872367136281217E-2</v>
      </c>
      <c r="I6014" s="391">
        <v>0.69744734272562436</v>
      </c>
      <c r="J6014" s="391">
        <v>0</v>
      </c>
      <c r="K6014" s="63" t="s">
        <v>96</v>
      </c>
      <c r="L6014" s="63" t="s">
        <v>313</v>
      </c>
      <c r="M6014" s="63" t="s">
        <v>243</v>
      </c>
      <c r="N6014" s="63" t="s">
        <v>83</v>
      </c>
      <c r="O6014" s="63" t="s">
        <v>311</v>
      </c>
      <c r="P6014" s="63" t="s">
        <v>46</v>
      </c>
      <c r="Q6014" s="63" t="s">
        <v>236</v>
      </c>
    </row>
    <row r="6015" spans="1:17">
      <c r="A6015" s="63" t="s">
        <v>96</v>
      </c>
      <c r="B6015" s="63" t="s">
        <v>10</v>
      </c>
      <c r="D6015" s="390">
        <v>45323</v>
      </c>
      <c r="E6015" s="63">
        <v>2</v>
      </c>
      <c r="F6015" s="63">
        <v>2024</v>
      </c>
      <c r="G6015" s="391">
        <v>20</v>
      </c>
      <c r="H6015" s="391">
        <v>8.2577765378713919E-2</v>
      </c>
      <c r="I6015" s="391">
        <v>1.6515553075742784</v>
      </c>
      <c r="J6015" s="391">
        <v>0</v>
      </c>
      <c r="K6015" s="63" t="s">
        <v>96</v>
      </c>
      <c r="L6015" s="63" t="s">
        <v>313</v>
      </c>
      <c r="M6015" s="63" t="s">
        <v>243</v>
      </c>
      <c r="N6015" s="63" t="s">
        <v>83</v>
      </c>
      <c r="O6015" s="63" t="s">
        <v>311</v>
      </c>
      <c r="P6015" s="63" t="s">
        <v>46</v>
      </c>
      <c r="Q6015" s="63" t="s">
        <v>236</v>
      </c>
    </row>
    <row r="6016" spans="1:17">
      <c r="A6016" s="63" t="s">
        <v>96</v>
      </c>
      <c r="B6016" s="63" t="s">
        <v>10</v>
      </c>
      <c r="D6016" s="390">
        <v>45352</v>
      </c>
      <c r="E6016" s="63">
        <v>3</v>
      </c>
      <c r="F6016" s="63">
        <v>2024</v>
      </c>
      <c r="G6016" s="391">
        <v>20</v>
      </c>
      <c r="H6016" s="391">
        <v>8.2577765378713919E-2</v>
      </c>
      <c r="I6016" s="391">
        <v>1.6515553075742784</v>
      </c>
      <c r="J6016" s="391">
        <v>0</v>
      </c>
      <c r="K6016" s="63" t="s">
        <v>96</v>
      </c>
      <c r="L6016" s="63" t="s">
        <v>313</v>
      </c>
      <c r="M6016" s="63" t="s">
        <v>243</v>
      </c>
      <c r="N6016" s="63" t="s">
        <v>83</v>
      </c>
      <c r="O6016" s="63" t="s">
        <v>311</v>
      </c>
      <c r="P6016" s="63" t="s">
        <v>46</v>
      </c>
      <c r="Q6016" s="63" t="s">
        <v>236</v>
      </c>
    </row>
    <row r="6017" spans="1:17">
      <c r="A6017" s="63" t="s">
        <v>96</v>
      </c>
      <c r="B6017" s="63" t="s">
        <v>10</v>
      </c>
      <c r="D6017" s="390">
        <v>45383</v>
      </c>
      <c r="E6017" s="63">
        <v>4</v>
      </c>
      <c r="F6017" s="63">
        <v>2024</v>
      </c>
      <c r="G6017" s="391">
        <v>20</v>
      </c>
      <c r="H6017" s="391">
        <v>8.3333333333333329E-2</v>
      </c>
      <c r="I6017" s="391">
        <v>1.6666666666666665</v>
      </c>
      <c r="J6017" s="391">
        <v>0</v>
      </c>
      <c r="K6017" s="63" t="s">
        <v>96</v>
      </c>
      <c r="L6017" s="63" t="s">
        <v>313</v>
      </c>
      <c r="M6017" s="63" t="s">
        <v>243</v>
      </c>
      <c r="N6017" s="63" t="s">
        <v>83</v>
      </c>
      <c r="O6017" s="63" t="s">
        <v>311</v>
      </c>
      <c r="P6017" s="63" t="s">
        <v>46</v>
      </c>
      <c r="Q6017" s="63" t="s">
        <v>236</v>
      </c>
    </row>
    <row r="6018" spans="1:17">
      <c r="A6018" s="63" t="s">
        <v>96</v>
      </c>
      <c r="B6018" s="63" t="s">
        <v>10</v>
      </c>
      <c r="D6018" s="390">
        <v>45413</v>
      </c>
      <c r="E6018" s="63">
        <v>5</v>
      </c>
      <c r="F6018" s="63">
        <v>2024</v>
      </c>
      <c r="G6018" s="391">
        <v>20</v>
      </c>
      <c r="H6018" s="391">
        <v>8.3333333333333329E-2</v>
      </c>
      <c r="I6018" s="391">
        <v>1.6666666666666665</v>
      </c>
      <c r="J6018" s="391">
        <v>0</v>
      </c>
      <c r="K6018" s="63" t="s">
        <v>96</v>
      </c>
      <c r="L6018" s="63" t="s">
        <v>313</v>
      </c>
      <c r="M6018" s="63" t="s">
        <v>243</v>
      </c>
      <c r="N6018" s="63" t="s">
        <v>83</v>
      </c>
      <c r="O6018" s="63" t="s">
        <v>311</v>
      </c>
      <c r="P6018" s="63" t="s">
        <v>46</v>
      </c>
      <c r="Q6018" s="63" t="s">
        <v>236</v>
      </c>
    </row>
    <row r="6019" spans="1:17">
      <c r="A6019" s="63" t="s">
        <v>96</v>
      </c>
      <c r="B6019" s="63" t="s">
        <v>10</v>
      </c>
      <c r="D6019" s="390">
        <v>45444</v>
      </c>
      <c r="E6019" s="63">
        <v>6</v>
      </c>
      <c r="F6019" s="63">
        <v>2024</v>
      </c>
      <c r="G6019" s="391">
        <v>20</v>
      </c>
      <c r="H6019" s="391">
        <v>8.3333333333333329E-2</v>
      </c>
      <c r="I6019" s="391">
        <v>1.6666666666666665</v>
      </c>
      <c r="J6019" s="391">
        <v>0</v>
      </c>
      <c r="K6019" s="63" t="s">
        <v>96</v>
      </c>
      <c r="L6019" s="63" t="s">
        <v>313</v>
      </c>
      <c r="M6019" s="63" t="s">
        <v>243</v>
      </c>
      <c r="N6019" s="63" t="s">
        <v>83</v>
      </c>
      <c r="O6019" s="63" t="s">
        <v>311</v>
      </c>
      <c r="P6019" s="63" t="s">
        <v>46</v>
      </c>
      <c r="Q6019" s="63" t="s">
        <v>236</v>
      </c>
    </row>
    <row r="6020" spans="1:17">
      <c r="A6020" s="63" t="s">
        <v>96</v>
      </c>
      <c r="B6020" s="63" t="s">
        <v>10</v>
      </c>
      <c r="D6020" s="390">
        <v>45474</v>
      </c>
      <c r="E6020" s="63">
        <v>7</v>
      </c>
      <c r="F6020" s="63">
        <v>2024</v>
      </c>
      <c r="G6020" s="391">
        <v>20</v>
      </c>
      <c r="H6020" s="391">
        <v>8.3333333333333329E-2</v>
      </c>
      <c r="I6020" s="391">
        <v>1.6666666666666665</v>
      </c>
      <c r="J6020" s="391">
        <v>3.4878733365633736</v>
      </c>
      <c r="K6020" s="63" t="s">
        <v>96</v>
      </c>
      <c r="L6020" s="63" t="s">
        <v>313</v>
      </c>
      <c r="M6020" s="63" t="s">
        <v>243</v>
      </c>
      <c r="N6020" s="63" t="s">
        <v>83</v>
      </c>
      <c r="O6020" s="63" t="s">
        <v>311</v>
      </c>
      <c r="P6020" s="63" t="s">
        <v>46</v>
      </c>
      <c r="Q6020" s="63" t="s">
        <v>236</v>
      </c>
    </row>
    <row r="6021" spans="1:17">
      <c r="A6021" s="63" t="s">
        <v>96</v>
      </c>
      <c r="B6021" s="63" t="s">
        <v>10</v>
      </c>
      <c r="D6021" s="390">
        <v>45505</v>
      </c>
      <c r="E6021" s="63">
        <v>8</v>
      </c>
      <c r="F6021" s="63">
        <v>2024</v>
      </c>
      <c r="G6021" s="391">
        <v>20</v>
      </c>
      <c r="H6021" s="391">
        <v>8.3333333333333329E-2</v>
      </c>
      <c r="I6021" s="391">
        <v>1.6666666666666665</v>
      </c>
      <c r="J6021" s="391">
        <v>1.7447682040768608</v>
      </c>
      <c r="K6021" s="63" t="s">
        <v>96</v>
      </c>
      <c r="L6021" s="63" t="s">
        <v>313</v>
      </c>
      <c r="M6021" s="63" t="s">
        <v>243</v>
      </c>
      <c r="N6021" s="63" t="s">
        <v>83</v>
      </c>
      <c r="O6021" s="63" t="s">
        <v>311</v>
      </c>
      <c r="P6021" s="63" t="s">
        <v>46</v>
      </c>
      <c r="Q6021" s="63" t="s">
        <v>236</v>
      </c>
    </row>
    <row r="6022" spans="1:17">
      <c r="A6022" s="63" t="s">
        <v>96</v>
      </c>
      <c r="B6022" s="63" t="s">
        <v>10</v>
      </c>
      <c r="D6022" s="390">
        <v>45536</v>
      </c>
      <c r="E6022" s="63">
        <v>9</v>
      </c>
      <c r="F6022" s="63">
        <v>2024</v>
      </c>
      <c r="G6022" s="391">
        <v>20</v>
      </c>
      <c r="H6022" s="391">
        <v>8.3333333333333329E-2</v>
      </c>
      <c r="J6022" s="391">
        <v>27.17276820407686</v>
      </c>
      <c r="K6022" s="63" t="s">
        <v>96</v>
      </c>
      <c r="L6022" s="63" t="s">
        <v>313</v>
      </c>
      <c r="M6022" s="63" t="s">
        <v>243</v>
      </c>
      <c r="N6022" s="63" t="s">
        <v>83</v>
      </c>
      <c r="O6022" s="63" t="s">
        <v>311</v>
      </c>
      <c r="P6022" s="63" t="s">
        <v>46</v>
      </c>
      <c r="Q6022" s="63" t="s">
        <v>236</v>
      </c>
    </row>
    <row r="6023" spans="1:17">
      <c r="A6023" s="63" t="s">
        <v>96</v>
      </c>
      <c r="B6023" s="63" t="s">
        <v>10</v>
      </c>
      <c r="D6023" s="390">
        <v>45566</v>
      </c>
      <c r="E6023" s="63">
        <v>10</v>
      </c>
      <c r="F6023" s="63">
        <v>2024</v>
      </c>
      <c r="G6023" s="391">
        <v>20</v>
      </c>
      <c r="H6023" s="391">
        <v>9.9999999999999992E-2</v>
      </c>
      <c r="J6023" s="391">
        <v>2.0867682040768609</v>
      </c>
      <c r="K6023" s="63" t="s">
        <v>96</v>
      </c>
      <c r="L6023" s="63" t="s">
        <v>313</v>
      </c>
      <c r="M6023" s="63" t="s">
        <v>243</v>
      </c>
      <c r="N6023" s="63" t="s">
        <v>83</v>
      </c>
      <c r="O6023" s="63" t="s">
        <v>311</v>
      </c>
      <c r="P6023" s="63" t="s">
        <v>46</v>
      </c>
      <c r="Q6023" s="63" t="s">
        <v>236</v>
      </c>
    </row>
    <row r="6024" spans="1:17">
      <c r="A6024" s="63" t="s">
        <v>96</v>
      </c>
      <c r="B6024" s="63" t="s">
        <v>10</v>
      </c>
      <c r="D6024" s="390">
        <v>45597</v>
      </c>
      <c r="E6024" s="63">
        <v>11</v>
      </c>
      <c r="F6024" s="63">
        <v>2024</v>
      </c>
      <c r="G6024" s="391">
        <v>20</v>
      </c>
      <c r="H6024" s="391">
        <v>9.9999999999999992E-2</v>
      </c>
      <c r="J6024" s="391">
        <v>0</v>
      </c>
      <c r="K6024" s="63" t="s">
        <v>96</v>
      </c>
      <c r="L6024" s="63" t="s">
        <v>313</v>
      </c>
      <c r="M6024" s="63" t="s">
        <v>243</v>
      </c>
      <c r="N6024" s="63" t="s">
        <v>83</v>
      </c>
      <c r="O6024" s="63" t="s">
        <v>311</v>
      </c>
      <c r="P6024" s="63" t="s">
        <v>46</v>
      </c>
      <c r="Q6024" s="63" t="s">
        <v>236</v>
      </c>
    </row>
    <row r="6025" spans="1:17">
      <c r="A6025" s="63" t="s">
        <v>96</v>
      </c>
      <c r="B6025" s="63" t="s">
        <v>10</v>
      </c>
      <c r="D6025" s="390">
        <v>45627</v>
      </c>
      <c r="E6025" s="63">
        <v>12</v>
      </c>
      <c r="F6025" s="63">
        <v>2024</v>
      </c>
      <c r="G6025" s="391">
        <v>20</v>
      </c>
      <c r="H6025" s="391">
        <v>9.9999999999999992E-2</v>
      </c>
      <c r="J6025" s="391">
        <v>0</v>
      </c>
      <c r="K6025" s="63" t="s">
        <v>96</v>
      </c>
      <c r="L6025" s="63" t="s">
        <v>313</v>
      </c>
      <c r="M6025" s="63" t="s">
        <v>243</v>
      </c>
      <c r="N6025" s="63" t="s">
        <v>83</v>
      </c>
      <c r="O6025" s="63" t="s">
        <v>311</v>
      </c>
      <c r="P6025" s="63" t="s">
        <v>46</v>
      </c>
      <c r="Q6025" s="63" t="s">
        <v>236</v>
      </c>
    </row>
    <row r="6026" spans="1:17">
      <c r="A6026" s="63" t="s">
        <v>96</v>
      </c>
      <c r="B6026" s="63" t="s">
        <v>5</v>
      </c>
      <c r="D6026" s="390">
        <v>45292</v>
      </c>
      <c r="E6026" s="63">
        <v>1</v>
      </c>
      <c r="F6026" s="63">
        <v>2024</v>
      </c>
      <c r="G6026" s="391">
        <v>35</v>
      </c>
      <c r="H6026" s="391">
        <v>3.4872367136281217E-2</v>
      </c>
      <c r="I6026" s="391">
        <v>1.2205328497698427</v>
      </c>
      <c r="J6026" s="391">
        <v>0</v>
      </c>
      <c r="K6026" s="63" t="s">
        <v>96</v>
      </c>
      <c r="L6026" s="63" t="s">
        <v>313</v>
      </c>
      <c r="M6026" s="63" t="s">
        <v>243</v>
      </c>
      <c r="N6026" s="63" t="s">
        <v>83</v>
      </c>
      <c r="O6026" s="63" t="s">
        <v>311</v>
      </c>
      <c r="P6026" s="63" t="s">
        <v>46</v>
      </c>
      <c r="Q6026" s="63" t="s">
        <v>236</v>
      </c>
    </row>
    <row r="6027" spans="1:17">
      <c r="A6027" s="63" t="s">
        <v>96</v>
      </c>
      <c r="B6027" s="63" t="s">
        <v>5</v>
      </c>
      <c r="D6027" s="390">
        <v>45323</v>
      </c>
      <c r="E6027" s="63">
        <v>2</v>
      </c>
      <c r="F6027" s="63">
        <v>2024</v>
      </c>
      <c r="G6027" s="391">
        <v>35</v>
      </c>
      <c r="H6027" s="391">
        <v>8.2577765378713919E-2</v>
      </c>
      <c r="I6027" s="391">
        <v>2.890221788254987</v>
      </c>
      <c r="J6027" s="391">
        <v>0</v>
      </c>
      <c r="K6027" s="63" t="s">
        <v>96</v>
      </c>
      <c r="L6027" s="63" t="s">
        <v>313</v>
      </c>
      <c r="M6027" s="63" t="s">
        <v>243</v>
      </c>
      <c r="N6027" s="63" t="s">
        <v>83</v>
      </c>
      <c r="O6027" s="63" t="s">
        <v>311</v>
      </c>
      <c r="P6027" s="63" t="s">
        <v>46</v>
      </c>
      <c r="Q6027" s="63" t="s">
        <v>236</v>
      </c>
    </row>
    <row r="6028" spans="1:17">
      <c r="A6028" s="63" t="s">
        <v>96</v>
      </c>
      <c r="B6028" s="63" t="s">
        <v>5</v>
      </c>
      <c r="D6028" s="390">
        <v>45352</v>
      </c>
      <c r="E6028" s="63">
        <v>3</v>
      </c>
      <c r="F6028" s="63">
        <v>2024</v>
      </c>
      <c r="G6028" s="391">
        <v>35</v>
      </c>
      <c r="H6028" s="391">
        <v>8.2577765378713919E-2</v>
      </c>
      <c r="I6028" s="391">
        <v>2.890221788254987</v>
      </c>
      <c r="J6028" s="391">
        <v>0</v>
      </c>
      <c r="K6028" s="63" t="s">
        <v>96</v>
      </c>
      <c r="L6028" s="63" t="s">
        <v>313</v>
      </c>
      <c r="M6028" s="63" t="s">
        <v>243</v>
      </c>
      <c r="N6028" s="63" t="s">
        <v>83</v>
      </c>
      <c r="O6028" s="63" t="s">
        <v>311</v>
      </c>
      <c r="P6028" s="63" t="s">
        <v>46</v>
      </c>
      <c r="Q6028" s="63" t="s">
        <v>236</v>
      </c>
    </row>
    <row r="6029" spans="1:17">
      <c r="A6029" s="63" t="s">
        <v>96</v>
      </c>
      <c r="B6029" s="63" t="s">
        <v>5</v>
      </c>
      <c r="D6029" s="390">
        <v>45383</v>
      </c>
      <c r="E6029" s="63">
        <v>4</v>
      </c>
      <c r="F6029" s="63">
        <v>2024</v>
      </c>
      <c r="G6029" s="391">
        <v>35</v>
      </c>
      <c r="H6029" s="391">
        <v>8.3333333333333329E-2</v>
      </c>
      <c r="I6029" s="391">
        <v>2.9166666666666665</v>
      </c>
      <c r="J6029" s="391">
        <v>0</v>
      </c>
      <c r="K6029" s="63" t="s">
        <v>96</v>
      </c>
      <c r="L6029" s="63" t="s">
        <v>313</v>
      </c>
      <c r="M6029" s="63" t="s">
        <v>243</v>
      </c>
      <c r="N6029" s="63" t="s">
        <v>83</v>
      </c>
      <c r="O6029" s="63" t="s">
        <v>311</v>
      </c>
      <c r="P6029" s="63" t="s">
        <v>46</v>
      </c>
      <c r="Q6029" s="63" t="s">
        <v>236</v>
      </c>
    </row>
    <row r="6030" spans="1:17">
      <c r="A6030" s="63" t="s">
        <v>96</v>
      </c>
      <c r="B6030" s="63" t="s">
        <v>5</v>
      </c>
      <c r="D6030" s="390">
        <v>45413</v>
      </c>
      <c r="E6030" s="63">
        <v>5</v>
      </c>
      <c r="F6030" s="63">
        <v>2024</v>
      </c>
      <c r="G6030" s="391">
        <v>35</v>
      </c>
      <c r="H6030" s="391">
        <v>8.3333333333333329E-2</v>
      </c>
      <c r="I6030" s="391">
        <v>2.9166666666666665</v>
      </c>
      <c r="J6030" s="391">
        <v>0</v>
      </c>
      <c r="K6030" s="63" t="s">
        <v>96</v>
      </c>
      <c r="L6030" s="63" t="s">
        <v>313</v>
      </c>
      <c r="M6030" s="63" t="s">
        <v>243</v>
      </c>
      <c r="N6030" s="63" t="s">
        <v>83</v>
      </c>
      <c r="O6030" s="63" t="s">
        <v>311</v>
      </c>
      <c r="P6030" s="63" t="s">
        <v>46</v>
      </c>
      <c r="Q6030" s="63" t="s">
        <v>236</v>
      </c>
    </row>
    <row r="6031" spans="1:17">
      <c r="A6031" s="63" t="s">
        <v>96</v>
      </c>
      <c r="B6031" s="63" t="s">
        <v>5</v>
      </c>
      <c r="D6031" s="390">
        <v>45444</v>
      </c>
      <c r="E6031" s="63">
        <v>6</v>
      </c>
      <c r="F6031" s="63">
        <v>2024</v>
      </c>
      <c r="G6031" s="391">
        <v>35</v>
      </c>
      <c r="H6031" s="391">
        <v>8.3333333333333329E-2</v>
      </c>
      <c r="I6031" s="391">
        <v>2.9166666666666665</v>
      </c>
      <c r="J6031" s="391">
        <v>0</v>
      </c>
      <c r="K6031" s="63" t="s">
        <v>96</v>
      </c>
      <c r="L6031" s="63" t="s">
        <v>313</v>
      </c>
      <c r="M6031" s="63" t="s">
        <v>243</v>
      </c>
      <c r="N6031" s="63" t="s">
        <v>83</v>
      </c>
      <c r="O6031" s="63" t="s">
        <v>311</v>
      </c>
      <c r="P6031" s="63" t="s">
        <v>46</v>
      </c>
      <c r="Q6031" s="63" t="s">
        <v>236</v>
      </c>
    </row>
    <row r="6032" spans="1:17">
      <c r="A6032" s="63" t="s">
        <v>96</v>
      </c>
      <c r="B6032" s="63" t="s">
        <v>5</v>
      </c>
      <c r="D6032" s="390">
        <v>45474</v>
      </c>
      <c r="E6032" s="63">
        <v>7</v>
      </c>
      <c r="F6032" s="63">
        <v>2024</v>
      </c>
      <c r="G6032" s="391">
        <v>35</v>
      </c>
      <c r="H6032" s="391">
        <v>8.3333333333333329E-2</v>
      </c>
      <c r="I6032" s="391">
        <v>2.9166666666666665</v>
      </c>
      <c r="J6032" s="391">
        <v>0</v>
      </c>
      <c r="K6032" s="63" t="s">
        <v>96</v>
      </c>
      <c r="L6032" s="63" t="s">
        <v>313</v>
      </c>
      <c r="M6032" s="63" t="s">
        <v>243</v>
      </c>
      <c r="N6032" s="63" t="s">
        <v>83</v>
      </c>
      <c r="O6032" s="63" t="s">
        <v>311</v>
      </c>
      <c r="P6032" s="63" t="s">
        <v>46</v>
      </c>
      <c r="Q6032" s="63" t="s">
        <v>236</v>
      </c>
    </row>
    <row r="6033" spans="1:17">
      <c r="A6033" s="63" t="s">
        <v>96</v>
      </c>
      <c r="B6033" s="63" t="s">
        <v>5</v>
      </c>
      <c r="D6033" s="390">
        <v>45505</v>
      </c>
      <c r="E6033" s="63">
        <v>8</v>
      </c>
      <c r="F6033" s="63">
        <v>2024</v>
      </c>
      <c r="G6033" s="391">
        <v>35</v>
      </c>
      <c r="H6033" s="391">
        <v>8.3333333333333329E-2</v>
      </c>
      <c r="I6033" s="391">
        <v>2.9166666666666665</v>
      </c>
      <c r="J6033" s="391">
        <v>0</v>
      </c>
      <c r="K6033" s="63" t="s">
        <v>96</v>
      </c>
      <c r="L6033" s="63" t="s">
        <v>313</v>
      </c>
      <c r="M6033" s="63" t="s">
        <v>243</v>
      </c>
      <c r="N6033" s="63" t="s">
        <v>83</v>
      </c>
      <c r="O6033" s="63" t="s">
        <v>311</v>
      </c>
      <c r="P6033" s="63" t="s">
        <v>46</v>
      </c>
      <c r="Q6033" s="63" t="s">
        <v>236</v>
      </c>
    </row>
    <row r="6034" spans="1:17">
      <c r="A6034" s="63" t="s">
        <v>96</v>
      </c>
      <c r="B6034" s="63" t="s">
        <v>5</v>
      </c>
      <c r="D6034" s="390">
        <v>45536</v>
      </c>
      <c r="E6034" s="63">
        <v>9</v>
      </c>
      <c r="F6034" s="63">
        <v>2024</v>
      </c>
      <c r="G6034" s="391">
        <v>35</v>
      </c>
      <c r="H6034" s="391">
        <v>8.3333333333333329E-2</v>
      </c>
      <c r="J6034" s="391">
        <v>4.3426</v>
      </c>
      <c r="K6034" s="63" t="s">
        <v>96</v>
      </c>
      <c r="L6034" s="63" t="s">
        <v>313</v>
      </c>
      <c r="M6034" s="63" t="s">
        <v>243</v>
      </c>
      <c r="N6034" s="63" t="s">
        <v>83</v>
      </c>
      <c r="O6034" s="63" t="s">
        <v>311</v>
      </c>
      <c r="P6034" s="63" t="s">
        <v>46</v>
      </c>
      <c r="Q6034" s="63" t="s">
        <v>236</v>
      </c>
    </row>
    <row r="6035" spans="1:17">
      <c r="A6035" s="63" t="s">
        <v>96</v>
      </c>
      <c r="B6035" s="63" t="s">
        <v>5</v>
      </c>
      <c r="D6035" s="390">
        <v>45566</v>
      </c>
      <c r="E6035" s="63">
        <v>10</v>
      </c>
      <c r="F6035" s="63">
        <v>2024</v>
      </c>
      <c r="G6035" s="391">
        <v>35</v>
      </c>
      <c r="H6035" s="391">
        <v>9.9999999999999992E-2</v>
      </c>
      <c r="J6035" s="391">
        <v>28.043999999999997</v>
      </c>
      <c r="K6035" s="63" t="s">
        <v>96</v>
      </c>
      <c r="L6035" s="63" t="s">
        <v>313</v>
      </c>
      <c r="M6035" s="63" t="s">
        <v>243</v>
      </c>
      <c r="N6035" s="63" t="s">
        <v>83</v>
      </c>
      <c r="O6035" s="63" t="s">
        <v>311</v>
      </c>
      <c r="P6035" s="63" t="s">
        <v>46</v>
      </c>
      <c r="Q6035" s="63" t="s">
        <v>236</v>
      </c>
    </row>
    <row r="6036" spans="1:17">
      <c r="A6036" s="63" t="s">
        <v>96</v>
      </c>
      <c r="B6036" s="63" t="s">
        <v>5</v>
      </c>
      <c r="D6036" s="390">
        <v>45597</v>
      </c>
      <c r="E6036" s="63">
        <v>11</v>
      </c>
      <c r="F6036" s="63">
        <v>2024</v>
      </c>
      <c r="G6036" s="391">
        <v>35</v>
      </c>
      <c r="H6036" s="391">
        <v>9.9999999999999992E-2</v>
      </c>
      <c r="J6036" s="391">
        <v>0</v>
      </c>
      <c r="K6036" s="63" t="s">
        <v>96</v>
      </c>
      <c r="L6036" s="63" t="s">
        <v>313</v>
      </c>
      <c r="M6036" s="63" t="s">
        <v>243</v>
      </c>
      <c r="N6036" s="63" t="s">
        <v>83</v>
      </c>
      <c r="O6036" s="63" t="s">
        <v>311</v>
      </c>
      <c r="P6036" s="63" t="s">
        <v>46</v>
      </c>
      <c r="Q6036" s="63" t="s">
        <v>236</v>
      </c>
    </row>
    <row r="6037" spans="1:17">
      <c r="A6037" s="63" t="s">
        <v>96</v>
      </c>
      <c r="B6037" s="63" t="s">
        <v>5</v>
      </c>
      <c r="D6037" s="390">
        <v>45627</v>
      </c>
      <c r="E6037" s="63">
        <v>12</v>
      </c>
      <c r="F6037" s="63">
        <v>2024</v>
      </c>
      <c r="G6037" s="391">
        <v>35</v>
      </c>
      <c r="H6037" s="391">
        <v>9.9999999999999992E-2</v>
      </c>
      <c r="J6037" s="391">
        <v>0</v>
      </c>
      <c r="K6037" s="63" t="s">
        <v>96</v>
      </c>
      <c r="L6037" s="63" t="s">
        <v>313</v>
      </c>
      <c r="M6037" s="63" t="s">
        <v>243</v>
      </c>
      <c r="N6037" s="63" t="s">
        <v>83</v>
      </c>
      <c r="O6037" s="63" t="s">
        <v>311</v>
      </c>
      <c r="P6037" s="63" t="s">
        <v>46</v>
      </c>
      <c r="Q6037" s="63" t="s">
        <v>236</v>
      </c>
    </row>
    <row r="6038" spans="1:17">
      <c r="A6038" s="63" t="s">
        <v>96</v>
      </c>
      <c r="B6038" s="63" t="s">
        <v>11</v>
      </c>
      <c r="D6038" s="390">
        <v>45292</v>
      </c>
      <c r="E6038" s="63">
        <v>1</v>
      </c>
      <c r="F6038" s="63">
        <v>2024</v>
      </c>
      <c r="G6038" s="391">
        <v>75</v>
      </c>
      <c r="H6038" s="391">
        <v>3.4872367136281217E-2</v>
      </c>
      <c r="I6038" s="391">
        <v>2.6154275352210914</v>
      </c>
      <c r="J6038" s="391">
        <v>0</v>
      </c>
      <c r="K6038" s="63" t="s">
        <v>96</v>
      </c>
      <c r="L6038" s="63" t="s">
        <v>313</v>
      </c>
      <c r="M6038" s="63" t="s">
        <v>243</v>
      </c>
      <c r="N6038" s="63" t="s">
        <v>83</v>
      </c>
      <c r="O6038" s="63" t="s">
        <v>311</v>
      </c>
      <c r="P6038" s="63" t="s">
        <v>46</v>
      </c>
      <c r="Q6038" s="63" t="s">
        <v>236</v>
      </c>
    </row>
    <row r="6039" spans="1:17">
      <c r="A6039" s="63" t="s">
        <v>96</v>
      </c>
      <c r="B6039" s="63" t="s">
        <v>11</v>
      </c>
      <c r="D6039" s="390">
        <v>45323</v>
      </c>
      <c r="E6039" s="63">
        <v>2</v>
      </c>
      <c r="F6039" s="63">
        <v>2024</v>
      </c>
      <c r="G6039" s="391">
        <v>75</v>
      </c>
      <c r="H6039" s="391">
        <v>8.2577765378713919E-2</v>
      </c>
      <c r="I6039" s="391">
        <v>6.1933324034035442</v>
      </c>
      <c r="J6039" s="391">
        <v>0</v>
      </c>
      <c r="K6039" s="63" t="s">
        <v>96</v>
      </c>
      <c r="L6039" s="63" t="s">
        <v>313</v>
      </c>
      <c r="M6039" s="63" t="s">
        <v>243</v>
      </c>
      <c r="N6039" s="63" t="s">
        <v>83</v>
      </c>
      <c r="O6039" s="63" t="s">
        <v>311</v>
      </c>
      <c r="P6039" s="63" t="s">
        <v>46</v>
      </c>
      <c r="Q6039" s="63" t="s">
        <v>236</v>
      </c>
    </row>
    <row r="6040" spans="1:17">
      <c r="A6040" s="63" t="s">
        <v>96</v>
      </c>
      <c r="B6040" s="63" t="s">
        <v>11</v>
      </c>
      <c r="D6040" s="390">
        <v>45352</v>
      </c>
      <c r="E6040" s="63">
        <v>3</v>
      </c>
      <c r="F6040" s="63">
        <v>2024</v>
      </c>
      <c r="G6040" s="391">
        <v>75</v>
      </c>
      <c r="H6040" s="391">
        <v>8.2577765378713919E-2</v>
      </c>
      <c r="I6040" s="391">
        <v>6.1933324034035442</v>
      </c>
      <c r="J6040" s="391">
        <v>0</v>
      </c>
      <c r="K6040" s="63" t="s">
        <v>96</v>
      </c>
      <c r="L6040" s="63" t="s">
        <v>313</v>
      </c>
      <c r="M6040" s="63" t="s">
        <v>243</v>
      </c>
      <c r="N6040" s="63" t="s">
        <v>83</v>
      </c>
      <c r="O6040" s="63" t="s">
        <v>311</v>
      </c>
      <c r="P6040" s="63" t="s">
        <v>46</v>
      </c>
      <c r="Q6040" s="63" t="s">
        <v>236</v>
      </c>
    </row>
    <row r="6041" spans="1:17">
      <c r="A6041" s="63" t="s">
        <v>96</v>
      </c>
      <c r="B6041" s="63" t="s">
        <v>11</v>
      </c>
      <c r="D6041" s="390">
        <v>45383</v>
      </c>
      <c r="E6041" s="63">
        <v>4</v>
      </c>
      <c r="F6041" s="63">
        <v>2024</v>
      </c>
      <c r="G6041" s="391">
        <v>75</v>
      </c>
      <c r="H6041" s="391">
        <v>8.3333333333333329E-2</v>
      </c>
      <c r="I6041" s="391">
        <v>6.25</v>
      </c>
      <c r="J6041" s="391">
        <v>0</v>
      </c>
      <c r="K6041" s="63" t="s">
        <v>96</v>
      </c>
      <c r="L6041" s="63" t="s">
        <v>313</v>
      </c>
      <c r="M6041" s="63" t="s">
        <v>243</v>
      </c>
      <c r="N6041" s="63" t="s">
        <v>83</v>
      </c>
      <c r="O6041" s="63" t="s">
        <v>311</v>
      </c>
      <c r="P6041" s="63" t="s">
        <v>46</v>
      </c>
      <c r="Q6041" s="63" t="s">
        <v>236</v>
      </c>
    </row>
    <row r="6042" spans="1:17">
      <c r="A6042" s="63" t="s">
        <v>96</v>
      </c>
      <c r="B6042" s="63" t="s">
        <v>11</v>
      </c>
      <c r="D6042" s="390">
        <v>45413</v>
      </c>
      <c r="E6042" s="63">
        <v>5</v>
      </c>
      <c r="F6042" s="63">
        <v>2024</v>
      </c>
      <c r="G6042" s="391">
        <v>75</v>
      </c>
      <c r="H6042" s="391">
        <v>8.3333333333333329E-2</v>
      </c>
      <c r="I6042" s="391">
        <v>6.25</v>
      </c>
      <c r="J6042" s="391">
        <v>2.15</v>
      </c>
      <c r="K6042" s="63" t="s">
        <v>96</v>
      </c>
      <c r="L6042" s="63" t="s">
        <v>313</v>
      </c>
      <c r="M6042" s="63" t="s">
        <v>243</v>
      </c>
      <c r="N6042" s="63" t="s">
        <v>83</v>
      </c>
      <c r="O6042" s="63" t="s">
        <v>311</v>
      </c>
      <c r="P6042" s="63" t="s">
        <v>46</v>
      </c>
      <c r="Q6042" s="63" t="s">
        <v>236</v>
      </c>
    </row>
    <row r="6043" spans="1:17">
      <c r="A6043" s="63" t="s">
        <v>96</v>
      </c>
      <c r="B6043" s="63" t="s">
        <v>11</v>
      </c>
      <c r="D6043" s="390">
        <v>45444</v>
      </c>
      <c r="E6043" s="63">
        <v>6</v>
      </c>
      <c r="F6043" s="63">
        <v>2024</v>
      </c>
      <c r="G6043" s="391">
        <v>75</v>
      </c>
      <c r="H6043" s="391">
        <v>8.3333333333333329E-2</v>
      </c>
      <c r="I6043" s="391">
        <v>6.25</v>
      </c>
      <c r="J6043" s="391">
        <v>8.4899999999999984</v>
      </c>
      <c r="K6043" s="63" t="s">
        <v>96</v>
      </c>
      <c r="L6043" s="63" t="s">
        <v>313</v>
      </c>
      <c r="M6043" s="63" t="s">
        <v>243</v>
      </c>
      <c r="N6043" s="63" t="s">
        <v>83</v>
      </c>
      <c r="O6043" s="63" t="s">
        <v>311</v>
      </c>
      <c r="P6043" s="63" t="s">
        <v>46</v>
      </c>
      <c r="Q6043" s="63" t="s">
        <v>236</v>
      </c>
    </row>
    <row r="6044" spans="1:17">
      <c r="A6044" s="63" t="s">
        <v>96</v>
      </c>
      <c r="B6044" s="63" t="s">
        <v>11</v>
      </c>
      <c r="D6044" s="390">
        <v>45474</v>
      </c>
      <c r="E6044" s="63">
        <v>7</v>
      </c>
      <c r="F6044" s="63">
        <v>2024</v>
      </c>
      <c r="G6044" s="391">
        <v>75</v>
      </c>
      <c r="H6044" s="391">
        <v>8.3333333333333329E-2</v>
      </c>
      <c r="I6044" s="391">
        <v>6.25</v>
      </c>
      <c r="J6044" s="391">
        <v>56.885452607716758</v>
      </c>
      <c r="K6044" s="63" t="s">
        <v>96</v>
      </c>
      <c r="L6044" s="63" t="s">
        <v>313</v>
      </c>
      <c r="M6044" s="63" t="s">
        <v>243</v>
      </c>
      <c r="N6044" s="63" t="s">
        <v>83</v>
      </c>
      <c r="O6044" s="63" t="s">
        <v>311</v>
      </c>
      <c r="P6044" s="63" t="s">
        <v>46</v>
      </c>
      <c r="Q6044" s="63" t="s">
        <v>236</v>
      </c>
    </row>
    <row r="6045" spans="1:17">
      <c r="A6045" s="63" t="s">
        <v>96</v>
      </c>
      <c r="B6045" s="63" t="s">
        <v>11</v>
      </c>
      <c r="D6045" s="390">
        <v>45505</v>
      </c>
      <c r="E6045" s="63">
        <v>8</v>
      </c>
      <c r="F6045" s="63">
        <v>2024</v>
      </c>
      <c r="G6045" s="391">
        <v>75</v>
      </c>
      <c r="H6045" s="391">
        <v>8.3333333333333329E-2</v>
      </c>
      <c r="I6045" s="391">
        <v>6.25</v>
      </c>
      <c r="J6045" s="391">
        <v>12.743215819399342</v>
      </c>
      <c r="K6045" s="63" t="s">
        <v>96</v>
      </c>
      <c r="L6045" s="63" t="s">
        <v>313</v>
      </c>
      <c r="M6045" s="63" t="s">
        <v>243</v>
      </c>
      <c r="N6045" s="63" t="s">
        <v>83</v>
      </c>
      <c r="O6045" s="63" t="s">
        <v>311</v>
      </c>
      <c r="P6045" s="63" t="s">
        <v>46</v>
      </c>
      <c r="Q6045" s="63" t="s">
        <v>236</v>
      </c>
    </row>
    <row r="6046" spans="1:17">
      <c r="A6046" s="63" t="s">
        <v>96</v>
      </c>
      <c r="B6046" s="63" t="s">
        <v>11</v>
      </c>
      <c r="D6046" s="390">
        <v>45536</v>
      </c>
      <c r="E6046" s="63">
        <v>9</v>
      </c>
      <c r="F6046" s="63">
        <v>2024</v>
      </c>
      <c r="G6046" s="391">
        <v>75</v>
      </c>
      <c r="H6046" s="391">
        <v>8.3333333333333329E-2</v>
      </c>
      <c r="J6046" s="391">
        <v>3.3676245200000006</v>
      </c>
      <c r="K6046" s="63" t="s">
        <v>96</v>
      </c>
      <c r="L6046" s="63" t="s">
        <v>313</v>
      </c>
      <c r="M6046" s="63" t="s">
        <v>243</v>
      </c>
      <c r="N6046" s="63" t="s">
        <v>83</v>
      </c>
      <c r="O6046" s="63" t="s">
        <v>311</v>
      </c>
      <c r="P6046" s="63" t="s">
        <v>46</v>
      </c>
      <c r="Q6046" s="63" t="s">
        <v>236</v>
      </c>
    </row>
    <row r="6047" spans="1:17">
      <c r="A6047" s="63" t="s">
        <v>96</v>
      </c>
      <c r="B6047" s="63" t="s">
        <v>11</v>
      </c>
      <c r="D6047" s="390">
        <v>45566</v>
      </c>
      <c r="E6047" s="63">
        <v>10</v>
      </c>
      <c r="F6047" s="63">
        <v>2024</v>
      </c>
      <c r="G6047" s="391">
        <v>75</v>
      </c>
      <c r="H6047" s="391">
        <v>9.9999999999999992E-2</v>
      </c>
      <c r="J6047" s="391">
        <v>32.249438685249999</v>
      </c>
      <c r="K6047" s="63" t="s">
        <v>96</v>
      </c>
      <c r="L6047" s="63" t="s">
        <v>313</v>
      </c>
      <c r="M6047" s="63" t="s">
        <v>243</v>
      </c>
      <c r="N6047" s="63" t="s">
        <v>83</v>
      </c>
      <c r="O6047" s="63" t="s">
        <v>311</v>
      </c>
      <c r="P6047" s="63" t="s">
        <v>46</v>
      </c>
      <c r="Q6047" s="63" t="s">
        <v>236</v>
      </c>
    </row>
    <row r="6048" spans="1:17">
      <c r="A6048" s="63" t="s">
        <v>96</v>
      </c>
      <c r="B6048" s="63" t="s">
        <v>11</v>
      </c>
      <c r="D6048" s="390">
        <v>45597</v>
      </c>
      <c r="E6048" s="63">
        <v>11</v>
      </c>
      <c r="F6048" s="63">
        <v>2024</v>
      </c>
      <c r="G6048" s="391">
        <v>75</v>
      </c>
      <c r="H6048" s="391">
        <v>9.9999999999999992E-2</v>
      </c>
      <c r="J6048" s="391">
        <v>0</v>
      </c>
      <c r="K6048" s="63" t="s">
        <v>96</v>
      </c>
      <c r="L6048" s="63" t="s">
        <v>313</v>
      </c>
      <c r="M6048" s="63" t="s">
        <v>243</v>
      </c>
      <c r="N6048" s="63" t="s">
        <v>83</v>
      </c>
      <c r="O6048" s="63" t="s">
        <v>311</v>
      </c>
      <c r="P6048" s="63" t="s">
        <v>46</v>
      </c>
      <c r="Q6048" s="63" t="s">
        <v>236</v>
      </c>
    </row>
    <row r="6049" spans="1:17">
      <c r="A6049" s="63" t="s">
        <v>96</v>
      </c>
      <c r="B6049" s="63" t="s">
        <v>11</v>
      </c>
      <c r="D6049" s="390">
        <v>45627</v>
      </c>
      <c r="E6049" s="63">
        <v>12</v>
      </c>
      <c r="F6049" s="63">
        <v>2024</v>
      </c>
      <c r="G6049" s="391">
        <v>75</v>
      </c>
      <c r="H6049" s="391">
        <v>9.9999999999999992E-2</v>
      </c>
      <c r="J6049" s="391">
        <v>0</v>
      </c>
      <c r="K6049" s="63" t="s">
        <v>96</v>
      </c>
      <c r="L6049" s="63" t="s">
        <v>313</v>
      </c>
      <c r="M6049" s="63" t="s">
        <v>243</v>
      </c>
      <c r="N6049" s="63" t="s">
        <v>83</v>
      </c>
      <c r="O6049" s="63" t="s">
        <v>311</v>
      </c>
      <c r="P6049" s="63" t="s">
        <v>46</v>
      </c>
      <c r="Q6049" s="63" t="s">
        <v>236</v>
      </c>
    </row>
    <row r="6050" spans="1:17">
      <c r="A6050" s="63" t="s">
        <v>96</v>
      </c>
      <c r="B6050" s="63" t="s">
        <v>12</v>
      </c>
      <c r="D6050" s="390">
        <v>45292</v>
      </c>
      <c r="E6050" s="63">
        <v>1</v>
      </c>
      <c r="F6050" s="63">
        <v>2024</v>
      </c>
      <c r="G6050" s="391">
        <v>50</v>
      </c>
      <c r="H6050" s="391">
        <v>3.4872367136281217E-2</v>
      </c>
      <c r="I6050" s="391">
        <v>1.7436183568140609</v>
      </c>
      <c r="J6050" s="391">
        <v>0</v>
      </c>
      <c r="K6050" s="63" t="s">
        <v>96</v>
      </c>
      <c r="L6050" s="63" t="s">
        <v>313</v>
      </c>
      <c r="M6050" s="63" t="s">
        <v>243</v>
      </c>
      <c r="N6050" s="63" t="s">
        <v>83</v>
      </c>
      <c r="O6050" s="63" t="s">
        <v>311</v>
      </c>
      <c r="P6050" s="63" t="s">
        <v>46</v>
      </c>
      <c r="Q6050" s="63" t="s">
        <v>236</v>
      </c>
    </row>
    <row r="6051" spans="1:17">
      <c r="A6051" s="63" t="s">
        <v>96</v>
      </c>
      <c r="B6051" s="63" t="s">
        <v>12</v>
      </c>
      <c r="D6051" s="390">
        <v>45323</v>
      </c>
      <c r="E6051" s="63">
        <v>2</v>
      </c>
      <c r="F6051" s="63">
        <v>2024</v>
      </c>
      <c r="G6051" s="391">
        <v>50</v>
      </c>
      <c r="H6051" s="391">
        <v>8.2577765378713919E-2</v>
      </c>
      <c r="I6051" s="391">
        <v>4.1288882689356958</v>
      </c>
      <c r="J6051" s="391">
        <v>3.3532959600000014</v>
      </c>
      <c r="K6051" s="63" t="s">
        <v>96</v>
      </c>
      <c r="L6051" s="63" t="s">
        <v>313</v>
      </c>
      <c r="M6051" s="63" t="s">
        <v>243</v>
      </c>
      <c r="N6051" s="63" t="s">
        <v>83</v>
      </c>
      <c r="O6051" s="63" t="s">
        <v>311</v>
      </c>
      <c r="P6051" s="63" t="s">
        <v>46</v>
      </c>
      <c r="Q6051" s="63" t="s">
        <v>236</v>
      </c>
    </row>
    <row r="6052" spans="1:17">
      <c r="A6052" s="63" t="s">
        <v>96</v>
      </c>
      <c r="B6052" s="63" t="s">
        <v>12</v>
      </c>
      <c r="D6052" s="390">
        <v>45352</v>
      </c>
      <c r="E6052" s="63">
        <v>3</v>
      </c>
      <c r="F6052" s="63">
        <v>2024</v>
      </c>
      <c r="G6052" s="391">
        <v>50</v>
      </c>
      <c r="H6052" s="391">
        <v>8.2577765378713919E-2</v>
      </c>
      <c r="I6052" s="391">
        <v>4.1288882689356958</v>
      </c>
      <c r="J6052" s="391">
        <v>0</v>
      </c>
      <c r="K6052" s="63" t="s">
        <v>96</v>
      </c>
      <c r="L6052" s="63" t="s">
        <v>313</v>
      </c>
      <c r="M6052" s="63" t="s">
        <v>243</v>
      </c>
      <c r="N6052" s="63" t="s">
        <v>83</v>
      </c>
      <c r="O6052" s="63" t="s">
        <v>311</v>
      </c>
      <c r="P6052" s="63" t="s">
        <v>46</v>
      </c>
      <c r="Q6052" s="63" t="s">
        <v>236</v>
      </c>
    </row>
    <row r="6053" spans="1:17">
      <c r="A6053" s="63" t="s">
        <v>96</v>
      </c>
      <c r="B6053" s="63" t="s">
        <v>12</v>
      </c>
      <c r="D6053" s="390">
        <v>45383</v>
      </c>
      <c r="E6053" s="63">
        <v>4</v>
      </c>
      <c r="F6053" s="63">
        <v>2024</v>
      </c>
      <c r="G6053" s="391">
        <v>50</v>
      </c>
      <c r="H6053" s="391">
        <v>8.3333333333333329E-2</v>
      </c>
      <c r="I6053" s="391">
        <v>4.1666666666666661</v>
      </c>
      <c r="J6053" s="391">
        <v>0</v>
      </c>
      <c r="K6053" s="63" t="s">
        <v>96</v>
      </c>
      <c r="L6053" s="63" t="s">
        <v>313</v>
      </c>
      <c r="M6053" s="63" t="s">
        <v>243</v>
      </c>
      <c r="N6053" s="63" t="s">
        <v>83</v>
      </c>
      <c r="O6053" s="63" t="s">
        <v>311</v>
      </c>
      <c r="P6053" s="63" t="s">
        <v>46</v>
      </c>
      <c r="Q6053" s="63" t="s">
        <v>236</v>
      </c>
    </row>
    <row r="6054" spans="1:17">
      <c r="A6054" s="63" t="s">
        <v>96</v>
      </c>
      <c r="B6054" s="63" t="s">
        <v>12</v>
      </c>
      <c r="D6054" s="390">
        <v>45413</v>
      </c>
      <c r="E6054" s="63">
        <v>5</v>
      </c>
      <c r="F6054" s="63">
        <v>2024</v>
      </c>
      <c r="G6054" s="391">
        <v>50</v>
      </c>
      <c r="H6054" s="391">
        <v>8.3333333333333329E-2</v>
      </c>
      <c r="I6054" s="391">
        <v>4.1666666666666661</v>
      </c>
      <c r="J6054" s="391">
        <v>2.92</v>
      </c>
      <c r="K6054" s="63" t="s">
        <v>96</v>
      </c>
      <c r="L6054" s="63" t="s">
        <v>313</v>
      </c>
      <c r="M6054" s="63" t="s">
        <v>243</v>
      </c>
      <c r="N6054" s="63" t="s">
        <v>83</v>
      </c>
      <c r="O6054" s="63" t="s">
        <v>311</v>
      </c>
      <c r="P6054" s="63" t="s">
        <v>46</v>
      </c>
      <c r="Q6054" s="63" t="s">
        <v>236</v>
      </c>
    </row>
    <row r="6055" spans="1:17">
      <c r="A6055" s="63" t="s">
        <v>96</v>
      </c>
      <c r="B6055" s="63" t="s">
        <v>12</v>
      </c>
      <c r="D6055" s="390">
        <v>45444</v>
      </c>
      <c r="E6055" s="63">
        <v>6</v>
      </c>
      <c r="F6055" s="63">
        <v>2024</v>
      </c>
      <c r="G6055" s="391">
        <v>50</v>
      </c>
      <c r="H6055" s="391">
        <v>8.3333333333333329E-2</v>
      </c>
      <c r="I6055" s="391">
        <v>4.1666666666666661</v>
      </c>
      <c r="J6055" s="391">
        <v>0</v>
      </c>
      <c r="K6055" s="63" t="s">
        <v>96</v>
      </c>
      <c r="L6055" s="63" t="s">
        <v>313</v>
      </c>
      <c r="M6055" s="63" t="s">
        <v>243</v>
      </c>
      <c r="N6055" s="63" t="s">
        <v>83</v>
      </c>
      <c r="O6055" s="63" t="s">
        <v>311</v>
      </c>
      <c r="P6055" s="63" t="s">
        <v>46</v>
      </c>
      <c r="Q6055" s="63" t="s">
        <v>236</v>
      </c>
    </row>
    <row r="6056" spans="1:17">
      <c r="A6056" s="63" t="s">
        <v>96</v>
      </c>
      <c r="B6056" s="63" t="s">
        <v>12</v>
      </c>
      <c r="D6056" s="390">
        <v>45474</v>
      </c>
      <c r="E6056" s="63">
        <v>7</v>
      </c>
      <c r="F6056" s="63">
        <v>2024</v>
      </c>
      <c r="G6056" s="391">
        <v>50</v>
      </c>
      <c r="H6056" s="391">
        <v>8.3333333333333329E-2</v>
      </c>
      <c r="I6056" s="391">
        <v>4.1666666666666661</v>
      </c>
      <c r="J6056" s="391">
        <v>0.71</v>
      </c>
      <c r="K6056" s="63" t="s">
        <v>96</v>
      </c>
      <c r="L6056" s="63" t="s">
        <v>313</v>
      </c>
      <c r="M6056" s="63" t="s">
        <v>243</v>
      </c>
      <c r="N6056" s="63" t="s">
        <v>83</v>
      </c>
      <c r="O6056" s="63" t="s">
        <v>311</v>
      </c>
      <c r="P6056" s="63" t="s">
        <v>46</v>
      </c>
      <c r="Q6056" s="63" t="s">
        <v>236</v>
      </c>
    </row>
    <row r="6057" spans="1:17">
      <c r="A6057" s="63" t="s">
        <v>96</v>
      </c>
      <c r="B6057" s="63" t="s">
        <v>12</v>
      </c>
      <c r="D6057" s="390">
        <v>45505</v>
      </c>
      <c r="E6057" s="63">
        <v>8</v>
      </c>
      <c r="F6057" s="63">
        <v>2024</v>
      </c>
      <c r="G6057" s="391">
        <v>50</v>
      </c>
      <c r="H6057" s="391">
        <v>8.3333333333333329E-2</v>
      </c>
      <c r="I6057" s="391">
        <v>4.1666666666666661</v>
      </c>
      <c r="J6057" s="391">
        <v>5.1035247649999995</v>
      </c>
      <c r="K6057" s="63" t="s">
        <v>96</v>
      </c>
      <c r="L6057" s="63" t="s">
        <v>313</v>
      </c>
      <c r="M6057" s="63" t="s">
        <v>243</v>
      </c>
      <c r="N6057" s="63" t="s">
        <v>83</v>
      </c>
      <c r="O6057" s="63" t="s">
        <v>311</v>
      </c>
      <c r="P6057" s="63" t="s">
        <v>46</v>
      </c>
      <c r="Q6057" s="63" t="s">
        <v>236</v>
      </c>
    </row>
    <row r="6058" spans="1:17">
      <c r="A6058" s="63" t="s">
        <v>96</v>
      </c>
      <c r="B6058" s="63" t="s">
        <v>12</v>
      </c>
      <c r="D6058" s="390">
        <v>45536</v>
      </c>
      <c r="E6058" s="63">
        <v>9</v>
      </c>
      <c r="F6058" s="63">
        <v>2024</v>
      </c>
      <c r="G6058" s="391">
        <v>50</v>
      </c>
      <c r="H6058" s="391">
        <v>8.3333333333333329E-2</v>
      </c>
      <c r="J6058" s="391">
        <v>14.9592508</v>
      </c>
      <c r="K6058" s="63" t="s">
        <v>96</v>
      </c>
      <c r="L6058" s="63" t="s">
        <v>313</v>
      </c>
      <c r="M6058" s="63" t="s">
        <v>243</v>
      </c>
      <c r="N6058" s="63" t="s">
        <v>83</v>
      </c>
      <c r="O6058" s="63" t="s">
        <v>311</v>
      </c>
      <c r="P6058" s="63" t="s">
        <v>46</v>
      </c>
      <c r="Q6058" s="63" t="s">
        <v>236</v>
      </c>
    </row>
    <row r="6059" spans="1:17">
      <c r="A6059" s="63" t="s">
        <v>96</v>
      </c>
      <c r="B6059" s="63" t="s">
        <v>12</v>
      </c>
      <c r="D6059" s="390">
        <v>45566</v>
      </c>
      <c r="E6059" s="63">
        <v>10</v>
      </c>
      <c r="F6059" s="63">
        <v>2024</v>
      </c>
      <c r="G6059" s="391">
        <v>50</v>
      </c>
      <c r="H6059" s="391">
        <v>9.9999999999999992E-2</v>
      </c>
      <c r="J6059" s="391">
        <v>55.290600000000005</v>
      </c>
      <c r="K6059" s="63" t="s">
        <v>96</v>
      </c>
      <c r="L6059" s="63" t="s">
        <v>313</v>
      </c>
      <c r="M6059" s="63" t="s">
        <v>243</v>
      </c>
      <c r="N6059" s="63" t="s">
        <v>83</v>
      </c>
      <c r="O6059" s="63" t="s">
        <v>311</v>
      </c>
      <c r="P6059" s="63" t="s">
        <v>46</v>
      </c>
      <c r="Q6059" s="63" t="s">
        <v>236</v>
      </c>
    </row>
    <row r="6060" spans="1:17">
      <c r="A6060" s="63" t="s">
        <v>96</v>
      </c>
      <c r="B6060" s="63" t="s">
        <v>12</v>
      </c>
      <c r="D6060" s="390">
        <v>45597</v>
      </c>
      <c r="E6060" s="63">
        <v>11</v>
      </c>
      <c r="F6060" s="63">
        <v>2024</v>
      </c>
      <c r="G6060" s="391">
        <v>50</v>
      </c>
      <c r="H6060" s="391">
        <v>9.9999999999999992E-2</v>
      </c>
      <c r="J6060" s="391">
        <v>0</v>
      </c>
      <c r="K6060" s="63" t="s">
        <v>96</v>
      </c>
      <c r="L6060" s="63" t="s">
        <v>313</v>
      </c>
      <c r="M6060" s="63" t="s">
        <v>243</v>
      </c>
      <c r="N6060" s="63" t="s">
        <v>83</v>
      </c>
      <c r="O6060" s="63" t="s">
        <v>311</v>
      </c>
      <c r="P6060" s="63" t="s">
        <v>46</v>
      </c>
      <c r="Q6060" s="63" t="s">
        <v>236</v>
      </c>
    </row>
    <row r="6061" spans="1:17">
      <c r="A6061" s="63" t="s">
        <v>96</v>
      </c>
      <c r="B6061" s="63" t="s">
        <v>12</v>
      </c>
      <c r="D6061" s="390">
        <v>45627</v>
      </c>
      <c r="E6061" s="63">
        <v>12</v>
      </c>
      <c r="F6061" s="63">
        <v>2024</v>
      </c>
      <c r="G6061" s="391">
        <v>50</v>
      </c>
      <c r="H6061" s="391">
        <v>9.9999999999999992E-2</v>
      </c>
      <c r="J6061" s="391">
        <v>0</v>
      </c>
      <c r="K6061" s="63" t="s">
        <v>96</v>
      </c>
      <c r="L6061" s="63" t="s">
        <v>313</v>
      </c>
      <c r="M6061" s="63" t="s">
        <v>243</v>
      </c>
      <c r="N6061" s="63" t="s">
        <v>83</v>
      </c>
      <c r="O6061" s="63" t="s">
        <v>311</v>
      </c>
      <c r="P6061" s="63" t="s">
        <v>46</v>
      </c>
      <c r="Q6061" s="63" t="s">
        <v>236</v>
      </c>
    </row>
    <row r="6062" spans="1:17">
      <c r="A6062" s="63" t="s">
        <v>96</v>
      </c>
      <c r="B6062" s="63" t="s">
        <v>15</v>
      </c>
      <c r="D6062" s="390">
        <v>45292</v>
      </c>
      <c r="E6062" s="63">
        <v>1</v>
      </c>
      <c r="F6062" s="63">
        <v>2024</v>
      </c>
      <c r="G6062" s="391">
        <v>0</v>
      </c>
      <c r="H6062" s="391">
        <v>3.4872367136281217E-2</v>
      </c>
      <c r="I6062" s="391">
        <v>0</v>
      </c>
      <c r="J6062" s="391">
        <v>0</v>
      </c>
      <c r="K6062" s="63" t="s">
        <v>96</v>
      </c>
      <c r="L6062" s="63" t="s">
        <v>313</v>
      </c>
      <c r="M6062" s="63" t="s">
        <v>243</v>
      </c>
      <c r="N6062" s="63" t="s">
        <v>83</v>
      </c>
      <c r="O6062" s="63" t="s">
        <v>311</v>
      </c>
      <c r="P6062" s="63" t="s">
        <v>46</v>
      </c>
      <c r="Q6062" s="63" t="s">
        <v>236</v>
      </c>
    </row>
    <row r="6063" spans="1:17">
      <c r="A6063" s="63" t="s">
        <v>96</v>
      </c>
      <c r="B6063" s="63" t="s">
        <v>15</v>
      </c>
      <c r="D6063" s="390">
        <v>45323</v>
      </c>
      <c r="E6063" s="63">
        <v>2</v>
      </c>
      <c r="F6063" s="63">
        <v>2024</v>
      </c>
      <c r="G6063" s="391">
        <v>0</v>
      </c>
      <c r="H6063" s="391">
        <v>8.2577765378713919E-2</v>
      </c>
      <c r="I6063" s="391">
        <v>0</v>
      </c>
      <c r="J6063" s="391">
        <v>0</v>
      </c>
      <c r="K6063" s="63" t="s">
        <v>96</v>
      </c>
      <c r="L6063" s="63" t="s">
        <v>313</v>
      </c>
      <c r="M6063" s="63" t="s">
        <v>243</v>
      </c>
      <c r="N6063" s="63" t="s">
        <v>83</v>
      </c>
      <c r="O6063" s="63" t="s">
        <v>311</v>
      </c>
      <c r="P6063" s="63" t="s">
        <v>46</v>
      </c>
      <c r="Q6063" s="63" t="s">
        <v>236</v>
      </c>
    </row>
    <row r="6064" spans="1:17">
      <c r="A6064" s="63" t="s">
        <v>96</v>
      </c>
      <c r="B6064" s="63" t="s">
        <v>15</v>
      </c>
      <c r="D6064" s="390">
        <v>45352</v>
      </c>
      <c r="E6064" s="63">
        <v>3</v>
      </c>
      <c r="F6064" s="63">
        <v>2024</v>
      </c>
      <c r="G6064" s="391">
        <v>0</v>
      </c>
      <c r="H6064" s="391">
        <v>8.2577765378713919E-2</v>
      </c>
      <c r="I6064" s="391">
        <v>0</v>
      </c>
      <c r="J6064" s="391">
        <v>0</v>
      </c>
      <c r="K6064" s="63" t="s">
        <v>96</v>
      </c>
      <c r="L6064" s="63" t="s">
        <v>313</v>
      </c>
      <c r="M6064" s="63" t="s">
        <v>243</v>
      </c>
      <c r="N6064" s="63" t="s">
        <v>83</v>
      </c>
      <c r="O6064" s="63" t="s">
        <v>311</v>
      </c>
      <c r="P6064" s="63" t="s">
        <v>46</v>
      </c>
      <c r="Q6064" s="63" t="s">
        <v>236</v>
      </c>
    </row>
    <row r="6065" spans="1:17">
      <c r="A6065" s="63" t="s">
        <v>96</v>
      </c>
      <c r="B6065" s="63" t="s">
        <v>15</v>
      </c>
      <c r="D6065" s="390">
        <v>45383</v>
      </c>
      <c r="E6065" s="63">
        <v>4</v>
      </c>
      <c r="F6065" s="63">
        <v>2024</v>
      </c>
      <c r="G6065" s="391">
        <v>0</v>
      </c>
      <c r="H6065" s="391">
        <v>8.3333333333333329E-2</v>
      </c>
      <c r="I6065" s="391">
        <v>0</v>
      </c>
      <c r="J6065" s="391">
        <v>0</v>
      </c>
      <c r="K6065" s="63" t="s">
        <v>96</v>
      </c>
      <c r="L6065" s="63" t="s">
        <v>313</v>
      </c>
      <c r="M6065" s="63" t="s">
        <v>243</v>
      </c>
      <c r="N6065" s="63" t="s">
        <v>83</v>
      </c>
      <c r="O6065" s="63" t="s">
        <v>311</v>
      </c>
      <c r="P6065" s="63" t="s">
        <v>46</v>
      </c>
      <c r="Q6065" s="63" t="s">
        <v>236</v>
      </c>
    </row>
    <row r="6066" spans="1:17">
      <c r="A6066" s="63" t="s">
        <v>96</v>
      </c>
      <c r="B6066" s="63" t="s">
        <v>15</v>
      </c>
      <c r="D6066" s="390">
        <v>45413</v>
      </c>
      <c r="E6066" s="63">
        <v>5</v>
      </c>
      <c r="F6066" s="63">
        <v>2024</v>
      </c>
      <c r="G6066" s="391">
        <v>0</v>
      </c>
      <c r="H6066" s="391">
        <v>8.3333333333333329E-2</v>
      </c>
      <c r="I6066" s="391">
        <v>0</v>
      </c>
      <c r="J6066" s="391">
        <v>0</v>
      </c>
      <c r="K6066" s="63" t="s">
        <v>96</v>
      </c>
      <c r="L6066" s="63" t="s">
        <v>313</v>
      </c>
      <c r="M6066" s="63" t="s">
        <v>243</v>
      </c>
      <c r="N6066" s="63" t="s">
        <v>83</v>
      </c>
      <c r="O6066" s="63" t="s">
        <v>311</v>
      </c>
      <c r="P6066" s="63" t="s">
        <v>46</v>
      </c>
      <c r="Q6066" s="63" t="s">
        <v>236</v>
      </c>
    </row>
    <row r="6067" spans="1:17">
      <c r="A6067" s="63" t="s">
        <v>96</v>
      </c>
      <c r="B6067" s="63" t="s">
        <v>15</v>
      </c>
      <c r="D6067" s="390">
        <v>45444</v>
      </c>
      <c r="E6067" s="63">
        <v>6</v>
      </c>
      <c r="F6067" s="63">
        <v>2024</v>
      </c>
      <c r="G6067" s="391">
        <v>0</v>
      </c>
      <c r="H6067" s="391">
        <v>8.3333333333333329E-2</v>
      </c>
      <c r="I6067" s="391">
        <v>0</v>
      </c>
      <c r="J6067" s="391">
        <v>0</v>
      </c>
      <c r="K6067" s="63" t="s">
        <v>96</v>
      </c>
      <c r="L6067" s="63" t="s">
        <v>313</v>
      </c>
      <c r="M6067" s="63" t="s">
        <v>243</v>
      </c>
      <c r="N6067" s="63" t="s">
        <v>83</v>
      </c>
      <c r="O6067" s="63" t="s">
        <v>311</v>
      </c>
      <c r="P6067" s="63" t="s">
        <v>46</v>
      </c>
      <c r="Q6067" s="63" t="s">
        <v>236</v>
      </c>
    </row>
    <row r="6068" spans="1:17">
      <c r="A6068" s="63" t="s">
        <v>96</v>
      </c>
      <c r="B6068" s="63" t="s">
        <v>15</v>
      </c>
      <c r="D6068" s="390">
        <v>45474</v>
      </c>
      <c r="E6068" s="63">
        <v>7</v>
      </c>
      <c r="F6068" s="63">
        <v>2024</v>
      </c>
      <c r="G6068" s="391">
        <v>0</v>
      </c>
      <c r="H6068" s="391">
        <v>8.3333333333333329E-2</v>
      </c>
      <c r="I6068" s="391">
        <v>0</v>
      </c>
      <c r="J6068" s="391">
        <v>0</v>
      </c>
      <c r="K6068" s="63" t="s">
        <v>96</v>
      </c>
      <c r="L6068" s="63" t="s">
        <v>313</v>
      </c>
      <c r="M6068" s="63" t="s">
        <v>243</v>
      </c>
      <c r="N6068" s="63" t="s">
        <v>83</v>
      </c>
      <c r="O6068" s="63" t="s">
        <v>311</v>
      </c>
      <c r="P6068" s="63" t="s">
        <v>46</v>
      </c>
      <c r="Q6068" s="63" t="s">
        <v>236</v>
      </c>
    </row>
    <row r="6069" spans="1:17">
      <c r="A6069" s="63" t="s">
        <v>96</v>
      </c>
      <c r="B6069" s="63" t="s">
        <v>15</v>
      </c>
      <c r="D6069" s="390">
        <v>45505</v>
      </c>
      <c r="E6069" s="63">
        <v>8</v>
      </c>
      <c r="F6069" s="63">
        <v>2024</v>
      </c>
      <c r="G6069" s="391">
        <v>0</v>
      </c>
      <c r="H6069" s="391">
        <v>8.3333333333333329E-2</v>
      </c>
      <c r="I6069" s="391">
        <v>0</v>
      </c>
      <c r="J6069" s="391">
        <v>0</v>
      </c>
      <c r="K6069" s="63" t="s">
        <v>96</v>
      </c>
      <c r="L6069" s="63" t="s">
        <v>313</v>
      </c>
      <c r="M6069" s="63" t="s">
        <v>243</v>
      </c>
      <c r="N6069" s="63" t="s">
        <v>83</v>
      </c>
      <c r="O6069" s="63" t="s">
        <v>311</v>
      </c>
      <c r="P6069" s="63" t="s">
        <v>46</v>
      </c>
      <c r="Q6069" s="63" t="s">
        <v>236</v>
      </c>
    </row>
    <row r="6070" spans="1:17">
      <c r="A6070" s="63" t="s">
        <v>96</v>
      </c>
      <c r="B6070" s="63" t="s">
        <v>15</v>
      </c>
      <c r="D6070" s="390">
        <v>45536</v>
      </c>
      <c r="E6070" s="63">
        <v>9</v>
      </c>
      <c r="F6070" s="63">
        <v>2024</v>
      </c>
      <c r="G6070" s="391">
        <v>0</v>
      </c>
      <c r="H6070" s="391">
        <v>8.3333333333333329E-2</v>
      </c>
      <c r="J6070" s="391">
        <v>0</v>
      </c>
      <c r="K6070" s="63" t="s">
        <v>96</v>
      </c>
      <c r="L6070" s="63" t="s">
        <v>313</v>
      </c>
      <c r="M6070" s="63" t="s">
        <v>243</v>
      </c>
      <c r="N6070" s="63" t="s">
        <v>83</v>
      </c>
      <c r="O6070" s="63" t="s">
        <v>311</v>
      </c>
      <c r="P6070" s="63" t="s">
        <v>46</v>
      </c>
      <c r="Q6070" s="63" t="s">
        <v>236</v>
      </c>
    </row>
    <row r="6071" spans="1:17">
      <c r="A6071" s="63" t="s">
        <v>96</v>
      </c>
      <c r="B6071" s="63" t="s">
        <v>15</v>
      </c>
      <c r="D6071" s="390">
        <v>45566</v>
      </c>
      <c r="E6071" s="63">
        <v>10</v>
      </c>
      <c r="F6071" s="63">
        <v>2024</v>
      </c>
      <c r="G6071" s="391">
        <v>0</v>
      </c>
      <c r="H6071" s="391">
        <v>9.9999999999999992E-2</v>
      </c>
      <c r="J6071" s="391">
        <v>22.853624908814012</v>
      </c>
      <c r="K6071" s="63" t="s">
        <v>96</v>
      </c>
      <c r="L6071" s="63" t="s">
        <v>313</v>
      </c>
      <c r="M6071" s="63" t="s">
        <v>243</v>
      </c>
      <c r="N6071" s="63" t="s">
        <v>83</v>
      </c>
      <c r="O6071" s="63" t="s">
        <v>311</v>
      </c>
      <c r="P6071" s="63" t="s">
        <v>46</v>
      </c>
      <c r="Q6071" s="63" t="s">
        <v>236</v>
      </c>
    </row>
    <row r="6072" spans="1:17">
      <c r="A6072" s="63" t="s">
        <v>96</v>
      </c>
      <c r="B6072" s="63" t="s">
        <v>15</v>
      </c>
      <c r="D6072" s="390">
        <v>45597</v>
      </c>
      <c r="E6072" s="63">
        <v>11</v>
      </c>
      <c r="F6072" s="63">
        <v>2024</v>
      </c>
      <c r="G6072" s="391">
        <v>0</v>
      </c>
      <c r="H6072" s="391">
        <v>9.9999999999999992E-2</v>
      </c>
      <c r="J6072" s="391">
        <v>0</v>
      </c>
      <c r="K6072" s="63" t="s">
        <v>96</v>
      </c>
      <c r="L6072" s="63" t="s">
        <v>313</v>
      </c>
      <c r="M6072" s="63" t="s">
        <v>243</v>
      </c>
      <c r="N6072" s="63" t="s">
        <v>83</v>
      </c>
      <c r="O6072" s="63" t="s">
        <v>311</v>
      </c>
      <c r="P6072" s="63" t="s">
        <v>46</v>
      </c>
      <c r="Q6072" s="63" t="s">
        <v>236</v>
      </c>
    </row>
    <row r="6073" spans="1:17">
      <c r="A6073" s="63" t="s">
        <v>96</v>
      </c>
      <c r="B6073" s="63" t="s">
        <v>15</v>
      </c>
      <c r="D6073" s="390">
        <v>45627</v>
      </c>
      <c r="E6073" s="63">
        <v>12</v>
      </c>
      <c r="F6073" s="63">
        <v>2024</v>
      </c>
      <c r="G6073" s="391">
        <v>0</v>
      </c>
      <c r="H6073" s="391">
        <v>9.9999999999999992E-2</v>
      </c>
      <c r="J6073" s="391">
        <v>0</v>
      </c>
      <c r="K6073" s="63" t="s">
        <v>96</v>
      </c>
      <c r="L6073" s="63" t="s">
        <v>313</v>
      </c>
      <c r="M6073" s="63" t="s">
        <v>243</v>
      </c>
      <c r="N6073" s="63" t="s">
        <v>83</v>
      </c>
      <c r="O6073" s="63" t="s">
        <v>311</v>
      </c>
      <c r="P6073" s="63" t="s">
        <v>46</v>
      </c>
      <c r="Q6073" s="63" t="s">
        <v>236</v>
      </c>
    </row>
    <row r="6074" spans="1:17">
      <c r="A6074" s="63" t="s">
        <v>96</v>
      </c>
      <c r="B6074" s="63" t="s">
        <v>16</v>
      </c>
      <c r="D6074" s="390">
        <v>45292</v>
      </c>
      <c r="E6074" s="63">
        <v>1</v>
      </c>
      <c r="F6074" s="63">
        <v>2024</v>
      </c>
      <c r="G6074" s="391">
        <v>30</v>
      </c>
      <c r="H6074" s="391">
        <v>3.4872367136281217E-2</v>
      </c>
      <c r="I6074" s="391">
        <v>1.0461710140884366</v>
      </c>
      <c r="J6074" s="391">
        <v>0</v>
      </c>
      <c r="K6074" s="63" t="s">
        <v>96</v>
      </c>
      <c r="L6074" s="63" t="s">
        <v>313</v>
      </c>
      <c r="M6074" s="63" t="s">
        <v>243</v>
      </c>
      <c r="N6074" s="63" t="s">
        <v>83</v>
      </c>
      <c r="O6074" s="63" t="s">
        <v>311</v>
      </c>
      <c r="P6074" s="63" t="s">
        <v>46</v>
      </c>
      <c r="Q6074" s="63" t="s">
        <v>236</v>
      </c>
    </row>
    <row r="6075" spans="1:17">
      <c r="A6075" s="63" t="s">
        <v>96</v>
      </c>
      <c r="B6075" s="63" t="s">
        <v>16</v>
      </c>
      <c r="D6075" s="390">
        <v>45323</v>
      </c>
      <c r="E6075" s="63">
        <v>2</v>
      </c>
      <c r="F6075" s="63">
        <v>2024</v>
      </c>
      <c r="G6075" s="391">
        <v>30</v>
      </c>
      <c r="H6075" s="391">
        <v>8.2577765378713919E-2</v>
      </c>
      <c r="I6075" s="391">
        <v>2.4773329613614177</v>
      </c>
      <c r="J6075" s="391">
        <v>0</v>
      </c>
      <c r="K6075" s="63" t="s">
        <v>96</v>
      </c>
      <c r="L6075" s="63" t="s">
        <v>313</v>
      </c>
      <c r="M6075" s="63" t="s">
        <v>243</v>
      </c>
      <c r="N6075" s="63" t="s">
        <v>83</v>
      </c>
      <c r="O6075" s="63" t="s">
        <v>311</v>
      </c>
      <c r="P6075" s="63" t="s">
        <v>46</v>
      </c>
      <c r="Q6075" s="63" t="s">
        <v>236</v>
      </c>
    </row>
    <row r="6076" spans="1:17">
      <c r="A6076" s="63" t="s">
        <v>96</v>
      </c>
      <c r="B6076" s="63" t="s">
        <v>16</v>
      </c>
      <c r="D6076" s="390">
        <v>45352</v>
      </c>
      <c r="E6076" s="63">
        <v>3</v>
      </c>
      <c r="F6076" s="63">
        <v>2024</v>
      </c>
      <c r="G6076" s="391">
        <v>30</v>
      </c>
      <c r="H6076" s="391">
        <v>8.2577765378713919E-2</v>
      </c>
      <c r="I6076" s="391">
        <v>2.4773329613614177</v>
      </c>
      <c r="J6076" s="391">
        <v>0</v>
      </c>
      <c r="K6076" s="63" t="s">
        <v>96</v>
      </c>
      <c r="L6076" s="63" t="s">
        <v>313</v>
      </c>
      <c r="M6076" s="63" t="s">
        <v>243</v>
      </c>
      <c r="N6076" s="63" t="s">
        <v>83</v>
      </c>
      <c r="O6076" s="63" t="s">
        <v>311</v>
      </c>
      <c r="P6076" s="63" t="s">
        <v>46</v>
      </c>
      <c r="Q6076" s="63" t="s">
        <v>236</v>
      </c>
    </row>
    <row r="6077" spans="1:17">
      <c r="A6077" s="63" t="s">
        <v>96</v>
      </c>
      <c r="B6077" s="63" t="s">
        <v>16</v>
      </c>
      <c r="D6077" s="390">
        <v>45383</v>
      </c>
      <c r="E6077" s="63">
        <v>4</v>
      </c>
      <c r="F6077" s="63">
        <v>2024</v>
      </c>
      <c r="G6077" s="391">
        <v>30</v>
      </c>
      <c r="H6077" s="391">
        <v>8.3333333333333329E-2</v>
      </c>
      <c r="I6077" s="391">
        <v>2.5</v>
      </c>
      <c r="J6077" s="391">
        <v>0</v>
      </c>
      <c r="K6077" s="63" t="s">
        <v>96</v>
      </c>
      <c r="L6077" s="63" t="s">
        <v>313</v>
      </c>
      <c r="M6077" s="63" t="s">
        <v>243</v>
      </c>
      <c r="N6077" s="63" t="s">
        <v>83</v>
      </c>
      <c r="O6077" s="63" t="s">
        <v>311</v>
      </c>
      <c r="P6077" s="63" t="s">
        <v>46</v>
      </c>
      <c r="Q6077" s="63" t="s">
        <v>236</v>
      </c>
    </row>
    <row r="6078" spans="1:17">
      <c r="A6078" s="63" t="s">
        <v>96</v>
      </c>
      <c r="B6078" s="63" t="s">
        <v>16</v>
      </c>
      <c r="D6078" s="390">
        <v>45413</v>
      </c>
      <c r="E6078" s="63">
        <v>5</v>
      </c>
      <c r="F6078" s="63">
        <v>2024</v>
      </c>
      <c r="G6078" s="391">
        <v>30</v>
      </c>
      <c r="H6078" s="391">
        <v>8.3333333333333329E-2</v>
      </c>
      <c r="I6078" s="391">
        <v>2.5</v>
      </c>
      <c r="J6078" s="391">
        <v>14.33</v>
      </c>
      <c r="K6078" s="63" t="s">
        <v>96</v>
      </c>
      <c r="L6078" s="63" t="s">
        <v>313</v>
      </c>
      <c r="M6078" s="63" t="s">
        <v>243</v>
      </c>
      <c r="N6078" s="63" t="s">
        <v>83</v>
      </c>
      <c r="O6078" s="63" t="s">
        <v>311</v>
      </c>
      <c r="P6078" s="63" t="s">
        <v>46</v>
      </c>
      <c r="Q6078" s="63" t="s">
        <v>236</v>
      </c>
    </row>
    <row r="6079" spans="1:17">
      <c r="A6079" s="63" t="s">
        <v>96</v>
      </c>
      <c r="B6079" s="63" t="s">
        <v>16</v>
      </c>
      <c r="D6079" s="390">
        <v>45444</v>
      </c>
      <c r="E6079" s="63">
        <v>6</v>
      </c>
      <c r="F6079" s="63">
        <v>2024</v>
      </c>
      <c r="G6079" s="391">
        <v>30</v>
      </c>
      <c r="H6079" s="391">
        <v>8.3333333333333329E-2</v>
      </c>
      <c r="I6079" s="391">
        <v>2.5</v>
      </c>
      <c r="J6079" s="391">
        <v>0</v>
      </c>
      <c r="K6079" s="63" t="s">
        <v>96</v>
      </c>
      <c r="L6079" s="63" t="s">
        <v>313</v>
      </c>
      <c r="M6079" s="63" t="s">
        <v>243</v>
      </c>
      <c r="N6079" s="63" t="s">
        <v>83</v>
      </c>
      <c r="O6079" s="63" t="s">
        <v>311</v>
      </c>
      <c r="P6079" s="63" t="s">
        <v>46</v>
      </c>
      <c r="Q6079" s="63" t="s">
        <v>236</v>
      </c>
    </row>
    <row r="6080" spans="1:17">
      <c r="A6080" s="63" t="s">
        <v>96</v>
      </c>
      <c r="B6080" s="63" t="s">
        <v>16</v>
      </c>
      <c r="D6080" s="390">
        <v>45474</v>
      </c>
      <c r="E6080" s="63">
        <v>7</v>
      </c>
      <c r="F6080" s="63">
        <v>2024</v>
      </c>
      <c r="G6080" s="391">
        <v>30</v>
      </c>
      <c r="H6080" s="391">
        <v>8.3333333333333329E-2</v>
      </c>
      <c r="I6080" s="391">
        <v>2.5</v>
      </c>
      <c r="J6080" s="391">
        <v>35.222083699999999</v>
      </c>
      <c r="K6080" s="63" t="s">
        <v>96</v>
      </c>
      <c r="L6080" s="63" t="s">
        <v>313</v>
      </c>
      <c r="M6080" s="63" t="s">
        <v>243</v>
      </c>
      <c r="N6080" s="63" t="s">
        <v>83</v>
      </c>
      <c r="O6080" s="63" t="s">
        <v>311</v>
      </c>
      <c r="P6080" s="63" t="s">
        <v>46</v>
      </c>
      <c r="Q6080" s="63" t="s">
        <v>236</v>
      </c>
    </row>
    <row r="6081" spans="1:17">
      <c r="A6081" s="63" t="s">
        <v>96</v>
      </c>
      <c r="B6081" s="63" t="s">
        <v>16</v>
      </c>
      <c r="D6081" s="390">
        <v>45505</v>
      </c>
      <c r="E6081" s="63">
        <v>8</v>
      </c>
      <c r="F6081" s="63">
        <v>2024</v>
      </c>
      <c r="G6081" s="391">
        <v>30</v>
      </c>
      <c r="H6081" s="391">
        <v>8.3333333333333329E-2</v>
      </c>
      <c r="I6081" s="391">
        <v>2.5</v>
      </c>
      <c r="J6081" s="391">
        <v>0</v>
      </c>
      <c r="K6081" s="63" t="s">
        <v>96</v>
      </c>
      <c r="L6081" s="63" t="s">
        <v>313</v>
      </c>
      <c r="M6081" s="63" t="s">
        <v>243</v>
      </c>
      <c r="N6081" s="63" t="s">
        <v>83</v>
      </c>
      <c r="O6081" s="63" t="s">
        <v>311</v>
      </c>
      <c r="P6081" s="63" t="s">
        <v>46</v>
      </c>
      <c r="Q6081" s="63" t="s">
        <v>236</v>
      </c>
    </row>
    <row r="6082" spans="1:17">
      <c r="A6082" s="63" t="s">
        <v>96</v>
      </c>
      <c r="B6082" s="63" t="s">
        <v>16</v>
      </c>
      <c r="D6082" s="390">
        <v>45536</v>
      </c>
      <c r="E6082" s="63">
        <v>9</v>
      </c>
      <c r="F6082" s="63">
        <v>2024</v>
      </c>
      <c r="G6082" s="391">
        <v>30</v>
      </c>
      <c r="H6082" s="391">
        <v>8.3333333333333329E-2</v>
      </c>
      <c r="J6082" s="391">
        <v>0</v>
      </c>
      <c r="K6082" s="63" t="s">
        <v>96</v>
      </c>
      <c r="L6082" s="63" t="s">
        <v>313</v>
      </c>
      <c r="M6082" s="63" t="s">
        <v>243</v>
      </c>
      <c r="N6082" s="63" t="s">
        <v>83</v>
      </c>
      <c r="O6082" s="63" t="s">
        <v>311</v>
      </c>
      <c r="P6082" s="63" t="s">
        <v>46</v>
      </c>
      <c r="Q6082" s="63" t="s">
        <v>236</v>
      </c>
    </row>
    <row r="6083" spans="1:17">
      <c r="A6083" s="63" t="s">
        <v>96</v>
      </c>
      <c r="B6083" s="63" t="s">
        <v>16</v>
      </c>
      <c r="D6083" s="390">
        <v>45566</v>
      </c>
      <c r="E6083" s="63">
        <v>10</v>
      </c>
      <c r="F6083" s="63">
        <v>2024</v>
      </c>
      <c r="G6083" s="391">
        <v>30</v>
      </c>
      <c r="H6083" s="391">
        <v>9.9999999999999992E-2</v>
      </c>
      <c r="J6083" s="391">
        <v>0</v>
      </c>
      <c r="K6083" s="63" t="s">
        <v>96</v>
      </c>
      <c r="L6083" s="63" t="s">
        <v>313</v>
      </c>
      <c r="M6083" s="63" t="s">
        <v>243</v>
      </c>
      <c r="N6083" s="63" t="s">
        <v>83</v>
      </c>
      <c r="O6083" s="63" t="s">
        <v>311</v>
      </c>
      <c r="P6083" s="63" t="s">
        <v>46</v>
      </c>
      <c r="Q6083" s="63" t="s">
        <v>236</v>
      </c>
    </row>
    <row r="6084" spans="1:17">
      <c r="A6084" s="63" t="s">
        <v>96</v>
      </c>
      <c r="B6084" s="63" t="s">
        <v>16</v>
      </c>
      <c r="D6084" s="390">
        <v>45597</v>
      </c>
      <c r="E6084" s="63">
        <v>11</v>
      </c>
      <c r="F6084" s="63">
        <v>2024</v>
      </c>
      <c r="G6084" s="391">
        <v>30</v>
      </c>
      <c r="H6084" s="391">
        <v>9.9999999999999992E-2</v>
      </c>
      <c r="J6084" s="391">
        <v>0</v>
      </c>
      <c r="K6084" s="63" t="s">
        <v>96</v>
      </c>
      <c r="L6084" s="63" t="s">
        <v>313</v>
      </c>
      <c r="M6084" s="63" t="s">
        <v>243</v>
      </c>
      <c r="N6084" s="63" t="s">
        <v>83</v>
      </c>
      <c r="O6084" s="63" t="s">
        <v>311</v>
      </c>
      <c r="P6084" s="63" t="s">
        <v>46</v>
      </c>
      <c r="Q6084" s="63" t="s">
        <v>236</v>
      </c>
    </row>
    <row r="6085" spans="1:17">
      <c r="A6085" s="63" t="s">
        <v>96</v>
      </c>
      <c r="B6085" s="63" t="s">
        <v>16</v>
      </c>
      <c r="D6085" s="390">
        <v>45627</v>
      </c>
      <c r="E6085" s="63">
        <v>12</v>
      </c>
      <c r="F6085" s="63">
        <v>2024</v>
      </c>
      <c r="G6085" s="391">
        <v>30</v>
      </c>
      <c r="H6085" s="391">
        <v>9.9999999999999992E-2</v>
      </c>
      <c r="J6085" s="391">
        <v>0</v>
      </c>
      <c r="K6085" s="63" t="s">
        <v>96</v>
      </c>
      <c r="L6085" s="63" t="s">
        <v>313</v>
      </c>
      <c r="M6085" s="63" t="s">
        <v>243</v>
      </c>
      <c r="N6085" s="63" t="s">
        <v>83</v>
      </c>
      <c r="O6085" s="63" t="s">
        <v>311</v>
      </c>
      <c r="P6085" s="63" t="s">
        <v>46</v>
      </c>
      <c r="Q6085" s="63" t="s">
        <v>236</v>
      </c>
    </row>
    <row r="6086" spans="1:17">
      <c r="A6086" s="63" t="s">
        <v>96</v>
      </c>
      <c r="B6086" s="63" t="s">
        <v>17</v>
      </c>
      <c r="D6086" s="390">
        <v>45292</v>
      </c>
      <c r="E6086" s="63">
        <v>1</v>
      </c>
      <c r="F6086" s="63">
        <v>2024</v>
      </c>
      <c r="G6086" s="391">
        <v>0</v>
      </c>
      <c r="H6086" s="391">
        <v>3.4872367136281217E-2</v>
      </c>
      <c r="I6086" s="391">
        <v>0</v>
      </c>
      <c r="J6086" s="391">
        <v>0</v>
      </c>
      <c r="K6086" s="63" t="s">
        <v>96</v>
      </c>
      <c r="L6086" s="63" t="s">
        <v>313</v>
      </c>
      <c r="M6086" s="63" t="s">
        <v>243</v>
      </c>
      <c r="N6086" s="63" t="s">
        <v>83</v>
      </c>
      <c r="O6086" s="63" t="s">
        <v>311</v>
      </c>
      <c r="P6086" s="63" t="s">
        <v>46</v>
      </c>
      <c r="Q6086" s="63" t="s">
        <v>236</v>
      </c>
    </row>
    <row r="6087" spans="1:17">
      <c r="A6087" s="63" t="s">
        <v>96</v>
      </c>
      <c r="B6087" s="63" t="s">
        <v>17</v>
      </c>
      <c r="D6087" s="390">
        <v>45323</v>
      </c>
      <c r="E6087" s="63">
        <v>2</v>
      </c>
      <c r="F6087" s="63">
        <v>2024</v>
      </c>
      <c r="G6087" s="391">
        <v>0</v>
      </c>
      <c r="H6087" s="391">
        <v>8.2577765378713919E-2</v>
      </c>
      <c r="I6087" s="391">
        <v>0</v>
      </c>
      <c r="J6087" s="391">
        <v>0</v>
      </c>
      <c r="K6087" s="63" t="s">
        <v>96</v>
      </c>
      <c r="L6087" s="63" t="s">
        <v>313</v>
      </c>
      <c r="M6087" s="63" t="s">
        <v>243</v>
      </c>
      <c r="N6087" s="63" t="s">
        <v>83</v>
      </c>
      <c r="O6087" s="63" t="s">
        <v>311</v>
      </c>
      <c r="P6087" s="63" t="s">
        <v>46</v>
      </c>
      <c r="Q6087" s="63" t="s">
        <v>236</v>
      </c>
    </row>
    <row r="6088" spans="1:17">
      <c r="A6088" s="63" t="s">
        <v>96</v>
      </c>
      <c r="B6088" s="63" t="s">
        <v>17</v>
      </c>
      <c r="D6088" s="390">
        <v>45352</v>
      </c>
      <c r="E6088" s="63">
        <v>3</v>
      </c>
      <c r="F6088" s="63">
        <v>2024</v>
      </c>
      <c r="G6088" s="391">
        <v>0</v>
      </c>
      <c r="H6088" s="391">
        <v>8.2577765378713919E-2</v>
      </c>
      <c r="I6088" s="391">
        <v>0</v>
      </c>
      <c r="J6088" s="391">
        <v>0</v>
      </c>
      <c r="K6088" s="63" t="s">
        <v>96</v>
      </c>
      <c r="L6088" s="63" t="s">
        <v>313</v>
      </c>
      <c r="M6088" s="63" t="s">
        <v>243</v>
      </c>
      <c r="N6088" s="63" t="s">
        <v>83</v>
      </c>
      <c r="O6088" s="63" t="s">
        <v>311</v>
      </c>
      <c r="P6088" s="63" t="s">
        <v>46</v>
      </c>
      <c r="Q6088" s="63" t="s">
        <v>236</v>
      </c>
    </row>
    <row r="6089" spans="1:17">
      <c r="A6089" s="63" t="s">
        <v>96</v>
      </c>
      <c r="B6089" s="63" t="s">
        <v>17</v>
      </c>
      <c r="D6089" s="390">
        <v>45383</v>
      </c>
      <c r="E6089" s="63">
        <v>4</v>
      </c>
      <c r="F6089" s="63">
        <v>2024</v>
      </c>
      <c r="G6089" s="391">
        <v>0</v>
      </c>
      <c r="H6089" s="391">
        <v>8.3333333333333329E-2</v>
      </c>
      <c r="I6089" s="391">
        <v>0</v>
      </c>
      <c r="J6089" s="391">
        <v>0</v>
      </c>
      <c r="K6089" s="63" t="s">
        <v>96</v>
      </c>
      <c r="L6089" s="63" t="s">
        <v>313</v>
      </c>
      <c r="M6089" s="63" t="s">
        <v>243</v>
      </c>
      <c r="N6089" s="63" t="s">
        <v>83</v>
      </c>
      <c r="O6089" s="63" t="s">
        <v>311</v>
      </c>
      <c r="P6089" s="63" t="s">
        <v>46</v>
      </c>
      <c r="Q6089" s="63" t="s">
        <v>236</v>
      </c>
    </row>
    <row r="6090" spans="1:17">
      <c r="A6090" s="63" t="s">
        <v>96</v>
      </c>
      <c r="B6090" s="63" t="s">
        <v>17</v>
      </c>
      <c r="D6090" s="390">
        <v>45413</v>
      </c>
      <c r="E6090" s="63">
        <v>5</v>
      </c>
      <c r="F6090" s="63">
        <v>2024</v>
      </c>
      <c r="G6090" s="391">
        <v>0</v>
      </c>
      <c r="H6090" s="391">
        <v>8.3333333333333329E-2</v>
      </c>
      <c r="I6090" s="391">
        <v>0</v>
      </c>
      <c r="J6090" s="391">
        <v>0</v>
      </c>
      <c r="K6090" s="63" t="s">
        <v>96</v>
      </c>
      <c r="L6090" s="63" t="s">
        <v>313</v>
      </c>
      <c r="M6090" s="63" t="s">
        <v>243</v>
      </c>
      <c r="N6090" s="63" t="s">
        <v>83</v>
      </c>
      <c r="O6090" s="63" t="s">
        <v>311</v>
      </c>
      <c r="P6090" s="63" t="s">
        <v>46</v>
      </c>
      <c r="Q6090" s="63" t="s">
        <v>236</v>
      </c>
    </row>
    <row r="6091" spans="1:17">
      <c r="A6091" s="63" t="s">
        <v>96</v>
      </c>
      <c r="B6091" s="63" t="s">
        <v>17</v>
      </c>
      <c r="D6091" s="390">
        <v>45444</v>
      </c>
      <c r="E6091" s="63">
        <v>6</v>
      </c>
      <c r="F6091" s="63">
        <v>2024</v>
      </c>
      <c r="G6091" s="391">
        <v>0</v>
      </c>
      <c r="H6091" s="391">
        <v>8.3333333333333329E-2</v>
      </c>
      <c r="I6091" s="391">
        <v>0</v>
      </c>
      <c r="J6091" s="391">
        <v>0</v>
      </c>
      <c r="K6091" s="63" t="s">
        <v>96</v>
      </c>
      <c r="L6091" s="63" t="s">
        <v>313</v>
      </c>
      <c r="M6091" s="63" t="s">
        <v>243</v>
      </c>
      <c r="N6091" s="63" t="s">
        <v>83</v>
      </c>
      <c r="O6091" s="63" t="s">
        <v>311</v>
      </c>
      <c r="P6091" s="63" t="s">
        <v>46</v>
      </c>
      <c r="Q6091" s="63" t="s">
        <v>236</v>
      </c>
    </row>
    <row r="6092" spans="1:17">
      <c r="A6092" s="63" t="s">
        <v>96</v>
      </c>
      <c r="B6092" s="63" t="s">
        <v>17</v>
      </c>
      <c r="D6092" s="390">
        <v>45474</v>
      </c>
      <c r="E6092" s="63">
        <v>7</v>
      </c>
      <c r="F6092" s="63">
        <v>2024</v>
      </c>
      <c r="G6092" s="391">
        <v>0</v>
      </c>
      <c r="H6092" s="391">
        <v>8.3333333333333329E-2</v>
      </c>
      <c r="I6092" s="391">
        <v>0</v>
      </c>
      <c r="J6092" s="391">
        <v>0</v>
      </c>
      <c r="K6092" s="63" t="s">
        <v>96</v>
      </c>
      <c r="L6092" s="63" t="s">
        <v>313</v>
      </c>
      <c r="M6092" s="63" t="s">
        <v>243</v>
      </c>
      <c r="N6092" s="63" t="s">
        <v>83</v>
      </c>
      <c r="O6092" s="63" t="s">
        <v>311</v>
      </c>
      <c r="P6092" s="63" t="s">
        <v>46</v>
      </c>
      <c r="Q6092" s="63" t="s">
        <v>236</v>
      </c>
    </row>
    <row r="6093" spans="1:17">
      <c r="A6093" s="63" t="s">
        <v>96</v>
      </c>
      <c r="B6093" s="63" t="s">
        <v>17</v>
      </c>
      <c r="D6093" s="390">
        <v>45505</v>
      </c>
      <c r="E6093" s="63">
        <v>8</v>
      </c>
      <c r="F6093" s="63">
        <v>2024</v>
      </c>
      <c r="G6093" s="391">
        <v>0</v>
      </c>
      <c r="H6093" s="391">
        <v>8.3333333333333329E-2</v>
      </c>
      <c r="I6093" s="391">
        <v>0</v>
      </c>
      <c r="J6093" s="391">
        <v>0</v>
      </c>
      <c r="K6093" s="63" t="s">
        <v>96</v>
      </c>
      <c r="L6093" s="63" t="s">
        <v>313</v>
      </c>
      <c r="M6093" s="63" t="s">
        <v>243</v>
      </c>
      <c r="N6093" s="63" t="s">
        <v>83</v>
      </c>
      <c r="O6093" s="63" t="s">
        <v>311</v>
      </c>
      <c r="P6093" s="63" t="s">
        <v>46</v>
      </c>
      <c r="Q6093" s="63" t="s">
        <v>236</v>
      </c>
    </row>
    <row r="6094" spans="1:17">
      <c r="A6094" s="63" t="s">
        <v>96</v>
      </c>
      <c r="B6094" s="63" t="s">
        <v>17</v>
      </c>
      <c r="D6094" s="390">
        <v>45536</v>
      </c>
      <c r="E6094" s="63">
        <v>9</v>
      </c>
      <c r="F6094" s="63">
        <v>2024</v>
      </c>
      <c r="G6094" s="391">
        <v>0</v>
      </c>
      <c r="H6094" s="391">
        <v>8.3333333333333329E-2</v>
      </c>
      <c r="J6094" s="391">
        <v>0</v>
      </c>
      <c r="K6094" s="63" t="s">
        <v>96</v>
      </c>
      <c r="L6094" s="63" t="s">
        <v>313</v>
      </c>
      <c r="M6094" s="63" t="s">
        <v>243</v>
      </c>
      <c r="N6094" s="63" t="s">
        <v>83</v>
      </c>
      <c r="O6094" s="63" t="s">
        <v>311</v>
      </c>
      <c r="P6094" s="63" t="s">
        <v>46</v>
      </c>
      <c r="Q6094" s="63" t="s">
        <v>236</v>
      </c>
    </row>
    <row r="6095" spans="1:17">
      <c r="A6095" s="63" t="s">
        <v>96</v>
      </c>
      <c r="B6095" s="63" t="s">
        <v>17</v>
      </c>
      <c r="D6095" s="390">
        <v>45566</v>
      </c>
      <c r="E6095" s="63">
        <v>10</v>
      </c>
      <c r="F6095" s="63">
        <v>2024</v>
      </c>
      <c r="G6095" s="391">
        <v>0</v>
      </c>
      <c r="H6095" s="391">
        <v>9.9999999999999992E-2</v>
      </c>
      <c r="J6095" s="391">
        <v>0</v>
      </c>
      <c r="K6095" s="63" t="s">
        <v>96</v>
      </c>
      <c r="L6095" s="63" t="s">
        <v>313</v>
      </c>
      <c r="M6095" s="63" t="s">
        <v>243</v>
      </c>
      <c r="N6095" s="63" t="s">
        <v>83</v>
      </c>
      <c r="O6095" s="63" t="s">
        <v>311</v>
      </c>
      <c r="P6095" s="63" t="s">
        <v>46</v>
      </c>
      <c r="Q6095" s="63" t="s">
        <v>236</v>
      </c>
    </row>
    <row r="6096" spans="1:17">
      <c r="A6096" s="63" t="s">
        <v>96</v>
      </c>
      <c r="B6096" s="63" t="s">
        <v>17</v>
      </c>
      <c r="D6096" s="390">
        <v>45597</v>
      </c>
      <c r="E6096" s="63">
        <v>11</v>
      </c>
      <c r="F6096" s="63">
        <v>2024</v>
      </c>
      <c r="G6096" s="391">
        <v>0</v>
      </c>
      <c r="H6096" s="391">
        <v>9.9999999999999992E-2</v>
      </c>
      <c r="J6096" s="391">
        <v>0</v>
      </c>
      <c r="K6096" s="63" t="s">
        <v>96</v>
      </c>
      <c r="L6096" s="63" t="s">
        <v>313</v>
      </c>
      <c r="M6096" s="63" t="s">
        <v>243</v>
      </c>
      <c r="N6096" s="63" t="s">
        <v>83</v>
      </c>
      <c r="O6096" s="63" t="s">
        <v>311</v>
      </c>
      <c r="P6096" s="63" t="s">
        <v>46</v>
      </c>
      <c r="Q6096" s="63" t="s">
        <v>236</v>
      </c>
    </row>
    <row r="6097" spans="1:17">
      <c r="A6097" s="63" t="s">
        <v>96</v>
      </c>
      <c r="B6097" s="63" t="s">
        <v>17</v>
      </c>
      <c r="D6097" s="390">
        <v>45627</v>
      </c>
      <c r="E6097" s="63">
        <v>12</v>
      </c>
      <c r="F6097" s="63">
        <v>2024</v>
      </c>
      <c r="G6097" s="391">
        <v>0</v>
      </c>
      <c r="H6097" s="391">
        <v>9.9999999999999992E-2</v>
      </c>
      <c r="J6097" s="391">
        <v>0</v>
      </c>
      <c r="K6097" s="63" t="s">
        <v>96</v>
      </c>
      <c r="L6097" s="63" t="s">
        <v>313</v>
      </c>
      <c r="M6097" s="63" t="s">
        <v>243</v>
      </c>
      <c r="N6097" s="63" t="s">
        <v>83</v>
      </c>
      <c r="O6097" s="63" t="s">
        <v>311</v>
      </c>
      <c r="P6097" s="63" t="s">
        <v>46</v>
      </c>
      <c r="Q6097" s="63" t="s">
        <v>236</v>
      </c>
    </row>
    <row r="6098" spans="1:17">
      <c r="A6098" s="63" t="s">
        <v>96</v>
      </c>
      <c r="B6098" s="63" t="s">
        <v>132</v>
      </c>
      <c r="D6098" s="390">
        <v>45292</v>
      </c>
      <c r="E6098" s="63">
        <v>1</v>
      </c>
      <c r="F6098" s="63">
        <v>2024</v>
      </c>
      <c r="G6098" s="391">
        <v>0</v>
      </c>
      <c r="H6098" s="391">
        <v>3.4872367136281217E-2</v>
      </c>
      <c r="I6098" s="391">
        <v>0</v>
      </c>
      <c r="J6098" s="391">
        <v>0</v>
      </c>
      <c r="K6098" s="63" t="s">
        <v>96</v>
      </c>
      <c r="L6098" s="63" t="s">
        <v>313</v>
      </c>
      <c r="M6098" s="63" t="s">
        <v>243</v>
      </c>
      <c r="N6098" s="63" t="s">
        <v>83</v>
      </c>
      <c r="O6098" s="63" t="s">
        <v>311</v>
      </c>
      <c r="P6098" s="63" t="s">
        <v>46</v>
      </c>
      <c r="Q6098" s="63" t="s">
        <v>236</v>
      </c>
    </row>
    <row r="6099" spans="1:17">
      <c r="A6099" s="63" t="s">
        <v>96</v>
      </c>
      <c r="B6099" s="63" t="s">
        <v>132</v>
      </c>
      <c r="D6099" s="390">
        <v>45323</v>
      </c>
      <c r="E6099" s="63">
        <v>2</v>
      </c>
      <c r="F6099" s="63">
        <v>2024</v>
      </c>
      <c r="G6099" s="391">
        <v>0</v>
      </c>
      <c r="H6099" s="391">
        <v>8.2577765378713919E-2</v>
      </c>
      <c r="I6099" s="391">
        <v>0</v>
      </c>
      <c r="J6099" s="391">
        <v>0</v>
      </c>
      <c r="K6099" s="63" t="s">
        <v>96</v>
      </c>
      <c r="L6099" s="63" t="s">
        <v>313</v>
      </c>
      <c r="M6099" s="63" t="s">
        <v>243</v>
      </c>
      <c r="N6099" s="63" t="s">
        <v>83</v>
      </c>
      <c r="O6099" s="63" t="s">
        <v>311</v>
      </c>
      <c r="P6099" s="63" t="s">
        <v>46</v>
      </c>
      <c r="Q6099" s="63" t="s">
        <v>236</v>
      </c>
    </row>
    <row r="6100" spans="1:17">
      <c r="A6100" s="63" t="s">
        <v>96</v>
      </c>
      <c r="B6100" s="63" t="s">
        <v>132</v>
      </c>
      <c r="D6100" s="390">
        <v>45352</v>
      </c>
      <c r="E6100" s="63">
        <v>3</v>
      </c>
      <c r="F6100" s="63">
        <v>2024</v>
      </c>
      <c r="G6100" s="391">
        <v>0</v>
      </c>
      <c r="H6100" s="391">
        <v>8.2577765378713919E-2</v>
      </c>
      <c r="I6100" s="391">
        <v>0</v>
      </c>
      <c r="J6100" s="391">
        <v>0</v>
      </c>
      <c r="K6100" s="63" t="s">
        <v>96</v>
      </c>
      <c r="L6100" s="63" t="s">
        <v>313</v>
      </c>
      <c r="M6100" s="63" t="s">
        <v>243</v>
      </c>
      <c r="N6100" s="63" t="s">
        <v>83</v>
      </c>
      <c r="O6100" s="63" t="s">
        <v>311</v>
      </c>
      <c r="P6100" s="63" t="s">
        <v>46</v>
      </c>
      <c r="Q6100" s="63" t="s">
        <v>236</v>
      </c>
    </row>
    <row r="6101" spans="1:17">
      <c r="A6101" s="63" t="s">
        <v>96</v>
      </c>
      <c r="B6101" s="63" t="s">
        <v>132</v>
      </c>
      <c r="D6101" s="390">
        <v>45383</v>
      </c>
      <c r="E6101" s="63">
        <v>4</v>
      </c>
      <c r="F6101" s="63">
        <v>2024</v>
      </c>
      <c r="G6101" s="391">
        <v>0</v>
      </c>
      <c r="H6101" s="391">
        <v>8.3333333333333329E-2</v>
      </c>
      <c r="I6101" s="391">
        <v>0</v>
      </c>
      <c r="J6101" s="391">
        <v>0</v>
      </c>
      <c r="K6101" s="63" t="s">
        <v>96</v>
      </c>
      <c r="L6101" s="63" t="s">
        <v>313</v>
      </c>
      <c r="M6101" s="63" t="s">
        <v>243</v>
      </c>
      <c r="N6101" s="63" t="s">
        <v>83</v>
      </c>
      <c r="O6101" s="63" t="s">
        <v>311</v>
      </c>
      <c r="P6101" s="63" t="s">
        <v>46</v>
      </c>
      <c r="Q6101" s="63" t="s">
        <v>236</v>
      </c>
    </row>
    <row r="6102" spans="1:17">
      <c r="A6102" s="63" t="s">
        <v>96</v>
      </c>
      <c r="B6102" s="63" t="s">
        <v>132</v>
      </c>
      <c r="D6102" s="390">
        <v>45413</v>
      </c>
      <c r="E6102" s="63">
        <v>5</v>
      </c>
      <c r="F6102" s="63">
        <v>2024</v>
      </c>
      <c r="G6102" s="391">
        <v>0</v>
      </c>
      <c r="H6102" s="391">
        <v>8.3333333333333329E-2</v>
      </c>
      <c r="I6102" s="391">
        <v>0</v>
      </c>
      <c r="J6102" s="391">
        <v>0</v>
      </c>
      <c r="K6102" s="63" t="s">
        <v>96</v>
      </c>
      <c r="L6102" s="63" t="s">
        <v>313</v>
      </c>
      <c r="M6102" s="63" t="s">
        <v>243</v>
      </c>
      <c r="N6102" s="63" t="s">
        <v>83</v>
      </c>
      <c r="O6102" s="63" t="s">
        <v>311</v>
      </c>
      <c r="P6102" s="63" t="s">
        <v>46</v>
      </c>
      <c r="Q6102" s="63" t="s">
        <v>236</v>
      </c>
    </row>
    <row r="6103" spans="1:17">
      <c r="A6103" s="63" t="s">
        <v>96</v>
      </c>
      <c r="B6103" s="63" t="s">
        <v>132</v>
      </c>
      <c r="D6103" s="390">
        <v>45444</v>
      </c>
      <c r="E6103" s="63">
        <v>6</v>
      </c>
      <c r="F6103" s="63">
        <v>2024</v>
      </c>
      <c r="G6103" s="391">
        <v>0</v>
      </c>
      <c r="H6103" s="391">
        <v>8.3333333333333329E-2</v>
      </c>
      <c r="I6103" s="391">
        <v>0</v>
      </c>
      <c r="J6103" s="391">
        <v>0</v>
      </c>
      <c r="K6103" s="63" t="s">
        <v>96</v>
      </c>
      <c r="L6103" s="63" t="s">
        <v>313</v>
      </c>
      <c r="M6103" s="63" t="s">
        <v>243</v>
      </c>
      <c r="N6103" s="63" t="s">
        <v>83</v>
      </c>
      <c r="O6103" s="63" t="s">
        <v>311</v>
      </c>
      <c r="P6103" s="63" t="s">
        <v>46</v>
      </c>
      <c r="Q6103" s="63" t="s">
        <v>236</v>
      </c>
    </row>
    <row r="6104" spans="1:17">
      <c r="A6104" s="63" t="s">
        <v>96</v>
      </c>
      <c r="B6104" s="63" t="s">
        <v>132</v>
      </c>
      <c r="D6104" s="390">
        <v>45474</v>
      </c>
      <c r="E6104" s="63">
        <v>7</v>
      </c>
      <c r="F6104" s="63">
        <v>2024</v>
      </c>
      <c r="G6104" s="391">
        <v>0</v>
      </c>
      <c r="H6104" s="391">
        <v>8.3333333333333329E-2</v>
      </c>
      <c r="I6104" s="391">
        <v>0</v>
      </c>
      <c r="J6104" s="391">
        <v>0</v>
      </c>
      <c r="K6104" s="63" t="s">
        <v>96</v>
      </c>
      <c r="L6104" s="63" t="s">
        <v>313</v>
      </c>
      <c r="M6104" s="63" t="s">
        <v>243</v>
      </c>
      <c r="N6104" s="63" t="s">
        <v>83</v>
      </c>
      <c r="O6104" s="63" t="s">
        <v>311</v>
      </c>
      <c r="P6104" s="63" t="s">
        <v>46</v>
      </c>
      <c r="Q6104" s="63" t="s">
        <v>236</v>
      </c>
    </row>
    <row r="6105" spans="1:17">
      <c r="A6105" s="63" t="s">
        <v>96</v>
      </c>
      <c r="B6105" s="63" t="s">
        <v>132</v>
      </c>
      <c r="D6105" s="390">
        <v>45505</v>
      </c>
      <c r="E6105" s="63">
        <v>8</v>
      </c>
      <c r="F6105" s="63">
        <v>2024</v>
      </c>
      <c r="G6105" s="391">
        <v>0</v>
      </c>
      <c r="H6105" s="391">
        <v>8.3333333333333329E-2</v>
      </c>
      <c r="I6105" s="391">
        <v>0</v>
      </c>
      <c r="J6105" s="391">
        <v>0</v>
      </c>
      <c r="K6105" s="63" t="s">
        <v>96</v>
      </c>
      <c r="L6105" s="63" t="s">
        <v>313</v>
      </c>
      <c r="M6105" s="63" t="s">
        <v>243</v>
      </c>
      <c r="N6105" s="63" t="s">
        <v>83</v>
      </c>
      <c r="O6105" s="63" t="s">
        <v>311</v>
      </c>
      <c r="P6105" s="63" t="s">
        <v>46</v>
      </c>
      <c r="Q6105" s="63" t="s">
        <v>236</v>
      </c>
    </row>
    <row r="6106" spans="1:17">
      <c r="A6106" s="63" t="s">
        <v>96</v>
      </c>
      <c r="B6106" s="63" t="s">
        <v>132</v>
      </c>
      <c r="D6106" s="390">
        <v>45536</v>
      </c>
      <c r="E6106" s="63">
        <v>9</v>
      </c>
      <c r="F6106" s="63">
        <v>2024</v>
      </c>
      <c r="G6106" s="391">
        <v>0</v>
      </c>
      <c r="H6106" s="391">
        <v>8.3333333333333329E-2</v>
      </c>
      <c r="J6106" s="391">
        <v>0</v>
      </c>
      <c r="K6106" s="63" t="s">
        <v>96</v>
      </c>
      <c r="L6106" s="63" t="s">
        <v>313</v>
      </c>
      <c r="M6106" s="63" t="s">
        <v>243</v>
      </c>
      <c r="N6106" s="63" t="s">
        <v>83</v>
      </c>
      <c r="O6106" s="63" t="s">
        <v>311</v>
      </c>
      <c r="P6106" s="63" t="s">
        <v>46</v>
      </c>
      <c r="Q6106" s="63" t="s">
        <v>236</v>
      </c>
    </row>
    <row r="6107" spans="1:17">
      <c r="A6107" s="63" t="s">
        <v>96</v>
      </c>
      <c r="B6107" s="63" t="s">
        <v>132</v>
      </c>
      <c r="D6107" s="390">
        <v>45566</v>
      </c>
      <c r="E6107" s="63">
        <v>10</v>
      </c>
      <c r="F6107" s="63">
        <v>2024</v>
      </c>
      <c r="G6107" s="391">
        <v>0</v>
      </c>
      <c r="H6107" s="391">
        <v>9.9999999999999992E-2</v>
      </c>
      <c r="J6107" s="391">
        <v>0</v>
      </c>
      <c r="K6107" s="63" t="s">
        <v>96</v>
      </c>
      <c r="L6107" s="63" t="s">
        <v>313</v>
      </c>
      <c r="M6107" s="63" t="s">
        <v>243</v>
      </c>
      <c r="N6107" s="63" t="s">
        <v>83</v>
      </c>
      <c r="O6107" s="63" t="s">
        <v>311</v>
      </c>
      <c r="P6107" s="63" t="s">
        <v>46</v>
      </c>
      <c r="Q6107" s="63" t="s">
        <v>236</v>
      </c>
    </row>
    <row r="6108" spans="1:17">
      <c r="A6108" s="63" t="s">
        <v>96</v>
      </c>
      <c r="B6108" s="63" t="s">
        <v>132</v>
      </c>
      <c r="D6108" s="390">
        <v>45597</v>
      </c>
      <c r="E6108" s="63">
        <v>11</v>
      </c>
      <c r="F6108" s="63">
        <v>2024</v>
      </c>
      <c r="G6108" s="391">
        <v>0</v>
      </c>
      <c r="H6108" s="391">
        <v>9.9999999999999992E-2</v>
      </c>
      <c r="J6108" s="391">
        <v>0</v>
      </c>
      <c r="K6108" s="63" t="s">
        <v>96</v>
      </c>
      <c r="L6108" s="63" t="s">
        <v>313</v>
      </c>
      <c r="M6108" s="63" t="s">
        <v>243</v>
      </c>
      <c r="N6108" s="63" t="s">
        <v>83</v>
      </c>
      <c r="O6108" s="63" t="s">
        <v>311</v>
      </c>
      <c r="P6108" s="63" t="s">
        <v>46</v>
      </c>
      <c r="Q6108" s="63" t="s">
        <v>236</v>
      </c>
    </row>
    <row r="6109" spans="1:17">
      <c r="A6109" s="63" t="s">
        <v>96</v>
      </c>
      <c r="B6109" s="63" t="s">
        <v>132</v>
      </c>
      <c r="D6109" s="390">
        <v>45627</v>
      </c>
      <c r="E6109" s="63">
        <v>12</v>
      </c>
      <c r="F6109" s="63">
        <v>2024</v>
      </c>
      <c r="G6109" s="391">
        <v>0</v>
      </c>
      <c r="H6109" s="391">
        <v>9.9999999999999992E-2</v>
      </c>
      <c r="J6109" s="391">
        <v>0</v>
      </c>
      <c r="K6109" s="63" t="s">
        <v>96</v>
      </c>
      <c r="L6109" s="63" t="s">
        <v>313</v>
      </c>
      <c r="M6109" s="63" t="s">
        <v>243</v>
      </c>
      <c r="N6109" s="63" t="s">
        <v>83</v>
      </c>
      <c r="O6109" s="63" t="s">
        <v>311</v>
      </c>
      <c r="P6109" s="63" t="s">
        <v>46</v>
      </c>
      <c r="Q6109" s="63" t="s">
        <v>236</v>
      </c>
    </row>
    <row r="6110" spans="1:17">
      <c r="A6110" s="63" t="s">
        <v>96</v>
      </c>
      <c r="B6110" s="63" t="s">
        <v>13</v>
      </c>
      <c r="D6110" s="390">
        <v>45292</v>
      </c>
      <c r="E6110" s="63">
        <v>1</v>
      </c>
      <c r="F6110" s="63">
        <v>2024</v>
      </c>
      <c r="G6110" s="391">
        <v>0</v>
      </c>
      <c r="H6110" s="391">
        <v>3.4872367136281217E-2</v>
      </c>
      <c r="I6110" s="391">
        <v>0</v>
      </c>
      <c r="J6110" s="391">
        <v>0</v>
      </c>
      <c r="K6110" s="63" t="s">
        <v>96</v>
      </c>
      <c r="L6110" s="63" t="s">
        <v>313</v>
      </c>
      <c r="M6110" s="63" t="s">
        <v>243</v>
      </c>
      <c r="N6110" s="63" t="s">
        <v>83</v>
      </c>
      <c r="O6110" s="63" t="s">
        <v>311</v>
      </c>
      <c r="P6110" s="63" t="s">
        <v>46</v>
      </c>
      <c r="Q6110" s="63" t="s">
        <v>236</v>
      </c>
    </row>
    <row r="6111" spans="1:17">
      <c r="A6111" s="63" t="s">
        <v>96</v>
      </c>
      <c r="B6111" s="63" t="s">
        <v>13</v>
      </c>
      <c r="D6111" s="390">
        <v>45323</v>
      </c>
      <c r="E6111" s="63">
        <v>2</v>
      </c>
      <c r="F6111" s="63">
        <v>2024</v>
      </c>
      <c r="G6111" s="391">
        <v>0</v>
      </c>
      <c r="H6111" s="391">
        <v>8.2577765378713919E-2</v>
      </c>
      <c r="I6111" s="391">
        <v>0</v>
      </c>
      <c r="J6111" s="391">
        <v>0</v>
      </c>
      <c r="K6111" s="63" t="s">
        <v>96</v>
      </c>
      <c r="L6111" s="63" t="s">
        <v>313</v>
      </c>
      <c r="M6111" s="63" t="s">
        <v>243</v>
      </c>
      <c r="N6111" s="63" t="s">
        <v>83</v>
      </c>
      <c r="O6111" s="63" t="s">
        <v>311</v>
      </c>
      <c r="P6111" s="63" t="s">
        <v>46</v>
      </c>
      <c r="Q6111" s="63" t="s">
        <v>236</v>
      </c>
    </row>
    <row r="6112" spans="1:17">
      <c r="A6112" s="63" t="s">
        <v>96</v>
      </c>
      <c r="B6112" s="63" t="s">
        <v>13</v>
      </c>
      <c r="D6112" s="390">
        <v>45352</v>
      </c>
      <c r="E6112" s="63">
        <v>3</v>
      </c>
      <c r="F6112" s="63">
        <v>2024</v>
      </c>
      <c r="G6112" s="391">
        <v>0</v>
      </c>
      <c r="H6112" s="391">
        <v>8.2577765378713919E-2</v>
      </c>
      <c r="I6112" s="391">
        <v>0</v>
      </c>
      <c r="J6112" s="391">
        <v>0</v>
      </c>
      <c r="K6112" s="63" t="s">
        <v>96</v>
      </c>
      <c r="L6112" s="63" t="s">
        <v>313</v>
      </c>
      <c r="M6112" s="63" t="s">
        <v>243</v>
      </c>
      <c r="N6112" s="63" t="s">
        <v>83</v>
      </c>
      <c r="O6112" s="63" t="s">
        <v>311</v>
      </c>
      <c r="P6112" s="63" t="s">
        <v>46</v>
      </c>
      <c r="Q6112" s="63" t="s">
        <v>236</v>
      </c>
    </row>
    <row r="6113" spans="1:17">
      <c r="A6113" s="63" t="s">
        <v>96</v>
      </c>
      <c r="B6113" s="63" t="s">
        <v>13</v>
      </c>
      <c r="D6113" s="390">
        <v>45383</v>
      </c>
      <c r="E6113" s="63">
        <v>4</v>
      </c>
      <c r="F6113" s="63">
        <v>2024</v>
      </c>
      <c r="G6113" s="391">
        <v>0</v>
      </c>
      <c r="H6113" s="391">
        <v>8.3333333333333329E-2</v>
      </c>
      <c r="I6113" s="391">
        <v>0</v>
      </c>
      <c r="J6113" s="391">
        <v>0</v>
      </c>
      <c r="K6113" s="63" t="s">
        <v>96</v>
      </c>
      <c r="L6113" s="63" t="s">
        <v>313</v>
      </c>
      <c r="M6113" s="63" t="s">
        <v>243</v>
      </c>
      <c r="N6113" s="63" t="s">
        <v>83</v>
      </c>
      <c r="O6113" s="63" t="s">
        <v>311</v>
      </c>
      <c r="P6113" s="63" t="s">
        <v>46</v>
      </c>
      <c r="Q6113" s="63" t="s">
        <v>236</v>
      </c>
    </row>
    <row r="6114" spans="1:17">
      <c r="A6114" s="63" t="s">
        <v>96</v>
      </c>
      <c r="B6114" s="63" t="s">
        <v>13</v>
      </c>
      <c r="D6114" s="390">
        <v>45413</v>
      </c>
      <c r="E6114" s="63">
        <v>5</v>
      </c>
      <c r="F6114" s="63">
        <v>2024</v>
      </c>
      <c r="G6114" s="391">
        <v>0</v>
      </c>
      <c r="H6114" s="391">
        <v>8.3333333333333329E-2</v>
      </c>
      <c r="I6114" s="391">
        <v>0</v>
      </c>
      <c r="J6114" s="391">
        <v>0</v>
      </c>
      <c r="K6114" s="63" t="s">
        <v>96</v>
      </c>
      <c r="L6114" s="63" t="s">
        <v>313</v>
      </c>
      <c r="M6114" s="63" t="s">
        <v>243</v>
      </c>
      <c r="N6114" s="63" t="s">
        <v>83</v>
      </c>
      <c r="O6114" s="63" t="s">
        <v>311</v>
      </c>
      <c r="P6114" s="63" t="s">
        <v>46</v>
      </c>
      <c r="Q6114" s="63" t="s">
        <v>236</v>
      </c>
    </row>
    <row r="6115" spans="1:17">
      <c r="A6115" s="63" t="s">
        <v>96</v>
      </c>
      <c r="B6115" s="63" t="s">
        <v>13</v>
      </c>
      <c r="D6115" s="390">
        <v>45444</v>
      </c>
      <c r="E6115" s="63">
        <v>6</v>
      </c>
      <c r="F6115" s="63">
        <v>2024</v>
      </c>
      <c r="G6115" s="391">
        <v>0</v>
      </c>
      <c r="H6115" s="391">
        <v>8.3333333333333329E-2</v>
      </c>
      <c r="I6115" s="391">
        <v>0</v>
      </c>
      <c r="J6115" s="391">
        <v>0</v>
      </c>
      <c r="K6115" s="63" t="s">
        <v>96</v>
      </c>
      <c r="L6115" s="63" t="s">
        <v>313</v>
      </c>
      <c r="M6115" s="63" t="s">
        <v>243</v>
      </c>
      <c r="N6115" s="63" t="s">
        <v>83</v>
      </c>
      <c r="O6115" s="63" t="s">
        <v>311</v>
      </c>
      <c r="P6115" s="63" t="s">
        <v>46</v>
      </c>
      <c r="Q6115" s="63" t="s">
        <v>236</v>
      </c>
    </row>
    <row r="6116" spans="1:17">
      <c r="A6116" s="63" t="s">
        <v>96</v>
      </c>
      <c r="B6116" s="63" t="s">
        <v>13</v>
      </c>
      <c r="D6116" s="390">
        <v>45474</v>
      </c>
      <c r="E6116" s="63">
        <v>7</v>
      </c>
      <c r="F6116" s="63">
        <v>2024</v>
      </c>
      <c r="G6116" s="391">
        <v>0</v>
      </c>
      <c r="H6116" s="391">
        <v>8.3333333333333329E-2</v>
      </c>
      <c r="I6116" s="391">
        <v>0</v>
      </c>
      <c r="J6116" s="391">
        <v>0</v>
      </c>
      <c r="K6116" s="63" t="s">
        <v>96</v>
      </c>
      <c r="L6116" s="63" t="s">
        <v>313</v>
      </c>
      <c r="M6116" s="63" t="s">
        <v>243</v>
      </c>
      <c r="N6116" s="63" t="s">
        <v>83</v>
      </c>
      <c r="O6116" s="63" t="s">
        <v>311</v>
      </c>
      <c r="P6116" s="63" t="s">
        <v>46</v>
      </c>
      <c r="Q6116" s="63" t="s">
        <v>236</v>
      </c>
    </row>
    <row r="6117" spans="1:17">
      <c r="A6117" s="63" t="s">
        <v>96</v>
      </c>
      <c r="B6117" s="63" t="s">
        <v>13</v>
      </c>
      <c r="D6117" s="390">
        <v>45505</v>
      </c>
      <c r="E6117" s="63">
        <v>8</v>
      </c>
      <c r="F6117" s="63">
        <v>2024</v>
      </c>
      <c r="G6117" s="391">
        <v>0</v>
      </c>
      <c r="H6117" s="391">
        <v>8.3333333333333329E-2</v>
      </c>
      <c r="I6117" s="391">
        <v>0</v>
      </c>
      <c r="J6117" s="391">
        <v>0</v>
      </c>
      <c r="K6117" s="63" t="s">
        <v>96</v>
      </c>
      <c r="L6117" s="63" t="s">
        <v>313</v>
      </c>
      <c r="M6117" s="63" t="s">
        <v>243</v>
      </c>
      <c r="N6117" s="63" t="s">
        <v>83</v>
      </c>
      <c r="O6117" s="63" t="s">
        <v>311</v>
      </c>
      <c r="P6117" s="63" t="s">
        <v>46</v>
      </c>
      <c r="Q6117" s="63" t="s">
        <v>236</v>
      </c>
    </row>
    <row r="6118" spans="1:17">
      <c r="A6118" s="63" t="s">
        <v>96</v>
      </c>
      <c r="B6118" s="63" t="s">
        <v>13</v>
      </c>
      <c r="D6118" s="390">
        <v>45536</v>
      </c>
      <c r="E6118" s="63">
        <v>9</v>
      </c>
      <c r="F6118" s="63">
        <v>2024</v>
      </c>
      <c r="G6118" s="391">
        <v>0</v>
      </c>
      <c r="H6118" s="391">
        <v>8.3333333333333329E-2</v>
      </c>
      <c r="J6118" s="391">
        <v>0</v>
      </c>
      <c r="K6118" s="63" t="s">
        <v>96</v>
      </c>
      <c r="L6118" s="63" t="s">
        <v>313</v>
      </c>
      <c r="M6118" s="63" t="s">
        <v>243</v>
      </c>
      <c r="N6118" s="63" t="s">
        <v>83</v>
      </c>
      <c r="O6118" s="63" t="s">
        <v>311</v>
      </c>
      <c r="P6118" s="63" t="s">
        <v>46</v>
      </c>
      <c r="Q6118" s="63" t="s">
        <v>236</v>
      </c>
    </row>
    <row r="6119" spans="1:17">
      <c r="A6119" s="63" t="s">
        <v>96</v>
      </c>
      <c r="B6119" s="63" t="s">
        <v>13</v>
      </c>
      <c r="D6119" s="390">
        <v>45566</v>
      </c>
      <c r="E6119" s="63">
        <v>10</v>
      </c>
      <c r="F6119" s="63">
        <v>2024</v>
      </c>
      <c r="G6119" s="391">
        <v>0</v>
      </c>
      <c r="H6119" s="391">
        <v>9.9999999999999992E-2</v>
      </c>
      <c r="J6119" s="391">
        <v>0</v>
      </c>
      <c r="K6119" s="63" t="s">
        <v>96</v>
      </c>
      <c r="L6119" s="63" t="s">
        <v>313</v>
      </c>
      <c r="M6119" s="63" t="s">
        <v>243</v>
      </c>
      <c r="N6119" s="63" t="s">
        <v>83</v>
      </c>
      <c r="O6119" s="63" t="s">
        <v>311</v>
      </c>
      <c r="P6119" s="63" t="s">
        <v>46</v>
      </c>
      <c r="Q6119" s="63" t="s">
        <v>236</v>
      </c>
    </row>
    <row r="6120" spans="1:17">
      <c r="A6120" s="63" t="s">
        <v>96</v>
      </c>
      <c r="B6120" s="63" t="s">
        <v>13</v>
      </c>
      <c r="D6120" s="390">
        <v>45597</v>
      </c>
      <c r="E6120" s="63">
        <v>11</v>
      </c>
      <c r="F6120" s="63">
        <v>2024</v>
      </c>
      <c r="G6120" s="391">
        <v>0</v>
      </c>
      <c r="H6120" s="391">
        <v>9.9999999999999992E-2</v>
      </c>
      <c r="J6120" s="391">
        <v>0</v>
      </c>
      <c r="K6120" s="63" t="s">
        <v>96</v>
      </c>
      <c r="L6120" s="63" t="s">
        <v>313</v>
      </c>
      <c r="M6120" s="63" t="s">
        <v>243</v>
      </c>
      <c r="N6120" s="63" t="s">
        <v>83</v>
      </c>
      <c r="O6120" s="63" t="s">
        <v>311</v>
      </c>
      <c r="P6120" s="63" t="s">
        <v>46</v>
      </c>
      <c r="Q6120" s="63" t="s">
        <v>236</v>
      </c>
    </row>
    <row r="6121" spans="1:17">
      <c r="A6121" s="63" t="s">
        <v>96</v>
      </c>
      <c r="B6121" s="63" t="s">
        <v>13</v>
      </c>
      <c r="D6121" s="390">
        <v>45627</v>
      </c>
      <c r="E6121" s="63">
        <v>12</v>
      </c>
      <c r="F6121" s="63">
        <v>2024</v>
      </c>
      <c r="G6121" s="391">
        <v>0</v>
      </c>
      <c r="H6121" s="391">
        <v>9.9999999999999992E-2</v>
      </c>
      <c r="J6121" s="391">
        <v>0</v>
      </c>
      <c r="K6121" s="63" t="s">
        <v>96</v>
      </c>
      <c r="L6121" s="63" t="s">
        <v>313</v>
      </c>
      <c r="M6121" s="63" t="s">
        <v>243</v>
      </c>
      <c r="N6121" s="63" t="s">
        <v>83</v>
      </c>
      <c r="O6121" s="63" t="s">
        <v>311</v>
      </c>
      <c r="P6121" s="63" t="s">
        <v>46</v>
      </c>
      <c r="Q6121" s="63" t="s">
        <v>236</v>
      </c>
    </row>
    <row r="6122" spans="1:17">
      <c r="A6122" s="63" t="s">
        <v>96</v>
      </c>
      <c r="B6122" s="63" t="s">
        <v>14</v>
      </c>
      <c r="D6122" s="390">
        <v>45292</v>
      </c>
      <c r="E6122" s="63">
        <v>1</v>
      </c>
      <c r="F6122" s="63">
        <v>2024</v>
      </c>
      <c r="G6122" s="391">
        <v>0</v>
      </c>
      <c r="H6122" s="391">
        <v>3.4872367136281217E-2</v>
      </c>
      <c r="I6122" s="391">
        <v>0</v>
      </c>
      <c r="J6122" s="391">
        <v>0</v>
      </c>
      <c r="K6122" s="63" t="s">
        <v>96</v>
      </c>
      <c r="L6122" s="63" t="s">
        <v>313</v>
      </c>
      <c r="M6122" s="63" t="s">
        <v>243</v>
      </c>
      <c r="N6122" s="63" t="s">
        <v>83</v>
      </c>
      <c r="O6122" s="63" t="s">
        <v>311</v>
      </c>
      <c r="P6122" s="63" t="s">
        <v>46</v>
      </c>
      <c r="Q6122" s="63" t="s">
        <v>236</v>
      </c>
    </row>
    <row r="6123" spans="1:17">
      <c r="A6123" s="63" t="s">
        <v>96</v>
      </c>
      <c r="B6123" s="63" t="s">
        <v>14</v>
      </c>
      <c r="D6123" s="390">
        <v>45323</v>
      </c>
      <c r="E6123" s="63">
        <v>2</v>
      </c>
      <c r="F6123" s="63">
        <v>2024</v>
      </c>
      <c r="G6123" s="391">
        <v>0</v>
      </c>
      <c r="H6123" s="391">
        <v>8.2577765378713919E-2</v>
      </c>
      <c r="I6123" s="391">
        <v>0</v>
      </c>
      <c r="J6123" s="391">
        <v>0</v>
      </c>
      <c r="K6123" s="63" t="s">
        <v>96</v>
      </c>
      <c r="L6123" s="63" t="s">
        <v>313</v>
      </c>
      <c r="M6123" s="63" t="s">
        <v>243</v>
      </c>
      <c r="N6123" s="63" t="s">
        <v>83</v>
      </c>
      <c r="O6123" s="63" t="s">
        <v>311</v>
      </c>
      <c r="P6123" s="63" t="s">
        <v>46</v>
      </c>
      <c r="Q6123" s="63" t="s">
        <v>236</v>
      </c>
    </row>
    <row r="6124" spans="1:17">
      <c r="A6124" s="63" t="s">
        <v>96</v>
      </c>
      <c r="B6124" s="63" t="s">
        <v>14</v>
      </c>
      <c r="D6124" s="390">
        <v>45352</v>
      </c>
      <c r="E6124" s="63">
        <v>3</v>
      </c>
      <c r="F6124" s="63">
        <v>2024</v>
      </c>
      <c r="G6124" s="391">
        <v>0</v>
      </c>
      <c r="H6124" s="391">
        <v>8.2577765378713919E-2</v>
      </c>
      <c r="I6124" s="391">
        <v>0</v>
      </c>
      <c r="J6124" s="391">
        <v>0</v>
      </c>
      <c r="K6124" s="63" t="s">
        <v>96</v>
      </c>
      <c r="L6124" s="63" t="s">
        <v>313</v>
      </c>
      <c r="M6124" s="63" t="s">
        <v>243</v>
      </c>
      <c r="N6124" s="63" t="s">
        <v>83</v>
      </c>
      <c r="O6124" s="63" t="s">
        <v>311</v>
      </c>
      <c r="P6124" s="63" t="s">
        <v>46</v>
      </c>
      <c r="Q6124" s="63" t="s">
        <v>236</v>
      </c>
    </row>
    <row r="6125" spans="1:17">
      <c r="A6125" s="63" t="s">
        <v>96</v>
      </c>
      <c r="B6125" s="63" t="s">
        <v>14</v>
      </c>
      <c r="D6125" s="390">
        <v>45383</v>
      </c>
      <c r="E6125" s="63">
        <v>4</v>
      </c>
      <c r="F6125" s="63">
        <v>2024</v>
      </c>
      <c r="G6125" s="391">
        <v>0</v>
      </c>
      <c r="H6125" s="391">
        <v>8.3333333333333329E-2</v>
      </c>
      <c r="I6125" s="391">
        <v>0</v>
      </c>
      <c r="J6125" s="391">
        <v>0</v>
      </c>
      <c r="K6125" s="63" t="s">
        <v>96</v>
      </c>
      <c r="L6125" s="63" t="s">
        <v>313</v>
      </c>
      <c r="M6125" s="63" t="s">
        <v>243</v>
      </c>
      <c r="N6125" s="63" t="s">
        <v>83</v>
      </c>
      <c r="O6125" s="63" t="s">
        <v>311</v>
      </c>
      <c r="P6125" s="63" t="s">
        <v>46</v>
      </c>
      <c r="Q6125" s="63" t="s">
        <v>236</v>
      </c>
    </row>
    <row r="6126" spans="1:17">
      <c r="A6126" s="63" t="s">
        <v>96</v>
      </c>
      <c r="B6126" s="63" t="s">
        <v>14</v>
      </c>
      <c r="D6126" s="390">
        <v>45413</v>
      </c>
      <c r="E6126" s="63">
        <v>5</v>
      </c>
      <c r="F6126" s="63">
        <v>2024</v>
      </c>
      <c r="G6126" s="391">
        <v>0</v>
      </c>
      <c r="H6126" s="391">
        <v>8.3333333333333329E-2</v>
      </c>
      <c r="I6126" s="391">
        <v>0</v>
      </c>
      <c r="J6126" s="391">
        <v>0</v>
      </c>
      <c r="K6126" s="63" t="s">
        <v>96</v>
      </c>
      <c r="L6126" s="63" t="s">
        <v>313</v>
      </c>
      <c r="M6126" s="63" t="s">
        <v>243</v>
      </c>
      <c r="N6126" s="63" t="s">
        <v>83</v>
      </c>
      <c r="O6126" s="63" t="s">
        <v>311</v>
      </c>
      <c r="P6126" s="63" t="s">
        <v>46</v>
      </c>
      <c r="Q6126" s="63" t="s">
        <v>236</v>
      </c>
    </row>
    <row r="6127" spans="1:17">
      <c r="A6127" s="63" t="s">
        <v>96</v>
      </c>
      <c r="B6127" s="63" t="s">
        <v>14</v>
      </c>
      <c r="D6127" s="390">
        <v>45444</v>
      </c>
      <c r="E6127" s="63">
        <v>6</v>
      </c>
      <c r="F6127" s="63">
        <v>2024</v>
      </c>
      <c r="G6127" s="391">
        <v>0</v>
      </c>
      <c r="H6127" s="391">
        <v>8.3333333333333329E-2</v>
      </c>
      <c r="I6127" s="391">
        <v>0</v>
      </c>
      <c r="J6127" s="391">
        <v>0</v>
      </c>
      <c r="K6127" s="63" t="s">
        <v>96</v>
      </c>
      <c r="L6127" s="63" t="s">
        <v>313</v>
      </c>
      <c r="M6127" s="63" t="s">
        <v>243</v>
      </c>
      <c r="N6127" s="63" t="s">
        <v>83</v>
      </c>
      <c r="O6127" s="63" t="s">
        <v>311</v>
      </c>
      <c r="P6127" s="63" t="s">
        <v>46</v>
      </c>
      <c r="Q6127" s="63" t="s">
        <v>236</v>
      </c>
    </row>
    <row r="6128" spans="1:17">
      <c r="A6128" s="63" t="s">
        <v>96</v>
      </c>
      <c r="B6128" s="63" t="s">
        <v>14</v>
      </c>
      <c r="D6128" s="390">
        <v>45474</v>
      </c>
      <c r="E6128" s="63">
        <v>7</v>
      </c>
      <c r="F6128" s="63">
        <v>2024</v>
      </c>
      <c r="G6128" s="391">
        <v>0</v>
      </c>
      <c r="H6128" s="391">
        <v>8.3333333333333329E-2</v>
      </c>
      <c r="I6128" s="391">
        <v>0</v>
      </c>
      <c r="J6128" s="391">
        <v>0</v>
      </c>
      <c r="K6128" s="63" t="s">
        <v>96</v>
      </c>
      <c r="L6128" s="63" t="s">
        <v>313</v>
      </c>
      <c r="M6128" s="63" t="s">
        <v>243</v>
      </c>
      <c r="N6128" s="63" t="s">
        <v>83</v>
      </c>
      <c r="O6128" s="63" t="s">
        <v>311</v>
      </c>
      <c r="P6128" s="63" t="s">
        <v>46</v>
      </c>
      <c r="Q6128" s="63" t="s">
        <v>236</v>
      </c>
    </row>
    <row r="6129" spans="1:17">
      <c r="A6129" s="63" t="s">
        <v>96</v>
      </c>
      <c r="B6129" s="63" t="s">
        <v>14</v>
      </c>
      <c r="D6129" s="390">
        <v>45505</v>
      </c>
      <c r="E6129" s="63">
        <v>8</v>
      </c>
      <c r="F6129" s="63">
        <v>2024</v>
      </c>
      <c r="G6129" s="391">
        <v>0</v>
      </c>
      <c r="H6129" s="391">
        <v>8.3333333333333329E-2</v>
      </c>
      <c r="I6129" s="391">
        <v>0</v>
      </c>
      <c r="J6129" s="391">
        <v>0</v>
      </c>
      <c r="K6129" s="63" t="s">
        <v>96</v>
      </c>
      <c r="L6129" s="63" t="s">
        <v>313</v>
      </c>
      <c r="M6129" s="63" t="s">
        <v>243</v>
      </c>
      <c r="N6129" s="63" t="s">
        <v>83</v>
      </c>
      <c r="O6129" s="63" t="s">
        <v>311</v>
      </c>
      <c r="P6129" s="63" t="s">
        <v>46</v>
      </c>
      <c r="Q6129" s="63" t="s">
        <v>236</v>
      </c>
    </row>
    <row r="6130" spans="1:17">
      <c r="A6130" s="63" t="s">
        <v>96</v>
      </c>
      <c r="B6130" s="63" t="s">
        <v>14</v>
      </c>
      <c r="D6130" s="390">
        <v>45536</v>
      </c>
      <c r="E6130" s="63">
        <v>9</v>
      </c>
      <c r="F6130" s="63">
        <v>2024</v>
      </c>
      <c r="G6130" s="391">
        <v>0</v>
      </c>
      <c r="H6130" s="391">
        <v>8.3333333333333329E-2</v>
      </c>
      <c r="J6130" s="391">
        <v>0</v>
      </c>
      <c r="K6130" s="63" t="s">
        <v>96</v>
      </c>
      <c r="L6130" s="63" t="s">
        <v>313</v>
      </c>
      <c r="M6130" s="63" t="s">
        <v>243</v>
      </c>
      <c r="N6130" s="63" t="s">
        <v>83</v>
      </c>
      <c r="O6130" s="63" t="s">
        <v>311</v>
      </c>
      <c r="P6130" s="63" t="s">
        <v>46</v>
      </c>
      <c r="Q6130" s="63" t="s">
        <v>236</v>
      </c>
    </row>
    <row r="6131" spans="1:17">
      <c r="A6131" s="63" t="s">
        <v>96</v>
      </c>
      <c r="B6131" s="63" t="s">
        <v>14</v>
      </c>
      <c r="D6131" s="390">
        <v>45566</v>
      </c>
      <c r="E6131" s="63">
        <v>10</v>
      </c>
      <c r="F6131" s="63">
        <v>2024</v>
      </c>
      <c r="G6131" s="391">
        <v>0</v>
      </c>
      <c r="H6131" s="391">
        <v>9.9999999999999992E-2</v>
      </c>
      <c r="J6131" s="391">
        <v>0</v>
      </c>
      <c r="K6131" s="63" t="s">
        <v>96</v>
      </c>
      <c r="L6131" s="63" t="s">
        <v>313</v>
      </c>
      <c r="M6131" s="63" t="s">
        <v>243</v>
      </c>
      <c r="N6131" s="63" t="s">
        <v>83</v>
      </c>
      <c r="O6131" s="63" t="s">
        <v>311</v>
      </c>
      <c r="P6131" s="63" t="s">
        <v>46</v>
      </c>
      <c r="Q6131" s="63" t="s">
        <v>236</v>
      </c>
    </row>
    <row r="6132" spans="1:17">
      <c r="A6132" s="63" t="s">
        <v>96</v>
      </c>
      <c r="B6132" s="63" t="s">
        <v>14</v>
      </c>
      <c r="D6132" s="390">
        <v>45597</v>
      </c>
      <c r="E6132" s="63">
        <v>11</v>
      </c>
      <c r="F6132" s="63">
        <v>2024</v>
      </c>
      <c r="G6132" s="391">
        <v>0</v>
      </c>
      <c r="H6132" s="391">
        <v>9.9999999999999992E-2</v>
      </c>
      <c r="J6132" s="391">
        <v>0</v>
      </c>
      <c r="K6132" s="63" t="s">
        <v>96</v>
      </c>
      <c r="L6132" s="63" t="s">
        <v>313</v>
      </c>
      <c r="M6132" s="63" t="s">
        <v>243</v>
      </c>
      <c r="N6132" s="63" t="s">
        <v>83</v>
      </c>
      <c r="O6132" s="63" t="s">
        <v>311</v>
      </c>
      <c r="P6132" s="63" t="s">
        <v>46</v>
      </c>
      <c r="Q6132" s="63" t="s">
        <v>236</v>
      </c>
    </row>
    <row r="6133" spans="1:17">
      <c r="A6133" s="63" t="s">
        <v>96</v>
      </c>
      <c r="B6133" s="63" t="s">
        <v>14</v>
      </c>
      <c r="D6133" s="390">
        <v>45627</v>
      </c>
      <c r="E6133" s="63">
        <v>12</v>
      </c>
      <c r="F6133" s="63">
        <v>2024</v>
      </c>
      <c r="G6133" s="391">
        <v>0</v>
      </c>
      <c r="H6133" s="391">
        <v>9.9999999999999992E-2</v>
      </c>
      <c r="J6133" s="391">
        <v>0</v>
      </c>
      <c r="K6133" s="63" t="s">
        <v>96</v>
      </c>
      <c r="L6133" s="63" t="s">
        <v>313</v>
      </c>
      <c r="M6133" s="63" t="s">
        <v>243</v>
      </c>
      <c r="N6133" s="63" t="s">
        <v>83</v>
      </c>
      <c r="O6133" s="63" t="s">
        <v>311</v>
      </c>
      <c r="P6133" s="63" t="s">
        <v>46</v>
      </c>
      <c r="Q6133" s="63" t="s">
        <v>236</v>
      </c>
    </row>
    <row r="6134" spans="1:17">
      <c r="A6134" s="63" t="s">
        <v>98</v>
      </c>
      <c r="B6134" s="63" t="s">
        <v>7</v>
      </c>
      <c r="D6134" s="390">
        <v>45292</v>
      </c>
      <c r="E6134" s="63">
        <v>1</v>
      </c>
      <c r="F6134" s="63">
        <v>2024</v>
      </c>
      <c r="G6134" s="391">
        <v>42.342199999999991</v>
      </c>
      <c r="H6134" s="391">
        <v>3.4872367136281217E-2</v>
      </c>
      <c r="I6134" s="391">
        <v>1.4765727437578462</v>
      </c>
      <c r="J6134" s="391">
        <v>33.4</v>
      </c>
      <c r="K6134" s="63" t="s">
        <v>98</v>
      </c>
      <c r="L6134" s="63" t="s">
        <v>41</v>
      </c>
      <c r="M6134" s="63" t="s">
        <v>243</v>
      </c>
      <c r="N6134" s="63" t="s">
        <v>83</v>
      </c>
      <c r="O6134" s="63" t="s">
        <v>102</v>
      </c>
      <c r="P6134" s="63" t="s">
        <v>46</v>
      </c>
      <c r="Q6134" s="63" t="s">
        <v>100</v>
      </c>
    </row>
    <row r="6135" spans="1:17">
      <c r="A6135" s="63" t="s">
        <v>98</v>
      </c>
      <c r="B6135" s="63" t="s">
        <v>7</v>
      </c>
      <c r="D6135" s="390">
        <v>45323</v>
      </c>
      <c r="E6135" s="63">
        <v>2</v>
      </c>
      <c r="F6135" s="63">
        <v>2024</v>
      </c>
      <c r="G6135" s="391">
        <v>42.342199999999991</v>
      </c>
      <c r="H6135" s="391">
        <v>8.2577765378713919E-2</v>
      </c>
      <c r="I6135" s="391">
        <v>3.4965242572185797</v>
      </c>
      <c r="J6135" s="391">
        <v>0</v>
      </c>
      <c r="K6135" s="63" t="s">
        <v>98</v>
      </c>
      <c r="L6135" s="63" t="s">
        <v>41</v>
      </c>
      <c r="M6135" s="63" t="s">
        <v>243</v>
      </c>
      <c r="N6135" s="63" t="s">
        <v>83</v>
      </c>
      <c r="O6135" s="63" t="s">
        <v>102</v>
      </c>
      <c r="P6135" s="63" t="s">
        <v>46</v>
      </c>
      <c r="Q6135" s="63" t="s">
        <v>100</v>
      </c>
    </row>
    <row r="6136" spans="1:17">
      <c r="A6136" s="63" t="s">
        <v>98</v>
      </c>
      <c r="B6136" s="63" t="s">
        <v>7</v>
      </c>
      <c r="D6136" s="390">
        <v>45352</v>
      </c>
      <c r="E6136" s="63">
        <v>3</v>
      </c>
      <c r="F6136" s="63">
        <v>2024</v>
      </c>
      <c r="G6136" s="391">
        <v>42.342199999999991</v>
      </c>
      <c r="H6136" s="391">
        <v>8.2577765378713919E-2</v>
      </c>
      <c r="I6136" s="391">
        <v>3.4965242572185797</v>
      </c>
      <c r="J6136" s="391">
        <v>0</v>
      </c>
      <c r="K6136" s="63" t="s">
        <v>98</v>
      </c>
      <c r="L6136" s="63" t="s">
        <v>41</v>
      </c>
      <c r="M6136" s="63" t="s">
        <v>243</v>
      </c>
      <c r="N6136" s="63" t="s">
        <v>83</v>
      </c>
      <c r="O6136" s="63" t="s">
        <v>102</v>
      </c>
      <c r="P6136" s="63" t="s">
        <v>46</v>
      </c>
      <c r="Q6136" s="63" t="s">
        <v>100</v>
      </c>
    </row>
    <row r="6137" spans="1:17">
      <c r="A6137" s="63" t="s">
        <v>98</v>
      </c>
      <c r="B6137" s="63" t="s">
        <v>7</v>
      </c>
      <c r="D6137" s="390">
        <v>45383</v>
      </c>
      <c r="E6137" s="63">
        <v>4</v>
      </c>
      <c r="F6137" s="63">
        <v>2024</v>
      </c>
      <c r="G6137" s="391">
        <v>42.342199999999991</v>
      </c>
      <c r="H6137" s="391">
        <v>8.3333333333333329E-2</v>
      </c>
      <c r="I6137" s="391">
        <v>3.5285166666666656</v>
      </c>
      <c r="J6137" s="391">
        <v>9.2203434590500883</v>
      </c>
      <c r="K6137" s="63" t="s">
        <v>98</v>
      </c>
      <c r="L6137" s="63" t="s">
        <v>41</v>
      </c>
      <c r="M6137" s="63" t="s">
        <v>243</v>
      </c>
      <c r="N6137" s="63" t="s">
        <v>83</v>
      </c>
      <c r="O6137" s="63" t="s">
        <v>102</v>
      </c>
      <c r="P6137" s="63" t="s">
        <v>46</v>
      </c>
      <c r="Q6137" s="63" t="s">
        <v>100</v>
      </c>
    </row>
    <row r="6138" spans="1:17">
      <c r="A6138" s="63" t="s">
        <v>98</v>
      </c>
      <c r="B6138" s="63" t="s">
        <v>7</v>
      </c>
      <c r="D6138" s="390">
        <v>45413</v>
      </c>
      <c r="E6138" s="63">
        <v>5</v>
      </c>
      <c r="F6138" s="63">
        <v>2024</v>
      </c>
      <c r="G6138" s="391">
        <v>42.342199999999991</v>
      </c>
      <c r="H6138" s="391">
        <v>8.3333333333333329E-2</v>
      </c>
      <c r="I6138" s="391">
        <v>3.5285166666666656</v>
      </c>
      <c r="J6138" s="391">
        <v>7.6378578909499133</v>
      </c>
      <c r="K6138" s="63" t="s">
        <v>98</v>
      </c>
      <c r="L6138" s="63" t="s">
        <v>41</v>
      </c>
      <c r="M6138" s="63" t="s">
        <v>243</v>
      </c>
      <c r="N6138" s="63" t="s">
        <v>83</v>
      </c>
      <c r="O6138" s="63" t="s">
        <v>102</v>
      </c>
      <c r="P6138" s="63" t="s">
        <v>46</v>
      </c>
      <c r="Q6138" s="63" t="s">
        <v>100</v>
      </c>
    </row>
    <row r="6139" spans="1:17">
      <c r="A6139" s="63" t="s">
        <v>98</v>
      </c>
      <c r="B6139" s="63" t="s">
        <v>7</v>
      </c>
      <c r="D6139" s="390">
        <v>45444</v>
      </c>
      <c r="E6139" s="63">
        <v>6</v>
      </c>
      <c r="F6139" s="63">
        <v>2024</v>
      </c>
      <c r="G6139" s="391">
        <v>42.342199999999991</v>
      </c>
      <c r="H6139" s="391">
        <v>8.3333333333333329E-2</v>
      </c>
      <c r="I6139" s="391">
        <v>3.5285166666666656</v>
      </c>
      <c r="J6139" s="391">
        <v>0</v>
      </c>
      <c r="K6139" s="63" t="s">
        <v>98</v>
      </c>
      <c r="L6139" s="63" t="s">
        <v>41</v>
      </c>
      <c r="M6139" s="63" t="s">
        <v>243</v>
      </c>
      <c r="N6139" s="63" t="s">
        <v>83</v>
      </c>
      <c r="O6139" s="63" t="s">
        <v>102</v>
      </c>
      <c r="P6139" s="63" t="s">
        <v>46</v>
      </c>
      <c r="Q6139" s="63" t="s">
        <v>100</v>
      </c>
    </row>
    <row r="6140" spans="1:17">
      <c r="A6140" s="63" t="s">
        <v>98</v>
      </c>
      <c r="B6140" s="63" t="s">
        <v>7</v>
      </c>
      <c r="D6140" s="390">
        <v>45474</v>
      </c>
      <c r="E6140" s="63">
        <v>7</v>
      </c>
      <c r="F6140" s="63">
        <v>2024</v>
      </c>
      <c r="G6140" s="391">
        <v>42.342199999999991</v>
      </c>
      <c r="H6140" s="391">
        <v>8.3333333333333329E-2</v>
      </c>
      <c r="I6140" s="391">
        <v>3.5285166666666656</v>
      </c>
      <c r="J6140" s="391">
        <v>25.595615299999999</v>
      </c>
      <c r="K6140" s="63" t="s">
        <v>98</v>
      </c>
      <c r="L6140" s="63" t="s">
        <v>41</v>
      </c>
      <c r="M6140" s="63" t="s">
        <v>243</v>
      </c>
      <c r="N6140" s="63" t="s">
        <v>83</v>
      </c>
      <c r="O6140" s="63" t="s">
        <v>102</v>
      </c>
      <c r="P6140" s="63" t="s">
        <v>46</v>
      </c>
      <c r="Q6140" s="63" t="s">
        <v>100</v>
      </c>
    </row>
    <row r="6141" spans="1:17">
      <c r="A6141" s="63" t="s">
        <v>98</v>
      </c>
      <c r="B6141" s="63" t="s">
        <v>7</v>
      </c>
      <c r="D6141" s="390">
        <v>45505</v>
      </c>
      <c r="E6141" s="63">
        <v>8</v>
      </c>
      <c r="F6141" s="63">
        <v>2024</v>
      </c>
      <c r="G6141" s="391">
        <v>42.342199999999991</v>
      </c>
      <c r="H6141" s="391">
        <v>8.3333333333333329E-2</v>
      </c>
      <c r="I6141" s="391">
        <v>3.5285166666666656</v>
      </c>
      <c r="J6141" s="391">
        <v>15.428026099130877</v>
      </c>
      <c r="K6141" s="63" t="s">
        <v>98</v>
      </c>
      <c r="L6141" s="63" t="s">
        <v>41</v>
      </c>
      <c r="M6141" s="63" t="s">
        <v>243</v>
      </c>
      <c r="N6141" s="63" t="s">
        <v>83</v>
      </c>
      <c r="O6141" s="63" t="s">
        <v>102</v>
      </c>
      <c r="P6141" s="63" t="s">
        <v>46</v>
      </c>
      <c r="Q6141" s="63" t="s">
        <v>100</v>
      </c>
    </row>
    <row r="6142" spans="1:17">
      <c r="A6142" s="63" t="s">
        <v>98</v>
      </c>
      <c r="B6142" s="63" t="s">
        <v>7</v>
      </c>
      <c r="D6142" s="390">
        <v>45536</v>
      </c>
      <c r="E6142" s="63">
        <v>9</v>
      </c>
      <c r="F6142" s="63">
        <v>2024</v>
      </c>
      <c r="G6142" s="391">
        <v>42.342199999999991</v>
      </c>
      <c r="H6142" s="391">
        <v>8.3333333333333329E-2</v>
      </c>
      <c r="J6142" s="391">
        <v>5.6231014499999992</v>
      </c>
      <c r="K6142" s="63" t="s">
        <v>98</v>
      </c>
      <c r="L6142" s="63" t="s">
        <v>41</v>
      </c>
      <c r="M6142" s="63" t="s">
        <v>243</v>
      </c>
      <c r="N6142" s="63" t="s">
        <v>83</v>
      </c>
      <c r="O6142" s="63" t="s">
        <v>102</v>
      </c>
      <c r="P6142" s="63" t="s">
        <v>46</v>
      </c>
      <c r="Q6142" s="63" t="s">
        <v>100</v>
      </c>
    </row>
    <row r="6143" spans="1:17">
      <c r="A6143" s="63" t="s">
        <v>98</v>
      </c>
      <c r="B6143" s="63" t="s">
        <v>7</v>
      </c>
      <c r="D6143" s="390">
        <v>45566</v>
      </c>
      <c r="E6143" s="63">
        <v>10</v>
      </c>
      <c r="F6143" s="63">
        <v>2024</v>
      </c>
      <c r="G6143" s="391">
        <v>42.342199999999991</v>
      </c>
      <c r="H6143" s="391">
        <v>9.9999999999999992E-2</v>
      </c>
      <c r="J6143" s="391">
        <v>7.0741178999999992</v>
      </c>
      <c r="K6143" s="63" t="s">
        <v>98</v>
      </c>
      <c r="L6143" s="63" t="s">
        <v>41</v>
      </c>
      <c r="M6143" s="63" t="s">
        <v>243</v>
      </c>
      <c r="N6143" s="63" t="s">
        <v>83</v>
      </c>
      <c r="O6143" s="63" t="s">
        <v>102</v>
      </c>
      <c r="P6143" s="63" t="s">
        <v>46</v>
      </c>
      <c r="Q6143" s="63" t="s">
        <v>100</v>
      </c>
    </row>
    <row r="6144" spans="1:17">
      <c r="A6144" s="63" t="s">
        <v>98</v>
      </c>
      <c r="B6144" s="63" t="s">
        <v>7</v>
      </c>
      <c r="D6144" s="390">
        <v>45597</v>
      </c>
      <c r="E6144" s="63">
        <v>11</v>
      </c>
      <c r="F6144" s="63">
        <v>2024</v>
      </c>
      <c r="G6144" s="391">
        <v>42.342199999999991</v>
      </c>
      <c r="H6144" s="391">
        <v>9.9999999999999992E-2</v>
      </c>
      <c r="J6144" s="391">
        <v>0</v>
      </c>
      <c r="K6144" s="63" t="s">
        <v>98</v>
      </c>
      <c r="L6144" s="63" t="s">
        <v>41</v>
      </c>
      <c r="M6144" s="63" t="s">
        <v>243</v>
      </c>
      <c r="N6144" s="63" t="s">
        <v>83</v>
      </c>
      <c r="O6144" s="63" t="s">
        <v>102</v>
      </c>
      <c r="P6144" s="63" t="s">
        <v>46</v>
      </c>
      <c r="Q6144" s="63" t="s">
        <v>100</v>
      </c>
    </row>
    <row r="6145" spans="1:17">
      <c r="A6145" s="63" t="s">
        <v>98</v>
      </c>
      <c r="B6145" s="63" t="s">
        <v>7</v>
      </c>
      <c r="D6145" s="390">
        <v>45627</v>
      </c>
      <c r="E6145" s="63">
        <v>12</v>
      </c>
      <c r="F6145" s="63">
        <v>2024</v>
      </c>
      <c r="G6145" s="391">
        <v>42.342199999999991</v>
      </c>
      <c r="H6145" s="391">
        <v>9.9999999999999992E-2</v>
      </c>
      <c r="J6145" s="391">
        <v>0</v>
      </c>
      <c r="K6145" s="63" t="s">
        <v>98</v>
      </c>
      <c r="L6145" s="63" t="s">
        <v>41</v>
      </c>
      <c r="M6145" s="63" t="s">
        <v>243</v>
      </c>
      <c r="N6145" s="63" t="s">
        <v>83</v>
      </c>
      <c r="O6145" s="63" t="s">
        <v>102</v>
      </c>
      <c r="P6145" s="63" t="s">
        <v>46</v>
      </c>
      <c r="Q6145" s="63" t="s">
        <v>100</v>
      </c>
    </row>
    <row r="6146" spans="1:17">
      <c r="A6146" s="63" t="s">
        <v>98</v>
      </c>
      <c r="B6146" s="63" t="s">
        <v>8</v>
      </c>
      <c r="D6146" s="390">
        <v>45292</v>
      </c>
      <c r="E6146" s="63">
        <v>1</v>
      </c>
      <c r="F6146" s="63">
        <v>2024</v>
      </c>
      <c r="G6146" s="391">
        <v>0.68</v>
      </c>
      <c r="H6146" s="391">
        <v>3.4872367136281217E-2</v>
      </c>
      <c r="I6146" s="391">
        <v>2.3713209652671229E-2</v>
      </c>
      <c r="J6146" s="391">
        <v>0</v>
      </c>
      <c r="K6146" s="63" t="s">
        <v>98</v>
      </c>
      <c r="L6146" s="63" t="s">
        <v>41</v>
      </c>
      <c r="M6146" s="63" t="s">
        <v>243</v>
      </c>
      <c r="N6146" s="63" t="s">
        <v>83</v>
      </c>
      <c r="O6146" s="63" t="s">
        <v>102</v>
      </c>
      <c r="P6146" s="63" t="s">
        <v>46</v>
      </c>
      <c r="Q6146" s="63" t="s">
        <v>100</v>
      </c>
    </row>
    <row r="6147" spans="1:17">
      <c r="A6147" s="63" t="s">
        <v>98</v>
      </c>
      <c r="B6147" s="63" t="s">
        <v>8</v>
      </c>
      <c r="D6147" s="390">
        <v>45323</v>
      </c>
      <c r="E6147" s="63">
        <v>2</v>
      </c>
      <c r="F6147" s="63">
        <v>2024</v>
      </c>
      <c r="G6147" s="391">
        <v>0.68</v>
      </c>
      <c r="H6147" s="391">
        <v>8.2577765378713919E-2</v>
      </c>
      <c r="I6147" s="391">
        <v>5.6152880457525471E-2</v>
      </c>
      <c r="J6147" s="391">
        <v>0</v>
      </c>
      <c r="K6147" s="63" t="s">
        <v>98</v>
      </c>
      <c r="L6147" s="63" t="s">
        <v>41</v>
      </c>
      <c r="M6147" s="63" t="s">
        <v>243</v>
      </c>
      <c r="N6147" s="63" t="s">
        <v>83</v>
      </c>
      <c r="O6147" s="63" t="s">
        <v>102</v>
      </c>
      <c r="P6147" s="63" t="s">
        <v>46</v>
      </c>
      <c r="Q6147" s="63" t="s">
        <v>100</v>
      </c>
    </row>
    <row r="6148" spans="1:17">
      <c r="A6148" s="63" t="s">
        <v>98</v>
      </c>
      <c r="B6148" s="63" t="s">
        <v>8</v>
      </c>
      <c r="D6148" s="390">
        <v>45352</v>
      </c>
      <c r="E6148" s="63">
        <v>3</v>
      </c>
      <c r="F6148" s="63">
        <v>2024</v>
      </c>
      <c r="G6148" s="391">
        <v>0.68</v>
      </c>
      <c r="H6148" s="391">
        <v>8.2577765378713919E-2</v>
      </c>
      <c r="I6148" s="391">
        <v>5.6152880457525471E-2</v>
      </c>
      <c r="J6148" s="391">
        <v>0</v>
      </c>
      <c r="K6148" s="63" t="s">
        <v>98</v>
      </c>
      <c r="L6148" s="63" t="s">
        <v>41</v>
      </c>
      <c r="M6148" s="63" t="s">
        <v>243</v>
      </c>
      <c r="N6148" s="63" t="s">
        <v>83</v>
      </c>
      <c r="O6148" s="63" t="s">
        <v>102</v>
      </c>
      <c r="P6148" s="63" t="s">
        <v>46</v>
      </c>
      <c r="Q6148" s="63" t="s">
        <v>100</v>
      </c>
    </row>
    <row r="6149" spans="1:17">
      <c r="A6149" s="63" t="s">
        <v>98</v>
      </c>
      <c r="B6149" s="63" t="s">
        <v>8</v>
      </c>
      <c r="D6149" s="390">
        <v>45383</v>
      </c>
      <c r="E6149" s="63">
        <v>4</v>
      </c>
      <c r="F6149" s="63">
        <v>2024</v>
      </c>
      <c r="G6149" s="391">
        <v>0.68</v>
      </c>
      <c r="H6149" s="391">
        <v>8.3333333333333329E-2</v>
      </c>
      <c r="I6149" s="391">
        <v>5.6666666666666671E-2</v>
      </c>
      <c r="J6149" s="391">
        <v>0</v>
      </c>
      <c r="K6149" s="63" t="s">
        <v>98</v>
      </c>
      <c r="L6149" s="63" t="s">
        <v>41</v>
      </c>
      <c r="M6149" s="63" t="s">
        <v>243</v>
      </c>
      <c r="N6149" s="63" t="s">
        <v>83</v>
      </c>
      <c r="O6149" s="63" t="s">
        <v>102</v>
      </c>
      <c r="P6149" s="63" t="s">
        <v>46</v>
      </c>
      <c r="Q6149" s="63" t="s">
        <v>100</v>
      </c>
    </row>
    <row r="6150" spans="1:17">
      <c r="A6150" s="63" t="s">
        <v>98</v>
      </c>
      <c r="B6150" s="63" t="s">
        <v>8</v>
      </c>
      <c r="D6150" s="390">
        <v>45413</v>
      </c>
      <c r="E6150" s="63">
        <v>5</v>
      </c>
      <c r="F6150" s="63">
        <v>2024</v>
      </c>
      <c r="G6150" s="391">
        <v>0.68</v>
      </c>
      <c r="H6150" s="391">
        <v>8.3333333333333329E-2</v>
      </c>
      <c r="I6150" s="391">
        <v>5.6666666666666671E-2</v>
      </c>
      <c r="J6150" s="391">
        <v>0</v>
      </c>
      <c r="K6150" s="63" t="s">
        <v>98</v>
      </c>
      <c r="L6150" s="63" t="s">
        <v>41</v>
      </c>
      <c r="M6150" s="63" t="s">
        <v>243</v>
      </c>
      <c r="N6150" s="63" t="s">
        <v>83</v>
      </c>
      <c r="O6150" s="63" t="s">
        <v>102</v>
      </c>
      <c r="P6150" s="63" t="s">
        <v>46</v>
      </c>
      <c r="Q6150" s="63" t="s">
        <v>100</v>
      </c>
    </row>
    <row r="6151" spans="1:17">
      <c r="A6151" s="63" t="s">
        <v>98</v>
      </c>
      <c r="B6151" s="63" t="s">
        <v>8</v>
      </c>
      <c r="D6151" s="390">
        <v>45444</v>
      </c>
      <c r="E6151" s="63">
        <v>6</v>
      </c>
      <c r="F6151" s="63">
        <v>2024</v>
      </c>
      <c r="G6151" s="391">
        <v>0.68</v>
      </c>
      <c r="H6151" s="391">
        <v>8.3333333333333329E-2</v>
      </c>
      <c r="I6151" s="391">
        <v>5.6666666666666671E-2</v>
      </c>
      <c r="J6151" s="391">
        <v>0</v>
      </c>
      <c r="K6151" s="63" t="s">
        <v>98</v>
      </c>
      <c r="L6151" s="63" t="s">
        <v>41</v>
      </c>
      <c r="M6151" s="63" t="s">
        <v>243</v>
      </c>
      <c r="N6151" s="63" t="s">
        <v>83</v>
      </c>
      <c r="O6151" s="63" t="s">
        <v>102</v>
      </c>
      <c r="P6151" s="63" t="s">
        <v>46</v>
      </c>
      <c r="Q6151" s="63" t="s">
        <v>100</v>
      </c>
    </row>
    <row r="6152" spans="1:17">
      <c r="A6152" s="63" t="s">
        <v>98</v>
      </c>
      <c r="B6152" s="63" t="s">
        <v>8</v>
      </c>
      <c r="D6152" s="390">
        <v>45474</v>
      </c>
      <c r="E6152" s="63">
        <v>7</v>
      </c>
      <c r="F6152" s="63">
        <v>2024</v>
      </c>
      <c r="G6152" s="391">
        <v>0.68</v>
      </c>
      <c r="H6152" s="391">
        <v>8.3333333333333329E-2</v>
      </c>
      <c r="I6152" s="391">
        <v>5.6666666666666671E-2</v>
      </c>
      <c r="J6152" s="391">
        <v>0</v>
      </c>
      <c r="K6152" s="63" t="s">
        <v>98</v>
      </c>
      <c r="L6152" s="63" t="s">
        <v>41</v>
      </c>
      <c r="M6152" s="63" t="s">
        <v>243</v>
      </c>
      <c r="N6152" s="63" t="s">
        <v>83</v>
      </c>
      <c r="O6152" s="63" t="s">
        <v>102</v>
      </c>
      <c r="P6152" s="63" t="s">
        <v>46</v>
      </c>
      <c r="Q6152" s="63" t="s">
        <v>100</v>
      </c>
    </row>
    <row r="6153" spans="1:17">
      <c r="A6153" s="63" t="s">
        <v>98</v>
      </c>
      <c r="B6153" s="63" t="s">
        <v>8</v>
      </c>
      <c r="D6153" s="390">
        <v>45505</v>
      </c>
      <c r="E6153" s="63">
        <v>8</v>
      </c>
      <c r="F6153" s="63">
        <v>2024</v>
      </c>
      <c r="G6153" s="391">
        <v>0.68</v>
      </c>
      <c r="H6153" s="391">
        <v>8.3333333333333329E-2</v>
      </c>
      <c r="I6153" s="391">
        <v>5.6666666666666671E-2</v>
      </c>
      <c r="J6153" s="391">
        <v>0</v>
      </c>
      <c r="K6153" s="63" t="s">
        <v>98</v>
      </c>
      <c r="L6153" s="63" t="s">
        <v>41</v>
      </c>
      <c r="M6153" s="63" t="s">
        <v>243</v>
      </c>
      <c r="N6153" s="63" t="s">
        <v>83</v>
      </c>
      <c r="O6153" s="63" t="s">
        <v>102</v>
      </c>
      <c r="P6153" s="63" t="s">
        <v>46</v>
      </c>
      <c r="Q6153" s="63" t="s">
        <v>100</v>
      </c>
    </row>
    <row r="6154" spans="1:17">
      <c r="A6154" s="63" t="s">
        <v>98</v>
      </c>
      <c r="B6154" s="63" t="s">
        <v>8</v>
      </c>
      <c r="D6154" s="390">
        <v>45536</v>
      </c>
      <c r="E6154" s="63">
        <v>9</v>
      </c>
      <c r="F6154" s="63">
        <v>2024</v>
      </c>
      <c r="G6154" s="391">
        <v>0.68</v>
      </c>
      <c r="H6154" s="391">
        <v>8.3333333333333329E-2</v>
      </c>
      <c r="J6154" s="391">
        <v>0</v>
      </c>
      <c r="K6154" s="63" t="s">
        <v>98</v>
      </c>
      <c r="L6154" s="63" t="s">
        <v>41</v>
      </c>
      <c r="M6154" s="63" t="s">
        <v>243</v>
      </c>
      <c r="N6154" s="63" t="s">
        <v>83</v>
      </c>
      <c r="O6154" s="63" t="s">
        <v>102</v>
      </c>
      <c r="P6154" s="63" t="s">
        <v>46</v>
      </c>
      <c r="Q6154" s="63" t="s">
        <v>100</v>
      </c>
    </row>
    <row r="6155" spans="1:17">
      <c r="A6155" s="63" t="s">
        <v>98</v>
      </c>
      <c r="B6155" s="63" t="s">
        <v>8</v>
      </c>
      <c r="D6155" s="390">
        <v>45566</v>
      </c>
      <c r="E6155" s="63">
        <v>10</v>
      </c>
      <c r="F6155" s="63">
        <v>2024</v>
      </c>
      <c r="G6155" s="391">
        <v>0.68</v>
      </c>
      <c r="H6155" s="391">
        <v>9.9999999999999992E-2</v>
      </c>
      <c r="J6155" s="391">
        <v>0</v>
      </c>
      <c r="K6155" s="63" t="s">
        <v>98</v>
      </c>
      <c r="L6155" s="63" t="s">
        <v>41</v>
      </c>
      <c r="M6155" s="63" t="s">
        <v>243</v>
      </c>
      <c r="N6155" s="63" t="s">
        <v>83</v>
      </c>
      <c r="O6155" s="63" t="s">
        <v>102</v>
      </c>
      <c r="P6155" s="63" t="s">
        <v>46</v>
      </c>
      <c r="Q6155" s="63" t="s">
        <v>100</v>
      </c>
    </row>
    <row r="6156" spans="1:17">
      <c r="A6156" s="63" t="s">
        <v>98</v>
      </c>
      <c r="B6156" s="63" t="s">
        <v>8</v>
      </c>
      <c r="D6156" s="390">
        <v>45597</v>
      </c>
      <c r="E6156" s="63">
        <v>11</v>
      </c>
      <c r="F6156" s="63">
        <v>2024</v>
      </c>
      <c r="G6156" s="391">
        <v>0.68</v>
      </c>
      <c r="H6156" s="391">
        <v>9.9999999999999992E-2</v>
      </c>
      <c r="J6156" s="391">
        <v>0</v>
      </c>
      <c r="K6156" s="63" t="s">
        <v>98</v>
      </c>
      <c r="L6156" s="63" t="s">
        <v>41</v>
      </c>
      <c r="M6156" s="63" t="s">
        <v>243</v>
      </c>
      <c r="N6156" s="63" t="s">
        <v>83</v>
      </c>
      <c r="O6156" s="63" t="s">
        <v>102</v>
      </c>
      <c r="P6156" s="63" t="s">
        <v>46</v>
      </c>
      <c r="Q6156" s="63" t="s">
        <v>100</v>
      </c>
    </row>
    <row r="6157" spans="1:17">
      <c r="A6157" s="63" t="s">
        <v>98</v>
      </c>
      <c r="B6157" s="63" t="s">
        <v>8</v>
      </c>
      <c r="D6157" s="390">
        <v>45627</v>
      </c>
      <c r="E6157" s="63">
        <v>12</v>
      </c>
      <c r="F6157" s="63">
        <v>2024</v>
      </c>
      <c r="G6157" s="391">
        <v>0.68</v>
      </c>
      <c r="H6157" s="391">
        <v>9.9999999999999992E-2</v>
      </c>
      <c r="J6157" s="391">
        <v>0</v>
      </c>
      <c r="K6157" s="63" t="s">
        <v>98</v>
      </c>
      <c r="L6157" s="63" t="s">
        <v>41</v>
      </c>
      <c r="M6157" s="63" t="s">
        <v>243</v>
      </c>
      <c r="N6157" s="63" t="s">
        <v>83</v>
      </c>
      <c r="O6157" s="63" t="s">
        <v>102</v>
      </c>
      <c r="P6157" s="63" t="s">
        <v>46</v>
      </c>
      <c r="Q6157" s="63" t="s">
        <v>100</v>
      </c>
    </row>
    <row r="6158" spans="1:17">
      <c r="A6158" s="63" t="s">
        <v>98</v>
      </c>
      <c r="B6158" s="63" t="s">
        <v>9</v>
      </c>
      <c r="D6158" s="390">
        <v>45292</v>
      </c>
      <c r="E6158" s="63">
        <v>1</v>
      </c>
      <c r="F6158" s="63">
        <v>2024</v>
      </c>
      <c r="G6158" s="391">
        <v>41.05</v>
      </c>
      <c r="H6158" s="391">
        <v>3.4872367136281217E-2</v>
      </c>
      <c r="I6158" s="391">
        <v>1.4315106709443439</v>
      </c>
      <c r="J6158" s="391">
        <v>0</v>
      </c>
      <c r="K6158" s="63" t="s">
        <v>98</v>
      </c>
      <c r="L6158" s="63" t="s">
        <v>41</v>
      </c>
      <c r="M6158" s="63" t="s">
        <v>243</v>
      </c>
      <c r="N6158" s="63" t="s">
        <v>83</v>
      </c>
      <c r="O6158" s="63" t="s">
        <v>102</v>
      </c>
      <c r="P6158" s="63" t="s">
        <v>46</v>
      </c>
      <c r="Q6158" s="63" t="s">
        <v>100</v>
      </c>
    </row>
    <row r="6159" spans="1:17">
      <c r="A6159" s="63" t="s">
        <v>98</v>
      </c>
      <c r="B6159" s="63" t="s">
        <v>9</v>
      </c>
      <c r="D6159" s="390">
        <v>45323</v>
      </c>
      <c r="E6159" s="63">
        <v>2</v>
      </c>
      <c r="F6159" s="63">
        <v>2024</v>
      </c>
      <c r="G6159" s="391">
        <v>41.05</v>
      </c>
      <c r="H6159" s="391">
        <v>8.2577765378713919E-2</v>
      </c>
      <c r="I6159" s="391">
        <v>3.389817268796206</v>
      </c>
      <c r="J6159" s="391">
        <v>0</v>
      </c>
      <c r="K6159" s="63" t="s">
        <v>98</v>
      </c>
      <c r="L6159" s="63" t="s">
        <v>41</v>
      </c>
      <c r="M6159" s="63" t="s">
        <v>243</v>
      </c>
      <c r="N6159" s="63" t="s">
        <v>83</v>
      </c>
      <c r="O6159" s="63" t="s">
        <v>102</v>
      </c>
      <c r="P6159" s="63" t="s">
        <v>46</v>
      </c>
      <c r="Q6159" s="63" t="s">
        <v>100</v>
      </c>
    </row>
    <row r="6160" spans="1:17">
      <c r="A6160" s="63" t="s">
        <v>98</v>
      </c>
      <c r="B6160" s="63" t="s">
        <v>9</v>
      </c>
      <c r="D6160" s="390">
        <v>45352</v>
      </c>
      <c r="E6160" s="63">
        <v>3</v>
      </c>
      <c r="F6160" s="63">
        <v>2024</v>
      </c>
      <c r="G6160" s="391">
        <v>41.05</v>
      </c>
      <c r="H6160" s="391">
        <v>8.2577765378713919E-2</v>
      </c>
      <c r="I6160" s="391">
        <v>3.389817268796206</v>
      </c>
      <c r="J6160" s="391">
        <v>0</v>
      </c>
      <c r="K6160" s="63" t="s">
        <v>98</v>
      </c>
      <c r="L6160" s="63" t="s">
        <v>41</v>
      </c>
      <c r="M6160" s="63" t="s">
        <v>243</v>
      </c>
      <c r="N6160" s="63" t="s">
        <v>83</v>
      </c>
      <c r="O6160" s="63" t="s">
        <v>102</v>
      </c>
      <c r="P6160" s="63" t="s">
        <v>46</v>
      </c>
      <c r="Q6160" s="63" t="s">
        <v>100</v>
      </c>
    </row>
    <row r="6161" spans="1:17">
      <c r="A6161" s="63" t="s">
        <v>98</v>
      </c>
      <c r="B6161" s="63" t="s">
        <v>9</v>
      </c>
      <c r="D6161" s="390">
        <v>45383</v>
      </c>
      <c r="E6161" s="63">
        <v>4</v>
      </c>
      <c r="F6161" s="63">
        <v>2024</v>
      </c>
      <c r="G6161" s="391">
        <v>41.05</v>
      </c>
      <c r="H6161" s="391">
        <v>8.3333333333333329E-2</v>
      </c>
      <c r="I6161" s="391">
        <v>3.4208333333333329</v>
      </c>
      <c r="J6161" s="391">
        <v>0</v>
      </c>
      <c r="K6161" s="63" t="s">
        <v>98</v>
      </c>
      <c r="L6161" s="63" t="s">
        <v>41</v>
      </c>
      <c r="M6161" s="63" t="s">
        <v>243</v>
      </c>
      <c r="N6161" s="63" t="s">
        <v>83</v>
      </c>
      <c r="O6161" s="63" t="s">
        <v>102</v>
      </c>
      <c r="P6161" s="63" t="s">
        <v>46</v>
      </c>
      <c r="Q6161" s="63" t="s">
        <v>100</v>
      </c>
    </row>
    <row r="6162" spans="1:17">
      <c r="A6162" s="63" t="s">
        <v>98</v>
      </c>
      <c r="B6162" s="63" t="s">
        <v>9</v>
      </c>
      <c r="D6162" s="390">
        <v>45413</v>
      </c>
      <c r="E6162" s="63">
        <v>5</v>
      </c>
      <c r="F6162" s="63">
        <v>2024</v>
      </c>
      <c r="G6162" s="391">
        <v>41.05</v>
      </c>
      <c r="H6162" s="391">
        <v>8.3333333333333329E-2</v>
      </c>
      <c r="I6162" s="391">
        <v>3.4208333333333329</v>
      </c>
      <c r="J6162" s="391">
        <v>0</v>
      </c>
      <c r="K6162" s="63" t="s">
        <v>98</v>
      </c>
      <c r="L6162" s="63" t="s">
        <v>41</v>
      </c>
      <c r="M6162" s="63" t="s">
        <v>243</v>
      </c>
      <c r="N6162" s="63" t="s">
        <v>83</v>
      </c>
      <c r="O6162" s="63" t="s">
        <v>102</v>
      </c>
      <c r="P6162" s="63" t="s">
        <v>46</v>
      </c>
      <c r="Q6162" s="63" t="s">
        <v>100</v>
      </c>
    </row>
    <row r="6163" spans="1:17">
      <c r="A6163" s="63" t="s">
        <v>98</v>
      </c>
      <c r="B6163" s="63" t="s">
        <v>9</v>
      </c>
      <c r="D6163" s="390">
        <v>45444</v>
      </c>
      <c r="E6163" s="63">
        <v>6</v>
      </c>
      <c r="F6163" s="63">
        <v>2024</v>
      </c>
      <c r="G6163" s="391">
        <v>41.05</v>
      </c>
      <c r="H6163" s="391">
        <v>8.3333333333333329E-2</v>
      </c>
      <c r="I6163" s="391">
        <v>3.4208333333333329</v>
      </c>
      <c r="J6163" s="391">
        <v>0</v>
      </c>
      <c r="K6163" s="63" t="s">
        <v>98</v>
      </c>
      <c r="L6163" s="63" t="s">
        <v>41</v>
      </c>
      <c r="M6163" s="63" t="s">
        <v>243</v>
      </c>
      <c r="N6163" s="63" t="s">
        <v>83</v>
      </c>
      <c r="O6163" s="63" t="s">
        <v>102</v>
      </c>
      <c r="P6163" s="63" t="s">
        <v>46</v>
      </c>
      <c r="Q6163" s="63" t="s">
        <v>100</v>
      </c>
    </row>
    <row r="6164" spans="1:17">
      <c r="A6164" s="63" t="s">
        <v>98</v>
      </c>
      <c r="B6164" s="63" t="s">
        <v>9</v>
      </c>
      <c r="D6164" s="390">
        <v>45474</v>
      </c>
      <c r="E6164" s="63">
        <v>7</v>
      </c>
      <c r="F6164" s="63">
        <v>2024</v>
      </c>
      <c r="G6164" s="391">
        <v>41.05</v>
      </c>
      <c r="H6164" s="391">
        <v>8.3333333333333329E-2</v>
      </c>
      <c r="I6164" s="391">
        <v>3.4208333333333329</v>
      </c>
      <c r="J6164" s="391">
        <v>0</v>
      </c>
      <c r="K6164" s="63" t="s">
        <v>98</v>
      </c>
      <c r="L6164" s="63" t="s">
        <v>41</v>
      </c>
      <c r="M6164" s="63" t="s">
        <v>243</v>
      </c>
      <c r="N6164" s="63" t="s">
        <v>83</v>
      </c>
      <c r="O6164" s="63" t="s">
        <v>102</v>
      </c>
      <c r="P6164" s="63" t="s">
        <v>46</v>
      </c>
      <c r="Q6164" s="63" t="s">
        <v>100</v>
      </c>
    </row>
    <row r="6165" spans="1:17">
      <c r="A6165" s="63" t="s">
        <v>98</v>
      </c>
      <c r="B6165" s="63" t="s">
        <v>9</v>
      </c>
      <c r="D6165" s="390">
        <v>45505</v>
      </c>
      <c r="E6165" s="63">
        <v>8</v>
      </c>
      <c r="F6165" s="63">
        <v>2024</v>
      </c>
      <c r="G6165" s="391">
        <v>41.05</v>
      </c>
      <c r="H6165" s="391">
        <v>8.3333333333333329E-2</v>
      </c>
      <c r="I6165" s="391">
        <v>3.4208333333333329</v>
      </c>
      <c r="J6165" s="391">
        <v>0</v>
      </c>
      <c r="K6165" s="63" t="s">
        <v>98</v>
      </c>
      <c r="L6165" s="63" t="s">
        <v>41</v>
      </c>
      <c r="M6165" s="63" t="s">
        <v>243</v>
      </c>
      <c r="N6165" s="63" t="s">
        <v>83</v>
      </c>
      <c r="O6165" s="63" t="s">
        <v>102</v>
      </c>
      <c r="P6165" s="63" t="s">
        <v>46</v>
      </c>
      <c r="Q6165" s="63" t="s">
        <v>100</v>
      </c>
    </row>
    <row r="6166" spans="1:17">
      <c r="A6166" s="63" t="s">
        <v>98</v>
      </c>
      <c r="B6166" s="63" t="s">
        <v>9</v>
      </c>
      <c r="D6166" s="390">
        <v>45536</v>
      </c>
      <c r="E6166" s="63">
        <v>9</v>
      </c>
      <c r="F6166" s="63">
        <v>2024</v>
      </c>
      <c r="G6166" s="391">
        <v>41.05</v>
      </c>
      <c r="H6166" s="391">
        <v>8.3333333333333329E-2</v>
      </c>
      <c r="J6166" s="391">
        <v>0</v>
      </c>
      <c r="K6166" s="63" t="s">
        <v>98</v>
      </c>
      <c r="L6166" s="63" t="s">
        <v>41</v>
      </c>
      <c r="M6166" s="63" t="s">
        <v>243</v>
      </c>
      <c r="N6166" s="63" t="s">
        <v>83</v>
      </c>
      <c r="O6166" s="63" t="s">
        <v>102</v>
      </c>
      <c r="P6166" s="63" t="s">
        <v>46</v>
      </c>
      <c r="Q6166" s="63" t="s">
        <v>100</v>
      </c>
    </row>
    <row r="6167" spans="1:17">
      <c r="A6167" s="63" t="s">
        <v>98</v>
      </c>
      <c r="B6167" s="63" t="s">
        <v>9</v>
      </c>
      <c r="D6167" s="390">
        <v>45566</v>
      </c>
      <c r="E6167" s="63">
        <v>10</v>
      </c>
      <c r="F6167" s="63">
        <v>2024</v>
      </c>
      <c r="G6167" s="391">
        <v>41.05</v>
      </c>
      <c r="H6167" s="391">
        <v>9.9999999999999992E-2</v>
      </c>
      <c r="J6167" s="391">
        <v>0</v>
      </c>
      <c r="K6167" s="63" t="s">
        <v>98</v>
      </c>
      <c r="L6167" s="63" t="s">
        <v>41</v>
      </c>
      <c r="M6167" s="63" t="s">
        <v>243</v>
      </c>
      <c r="N6167" s="63" t="s">
        <v>83</v>
      </c>
      <c r="O6167" s="63" t="s">
        <v>102</v>
      </c>
      <c r="P6167" s="63" t="s">
        <v>46</v>
      </c>
      <c r="Q6167" s="63" t="s">
        <v>100</v>
      </c>
    </row>
    <row r="6168" spans="1:17">
      <c r="A6168" s="63" t="s">
        <v>98</v>
      </c>
      <c r="B6168" s="63" t="s">
        <v>9</v>
      </c>
      <c r="D6168" s="390">
        <v>45597</v>
      </c>
      <c r="E6168" s="63">
        <v>11</v>
      </c>
      <c r="F6168" s="63">
        <v>2024</v>
      </c>
      <c r="G6168" s="391">
        <v>41.05</v>
      </c>
      <c r="H6168" s="391">
        <v>9.9999999999999992E-2</v>
      </c>
      <c r="J6168" s="391">
        <v>0</v>
      </c>
      <c r="K6168" s="63" t="s">
        <v>98</v>
      </c>
      <c r="L6168" s="63" t="s">
        <v>41</v>
      </c>
      <c r="M6168" s="63" t="s">
        <v>243</v>
      </c>
      <c r="N6168" s="63" t="s">
        <v>83</v>
      </c>
      <c r="O6168" s="63" t="s">
        <v>102</v>
      </c>
      <c r="P6168" s="63" t="s">
        <v>46</v>
      </c>
      <c r="Q6168" s="63" t="s">
        <v>100</v>
      </c>
    </row>
    <row r="6169" spans="1:17">
      <c r="A6169" s="63" t="s">
        <v>98</v>
      </c>
      <c r="B6169" s="63" t="s">
        <v>9</v>
      </c>
      <c r="D6169" s="390">
        <v>45627</v>
      </c>
      <c r="E6169" s="63">
        <v>12</v>
      </c>
      <c r="F6169" s="63">
        <v>2024</v>
      </c>
      <c r="G6169" s="391">
        <v>41.05</v>
      </c>
      <c r="H6169" s="391">
        <v>9.9999999999999992E-2</v>
      </c>
      <c r="J6169" s="391">
        <v>0</v>
      </c>
      <c r="K6169" s="63" t="s">
        <v>98</v>
      </c>
      <c r="L6169" s="63" t="s">
        <v>41</v>
      </c>
      <c r="M6169" s="63" t="s">
        <v>243</v>
      </c>
      <c r="N6169" s="63" t="s">
        <v>83</v>
      </c>
      <c r="O6169" s="63" t="s">
        <v>102</v>
      </c>
      <c r="P6169" s="63" t="s">
        <v>46</v>
      </c>
      <c r="Q6169" s="63" t="s">
        <v>100</v>
      </c>
    </row>
    <row r="6170" spans="1:17">
      <c r="A6170" s="63" t="s">
        <v>98</v>
      </c>
      <c r="B6170" s="63" t="s">
        <v>10</v>
      </c>
      <c r="D6170" s="390">
        <v>45292</v>
      </c>
      <c r="E6170" s="63">
        <v>1</v>
      </c>
      <c r="F6170" s="63">
        <v>2024</v>
      </c>
      <c r="G6170" s="391">
        <v>0</v>
      </c>
      <c r="H6170" s="391">
        <v>3.4872367136281217E-2</v>
      </c>
      <c r="I6170" s="391">
        <v>0</v>
      </c>
      <c r="J6170" s="391">
        <v>0</v>
      </c>
      <c r="K6170" s="63" t="s">
        <v>98</v>
      </c>
      <c r="L6170" s="63" t="s">
        <v>41</v>
      </c>
      <c r="M6170" s="63" t="s">
        <v>243</v>
      </c>
      <c r="N6170" s="63" t="s">
        <v>83</v>
      </c>
      <c r="O6170" s="63" t="s">
        <v>102</v>
      </c>
      <c r="P6170" s="63" t="s">
        <v>46</v>
      </c>
      <c r="Q6170" s="63" t="s">
        <v>100</v>
      </c>
    </row>
    <row r="6171" spans="1:17">
      <c r="A6171" s="63" t="s">
        <v>98</v>
      </c>
      <c r="B6171" s="63" t="s">
        <v>10</v>
      </c>
      <c r="D6171" s="390">
        <v>45323</v>
      </c>
      <c r="E6171" s="63">
        <v>2</v>
      </c>
      <c r="F6171" s="63">
        <v>2024</v>
      </c>
      <c r="G6171" s="391">
        <v>0</v>
      </c>
      <c r="H6171" s="391">
        <v>8.2577765378713919E-2</v>
      </c>
      <c r="I6171" s="391">
        <v>0</v>
      </c>
      <c r="J6171" s="391">
        <v>0</v>
      </c>
      <c r="K6171" s="63" t="s">
        <v>98</v>
      </c>
      <c r="L6171" s="63" t="s">
        <v>41</v>
      </c>
      <c r="M6171" s="63" t="s">
        <v>243</v>
      </c>
      <c r="N6171" s="63" t="s">
        <v>83</v>
      </c>
      <c r="O6171" s="63" t="s">
        <v>102</v>
      </c>
      <c r="P6171" s="63" t="s">
        <v>46</v>
      </c>
      <c r="Q6171" s="63" t="s">
        <v>100</v>
      </c>
    </row>
    <row r="6172" spans="1:17">
      <c r="A6172" s="63" t="s">
        <v>98</v>
      </c>
      <c r="B6172" s="63" t="s">
        <v>10</v>
      </c>
      <c r="D6172" s="390">
        <v>45352</v>
      </c>
      <c r="E6172" s="63">
        <v>3</v>
      </c>
      <c r="F6172" s="63">
        <v>2024</v>
      </c>
      <c r="G6172" s="391">
        <v>0</v>
      </c>
      <c r="H6172" s="391">
        <v>8.2577765378713919E-2</v>
      </c>
      <c r="I6172" s="391">
        <v>0</v>
      </c>
      <c r="J6172" s="391">
        <v>0</v>
      </c>
      <c r="K6172" s="63" t="s">
        <v>98</v>
      </c>
      <c r="L6172" s="63" t="s">
        <v>41</v>
      </c>
      <c r="M6172" s="63" t="s">
        <v>243</v>
      </c>
      <c r="N6172" s="63" t="s">
        <v>83</v>
      </c>
      <c r="O6172" s="63" t="s">
        <v>102</v>
      </c>
      <c r="P6172" s="63" t="s">
        <v>46</v>
      </c>
      <c r="Q6172" s="63" t="s">
        <v>100</v>
      </c>
    </row>
    <row r="6173" spans="1:17">
      <c r="A6173" s="63" t="s">
        <v>98</v>
      </c>
      <c r="B6173" s="63" t="s">
        <v>10</v>
      </c>
      <c r="D6173" s="390">
        <v>45383</v>
      </c>
      <c r="E6173" s="63">
        <v>4</v>
      </c>
      <c r="F6173" s="63">
        <v>2024</v>
      </c>
      <c r="G6173" s="391">
        <v>0</v>
      </c>
      <c r="H6173" s="391">
        <v>8.3333333333333329E-2</v>
      </c>
      <c r="I6173" s="391">
        <v>0</v>
      </c>
      <c r="J6173" s="391">
        <v>0.56159999999999999</v>
      </c>
      <c r="K6173" s="63" t="s">
        <v>98</v>
      </c>
      <c r="L6173" s="63" t="s">
        <v>41</v>
      </c>
      <c r="M6173" s="63" t="s">
        <v>243</v>
      </c>
      <c r="N6173" s="63" t="s">
        <v>83</v>
      </c>
      <c r="O6173" s="63" t="s">
        <v>102</v>
      </c>
      <c r="P6173" s="63" t="s">
        <v>46</v>
      </c>
      <c r="Q6173" s="63" t="s">
        <v>100</v>
      </c>
    </row>
    <row r="6174" spans="1:17">
      <c r="A6174" s="63" t="s">
        <v>98</v>
      </c>
      <c r="B6174" s="63" t="s">
        <v>10</v>
      </c>
      <c r="D6174" s="390">
        <v>45413</v>
      </c>
      <c r="E6174" s="63">
        <v>5</v>
      </c>
      <c r="F6174" s="63">
        <v>2024</v>
      </c>
      <c r="G6174" s="391">
        <v>0</v>
      </c>
      <c r="H6174" s="391">
        <v>8.3333333333333329E-2</v>
      </c>
      <c r="I6174" s="391">
        <v>0</v>
      </c>
      <c r="J6174" s="391">
        <v>0</v>
      </c>
      <c r="K6174" s="63" t="s">
        <v>98</v>
      </c>
      <c r="L6174" s="63" t="s">
        <v>41</v>
      </c>
      <c r="M6174" s="63" t="s">
        <v>243</v>
      </c>
      <c r="N6174" s="63" t="s">
        <v>83</v>
      </c>
      <c r="O6174" s="63" t="s">
        <v>102</v>
      </c>
      <c r="P6174" s="63" t="s">
        <v>46</v>
      </c>
      <c r="Q6174" s="63" t="s">
        <v>100</v>
      </c>
    </row>
    <row r="6175" spans="1:17">
      <c r="A6175" s="63" t="s">
        <v>98</v>
      </c>
      <c r="B6175" s="63" t="s">
        <v>10</v>
      </c>
      <c r="D6175" s="390">
        <v>45444</v>
      </c>
      <c r="E6175" s="63">
        <v>6</v>
      </c>
      <c r="F6175" s="63">
        <v>2024</v>
      </c>
      <c r="G6175" s="391">
        <v>0</v>
      </c>
      <c r="H6175" s="391">
        <v>8.3333333333333329E-2</v>
      </c>
      <c r="I6175" s="391">
        <v>0</v>
      </c>
      <c r="J6175" s="391">
        <v>0</v>
      </c>
      <c r="K6175" s="63" t="s">
        <v>98</v>
      </c>
      <c r="L6175" s="63" t="s">
        <v>41</v>
      </c>
      <c r="M6175" s="63" t="s">
        <v>243</v>
      </c>
      <c r="N6175" s="63" t="s">
        <v>83</v>
      </c>
      <c r="O6175" s="63" t="s">
        <v>102</v>
      </c>
      <c r="P6175" s="63" t="s">
        <v>46</v>
      </c>
      <c r="Q6175" s="63" t="s">
        <v>100</v>
      </c>
    </row>
    <row r="6176" spans="1:17">
      <c r="A6176" s="63" t="s">
        <v>98</v>
      </c>
      <c r="B6176" s="63" t="s">
        <v>10</v>
      </c>
      <c r="D6176" s="390">
        <v>45474</v>
      </c>
      <c r="E6176" s="63">
        <v>7</v>
      </c>
      <c r="F6176" s="63">
        <v>2024</v>
      </c>
      <c r="G6176" s="391">
        <v>0</v>
      </c>
      <c r="H6176" s="391">
        <v>8.3333333333333329E-2</v>
      </c>
      <c r="I6176" s="391">
        <v>0</v>
      </c>
      <c r="J6176" s="391">
        <v>0</v>
      </c>
      <c r="K6176" s="63" t="s">
        <v>98</v>
      </c>
      <c r="L6176" s="63" t="s">
        <v>41</v>
      </c>
      <c r="M6176" s="63" t="s">
        <v>243</v>
      </c>
      <c r="N6176" s="63" t="s">
        <v>83</v>
      </c>
      <c r="O6176" s="63" t="s">
        <v>102</v>
      </c>
      <c r="P6176" s="63" t="s">
        <v>46</v>
      </c>
      <c r="Q6176" s="63" t="s">
        <v>100</v>
      </c>
    </row>
    <row r="6177" spans="1:17">
      <c r="A6177" s="63" t="s">
        <v>98</v>
      </c>
      <c r="B6177" s="63" t="s">
        <v>10</v>
      </c>
      <c r="D6177" s="390">
        <v>45505</v>
      </c>
      <c r="E6177" s="63">
        <v>8</v>
      </c>
      <c r="F6177" s="63">
        <v>2024</v>
      </c>
      <c r="G6177" s="391">
        <v>0</v>
      </c>
      <c r="H6177" s="391">
        <v>8.3333333333333329E-2</v>
      </c>
      <c r="I6177" s="391">
        <v>0</v>
      </c>
      <c r="J6177" s="391">
        <v>0</v>
      </c>
      <c r="K6177" s="63" t="s">
        <v>98</v>
      </c>
      <c r="L6177" s="63" t="s">
        <v>41</v>
      </c>
      <c r="M6177" s="63" t="s">
        <v>243</v>
      </c>
      <c r="N6177" s="63" t="s">
        <v>83</v>
      </c>
      <c r="O6177" s="63" t="s">
        <v>102</v>
      </c>
      <c r="P6177" s="63" t="s">
        <v>46</v>
      </c>
      <c r="Q6177" s="63" t="s">
        <v>100</v>
      </c>
    </row>
    <row r="6178" spans="1:17">
      <c r="A6178" s="63" t="s">
        <v>98</v>
      </c>
      <c r="B6178" s="63" t="s">
        <v>10</v>
      </c>
      <c r="D6178" s="390">
        <v>45536</v>
      </c>
      <c r="E6178" s="63">
        <v>9</v>
      </c>
      <c r="F6178" s="63">
        <v>2024</v>
      </c>
      <c r="G6178" s="391">
        <v>0</v>
      </c>
      <c r="H6178" s="391">
        <v>8.3333333333333329E-2</v>
      </c>
      <c r="J6178" s="391">
        <v>0</v>
      </c>
      <c r="K6178" s="63" t="s">
        <v>98</v>
      </c>
      <c r="L6178" s="63" t="s">
        <v>41</v>
      </c>
      <c r="M6178" s="63" t="s">
        <v>243</v>
      </c>
      <c r="N6178" s="63" t="s">
        <v>83</v>
      </c>
      <c r="O6178" s="63" t="s">
        <v>102</v>
      </c>
      <c r="P6178" s="63" t="s">
        <v>46</v>
      </c>
      <c r="Q6178" s="63" t="s">
        <v>100</v>
      </c>
    </row>
    <row r="6179" spans="1:17">
      <c r="A6179" s="63" t="s">
        <v>98</v>
      </c>
      <c r="B6179" s="63" t="s">
        <v>10</v>
      </c>
      <c r="D6179" s="390">
        <v>45566</v>
      </c>
      <c r="E6179" s="63">
        <v>10</v>
      </c>
      <c r="F6179" s="63">
        <v>2024</v>
      </c>
      <c r="G6179" s="391">
        <v>0</v>
      </c>
      <c r="H6179" s="391">
        <v>9.9999999999999992E-2</v>
      </c>
      <c r="J6179" s="391">
        <v>0</v>
      </c>
      <c r="K6179" s="63" t="s">
        <v>98</v>
      </c>
      <c r="L6179" s="63" t="s">
        <v>41</v>
      </c>
      <c r="M6179" s="63" t="s">
        <v>243</v>
      </c>
      <c r="N6179" s="63" t="s">
        <v>83</v>
      </c>
      <c r="O6179" s="63" t="s">
        <v>102</v>
      </c>
      <c r="P6179" s="63" t="s">
        <v>46</v>
      </c>
      <c r="Q6179" s="63" t="s">
        <v>100</v>
      </c>
    </row>
    <row r="6180" spans="1:17">
      <c r="A6180" s="63" t="s">
        <v>98</v>
      </c>
      <c r="B6180" s="63" t="s">
        <v>10</v>
      </c>
      <c r="D6180" s="390">
        <v>45597</v>
      </c>
      <c r="E6180" s="63">
        <v>11</v>
      </c>
      <c r="F6180" s="63">
        <v>2024</v>
      </c>
      <c r="G6180" s="391">
        <v>0</v>
      </c>
      <c r="H6180" s="391">
        <v>9.9999999999999992E-2</v>
      </c>
      <c r="J6180" s="391">
        <v>0</v>
      </c>
      <c r="K6180" s="63" t="s">
        <v>98</v>
      </c>
      <c r="L6180" s="63" t="s">
        <v>41</v>
      </c>
      <c r="M6180" s="63" t="s">
        <v>243</v>
      </c>
      <c r="N6180" s="63" t="s">
        <v>83</v>
      </c>
      <c r="O6180" s="63" t="s">
        <v>102</v>
      </c>
      <c r="P6180" s="63" t="s">
        <v>46</v>
      </c>
      <c r="Q6180" s="63" t="s">
        <v>100</v>
      </c>
    </row>
    <row r="6181" spans="1:17">
      <c r="A6181" s="63" t="s">
        <v>98</v>
      </c>
      <c r="B6181" s="63" t="s">
        <v>10</v>
      </c>
      <c r="D6181" s="390">
        <v>45627</v>
      </c>
      <c r="E6181" s="63">
        <v>12</v>
      </c>
      <c r="F6181" s="63">
        <v>2024</v>
      </c>
      <c r="G6181" s="391">
        <v>0</v>
      </c>
      <c r="H6181" s="391">
        <v>9.9999999999999992E-2</v>
      </c>
      <c r="J6181" s="391">
        <v>0</v>
      </c>
      <c r="K6181" s="63" t="s">
        <v>98</v>
      </c>
      <c r="L6181" s="63" t="s">
        <v>41</v>
      </c>
      <c r="M6181" s="63" t="s">
        <v>243</v>
      </c>
      <c r="N6181" s="63" t="s">
        <v>83</v>
      </c>
      <c r="O6181" s="63" t="s">
        <v>102</v>
      </c>
      <c r="P6181" s="63" t="s">
        <v>46</v>
      </c>
      <c r="Q6181" s="63" t="s">
        <v>100</v>
      </c>
    </row>
    <row r="6182" spans="1:17">
      <c r="A6182" s="63" t="s">
        <v>98</v>
      </c>
      <c r="B6182" s="63" t="s">
        <v>5</v>
      </c>
      <c r="D6182" s="390">
        <v>45292</v>
      </c>
      <c r="E6182" s="63">
        <v>1</v>
      </c>
      <c r="F6182" s="63">
        <v>2024</v>
      </c>
      <c r="G6182" s="391">
        <v>55.19</v>
      </c>
      <c r="H6182" s="391">
        <v>3.4872367136281217E-2</v>
      </c>
      <c r="I6182" s="391">
        <v>1.9246059422513602</v>
      </c>
      <c r="J6182" s="391">
        <v>0</v>
      </c>
      <c r="K6182" s="63" t="s">
        <v>98</v>
      </c>
      <c r="L6182" s="63" t="s">
        <v>41</v>
      </c>
      <c r="M6182" s="63" t="s">
        <v>243</v>
      </c>
      <c r="N6182" s="63" t="s">
        <v>83</v>
      </c>
      <c r="O6182" s="63" t="s">
        <v>102</v>
      </c>
      <c r="P6182" s="63" t="s">
        <v>46</v>
      </c>
      <c r="Q6182" s="63" t="s">
        <v>100</v>
      </c>
    </row>
    <row r="6183" spans="1:17">
      <c r="A6183" s="63" t="s">
        <v>98</v>
      </c>
      <c r="B6183" s="63" t="s">
        <v>5</v>
      </c>
      <c r="D6183" s="390">
        <v>45323</v>
      </c>
      <c r="E6183" s="63">
        <v>2</v>
      </c>
      <c r="F6183" s="63">
        <v>2024</v>
      </c>
      <c r="G6183" s="391">
        <v>55.19</v>
      </c>
      <c r="H6183" s="391">
        <v>8.2577765378713919E-2</v>
      </c>
      <c r="I6183" s="391">
        <v>4.5574668712512212</v>
      </c>
      <c r="J6183" s="391">
        <v>0</v>
      </c>
      <c r="K6183" s="63" t="s">
        <v>98</v>
      </c>
      <c r="L6183" s="63" t="s">
        <v>41</v>
      </c>
      <c r="M6183" s="63" t="s">
        <v>243</v>
      </c>
      <c r="N6183" s="63" t="s">
        <v>83</v>
      </c>
      <c r="O6183" s="63" t="s">
        <v>102</v>
      </c>
      <c r="P6183" s="63" t="s">
        <v>46</v>
      </c>
      <c r="Q6183" s="63" t="s">
        <v>100</v>
      </c>
    </row>
    <row r="6184" spans="1:17">
      <c r="A6184" s="63" t="s">
        <v>98</v>
      </c>
      <c r="B6184" s="63" t="s">
        <v>5</v>
      </c>
      <c r="D6184" s="390">
        <v>45352</v>
      </c>
      <c r="E6184" s="63">
        <v>3</v>
      </c>
      <c r="F6184" s="63">
        <v>2024</v>
      </c>
      <c r="G6184" s="391">
        <v>55.19</v>
      </c>
      <c r="H6184" s="391">
        <v>8.2577765378713919E-2</v>
      </c>
      <c r="I6184" s="391">
        <v>4.5574668712512212</v>
      </c>
      <c r="J6184" s="391">
        <v>0</v>
      </c>
      <c r="K6184" s="63" t="s">
        <v>98</v>
      </c>
      <c r="L6184" s="63" t="s">
        <v>41</v>
      </c>
      <c r="M6184" s="63" t="s">
        <v>243</v>
      </c>
      <c r="N6184" s="63" t="s">
        <v>83</v>
      </c>
      <c r="O6184" s="63" t="s">
        <v>102</v>
      </c>
      <c r="P6184" s="63" t="s">
        <v>46</v>
      </c>
      <c r="Q6184" s="63" t="s">
        <v>100</v>
      </c>
    </row>
    <row r="6185" spans="1:17">
      <c r="A6185" s="63" t="s">
        <v>98</v>
      </c>
      <c r="B6185" s="63" t="s">
        <v>5</v>
      </c>
      <c r="D6185" s="390">
        <v>45383</v>
      </c>
      <c r="E6185" s="63">
        <v>4</v>
      </c>
      <c r="F6185" s="63">
        <v>2024</v>
      </c>
      <c r="G6185" s="391">
        <v>55.19</v>
      </c>
      <c r="H6185" s="391">
        <v>8.3333333333333329E-2</v>
      </c>
      <c r="I6185" s="391">
        <v>4.5991666666666662</v>
      </c>
      <c r="J6185" s="391">
        <v>0</v>
      </c>
      <c r="K6185" s="63" t="s">
        <v>98</v>
      </c>
      <c r="L6185" s="63" t="s">
        <v>41</v>
      </c>
      <c r="M6185" s="63" t="s">
        <v>243</v>
      </c>
      <c r="N6185" s="63" t="s">
        <v>83</v>
      </c>
      <c r="O6185" s="63" t="s">
        <v>102</v>
      </c>
      <c r="P6185" s="63" t="s">
        <v>46</v>
      </c>
      <c r="Q6185" s="63" t="s">
        <v>100</v>
      </c>
    </row>
    <row r="6186" spans="1:17">
      <c r="A6186" s="63" t="s">
        <v>98</v>
      </c>
      <c r="B6186" s="63" t="s">
        <v>5</v>
      </c>
      <c r="D6186" s="390">
        <v>45413</v>
      </c>
      <c r="E6186" s="63">
        <v>5</v>
      </c>
      <c r="F6186" s="63">
        <v>2024</v>
      </c>
      <c r="G6186" s="391">
        <v>55.19</v>
      </c>
      <c r="H6186" s="391">
        <v>8.3333333333333329E-2</v>
      </c>
      <c r="I6186" s="391">
        <v>4.5991666666666662</v>
      </c>
      <c r="J6186" s="391">
        <v>16.726948800000002</v>
      </c>
      <c r="K6186" s="63" t="s">
        <v>98</v>
      </c>
      <c r="L6186" s="63" t="s">
        <v>41</v>
      </c>
      <c r="M6186" s="63" t="s">
        <v>243</v>
      </c>
      <c r="N6186" s="63" t="s">
        <v>83</v>
      </c>
      <c r="O6186" s="63" t="s">
        <v>102</v>
      </c>
      <c r="P6186" s="63" t="s">
        <v>46</v>
      </c>
      <c r="Q6186" s="63" t="s">
        <v>100</v>
      </c>
    </row>
    <row r="6187" spans="1:17">
      <c r="A6187" s="63" t="s">
        <v>98</v>
      </c>
      <c r="B6187" s="63" t="s">
        <v>5</v>
      </c>
      <c r="D6187" s="390">
        <v>45444</v>
      </c>
      <c r="E6187" s="63">
        <v>6</v>
      </c>
      <c r="F6187" s="63">
        <v>2024</v>
      </c>
      <c r="G6187" s="391">
        <v>55.19</v>
      </c>
      <c r="H6187" s="391">
        <v>8.3333333333333329E-2</v>
      </c>
      <c r="I6187" s="391">
        <v>4.5991666666666662</v>
      </c>
      <c r="J6187" s="391">
        <v>0</v>
      </c>
      <c r="K6187" s="63" t="s">
        <v>98</v>
      </c>
      <c r="L6187" s="63" t="s">
        <v>41</v>
      </c>
      <c r="M6187" s="63" t="s">
        <v>243</v>
      </c>
      <c r="N6187" s="63" t="s">
        <v>83</v>
      </c>
      <c r="O6187" s="63" t="s">
        <v>102</v>
      </c>
      <c r="P6187" s="63" t="s">
        <v>46</v>
      </c>
      <c r="Q6187" s="63" t="s">
        <v>100</v>
      </c>
    </row>
    <row r="6188" spans="1:17">
      <c r="A6188" s="63" t="s">
        <v>98</v>
      </c>
      <c r="B6188" s="63" t="s">
        <v>5</v>
      </c>
      <c r="D6188" s="390">
        <v>45474</v>
      </c>
      <c r="E6188" s="63">
        <v>7</v>
      </c>
      <c r="F6188" s="63">
        <v>2024</v>
      </c>
      <c r="G6188" s="391">
        <v>55.19</v>
      </c>
      <c r="H6188" s="391">
        <v>8.3333333333333329E-2</v>
      </c>
      <c r="I6188" s="391">
        <v>4.5991666666666662</v>
      </c>
      <c r="J6188" s="391">
        <v>0</v>
      </c>
      <c r="K6188" s="63" t="s">
        <v>98</v>
      </c>
      <c r="L6188" s="63" t="s">
        <v>41</v>
      </c>
      <c r="M6188" s="63" t="s">
        <v>243</v>
      </c>
      <c r="N6188" s="63" t="s">
        <v>83</v>
      </c>
      <c r="O6188" s="63" t="s">
        <v>102</v>
      </c>
      <c r="P6188" s="63" t="s">
        <v>46</v>
      </c>
      <c r="Q6188" s="63" t="s">
        <v>100</v>
      </c>
    </row>
    <row r="6189" spans="1:17">
      <c r="A6189" s="63" t="s">
        <v>98</v>
      </c>
      <c r="B6189" s="63" t="s">
        <v>5</v>
      </c>
      <c r="D6189" s="390">
        <v>45505</v>
      </c>
      <c r="E6189" s="63">
        <v>8</v>
      </c>
      <c r="F6189" s="63">
        <v>2024</v>
      </c>
      <c r="G6189" s="391">
        <v>55.19</v>
      </c>
      <c r="H6189" s="391">
        <v>8.3333333333333329E-2</v>
      </c>
      <c r="I6189" s="391">
        <v>4.5991666666666662</v>
      </c>
      <c r="J6189" s="391">
        <v>0</v>
      </c>
      <c r="K6189" s="63" t="s">
        <v>98</v>
      </c>
      <c r="L6189" s="63" t="s">
        <v>41</v>
      </c>
      <c r="M6189" s="63" t="s">
        <v>243</v>
      </c>
      <c r="N6189" s="63" t="s">
        <v>83</v>
      </c>
      <c r="O6189" s="63" t="s">
        <v>102</v>
      </c>
      <c r="P6189" s="63" t="s">
        <v>46</v>
      </c>
      <c r="Q6189" s="63" t="s">
        <v>100</v>
      </c>
    </row>
    <row r="6190" spans="1:17">
      <c r="A6190" s="63" t="s">
        <v>98</v>
      </c>
      <c r="B6190" s="63" t="s">
        <v>5</v>
      </c>
      <c r="D6190" s="390">
        <v>45536</v>
      </c>
      <c r="E6190" s="63">
        <v>9</v>
      </c>
      <c r="F6190" s="63">
        <v>2024</v>
      </c>
      <c r="G6190" s="391">
        <v>55.19</v>
      </c>
      <c r="H6190" s="391">
        <v>8.3333333333333329E-2</v>
      </c>
      <c r="J6190" s="391">
        <v>2.062728107397259</v>
      </c>
      <c r="K6190" s="63" t="s">
        <v>98</v>
      </c>
      <c r="L6190" s="63" t="s">
        <v>41</v>
      </c>
      <c r="M6190" s="63" t="s">
        <v>243</v>
      </c>
      <c r="N6190" s="63" t="s">
        <v>83</v>
      </c>
      <c r="O6190" s="63" t="s">
        <v>102</v>
      </c>
      <c r="P6190" s="63" t="s">
        <v>46</v>
      </c>
      <c r="Q6190" s="63" t="s">
        <v>100</v>
      </c>
    </row>
    <row r="6191" spans="1:17">
      <c r="A6191" s="63" t="s">
        <v>98</v>
      </c>
      <c r="B6191" s="63" t="s">
        <v>5</v>
      </c>
      <c r="D6191" s="390">
        <v>45566</v>
      </c>
      <c r="E6191" s="63">
        <v>10</v>
      </c>
      <c r="F6191" s="63">
        <v>2024</v>
      </c>
      <c r="G6191" s="391">
        <v>55.19</v>
      </c>
      <c r="H6191" s="391">
        <v>9.9999999999999992E-2</v>
      </c>
      <c r="J6191" s="391">
        <v>0</v>
      </c>
      <c r="K6191" s="63" t="s">
        <v>98</v>
      </c>
      <c r="L6191" s="63" t="s">
        <v>41</v>
      </c>
      <c r="M6191" s="63" t="s">
        <v>243</v>
      </c>
      <c r="N6191" s="63" t="s">
        <v>83</v>
      </c>
      <c r="O6191" s="63" t="s">
        <v>102</v>
      </c>
      <c r="P6191" s="63" t="s">
        <v>46</v>
      </c>
      <c r="Q6191" s="63" t="s">
        <v>100</v>
      </c>
    </row>
    <row r="6192" spans="1:17">
      <c r="A6192" s="63" t="s">
        <v>98</v>
      </c>
      <c r="B6192" s="63" t="s">
        <v>5</v>
      </c>
      <c r="D6192" s="390">
        <v>45597</v>
      </c>
      <c r="E6192" s="63">
        <v>11</v>
      </c>
      <c r="F6192" s="63">
        <v>2024</v>
      </c>
      <c r="G6192" s="391">
        <v>55.19</v>
      </c>
      <c r="H6192" s="391">
        <v>9.9999999999999992E-2</v>
      </c>
      <c r="J6192" s="391">
        <v>0</v>
      </c>
      <c r="K6192" s="63" t="s">
        <v>98</v>
      </c>
      <c r="L6192" s="63" t="s">
        <v>41</v>
      </c>
      <c r="M6192" s="63" t="s">
        <v>243</v>
      </c>
      <c r="N6192" s="63" t="s">
        <v>83</v>
      </c>
      <c r="O6192" s="63" t="s">
        <v>102</v>
      </c>
      <c r="P6192" s="63" t="s">
        <v>46</v>
      </c>
      <c r="Q6192" s="63" t="s">
        <v>100</v>
      </c>
    </row>
    <row r="6193" spans="1:17">
      <c r="A6193" s="63" t="s">
        <v>98</v>
      </c>
      <c r="B6193" s="63" t="s">
        <v>5</v>
      </c>
      <c r="D6193" s="390">
        <v>45627</v>
      </c>
      <c r="E6193" s="63">
        <v>12</v>
      </c>
      <c r="F6193" s="63">
        <v>2024</v>
      </c>
      <c r="G6193" s="391">
        <v>55.19</v>
      </c>
      <c r="H6193" s="391">
        <v>9.9999999999999992E-2</v>
      </c>
      <c r="J6193" s="391">
        <v>0</v>
      </c>
      <c r="K6193" s="63" t="s">
        <v>98</v>
      </c>
      <c r="L6193" s="63" t="s">
        <v>41</v>
      </c>
      <c r="M6193" s="63" t="s">
        <v>243</v>
      </c>
      <c r="N6193" s="63" t="s">
        <v>83</v>
      </c>
      <c r="O6193" s="63" t="s">
        <v>102</v>
      </c>
      <c r="P6193" s="63" t="s">
        <v>46</v>
      </c>
      <c r="Q6193" s="63" t="s">
        <v>100</v>
      </c>
    </row>
    <row r="6194" spans="1:17">
      <c r="A6194" s="63" t="s">
        <v>98</v>
      </c>
      <c r="B6194" s="63" t="s">
        <v>11</v>
      </c>
      <c r="D6194" s="390">
        <v>45292</v>
      </c>
      <c r="E6194" s="63">
        <v>1</v>
      </c>
      <c r="F6194" s="63">
        <v>2024</v>
      </c>
      <c r="G6194" s="391">
        <v>0</v>
      </c>
      <c r="H6194" s="391">
        <v>3.4872367136281217E-2</v>
      </c>
      <c r="I6194" s="391">
        <v>0</v>
      </c>
      <c r="J6194" s="391">
        <v>0</v>
      </c>
      <c r="K6194" s="63" t="s">
        <v>98</v>
      </c>
      <c r="L6194" s="63" t="s">
        <v>41</v>
      </c>
      <c r="M6194" s="63" t="s">
        <v>243</v>
      </c>
      <c r="N6194" s="63" t="s">
        <v>83</v>
      </c>
      <c r="O6194" s="63" t="s">
        <v>102</v>
      </c>
      <c r="P6194" s="63" t="s">
        <v>46</v>
      </c>
      <c r="Q6194" s="63" t="s">
        <v>100</v>
      </c>
    </row>
    <row r="6195" spans="1:17">
      <c r="A6195" s="63" t="s">
        <v>98</v>
      </c>
      <c r="B6195" s="63" t="s">
        <v>11</v>
      </c>
      <c r="D6195" s="390">
        <v>45323</v>
      </c>
      <c r="E6195" s="63">
        <v>2</v>
      </c>
      <c r="F6195" s="63">
        <v>2024</v>
      </c>
      <c r="G6195" s="391">
        <v>0</v>
      </c>
      <c r="H6195" s="391">
        <v>8.2577765378713919E-2</v>
      </c>
      <c r="I6195" s="391">
        <v>0</v>
      </c>
      <c r="J6195" s="391">
        <v>0</v>
      </c>
      <c r="K6195" s="63" t="s">
        <v>98</v>
      </c>
      <c r="L6195" s="63" t="s">
        <v>41</v>
      </c>
      <c r="M6195" s="63" t="s">
        <v>243</v>
      </c>
      <c r="N6195" s="63" t="s">
        <v>83</v>
      </c>
      <c r="O6195" s="63" t="s">
        <v>102</v>
      </c>
      <c r="P6195" s="63" t="s">
        <v>46</v>
      </c>
      <c r="Q6195" s="63" t="s">
        <v>100</v>
      </c>
    </row>
    <row r="6196" spans="1:17">
      <c r="A6196" s="63" t="s">
        <v>98</v>
      </c>
      <c r="B6196" s="63" t="s">
        <v>11</v>
      </c>
      <c r="D6196" s="390">
        <v>45352</v>
      </c>
      <c r="E6196" s="63">
        <v>3</v>
      </c>
      <c r="F6196" s="63">
        <v>2024</v>
      </c>
      <c r="G6196" s="391">
        <v>0</v>
      </c>
      <c r="H6196" s="391">
        <v>8.2577765378713919E-2</v>
      </c>
      <c r="I6196" s="391">
        <v>0</v>
      </c>
      <c r="J6196" s="391">
        <v>0</v>
      </c>
      <c r="K6196" s="63" t="s">
        <v>98</v>
      </c>
      <c r="L6196" s="63" t="s">
        <v>41</v>
      </c>
      <c r="M6196" s="63" t="s">
        <v>243</v>
      </c>
      <c r="N6196" s="63" t="s">
        <v>83</v>
      </c>
      <c r="O6196" s="63" t="s">
        <v>102</v>
      </c>
      <c r="P6196" s="63" t="s">
        <v>46</v>
      </c>
      <c r="Q6196" s="63" t="s">
        <v>100</v>
      </c>
    </row>
    <row r="6197" spans="1:17">
      <c r="A6197" s="63" t="s">
        <v>98</v>
      </c>
      <c r="B6197" s="63" t="s">
        <v>11</v>
      </c>
      <c r="D6197" s="390">
        <v>45383</v>
      </c>
      <c r="E6197" s="63">
        <v>4</v>
      </c>
      <c r="F6197" s="63">
        <v>2024</v>
      </c>
      <c r="G6197" s="391">
        <v>0</v>
      </c>
      <c r="H6197" s="391">
        <v>8.3333333333333329E-2</v>
      </c>
      <c r="I6197" s="391">
        <v>0</v>
      </c>
      <c r="J6197" s="391">
        <v>0</v>
      </c>
      <c r="K6197" s="63" t="s">
        <v>98</v>
      </c>
      <c r="L6197" s="63" t="s">
        <v>41</v>
      </c>
      <c r="M6197" s="63" t="s">
        <v>243</v>
      </c>
      <c r="N6197" s="63" t="s">
        <v>83</v>
      </c>
      <c r="O6197" s="63" t="s">
        <v>102</v>
      </c>
      <c r="P6197" s="63" t="s">
        <v>46</v>
      </c>
      <c r="Q6197" s="63" t="s">
        <v>100</v>
      </c>
    </row>
    <row r="6198" spans="1:17">
      <c r="A6198" s="63" t="s">
        <v>98</v>
      </c>
      <c r="B6198" s="63" t="s">
        <v>11</v>
      </c>
      <c r="D6198" s="390">
        <v>45413</v>
      </c>
      <c r="E6198" s="63">
        <v>5</v>
      </c>
      <c r="F6198" s="63">
        <v>2024</v>
      </c>
      <c r="G6198" s="391">
        <v>0</v>
      </c>
      <c r="H6198" s="391">
        <v>8.3333333333333329E-2</v>
      </c>
      <c r="I6198" s="391">
        <v>0</v>
      </c>
      <c r="J6198" s="391">
        <v>0</v>
      </c>
      <c r="K6198" s="63" t="s">
        <v>98</v>
      </c>
      <c r="L6198" s="63" t="s">
        <v>41</v>
      </c>
      <c r="M6198" s="63" t="s">
        <v>243</v>
      </c>
      <c r="N6198" s="63" t="s">
        <v>83</v>
      </c>
      <c r="O6198" s="63" t="s">
        <v>102</v>
      </c>
      <c r="P6198" s="63" t="s">
        <v>46</v>
      </c>
      <c r="Q6198" s="63" t="s">
        <v>100</v>
      </c>
    </row>
    <row r="6199" spans="1:17">
      <c r="A6199" s="63" t="s">
        <v>98</v>
      </c>
      <c r="B6199" s="63" t="s">
        <v>11</v>
      </c>
      <c r="D6199" s="390">
        <v>45444</v>
      </c>
      <c r="E6199" s="63">
        <v>6</v>
      </c>
      <c r="F6199" s="63">
        <v>2024</v>
      </c>
      <c r="G6199" s="391">
        <v>0</v>
      </c>
      <c r="H6199" s="391">
        <v>8.3333333333333329E-2</v>
      </c>
      <c r="I6199" s="391">
        <v>0</v>
      </c>
      <c r="J6199" s="391">
        <v>15.3284198738623</v>
      </c>
      <c r="K6199" s="63" t="s">
        <v>98</v>
      </c>
      <c r="L6199" s="63" t="s">
        <v>41</v>
      </c>
      <c r="M6199" s="63" t="s">
        <v>243</v>
      </c>
      <c r="N6199" s="63" t="s">
        <v>83</v>
      </c>
      <c r="O6199" s="63" t="s">
        <v>102</v>
      </c>
      <c r="P6199" s="63" t="s">
        <v>46</v>
      </c>
      <c r="Q6199" s="63" t="s">
        <v>100</v>
      </c>
    </row>
    <row r="6200" spans="1:17">
      <c r="A6200" s="63" t="s">
        <v>98</v>
      </c>
      <c r="B6200" s="63" t="s">
        <v>11</v>
      </c>
      <c r="D6200" s="390">
        <v>45474</v>
      </c>
      <c r="E6200" s="63">
        <v>7</v>
      </c>
      <c r="F6200" s="63">
        <v>2024</v>
      </c>
      <c r="G6200" s="391">
        <v>0</v>
      </c>
      <c r="H6200" s="391">
        <v>8.3333333333333329E-2</v>
      </c>
      <c r="I6200" s="391">
        <v>0</v>
      </c>
      <c r="J6200" s="391">
        <v>0.35249999999999998</v>
      </c>
      <c r="K6200" s="63" t="s">
        <v>98</v>
      </c>
      <c r="L6200" s="63" t="s">
        <v>41</v>
      </c>
      <c r="M6200" s="63" t="s">
        <v>243</v>
      </c>
      <c r="N6200" s="63" t="s">
        <v>83</v>
      </c>
      <c r="O6200" s="63" t="s">
        <v>102</v>
      </c>
      <c r="P6200" s="63" t="s">
        <v>46</v>
      </c>
      <c r="Q6200" s="63" t="s">
        <v>100</v>
      </c>
    </row>
    <row r="6201" spans="1:17">
      <c r="A6201" s="63" t="s">
        <v>98</v>
      </c>
      <c r="B6201" s="63" t="s">
        <v>11</v>
      </c>
      <c r="D6201" s="390">
        <v>45505</v>
      </c>
      <c r="E6201" s="63">
        <v>8</v>
      </c>
      <c r="F6201" s="63">
        <v>2024</v>
      </c>
      <c r="G6201" s="391">
        <v>0</v>
      </c>
      <c r="H6201" s="391">
        <v>8.3333333333333329E-2</v>
      </c>
      <c r="I6201" s="391">
        <v>0</v>
      </c>
      <c r="J6201" s="391">
        <v>0.35249999999999998</v>
      </c>
      <c r="K6201" s="63" t="s">
        <v>98</v>
      </c>
      <c r="L6201" s="63" t="s">
        <v>41</v>
      </c>
      <c r="M6201" s="63" t="s">
        <v>243</v>
      </c>
      <c r="N6201" s="63" t="s">
        <v>83</v>
      </c>
      <c r="O6201" s="63" t="s">
        <v>102</v>
      </c>
      <c r="P6201" s="63" t="s">
        <v>46</v>
      </c>
      <c r="Q6201" s="63" t="s">
        <v>100</v>
      </c>
    </row>
    <row r="6202" spans="1:17">
      <c r="A6202" s="63" t="s">
        <v>98</v>
      </c>
      <c r="B6202" s="63" t="s">
        <v>11</v>
      </c>
      <c r="D6202" s="390">
        <v>45536</v>
      </c>
      <c r="E6202" s="63">
        <v>9</v>
      </c>
      <c r="F6202" s="63">
        <v>2024</v>
      </c>
      <c r="G6202" s="391">
        <v>0</v>
      </c>
      <c r="H6202" s="391">
        <v>8.3333333333333329E-2</v>
      </c>
      <c r="J6202" s="391">
        <v>0.35249999999999998</v>
      </c>
      <c r="K6202" s="63" t="s">
        <v>98</v>
      </c>
      <c r="L6202" s="63" t="s">
        <v>41</v>
      </c>
      <c r="M6202" s="63" t="s">
        <v>243</v>
      </c>
      <c r="N6202" s="63" t="s">
        <v>83</v>
      </c>
      <c r="O6202" s="63" t="s">
        <v>102</v>
      </c>
      <c r="P6202" s="63" t="s">
        <v>46</v>
      </c>
      <c r="Q6202" s="63" t="s">
        <v>100</v>
      </c>
    </row>
    <row r="6203" spans="1:17">
      <c r="A6203" s="63" t="s">
        <v>98</v>
      </c>
      <c r="B6203" s="63" t="s">
        <v>11</v>
      </c>
      <c r="D6203" s="390">
        <v>45566</v>
      </c>
      <c r="E6203" s="63">
        <v>10</v>
      </c>
      <c r="F6203" s="63">
        <v>2024</v>
      </c>
      <c r="G6203" s="391">
        <v>0</v>
      </c>
      <c r="H6203" s="391">
        <v>9.9999999999999992E-2</v>
      </c>
      <c r="J6203" s="391">
        <v>1.4303138000000075</v>
      </c>
      <c r="K6203" s="63" t="s">
        <v>98</v>
      </c>
      <c r="L6203" s="63" t="s">
        <v>41</v>
      </c>
      <c r="M6203" s="63" t="s">
        <v>243</v>
      </c>
      <c r="N6203" s="63" t="s">
        <v>83</v>
      </c>
      <c r="O6203" s="63" t="s">
        <v>102</v>
      </c>
      <c r="P6203" s="63" t="s">
        <v>46</v>
      </c>
      <c r="Q6203" s="63" t="s">
        <v>100</v>
      </c>
    </row>
    <row r="6204" spans="1:17">
      <c r="A6204" s="63" t="s">
        <v>98</v>
      </c>
      <c r="B6204" s="63" t="s">
        <v>11</v>
      </c>
      <c r="D6204" s="390">
        <v>45597</v>
      </c>
      <c r="E6204" s="63">
        <v>11</v>
      </c>
      <c r="F6204" s="63">
        <v>2024</v>
      </c>
      <c r="G6204" s="391">
        <v>0</v>
      </c>
      <c r="H6204" s="391">
        <v>9.9999999999999992E-2</v>
      </c>
      <c r="J6204" s="391">
        <v>0</v>
      </c>
      <c r="K6204" s="63" t="s">
        <v>98</v>
      </c>
      <c r="L6204" s="63" t="s">
        <v>41</v>
      </c>
      <c r="M6204" s="63" t="s">
        <v>243</v>
      </c>
      <c r="N6204" s="63" t="s">
        <v>83</v>
      </c>
      <c r="O6204" s="63" t="s">
        <v>102</v>
      </c>
      <c r="P6204" s="63" t="s">
        <v>46</v>
      </c>
      <c r="Q6204" s="63" t="s">
        <v>100</v>
      </c>
    </row>
    <row r="6205" spans="1:17">
      <c r="A6205" s="63" t="s">
        <v>98</v>
      </c>
      <c r="B6205" s="63" t="s">
        <v>11</v>
      </c>
      <c r="D6205" s="390">
        <v>45627</v>
      </c>
      <c r="E6205" s="63">
        <v>12</v>
      </c>
      <c r="F6205" s="63">
        <v>2024</v>
      </c>
      <c r="G6205" s="391">
        <v>0</v>
      </c>
      <c r="H6205" s="391">
        <v>9.9999999999999992E-2</v>
      </c>
      <c r="J6205" s="391">
        <v>0</v>
      </c>
      <c r="K6205" s="63" t="s">
        <v>98</v>
      </c>
      <c r="L6205" s="63" t="s">
        <v>41</v>
      </c>
      <c r="M6205" s="63" t="s">
        <v>243</v>
      </c>
      <c r="N6205" s="63" t="s">
        <v>83</v>
      </c>
      <c r="O6205" s="63" t="s">
        <v>102</v>
      </c>
      <c r="P6205" s="63" t="s">
        <v>46</v>
      </c>
      <c r="Q6205" s="63" t="s">
        <v>100</v>
      </c>
    </row>
    <row r="6206" spans="1:17">
      <c r="A6206" s="63" t="s">
        <v>98</v>
      </c>
      <c r="B6206" s="63" t="s">
        <v>12</v>
      </c>
      <c r="D6206" s="390">
        <v>45292</v>
      </c>
      <c r="E6206" s="63">
        <v>1</v>
      </c>
      <c r="F6206" s="63">
        <v>2024</v>
      </c>
      <c r="G6206" s="391">
        <v>10.738086553999999</v>
      </c>
      <c r="H6206" s="391">
        <v>3.4872367136281217E-2</v>
      </c>
      <c r="I6206" s="391">
        <v>0.37446249665225279</v>
      </c>
      <c r="J6206" s="391">
        <v>0</v>
      </c>
      <c r="K6206" s="63" t="s">
        <v>98</v>
      </c>
      <c r="L6206" s="63" t="s">
        <v>41</v>
      </c>
      <c r="M6206" s="63" t="s">
        <v>243</v>
      </c>
      <c r="N6206" s="63" t="s">
        <v>83</v>
      </c>
      <c r="O6206" s="63" t="s">
        <v>102</v>
      </c>
      <c r="P6206" s="63" t="s">
        <v>46</v>
      </c>
      <c r="Q6206" s="63" t="s">
        <v>100</v>
      </c>
    </row>
    <row r="6207" spans="1:17">
      <c r="A6207" s="63" t="s">
        <v>98</v>
      </c>
      <c r="B6207" s="63" t="s">
        <v>12</v>
      </c>
      <c r="D6207" s="390">
        <v>45323</v>
      </c>
      <c r="E6207" s="63">
        <v>2</v>
      </c>
      <c r="F6207" s="63">
        <v>2024</v>
      </c>
      <c r="G6207" s="391">
        <v>10.738086553999999</v>
      </c>
      <c r="H6207" s="391">
        <v>8.2577765378713919E-2</v>
      </c>
      <c r="I6207" s="391">
        <v>0.88672719207253459</v>
      </c>
      <c r="J6207" s="391">
        <v>0</v>
      </c>
      <c r="K6207" s="63" t="s">
        <v>98</v>
      </c>
      <c r="L6207" s="63" t="s">
        <v>41</v>
      </c>
      <c r="M6207" s="63" t="s">
        <v>243</v>
      </c>
      <c r="N6207" s="63" t="s">
        <v>83</v>
      </c>
      <c r="O6207" s="63" t="s">
        <v>102</v>
      </c>
      <c r="P6207" s="63" t="s">
        <v>46</v>
      </c>
      <c r="Q6207" s="63" t="s">
        <v>100</v>
      </c>
    </row>
    <row r="6208" spans="1:17">
      <c r="A6208" s="63" t="s">
        <v>98</v>
      </c>
      <c r="B6208" s="63" t="s">
        <v>12</v>
      </c>
      <c r="D6208" s="390">
        <v>45352</v>
      </c>
      <c r="E6208" s="63">
        <v>3</v>
      </c>
      <c r="F6208" s="63">
        <v>2024</v>
      </c>
      <c r="G6208" s="391">
        <v>10.738086553999999</v>
      </c>
      <c r="H6208" s="391">
        <v>8.2577765378713919E-2</v>
      </c>
      <c r="I6208" s="391">
        <v>0.88672719207253459</v>
      </c>
      <c r="J6208" s="391">
        <v>0</v>
      </c>
      <c r="K6208" s="63" t="s">
        <v>98</v>
      </c>
      <c r="L6208" s="63" t="s">
        <v>41</v>
      </c>
      <c r="M6208" s="63" t="s">
        <v>243</v>
      </c>
      <c r="N6208" s="63" t="s">
        <v>83</v>
      </c>
      <c r="O6208" s="63" t="s">
        <v>102</v>
      </c>
      <c r="P6208" s="63" t="s">
        <v>46</v>
      </c>
      <c r="Q6208" s="63" t="s">
        <v>100</v>
      </c>
    </row>
    <row r="6209" spans="1:17">
      <c r="A6209" s="63" t="s">
        <v>98</v>
      </c>
      <c r="B6209" s="63" t="s">
        <v>12</v>
      </c>
      <c r="D6209" s="390">
        <v>45383</v>
      </c>
      <c r="E6209" s="63">
        <v>4</v>
      </c>
      <c r="F6209" s="63">
        <v>2024</v>
      </c>
      <c r="G6209" s="391">
        <v>10.738086553999999</v>
      </c>
      <c r="H6209" s="391">
        <v>8.3333333333333329E-2</v>
      </c>
      <c r="I6209" s="391">
        <v>0.89484054616666653</v>
      </c>
      <c r="J6209" s="391">
        <v>0.47889389000000004</v>
      </c>
      <c r="K6209" s="63" t="s">
        <v>98</v>
      </c>
      <c r="L6209" s="63" t="s">
        <v>41</v>
      </c>
      <c r="M6209" s="63" t="s">
        <v>243</v>
      </c>
      <c r="N6209" s="63" t="s">
        <v>83</v>
      </c>
      <c r="O6209" s="63" t="s">
        <v>102</v>
      </c>
      <c r="P6209" s="63" t="s">
        <v>46</v>
      </c>
      <c r="Q6209" s="63" t="s">
        <v>100</v>
      </c>
    </row>
    <row r="6210" spans="1:17">
      <c r="A6210" s="63" t="s">
        <v>98</v>
      </c>
      <c r="B6210" s="63" t="s">
        <v>12</v>
      </c>
      <c r="D6210" s="390">
        <v>45413</v>
      </c>
      <c r="E6210" s="63">
        <v>5</v>
      </c>
      <c r="F6210" s="63">
        <v>2024</v>
      </c>
      <c r="G6210" s="391">
        <v>10.738086553999999</v>
      </c>
      <c r="H6210" s="391">
        <v>8.3333333333333329E-2</v>
      </c>
      <c r="I6210" s="391">
        <v>0.89484054616666653</v>
      </c>
      <c r="J6210" s="391">
        <v>0</v>
      </c>
      <c r="K6210" s="63" t="s">
        <v>98</v>
      </c>
      <c r="L6210" s="63" t="s">
        <v>41</v>
      </c>
      <c r="M6210" s="63" t="s">
        <v>243</v>
      </c>
      <c r="N6210" s="63" t="s">
        <v>83</v>
      </c>
      <c r="O6210" s="63" t="s">
        <v>102</v>
      </c>
      <c r="P6210" s="63" t="s">
        <v>46</v>
      </c>
      <c r="Q6210" s="63" t="s">
        <v>100</v>
      </c>
    </row>
    <row r="6211" spans="1:17">
      <c r="A6211" s="63" t="s">
        <v>98</v>
      </c>
      <c r="B6211" s="63" t="s">
        <v>12</v>
      </c>
      <c r="D6211" s="390">
        <v>45444</v>
      </c>
      <c r="E6211" s="63">
        <v>6</v>
      </c>
      <c r="F6211" s="63">
        <v>2024</v>
      </c>
      <c r="G6211" s="391">
        <v>10.738086553999999</v>
      </c>
      <c r="H6211" s="391">
        <v>8.3333333333333329E-2</v>
      </c>
      <c r="I6211" s="391">
        <v>0.89484054616666653</v>
      </c>
      <c r="J6211" s="391">
        <v>0</v>
      </c>
      <c r="K6211" s="63" t="s">
        <v>98</v>
      </c>
      <c r="L6211" s="63" t="s">
        <v>41</v>
      </c>
      <c r="M6211" s="63" t="s">
        <v>243</v>
      </c>
      <c r="N6211" s="63" t="s">
        <v>83</v>
      </c>
      <c r="O6211" s="63" t="s">
        <v>102</v>
      </c>
      <c r="P6211" s="63" t="s">
        <v>46</v>
      </c>
      <c r="Q6211" s="63" t="s">
        <v>100</v>
      </c>
    </row>
    <row r="6212" spans="1:17">
      <c r="A6212" s="63" t="s">
        <v>98</v>
      </c>
      <c r="B6212" s="63" t="s">
        <v>12</v>
      </c>
      <c r="D6212" s="390">
        <v>45474</v>
      </c>
      <c r="E6212" s="63">
        <v>7</v>
      </c>
      <c r="F6212" s="63">
        <v>2024</v>
      </c>
      <c r="G6212" s="391">
        <v>10.738086553999999</v>
      </c>
      <c r="H6212" s="391">
        <v>8.3333333333333329E-2</v>
      </c>
      <c r="I6212" s="391">
        <v>0.89484054616666653</v>
      </c>
      <c r="J6212" s="391">
        <v>0</v>
      </c>
      <c r="K6212" s="63" t="s">
        <v>98</v>
      </c>
      <c r="L6212" s="63" t="s">
        <v>41</v>
      </c>
      <c r="M6212" s="63" t="s">
        <v>243</v>
      </c>
      <c r="N6212" s="63" t="s">
        <v>83</v>
      </c>
      <c r="O6212" s="63" t="s">
        <v>102</v>
      </c>
      <c r="P6212" s="63" t="s">
        <v>46</v>
      </c>
      <c r="Q6212" s="63" t="s">
        <v>100</v>
      </c>
    </row>
    <row r="6213" spans="1:17">
      <c r="A6213" s="63" t="s">
        <v>98</v>
      </c>
      <c r="B6213" s="63" t="s">
        <v>12</v>
      </c>
      <c r="D6213" s="390">
        <v>45505</v>
      </c>
      <c r="E6213" s="63">
        <v>8</v>
      </c>
      <c r="F6213" s="63">
        <v>2024</v>
      </c>
      <c r="G6213" s="391">
        <v>10.738086553999999</v>
      </c>
      <c r="H6213" s="391">
        <v>8.3333333333333329E-2</v>
      </c>
      <c r="I6213" s="391">
        <v>0.89484054616666653</v>
      </c>
      <c r="J6213" s="391">
        <v>0</v>
      </c>
      <c r="K6213" s="63" t="s">
        <v>98</v>
      </c>
      <c r="L6213" s="63" t="s">
        <v>41</v>
      </c>
      <c r="M6213" s="63" t="s">
        <v>243</v>
      </c>
      <c r="N6213" s="63" t="s">
        <v>83</v>
      </c>
      <c r="O6213" s="63" t="s">
        <v>102</v>
      </c>
      <c r="P6213" s="63" t="s">
        <v>46</v>
      </c>
      <c r="Q6213" s="63" t="s">
        <v>100</v>
      </c>
    </row>
    <row r="6214" spans="1:17">
      <c r="A6214" s="63" t="s">
        <v>98</v>
      </c>
      <c r="B6214" s="63" t="s">
        <v>12</v>
      </c>
      <c r="D6214" s="390">
        <v>45536</v>
      </c>
      <c r="E6214" s="63">
        <v>9</v>
      </c>
      <c r="F6214" s="63">
        <v>2024</v>
      </c>
      <c r="G6214" s="391">
        <v>10.738086553999999</v>
      </c>
      <c r="H6214" s="391">
        <v>8.3333333333333329E-2</v>
      </c>
      <c r="J6214" s="391">
        <v>0</v>
      </c>
      <c r="K6214" s="63" t="s">
        <v>98</v>
      </c>
      <c r="L6214" s="63" t="s">
        <v>41</v>
      </c>
      <c r="M6214" s="63" t="s">
        <v>243</v>
      </c>
      <c r="N6214" s="63" t="s">
        <v>83</v>
      </c>
      <c r="O6214" s="63" t="s">
        <v>102</v>
      </c>
      <c r="P6214" s="63" t="s">
        <v>46</v>
      </c>
      <c r="Q6214" s="63" t="s">
        <v>100</v>
      </c>
    </row>
    <row r="6215" spans="1:17">
      <c r="A6215" s="63" t="s">
        <v>98</v>
      </c>
      <c r="B6215" s="63" t="s">
        <v>12</v>
      </c>
      <c r="D6215" s="390">
        <v>45566</v>
      </c>
      <c r="E6215" s="63">
        <v>10</v>
      </c>
      <c r="F6215" s="63">
        <v>2024</v>
      </c>
      <c r="G6215" s="391">
        <v>10.738086553999999</v>
      </c>
      <c r="H6215" s="391">
        <v>9.9999999999999992E-2</v>
      </c>
      <c r="J6215" s="391">
        <v>0</v>
      </c>
      <c r="K6215" s="63" t="s">
        <v>98</v>
      </c>
      <c r="L6215" s="63" t="s">
        <v>41</v>
      </c>
      <c r="M6215" s="63" t="s">
        <v>243</v>
      </c>
      <c r="N6215" s="63" t="s">
        <v>83</v>
      </c>
      <c r="O6215" s="63" t="s">
        <v>102</v>
      </c>
      <c r="P6215" s="63" t="s">
        <v>46</v>
      </c>
      <c r="Q6215" s="63" t="s">
        <v>100</v>
      </c>
    </row>
    <row r="6216" spans="1:17">
      <c r="A6216" s="63" t="s">
        <v>98</v>
      </c>
      <c r="B6216" s="63" t="s">
        <v>12</v>
      </c>
      <c r="D6216" s="390">
        <v>45597</v>
      </c>
      <c r="E6216" s="63">
        <v>11</v>
      </c>
      <c r="F6216" s="63">
        <v>2024</v>
      </c>
      <c r="G6216" s="391">
        <v>10.738086553999999</v>
      </c>
      <c r="H6216" s="391">
        <v>9.9999999999999992E-2</v>
      </c>
      <c r="J6216" s="391">
        <v>0</v>
      </c>
      <c r="K6216" s="63" t="s">
        <v>98</v>
      </c>
      <c r="L6216" s="63" t="s">
        <v>41</v>
      </c>
      <c r="M6216" s="63" t="s">
        <v>243</v>
      </c>
      <c r="N6216" s="63" t="s">
        <v>83</v>
      </c>
      <c r="O6216" s="63" t="s">
        <v>102</v>
      </c>
      <c r="P6216" s="63" t="s">
        <v>46</v>
      </c>
      <c r="Q6216" s="63" t="s">
        <v>100</v>
      </c>
    </row>
    <row r="6217" spans="1:17">
      <c r="A6217" s="63" t="s">
        <v>98</v>
      </c>
      <c r="B6217" s="63" t="s">
        <v>12</v>
      </c>
      <c r="D6217" s="390">
        <v>45627</v>
      </c>
      <c r="E6217" s="63">
        <v>12</v>
      </c>
      <c r="F6217" s="63">
        <v>2024</v>
      </c>
      <c r="G6217" s="391">
        <v>10.738086553999999</v>
      </c>
      <c r="H6217" s="391">
        <v>9.9999999999999992E-2</v>
      </c>
      <c r="J6217" s="391">
        <v>0</v>
      </c>
      <c r="K6217" s="63" t="s">
        <v>98</v>
      </c>
      <c r="L6217" s="63" t="s">
        <v>41</v>
      </c>
      <c r="M6217" s="63" t="s">
        <v>243</v>
      </c>
      <c r="N6217" s="63" t="s">
        <v>83</v>
      </c>
      <c r="O6217" s="63" t="s">
        <v>102</v>
      </c>
      <c r="P6217" s="63" t="s">
        <v>46</v>
      </c>
      <c r="Q6217" s="63" t="s">
        <v>100</v>
      </c>
    </row>
    <row r="6218" spans="1:17">
      <c r="A6218" s="63" t="s">
        <v>98</v>
      </c>
      <c r="B6218" s="63" t="s">
        <v>15</v>
      </c>
      <c r="D6218" s="390">
        <v>45292</v>
      </c>
      <c r="E6218" s="63">
        <v>1</v>
      </c>
      <c r="F6218" s="63">
        <v>2024</v>
      </c>
      <c r="G6218" s="391">
        <v>0</v>
      </c>
      <c r="H6218" s="391">
        <v>3.4872367136281217E-2</v>
      </c>
      <c r="I6218" s="391">
        <v>0</v>
      </c>
      <c r="J6218" s="391">
        <v>0</v>
      </c>
      <c r="K6218" s="63" t="s">
        <v>98</v>
      </c>
      <c r="L6218" s="63" t="s">
        <v>41</v>
      </c>
      <c r="M6218" s="63" t="s">
        <v>243</v>
      </c>
      <c r="N6218" s="63" t="s">
        <v>83</v>
      </c>
      <c r="O6218" s="63" t="s">
        <v>102</v>
      </c>
      <c r="P6218" s="63" t="s">
        <v>46</v>
      </c>
      <c r="Q6218" s="63" t="s">
        <v>100</v>
      </c>
    </row>
    <row r="6219" spans="1:17">
      <c r="A6219" s="63" t="s">
        <v>98</v>
      </c>
      <c r="B6219" s="63" t="s">
        <v>15</v>
      </c>
      <c r="D6219" s="390">
        <v>45323</v>
      </c>
      <c r="E6219" s="63">
        <v>2</v>
      </c>
      <c r="F6219" s="63">
        <v>2024</v>
      </c>
      <c r="G6219" s="391">
        <v>0</v>
      </c>
      <c r="H6219" s="391">
        <v>8.2577765378713919E-2</v>
      </c>
      <c r="I6219" s="391">
        <v>0</v>
      </c>
      <c r="J6219" s="391">
        <v>0</v>
      </c>
      <c r="K6219" s="63" t="s">
        <v>98</v>
      </c>
      <c r="L6219" s="63" t="s">
        <v>41</v>
      </c>
      <c r="M6219" s="63" t="s">
        <v>243</v>
      </c>
      <c r="N6219" s="63" t="s">
        <v>83</v>
      </c>
      <c r="O6219" s="63" t="s">
        <v>102</v>
      </c>
      <c r="P6219" s="63" t="s">
        <v>46</v>
      </c>
      <c r="Q6219" s="63" t="s">
        <v>100</v>
      </c>
    </row>
    <row r="6220" spans="1:17">
      <c r="A6220" s="63" t="s">
        <v>98</v>
      </c>
      <c r="B6220" s="63" t="s">
        <v>15</v>
      </c>
      <c r="D6220" s="390">
        <v>45352</v>
      </c>
      <c r="E6220" s="63">
        <v>3</v>
      </c>
      <c r="F6220" s="63">
        <v>2024</v>
      </c>
      <c r="G6220" s="391">
        <v>0</v>
      </c>
      <c r="H6220" s="391">
        <v>8.2577765378713919E-2</v>
      </c>
      <c r="I6220" s="391">
        <v>0</v>
      </c>
      <c r="J6220" s="391">
        <v>0</v>
      </c>
      <c r="K6220" s="63" t="s">
        <v>98</v>
      </c>
      <c r="L6220" s="63" t="s">
        <v>41</v>
      </c>
      <c r="M6220" s="63" t="s">
        <v>243</v>
      </c>
      <c r="N6220" s="63" t="s">
        <v>83</v>
      </c>
      <c r="O6220" s="63" t="s">
        <v>102</v>
      </c>
      <c r="P6220" s="63" t="s">
        <v>46</v>
      </c>
      <c r="Q6220" s="63" t="s">
        <v>100</v>
      </c>
    </row>
    <row r="6221" spans="1:17">
      <c r="A6221" s="63" t="s">
        <v>98</v>
      </c>
      <c r="B6221" s="63" t="s">
        <v>15</v>
      </c>
      <c r="D6221" s="390">
        <v>45383</v>
      </c>
      <c r="E6221" s="63">
        <v>4</v>
      </c>
      <c r="F6221" s="63">
        <v>2024</v>
      </c>
      <c r="G6221" s="391">
        <v>0</v>
      </c>
      <c r="H6221" s="391">
        <v>8.3333333333333329E-2</v>
      </c>
      <c r="I6221" s="391">
        <v>0</v>
      </c>
      <c r="J6221" s="391">
        <v>0</v>
      </c>
      <c r="K6221" s="63" t="s">
        <v>98</v>
      </c>
      <c r="L6221" s="63" t="s">
        <v>41</v>
      </c>
      <c r="M6221" s="63" t="s">
        <v>243</v>
      </c>
      <c r="N6221" s="63" t="s">
        <v>83</v>
      </c>
      <c r="O6221" s="63" t="s">
        <v>102</v>
      </c>
      <c r="P6221" s="63" t="s">
        <v>46</v>
      </c>
      <c r="Q6221" s="63" t="s">
        <v>100</v>
      </c>
    </row>
    <row r="6222" spans="1:17">
      <c r="A6222" s="63" t="s">
        <v>98</v>
      </c>
      <c r="B6222" s="63" t="s">
        <v>15</v>
      </c>
      <c r="D6222" s="390">
        <v>45413</v>
      </c>
      <c r="E6222" s="63">
        <v>5</v>
      </c>
      <c r="F6222" s="63">
        <v>2024</v>
      </c>
      <c r="G6222" s="391">
        <v>0</v>
      </c>
      <c r="H6222" s="391">
        <v>8.3333333333333329E-2</v>
      </c>
      <c r="I6222" s="391">
        <v>0</v>
      </c>
      <c r="J6222" s="391">
        <v>0</v>
      </c>
      <c r="K6222" s="63" t="s">
        <v>98</v>
      </c>
      <c r="L6222" s="63" t="s">
        <v>41</v>
      </c>
      <c r="M6222" s="63" t="s">
        <v>243</v>
      </c>
      <c r="N6222" s="63" t="s">
        <v>83</v>
      </c>
      <c r="O6222" s="63" t="s">
        <v>102</v>
      </c>
      <c r="P6222" s="63" t="s">
        <v>46</v>
      </c>
      <c r="Q6222" s="63" t="s">
        <v>100</v>
      </c>
    </row>
    <row r="6223" spans="1:17">
      <c r="A6223" s="63" t="s">
        <v>98</v>
      </c>
      <c r="B6223" s="63" t="s">
        <v>15</v>
      </c>
      <c r="D6223" s="390">
        <v>45444</v>
      </c>
      <c r="E6223" s="63">
        <v>6</v>
      </c>
      <c r="F6223" s="63">
        <v>2024</v>
      </c>
      <c r="G6223" s="391">
        <v>0</v>
      </c>
      <c r="H6223" s="391">
        <v>8.3333333333333329E-2</v>
      </c>
      <c r="I6223" s="391">
        <v>0</v>
      </c>
      <c r="J6223" s="391">
        <v>0</v>
      </c>
      <c r="K6223" s="63" t="s">
        <v>98</v>
      </c>
      <c r="L6223" s="63" t="s">
        <v>41</v>
      </c>
      <c r="M6223" s="63" t="s">
        <v>243</v>
      </c>
      <c r="N6223" s="63" t="s">
        <v>83</v>
      </c>
      <c r="O6223" s="63" t="s">
        <v>102</v>
      </c>
      <c r="P6223" s="63" t="s">
        <v>46</v>
      </c>
      <c r="Q6223" s="63" t="s">
        <v>100</v>
      </c>
    </row>
    <row r="6224" spans="1:17">
      <c r="A6224" s="63" t="s">
        <v>98</v>
      </c>
      <c r="B6224" s="63" t="s">
        <v>15</v>
      </c>
      <c r="D6224" s="390">
        <v>45474</v>
      </c>
      <c r="E6224" s="63">
        <v>7</v>
      </c>
      <c r="F6224" s="63">
        <v>2024</v>
      </c>
      <c r="G6224" s="391">
        <v>0</v>
      </c>
      <c r="H6224" s="391">
        <v>8.3333333333333329E-2</v>
      </c>
      <c r="I6224" s="391">
        <v>0</v>
      </c>
      <c r="J6224" s="391">
        <v>0</v>
      </c>
      <c r="K6224" s="63" t="s">
        <v>98</v>
      </c>
      <c r="L6224" s="63" t="s">
        <v>41</v>
      </c>
      <c r="M6224" s="63" t="s">
        <v>243</v>
      </c>
      <c r="N6224" s="63" t="s">
        <v>83</v>
      </c>
      <c r="O6224" s="63" t="s">
        <v>102</v>
      </c>
      <c r="P6224" s="63" t="s">
        <v>46</v>
      </c>
      <c r="Q6224" s="63" t="s">
        <v>100</v>
      </c>
    </row>
    <row r="6225" spans="1:17">
      <c r="A6225" s="63" t="s">
        <v>98</v>
      </c>
      <c r="B6225" s="63" t="s">
        <v>15</v>
      </c>
      <c r="D6225" s="390">
        <v>45505</v>
      </c>
      <c r="E6225" s="63">
        <v>8</v>
      </c>
      <c r="F6225" s="63">
        <v>2024</v>
      </c>
      <c r="G6225" s="391">
        <v>0</v>
      </c>
      <c r="H6225" s="391">
        <v>8.3333333333333329E-2</v>
      </c>
      <c r="I6225" s="391">
        <v>0</v>
      </c>
      <c r="J6225" s="391">
        <v>0</v>
      </c>
      <c r="K6225" s="63" t="s">
        <v>98</v>
      </c>
      <c r="L6225" s="63" t="s">
        <v>41</v>
      </c>
      <c r="M6225" s="63" t="s">
        <v>243</v>
      </c>
      <c r="N6225" s="63" t="s">
        <v>83</v>
      </c>
      <c r="O6225" s="63" t="s">
        <v>102</v>
      </c>
      <c r="P6225" s="63" t="s">
        <v>46</v>
      </c>
      <c r="Q6225" s="63" t="s">
        <v>100</v>
      </c>
    </row>
    <row r="6226" spans="1:17">
      <c r="A6226" s="63" t="s">
        <v>98</v>
      </c>
      <c r="B6226" s="63" t="s">
        <v>15</v>
      </c>
      <c r="D6226" s="390">
        <v>45536</v>
      </c>
      <c r="E6226" s="63">
        <v>9</v>
      </c>
      <c r="F6226" s="63">
        <v>2024</v>
      </c>
      <c r="G6226" s="391">
        <v>0</v>
      </c>
      <c r="H6226" s="391">
        <v>8.3333333333333329E-2</v>
      </c>
      <c r="J6226" s="391">
        <v>0</v>
      </c>
      <c r="K6226" s="63" t="s">
        <v>98</v>
      </c>
      <c r="L6226" s="63" t="s">
        <v>41</v>
      </c>
      <c r="M6226" s="63" t="s">
        <v>243</v>
      </c>
      <c r="N6226" s="63" t="s">
        <v>83</v>
      </c>
      <c r="O6226" s="63" t="s">
        <v>102</v>
      </c>
      <c r="P6226" s="63" t="s">
        <v>46</v>
      </c>
      <c r="Q6226" s="63" t="s">
        <v>100</v>
      </c>
    </row>
    <row r="6227" spans="1:17">
      <c r="A6227" s="63" t="s">
        <v>98</v>
      </c>
      <c r="B6227" s="63" t="s">
        <v>15</v>
      </c>
      <c r="D6227" s="390">
        <v>45566</v>
      </c>
      <c r="E6227" s="63">
        <v>10</v>
      </c>
      <c r="F6227" s="63">
        <v>2024</v>
      </c>
      <c r="G6227" s="391">
        <v>0</v>
      </c>
      <c r="H6227" s="391">
        <v>9.9999999999999992E-2</v>
      </c>
      <c r="J6227" s="391">
        <v>0</v>
      </c>
      <c r="K6227" s="63" t="s">
        <v>98</v>
      </c>
      <c r="L6227" s="63" t="s">
        <v>41</v>
      </c>
      <c r="M6227" s="63" t="s">
        <v>243</v>
      </c>
      <c r="N6227" s="63" t="s">
        <v>83</v>
      </c>
      <c r="O6227" s="63" t="s">
        <v>102</v>
      </c>
      <c r="P6227" s="63" t="s">
        <v>46</v>
      </c>
      <c r="Q6227" s="63" t="s">
        <v>100</v>
      </c>
    </row>
    <row r="6228" spans="1:17">
      <c r="A6228" s="63" t="s">
        <v>98</v>
      </c>
      <c r="B6228" s="63" t="s">
        <v>15</v>
      </c>
      <c r="D6228" s="390">
        <v>45597</v>
      </c>
      <c r="E6228" s="63">
        <v>11</v>
      </c>
      <c r="F6228" s="63">
        <v>2024</v>
      </c>
      <c r="G6228" s="391">
        <v>0</v>
      </c>
      <c r="H6228" s="391">
        <v>9.9999999999999992E-2</v>
      </c>
      <c r="J6228" s="391">
        <v>0</v>
      </c>
      <c r="K6228" s="63" t="s">
        <v>98</v>
      </c>
      <c r="L6228" s="63" t="s">
        <v>41</v>
      </c>
      <c r="M6228" s="63" t="s">
        <v>243</v>
      </c>
      <c r="N6228" s="63" t="s">
        <v>83</v>
      </c>
      <c r="O6228" s="63" t="s">
        <v>102</v>
      </c>
      <c r="P6228" s="63" t="s">
        <v>46</v>
      </c>
      <c r="Q6228" s="63" t="s">
        <v>100</v>
      </c>
    </row>
    <row r="6229" spans="1:17">
      <c r="A6229" s="63" t="s">
        <v>98</v>
      </c>
      <c r="B6229" s="63" t="s">
        <v>15</v>
      </c>
      <c r="D6229" s="390">
        <v>45627</v>
      </c>
      <c r="E6229" s="63">
        <v>12</v>
      </c>
      <c r="F6229" s="63">
        <v>2024</v>
      </c>
      <c r="G6229" s="391">
        <v>0</v>
      </c>
      <c r="H6229" s="391">
        <v>9.9999999999999992E-2</v>
      </c>
      <c r="J6229" s="391">
        <v>0</v>
      </c>
      <c r="K6229" s="63" t="s">
        <v>98</v>
      </c>
      <c r="L6229" s="63" t="s">
        <v>41</v>
      </c>
      <c r="M6229" s="63" t="s">
        <v>243</v>
      </c>
      <c r="N6229" s="63" t="s">
        <v>83</v>
      </c>
      <c r="O6229" s="63" t="s">
        <v>102</v>
      </c>
      <c r="P6229" s="63" t="s">
        <v>46</v>
      </c>
      <c r="Q6229" s="63" t="s">
        <v>100</v>
      </c>
    </row>
    <row r="6230" spans="1:17">
      <c r="A6230" s="63" t="s">
        <v>98</v>
      </c>
      <c r="B6230" s="63" t="s">
        <v>16</v>
      </c>
      <c r="D6230" s="390">
        <v>45292</v>
      </c>
      <c r="E6230" s="63">
        <v>1</v>
      </c>
      <c r="F6230" s="63">
        <v>2024</v>
      </c>
      <c r="G6230" s="391">
        <v>0</v>
      </c>
      <c r="H6230" s="391">
        <v>3.4872367136281217E-2</v>
      </c>
      <c r="I6230" s="391">
        <v>0</v>
      </c>
      <c r="J6230" s="391">
        <v>0</v>
      </c>
      <c r="K6230" s="63" t="s">
        <v>98</v>
      </c>
      <c r="L6230" s="63" t="s">
        <v>41</v>
      </c>
      <c r="M6230" s="63" t="s">
        <v>243</v>
      </c>
      <c r="N6230" s="63" t="s">
        <v>83</v>
      </c>
      <c r="O6230" s="63" t="s">
        <v>102</v>
      </c>
      <c r="P6230" s="63" t="s">
        <v>46</v>
      </c>
      <c r="Q6230" s="63" t="s">
        <v>100</v>
      </c>
    </row>
    <row r="6231" spans="1:17">
      <c r="A6231" s="63" t="s">
        <v>98</v>
      </c>
      <c r="B6231" s="63" t="s">
        <v>16</v>
      </c>
      <c r="D6231" s="390">
        <v>45323</v>
      </c>
      <c r="E6231" s="63">
        <v>2</v>
      </c>
      <c r="F6231" s="63">
        <v>2024</v>
      </c>
      <c r="G6231" s="391">
        <v>0</v>
      </c>
      <c r="H6231" s="391">
        <v>8.2577765378713919E-2</v>
      </c>
      <c r="I6231" s="391">
        <v>0</v>
      </c>
      <c r="J6231" s="391">
        <v>0</v>
      </c>
      <c r="K6231" s="63" t="s">
        <v>98</v>
      </c>
      <c r="L6231" s="63" t="s">
        <v>41</v>
      </c>
      <c r="M6231" s="63" t="s">
        <v>243</v>
      </c>
      <c r="N6231" s="63" t="s">
        <v>83</v>
      </c>
      <c r="O6231" s="63" t="s">
        <v>102</v>
      </c>
      <c r="P6231" s="63" t="s">
        <v>46</v>
      </c>
      <c r="Q6231" s="63" t="s">
        <v>100</v>
      </c>
    </row>
    <row r="6232" spans="1:17">
      <c r="A6232" s="63" t="s">
        <v>98</v>
      </c>
      <c r="B6232" s="63" t="s">
        <v>16</v>
      </c>
      <c r="D6232" s="390">
        <v>45352</v>
      </c>
      <c r="E6232" s="63">
        <v>3</v>
      </c>
      <c r="F6232" s="63">
        <v>2024</v>
      </c>
      <c r="G6232" s="391">
        <v>0</v>
      </c>
      <c r="H6232" s="391">
        <v>8.2577765378713919E-2</v>
      </c>
      <c r="I6232" s="391">
        <v>0</v>
      </c>
      <c r="J6232" s="391">
        <v>0</v>
      </c>
      <c r="K6232" s="63" t="s">
        <v>98</v>
      </c>
      <c r="L6232" s="63" t="s">
        <v>41</v>
      </c>
      <c r="M6232" s="63" t="s">
        <v>243</v>
      </c>
      <c r="N6232" s="63" t="s">
        <v>83</v>
      </c>
      <c r="O6232" s="63" t="s">
        <v>102</v>
      </c>
      <c r="P6232" s="63" t="s">
        <v>46</v>
      </c>
      <c r="Q6232" s="63" t="s">
        <v>100</v>
      </c>
    </row>
    <row r="6233" spans="1:17">
      <c r="A6233" s="63" t="s">
        <v>98</v>
      </c>
      <c r="B6233" s="63" t="s">
        <v>16</v>
      </c>
      <c r="D6233" s="390">
        <v>45383</v>
      </c>
      <c r="E6233" s="63">
        <v>4</v>
      </c>
      <c r="F6233" s="63">
        <v>2024</v>
      </c>
      <c r="G6233" s="391">
        <v>0</v>
      </c>
      <c r="H6233" s="391">
        <v>8.3333333333333329E-2</v>
      </c>
      <c r="I6233" s="391">
        <v>0</v>
      </c>
      <c r="J6233" s="391">
        <v>0</v>
      </c>
      <c r="K6233" s="63" t="s">
        <v>98</v>
      </c>
      <c r="L6233" s="63" t="s">
        <v>41</v>
      </c>
      <c r="M6233" s="63" t="s">
        <v>243</v>
      </c>
      <c r="N6233" s="63" t="s">
        <v>83</v>
      </c>
      <c r="O6233" s="63" t="s">
        <v>102</v>
      </c>
      <c r="P6233" s="63" t="s">
        <v>46</v>
      </c>
      <c r="Q6233" s="63" t="s">
        <v>100</v>
      </c>
    </row>
    <row r="6234" spans="1:17">
      <c r="A6234" s="63" t="s">
        <v>98</v>
      </c>
      <c r="B6234" s="63" t="s">
        <v>16</v>
      </c>
      <c r="D6234" s="390">
        <v>45413</v>
      </c>
      <c r="E6234" s="63">
        <v>5</v>
      </c>
      <c r="F6234" s="63">
        <v>2024</v>
      </c>
      <c r="G6234" s="391">
        <v>0</v>
      </c>
      <c r="H6234" s="391">
        <v>8.3333333333333329E-2</v>
      </c>
      <c r="I6234" s="391">
        <v>0</v>
      </c>
      <c r="J6234" s="391">
        <v>0</v>
      </c>
      <c r="K6234" s="63" t="s">
        <v>98</v>
      </c>
      <c r="L6234" s="63" t="s">
        <v>41</v>
      </c>
      <c r="M6234" s="63" t="s">
        <v>243</v>
      </c>
      <c r="N6234" s="63" t="s">
        <v>83</v>
      </c>
      <c r="O6234" s="63" t="s">
        <v>102</v>
      </c>
      <c r="P6234" s="63" t="s">
        <v>46</v>
      </c>
      <c r="Q6234" s="63" t="s">
        <v>100</v>
      </c>
    </row>
    <row r="6235" spans="1:17">
      <c r="A6235" s="63" t="s">
        <v>98</v>
      </c>
      <c r="B6235" s="63" t="s">
        <v>16</v>
      </c>
      <c r="D6235" s="390">
        <v>45444</v>
      </c>
      <c r="E6235" s="63">
        <v>6</v>
      </c>
      <c r="F6235" s="63">
        <v>2024</v>
      </c>
      <c r="G6235" s="391">
        <v>0</v>
      </c>
      <c r="H6235" s="391">
        <v>8.3333333333333329E-2</v>
      </c>
      <c r="I6235" s="391">
        <v>0</v>
      </c>
      <c r="J6235" s="391">
        <v>0</v>
      </c>
      <c r="K6235" s="63" t="s">
        <v>98</v>
      </c>
      <c r="L6235" s="63" t="s">
        <v>41</v>
      </c>
      <c r="M6235" s="63" t="s">
        <v>243</v>
      </c>
      <c r="N6235" s="63" t="s">
        <v>83</v>
      </c>
      <c r="O6235" s="63" t="s">
        <v>102</v>
      </c>
      <c r="P6235" s="63" t="s">
        <v>46</v>
      </c>
      <c r="Q6235" s="63" t="s">
        <v>100</v>
      </c>
    </row>
    <row r="6236" spans="1:17">
      <c r="A6236" s="63" t="s">
        <v>98</v>
      </c>
      <c r="B6236" s="63" t="s">
        <v>16</v>
      </c>
      <c r="D6236" s="390">
        <v>45474</v>
      </c>
      <c r="E6236" s="63">
        <v>7</v>
      </c>
      <c r="F6236" s="63">
        <v>2024</v>
      </c>
      <c r="G6236" s="391">
        <v>0</v>
      </c>
      <c r="H6236" s="391">
        <v>8.3333333333333329E-2</v>
      </c>
      <c r="I6236" s="391">
        <v>0</v>
      </c>
      <c r="J6236" s="391">
        <v>0</v>
      </c>
      <c r="K6236" s="63" t="s">
        <v>98</v>
      </c>
      <c r="L6236" s="63" t="s">
        <v>41</v>
      </c>
      <c r="M6236" s="63" t="s">
        <v>243</v>
      </c>
      <c r="N6236" s="63" t="s">
        <v>83</v>
      </c>
      <c r="O6236" s="63" t="s">
        <v>102</v>
      </c>
      <c r="P6236" s="63" t="s">
        <v>46</v>
      </c>
      <c r="Q6236" s="63" t="s">
        <v>100</v>
      </c>
    </row>
    <row r="6237" spans="1:17">
      <c r="A6237" s="63" t="s">
        <v>98</v>
      </c>
      <c r="B6237" s="63" t="s">
        <v>16</v>
      </c>
      <c r="D6237" s="390">
        <v>45505</v>
      </c>
      <c r="E6237" s="63">
        <v>8</v>
      </c>
      <c r="F6237" s="63">
        <v>2024</v>
      </c>
      <c r="G6237" s="391">
        <v>0</v>
      </c>
      <c r="H6237" s="391">
        <v>8.3333333333333329E-2</v>
      </c>
      <c r="I6237" s="391">
        <v>0</v>
      </c>
      <c r="J6237" s="391">
        <v>0</v>
      </c>
      <c r="K6237" s="63" t="s">
        <v>98</v>
      </c>
      <c r="L6237" s="63" t="s">
        <v>41</v>
      </c>
      <c r="M6237" s="63" t="s">
        <v>243</v>
      </c>
      <c r="N6237" s="63" t="s">
        <v>83</v>
      </c>
      <c r="O6237" s="63" t="s">
        <v>102</v>
      </c>
      <c r="P6237" s="63" t="s">
        <v>46</v>
      </c>
      <c r="Q6237" s="63" t="s">
        <v>100</v>
      </c>
    </row>
    <row r="6238" spans="1:17">
      <c r="A6238" s="63" t="s">
        <v>98</v>
      </c>
      <c r="B6238" s="63" t="s">
        <v>16</v>
      </c>
      <c r="D6238" s="390">
        <v>45536</v>
      </c>
      <c r="E6238" s="63">
        <v>9</v>
      </c>
      <c r="F6238" s="63">
        <v>2024</v>
      </c>
      <c r="G6238" s="391">
        <v>0</v>
      </c>
      <c r="H6238" s="391">
        <v>8.3333333333333329E-2</v>
      </c>
      <c r="J6238" s="391">
        <v>0</v>
      </c>
      <c r="K6238" s="63" t="s">
        <v>98</v>
      </c>
      <c r="L6238" s="63" t="s">
        <v>41</v>
      </c>
      <c r="M6238" s="63" t="s">
        <v>243</v>
      </c>
      <c r="N6238" s="63" t="s">
        <v>83</v>
      </c>
      <c r="O6238" s="63" t="s">
        <v>102</v>
      </c>
      <c r="P6238" s="63" t="s">
        <v>46</v>
      </c>
      <c r="Q6238" s="63" t="s">
        <v>100</v>
      </c>
    </row>
    <row r="6239" spans="1:17">
      <c r="A6239" s="63" t="s">
        <v>98</v>
      </c>
      <c r="B6239" s="63" t="s">
        <v>16</v>
      </c>
      <c r="D6239" s="390">
        <v>45566</v>
      </c>
      <c r="E6239" s="63">
        <v>10</v>
      </c>
      <c r="F6239" s="63">
        <v>2024</v>
      </c>
      <c r="G6239" s="391">
        <v>0</v>
      </c>
      <c r="H6239" s="391">
        <v>9.9999999999999992E-2</v>
      </c>
      <c r="J6239" s="391">
        <v>0</v>
      </c>
      <c r="K6239" s="63" t="s">
        <v>98</v>
      </c>
      <c r="L6239" s="63" t="s">
        <v>41</v>
      </c>
      <c r="M6239" s="63" t="s">
        <v>243</v>
      </c>
      <c r="N6239" s="63" t="s">
        <v>83</v>
      </c>
      <c r="O6239" s="63" t="s">
        <v>102</v>
      </c>
      <c r="P6239" s="63" t="s">
        <v>46</v>
      </c>
      <c r="Q6239" s="63" t="s">
        <v>100</v>
      </c>
    </row>
    <row r="6240" spans="1:17">
      <c r="A6240" s="63" t="s">
        <v>98</v>
      </c>
      <c r="B6240" s="63" t="s">
        <v>16</v>
      </c>
      <c r="D6240" s="390">
        <v>45597</v>
      </c>
      <c r="E6240" s="63">
        <v>11</v>
      </c>
      <c r="F6240" s="63">
        <v>2024</v>
      </c>
      <c r="G6240" s="391">
        <v>0</v>
      </c>
      <c r="H6240" s="391">
        <v>9.9999999999999992E-2</v>
      </c>
      <c r="J6240" s="391">
        <v>0</v>
      </c>
      <c r="K6240" s="63" t="s">
        <v>98</v>
      </c>
      <c r="L6240" s="63" t="s">
        <v>41</v>
      </c>
      <c r="M6240" s="63" t="s">
        <v>243</v>
      </c>
      <c r="N6240" s="63" t="s">
        <v>83</v>
      </c>
      <c r="O6240" s="63" t="s">
        <v>102</v>
      </c>
      <c r="P6240" s="63" t="s">
        <v>46</v>
      </c>
      <c r="Q6240" s="63" t="s">
        <v>100</v>
      </c>
    </row>
    <row r="6241" spans="1:17">
      <c r="A6241" s="63" t="s">
        <v>98</v>
      </c>
      <c r="B6241" s="63" t="s">
        <v>16</v>
      </c>
      <c r="D6241" s="390">
        <v>45627</v>
      </c>
      <c r="E6241" s="63">
        <v>12</v>
      </c>
      <c r="F6241" s="63">
        <v>2024</v>
      </c>
      <c r="G6241" s="391">
        <v>0</v>
      </c>
      <c r="H6241" s="391">
        <v>9.9999999999999992E-2</v>
      </c>
      <c r="J6241" s="391">
        <v>0</v>
      </c>
      <c r="K6241" s="63" t="s">
        <v>98</v>
      </c>
      <c r="L6241" s="63" t="s">
        <v>41</v>
      </c>
      <c r="M6241" s="63" t="s">
        <v>243</v>
      </c>
      <c r="N6241" s="63" t="s">
        <v>83</v>
      </c>
      <c r="O6241" s="63" t="s">
        <v>102</v>
      </c>
      <c r="P6241" s="63" t="s">
        <v>46</v>
      </c>
      <c r="Q6241" s="63" t="s">
        <v>100</v>
      </c>
    </row>
    <row r="6242" spans="1:17">
      <c r="A6242" s="63" t="s">
        <v>98</v>
      </c>
      <c r="B6242" s="63" t="s">
        <v>17</v>
      </c>
      <c r="D6242" s="390">
        <v>45292</v>
      </c>
      <c r="E6242" s="63">
        <v>1</v>
      </c>
      <c r="F6242" s="63">
        <v>2024</v>
      </c>
      <c r="G6242" s="391">
        <v>0</v>
      </c>
      <c r="H6242" s="391">
        <v>3.4872367136281217E-2</v>
      </c>
      <c r="I6242" s="391">
        <v>0</v>
      </c>
      <c r="J6242" s="391">
        <v>0</v>
      </c>
      <c r="K6242" s="63" t="s">
        <v>98</v>
      </c>
      <c r="L6242" s="63" t="s">
        <v>41</v>
      </c>
      <c r="M6242" s="63" t="s">
        <v>243</v>
      </c>
      <c r="N6242" s="63" t="s">
        <v>83</v>
      </c>
      <c r="O6242" s="63" t="s">
        <v>102</v>
      </c>
      <c r="P6242" s="63" t="s">
        <v>46</v>
      </c>
      <c r="Q6242" s="63" t="s">
        <v>100</v>
      </c>
    </row>
    <row r="6243" spans="1:17">
      <c r="A6243" s="63" t="s">
        <v>98</v>
      </c>
      <c r="B6243" s="63" t="s">
        <v>17</v>
      </c>
      <c r="D6243" s="390">
        <v>45323</v>
      </c>
      <c r="E6243" s="63">
        <v>2</v>
      </c>
      <c r="F6243" s="63">
        <v>2024</v>
      </c>
      <c r="G6243" s="391">
        <v>0</v>
      </c>
      <c r="H6243" s="391">
        <v>8.2577765378713919E-2</v>
      </c>
      <c r="I6243" s="391">
        <v>0</v>
      </c>
      <c r="J6243" s="391">
        <v>0</v>
      </c>
      <c r="K6243" s="63" t="s">
        <v>98</v>
      </c>
      <c r="L6243" s="63" t="s">
        <v>41</v>
      </c>
      <c r="M6243" s="63" t="s">
        <v>243</v>
      </c>
      <c r="N6243" s="63" t="s">
        <v>83</v>
      </c>
      <c r="O6243" s="63" t="s">
        <v>102</v>
      </c>
      <c r="P6243" s="63" t="s">
        <v>46</v>
      </c>
      <c r="Q6243" s="63" t="s">
        <v>100</v>
      </c>
    </row>
    <row r="6244" spans="1:17">
      <c r="A6244" s="63" t="s">
        <v>98</v>
      </c>
      <c r="B6244" s="63" t="s">
        <v>17</v>
      </c>
      <c r="D6244" s="390">
        <v>45352</v>
      </c>
      <c r="E6244" s="63">
        <v>3</v>
      </c>
      <c r="F6244" s="63">
        <v>2024</v>
      </c>
      <c r="G6244" s="391">
        <v>0</v>
      </c>
      <c r="H6244" s="391">
        <v>8.2577765378713919E-2</v>
      </c>
      <c r="I6244" s="391">
        <v>0</v>
      </c>
      <c r="J6244" s="391">
        <v>0</v>
      </c>
      <c r="K6244" s="63" t="s">
        <v>98</v>
      </c>
      <c r="L6244" s="63" t="s">
        <v>41</v>
      </c>
      <c r="M6244" s="63" t="s">
        <v>243</v>
      </c>
      <c r="N6244" s="63" t="s">
        <v>83</v>
      </c>
      <c r="O6244" s="63" t="s">
        <v>102</v>
      </c>
      <c r="P6244" s="63" t="s">
        <v>46</v>
      </c>
      <c r="Q6244" s="63" t="s">
        <v>100</v>
      </c>
    </row>
    <row r="6245" spans="1:17">
      <c r="A6245" s="63" t="s">
        <v>98</v>
      </c>
      <c r="B6245" s="63" t="s">
        <v>17</v>
      </c>
      <c r="D6245" s="390">
        <v>45383</v>
      </c>
      <c r="E6245" s="63">
        <v>4</v>
      </c>
      <c r="F6245" s="63">
        <v>2024</v>
      </c>
      <c r="G6245" s="391">
        <v>0</v>
      </c>
      <c r="H6245" s="391">
        <v>8.3333333333333329E-2</v>
      </c>
      <c r="I6245" s="391">
        <v>0</v>
      </c>
      <c r="J6245" s="391">
        <v>0</v>
      </c>
      <c r="K6245" s="63" t="s">
        <v>98</v>
      </c>
      <c r="L6245" s="63" t="s">
        <v>41</v>
      </c>
      <c r="M6245" s="63" t="s">
        <v>243</v>
      </c>
      <c r="N6245" s="63" t="s">
        <v>83</v>
      </c>
      <c r="O6245" s="63" t="s">
        <v>102</v>
      </c>
      <c r="P6245" s="63" t="s">
        <v>46</v>
      </c>
      <c r="Q6245" s="63" t="s">
        <v>100</v>
      </c>
    </row>
    <row r="6246" spans="1:17">
      <c r="A6246" s="63" t="s">
        <v>98</v>
      </c>
      <c r="B6246" s="63" t="s">
        <v>17</v>
      </c>
      <c r="D6246" s="390">
        <v>45413</v>
      </c>
      <c r="E6246" s="63">
        <v>5</v>
      </c>
      <c r="F6246" s="63">
        <v>2024</v>
      </c>
      <c r="G6246" s="391">
        <v>0</v>
      </c>
      <c r="H6246" s="391">
        <v>8.3333333333333329E-2</v>
      </c>
      <c r="I6246" s="391">
        <v>0</v>
      </c>
      <c r="J6246" s="391">
        <v>0</v>
      </c>
      <c r="K6246" s="63" t="s">
        <v>98</v>
      </c>
      <c r="L6246" s="63" t="s">
        <v>41</v>
      </c>
      <c r="M6246" s="63" t="s">
        <v>243</v>
      </c>
      <c r="N6246" s="63" t="s">
        <v>83</v>
      </c>
      <c r="O6246" s="63" t="s">
        <v>102</v>
      </c>
      <c r="P6246" s="63" t="s">
        <v>46</v>
      </c>
      <c r="Q6246" s="63" t="s">
        <v>100</v>
      </c>
    </row>
    <row r="6247" spans="1:17">
      <c r="A6247" s="63" t="s">
        <v>98</v>
      </c>
      <c r="B6247" s="63" t="s">
        <v>17</v>
      </c>
      <c r="D6247" s="390">
        <v>45444</v>
      </c>
      <c r="E6247" s="63">
        <v>6</v>
      </c>
      <c r="F6247" s="63">
        <v>2024</v>
      </c>
      <c r="G6247" s="391">
        <v>0</v>
      </c>
      <c r="H6247" s="391">
        <v>8.3333333333333329E-2</v>
      </c>
      <c r="I6247" s="391">
        <v>0</v>
      </c>
      <c r="J6247" s="391">
        <v>0</v>
      </c>
      <c r="K6247" s="63" t="s">
        <v>98</v>
      </c>
      <c r="L6247" s="63" t="s">
        <v>41</v>
      </c>
      <c r="M6247" s="63" t="s">
        <v>243</v>
      </c>
      <c r="N6247" s="63" t="s">
        <v>83</v>
      </c>
      <c r="O6247" s="63" t="s">
        <v>102</v>
      </c>
      <c r="P6247" s="63" t="s">
        <v>46</v>
      </c>
      <c r="Q6247" s="63" t="s">
        <v>100</v>
      </c>
    </row>
    <row r="6248" spans="1:17">
      <c r="A6248" s="63" t="s">
        <v>98</v>
      </c>
      <c r="B6248" s="63" t="s">
        <v>17</v>
      </c>
      <c r="D6248" s="390">
        <v>45474</v>
      </c>
      <c r="E6248" s="63">
        <v>7</v>
      </c>
      <c r="F6248" s="63">
        <v>2024</v>
      </c>
      <c r="G6248" s="391">
        <v>0</v>
      </c>
      <c r="H6248" s="391">
        <v>8.3333333333333329E-2</v>
      </c>
      <c r="I6248" s="391">
        <v>0</v>
      </c>
      <c r="J6248" s="391">
        <v>0</v>
      </c>
      <c r="K6248" s="63" t="s">
        <v>98</v>
      </c>
      <c r="L6248" s="63" t="s">
        <v>41</v>
      </c>
      <c r="M6248" s="63" t="s">
        <v>243</v>
      </c>
      <c r="N6248" s="63" t="s">
        <v>83</v>
      </c>
      <c r="O6248" s="63" t="s">
        <v>102</v>
      </c>
      <c r="P6248" s="63" t="s">
        <v>46</v>
      </c>
      <c r="Q6248" s="63" t="s">
        <v>100</v>
      </c>
    </row>
    <row r="6249" spans="1:17">
      <c r="A6249" s="63" t="s">
        <v>98</v>
      </c>
      <c r="B6249" s="63" t="s">
        <v>17</v>
      </c>
      <c r="D6249" s="390">
        <v>45505</v>
      </c>
      <c r="E6249" s="63">
        <v>8</v>
      </c>
      <c r="F6249" s="63">
        <v>2024</v>
      </c>
      <c r="G6249" s="391">
        <v>0</v>
      </c>
      <c r="H6249" s="391">
        <v>8.3333333333333329E-2</v>
      </c>
      <c r="I6249" s="391">
        <v>0</v>
      </c>
      <c r="J6249" s="391">
        <v>0</v>
      </c>
      <c r="K6249" s="63" t="s">
        <v>98</v>
      </c>
      <c r="L6249" s="63" t="s">
        <v>41</v>
      </c>
      <c r="M6249" s="63" t="s">
        <v>243</v>
      </c>
      <c r="N6249" s="63" t="s">
        <v>83</v>
      </c>
      <c r="O6249" s="63" t="s">
        <v>102</v>
      </c>
      <c r="P6249" s="63" t="s">
        <v>46</v>
      </c>
      <c r="Q6249" s="63" t="s">
        <v>100</v>
      </c>
    </row>
    <row r="6250" spans="1:17">
      <c r="A6250" s="63" t="s">
        <v>98</v>
      </c>
      <c r="B6250" s="63" t="s">
        <v>17</v>
      </c>
      <c r="D6250" s="390">
        <v>45536</v>
      </c>
      <c r="E6250" s="63">
        <v>9</v>
      </c>
      <c r="F6250" s="63">
        <v>2024</v>
      </c>
      <c r="G6250" s="391">
        <v>0</v>
      </c>
      <c r="H6250" s="391">
        <v>8.3333333333333329E-2</v>
      </c>
      <c r="J6250" s="391">
        <v>0</v>
      </c>
      <c r="K6250" s="63" t="s">
        <v>98</v>
      </c>
      <c r="L6250" s="63" t="s">
        <v>41</v>
      </c>
      <c r="M6250" s="63" t="s">
        <v>243</v>
      </c>
      <c r="N6250" s="63" t="s">
        <v>83</v>
      </c>
      <c r="O6250" s="63" t="s">
        <v>102</v>
      </c>
      <c r="P6250" s="63" t="s">
        <v>46</v>
      </c>
      <c r="Q6250" s="63" t="s">
        <v>100</v>
      </c>
    </row>
    <row r="6251" spans="1:17">
      <c r="A6251" s="63" t="s">
        <v>98</v>
      </c>
      <c r="B6251" s="63" t="s">
        <v>17</v>
      </c>
      <c r="D6251" s="390">
        <v>45566</v>
      </c>
      <c r="E6251" s="63">
        <v>10</v>
      </c>
      <c r="F6251" s="63">
        <v>2024</v>
      </c>
      <c r="G6251" s="391">
        <v>0</v>
      </c>
      <c r="H6251" s="391">
        <v>9.9999999999999992E-2</v>
      </c>
      <c r="J6251" s="391">
        <v>0</v>
      </c>
      <c r="K6251" s="63" t="s">
        <v>98</v>
      </c>
      <c r="L6251" s="63" t="s">
        <v>41</v>
      </c>
      <c r="M6251" s="63" t="s">
        <v>243</v>
      </c>
      <c r="N6251" s="63" t="s">
        <v>83</v>
      </c>
      <c r="O6251" s="63" t="s">
        <v>102</v>
      </c>
      <c r="P6251" s="63" t="s">
        <v>46</v>
      </c>
      <c r="Q6251" s="63" t="s">
        <v>100</v>
      </c>
    </row>
    <row r="6252" spans="1:17">
      <c r="A6252" s="63" t="s">
        <v>98</v>
      </c>
      <c r="B6252" s="63" t="s">
        <v>17</v>
      </c>
      <c r="D6252" s="390">
        <v>45597</v>
      </c>
      <c r="E6252" s="63">
        <v>11</v>
      </c>
      <c r="F6252" s="63">
        <v>2024</v>
      </c>
      <c r="G6252" s="391">
        <v>0</v>
      </c>
      <c r="H6252" s="391">
        <v>9.9999999999999992E-2</v>
      </c>
      <c r="J6252" s="391">
        <v>0</v>
      </c>
      <c r="K6252" s="63" t="s">
        <v>98</v>
      </c>
      <c r="L6252" s="63" t="s">
        <v>41</v>
      </c>
      <c r="M6252" s="63" t="s">
        <v>243</v>
      </c>
      <c r="N6252" s="63" t="s">
        <v>83</v>
      </c>
      <c r="O6252" s="63" t="s">
        <v>102</v>
      </c>
      <c r="P6252" s="63" t="s">
        <v>46</v>
      </c>
      <c r="Q6252" s="63" t="s">
        <v>100</v>
      </c>
    </row>
    <row r="6253" spans="1:17">
      <c r="A6253" s="63" t="s">
        <v>98</v>
      </c>
      <c r="B6253" s="63" t="s">
        <v>17</v>
      </c>
      <c r="D6253" s="390">
        <v>45627</v>
      </c>
      <c r="E6253" s="63">
        <v>12</v>
      </c>
      <c r="F6253" s="63">
        <v>2024</v>
      </c>
      <c r="G6253" s="391">
        <v>0</v>
      </c>
      <c r="H6253" s="391">
        <v>9.9999999999999992E-2</v>
      </c>
      <c r="J6253" s="391">
        <v>0</v>
      </c>
      <c r="K6253" s="63" t="s">
        <v>98</v>
      </c>
      <c r="L6253" s="63" t="s">
        <v>41</v>
      </c>
      <c r="M6253" s="63" t="s">
        <v>243</v>
      </c>
      <c r="N6253" s="63" t="s">
        <v>83</v>
      </c>
      <c r="O6253" s="63" t="s">
        <v>102</v>
      </c>
      <c r="P6253" s="63" t="s">
        <v>46</v>
      </c>
      <c r="Q6253" s="63" t="s">
        <v>100</v>
      </c>
    </row>
    <row r="6254" spans="1:17">
      <c r="A6254" s="63" t="s">
        <v>98</v>
      </c>
      <c r="B6254" s="63" t="s">
        <v>132</v>
      </c>
      <c r="D6254" s="390">
        <v>45292</v>
      </c>
      <c r="E6254" s="63">
        <v>1</v>
      </c>
      <c r="F6254" s="63">
        <v>2024</v>
      </c>
      <c r="G6254" s="391">
        <v>0</v>
      </c>
      <c r="H6254" s="391">
        <v>3.4872367136281217E-2</v>
      </c>
      <c r="I6254" s="391">
        <v>0</v>
      </c>
      <c r="J6254" s="391">
        <v>0</v>
      </c>
      <c r="K6254" s="63" t="s">
        <v>98</v>
      </c>
      <c r="L6254" s="63" t="s">
        <v>41</v>
      </c>
      <c r="M6254" s="63" t="s">
        <v>243</v>
      </c>
      <c r="N6254" s="63" t="s">
        <v>83</v>
      </c>
      <c r="O6254" s="63" t="s">
        <v>102</v>
      </c>
      <c r="P6254" s="63" t="s">
        <v>46</v>
      </c>
      <c r="Q6254" s="63" t="s">
        <v>100</v>
      </c>
    </row>
    <row r="6255" spans="1:17">
      <c r="A6255" s="63" t="s">
        <v>98</v>
      </c>
      <c r="B6255" s="63" t="s">
        <v>132</v>
      </c>
      <c r="D6255" s="390">
        <v>45323</v>
      </c>
      <c r="E6255" s="63">
        <v>2</v>
      </c>
      <c r="F6255" s="63">
        <v>2024</v>
      </c>
      <c r="G6255" s="391">
        <v>0</v>
      </c>
      <c r="H6255" s="391">
        <v>8.2577765378713919E-2</v>
      </c>
      <c r="I6255" s="391">
        <v>0</v>
      </c>
      <c r="J6255" s="391">
        <v>0</v>
      </c>
      <c r="K6255" s="63" t="s">
        <v>98</v>
      </c>
      <c r="L6255" s="63" t="s">
        <v>41</v>
      </c>
      <c r="M6255" s="63" t="s">
        <v>243</v>
      </c>
      <c r="N6255" s="63" t="s">
        <v>83</v>
      </c>
      <c r="O6255" s="63" t="s">
        <v>102</v>
      </c>
      <c r="P6255" s="63" t="s">
        <v>46</v>
      </c>
      <c r="Q6255" s="63" t="s">
        <v>100</v>
      </c>
    </row>
    <row r="6256" spans="1:17">
      <c r="A6256" s="63" t="s">
        <v>98</v>
      </c>
      <c r="B6256" s="63" t="s">
        <v>132</v>
      </c>
      <c r="D6256" s="390">
        <v>45352</v>
      </c>
      <c r="E6256" s="63">
        <v>3</v>
      </c>
      <c r="F6256" s="63">
        <v>2024</v>
      </c>
      <c r="G6256" s="391">
        <v>0</v>
      </c>
      <c r="H6256" s="391">
        <v>8.2577765378713919E-2</v>
      </c>
      <c r="I6256" s="391">
        <v>0</v>
      </c>
      <c r="J6256" s="391">
        <v>0</v>
      </c>
      <c r="K6256" s="63" t="s">
        <v>98</v>
      </c>
      <c r="L6256" s="63" t="s">
        <v>41</v>
      </c>
      <c r="M6256" s="63" t="s">
        <v>243</v>
      </c>
      <c r="N6256" s="63" t="s">
        <v>83</v>
      </c>
      <c r="O6256" s="63" t="s">
        <v>102</v>
      </c>
      <c r="P6256" s="63" t="s">
        <v>46</v>
      </c>
      <c r="Q6256" s="63" t="s">
        <v>100</v>
      </c>
    </row>
    <row r="6257" spans="1:17">
      <c r="A6257" s="63" t="s">
        <v>98</v>
      </c>
      <c r="B6257" s="63" t="s">
        <v>132</v>
      </c>
      <c r="D6257" s="390">
        <v>45383</v>
      </c>
      <c r="E6257" s="63">
        <v>4</v>
      </c>
      <c r="F6257" s="63">
        <v>2024</v>
      </c>
      <c r="G6257" s="391">
        <v>0</v>
      </c>
      <c r="H6257" s="391">
        <v>8.3333333333333329E-2</v>
      </c>
      <c r="I6257" s="391">
        <v>0</v>
      </c>
      <c r="J6257" s="391">
        <v>0</v>
      </c>
      <c r="K6257" s="63" t="s">
        <v>98</v>
      </c>
      <c r="L6257" s="63" t="s">
        <v>41</v>
      </c>
      <c r="M6257" s="63" t="s">
        <v>243</v>
      </c>
      <c r="N6257" s="63" t="s">
        <v>83</v>
      </c>
      <c r="O6257" s="63" t="s">
        <v>102</v>
      </c>
      <c r="P6257" s="63" t="s">
        <v>46</v>
      </c>
      <c r="Q6257" s="63" t="s">
        <v>100</v>
      </c>
    </row>
    <row r="6258" spans="1:17">
      <c r="A6258" s="63" t="s">
        <v>98</v>
      </c>
      <c r="B6258" s="63" t="s">
        <v>132</v>
      </c>
      <c r="D6258" s="390">
        <v>45413</v>
      </c>
      <c r="E6258" s="63">
        <v>5</v>
      </c>
      <c r="F6258" s="63">
        <v>2024</v>
      </c>
      <c r="G6258" s="391">
        <v>0</v>
      </c>
      <c r="H6258" s="391">
        <v>8.3333333333333329E-2</v>
      </c>
      <c r="I6258" s="391">
        <v>0</v>
      </c>
      <c r="J6258" s="391">
        <v>0</v>
      </c>
      <c r="K6258" s="63" t="s">
        <v>98</v>
      </c>
      <c r="L6258" s="63" t="s">
        <v>41</v>
      </c>
      <c r="M6258" s="63" t="s">
        <v>243</v>
      </c>
      <c r="N6258" s="63" t="s">
        <v>83</v>
      </c>
      <c r="O6258" s="63" t="s">
        <v>102</v>
      </c>
      <c r="P6258" s="63" t="s">
        <v>46</v>
      </c>
      <c r="Q6258" s="63" t="s">
        <v>100</v>
      </c>
    </row>
    <row r="6259" spans="1:17">
      <c r="A6259" s="63" t="s">
        <v>98</v>
      </c>
      <c r="B6259" s="63" t="s">
        <v>132</v>
      </c>
      <c r="D6259" s="390">
        <v>45444</v>
      </c>
      <c r="E6259" s="63">
        <v>6</v>
      </c>
      <c r="F6259" s="63">
        <v>2024</v>
      </c>
      <c r="G6259" s="391">
        <v>0</v>
      </c>
      <c r="H6259" s="391">
        <v>8.3333333333333329E-2</v>
      </c>
      <c r="I6259" s="391">
        <v>0</v>
      </c>
      <c r="J6259" s="391">
        <v>0</v>
      </c>
      <c r="K6259" s="63" t="s">
        <v>98</v>
      </c>
      <c r="L6259" s="63" t="s">
        <v>41</v>
      </c>
      <c r="M6259" s="63" t="s">
        <v>243</v>
      </c>
      <c r="N6259" s="63" t="s">
        <v>83</v>
      </c>
      <c r="O6259" s="63" t="s">
        <v>102</v>
      </c>
      <c r="P6259" s="63" t="s">
        <v>46</v>
      </c>
      <c r="Q6259" s="63" t="s">
        <v>100</v>
      </c>
    </row>
    <row r="6260" spans="1:17">
      <c r="A6260" s="63" t="s">
        <v>98</v>
      </c>
      <c r="B6260" s="63" t="s">
        <v>132</v>
      </c>
      <c r="D6260" s="390">
        <v>45474</v>
      </c>
      <c r="E6260" s="63">
        <v>7</v>
      </c>
      <c r="F6260" s="63">
        <v>2024</v>
      </c>
      <c r="G6260" s="391">
        <v>0</v>
      </c>
      <c r="H6260" s="391">
        <v>8.3333333333333329E-2</v>
      </c>
      <c r="I6260" s="391">
        <v>0</v>
      </c>
      <c r="J6260" s="391">
        <v>0</v>
      </c>
      <c r="K6260" s="63" t="s">
        <v>98</v>
      </c>
      <c r="L6260" s="63" t="s">
        <v>41</v>
      </c>
      <c r="M6260" s="63" t="s">
        <v>243</v>
      </c>
      <c r="N6260" s="63" t="s">
        <v>83</v>
      </c>
      <c r="O6260" s="63" t="s">
        <v>102</v>
      </c>
      <c r="P6260" s="63" t="s">
        <v>46</v>
      </c>
      <c r="Q6260" s="63" t="s">
        <v>100</v>
      </c>
    </row>
    <row r="6261" spans="1:17">
      <c r="A6261" s="63" t="s">
        <v>98</v>
      </c>
      <c r="B6261" s="63" t="s">
        <v>132</v>
      </c>
      <c r="D6261" s="390">
        <v>45505</v>
      </c>
      <c r="E6261" s="63">
        <v>8</v>
      </c>
      <c r="F6261" s="63">
        <v>2024</v>
      </c>
      <c r="G6261" s="391">
        <v>0</v>
      </c>
      <c r="H6261" s="391">
        <v>8.3333333333333329E-2</v>
      </c>
      <c r="I6261" s="391">
        <v>0</v>
      </c>
      <c r="J6261" s="391">
        <v>0</v>
      </c>
      <c r="K6261" s="63" t="s">
        <v>98</v>
      </c>
      <c r="L6261" s="63" t="s">
        <v>41</v>
      </c>
      <c r="M6261" s="63" t="s">
        <v>243</v>
      </c>
      <c r="N6261" s="63" t="s">
        <v>83</v>
      </c>
      <c r="O6261" s="63" t="s">
        <v>102</v>
      </c>
      <c r="P6261" s="63" t="s">
        <v>46</v>
      </c>
      <c r="Q6261" s="63" t="s">
        <v>100</v>
      </c>
    </row>
    <row r="6262" spans="1:17">
      <c r="A6262" s="63" t="s">
        <v>98</v>
      </c>
      <c r="B6262" s="63" t="s">
        <v>132</v>
      </c>
      <c r="D6262" s="390">
        <v>45536</v>
      </c>
      <c r="E6262" s="63">
        <v>9</v>
      </c>
      <c r="F6262" s="63">
        <v>2024</v>
      </c>
      <c r="G6262" s="391">
        <v>0</v>
      </c>
      <c r="H6262" s="391">
        <v>8.3333333333333329E-2</v>
      </c>
      <c r="J6262" s="391">
        <v>0</v>
      </c>
      <c r="K6262" s="63" t="s">
        <v>98</v>
      </c>
      <c r="L6262" s="63" t="s">
        <v>41</v>
      </c>
      <c r="M6262" s="63" t="s">
        <v>243</v>
      </c>
      <c r="N6262" s="63" t="s">
        <v>83</v>
      </c>
      <c r="O6262" s="63" t="s">
        <v>102</v>
      </c>
      <c r="P6262" s="63" t="s">
        <v>46</v>
      </c>
      <c r="Q6262" s="63" t="s">
        <v>100</v>
      </c>
    </row>
    <row r="6263" spans="1:17">
      <c r="A6263" s="63" t="s">
        <v>98</v>
      </c>
      <c r="B6263" s="63" t="s">
        <v>132</v>
      </c>
      <c r="D6263" s="390">
        <v>45566</v>
      </c>
      <c r="E6263" s="63">
        <v>10</v>
      </c>
      <c r="F6263" s="63">
        <v>2024</v>
      </c>
      <c r="G6263" s="391">
        <v>0</v>
      </c>
      <c r="H6263" s="391">
        <v>9.9999999999999992E-2</v>
      </c>
      <c r="J6263" s="391">
        <v>0.19019300000000003</v>
      </c>
      <c r="K6263" s="63" t="s">
        <v>98</v>
      </c>
      <c r="L6263" s="63" t="s">
        <v>41</v>
      </c>
      <c r="M6263" s="63" t="s">
        <v>243</v>
      </c>
      <c r="N6263" s="63" t="s">
        <v>83</v>
      </c>
      <c r="O6263" s="63" t="s">
        <v>102</v>
      </c>
      <c r="P6263" s="63" t="s">
        <v>46</v>
      </c>
      <c r="Q6263" s="63" t="s">
        <v>100</v>
      </c>
    </row>
    <row r="6264" spans="1:17">
      <c r="A6264" s="63" t="s">
        <v>98</v>
      </c>
      <c r="B6264" s="63" t="s">
        <v>132</v>
      </c>
      <c r="D6264" s="390">
        <v>45597</v>
      </c>
      <c r="E6264" s="63">
        <v>11</v>
      </c>
      <c r="F6264" s="63">
        <v>2024</v>
      </c>
      <c r="G6264" s="391">
        <v>0</v>
      </c>
      <c r="H6264" s="391">
        <v>9.9999999999999992E-2</v>
      </c>
      <c r="J6264" s="391">
        <v>0</v>
      </c>
      <c r="K6264" s="63" t="s">
        <v>98</v>
      </c>
      <c r="L6264" s="63" t="s">
        <v>41</v>
      </c>
      <c r="M6264" s="63" t="s">
        <v>243</v>
      </c>
      <c r="N6264" s="63" t="s">
        <v>83</v>
      </c>
      <c r="O6264" s="63" t="s">
        <v>102</v>
      </c>
      <c r="P6264" s="63" t="s">
        <v>46</v>
      </c>
      <c r="Q6264" s="63" t="s">
        <v>100</v>
      </c>
    </row>
    <row r="6265" spans="1:17">
      <c r="A6265" s="63" t="s">
        <v>98</v>
      </c>
      <c r="B6265" s="63" t="s">
        <v>132</v>
      </c>
      <c r="D6265" s="390">
        <v>45627</v>
      </c>
      <c r="E6265" s="63">
        <v>12</v>
      </c>
      <c r="F6265" s="63">
        <v>2024</v>
      </c>
      <c r="G6265" s="391">
        <v>0</v>
      </c>
      <c r="H6265" s="391">
        <v>9.9999999999999992E-2</v>
      </c>
      <c r="J6265" s="391">
        <v>0</v>
      </c>
      <c r="K6265" s="63" t="s">
        <v>98</v>
      </c>
      <c r="L6265" s="63" t="s">
        <v>41</v>
      </c>
      <c r="M6265" s="63" t="s">
        <v>243</v>
      </c>
      <c r="N6265" s="63" t="s">
        <v>83</v>
      </c>
      <c r="O6265" s="63" t="s">
        <v>102</v>
      </c>
      <c r="P6265" s="63" t="s">
        <v>46</v>
      </c>
      <c r="Q6265" s="63" t="s">
        <v>100</v>
      </c>
    </row>
    <row r="6266" spans="1:17">
      <c r="A6266" s="63" t="s">
        <v>98</v>
      </c>
      <c r="B6266" s="63" t="s">
        <v>13</v>
      </c>
      <c r="D6266" s="390">
        <v>45292</v>
      </c>
      <c r="E6266" s="63">
        <v>1</v>
      </c>
      <c r="F6266" s="63">
        <v>2024</v>
      </c>
      <c r="G6266" s="391">
        <v>0</v>
      </c>
      <c r="H6266" s="391">
        <v>3.4872367136281217E-2</v>
      </c>
      <c r="I6266" s="391">
        <v>0</v>
      </c>
      <c r="J6266" s="391">
        <v>0</v>
      </c>
      <c r="K6266" s="63" t="s">
        <v>98</v>
      </c>
      <c r="L6266" s="63" t="s">
        <v>41</v>
      </c>
      <c r="M6266" s="63" t="s">
        <v>243</v>
      </c>
      <c r="N6266" s="63" t="s">
        <v>83</v>
      </c>
      <c r="O6266" s="63" t="s">
        <v>102</v>
      </c>
      <c r="P6266" s="63" t="s">
        <v>46</v>
      </c>
      <c r="Q6266" s="63" t="s">
        <v>100</v>
      </c>
    </row>
    <row r="6267" spans="1:17">
      <c r="A6267" s="63" t="s">
        <v>98</v>
      </c>
      <c r="B6267" s="63" t="s">
        <v>13</v>
      </c>
      <c r="D6267" s="390">
        <v>45323</v>
      </c>
      <c r="E6267" s="63">
        <v>2</v>
      </c>
      <c r="F6267" s="63">
        <v>2024</v>
      </c>
      <c r="G6267" s="391">
        <v>0</v>
      </c>
      <c r="H6267" s="391">
        <v>8.2577765378713919E-2</v>
      </c>
      <c r="I6267" s="391">
        <v>0</v>
      </c>
      <c r="J6267" s="391">
        <v>0</v>
      </c>
      <c r="K6267" s="63" t="s">
        <v>98</v>
      </c>
      <c r="L6267" s="63" t="s">
        <v>41</v>
      </c>
      <c r="M6267" s="63" t="s">
        <v>243</v>
      </c>
      <c r="N6267" s="63" t="s">
        <v>83</v>
      </c>
      <c r="O6267" s="63" t="s">
        <v>102</v>
      </c>
      <c r="P6267" s="63" t="s">
        <v>46</v>
      </c>
      <c r="Q6267" s="63" t="s">
        <v>100</v>
      </c>
    </row>
    <row r="6268" spans="1:17">
      <c r="A6268" s="63" t="s">
        <v>98</v>
      </c>
      <c r="B6268" s="63" t="s">
        <v>13</v>
      </c>
      <c r="D6268" s="390">
        <v>45352</v>
      </c>
      <c r="E6268" s="63">
        <v>3</v>
      </c>
      <c r="F6268" s="63">
        <v>2024</v>
      </c>
      <c r="G6268" s="391">
        <v>0</v>
      </c>
      <c r="H6268" s="391">
        <v>8.2577765378713919E-2</v>
      </c>
      <c r="I6268" s="391">
        <v>0</v>
      </c>
      <c r="J6268" s="391">
        <v>0</v>
      </c>
      <c r="K6268" s="63" t="s">
        <v>98</v>
      </c>
      <c r="L6268" s="63" t="s">
        <v>41</v>
      </c>
      <c r="M6268" s="63" t="s">
        <v>243</v>
      </c>
      <c r="N6268" s="63" t="s">
        <v>83</v>
      </c>
      <c r="O6268" s="63" t="s">
        <v>102</v>
      </c>
      <c r="P6268" s="63" t="s">
        <v>46</v>
      </c>
      <c r="Q6268" s="63" t="s">
        <v>100</v>
      </c>
    </row>
    <row r="6269" spans="1:17">
      <c r="A6269" s="63" t="s">
        <v>98</v>
      </c>
      <c r="B6269" s="63" t="s">
        <v>13</v>
      </c>
      <c r="D6269" s="390">
        <v>45383</v>
      </c>
      <c r="E6269" s="63">
        <v>4</v>
      </c>
      <c r="F6269" s="63">
        <v>2024</v>
      </c>
      <c r="G6269" s="391">
        <v>0</v>
      </c>
      <c r="H6269" s="391">
        <v>8.3333333333333329E-2</v>
      </c>
      <c r="I6269" s="391">
        <v>0</v>
      </c>
      <c r="J6269" s="391">
        <v>0</v>
      </c>
      <c r="K6269" s="63" t="s">
        <v>98</v>
      </c>
      <c r="L6269" s="63" t="s">
        <v>41</v>
      </c>
      <c r="M6269" s="63" t="s">
        <v>243</v>
      </c>
      <c r="N6269" s="63" t="s">
        <v>83</v>
      </c>
      <c r="O6269" s="63" t="s">
        <v>102</v>
      </c>
      <c r="P6269" s="63" t="s">
        <v>46</v>
      </c>
      <c r="Q6269" s="63" t="s">
        <v>100</v>
      </c>
    </row>
    <row r="6270" spans="1:17">
      <c r="A6270" s="63" t="s">
        <v>98</v>
      </c>
      <c r="B6270" s="63" t="s">
        <v>13</v>
      </c>
      <c r="D6270" s="390">
        <v>45413</v>
      </c>
      <c r="E6270" s="63">
        <v>5</v>
      </c>
      <c r="F6270" s="63">
        <v>2024</v>
      </c>
      <c r="G6270" s="391">
        <v>0</v>
      </c>
      <c r="H6270" s="391">
        <v>8.3333333333333329E-2</v>
      </c>
      <c r="I6270" s="391">
        <v>0</v>
      </c>
      <c r="J6270" s="391">
        <v>0</v>
      </c>
      <c r="K6270" s="63" t="s">
        <v>98</v>
      </c>
      <c r="L6270" s="63" t="s">
        <v>41</v>
      </c>
      <c r="M6270" s="63" t="s">
        <v>243</v>
      </c>
      <c r="N6270" s="63" t="s">
        <v>83</v>
      </c>
      <c r="O6270" s="63" t="s">
        <v>102</v>
      </c>
      <c r="P6270" s="63" t="s">
        <v>46</v>
      </c>
      <c r="Q6270" s="63" t="s">
        <v>100</v>
      </c>
    </row>
    <row r="6271" spans="1:17">
      <c r="A6271" s="63" t="s">
        <v>98</v>
      </c>
      <c r="B6271" s="63" t="s">
        <v>13</v>
      </c>
      <c r="D6271" s="390">
        <v>45444</v>
      </c>
      <c r="E6271" s="63">
        <v>6</v>
      </c>
      <c r="F6271" s="63">
        <v>2024</v>
      </c>
      <c r="G6271" s="391">
        <v>0</v>
      </c>
      <c r="H6271" s="391">
        <v>8.3333333333333329E-2</v>
      </c>
      <c r="I6271" s="391">
        <v>0</v>
      </c>
      <c r="J6271" s="391">
        <v>0</v>
      </c>
      <c r="K6271" s="63" t="s">
        <v>98</v>
      </c>
      <c r="L6271" s="63" t="s">
        <v>41</v>
      </c>
      <c r="M6271" s="63" t="s">
        <v>243</v>
      </c>
      <c r="N6271" s="63" t="s">
        <v>83</v>
      </c>
      <c r="O6271" s="63" t="s">
        <v>102</v>
      </c>
      <c r="P6271" s="63" t="s">
        <v>46</v>
      </c>
      <c r="Q6271" s="63" t="s">
        <v>100</v>
      </c>
    </row>
    <row r="6272" spans="1:17">
      <c r="A6272" s="63" t="s">
        <v>98</v>
      </c>
      <c r="B6272" s="63" t="s">
        <v>13</v>
      </c>
      <c r="D6272" s="390">
        <v>45474</v>
      </c>
      <c r="E6272" s="63">
        <v>7</v>
      </c>
      <c r="F6272" s="63">
        <v>2024</v>
      </c>
      <c r="G6272" s="391">
        <v>0</v>
      </c>
      <c r="H6272" s="391">
        <v>8.3333333333333329E-2</v>
      </c>
      <c r="I6272" s="391">
        <v>0</v>
      </c>
      <c r="J6272" s="391">
        <v>0</v>
      </c>
      <c r="K6272" s="63" t="s">
        <v>98</v>
      </c>
      <c r="L6272" s="63" t="s">
        <v>41</v>
      </c>
      <c r="M6272" s="63" t="s">
        <v>243</v>
      </c>
      <c r="N6272" s="63" t="s">
        <v>83</v>
      </c>
      <c r="O6272" s="63" t="s">
        <v>102</v>
      </c>
      <c r="P6272" s="63" t="s">
        <v>46</v>
      </c>
      <c r="Q6272" s="63" t="s">
        <v>100</v>
      </c>
    </row>
    <row r="6273" spans="1:17">
      <c r="A6273" s="63" t="s">
        <v>98</v>
      </c>
      <c r="B6273" s="63" t="s">
        <v>13</v>
      </c>
      <c r="D6273" s="390">
        <v>45505</v>
      </c>
      <c r="E6273" s="63">
        <v>8</v>
      </c>
      <c r="F6273" s="63">
        <v>2024</v>
      </c>
      <c r="G6273" s="391">
        <v>0</v>
      </c>
      <c r="H6273" s="391">
        <v>8.3333333333333329E-2</v>
      </c>
      <c r="I6273" s="391">
        <v>0</v>
      </c>
      <c r="J6273" s="391">
        <v>0</v>
      </c>
      <c r="K6273" s="63" t="s">
        <v>98</v>
      </c>
      <c r="L6273" s="63" t="s">
        <v>41</v>
      </c>
      <c r="M6273" s="63" t="s">
        <v>243</v>
      </c>
      <c r="N6273" s="63" t="s">
        <v>83</v>
      </c>
      <c r="O6273" s="63" t="s">
        <v>102</v>
      </c>
      <c r="P6273" s="63" t="s">
        <v>46</v>
      </c>
      <c r="Q6273" s="63" t="s">
        <v>100</v>
      </c>
    </row>
    <row r="6274" spans="1:17">
      <c r="A6274" s="63" t="s">
        <v>98</v>
      </c>
      <c r="B6274" s="63" t="s">
        <v>13</v>
      </c>
      <c r="D6274" s="390">
        <v>45536</v>
      </c>
      <c r="E6274" s="63">
        <v>9</v>
      </c>
      <c r="F6274" s="63">
        <v>2024</v>
      </c>
      <c r="G6274" s="391">
        <v>0</v>
      </c>
      <c r="H6274" s="391">
        <v>8.3333333333333329E-2</v>
      </c>
      <c r="J6274" s="391">
        <v>0</v>
      </c>
      <c r="K6274" s="63" t="s">
        <v>98</v>
      </c>
      <c r="L6274" s="63" t="s">
        <v>41</v>
      </c>
      <c r="M6274" s="63" t="s">
        <v>243</v>
      </c>
      <c r="N6274" s="63" t="s">
        <v>83</v>
      </c>
      <c r="O6274" s="63" t="s">
        <v>102</v>
      </c>
      <c r="P6274" s="63" t="s">
        <v>46</v>
      </c>
      <c r="Q6274" s="63" t="s">
        <v>100</v>
      </c>
    </row>
    <row r="6275" spans="1:17">
      <c r="A6275" s="63" t="s">
        <v>98</v>
      </c>
      <c r="B6275" s="63" t="s">
        <v>13</v>
      </c>
      <c r="D6275" s="390">
        <v>45566</v>
      </c>
      <c r="E6275" s="63">
        <v>10</v>
      </c>
      <c r="F6275" s="63">
        <v>2024</v>
      </c>
      <c r="G6275" s="391">
        <v>0</v>
      </c>
      <c r="H6275" s="391">
        <v>9.9999999999999992E-2</v>
      </c>
      <c r="J6275" s="391">
        <v>0</v>
      </c>
      <c r="K6275" s="63" t="s">
        <v>98</v>
      </c>
      <c r="L6275" s="63" t="s">
        <v>41</v>
      </c>
      <c r="M6275" s="63" t="s">
        <v>243</v>
      </c>
      <c r="N6275" s="63" t="s">
        <v>83</v>
      </c>
      <c r="O6275" s="63" t="s">
        <v>102</v>
      </c>
      <c r="P6275" s="63" t="s">
        <v>46</v>
      </c>
      <c r="Q6275" s="63" t="s">
        <v>100</v>
      </c>
    </row>
    <row r="6276" spans="1:17">
      <c r="A6276" s="63" t="s">
        <v>98</v>
      </c>
      <c r="B6276" s="63" t="s">
        <v>13</v>
      </c>
      <c r="D6276" s="390">
        <v>45597</v>
      </c>
      <c r="E6276" s="63">
        <v>11</v>
      </c>
      <c r="F6276" s="63">
        <v>2024</v>
      </c>
      <c r="G6276" s="391">
        <v>0</v>
      </c>
      <c r="H6276" s="391">
        <v>9.9999999999999992E-2</v>
      </c>
      <c r="J6276" s="391">
        <v>0</v>
      </c>
      <c r="K6276" s="63" t="s">
        <v>98</v>
      </c>
      <c r="L6276" s="63" t="s">
        <v>41</v>
      </c>
      <c r="M6276" s="63" t="s">
        <v>243</v>
      </c>
      <c r="N6276" s="63" t="s">
        <v>83</v>
      </c>
      <c r="O6276" s="63" t="s">
        <v>102</v>
      </c>
      <c r="P6276" s="63" t="s">
        <v>46</v>
      </c>
      <c r="Q6276" s="63" t="s">
        <v>100</v>
      </c>
    </row>
    <row r="6277" spans="1:17">
      <c r="A6277" s="63" t="s">
        <v>98</v>
      </c>
      <c r="B6277" s="63" t="s">
        <v>13</v>
      </c>
      <c r="D6277" s="390">
        <v>45627</v>
      </c>
      <c r="E6277" s="63">
        <v>12</v>
      </c>
      <c r="F6277" s="63">
        <v>2024</v>
      </c>
      <c r="G6277" s="391">
        <v>0</v>
      </c>
      <c r="H6277" s="391">
        <v>9.9999999999999992E-2</v>
      </c>
      <c r="J6277" s="391">
        <v>0</v>
      </c>
      <c r="K6277" s="63" t="s">
        <v>98</v>
      </c>
      <c r="L6277" s="63" t="s">
        <v>41</v>
      </c>
      <c r="M6277" s="63" t="s">
        <v>243</v>
      </c>
      <c r="N6277" s="63" t="s">
        <v>83</v>
      </c>
      <c r="O6277" s="63" t="s">
        <v>102</v>
      </c>
      <c r="P6277" s="63" t="s">
        <v>46</v>
      </c>
      <c r="Q6277" s="63" t="s">
        <v>100</v>
      </c>
    </row>
    <row r="6278" spans="1:17">
      <c r="A6278" s="63" t="s">
        <v>98</v>
      </c>
      <c r="B6278" s="63" t="s">
        <v>14</v>
      </c>
      <c r="D6278" s="390">
        <v>45292</v>
      </c>
      <c r="E6278" s="63">
        <v>1</v>
      </c>
      <c r="F6278" s="63">
        <v>2024</v>
      </c>
      <c r="G6278" s="391">
        <v>0</v>
      </c>
      <c r="H6278" s="391">
        <v>3.4872367136281217E-2</v>
      </c>
      <c r="I6278" s="391">
        <v>0</v>
      </c>
      <c r="J6278" s="391">
        <v>0</v>
      </c>
      <c r="K6278" s="63" t="s">
        <v>98</v>
      </c>
      <c r="L6278" s="63" t="s">
        <v>41</v>
      </c>
      <c r="M6278" s="63" t="s">
        <v>243</v>
      </c>
      <c r="N6278" s="63" t="s">
        <v>83</v>
      </c>
      <c r="O6278" s="63" t="s">
        <v>102</v>
      </c>
      <c r="P6278" s="63" t="s">
        <v>46</v>
      </c>
      <c r="Q6278" s="63" t="s">
        <v>100</v>
      </c>
    </row>
    <row r="6279" spans="1:17">
      <c r="A6279" s="63" t="s">
        <v>98</v>
      </c>
      <c r="B6279" s="63" t="s">
        <v>14</v>
      </c>
      <c r="D6279" s="390">
        <v>45323</v>
      </c>
      <c r="E6279" s="63">
        <v>2</v>
      </c>
      <c r="F6279" s="63">
        <v>2024</v>
      </c>
      <c r="G6279" s="391">
        <v>0</v>
      </c>
      <c r="H6279" s="391">
        <v>8.2577765378713919E-2</v>
      </c>
      <c r="I6279" s="391">
        <v>0</v>
      </c>
      <c r="J6279" s="391">
        <v>0</v>
      </c>
      <c r="K6279" s="63" t="s">
        <v>98</v>
      </c>
      <c r="L6279" s="63" t="s">
        <v>41</v>
      </c>
      <c r="M6279" s="63" t="s">
        <v>243</v>
      </c>
      <c r="N6279" s="63" t="s">
        <v>83</v>
      </c>
      <c r="O6279" s="63" t="s">
        <v>102</v>
      </c>
      <c r="P6279" s="63" t="s">
        <v>46</v>
      </c>
      <c r="Q6279" s="63" t="s">
        <v>100</v>
      </c>
    </row>
    <row r="6280" spans="1:17">
      <c r="A6280" s="63" t="s">
        <v>98</v>
      </c>
      <c r="B6280" s="63" t="s">
        <v>14</v>
      </c>
      <c r="D6280" s="390">
        <v>45352</v>
      </c>
      <c r="E6280" s="63">
        <v>3</v>
      </c>
      <c r="F6280" s="63">
        <v>2024</v>
      </c>
      <c r="G6280" s="391">
        <v>0</v>
      </c>
      <c r="H6280" s="391">
        <v>8.2577765378713919E-2</v>
      </c>
      <c r="I6280" s="391">
        <v>0</v>
      </c>
      <c r="J6280" s="391">
        <v>0</v>
      </c>
      <c r="K6280" s="63" t="s">
        <v>98</v>
      </c>
      <c r="L6280" s="63" t="s">
        <v>41</v>
      </c>
      <c r="M6280" s="63" t="s">
        <v>243</v>
      </c>
      <c r="N6280" s="63" t="s">
        <v>83</v>
      </c>
      <c r="O6280" s="63" t="s">
        <v>102</v>
      </c>
      <c r="P6280" s="63" t="s">
        <v>46</v>
      </c>
      <c r="Q6280" s="63" t="s">
        <v>100</v>
      </c>
    </row>
    <row r="6281" spans="1:17">
      <c r="A6281" s="63" t="s">
        <v>98</v>
      </c>
      <c r="B6281" s="63" t="s">
        <v>14</v>
      </c>
      <c r="D6281" s="390">
        <v>45383</v>
      </c>
      <c r="E6281" s="63">
        <v>4</v>
      </c>
      <c r="F6281" s="63">
        <v>2024</v>
      </c>
      <c r="G6281" s="391">
        <v>0</v>
      </c>
      <c r="H6281" s="391">
        <v>8.3333333333333329E-2</v>
      </c>
      <c r="I6281" s="391">
        <v>0</v>
      </c>
      <c r="J6281" s="391">
        <v>0</v>
      </c>
      <c r="K6281" s="63" t="s">
        <v>98</v>
      </c>
      <c r="L6281" s="63" t="s">
        <v>41</v>
      </c>
      <c r="M6281" s="63" t="s">
        <v>243</v>
      </c>
      <c r="N6281" s="63" t="s">
        <v>83</v>
      </c>
      <c r="O6281" s="63" t="s">
        <v>102</v>
      </c>
      <c r="P6281" s="63" t="s">
        <v>46</v>
      </c>
      <c r="Q6281" s="63" t="s">
        <v>100</v>
      </c>
    </row>
    <row r="6282" spans="1:17">
      <c r="A6282" s="63" t="s">
        <v>98</v>
      </c>
      <c r="B6282" s="63" t="s">
        <v>14</v>
      </c>
      <c r="D6282" s="390">
        <v>45413</v>
      </c>
      <c r="E6282" s="63">
        <v>5</v>
      </c>
      <c r="F6282" s="63">
        <v>2024</v>
      </c>
      <c r="G6282" s="391">
        <v>0</v>
      </c>
      <c r="H6282" s="391">
        <v>8.3333333333333329E-2</v>
      </c>
      <c r="I6282" s="391">
        <v>0</v>
      </c>
      <c r="J6282" s="391">
        <v>0</v>
      </c>
      <c r="K6282" s="63" t="s">
        <v>98</v>
      </c>
      <c r="L6282" s="63" t="s">
        <v>41</v>
      </c>
      <c r="M6282" s="63" t="s">
        <v>243</v>
      </c>
      <c r="N6282" s="63" t="s">
        <v>83</v>
      </c>
      <c r="O6282" s="63" t="s">
        <v>102</v>
      </c>
      <c r="P6282" s="63" t="s">
        <v>46</v>
      </c>
      <c r="Q6282" s="63" t="s">
        <v>100</v>
      </c>
    </row>
    <row r="6283" spans="1:17">
      <c r="A6283" s="63" t="s">
        <v>98</v>
      </c>
      <c r="B6283" s="63" t="s">
        <v>14</v>
      </c>
      <c r="D6283" s="390">
        <v>45444</v>
      </c>
      <c r="E6283" s="63">
        <v>6</v>
      </c>
      <c r="F6283" s="63">
        <v>2024</v>
      </c>
      <c r="G6283" s="391">
        <v>0</v>
      </c>
      <c r="H6283" s="391">
        <v>8.3333333333333329E-2</v>
      </c>
      <c r="I6283" s="391">
        <v>0</v>
      </c>
      <c r="J6283" s="391">
        <v>0</v>
      </c>
      <c r="K6283" s="63" t="s">
        <v>98</v>
      </c>
      <c r="L6283" s="63" t="s">
        <v>41</v>
      </c>
      <c r="M6283" s="63" t="s">
        <v>243</v>
      </c>
      <c r="N6283" s="63" t="s">
        <v>83</v>
      </c>
      <c r="O6283" s="63" t="s">
        <v>102</v>
      </c>
      <c r="P6283" s="63" t="s">
        <v>46</v>
      </c>
      <c r="Q6283" s="63" t="s">
        <v>100</v>
      </c>
    </row>
    <row r="6284" spans="1:17">
      <c r="A6284" s="63" t="s">
        <v>98</v>
      </c>
      <c r="B6284" s="63" t="s">
        <v>14</v>
      </c>
      <c r="D6284" s="390">
        <v>45474</v>
      </c>
      <c r="E6284" s="63">
        <v>7</v>
      </c>
      <c r="F6284" s="63">
        <v>2024</v>
      </c>
      <c r="G6284" s="391">
        <v>0</v>
      </c>
      <c r="H6284" s="391">
        <v>8.3333333333333329E-2</v>
      </c>
      <c r="I6284" s="391">
        <v>0</v>
      </c>
      <c r="J6284" s="391">
        <v>0</v>
      </c>
      <c r="K6284" s="63" t="s">
        <v>98</v>
      </c>
      <c r="L6284" s="63" t="s">
        <v>41</v>
      </c>
      <c r="M6284" s="63" t="s">
        <v>243</v>
      </c>
      <c r="N6284" s="63" t="s">
        <v>83</v>
      </c>
      <c r="O6284" s="63" t="s">
        <v>102</v>
      </c>
      <c r="P6284" s="63" t="s">
        <v>46</v>
      </c>
      <c r="Q6284" s="63" t="s">
        <v>100</v>
      </c>
    </row>
    <row r="6285" spans="1:17">
      <c r="A6285" s="63" t="s">
        <v>98</v>
      </c>
      <c r="B6285" s="63" t="s">
        <v>14</v>
      </c>
      <c r="D6285" s="390">
        <v>45505</v>
      </c>
      <c r="E6285" s="63">
        <v>8</v>
      </c>
      <c r="F6285" s="63">
        <v>2024</v>
      </c>
      <c r="G6285" s="391">
        <v>0</v>
      </c>
      <c r="H6285" s="391">
        <v>8.3333333333333329E-2</v>
      </c>
      <c r="I6285" s="391">
        <v>0</v>
      </c>
      <c r="J6285" s="391">
        <v>0</v>
      </c>
      <c r="K6285" s="63" t="s">
        <v>98</v>
      </c>
      <c r="L6285" s="63" t="s">
        <v>41</v>
      </c>
      <c r="M6285" s="63" t="s">
        <v>243</v>
      </c>
      <c r="N6285" s="63" t="s">
        <v>83</v>
      </c>
      <c r="O6285" s="63" t="s">
        <v>102</v>
      </c>
      <c r="P6285" s="63" t="s">
        <v>46</v>
      </c>
      <c r="Q6285" s="63" t="s">
        <v>100</v>
      </c>
    </row>
    <row r="6286" spans="1:17">
      <c r="A6286" s="63" t="s">
        <v>98</v>
      </c>
      <c r="B6286" s="63" t="s">
        <v>14</v>
      </c>
      <c r="D6286" s="390">
        <v>45536</v>
      </c>
      <c r="E6286" s="63">
        <v>9</v>
      </c>
      <c r="F6286" s="63">
        <v>2024</v>
      </c>
      <c r="G6286" s="391">
        <v>0</v>
      </c>
      <c r="H6286" s="391">
        <v>8.3333333333333329E-2</v>
      </c>
      <c r="J6286" s="391">
        <v>0</v>
      </c>
      <c r="K6286" s="63" t="s">
        <v>98</v>
      </c>
      <c r="L6286" s="63" t="s">
        <v>41</v>
      </c>
      <c r="M6286" s="63" t="s">
        <v>243</v>
      </c>
      <c r="N6286" s="63" t="s">
        <v>83</v>
      </c>
      <c r="O6286" s="63" t="s">
        <v>102</v>
      </c>
      <c r="P6286" s="63" t="s">
        <v>46</v>
      </c>
      <c r="Q6286" s="63" t="s">
        <v>100</v>
      </c>
    </row>
    <row r="6287" spans="1:17">
      <c r="A6287" s="63" t="s">
        <v>98</v>
      </c>
      <c r="B6287" s="63" t="s">
        <v>14</v>
      </c>
      <c r="D6287" s="390">
        <v>45566</v>
      </c>
      <c r="E6287" s="63">
        <v>10</v>
      </c>
      <c r="F6287" s="63">
        <v>2024</v>
      </c>
      <c r="G6287" s="391">
        <v>0</v>
      </c>
      <c r="H6287" s="391">
        <v>9.9999999999999992E-2</v>
      </c>
      <c r="J6287" s="391">
        <v>0</v>
      </c>
      <c r="K6287" s="63" t="s">
        <v>98</v>
      </c>
      <c r="L6287" s="63" t="s">
        <v>41</v>
      </c>
      <c r="M6287" s="63" t="s">
        <v>243</v>
      </c>
      <c r="N6287" s="63" t="s">
        <v>83</v>
      </c>
      <c r="O6287" s="63" t="s">
        <v>102</v>
      </c>
      <c r="P6287" s="63" t="s">
        <v>46</v>
      </c>
      <c r="Q6287" s="63" t="s">
        <v>100</v>
      </c>
    </row>
    <row r="6288" spans="1:17">
      <c r="A6288" s="63" t="s">
        <v>98</v>
      </c>
      <c r="B6288" s="63" t="s">
        <v>14</v>
      </c>
      <c r="D6288" s="390">
        <v>45597</v>
      </c>
      <c r="E6288" s="63">
        <v>11</v>
      </c>
      <c r="F6288" s="63">
        <v>2024</v>
      </c>
      <c r="G6288" s="391">
        <v>0</v>
      </c>
      <c r="H6288" s="391">
        <v>9.9999999999999992E-2</v>
      </c>
      <c r="J6288" s="391">
        <v>0</v>
      </c>
      <c r="K6288" s="63" t="s">
        <v>98</v>
      </c>
      <c r="L6288" s="63" t="s">
        <v>41</v>
      </c>
      <c r="M6288" s="63" t="s">
        <v>243</v>
      </c>
      <c r="N6288" s="63" t="s">
        <v>83</v>
      </c>
      <c r="O6288" s="63" t="s">
        <v>102</v>
      </c>
      <c r="P6288" s="63" t="s">
        <v>46</v>
      </c>
      <c r="Q6288" s="63" t="s">
        <v>100</v>
      </c>
    </row>
    <row r="6289" spans="1:17">
      <c r="A6289" s="63" t="s">
        <v>98</v>
      </c>
      <c r="B6289" s="63" t="s">
        <v>14</v>
      </c>
      <c r="D6289" s="390">
        <v>45627</v>
      </c>
      <c r="E6289" s="63">
        <v>12</v>
      </c>
      <c r="F6289" s="63">
        <v>2024</v>
      </c>
      <c r="G6289" s="391">
        <v>0</v>
      </c>
      <c r="H6289" s="391">
        <v>9.9999999999999992E-2</v>
      </c>
      <c r="J6289" s="391">
        <v>0</v>
      </c>
      <c r="K6289" s="63" t="s">
        <v>98</v>
      </c>
      <c r="L6289" s="63" t="s">
        <v>41</v>
      </c>
      <c r="M6289" s="63" t="s">
        <v>243</v>
      </c>
      <c r="N6289" s="63" t="s">
        <v>83</v>
      </c>
      <c r="O6289" s="63" t="s">
        <v>102</v>
      </c>
      <c r="P6289" s="63" t="s">
        <v>46</v>
      </c>
      <c r="Q6289" s="63" t="s">
        <v>100</v>
      </c>
    </row>
    <row r="6290" spans="1:17">
      <c r="A6290" s="63" t="s">
        <v>353</v>
      </c>
      <c r="B6290" s="63" t="s">
        <v>7</v>
      </c>
      <c r="D6290" s="390">
        <v>45292</v>
      </c>
      <c r="E6290" s="63">
        <v>1</v>
      </c>
      <c r="F6290" s="63">
        <v>2024</v>
      </c>
      <c r="G6290" s="391">
        <v>96.673405858888032</v>
      </c>
      <c r="H6290" s="391">
        <v>3.4872367136281217E-2</v>
      </c>
      <c r="I6290" s="391">
        <v>3.3712305014258632</v>
      </c>
      <c r="J6290" s="391">
        <v>81.965212958888046</v>
      </c>
      <c r="K6290" s="63" t="s">
        <v>353</v>
      </c>
      <c r="L6290" s="63" t="s">
        <v>41</v>
      </c>
      <c r="M6290" s="63" t="s">
        <v>243</v>
      </c>
      <c r="N6290" s="63" t="s">
        <v>83</v>
      </c>
      <c r="O6290" s="63" t="s">
        <v>102</v>
      </c>
      <c r="P6290" s="63" t="s">
        <v>46</v>
      </c>
      <c r="Q6290" s="63" t="s">
        <v>412</v>
      </c>
    </row>
    <row r="6291" spans="1:17">
      <c r="A6291" s="63" t="s">
        <v>353</v>
      </c>
      <c r="B6291" s="63" t="s">
        <v>7</v>
      </c>
      <c r="D6291" s="390">
        <v>45323</v>
      </c>
      <c r="E6291" s="63">
        <v>2</v>
      </c>
      <c r="F6291" s="63">
        <v>2024</v>
      </c>
      <c r="G6291" s="391">
        <v>96.673405858888032</v>
      </c>
      <c r="H6291" s="391">
        <v>8.2577765378713919E-2</v>
      </c>
      <c r="I6291" s="391">
        <v>7.983073827376443</v>
      </c>
      <c r="J6291" s="391">
        <v>0</v>
      </c>
      <c r="K6291" s="63" t="s">
        <v>353</v>
      </c>
      <c r="L6291" s="63" t="s">
        <v>41</v>
      </c>
      <c r="M6291" s="63" t="s">
        <v>243</v>
      </c>
      <c r="N6291" s="63" t="s">
        <v>83</v>
      </c>
      <c r="O6291" s="63" t="s">
        <v>102</v>
      </c>
      <c r="P6291" s="63" t="s">
        <v>46</v>
      </c>
      <c r="Q6291" s="63" t="s">
        <v>412</v>
      </c>
    </row>
    <row r="6292" spans="1:17">
      <c r="A6292" s="63" t="s">
        <v>353</v>
      </c>
      <c r="B6292" s="63" t="s">
        <v>7</v>
      </c>
      <c r="D6292" s="390">
        <v>45352</v>
      </c>
      <c r="E6292" s="63">
        <v>3</v>
      </c>
      <c r="F6292" s="63">
        <v>2024</v>
      </c>
      <c r="G6292" s="391">
        <v>96.673405858888032</v>
      </c>
      <c r="H6292" s="391">
        <v>8.2577765378713919E-2</v>
      </c>
      <c r="I6292" s="391">
        <v>7.983073827376443</v>
      </c>
      <c r="J6292" s="391">
        <v>55.112726590823016</v>
      </c>
      <c r="K6292" s="63" t="s">
        <v>353</v>
      </c>
      <c r="L6292" s="63" t="s">
        <v>41</v>
      </c>
      <c r="M6292" s="63" t="s">
        <v>243</v>
      </c>
      <c r="N6292" s="63" t="s">
        <v>83</v>
      </c>
      <c r="O6292" s="63" t="s">
        <v>102</v>
      </c>
      <c r="P6292" s="63" t="s">
        <v>46</v>
      </c>
      <c r="Q6292" s="63" t="s">
        <v>412</v>
      </c>
    </row>
    <row r="6293" spans="1:17">
      <c r="A6293" s="63" t="s">
        <v>353</v>
      </c>
      <c r="B6293" s="63" t="s">
        <v>7</v>
      </c>
      <c r="D6293" s="390">
        <v>45383</v>
      </c>
      <c r="E6293" s="63">
        <v>4</v>
      </c>
      <c r="F6293" s="63">
        <v>2024</v>
      </c>
      <c r="G6293" s="391">
        <v>96.673405858888032</v>
      </c>
      <c r="H6293" s="391">
        <v>8.3333333333333329E-2</v>
      </c>
      <c r="I6293" s="391">
        <v>8.0561171549073354</v>
      </c>
      <c r="J6293" s="391">
        <v>32.637520800000004</v>
      </c>
      <c r="K6293" s="63" t="s">
        <v>353</v>
      </c>
      <c r="L6293" s="63" t="s">
        <v>41</v>
      </c>
      <c r="M6293" s="63" t="s">
        <v>243</v>
      </c>
      <c r="N6293" s="63" t="s">
        <v>83</v>
      </c>
      <c r="O6293" s="63" t="s">
        <v>102</v>
      </c>
      <c r="P6293" s="63" t="s">
        <v>46</v>
      </c>
      <c r="Q6293" s="63" t="s">
        <v>412</v>
      </c>
    </row>
    <row r="6294" spans="1:17">
      <c r="A6294" s="63" t="s">
        <v>353</v>
      </c>
      <c r="B6294" s="63" t="s">
        <v>7</v>
      </c>
      <c r="D6294" s="390">
        <v>45413</v>
      </c>
      <c r="E6294" s="63">
        <v>5</v>
      </c>
      <c r="F6294" s="63">
        <v>2024</v>
      </c>
      <c r="G6294" s="391">
        <v>96.673405858888032</v>
      </c>
      <c r="H6294" s="391">
        <v>8.3333333333333329E-2</v>
      </c>
      <c r="I6294" s="391">
        <v>8.0561171549073354</v>
      </c>
      <c r="J6294" s="391">
        <v>19.62692000000002</v>
      </c>
      <c r="K6294" s="63" t="s">
        <v>353</v>
      </c>
      <c r="L6294" s="63" t="s">
        <v>41</v>
      </c>
      <c r="M6294" s="63" t="s">
        <v>243</v>
      </c>
      <c r="N6294" s="63" t="s">
        <v>83</v>
      </c>
      <c r="O6294" s="63" t="s">
        <v>102</v>
      </c>
      <c r="P6294" s="63" t="s">
        <v>46</v>
      </c>
      <c r="Q6294" s="63" t="s">
        <v>412</v>
      </c>
    </row>
    <row r="6295" spans="1:17">
      <c r="A6295" s="63" t="s">
        <v>353</v>
      </c>
      <c r="B6295" s="63" t="s">
        <v>7</v>
      </c>
      <c r="D6295" s="390">
        <v>45444</v>
      </c>
      <c r="E6295" s="63">
        <v>6</v>
      </c>
      <c r="F6295" s="63">
        <v>2024</v>
      </c>
      <c r="G6295" s="391">
        <v>96.673405858888032</v>
      </c>
      <c r="H6295" s="391">
        <v>8.3333333333333329E-2</v>
      </c>
      <c r="I6295" s="391">
        <v>8.0561171549073354</v>
      </c>
      <c r="J6295" s="391">
        <v>43.914729900000005</v>
      </c>
      <c r="K6295" s="63" t="s">
        <v>353</v>
      </c>
      <c r="L6295" s="63" t="s">
        <v>41</v>
      </c>
      <c r="M6295" s="63" t="s">
        <v>243</v>
      </c>
      <c r="N6295" s="63" t="s">
        <v>83</v>
      </c>
      <c r="O6295" s="63" t="s">
        <v>102</v>
      </c>
      <c r="P6295" s="63" t="s">
        <v>46</v>
      </c>
      <c r="Q6295" s="63" t="s">
        <v>412</v>
      </c>
    </row>
    <row r="6296" spans="1:17">
      <c r="A6296" s="63" t="s">
        <v>353</v>
      </c>
      <c r="B6296" s="63" t="s">
        <v>7</v>
      </c>
      <c r="D6296" s="390">
        <v>45474</v>
      </c>
      <c r="E6296" s="63">
        <v>7</v>
      </c>
      <c r="F6296" s="63">
        <v>2024</v>
      </c>
      <c r="G6296" s="391">
        <v>96.673405858888032</v>
      </c>
      <c r="H6296" s="391">
        <v>8.3333333333333329E-2</v>
      </c>
      <c r="I6296" s="391">
        <v>8.0561171549073354</v>
      </c>
      <c r="J6296" s="391">
        <v>17.904462599999999</v>
      </c>
      <c r="K6296" s="63" t="s">
        <v>353</v>
      </c>
      <c r="L6296" s="63" t="s">
        <v>41</v>
      </c>
      <c r="M6296" s="63" t="s">
        <v>243</v>
      </c>
      <c r="N6296" s="63" t="s">
        <v>83</v>
      </c>
      <c r="O6296" s="63" t="s">
        <v>102</v>
      </c>
      <c r="P6296" s="63" t="s">
        <v>46</v>
      </c>
      <c r="Q6296" s="63" t="s">
        <v>412</v>
      </c>
    </row>
    <row r="6297" spans="1:17">
      <c r="A6297" s="63" t="s">
        <v>353</v>
      </c>
      <c r="B6297" s="63" t="s">
        <v>7</v>
      </c>
      <c r="D6297" s="390">
        <v>45505</v>
      </c>
      <c r="E6297" s="63">
        <v>8</v>
      </c>
      <c r="F6297" s="63">
        <v>2024</v>
      </c>
      <c r="G6297" s="391">
        <v>96.673405858888032</v>
      </c>
      <c r="H6297" s="391">
        <v>8.3333333333333329E-2</v>
      </c>
      <c r="I6297" s="391">
        <v>8.0561171549073354</v>
      </c>
      <c r="J6297" s="391">
        <v>55.299575000000004</v>
      </c>
      <c r="K6297" s="63" t="s">
        <v>353</v>
      </c>
      <c r="L6297" s="63" t="s">
        <v>41</v>
      </c>
      <c r="M6297" s="63" t="s">
        <v>243</v>
      </c>
      <c r="N6297" s="63" t="s">
        <v>83</v>
      </c>
      <c r="O6297" s="63" t="s">
        <v>102</v>
      </c>
      <c r="P6297" s="63" t="s">
        <v>46</v>
      </c>
      <c r="Q6297" s="63" t="s">
        <v>412</v>
      </c>
    </row>
    <row r="6298" spans="1:17">
      <c r="A6298" s="63" t="s">
        <v>353</v>
      </c>
      <c r="B6298" s="63" t="s">
        <v>7</v>
      </c>
      <c r="D6298" s="390">
        <v>45536</v>
      </c>
      <c r="E6298" s="63">
        <v>9</v>
      </c>
      <c r="F6298" s="63">
        <v>2024</v>
      </c>
      <c r="G6298" s="391">
        <v>96.673405858888032</v>
      </c>
      <c r="H6298" s="391">
        <v>8.3333333333333329E-2</v>
      </c>
      <c r="J6298" s="391">
        <v>14.16</v>
      </c>
      <c r="K6298" s="63" t="s">
        <v>353</v>
      </c>
      <c r="L6298" s="63" t="s">
        <v>41</v>
      </c>
      <c r="M6298" s="63" t="s">
        <v>243</v>
      </c>
      <c r="N6298" s="63" t="s">
        <v>83</v>
      </c>
      <c r="O6298" s="63" t="s">
        <v>102</v>
      </c>
      <c r="P6298" s="63" t="s">
        <v>46</v>
      </c>
      <c r="Q6298" s="63" t="s">
        <v>412</v>
      </c>
    </row>
    <row r="6299" spans="1:17">
      <c r="A6299" s="63" t="s">
        <v>353</v>
      </c>
      <c r="B6299" s="63" t="s">
        <v>7</v>
      </c>
      <c r="D6299" s="390">
        <v>45566</v>
      </c>
      <c r="E6299" s="63">
        <v>10</v>
      </c>
      <c r="F6299" s="63">
        <v>2024</v>
      </c>
      <c r="G6299" s="391">
        <v>96.673405858888032</v>
      </c>
      <c r="H6299" s="391">
        <v>9.9999999999999992E-2</v>
      </c>
      <c r="J6299" s="391">
        <v>0</v>
      </c>
      <c r="K6299" s="63" t="s">
        <v>353</v>
      </c>
      <c r="L6299" s="63" t="s">
        <v>41</v>
      </c>
      <c r="M6299" s="63" t="s">
        <v>243</v>
      </c>
      <c r="N6299" s="63" t="s">
        <v>83</v>
      </c>
      <c r="O6299" s="63" t="s">
        <v>102</v>
      </c>
      <c r="P6299" s="63" t="s">
        <v>46</v>
      </c>
      <c r="Q6299" s="63" t="s">
        <v>412</v>
      </c>
    </row>
    <row r="6300" spans="1:17">
      <c r="A6300" s="63" t="s">
        <v>353</v>
      </c>
      <c r="B6300" s="63" t="s">
        <v>7</v>
      </c>
      <c r="D6300" s="390">
        <v>45597</v>
      </c>
      <c r="E6300" s="63">
        <v>11</v>
      </c>
      <c r="F6300" s="63">
        <v>2024</v>
      </c>
      <c r="G6300" s="391">
        <v>96.673405858888032</v>
      </c>
      <c r="H6300" s="391">
        <v>9.9999999999999992E-2</v>
      </c>
      <c r="J6300" s="391">
        <v>0</v>
      </c>
      <c r="K6300" s="63" t="s">
        <v>353</v>
      </c>
      <c r="L6300" s="63" t="s">
        <v>41</v>
      </c>
      <c r="M6300" s="63" t="s">
        <v>243</v>
      </c>
      <c r="N6300" s="63" t="s">
        <v>83</v>
      </c>
      <c r="O6300" s="63" t="s">
        <v>102</v>
      </c>
      <c r="P6300" s="63" t="s">
        <v>46</v>
      </c>
      <c r="Q6300" s="63" t="s">
        <v>412</v>
      </c>
    </row>
    <row r="6301" spans="1:17">
      <c r="A6301" s="63" t="s">
        <v>353</v>
      </c>
      <c r="B6301" s="63" t="s">
        <v>7</v>
      </c>
      <c r="D6301" s="390">
        <v>45627</v>
      </c>
      <c r="E6301" s="63">
        <v>12</v>
      </c>
      <c r="F6301" s="63">
        <v>2024</v>
      </c>
      <c r="G6301" s="391">
        <v>96.673405858888032</v>
      </c>
      <c r="H6301" s="391">
        <v>9.9999999999999992E-2</v>
      </c>
      <c r="J6301" s="391">
        <v>0</v>
      </c>
      <c r="K6301" s="63" t="s">
        <v>353</v>
      </c>
      <c r="L6301" s="63" t="s">
        <v>41</v>
      </c>
      <c r="M6301" s="63" t="s">
        <v>243</v>
      </c>
      <c r="N6301" s="63" t="s">
        <v>83</v>
      </c>
      <c r="O6301" s="63" t="s">
        <v>102</v>
      </c>
      <c r="P6301" s="63" t="s">
        <v>46</v>
      </c>
      <c r="Q6301" s="63" t="s">
        <v>412</v>
      </c>
    </row>
    <row r="6302" spans="1:17">
      <c r="A6302" s="63" t="s">
        <v>353</v>
      </c>
      <c r="B6302" s="63" t="s">
        <v>8</v>
      </c>
      <c r="D6302" s="390">
        <v>45292</v>
      </c>
      <c r="E6302" s="63">
        <v>1</v>
      </c>
      <c r="F6302" s="63">
        <v>2024</v>
      </c>
      <c r="G6302" s="391">
        <v>17.78</v>
      </c>
      <c r="H6302" s="391">
        <v>3.4872367136281217E-2</v>
      </c>
      <c r="I6302" s="391">
        <v>0.62003068768308012</v>
      </c>
      <c r="J6302" s="391">
        <v>0</v>
      </c>
      <c r="K6302" s="63" t="s">
        <v>353</v>
      </c>
      <c r="L6302" s="63" t="s">
        <v>41</v>
      </c>
      <c r="M6302" s="63" t="s">
        <v>243</v>
      </c>
      <c r="N6302" s="63" t="s">
        <v>83</v>
      </c>
      <c r="O6302" s="63" t="s">
        <v>102</v>
      </c>
      <c r="P6302" s="63" t="s">
        <v>46</v>
      </c>
      <c r="Q6302" s="63" t="s">
        <v>412</v>
      </c>
    </row>
    <row r="6303" spans="1:17">
      <c r="A6303" s="63" t="s">
        <v>353</v>
      </c>
      <c r="B6303" s="63" t="s">
        <v>8</v>
      </c>
      <c r="D6303" s="390">
        <v>45323</v>
      </c>
      <c r="E6303" s="63">
        <v>2</v>
      </c>
      <c r="F6303" s="63">
        <v>2024</v>
      </c>
      <c r="G6303" s="391">
        <v>17.78</v>
      </c>
      <c r="H6303" s="391">
        <v>8.2577765378713919E-2</v>
      </c>
      <c r="I6303" s="391">
        <v>1.4682326684335336</v>
      </c>
      <c r="J6303" s="391">
        <v>0</v>
      </c>
      <c r="K6303" s="63" t="s">
        <v>353</v>
      </c>
      <c r="L6303" s="63" t="s">
        <v>41</v>
      </c>
      <c r="M6303" s="63" t="s">
        <v>243</v>
      </c>
      <c r="N6303" s="63" t="s">
        <v>83</v>
      </c>
      <c r="O6303" s="63" t="s">
        <v>102</v>
      </c>
      <c r="P6303" s="63" t="s">
        <v>46</v>
      </c>
      <c r="Q6303" s="63" t="s">
        <v>412</v>
      </c>
    </row>
    <row r="6304" spans="1:17">
      <c r="A6304" s="63" t="s">
        <v>353</v>
      </c>
      <c r="B6304" s="63" t="s">
        <v>8</v>
      </c>
      <c r="D6304" s="390">
        <v>45352</v>
      </c>
      <c r="E6304" s="63">
        <v>3</v>
      </c>
      <c r="F6304" s="63">
        <v>2024</v>
      </c>
      <c r="G6304" s="391">
        <v>17.78</v>
      </c>
      <c r="H6304" s="391">
        <v>8.2577765378713919E-2</v>
      </c>
      <c r="I6304" s="391">
        <v>1.4682326684335336</v>
      </c>
      <c r="J6304" s="391">
        <v>0</v>
      </c>
      <c r="K6304" s="63" t="s">
        <v>353</v>
      </c>
      <c r="L6304" s="63" t="s">
        <v>41</v>
      </c>
      <c r="M6304" s="63" t="s">
        <v>243</v>
      </c>
      <c r="N6304" s="63" t="s">
        <v>83</v>
      </c>
      <c r="O6304" s="63" t="s">
        <v>102</v>
      </c>
      <c r="P6304" s="63" t="s">
        <v>46</v>
      </c>
      <c r="Q6304" s="63" t="s">
        <v>412</v>
      </c>
    </row>
    <row r="6305" spans="1:17">
      <c r="A6305" s="63" t="s">
        <v>353</v>
      </c>
      <c r="B6305" s="63" t="s">
        <v>8</v>
      </c>
      <c r="D6305" s="390">
        <v>45383</v>
      </c>
      <c r="E6305" s="63">
        <v>4</v>
      </c>
      <c r="F6305" s="63">
        <v>2024</v>
      </c>
      <c r="G6305" s="391">
        <v>17.78</v>
      </c>
      <c r="H6305" s="391">
        <v>8.3333333333333329E-2</v>
      </c>
      <c r="I6305" s="391">
        <v>1.4816666666666667</v>
      </c>
      <c r="J6305" s="391">
        <v>0</v>
      </c>
      <c r="K6305" s="63" t="s">
        <v>353</v>
      </c>
      <c r="L6305" s="63" t="s">
        <v>41</v>
      </c>
      <c r="M6305" s="63" t="s">
        <v>243</v>
      </c>
      <c r="N6305" s="63" t="s">
        <v>83</v>
      </c>
      <c r="O6305" s="63" t="s">
        <v>102</v>
      </c>
      <c r="P6305" s="63" t="s">
        <v>46</v>
      </c>
      <c r="Q6305" s="63" t="s">
        <v>412</v>
      </c>
    </row>
    <row r="6306" spans="1:17">
      <c r="A6306" s="63" t="s">
        <v>353</v>
      </c>
      <c r="B6306" s="63" t="s">
        <v>8</v>
      </c>
      <c r="D6306" s="390">
        <v>45413</v>
      </c>
      <c r="E6306" s="63">
        <v>5</v>
      </c>
      <c r="F6306" s="63">
        <v>2024</v>
      </c>
      <c r="G6306" s="391">
        <v>17.78</v>
      </c>
      <c r="H6306" s="391">
        <v>8.3333333333333329E-2</v>
      </c>
      <c r="I6306" s="391">
        <v>1.4816666666666667</v>
      </c>
      <c r="J6306" s="391">
        <v>0</v>
      </c>
      <c r="K6306" s="63" t="s">
        <v>353</v>
      </c>
      <c r="L6306" s="63" t="s">
        <v>41</v>
      </c>
      <c r="M6306" s="63" t="s">
        <v>243</v>
      </c>
      <c r="N6306" s="63" t="s">
        <v>83</v>
      </c>
      <c r="O6306" s="63" t="s">
        <v>102</v>
      </c>
      <c r="P6306" s="63" t="s">
        <v>46</v>
      </c>
      <c r="Q6306" s="63" t="s">
        <v>412</v>
      </c>
    </row>
    <row r="6307" spans="1:17">
      <c r="A6307" s="63" t="s">
        <v>353</v>
      </c>
      <c r="B6307" s="63" t="s">
        <v>8</v>
      </c>
      <c r="D6307" s="390">
        <v>45444</v>
      </c>
      <c r="E6307" s="63">
        <v>6</v>
      </c>
      <c r="F6307" s="63">
        <v>2024</v>
      </c>
      <c r="G6307" s="391">
        <v>17.78</v>
      </c>
      <c r="H6307" s="391">
        <v>8.3333333333333329E-2</v>
      </c>
      <c r="I6307" s="391">
        <v>1.4816666666666667</v>
      </c>
      <c r="J6307" s="391">
        <v>10.912000000000001</v>
      </c>
      <c r="K6307" s="63" t="s">
        <v>353</v>
      </c>
      <c r="L6307" s="63" t="s">
        <v>41</v>
      </c>
      <c r="M6307" s="63" t="s">
        <v>243</v>
      </c>
      <c r="N6307" s="63" t="s">
        <v>83</v>
      </c>
      <c r="O6307" s="63" t="s">
        <v>102</v>
      </c>
      <c r="P6307" s="63" t="s">
        <v>46</v>
      </c>
      <c r="Q6307" s="63" t="s">
        <v>412</v>
      </c>
    </row>
    <row r="6308" spans="1:17">
      <c r="A6308" s="63" t="s">
        <v>353</v>
      </c>
      <c r="B6308" s="63" t="s">
        <v>8</v>
      </c>
      <c r="D6308" s="390">
        <v>45474</v>
      </c>
      <c r="E6308" s="63">
        <v>7</v>
      </c>
      <c r="F6308" s="63">
        <v>2024</v>
      </c>
      <c r="G6308" s="391">
        <v>17.78</v>
      </c>
      <c r="H6308" s="391">
        <v>8.3333333333333329E-2</v>
      </c>
      <c r="I6308" s="391">
        <v>1.4816666666666667</v>
      </c>
      <c r="J6308" s="391">
        <v>0</v>
      </c>
      <c r="K6308" s="63" t="s">
        <v>353</v>
      </c>
      <c r="L6308" s="63" t="s">
        <v>41</v>
      </c>
      <c r="M6308" s="63" t="s">
        <v>243</v>
      </c>
      <c r="N6308" s="63" t="s">
        <v>83</v>
      </c>
      <c r="O6308" s="63" t="s">
        <v>102</v>
      </c>
      <c r="P6308" s="63" t="s">
        <v>46</v>
      </c>
      <c r="Q6308" s="63" t="s">
        <v>412</v>
      </c>
    </row>
    <row r="6309" spans="1:17">
      <c r="A6309" s="63" t="s">
        <v>353</v>
      </c>
      <c r="B6309" s="63" t="s">
        <v>8</v>
      </c>
      <c r="D6309" s="390">
        <v>45505</v>
      </c>
      <c r="E6309" s="63">
        <v>8</v>
      </c>
      <c r="F6309" s="63">
        <v>2024</v>
      </c>
      <c r="G6309" s="391">
        <v>17.78</v>
      </c>
      <c r="H6309" s="391">
        <v>8.3333333333333329E-2</v>
      </c>
      <c r="I6309" s="391">
        <v>1.4816666666666667</v>
      </c>
      <c r="J6309" s="391">
        <v>0</v>
      </c>
      <c r="K6309" s="63" t="s">
        <v>353</v>
      </c>
      <c r="L6309" s="63" t="s">
        <v>41</v>
      </c>
      <c r="M6309" s="63" t="s">
        <v>243</v>
      </c>
      <c r="N6309" s="63" t="s">
        <v>83</v>
      </c>
      <c r="O6309" s="63" t="s">
        <v>102</v>
      </c>
      <c r="P6309" s="63" t="s">
        <v>46</v>
      </c>
      <c r="Q6309" s="63" t="s">
        <v>412</v>
      </c>
    </row>
    <row r="6310" spans="1:17">
      <c r="A6310" s="63" t="s">
        <v>353</v>
      </c>
      <c r="B6310" s="63" t="s">
        <v>8</v>
      </c>
      <c r="D6310" s="390">
        <v>45536</v>
      </c>
      <c r="E6310" s="63">
        <v>9</v>
      </c>
      <c r="F6310" s="63">
        <v>2024</v>
      </c>
      <c r="G6310" s="391">
        <v>17.78</v>
      </c>
      <c r="H6310" s="391">
        <v>8.3333333333333329E-2</v>
      </c>
      <c r="J6310" s="391">
        <v>0</v>
      </c>
      <c r="K6310" s="63" t="s">
        <v>353</v>
      </c>
      <c r="L6310" s="63" t="s">
        <v>41</v>
      </c>
      <c r="M6310" s="63" t="s">
        <v>243</v>
      </c>
      <c r="N6310" s="63" t="s">
        <v>83</v>
      </c>
      <c r="O6310" s="63" t="s">
        <v>102</v>
      </c>
      <c r="P6310" s="63" t="s">
        <v>46</v>
      </c>
      <c r="Q6310" s="63" t="s">
        <v>412</v>
      </c>
    </row>
    <row r="6311" spans="1:17">
      <c r="A6311" s="63" t="s">
        <v>353</v>
      </c>
      <c r="B6311" s="63" t="s">
        <v>8</v>
      </c>
      <c r="D6311" s="390">
        <v>45566</v>
      </c>
      <c r="E6311" s="63">
        <v>10</v>
      </c>
      <c r="F6311" s="63">
        <v>2024</v>
      </c>
      <c r="G6311" s="391">
        <v>17.78</v>
      </c>
      <c r="H6311" s="391">
        <v>9.9999999999999992E-2</v>
      </c>
      <c r="J6311" s="391">
        <v>0</v>
      </c>
      <c r="K6311" s="63" t="s">
        <v>353</v>
      </c>
      <c r="L6311" s="63" t="s">
        <v>41</v>
      </c>
      <c r="M6311" s="63" t="s">
        <v>243</v>
      </c>
      <c r="N6311" s="63" t="s">
        <v>83</v>
      </c>
      <c r="O6311" s="63" t="s">
        <v>102</v>
      </c>
      <c r="P6311" s="63" t="s">
        <v>46</v>
      </c>
      <c r="Q6311" s="63" t="s">
        <v>412</v>
      </c>
    </row>
    <row r="6312" spans="1:17">
      <c r="A6312" s="63" t="s">
        <v>353</v>
      </c>
      <c r="B6312" s="63" t="s">
        <v>8</v>
      </c>
      <c r="D6312" s="390">
        <v>45597</v>
      </c>
      <c r="E6312" s="63">
        <v>11</v>
      </c>
      <c r="F6312" s="63">
        <v>2024</v>
      </c>
      <c r="G6312" s="391">
        <v>17.78</v>
      </c>
      <c r="H6312" s="391">
        <v>9.9999999999999992E-2</v>
      </c>
      <c r="J6312" s="391">
        <v>0</v>
      </c>
      <c r="K6312" s="63" t="s">
        <v>353</v>
      </c>
      <c r="L6312" s="63" t="s">
        <v>41</v>
      </c>
      <c r="M6312" s="63" t="s">
        <v>243</v>
      </c>
      <c r="N6312" s="63" t="s">
        <v>83</v>
      </c>
      <c r="O6312" s="63" t="s">
        <v>102</v>
      </c>
      <c r="P6312" s="63" t="s">
        <v>46</v>
      </c>
      <c r="Q6312" s="63" t="s">
        <v>412</v>
      </c>
    </row>
    <row r="6313" spans="1:17">
      <c r="A6313" s="63" t="s">
        <v>353</v>
      </c>
      <c r="B6313" s="63" t="s">
        <v>8</v>
      </c>
      <c r="D6313" s="390">
        <v>45627</v>
      </c>
      <c r="E6313" s="63">
        <v>12</v>
      </c>
      <c r="F6313" s="63">
        <v>2024</v>
      </c>
      <c r="G6313" s="391">
        <v>17.78</v>
      </c>
      <c r="H6313" s="391">
        <v>9.9999999999999992E-2</v>
      </c>
      <c r="J6313" s="391">
        <v>0</v>
      </c>
      <c r="K6313" s="63" t="s">
        <v>353</v>
      </c>
      <c r="L6313" s="63" t="s">
        <v>41</v>
      </c>
      <c r="M6313" s="63" t="s">
        <v>243</v>
      </c>
      <c r="N6313" s="63" t="s">
        <v>83</v>
      </c>
      <c r="O6313" s="63" t="s">
        <v>102</v>
      </c>
      <c r="P6313" s="63" t="s">
        <v>46</v>
      </c>
      <c r="Q6313" s="63" t="s">
        <v>412</v>
      </c>
    </row>
    <row r="6314" spans="1:17">
      <c r="A6314" s="63" t="s">
        <v>353</v>
      </c>
      <c r="B6314" s="63" t="s">
        <v>9</v>
      </c>
      <c r="D6314" s="390">
        <v>45292</v>
      </c>
      <c r="E6314" s="63">
        <v>1</v>
      </c>
      <c r="F6314" s="63">
        <v>2024</v>
      </c>
      <c r="G6314" s="391">
        <v>45.367015800000004</v>
      </c>
      <c r="H6314" s="391">
        <v>3.4872367136281217E-2</v>
      </c>
      <c r="I6314" s="391">
        <v>1.5820552308550708</v>
      </c>
      <c r="J6314" s="391">
        <v>0</v>
      </c>
      <c r="K6314" s="63" t="s">
        <v>353</v>
      </c>
      <c r="L6314" s="63" t="s">
        <v>41</v>
      </c>
      <c r="M6314" s="63" t="s">
        <v>243</v>
      </c>
      <c r="N6314" s="63" t="s">
        <v>83</v>
      </c>
      <c r="O6314" s="63" t="s">
        <v>102</v>
      </c>
      <c r="P6314" s="63" t="s">
        <v>46</v>
      </c>
      <c r="Q6314" s="63" t="s">
        <v>412</v>
      </c>
    </row>
    <row r="6315" spans="1:17">
      <c r="A6315" s="63" t="s">
        <v>353</v>
      </c>
      <c r="B6315" s="63" t="s">
        <v>9</v>
      </c>
      <c r="D6315" s="390">
        <v>45323</v>
      </c>
      <c r="E6315" s="63">
        <v>2</v>
      </c>
      <c r="F6315" s="63">
        <v>2024</v>
      </c>
      <c r="G6315" s="391">
        <v>45.367015800000004</v>
      </c>
      <c r="H6315" s="391">
        <v>8.2577765378713919E-2</v>
      </c>
      <c r="I6315" s="391">
        <v>3.7463067866648077</v>
      </c>
      <c r="J6315" s="391">
        <v>12.188469999999999</v>
      </c>
      <c r="K6315" s="63" t="s">
        <v>353</v>
      </c>
      <c r="L6315" s="63" t="s">
        <v>41</v>
      </c>
      <c r="M6315" s="63" t="s">
        <v>243</v>
      </c>
      <c r="N6315" s="63" t="s">
        <v>83</v>
      </c>
      <c r="O6315" s="63" t="s">
        <v>102</v>
      </c>
      <c r="P6315" s="63" t="s">
        <v>46</v>
      </c>
      <c r="Q6315" s="63" t="s">
        <v>412</v>
      </c>
    </row>
    <row r="6316" spans="1:17">
      <c r="A6316" s="63" t="s">
        <v>353</v>
      </c>
      <c r="B6316" s="63" t="s">
        <v>9</v>
      </c>
      <c r="D6316" s="390">
        <v>45352</v>
      </c>
      <c r="E6316" s="63">
        <v>3</v>
      </c>
      <c r="F6316" s="63">
        <v>2024</v>
      </c>
      <c r="G6316" s="391">
        <v>45.367015800000004</v>
      </c>
      <c r="H6316" s="391">
        <v>8.2577765378713919E-2</v>
      </c>
      <c r="I6316" s="391">
        <v>3.7463067866648077</v>
      </c>
      <c r="J6316" s="391">
        <v>0</v>
      </c>
      <c r="K6316" s="63" t="s">
        <v>353</v>
      </c>
      <c r="L6316" s="63" t="s">
        <v>41</v>
      </c>
      <c r="M6316" s="63" t="s">
        <v>243</v>
      </c>
      <c r="N6316" s="63" t="s">
        <v>83</v>
      </c>
      <c r="O6316" s="63" t="s">
        <v>102</v>
      </c>
      <c r="P6316" s="63" t="s">
        <v>46</v>
      </c>
      <c r="Q6316" s="63" t="s">
        <v>412</v>
      </c>
    </row>
    <row r="6317" spans="1:17">
      <c r="A6317" s="63" t="s">
        <v>353</v>
      </c>
      <c r="B6317" s="63" t="s">
        <v>9</v>
      </c>
      <c r="D6317" s="390">
        <v>45383</v>
      </c>
      <c r="E6317" s="63">
        <v>4</v>
      </c>
      <c r="F6317" s="63">
        <v>2024</v>
      </c>
      <c r="G6317" s="391">
        <v>45.367015800000004</v>
      </c>
      <c r="H6317" s="391">
        <v>8.3333333333333329E-2</v>
      </c>
      <c r="I6317" s="391">
        <v>3.7805846500000002</v>
      </c>
      <c r="J6317" s="391">
        <v>0</v>
      </c>
      <c r="K6317" s="63" t="s">
        <v>353</v>
      </c>
      <c r="L6317" s="63" t="s">
        <v>41</v>
      </c>
      <c r="M6317" s="63" t="s">
        <v>243</v>
      </c>
      <c r="N6317" s="63" t="s">
        <v>83</v>
      </c>
      <c r="O6317" s="63" t="s">
        <v>102</v>
      </c>
      <c r="P6317" s="63" t="s">
        <v>46</v>
      </c>
      <c r="Q6317" s="63" t="s">
        <v>412</v>
      </c>
    </row>
    <row r="6318" spans="1:17">
      <c r="A6318" s="63" t="s">
        <v>353</v>
      </c>
      <c r="B6318" s="63" t="s">
        <v>9</v>
      </c>
      <c r="D6318" s="390">
        <v>45413</v>
      </c>
      <c r="E6318" s="63">
        <v>5</v>
      </c>
      <c r="F6318" s="63">
        <v>2024</v>
      </c>
      <c r="G6318" s="391">
        <v>45.367015800000004</v>
      </c>
      <c r="H6318" s="391">
        <v>8.3333333333333329E-2</v>
      </c>
      <c r="I6318" s="391">
        <v>3.7805846500000002</v>
      </c>
      <c r="J6318" s="391">
        <v>7.8537999999999997</v>
      </c>
      <c r="K6318" s="63" t="s">
        <v>353</v>
      </c>
      <c r="L6318" s="63" t="s">
        <v>41</v>
      </c>
      <c r="M6318" s="63" t="s">
        <v>243</v>
      </c>
      <c r="N6318" s="63" t="s">
        <v>83</v>
      </c>
      <c r="O6318" s="63" t="s">
        <v>102</v>
      </c>
      <c r="P6318" s="63" t="s">
        <v>46</v>
      </c>
      <c r="Q6318" s="63" t="s">
        <v>412</v>
      </c>
    </row>
    <row r="6319" spans="1:17">
      <c r="A6319" s="63" t="s">
        <v>353</v>
      </c>
      <c r="B6319" s="63" t="s">
        <v>9</v>
      </c>
      <c r="D6319" s="390">
        <v>45444</v>
      </c>
      <c r="E6319" s="63">
        <v>6</v>
      </c>
      <c r="F6319" s="63">
        <v>2024</v>
      </c>
      <c r="G6319" s="391">
        <v>45.367015800000004</v>
      </c>
      <c r="H6319" s="391">
        <v>8.3333333333333329E-2</v>
      </c>
      <c r="I6319" s="391">
        <v>3.7805846500000002</v>
      </c>
      <c r="J6319" s="391">
        <v>11.5212813</v>
      </c>
      <c r="K6319" s="63" t="s">
        <v>353</v>
      </c>
      <c r="L6319" s="63" t="s">
        <v>41</v>
      </c>
      <c r="M6319" s="63" t="s">
        <v>243</v>
      </c>
      <c r="N6319" s="63" t="s">
        <v>83</v>
      </c>
      <c r="O6319" s="63" t="s">
        <v>102</v>
      </c>
      <c r="P6319" s="63" t="s">
        <v>46</v>
      </c>
      <c r="Q6319" s="63" t="s">
        <v>412</v>
      </c>
    </row>
    <row r="6320" spans="1:17">
      <c r="A6320" s="63" t="s">
        <v>353</v>
      </c>
      <c r="B6320" s="63" t="s">
        <v>9</v>
      </c>
      <c r="D6320" s="390">
        <v>45474</v>
      </c>
      <c r="E6320" s="63">
        <v>7</v>
      </c>
      <c r="F6320" s="63">
        <v>2024</v>
      </c>
      <c r="G6320" s="391">
        <v>45.367015800000004</v>
      </c>
      <c r="H6320" s="391">
        <v>8.3333333333333329E-2</v>
      </c>
      <c r="I6320" s="391">
        <v>3.7805846500000002</v>
      </c>
      <c r="J6320" s="391">
        <v>0</v>
      </c>
      <c r="K6320" s="63" t="s">
        <v>353</v>
      </c>
      <c r="L6320" s="63" t="s">
        <v>41</v>
      </c>
      <c r="M6320" s="63" t="s">
        <v>243</v>
      </c>
      <c r="N6320" s="63" t="s">
        <v>83</v>
      </c>
      <c r="O6320" s="63" t="s">
        <v>102</v>
      </c>
      <c r="P6320" s="63" t="s">
        <v>46</v>
      </c>
      <c r="Q6320" s="63" t="s">
        <v>412</v>
      </c>
    </row>
    <row r="6321" spans="1:17">
      <c r="A6321" s="63" t="s">
        <v>353</v>
      </c>
      <c r="B6321" s="63" t="s">
        <v>9</v>
      </c>
      <c r="D6321" s="390">
        <v>45505</v>
      </c>
      <c r="E6321" s="63">
        <v>8</v>
      </c>
      <c r="F6321" s="63">
        <v>2024</v>
      </c>
      <c r="G6321" s="391">
        <v>45.367015800000004</v>
      </c>
      <c r="H6321" s="391">
        <v>8.3333333333333329E-2</v>
      </c>
      <c r="I6321" s="391">
        <v>3.7805846500000002</v>
      </c>
      <c r="J6321" s="391">
        <v>0</v>
      </c>
      <c r="K6321" s="63" t="s">
        <v>353</v>
      </c>
      <c r="L6321" s="63" t="s">
        <v>41</v>
      </c>
      <c r="M6321" s="63" t="s">
        <v>243</v>
      </c>
      <c r="N6321" s="63" t="s">
        <v>83</v>
      </c>
      <c r="O6321" s="63" t="s">
        <v>102</v>
      </c>
      <c r="P6321" s="63" t="s">
        <v>46</v>
      </c>
      <c r="Q6321" s="63" t="s">
        <v>412</v>
      </c>
    </row>
    <row r="6322" spans="1:17">
      <c r="A6322" s="63" t="s">
        <v>353</v>
      </c>
      <c r="B6322" s="63" t="s">
        <v>9</v>
      </c>
      <c r="D6322" s="390">
        <v>45536</v>
      </c>
      <c r="E6322" s="63">
        <v>9</v>
      </c>
      <c r="F6322" s="63">
        <v>2024</v>
      </c>
      <c r="G6322" s="391">
        <v>45.367015800000004</v>
      </c>
      <c r="H6322" s="391">
        <v>8.3333333333333329E-2</v>
      </c>
      <c r="J6322" s="391">
        <v>0</v>
      </c>
      <c r="K6322" s="63" t="s">
        <v>353</v>
      </c>
      <c r="L6322" s="63" t="s">
        <v>41</v>
      </c>
      <c r="M6322" s="63" t="s">
        <v>243</v>
      </c>
      <c r="N6322" s="63" t="s">
        <v>83</v>
      </c>
      <c r="O6322" s="63" t="s">
        <v>102</v>
      </c>
      <c r="P6322" s="63" t="s">
        <v>46</v>
      </c>
      <c r="Q6322" s="63" t="s">
        <v>412</v>
      </c>
    </row>
    <row r="6323" spans="1:17">
      <c r="A6323" s="63" t="s">
        <v>353</v>
      </c>
      <c r="B6323" s="63" t="s">
        <v>9</v>
      </c>
      <c r="D6323" s="390">
        <v>45566</v>
      </c>
      <c r="E6323" s="63">
        <v>10</v>
      </c>
      <c r="F6323" s="63">
        <v>2024</v>
      </c>
      <c r="G6323" s="391">
        <v>45.367015800000004</v>
      </c>
      <c r="H6323" s="391">
        <v>9.9999999999999992E-2</v>
      </c>
      <c r="J6323" s="391">
        <v>0</v>
      </c>
      <c r="K6323" s="63" t="s">
        <v>353</v>
      </c>
      <c r="L6323" s="63" t="s">
        <v>41</v>
      </c>
      <c r="M6323" s="63" t="s">
        <v>243</v>
      </c>
      <c r="N6323" s="63" t="s">
        <v>83</v>
      </c>
      <c r="O6323" s="63" t="s">
        <v>102</v>
      </c>
      <c r="P6323" s="63" t="s">
        <v>46</v>
      </c>
      <c r="Q6323" s="63" t="s">
        <v>412</v>
      </c>
    </row>
    <row r="6324" spans="1:17">
      <c r="A6324" s="63" t="s">
        <v>353</v>
      </c>
      <c r="B6324" s="63" t="s">
        <v>9</v>
      </c>
      <c r="D6324" s="390">
        <v>45597</v>
      </c>
      <c r="E6324" s="63">
        <v>11</v>
      </c>
      <c r="F6324" s="63">
        <v>2024</v>
      </c>
      <c r="G6324" s="391">
        <v>45.367015800000004</v>
      </c>
      <c r="H6324" s="391">
        <v>9.9999999999999992E-2</v>
      </c>
      <c r="J6324" s="391">
        <v>0</v>
      </c>
      <c r="K6324" s="63" t="s">
        <v>353</v>
      </c>
      <c r="L6324" s="63" t="s">
        <v>41</v>
      </c>
      <c r="M6324" s="63" t="s">
        <v>243</v>
      </c>
      <c r="N6324" s="63" t="s">
        <v>83</v>
      </c>
      <c r="O6324" s="63" t="s">
        <v>102</v>
      </c>
      <c r="P6324" s="63" t="s">
        <v>46</v>
      </c>
      <c r="Q6324" s="63" t="s">
        <v>412</v>
      </c>
    </row>
    <row r="6325" spans="1:17">
      <c r="A6325" s="63" t="s">
        <v>353</v>
      </c>
      <c r="B6325" s="63" t="s">
        <v>9</v>
      </c>
      <c r="D6325" s="390">
        <v>45627</v>
      </c>
      <c r="E6325" s="63">
        <v>12</v>
      </c>
      <c r="F6325" s="63">
        <v>2024</v>
      </c>
      <c r="G6325" s="391">
        <v>45.367015800000004</v>
      </c>
      <c r="H6325" s="391">
        <v>9.9999999999999992E-2</v>
      </c>
      <c r="J6325" s="391">
        <v>0</v>
      </c>
      <c r="K6325" s="63" t="s">
        <v>353</v>
      </c>
      <c r="L6325" s="63" t="s">
        <v>41</v>
      </c>
      <c r="M6325" s="63" t="s">
        <v>243</v>
      </c>
      <c r="N6325" s="63" t="s">
        <v>83</v>
      </c>
      <c r="O6325" s="63" t="s">
        <v>102</v>
      </c>
      <c r="P6325" s="63" t="s">
        <v>46</v>
      </c>
      <c r="Q6325" s="63" t="s">
        <v>412</v>
      </c>
    </row>
    <row r="6326" spans="1:17">
      <c r="A6326" s="63" t="s">
        <v>353</v>
      </c>
      <c r="B6326" s="63" t="s">
        <v>10</v>
      </c>
      <c r="D6326" s="390">
        <v>45292</v>
      </c>
      <c r="E6326" s="63">
        <v>1</v>
      </c>
      <c r="F6326" s="63">
        <v>2024</v>
      </c>
      <c r="G6326" s="391">
        <v>0</v>
      </c>
      <c r="H6326" s="391">
        <v>3.4872367136281217E-2</v>
      </c>
      <c r="I6326" s="391">
        <v>0</v>
      </c>
      <c r="J6326" s="391">
        <v>0</v>
      </c>
      <c r="K6326" s="63" t="s">
        <v>353</v>
      </c>
      <c r="L6326" s="63" t="s">
        <v>41</v>
      </c>
      <c r="M6326" s="63" t="s">
        <v>243</v>
      </c>
      <c r="N6326" s="63" t="s">
        <v>83</v>
      </c>
      <c r="O6326" s="63" t="s">
        <v>102</v>
      </c>
      <c r="P6326" s="63" t="s">
        <v>46</v>
      </c>
      <c r="Q6326" s="63" t="s">
        <v>412</v>
      </c>
    </row>
    <row r="6327" spans="1:17">
      <c r="A6327" s="63" t="s">
        <v>353</v>
      </c>
      <c r="B6327" s="63" t="s">
        <v>10</v>
      </c>
      <c r="D6327" s="390">
        <v>45323</v>
      </c>
      <c r="E6327" s="63">
        <v>2</v>
      </c>
      <c r="F6327" s="63">
        <v>2024</v>
      </c>
      <c r="G6327" s="391">
        <v>0</v>
      </c>
      <c r="H6327" s="391">
        <v>8.2577765378713919E-2</v>
      </c>
      <c r="I6327" s="391">
        <v>0</v>
      </c>
      <c r="J6327" s="391">
        <v>0</v>
      </c>
      <c r="K6327" s="63" t="s">
        <v>353</v>
      </c>
      <c r="L6327" s="63" t="s">
        <v>41</v>
      </c>
      <c r="M6327" s="63" t="s">
        <v>243</v>
      </c>
      <c r="N6327" s="63" t="s">
        <v>83</v>
      </c>
      <c r="O6327" s="63" t="s">
        <v>102</v>
      </c>
      <c r="P6327" s="63" t="s">
        <v>46</v>
      </c>
      <c r="Q6327" s="63" t="s">
        <v>412</v>
      </c>
    </row>
    <row r="6328" spans="1:17">
      <c r="A6328" s="63" t="s">
        <v>353</v>
      </c>
      <c r="B6328" s="63" t="s">
        <v>10</v>
      </c>
      <c r="D6328" s="390">
        <v>45352</v>
      </c>
      <c r="E6328" s="63">
        <v>3</v>
      </c>
      <c r="F6328" s="63">
        <v>2024</v>
      </c>
      <c r="G6328" s="391">
        <v>0</v>
      </c>
      <c r="H6328" s="391">
        <v>8.2577765378713919E-2</v>
      </c>
      <c r="I6328" s="391">
        <v>0</v>
      </c>
      <c r="J6328" s="391">
        <v>0</v>
      </c>
      <c r="K6328" s="63" t="s">
        <v>353</v>
      </c>
      <c r="L6328" s="63" t="s">
        <v>41</v>
      </c>
      <c r="M6328" s="63" t="s">
        <v>243</v>
      </c>
      <c r="N6328" s="63" t="s">
        <v>83</v>
      </c>
      <c r="O6328" s="63" t="s">
        <v>102</v>
      </c>
      <c r="P6328" s="63" t="s">
        <v>46</v>
      </c>
      <c r="Q6328" s="63" t="s">
        <v>412</v>
      </c>
    </row>
    <row r="6329" spans="1:17">
      <c r="A6329" s="63" t="s">
        <v>353</v>
      </c>
      <c r="B6329" s="63" t="s">
        <v>10</v>
      </c>
      <c r="D6329" s="390">
        <v>45383</v>
      </c>
      <c r="E6329" s="63">
        <v>4</v>
      </c>
      <c r="F6329" s="63">
        <v>2024</v>
      </c>
      <c r="G6329" s="391">
        <v>0</v>
      </c>
      <c r="H6329" s="391">
        <v>8.3333333333333329E-2</v>
      </c>
      <c r="I6329" s="391">
        <v>0</v>
      </c>
      <c r="J6329" s="391">
        <v>0</v>
      </c>
      <c r="K6329" s="63" t="s">
        <v>353</v>
      </c>
      <c r="L6329" s="63" t="s">
        <v>41</v>
      </c>
      <c r="M6329" s="63" t="s">
        <v>243</v>
      </c>
      <c r="N6329" s="63" t="s">
        <v>83</v>
      </c>
      <c r="O6329" s="63" t="s">
        <v>102</v>
      </c>
      <c r="P6329" s="63" t="s">
        <v>46</v>
      </c>
      <c r="Q6329" s="63" t="s">
        <v>412</v>
      </c>
    </row>
    <row r="6330" spans="1:17">
      <c r="A6330" s="63" t="s">
        <v>353</v>
      </c>
      <c r="B6330" s="63" t="s">
        <v>10</v>
      </c>
      <c r="D6330" s="390">
        <v>45413</v>
      </c>
      <c r="E6330" s="63">
        <v>5</v>
      </c>
      <c r="F6330" s="63">
        <v>2024</v>
      </c>
      <c r="G6330" s="391">
        <v>0</v>
      </c>
      <c r="H6330" s="391">
        <v>8.3333333333333329E-2</v>
      </c>
      <c r="I6330" s="391">
        <v>0</v>
      </c>
      <c r="J6330" s="391">
        <v>0</v>
      </c>
      <c r="K6330" s="63" t="s">
        <v>353</v>
      </c>
      <c r="L6330" s="63" t="s">
        <v>41</v>
      </c>
      <c r="M6330" s="63" t="s">
        <v>243</v>
      </c>
      <c r="N6330" s="63" t="s">
        <v>83</v>
      </c>
      <c r="O6330" s="63" t="s">
        <v>102</v>
      </c>
      <c r="P6330" s="63" t="s">
        <v>46</v>
      </c>
      <c r="Q6330" s="63" t="s">
        <v>412</v>
      </c>
    </row>
    <row r="6331" spans="1:17">
      <c r="A6331" s="63" t="s">
        <v>353</v>
      </c>
      <c r="B6331" s="63" t="s">
        <v>10</v>
      </c>
      <c r="D6331" s="390">
        <v>45444</v>
      </c>
      <c r="E6331" s="63">
        <v>6</v>
      </c>
      <c r="F6331" s="63">
        <v>2024</v>
      </c>
      <c r="G6331" s="391">
        <v>0</v>
      </c>
      <c r="H6331" s="391">
        <v>8.3333333333333329E-2</v>
      </c>
      <c r="I6331" s="391">
        <v>0</v>
      </c>
      <c r="J6331" s="391">
        <v>0</v>
      </c>
      <c r="K6331" s="63" t="s">
        <v>353</v>
      </c>
      <c r="L6331" s="63" t="s">
        <v>41</v>
      </c>
      <c r="M6331" s="63" t="s">
        <v>243</v>
      </c>
      <c r="N6331" s="63" t="s">
        <v>83</v>
      </c>
      <c r="O6331" s="63" t="s">
        <v>102</v>
      </c>
      <c r="P6331" s="63" t="s">
        <v>46</v>
      </c>
      <c r="Q6331" s="63" t="s">
        <v>412</v>
      </c>
    </row>
    <row r="6332" spans="1:17">
      <c r="A6332" s="63" t="s">
        <v>353</v>
      </c>
      <c r="B6332" s="63" t="s">
        <v>10</v>
      </c>
      <c r="D6332" s="390">
        <v>45474</v>
      </c>
      <c r="E6332" s="63">
        <v>7</v>
      </c>
      <c r="F6332" s="63">
        <v>2024</v>
      </c>
      <c r="G6332" s="391">
        <v>0</v>
      </c>
      <c r="H6332" s="391">
        <v>8.3333333333333329E-2</v>
      </c>
      <c r="I6332" s="391">
        <v>0</v>
      </c>
      <c r="J6332" s="391">
        <v>0</v>
      </c>
      <c r="K6332" s="63" t="s">
        <v>353</v>
      </c>
      <c r="L6332" s="63" t="s">
        <v>41</v>
      </c>
      <c r="M6332" s="63" t="s">
        <v>243</v>
      </c>
      <c r="N6332" s="63" t="s">
        <v>83</v>
      </c>
      <c r="O6332" s="63" t="s">
        <v>102</v>
      </c>
      <c r="P6332" s="63" t="s">
        <v>46</v>
      </c>
      <c r="Q6332" s="63" t="s">
        <v>412</v>
      </c>
    </row>
    <row r="6333" spans="1:17">
      <c r="A6333" s="63" t="s">
        <v>353</v>
      </c>
      <c r="B6333" s="63" t="s">
        <v>10</v>
      </c>
      <c r="D6333" s="390">
        <v>45505</v>
      </c>
      <c r="E6333" s="63">
        <v>8</v>
      </c>
      <c r="F6333" s="63">
        <v>2024</v>
      </c>
      <c r="G6333" s="391">
        <v>0</v>
      </c>
      <c r="H6333" s="391">
        <v>8.3333333333333329E-2</v>
      </c>
      <c r="I6333" s="391">
        <v>0</v>
      </c>
      <c r="J6333" s="391">
        <v>0</v>
      </c>
      <c r="K6333" s="63" t="s">
        <v>353</v>
      </c>
      <c r="L6333" s="63" t="s">
        <v>41</v>
      </c>
      <c r="M6333" s="63" t="s">
        <v>243</v>
      </c>
      <c r="N6333" s="63" t="s">
        <v>83</v>
      </c>
      <c r="O6333" s="63" t="s">
        <v>102</v>
      </c>
      <c r="P6333" s="63" t="s">
        <v>46</v>
      </c>
      <c r="Q6333" s="63" t="s">
        <v>412</v>
      </c>
    </row>
    <row r="6334" spans="1:17">
      <c r="A6334" s="63" t="s">
        <v>353</v>
      </c>
      <c r="B6334" s="63" t="s">
        <v>10</v>
      </c>
      <c r="D6334" s="390">
        <v>45536</v>
      </c>
      <c r="E6334" s="63">
        <v>9</v>
      </c>
      <c r="F6334" s="63">
        <v>2024</v>
      </c>
      <c r="G6334" s="391">
        <v>0</v>
      </c>
      <c r="H6334" s="391">
        <v>8.3333333333333329E-2</v>
      </c>
      <c r="J6334" s="391">
        <v>0</v>
      </c>
      <c r="K6334" s="63" t="s">
        <v>353</v>
      </c>
      <c r="L6334" s="63" t="s">
        <v>41</v>
      </c>
      <c r="M6334" s="63" t="s">
        <v>243</v>
      </c>
      <c r="N6334" s="63" t="s">
        <v>83</v>
      </c>
      <c r="O6334" s="63" t="s">
        <v>102</v>
      </c>
      <c r="P6334" s="63" t="s">
        <v>46</v>
      </c>
      <c r="Q6334" s="63" t="s">
        <v>412</v>
      </c>
    </row>
    <row r="6335" spans="1:17">
      <c r="A6335" s="63" t="s">
        <v>353</v>
      </c>
      <c r="B6335" s="63" t="s">
        <v>10</v>
      </c>
      <c r="D6335" s="390">
        <v>45566</v>
      </c>
      <c r="E6335" s="63">
        <v>10</v>
      </c>
      <c r="F6335" s="63">
        <v>2024</v>
      </c>
      <c r="G6335" s="391">
        <v>0</v>
      </c>
      <c r="H6335" s="391">
        <v>9.9999999999999992E-2</v>
      </c>
      <c r="J6335" s="391">
        <v>0</v>
      </c>
      <c r="K6335" s="63" t="s">
        <v>353</v>
      </c>
      <c r="L6335" s="63" t="s">
        <v>41</v>
      </c>
      <c r="M6335" s="63" t="s">
        <v>243</v>
      </c>
      <c r="N6335" s="63" t="s">
        <v>83</v>
      </c>
      <c r="O6335" s="63" t="s">
        <v>102</v>
      </c>
      <c r="P6335" s="63" t="s">
        <v>46</v>
      </c>
      <c r="Q6335" s="63" t="s">
        <v>412</v>
      </c>
    </row>
    <row r="6336" spans="1:17">
      <c r="A6336" s="63" t="s">
        <v>353</v>
      </c>
      <c r="B6336" s="63" t="s">
        <v>10</v>
      </c>
      <c r="D6336" s="390">
        <v>45597</v>
      </c>
      <c r="E6336" s="63">
        <v>11</v>
      </c>
      <c r="F6336" s="63">
        <v>2024</v>
      </c>
      <c r="G6336" s="391">
        <v>0</v>
      </c>
      <c r="H6336" s="391">
        <v>9.9999999999999992E-2</v>
      </c>
      <c r="J6336" s="391">
        <v>0</v>
      </c>
      <c r="K6336" s="63" t="s">
        <v>353</v>
      </c>
      <c r="L6336" s="63" t="s">
        <v>41</v>
      </c>
      <c r="M6336" s="63" t="s">
        <v>243</v>
      </c>
      <c r="N6336" s="63" t="s">
        <v>83</v>
      </c>
      <c r="O6336" s="63" t="s">
        <v>102</v>
      </c>
      <c r="P6336" s="63" t="s">
        <v>46</v>
      </c>
      <c r="Q6336" s="63" t="s">
        <v>412</v>
      </c>
    </row>
    <row r="6337" spans="1:17">
      <c r="A6337" s="63" t="s">
        <v>353</v>
      </c>
      <c r="B6337" s="63" t="s">
        <v>10</v>
      </c>
      <c r="D6337" s="390">
        <v>45627</v>
      </c>
      <c r="E6337" s="63">
        <v>12</v>
      </c>
      <c r="F6337" s="63">
        <v>2024</v>
      </c>
      <c r="G6337" s="391">
        <v>0</v>
      </c>
      <c r="H6337" s="391">
        <v>9.9999999999999992E-2</v>
      </c>
      <c r="J6337" s="391">
        <v>0</v>
      </c>
      <c r="K6337" s="63" t="s">
        <v>353</v>
      </c>
      <c r="L6337" s="63" t="s">
        <v>41</v>
      </c>
      <c r="M6337" s="63" t="s">
        <v>243</v>
      </c>
      <c r="N6337" s="63" t="s">
        <v>83</v>
      </c>
      <c r="O6337" s="63" t="s">
        <v>102</v>
      </c>
      <c r="P6337" s="63" t="s">
        <v>46</v>
      </c>
      <c r="Q6337" s="63" t="s">
        <v>412</v>
      </c>
    </row>
    <row r="6338" spans="1:17">
      <c r="A6338" s="63" t="s">
        <v>353</v>
      </c>
      <c r="B6338" s="63" t="s">
        <v>5</v>
      </c>
      <c r="D6338" s="390">
        <v>45292</v>
      </c>
      <c r="E6338" s="63">
        <v>1</v>
      </c>
      <c r="F6338" s="63">
        <v>2024</v>
      </c>
      <c r="G6338" s="391">
        <v>0.16699999999999982</v>
      </c>
      <c r="H6338" s="391">
        <v>3.4872367136281217E-2</v>
      </c>
      <c r="I6338" s="391">
        <v>5.8236853117589566E-3</v>
      </c>
      <c r="J6338" s="391">
        <v>0</v>
      </c>
      <c r="K6338" s="63" t="s">
        <v>353</v>
      </c>
      <c r="L6338" s="63" t="s">
        <v>41</v>
      </c>
      <c r="M6338" s="63" t="s">
        <v>243</v>
      </c>
      <c r="N6338" s="63" t="s">
        <v>83</v>
      </c>
      <c r="O6338" s="63" t="s">
        <v>102</v>
      </c>
      <c r="P6338" s="63" t="s">
        <v>46</v>
      </c>
      <c r="Q6338" s="63" t="s">
        <v>412</v>
      </c>
    </row>
    <row r="6339" spans="1:17">
      <c r="A6339" s="63" t="s">
        <v>353</v>
      </c>
      <c r="B6339" s="63" t="s">
        <v>5</v>
      </c>
      <c r="D6339" s="390">
        <v>45323</v>
      </c>
      <c r="E6339" s="63">
        <v>2</v>
      </c>
      <c r="F6339" s="63">
        <v>2024</v>
      </c>
      <c r="G6339" s="391">
        <v>0.16699999999999982</v>
      </c>
      <c r="H6339" s="391">
        <v>8.2577765378713919E-2</v>
      </c>
      <c r="I6339" s="391">
        <v>1.3790486818245209E-2</v>
      </c>
      <c r="J6339" s="391">
        <v>0</v>
      </c>
      <c r="K6339" s="63" t="s">
        <v>353</v>
      </c>
      <c r="L6339" s="63" t="s">
        <v>41</v>
      </c>
      <c r="M6339" s="63" t="s">
        <v>243</v>
      </c>
      <c r="N6339" s="63" t="s">
        <v>83</v>
      </c>
      <c r="O6339" s="63" t="s">
        <v>102</v>
      </c>
      <c r="P6339" s="63" t="s">
        <v>46</v>
      </c>
      <c r="Q6339" s="63" t="s">
        <v>412</v>
      </c>
    </row>
    <row r="6340" spans="1:17">
      <c r="A6340" s="63" t="s">
        <v>353</v>
      </c>
      <c r="B6340" s="63" t="s">
        <v>5</v>
      </c>
      <c r="D6340" s="390">
        <v>45352</v>
      </c>
      <c r="E6340" s="63">
        <v>3</v>
      </c>
      <c r="F6340" s="63">
        <v>2024</v>
      </c>
      <c r="G6340" s="391">
        <v>0.16699999999999982</v>
      </c>
      <c r="H6340" s="391">
        <v>8.2577765378713919E-2</v>
      </c>
      <c r="I6340" s="391">
        <v>1.3790486818245209E-2</v>
      </c>
      <c r="J6340" s="391">
        <v>0</v>
      </c>
      <c r="K6340" s="63" t="s">
        <v>353</v>
      </c>
      <c r="L6340" s="63" t="s">
        <v>41</v>
      </c>
      <c r="M6340" s="63" t="s">
        <v>243</v>
      </c>
      <c r="N6340" s="63" t="s">
        <v>83</v>
      </c>
      <c r="O6340" s="63" t="s">
        <v>102</v>
      </c>
      <c r="P6340" s="63" t="s">
        <v>46</v>
      </c>
      <c r="Q6340" s="63" t="s">
        <v>412</v>
      </c>
    </row>
    <row r="6341" spans="1:17">
      <c r="A6341" s="63" t="s">
        <v>353</v>
      </c>
      <c r="B6341" s="63" t="s">
        <v>5</v>
      </c>
      <c r="D6341" s="390">
        <v>45383</v>
      </c>
      <c r="E6341" s="63">
        <v>4</v>
      </c>
      <c r="F6341" s="63">
        <v>2024</v>
      </c>
      <c r="G6341" s="391">
        <v>0.16699999999999982</v>
      </c>
      <c r="H6341" s="391">
        <v>8.3333333333333329E-2</v>
      </c>
      <c r="I6341" s="391">
        <v>1.391666666666665E-2</v>
      </c>
      <c r="J6341" s="391">
        <v>0</v>
      </c>
      <c r="K6341" s="63" t="s">
        <v>353</v>
      </c>
      <c r="L6341" s="63" t="s">
        <v>41</v>
      </c>
      <c r="M6341" s="63" t="s">
        <v>243</v>
      </c>
      <c r="N6341" s="63" t="s">
        <v>83</v>
      </c>
      <c r="O6341" s="63" t="s">
        <v>102</v>
      </c>
      <c r="P6341" s="63" t="s">
        <v>46</v>
      </c>
      <c r="Q6341" s="63" t="s">
        <v>412</v>
      </c>
    </row>
    <row r="6342" spans="1:17">
      <c r="A6342" s="63" t="s">
        <v>353</v>
      </c>
      <c r="B6342" s="63" t="s">
        <v>5</v>
      </c>
      <c r="D6342" s="390">
        <v>45413</v>
      </c>
      <c r="E6342" s="63">
        <v>5</v>
      </c>
      <c r="F6342" s="63">
        <v>2024</v>
      </c>
      <c r="G6342" s="391">
        <v>0.16699999999999982</v>
      </c>
      <c r="H6342" s="391">
        <v>8.3333333333333329E-2</v>
      </c>
      <c r="I6342" s="391">
        <v>1.391666666666665E-2</v>
      </c>
      <c r="J6342" s="391">
        <v>0</v>
      </c>
      <c r="K6342" s="63" t="s">
        <v>353</v>
      </c>
      <c r="L6342" s="63" t="s">
        <v>41</v>
      </c>
      <c r="M6342" s="63" t="s">
        <v>243</v>
      </c>
      <c r="N6342" s="63" t="s">
        <v>83</v>
      </c>
      <c r="O6342" s="63" t="s">
        <v>102</v>
      </c>
      <c r="P6342" s="63" t="s">
        <v>46</v>
      </c>
      <c r="Q6342" s="63" t="s">
        <v>412</v>
      </c>
    </row>
    <row r="6343" spans="1:17">
      <c r="A6343" s="63" t="s">
        <v>353</v>
      </c>
      <c r="B6343" s="63" t="s">
        <v>5</v>
      </c>
      <c r="D6343" s="390">
        <v>45444</v>
      </c>
      <c r="E6343" s="63">
        <v>6</v>
      </c>
      <c r="F6343" s="63">
        <v>2024</v>
      </c>
      <c r="G6343" s="391">
        <v>0.16699999999999982</v>
      </c>
      <c r="H6343" s="391">
        <v>8.3333333333333329E-2</v>
      </c>
      <c r="I6343" s="391">
        <v>1.391666666666665E-2</v>
      </c>
      <c r="J6343" s="391">
        <v>0</v>
      </c>
      <c r="K6343" s="63" t="s">
        <v>353</v>
      </c>
      <c r="L6343" s="63" t="s">
        <v>41</v>
      </c>
      <c r="M6343" s="63" t="s">
        <v>243</v>
      </c>
      <c r="N6343" s="63" t="s">
        <v>83</v>
      </c>
      <c r="O6343" s="63" t="s">
        <v>102</v>
      </c>
      <c r="P6343" s="63" t="s">
        <v>46</v>
      </c>
      <c r="Q6343" s="63" t="s">
        <v>412</v>
      </c>
    </row>
    <row r="6344" spans="1:17">
      <c r="A6344" s="63" t="s">
        <v>353</v>
      </c>
      <c r="B6344" s="63" t="s">
        <v>5</v>
      </c>
      <c r="D6344" s="390">
        <v>45474</v>
      </c>
      <c r="E6344" s="63">
        <v>7</v>
      </c>
      <c r="F6344" s="63">
        <v>2024</v>
      </c>
      <c r="G6344" s="391">
        <v>0.16699999999999982</v>
      </c>
      <c r="H6344" s="391">
        <v>8.3333333333333329E-2</v>
      </c>
      <c r="I6344" s="391">
        <v>1.391666666666665E-2</v>
      </c>
      <c r="J6344" s="391">
        <v>0</v>
      </c>
      <c r="K6344" s="63" t="s">
        <v>353</v>
      </c>
      <c r="L6344" s="63" t="s">
        <v>41</v>
      </c>
      <c r="M6344" s="63" t="s">
        <v>243</v>
      </c>
      <c r="N6344" s="63" t="s">
        <v>83</v>
      </c>
      <c r="O6344" s="63" t="s">
        <v>102</v>
      </c>
      <c r="P6344" s="63" t="s">
        <v>46</v>
      </c>
      <c r="Q6344" s="63" t="s">
        <v>412</v>
      </c>
    </row>
    <row r="6345" spans="1:17">
      <c r="A6345" s="63" t="s">
        <v>353</v>
      </c>
      <c r="B6345" s="63" t="s">
        <v>5</v>
      </c>
      <c r="D6345" s="390">
        <v>45505</v>
      </c>
      <c r="E6345" s="63">
        <v>8</v>
      </c>
      <c r="F6345" s="63">
        <v>2024</v>
      </c>
      <c r="G6345" s="391">
        <v>0.16699999999999982</v>
      </c>
      <c r="H6345" s="391">
        <v>8.3333333333333329E-2</v>
      </c>
      <c r="I6345" s="391">
        <v>1.391666666666665E-2</v>
      </c>
      <c r="J6345" s="391">
        <v>0</v>
      </c>
      <c r="K6345" s="63" t="s">
        <v>353</v>
      </c>
      <c r="L6345" s="63" t="s">
        <v>41</v>
      </c>
      <c r="M6345" s="63" t="s">
        <v>243</v>
      </c>
      <c r="N6345" s="63" t="s">
        <v>83</v>
      </c>
      <c r="O6345" s="63" t="s">
        <v>102</v>
      </c>
      <c r="P6345" s="63" t="s">
        <v>46</v>
      </c>
      <c r="Q6345" s="63" t="s">
        <v>412</v>
      </c>
    </row>
    <row r="6346" spans="1:17">
      <c r="A6346" s="63" t="s">
        <v>353</v>
      </c>
      <c r="B6346" s="63" t="s">
        <v>5</v>
      </c>
      <c r="D6346" s="390">
        <v>45536</v>
      </c>
      <c r="E6346" s="63">
        <v>9</v>
      </c>
      <c r="F6346" s="63">
        <v>2024</v>
      </c>
      <c r="G6346" s="391">
        <v>0.16699999999999982</v>
      </c>
      <c r="H6346" s="391">
        <v>8.3333333333333329E-2</v>
      </c>
      <c r="J6346" s="391">
        <v>0</v>
      </c>
      <c r="K6346" s="63" t="s">
        <v>353</v>
      </c>
      <c r="L6346" s="63" t="s">
        <v>41</v>
      </c>
      <c r="M6346" s="63" t="s">
        <v>243</v>
      </c>
      <c r="N6346" s="63" t="s">
        <v>83</v>
      </c>
      <c r="O6346" s="63" t="s">
        <v>102</v>
      </c>
      <c r="P6346" s="63" t="s">
        <v>46</v>
      </c>
      <c r="Q6346" s="63" t="s">
        <v>412</v>
      </c>
    </row>
    <row r="6347" spans="1:17">
      <c r="A6347" s="63" t="s">
        <v>353</v>
      </c>
      <c r="B6347" s="63" t="s">
        <v>5</v>
      </c>
      <c r="D6347" s="390">
        <v>45566</v>
      </c>
      <c r="E6347" s="63">
        <v>10</v>
      </c>
      <c r="F6347" s="63">
        <v>2024</v>
      </c>
      <c r="G6347" s="391">
        <v>0.16699999999999982</v>
      </c>
      <c r="H6347" s="391">
        <v>9.9999999999999992E-2</v>
      </c>
      <c r="J6347" s="391">
        <v>0</v>
      </c>
      <c r="K6347" s="63" t="s">
        <v>353</v>
      </c>
      <c r="L6347" s="63" t="s">
        <v>41</v>
      </c>
      <c r="M6347" s="63" t="s">
        <v>243</v>
      </c>
      <c r="N6347" s="63" t="s">
        <v>83</v>
      </c>
      <c r="O6347" s="63" t="s">
        <v>102</v>
      </c>
      <c r="P6347" s="63" t="s">
        <v>46</v>
      </c>
      <c r="Q6347" s="63" t="s">
        <v>412</v>
      </c>
    </row>
    <row r="6348" spans="1:17">
      <c r="A6348" s="63" t="s">
        <v>353</v>
      </c>
      <c r="B6348" s="63" t="s">
        <v>5</v>
      </c>
      <c r="D6348" s="390">
        <v>45597</v>
      </c>
      <c r="E6348" s="63">
        <v>11</v>
      </c>
      <c r="F6348" s="63">
        <v>2024</v>
      </c>
      <c r="G6348" s="391">
        <v>0.16699999999999982</v>
      </c>
      <c r="H6348" s="391">
        <v>9.9999999999999992E-2</v>
      </c>
      <c r="J6348" s="391">
        <v>0</v>
      </c>
      <c r="K6348" s="63" t="s">
        <v>353</v>
      </c>
      <c r="L6348" s="63" t="s">
        <v>41</v>
      </c>
      <c r="M6348" s="63" t="s">
        <v>243</v>
      </c>
      <c r="N6348" s="63" t="s">
        <v>83</v>
      </c>
      <c r="O6348" s="63" t="s">
        <v>102</v>
      </c>
      <c r="P6348" s="63" t="s">
        <v>46</v>
      </c>
      <c r="Q6348" s="63" t="s">
        <v>412</v>
      </c>
    </row>
    <row r="6349" spans="1:17">
      <c r="A6349" s="63" t="s">
        <v>353</v>
      </c>
      <c r="B6349" s="63" t="s">
        <v>5</v>
      </c>
      <c r="D6349" s="390">
        <v>45627</v>
      </c>
      <c r="E6349" s="63">
        <v>12</v>
      </c>
      <c r="F6349" s="63">
        <v>2024</v>
      </c>
      <c r="G6349" s="391">
        <v>0.16699999999999982</v>
      </c>
      <c r="H6349" s="391">
        <v>9.9999999999999992E-2</v>
      </c>
      <c r="J6349" s="391">
        <v>0</v>
      </c>
      <c r="K6349" s="63" t="s">
        <v>353</v>
      </c>
      <c r="L6349" s="63" t="s">
        <v>41</v>
      </c>
      <c r="M6349" s="63" t="s">
        <v>243</v>
      </c>
      <c r="N6349" s="63" t="s">
        <v>83</v>
      </c>
      <c r="O6349" s="63" t="s">
        <v>102</v>
      </c>
      <c r="P6349" s="63" t="s">
        <v>46</v>
      </c>
      <c r="Q6349" s="63" t="s">
        <v>412</v>
      </c>
    </row>
    <row r="6350" spans="1:17">
      <c r="A6350" s="63" t="s">
        <v>353</v>
      </c>
      <c r="B6350" s="63" t="s">
        <v>11</v>
      </c>
      <c r="D6350" s="390">
        <v>45292</v>
      </c>
      <c r="E6350" s="63">
        <v>1</v>
      </c>
      <c r="F6350" s="63">
        <v>2024</v>
      </c>
      <c r="G6350" s="391">
        <v>15.013</v>
      </c>
      <c r="H6350" s="391">
        <v>3.4872367136281217E-2</v>
      </c>
      <c r="I6350" s="391">
        <v>0.52353884781698989</v>
      </c>
      <c r="J6350" s="391">
        <v>0</v>
      </c>
      <c r="K6350" s="63" t="s">
        <v>353</v>
      </c>
      <c r="L6350" s="63" t="s">
        <v>41</v>
      </c>
      <c r="M6350" s="63" t="s">
        <v>243</v>
      </c>
      <c r="N6350" s="63" t="s">
        <v>83</v>
      </c>
      <c r="O6350" s="63" t="s">
        <v>102</v>
      </c>
      <c r="P6350" s="63" t="s">
        <v>46</v>
      </c>
      <c r="Q6350" s="63" t="s">
        <v>412</v>
      </c>
    </row>
    <row r="6351" spans="1:17">
      <c r="A6351" s="63" t="s">
        <v>353</v>
      </c>
      <c r="B6351" s="63" t="s">
        <v>11</v>
      </c>
      <c r="D6351" s="390">
        <v>45323</v>
      </c>
      <c r="E6351" s="63">
        <v>2</v>
      </c>
      <c r="F6351" s="63">
        <v>2024</v>
      </c>
      <c r="G6351" s="391">
        <v>15.013</v>
      </c>
      <c r="H6351" s="391">
        <v>8.2577765378713919E-2</v>
      </c>
      <c r="I6351" s="391">
        <v>1.239739991630632</v>
      </c>
      <c r="J6351" s="391">
        <v>0</v>
      </c>
      <c r="K6351" s="63" t="s">
        <v>353</v>
      </c>
      <c r="L6351" s="63" t="s">
        <v>41</v>
      </c>
      <c r="M6351" s="63" t="s">
        <v>243</v>
      </c>
      <c r="N6351" s="63" t="s">
        <v>83</v>
      </c>
      <c r="O6351" s="63" t="s">
        <v>102</v>
      </c>
      <c r="P6351" s="63" t="s">
        <v>46</v>
      </c>
      <c r="Q6351" s="63" t="s">
        <v>412</v>
      </c>
    </row>
    <row r="6352" spans="1:17">
      <c r="A6352" s="63" t="s">
        <v>353</v>
      </c>
      <c r="B6352" s="63" t="s">
        <v>11</v>
      </c>
      <c r="D6352" s="390">
        <v>45352</v>
      </c>
      <c r="E6352" s="63">
        <v>3</v>
      </c>
      <c r="F6352" s="63">
        <v>2024</v>
      </c>
      <c r="G6352" s="391">
        <v>15.013</v>
      </c>
      <c r="H6352" s="391">
        <v>8.2577765378713919E-2</v>
      </c>
      <c r="I6352" s="391">
        <v>1.239739991630632</v>
      </c>
      <c r="J6352" s="391">
        <v>0</v>
      </c>
      <c r="K6352" s="63" t="s">
        <v>353</v>
      </c>
      <c r="L6352" s="63" t="s">
        <v>41</v>
      </c>
      <c r="M6352" s="63" t="s">
        <v>243</v>
      </c>
      <c r="N6352" s="63" t="s">
        <v>83</v>
      </c>
      <c r="O6352" s="63" t="s">
        <v>102</v>
      </c>
      <c r="P6352" s="63" t="s">
        <v>46</v>
      </c>
      <c r="Q6352" s="63" t="s">
        <v>412</v>
      </c>
    </row>
    <row r="6353" spans="1:17">
      <c r="A6353" s="63" t="s">
        <v>353</v>
      </c>
      <c r="B6353" s="63" t="s">
        <v>11</v>
      </c>
      <c r="D6353" s="390">
        <v>45383</v>
      </c>
      <c r="E6353" s="63">
        <v>4</v>
      </c>
      <c r="F6353" s="63">
        <v>2024</v>
      </c>
      <c r="G6353" s="391">
        <v>15.013</v>
      </c>
      <c r="H6353" s="391">
        <v>8.3333333333333329E-2</v>
      </c>
      <c r="I6353" s="391">
        <v>1.2510833333333333</v>
      </c>
      <c r="J6353" s="391">
        <v>0</v>
      </c>
      <c r="K6353" s="63" t="s">
        <v>353</v>
      </c>
      <c r="L6353" s="63" t="s">
        <v>41</v>
      </c>
      <c r="M6353" s="63" t="s">
        <v>243</v>
      </c>
      <c r="N6353" s="63" t="s">
        <v>83</v>
      </c>
      <c r="O6353" s="63" t="s">
        <v>102</v>
      </c>
      <c r="P6353" s="63" t="s">
        <v>46</v>
      </c>
      <c r="Q6353" s="63" t="s">
        <v>412</v>
      </c>
    </row>
    <row r="6354" spans="1:17">
      <c r="A6354" s="63" t="s">
        <v>353</v>
      </c>
      <c r="B6354" s="63" t="s">
        <v>11</v>
      </c>
      <c r="D6354" s="390">
        <v>45413</v>
      </c>
      <c r="E6354" s="63">
        <v>5</v>
      </c>
      <c r="F6354" s="63">
        <v>2024</v>
      </c>
      <c r="G6354" s="391">
        <v>15.013</v>
      </c>
      <c r="H6354" s="391">
        <v>8.3333333333333329E-2</v>
      </c>
      <c r="I6354" s="391">
        <v>1.2510833333333333</v>
      </c>
      <c r="J6354" s="391">
        <v>0</v>
      </c>
      <c r="K6354" s="63" t="s">
        <v>353</v>
      </c>
      <c r="L6354" s="63" t="s">
        <v>41</v>
      </c>
      <c r="M6354" s="63" t="s">
        <v>243</v>
      </c>
      <c r="N6354" s="63" t="s">
        <v>83</v>
      </c>
      <c r="O6354" s="63" t="s">
        <v>102</v>
      </c>
      <c r="P6354" s="63" t="s">
        <v>46</v>
      </c>
      <c r="Q6354" s="63" t="s">
        <v>412</v>
      </c>
    </row>
    <row r="6355" spans="1:17">
      <c r="A6355" s="63" t="s">
        <v>353</v>
      </c>
      <c r="B6355" s="63" t="s">
        <v>11</v>
      </c>
      <c r="D6355" s="390">
        <v>45444</v>
      </c>
      <c r="E6355" s="63">
        <v>6</v>
      </c>
      <c r="F6355" s="63">
        <v>2024</v>
      </c>
      <c r="G6355" s="391">
        <v>15.013</v>
      </c>
      <c r="H6355" s="391">
        <v>8.3333333333333329E-2</v>
      </c>
      <c r="I6355" s="391">
        <v>1.2510833333333333</v>
      </c>
      <c r="J6355" s="391">
        <v>2.7040649999999999</v>
      </c>
      <c r="K6355" s="63" t="s">
        <v>353</v>
      </c>
      <c r="L6355" s="63" t="s">
        <v>41</v>
      </c>
      <c r="M6355" s="63" t="s">
        <v>243</v>
      </c>
      <c r="N6355" s="63" t="s">
        <v>83</v>
      </c>
      <c r="O6355" s="63" t="s">
        <v>102</v>
      </c>
      <c r="P6355" s="63" t="s">
        <v>46</v>
      </c>
      <c r="Q6355" s="63" t="s">
        <v>412</v>
      </c>
    </row>
    <row r="6356" spans="1:17">
      <c r="A6356" s="63" t="s">
        <v>353</v>
      </c>
      <c r="B6356" s="63" t="s">
        <v>11</v>
      </c>
      <c r="D6356" s="390">
        <v>45474</v>
      </c>
      <c r="E6356" s="63">
        <v>7</v>
      </c>
      <c r="F6356" s="63">
        <v>2024</v>
      </c>
      <c r="G6356" s="391">
        <v>15.013</v>
      </c>
      <c r="H6356" s="391">
        <v>8.3333333333333329E-2</v>
      </c>
      <c r="I6356" s="391">
        <v>1.2510833333333333</v>
      </c>
      <c r="J6356" s="391">
        <v>0</v>
      </c>
      <c r="K6356" s="63" t="s">
        <v>353</v>
      </c>
      <c r="L6356" s="63" t="s">
        <v>41</v>
      </c>
      <c r="M6356" s="63" t="s">
        <v>243</v>
      </c>
      <c r="N6356" s="63" t="s">
        <v>83</v>
      </c>
      <c r="O6356" s="63" t="s">
        <v>102</v>
      </c>
      <c r="P6356" s="63" t="s">
        <v>46</v>
      </c>
      <c r="Q6356" s="63" t="s">
        <v>412</v>
      </c>
    </row>
    <row r="6357" spans="1:17">
      <c r="A6357" s="63" t="s">
        <v>353</v>
      </c>
      <c r="B6357" s="63" t="s">
        <v>11</v>
      </c>
      <c r="D6357" s="390">
        <v>45505</v>
      </c>
      <c r="E6357" s="63">
        <v>8</v>
      </c>
      <c r="F6357" s="63">
        <v>2024</v>
      </c>
      <c r="G6357" s="391">
        <v>15.013</v>
      </c>
      <c r="H6357" s="391">
        <v>8.3333333333333329E-2</v>
      </c>
      <c r="I6357" s="391">
        <v>1.2510833333333333</v>
      </c>
      <c r="J6357" s="391">
        <v>0</v>
      </c>
      <c r="K6357" s="63" t="s">
        <v>353</v>
      </c>
      <c r="L6357" s="63" t="s">
        <v>41</v>
      </c>
      <c r="M6357" s="63" t="s">
        <v>243</v>
      </c>
      <c r="N6357" s="63" t="s">
        <v>83</v>
      </c>
      <c r="O6357" s="63" t="s">
        <v>102</v>
      </c>
      <c r="P6357" s="63" t="s">
        <v>46</v>
      </c>
      <c r="Q6357" s="63" t="s">
        <v>412</v>
      </c>
    </row>
    <row r="6358" spans="1:17">
      <c r="A6358" s="63" t="s">
        <v>353</v>
      </c>
      <c r="B6358" s="63" t="s">
        <v>11</v>
      </c>
      <c r="D6358" s="390">
        <v>45536</v>
      </c>
      <c r="E6358" s="63">
        <v>9</v>
      </c>
      <c r="F6358" s="63">
        <v>2024</v>
      </c>
      <c r="G6358" s="391">
        <v>15.013</v>
      </c>
      <c r="H6358" s="391">
        <v>8.3333333333333329E-2</v>
      </c>
      <c r="J6358" s="391">
        <v>0</v>
      </c>
      <c r="K6358" s="63" t="s">
        <v>353</v>
      </c>
      <c r="L6358" s="63" t="s">
        <v>41</v>
      </c>
      <c r="M6358" s="63" t="s">
        <v>243</v>
      </c>
      <c r="N6358" s="63" t="s">
        <v>83</v>
      </c>
      <c r="O6358" s="63" t="s">
        <v>102</v>
      </c>
      <c r="P6358" s="63" t="s">
        <v>46</v>
      </c>
      <c r="Q6358" s="63" t="s">
        <v>412</v>
      </c>
    </row>
    <row r="6359" spans="1:17">
      <c r="A6359" s="63" t="s">
        <v>353</v>
      </c>
      <c r="B6359" s="63" t="s">
        <v>11</v>
      </c>
      <c r="D6359" s="390">
        <v>45566</v>
      </c>
      <c r="E6359" s="63">
        <v>10</v>
      </c>
      <c r="F6359" s="63">
        <v>2024</v>
      </c>
      <c r="G6359" s="391">
        <v>15.013</v>
      </c>
      <c r="H6359" s="391">
        <v>9.9999999999999992E-2</v>
      </c>
      <c r="J6359" s="391">
        <v>0</v>
      </c>
      <c r="K6359" s="63" t="s">
        <v>353</v>
      </c>
      <c r="L6359" s="63" t="s">
        <v>41</v>
      </c>
      <c r="M6359" s="63" t="s">
        <v>243</v>
      </c>
      <c r="N6359" s="63" t="s">
        <v>83</v>
      </c>
      <c r="O6359" s="63" t="s">
        <v>102</v>
      </c>
      <c r="P6359" s="63" t="s">
        <v>46</v>
      </c>
      <c r="Q6359" s="63" t="s">
        <v>412</v>
      </c>
    </row>
    <row r="6360" spans="1:17">
      <c r="A6360" s="63" t="s">
        <v>353</v>
      </c>
      <c r="B6360" s="63" t="s">
        <v>11</v>
      </c>
      <c r="D6360" s="390">
        <v>45597</v>
      </c>
      <c r="E6360" s="63">
        <v>11</v>
      </c>
      <c r="F6360" s="63">
        <v>2024</v>
      </c>
      <c r="G6360" s="391">
        <v>15.013</v>
      </c>
      <c r="H6360" s="391">
        <v>9.9999999999999992E-2</v>
      </c>
      <c r="J6360" s="391">
        <v>0</v>
      </c>
      <c r="K6360" s="63" t="s">
        <v>353</v>
      </c>
      <c r="L6360" s="63" t="s">
        <v>41</v>
      </c>
      <c r="M6360" s="63" t="s">
        <v>243</v>
      </c>
      <c r="N6360" s="63" t="s">
        <v>83</v>
      </c>
      <c r="O6360" s="63" t="s">
        <v>102</v>
      </c>
      <c r="P6360" s="63" t="s">
        <v>46</v>
      </c>
      <c r="Q6360" s="63" t="s">
        <v>412</v>
      </c>
    </row>
    <row r="6361" spans="1:17">
      <c r="A6361" s="63" t="s">
        <v>353</v>
      </c>
      <c r="B6361" s="63" t="s">
        <v>11</v>
      </c>
      <c r="D6361" s="390">
        <v>45627</v>
      </c>
      <c r="E6361" s="63">
        <v>12</v>
      </c>
      <c r="F6361" s="63">
        <v>2024</v>
      </c>
      <c r="G6361" s="391">
        <v>15.013</v>
      </c>
      <c r="H6361" s="391">
        <v>9.9999999999999992E-2</v>
      </c>
      <c r="J6361" s="391">
        <v>0</v>
      </c>
      <c r="K6361" s="63" t="s">
        <v>353</v>
      </c>
      <c r="L6361" s="63" t="s">
        <v>41</v>
      </c>
      <c r="M6361" s="63" t="s">
        <v>243</v>
      </c>
      <c r="N6361" s="63" t="s">
        <v>83</v>
      </c>
      <c r="O6361" s="63" t="s">
        <v>102</v>
      </c>
      <c r="P6361" s="63" t="s">
        <v>46</v>
      </c>
      <c r="Q6361" s="63" t="s">
        <v>412</v>
      </c>
    </row>
    <row r="6362" spans="1:17">
      <c r="A6362" s="63" t="s">
        <v>353</v>
      </c>
      <c r="B6362" s="63" t="s">
        <v>12</v>
      </c>
      <c r="D6362" s="390">
        <v>45292</v>
      </c>
      <c r="E6362" s="63">
        <v>1</v>
      </c>
      <c r="F6362" s="63">
        <v>2024</v>
      </c>
      <c r="G6362" s="391">
        <v>0</v>
      </c>
      <c r="H6362" s="391">
        <v>3.4872367136281217E-2</v>
      </c>
      <c r="I6362" s="391">
        <v>0</v>
      </c>
      <c r="J6362" s="391">
        <v>0</v>
      </c>
      <c r="K6362" s="63" t="s">
        <v>353</v>
      </c>
      <c r="L6362" s="63" t="s">
        <v>41</v>
      </c>
      <c r="M6362" s="63" t="s">
        <v>243</v>
      </c>
      <c r="N6362" s="63" t="s">
        <v>83</v>
      </c>
      <c r="O6362" s="63" t="s">
        <v>102</v>
      </c>
      <c r="P6362" s="63" t="s">
        <v>46</v>
      </c>
      <c r="Q6362" s="63" t="s">
        <v>412</v>
      </c>
    </row>
    <row r="6363" spans="1:17">
      <c r="A6363" s="63" t="s">
        <v>353</v>
      </c>
      <c r="B6363" s="63" t="s">
        <v>12</v>
      </c>
      <c r="D6363" s="390">
        <v>45323</v>
      </c>
      <c r="E6363" s="63">
        <v>2</v>
      </c>
      <c r="F6363" s="63">
        <v>2024</v>
      </c>
      <c r="G6363" s="391">
        <v>0</v>
      </c>
      <c r="H6363" s="391">
        <v>8.2577765378713919E-2</v>
      </c>
      <c r="I6363" s="391">
        <v>0</v>
      </c>
      <c r="J6363" s="391">
        <v>0</v>
      </c>
      <c r="K6363" s="63" t="s">
        <v>353</v>
      </c>
      <c r="L6363" s="63" t="s">
        <v>41</v>
      </c>
      <c r="M6363" s="63" t="s">
        <v>243</v>
      </c>
      <c r="N6363" s="63" t="s">
        <v>83</v>
      </c>
      <c r="O6363" s="63" t="s">
        <v>102</v>
      </c>
      <c r="P6363" s="63" t="s">
        <v>46</v>
      </c>
      <c r="Q6363" s="63" t="s">
        <v>412</v>
      </c>
    </row>
    <row r="6364" spans="1:17">
      <c r="A6364" s="63" t="s">
        <v>353</v>
      </c>
      <c r="B6364" s="63" t="s">
        <v>12</v>
      </c>
      <c r="D6364" s="390">
        <v>45352</v>
      </c>
      <c r="E6364" s="63">
        <v>3</v>
      </c>
      <c r="F6364" s="63">
        <v>2024</v>
      </c>
      <c r="G6364" s="391">
        <v>0</v>
      </c>
      <c r="H6364" s="391">
        <v>8.2577765378713919E-2</v>
      </c>
      <c r="I6364" s="391">
        <v>0</v>
      </c>
      <c r="J6364" s="391">
        <v>0</v>
      </c>
      <c r="K6364" s="63" t="s">
        <v>353</v>
      </c>
      <c r="L6364" s="63" t="s">
        <v>41</v>
      </c>
      <c r="M6364" s="63" t="s">
        <v>243</v>
      </c>
      <c r="N6364" s="63" t="s">
        <v>83</v>
      </c>
      <c r="O6364" s="63" t="s">
        <v>102</v>
      </c>
      <c r="P6364" s="63" t="s">
        <v>46</v>
      </c>
      <c r="Q6364" s="63" t="s">
        <v>412</v>
      </c>
    </row>
    <row r="6365" spans="1:17">
      <c r="A6365" s="63" t="s">
        <v>353</v>
      </c>
      <c r="B6365" s="63" t="s">
        <v>12</v>
      </c>
      <c r="D6365" s="390">
        <v>45383</v>
      </c>
      <c r="E6365" s="63">
        <v>4</v>
      </c>
      <c r="F6365" s="63">
        <v>2024</v>
      </c>
      <c r="G6365" s="391">
        <v>0</v>
      </c>
      <c r="H6365" s="391">
        <v>8.3333333333333329E-2</v>
      </c>
      <c r="I6365" s="391">
        <v>0</v>
      </c>
      <c r="J6365" s="391">
        <v>0</v>
      </c>
      <c r="K6365" s="63" t="s">
        <v>353</v>
      </c>
      <c r="L6365" s="63" t="s">
        <v>41</v>
      </c>
      <c r="M6365" s="63" t="s">
        <v>243</v>
      </c>
      <c r="N6365" s="63" t="s">
        <v>83</v>
      </c>
      <c r="O6365" s="63" t="s">
        <v>102</v>
      </c>
      <c r="P6365" s="63" t="s">
        <v>46</v>
      </c>
      <c r="Q6365" s="63" t="s">
        <v>412</v>
      </c>
    </row>
    <row r="6366" spans="1:17">
      <c r="A6366" s="63" t="s">
        <v>353</v>
      </c>
      <c r="B6366" s="63" t="s">
        <v>12</v>
      </c>
      <c r="D6366" s="390">
        <v>45413</v>
      </c>
      <c r="E6366" s="63">
        <v>5</v>
      </c>
      <c r="F6366" s="63">
        <v>2024</v>
      </c>
      <c r="G6366" s="391">
        <v>0</v>
      </c>
      <c r="H6366" s="391">
        <v>8.3333333333333329E-2</v>
      </c>
      <c r="I6366" s="391">
        <v>0</v>
      </c>
      <c r="J6366" s="391">
        <v>0</v>
      </c>
      <c r="K6366" s="63" t="s">
        <v>353</v>
      </c>
      <c r="L6366" s="63" t="s">
        <v>41</v>
      </c>
      <c r="M6366" s="63" t="s">
        <v>243</v>
      </c>
      <c r="N6366" s="63" t="s">
        <v>83</v>
      </c>
      <c r="O6366" s="63" t="s">
        <v>102</v>
      </c>
      <c r="P6366" s="63" t="s">
        <v>46</v>
      </c>
      <c r="Q6366" s="63" t="s">
        <v>412</v>
      </c>
    </row>
    <row r="6367" spans="1:17">
      <c r="A6367" s="63" t="s">
        <v>353</v>
      </c>
      <c r="B6367" s="63" t="s">
        <v>12</v>
      </c>
      <c r="D6367" s="390">
        <v>45444</v>
      </c>
      <c r="E6367" s="63">
        <v>6</v>
      </c>
      <c r="F6367" s="63">
        <v>2024</v>
      </c>
      <c r="G6367" s="391">
        <v>0</v>
      </c>
      <c r="H6367" s="391">
        <v>8.3333333333333329E-2</v>
      </c>
      <c r="I6367" s="391">
        <v>0</v>
      </c>
      <c r="J6367" s="391">
        <v>0</v>
      </c>
      <c r="K6367" s="63" t="s">
        <v>353</v>
      </c>
      <c r="L6367" s="63" t="s">
        <v>41</v>
      </c>
      <c r="M6367" s="63" t="s">
        <v>243</v>
      </c>
      <c r="N6367" s="63" t="s">
        <v>83</v>
      </c>
      <c r="O6367" s="63" t="s">
        <v>102</v>
      </c>
      <c r="P6367" s="63" t="s">
        <v>46</v>
      </c>
      <c r="Q6367" s="63" t="s">
        <v>412</v>
      </c>
    </row>
    <row r="6368" spans="1:17">
      <c r="A6368" s="63" t="s">
        <v>353</v>
      </c>
      <c r="B6368" s="63" t="s">
        <v>12</v>
      </c>
      <c r="D6368" s="390">
        <v>45474</v>
      </c>
      <c r="E6368" s="63">
        <v>7</v>
      </c>
      <c r="F6368" s="63">
        <v>2024</v>
      </c>
      <c r="G6368" s="391">
        <v>0</v>
      </c>
      <c r="H6368" s="391">
        <v>8.3333333333333329E-2</v>
      </c>
      <c r="I6368" s="391">
        <v>0</v>
      </c>
      <c r="J6368" s="391">
        <v>0</v>
      </c>
      <c r="K6368" s="63" t="s">
        <v>353</v>
      </c>
      <c r="L6368" s="63" t="s">
        <v>41</v>
      </c>
      <c r="M6368" s="63" t="s">
        <v>243</v>
      </c>
      <c r="N6368" s="63" t="s">
        <v>83</v>
      </c>
      <c r="O6368" s="63" t="s">
        <v>102</v>
      </c>
      <c r="P6368" s="63" t="s">
        <v>46</v>
      </c>
      <c r="Q6368" s="63" t="s">
        <v>412</v>
      </c>
    </row>
    <row r="6369" spans="1:17">
      <c r="A6369" s="63" t="s">
        <v>353</v>
      </c>
      <c r="B6369" s="63" t="s">
        <v>12</v>
      </c>
      <c r="D6369" s="390">
        <v>45505</v>
      </c>
      <c r="E6369" s="63">
        <v>8</v>
      </c>
      <c r="F6369" s="63">
        <v>2024</v>
      </c>
      <c r="G6369" s="391">
        <v>0</v>
      </c>
      <c r="H6369" s="391">
        <v>8.3333333333333329E-2</v>
      </c>
      <c r="I6369" s="391">
        <v>0</v>
      </c>
      <c r="J6369" s="391">
        <v>0</v>
      </c>
      <c r="K6369" s="63" t="s">
        <v>353</v>
      </c>
      <c r="L6369" s="63" t="s">
        <v>41</v>
      </c>
      <c r="M6369" s="63" t="s">
        <v>243</v>
      </c>
      <c r="N6369" s="63" t="s">
        <v>83</v>
      </c>
      <c r="O6369" s="63" t="s">
        <v>102</v>
      </c>
      <c r="P6369" s="63" t="s">
        <v>46</v>
      </c>
      <c r="Q6369" s="63" t="s">
        <v>412</v>
      </c>
    </row>
    <row r="6370" spans="1:17">
      <c r="A6370" s="63" t="s">
        <v>353</v>
      </c>
      <c r="B6370" s="63" t="s">
        <v>12</v>
      </c>
      <c r="D6370" s="390">
        <v>45536</v>
      </c>
      <c r="E6370" s="63">
        <v>9</v>
      </c>
      <c r="F6370" s="63">
        <v>2024</v>
      </c>
      <c r="G6370" s="391">
        <v>0</v>
      </c>
      <c r="H6370" s="391">
        <v>8.3333333333333329E-2</v>
      </c>
      <c r="J6370" s="391">
        <v>0</v>
      </c>
      <c r="K6370" s="63" t="s">
        <v>353</v>
      </c>
      <c r="L6370" s="63" t="s">
        <v>41</v>
      </c>
      <c r="M6370" s="63" t="s">
        <v>243</v>
      </c>
      <c r="N6370" s="63" t="s">
        <v>83</v>
      </c>
      <c r="O6370" s="63" t="s">
        <v>102</v>
      </c>
      <c r="P6370" s="63" t="s">
        <v>46</v>
      </c>
      <c r="Q6370" s="63" t="s">
        <v>412</v>
      </c>
    </row>
    <row r="6371" spans="1:17">
      <c r="A6371" s="63" t="s">
        <v>353</v>
      </c>
      <c r="B6371" s="63" t="s">
        <v>12</v>
      </c>
      <c r="D6371" s="390">
        <v>45566</v>
      </c>
      <c r="E6371" s="63">
        <v>10</v>
      </c>
      <c r="F6371" s="63">
        <v>2024</v>
      </c>
      <c r="G6371" s="391">
        <v>0</v>
      </c>
      <c r="H6371" s="391">
        <v>9.9999999999999992E-2</v>
      </c>
      <c r="J6371" s="391">
        <v>0</v>
      </c>
      <c r="K6371" s="63" t="s">
        <v>353</v>
      </c>
      <c r="L6371" s="63" t="s">
        <v>41</v>
      </c>
      <c r="M6371" s="63" t="s">
        <v>243</v>
      </c>
      <c r="N6371" s="63" t="s">
        <v>83</v>
      </c>
      <c r="O6371" s="63" t="s">
        <v>102</v>
      </c>
      <c r="P6371" s="63" t="s">
        <v>46</v>
      </c>
      <c r="Q6371" s="63" t="s">
        <v>412</v>
      </c>
    </row>
    <row r="6372" spans="1:17">
      <c r="A6372" s="63" t="s">
        <v>353</v>
      </c>
      <c r="B6372" s="63" t="s">
        <v>12</v>
      </c>
      <c r="D6372" s="390">
        <v>45597</v>
      </c>
      <c r="E6372" s="63">
        <v>11</v>
      </c>
      <c r="F6372" s="63">
        <v>2024</v>
      </c>
      <c r="G6372" s="391">
        <v>0</v>
      </c>
      <c r="H6372" s="391">
        <v>9.9999999999999992E-2</v>
      </c>
      <c r="J6372" s="391">
        <v>0</v>
      </c>
      <c r="K6372" s="63" t="s">
        <v>353</v>
      </c>
      <c r="L6372" s="63" t="s">
        <v>41</v>
      </c>
      <c r="M6372" s="63" t="s">
        <v>243</v>
      </c>
      <c r="N6372" s="63" t="s">
        <v>83</v>
      </c>
      <c r="O6372" s="63" t="s">
        <v>102</v>
      </c>
      <c r="P6372" s="63" t="s">
        <v>46</v>
      </c>
      <c r="Q6372" s="63" t="s">
        <v>412</v>
      </c>
    </row>
    <row r="6373" spans="1:17">
      <c r="A6373" s="63" t="s">
        <v>353</v>
      </c>
      <c r="B6373" s="63" t="s">
        <v>12</v>
      </c>
      <c r="D6373" s="390">
        <v>45627</v>
      </c>
      <c r="E6373" s="63">
        <v>12</v>
      </c>
      <c r="F6373" s="63">
        <v>2024</v>
      </c>
      <c r="G6373" s="391">
        <v>0</v>
      </c>
      <c r="H6373" s="391">
        <v>9.9999999999999992E-2</v>
      </c>
      <c r="J6373" s="391">
        <v>0</v>
      </c>
      <c r="K6373" s="63" t="s">
        <v>353</v>
      </c>
      <c r="L6373" s="63" t="s">
        <v>41</v>
      </c>
      <c r="M6373" s="63" t="s">
        <v>243</v>
      </c>
      <c r="N6373" s="63" t="s">
        <v>83</v>
      </c>
      <c r="O6373" s="63" t="s">
        <v>102</v>
      </c>
      <c r="P6373" s="63" t="s">
        <v>46</v>
      </c>
      <c r="Q6373" s="63" t="s">
        <v>412</v>
      </c>
    </row>
    <row r="6374" spans="1:17">
      <c r="A6374" s="63" t="s">
        <v>353</v>
      </c>
      <c r="B6374" s="63" t="s">
        <v>15</v>
      </c>
      <c r="D6374" s="390">
        <v>45292</v>
      </c>
      <c r="E6374" s="63">
        <v>1</v>
      </c>
      <c r="F6374" s="63">
        <v>2024</v>
      </c>
      <c r="G6374" s="391">
        <v>0</v>
      </c>
      <c r="H6374" s="391">
        <v>3.4872367136281217E-2</v>
      </c>
      <c r="I6374" s="391">
        <v>0</v>
      </c>
      <c r="J6374" s="391">
        <v>0</v>
      </c>
      <c r="K6374" s="63" t="s">
        <v>353</v>
      </c>
      <c r="L6374" s="63" t="s">
        <v>41</v>
      </c>
      <c r="M6374" s="63" t="s">
        <v>243</v>
      </c>
      <c r="N6374" s="63" t="s">
        <v>83</v>
      </c>
      <c r="O6374" s="63" t="s">
        <v>102</v>
      </c>
      <c r="P6374" s="63" t="s">
        <v>46</v>
      </c>
      <c r="Q6374" s="63" t="s">
        <v>412</v>
      </c>
    </row>
    <row r="6375" spans="1:17">
      <c r="A6375" s="63" t="s">
        <v>353</v>
      </c>
      <c r="B6375" s="63" t="s">
        <v>15</v>
      </c>
      <c r="D6375" s="390">
        <v>45323</v>
      </c>
      <c r="E6375" s="63">
        <v>2</v>
      </c>
      <c r="F6375" s="63">
        <v>2024</v>
      </c>
      <c r="G6375" s="391">
        <v>0</v>
      </c>
      <c r="H6375" s="391">
        <v>8.2577765378713919E-2</v>
      </c>
      <c r="I6375" s="391">
        <v>0</v>
      </c>
      <c r="J6375" s="391">
        <v>0</v>
      </c>
      <c r="K6375" s="63" t="s">
        <v>353</v>
      </c>
      <c r="L6375" s="63" t="s">
        <v>41</v>
      </c>
      <c r="M6375" s="63" t="s">
        <v>243</v>
      </c>
      <c r="N6375" s="63" t="s">
        <v>83</v>
      </c>
      <c r="O6375" s="63" t="s">
        <v>102</v>
      </c>
      <c r="P6375" s="63" t="s">
        <v>46</v>
      </c>
      <c r="Q6375" s="63" t="s">
        <v>412</v>
      </c>
    </row>
    <row r="6376" spans="1:17">
      <c r="A6376" s="63" t="s">
        <v>353</v>
      </c>
      <c r="B6376" s="63" t="s">
        <v>15</v>
      </c>
      <c r="D6376" s="390">
        <v>45352</v>
      </c>
      <c r="E6376" s="63">
        <v>3</v>
      </c>
      <c r="F6376" s="63">
        <v>2024</v>
      </c>
      <c r="G6376" s="391">
        <v>0</v>
      </c>
      <c r="H6376" s="391">
        <v>8.2577765378713919E-2</v>
      </c>
      <c r="I6376" s="391">
        <v>0</v>
      </c>
      <c r="J6376" s="391">
        <v>0</v>
      </c>
      <c r="K6376" s="63" t="s">
        <v>353</v>
      </c>
      <c r="L6376" s="63" t="s">
        <v>41</v>
      </c>
      <c r="M6376" s="63" t="s">
        <v>243</v>
      </c>
      <c r="N6376" s="63" t="s">
        <v>83</v>
      </c>
      <c r="O6376" s="63" t="s">
        <v>102</v>
      </c>
      <c r="P6376" s="63" t="s">
        <v>46</v>
      </c>
      <c r="Q6376" s="63" t="s">
        <v>412</v>
      </c>
    </row>
    <row r="6377" spans="1:17">
      <c r="A6377" s="63" t="s">
        <v>353</v>
      </c>
      <c r="B6377" s="63" t="s">
        <v>15</v>
      </c>
      <c r="D6377" s="390">
        <v>45383</v>
      </c>
      <c r="E6377" s="63">
        <v>4</v>
      </c>
      <c r="F6377" s="63">
        <v>2024</v>
      </c>
      <c r="G6377" s="391">
        <v>0</v>
      </c>
      <c r="H6377" s="391">
        <v>8.3333333333333329E-2</v>
      </c>
      <c r="I6377" s="391">
        <v>0</v>
      </c>
      <c r="J6377" s="391">
        <v>0</v>
      </c>
      <c r="K6377" s="63" t="s">
        <v>353</v>
      </c>
      <c r="L6377" s="63" t="s">
        <v>41</v>
      </c>
      <c r="M6377" s="63" t="s">
        <v>243</v>
      </c>
      <c r="N6377" s="63" t="s">
        <v>83</v>
      </c>
      <c r="O6377" s="63" t="s">
        <v>102</v>
      </c>
      <c r="P6377" s="63" t="s">
        <v>46</v>
      </c>
      <c r="Q6377" s="63" t="s">
        <v>412</v>
      </c>
    </row>
    <row r="6378" spans="1:17">
      <c r="A6378" s="63" t="s">
        <v>353</v>
      </c>
      <c r="B6378" s="63" t="s">
        <v>15</v>
      </c>
      <c r="D6378" s="390">
        <v>45413</v>
      </c>
      <c r="E6378" s="63">
        <v>5</v>
      </c>
      <c r="F6378" s="63">
        <v>2024</v>
      </c>
      <c r="G6378" s="391">
        <v>0</v>
      </c>
      <c r="H6378" s="391">
        <v>8.3333333333333329E-2</v>
      </c>
      <c r="I6378" s="391">
        <v>0</v>
      </c>
      <c r="J6378" s="391">
        <v>0</v>
      </c>
      <c r="K6378" s="63" t="s">
        <v>353</v>
      </c>
      <c r="L6378" s="63" t="s">
        <v>41</v>
      </c>
      <c r="M6378" s="63" t="s">
        <v>243</v>
      </c>
      <c r="N6378" s="63" t="s">
        <v>83</v>
      </c>
      <c r="O6378" s="63" t="s">
        <v>102</v>
      </c>
      <c r="P6378" s="63" t="s">
        <v>46</v>
      </c>
      <c r="Q6378" s="63" t="s">
        <v>412</v>
      </c>
    </row>
    <row r="6379" spans="1:17">
      <c r="A6379" s="63" t="s">
        <v>353</v>
      </c>
      <c r="B6379" s="63" t="s">
        <v>15</v>
      </c>
      <c r="D6379" s="390">
        <v>45444</v>
      </c>
      <c r="E6379" s="63">
        <v>6</v>
      </c>
      <c r="F6379" s="63">
        <v>2024</v>
      </c>
      <c r="G6379" s="391">
        <v>0</v>
      </c>
      <c r="H6379" s="391">
        <v>8.3333333333333329E-2</v>
      </c>
      <c r="I6379" s="391">
        <v>0</v>
      </c>
      <c r="J6379" s="391">
        <v>0</v>
      </c>
      <c r="K6379" s="63" t="s">
        <v>353</v>
      </c>
      <c r="L6379" s="63" t="s">
        <v>41</v>
      </c>
      <c r="M6379" s="63" t="s">
        <v>243</v>
      </c>
      <c r="N6379" s="63" t="s">
        <v>83</v>
      </c>
      <c r="O6379" s="63" t="s">
        <v>102</v>
      </c>
      <c r="P6379" s="63" t="s">
        <v>46</v>
      </c>
      <c r="Q6379" s="63" t="s">
        <v>412</v>
      </c>
    </row>
    <row r="6380" spans="1:17">
      <c r="A6380" s="63" t="s">
        <v>353</v>
      </c>
      <c r="B6380" s="63" t="s">
        <v>15</v>
      </c>
      <c r="D6380" s="390">
        <v>45474</v>
      </c>
      <c r="E6380" s="63">
        <v>7</v>
      </c>
      <c r="F6380" s="63">
        <v>2024</v>
      </c>
      <c r="G6380" s="391">
        <v>0</v>
      </c>
      <c r="H6380" s="391">
        <v>8.3333333333333329E-2</v>
      </c>
      <c r="I6380" s="391">
        <v>0</v>
      </c>
      <c r="J6380" s="391">
        <v>0</v>
      </c>
      <c r="K6380" s="63" t="s">
        <v>353</v>
      </c>
      <c r="L6380" s="63" t="s">
        <v>41</v>
      </c>
      <c r="M6380" s="63" t="s">
        <v>243</v>
      </c>
      <c r="N6380" s="63" t="s">
        <v>83</v>
      </c>
      <c r="O6380" s="63" t="s">
        <v>102</v>
      </c>
      <c r="P6380" s="63" t="s">
        <v>46</v>
      </c>
      <c r="Q6380" s="63" t="s">
        <v>412</v>
      </c>
    </row>
    <row r="6381" spans="1:17">
      <c r="A6381" s="63" t="s">
        <v>353</v>
      </c>
      <c r="B6381" s="63" t="s">
        <v>15</v>
      </c>
      <c r="D6381" s="390">
        <v>45505</v>
      </c>
      <c r="E6381" s="63">
        <v>8</v>
      </c>
      <c r="F6381" s="63">
        <v>2024</v>
      </c>
      <c r="G6381" s="391">
        <v>0</v>
      </c>
      <c r="H6381" s="391">
        <v>8.3333333333333329E-2</v>
      </c>
      <c r="I6381" s="391">
        <v>0</v>
      </c>
      <c r="J6381" s="391">
        <v>0</v>
      </c>
      <c r="K6381" s="63" t="s">
        <v>353</v>
      </c>
      <c r="L6381" s="63" t="s">
        <v>41</v>
      </c>
      <c r="M6381" s="63" t="s">
        <v>243</v>
      </c>
      <c r="N6381" s="63" t="s">
        <v>83</v>
      </c>
      <c r="O6381" s="63" t="s">
        <v>102</v>
      </c>
      <c r="P6381" s="63" t="s">
        <v>46</v>
      </c>
      <c r="Q6381" s="63" t="s">
        <v>412</v>
      </c>
    </row>
    <row r="6382" spans="1:17">
      <c r="A6382" s="63" t="s">
        <v>353</v>
      </c>
      <c r="B6382" s="63" t="s">
        <v>15</v>
      </c>
      <c r="D6382" s="390">
        <v>45536</v>
      </c>
      <c r="E6382" s="63">
        <v>9</v>
      </c>
      <c r="F6382" s="63">
        <v>2024</v>
      </c>
      <c r="G6382" s="391">
        <v>0</v>
      </c>
      <c r="H6382" s="391">
        <v>8.3333333333333329E-2</v>
      </c>
      <c r="J6382" s="391">
        <v>0</v>
      </c>
      <c r="K6382" s="63" t="s">
        <v>353</v>
      </c>
      <c r="L6382" s="63" t="s">
        <v>41</v>
      </c>
      <c r="M6382" s="63" t="s">
        <v>243</v>
      </c>
      <c r="N6382" s="63" t="s">
        <v>83</v>
      </c>
      <c r="O6382" s="63" t="s">
        <v>102</v>
      </c>
      <c r="P6382" s="63" t="s">
        <v>46</v>
      </c>
      <c r="Q6382" s="63" t="s">
        <v>412</v>
      </c>
    </row>
    <row r="6383" spans="1:17">
      <c r="A6383" s="63" t="s">
        <v>353</v>
      </c>
      <c r="B6383" s="63" t="s">
        <v>15</v>
      </c>
      <c r="D6383" s="390">
        <v>45566</v>
      </c>
      <c r="E6383" s="63">
        <v>10</v>
      </c>
      <c r="F6383" s="63">
        <v>2024</v>
      </c>
      <c r="G6383" s="391">
        <v>0</v>
      </c>
      <c r="H6383" s="391">
        <v>9.9999999999999992E-2</v>
      </c>
      <c r="J6383" s="391">
        <v>0</v>
      </c>
      <c r="K6383" s="63" t="s">
        <v>353</v>
      </c>
      <c r="L6383" s="63" t="s">
        <v>41</v>
      </c>
      <c r="M6383" s="63" t="s">
        <v>243</v>
      </c>
      <c r="N6383" s="63" t="s">
        <v>83</v>
      </c>
      <c r="O6383" s="63" t="s">
        <v>102</v>
      </c>
      <c r="P6383" s="63" t="s">
        <v>46</v>
      </c>
      <c r="Q6383" s="63" t="s">
        <v>412</v>
      </c>
    </row>
    <row r="6384" spans="1:17">
      <c r="A6384" s="63" t="s">
        <v>353</v>
      </c>
      <c r="B6384" s="63" t="s">
        <v>15</v>
      </c>
      <c r="D6384" s="390">
        <v>45597</v>
      </c>
      <c r="E6384" s="63">
        <v>11</v>
      </c>
      <c r="F6384" s="63">
        <v>2024</v>
      </c>
      <c r="G6384" s="391">
        <v>0</v>
      </c>
      <c r="H6384" s="391">
        <v>9.9999999999999992E-2</v>
      </c>
      <c r="J6384" s="391">
        <v>0</v>
      </c>
      <c r="K6384" s="63" t="s">
        <v>353</v>
      </c>
      <c r="L6384" s="63" t="s">
        <v>41</v>
      </c>
      <c r="M6384" s="63" t="s">
        <v>243</v>
      </c>
      <c r="N6384" s="63" t="s">
        <v>83</v>
      </c>
      <c r="O6384" s="63" t="s">
        <v>102</v>
      </c>
      <c r="P6384" s="63" t="s">
        <v>46</v>
      </c>
      <c r="Q6384" s="63" t="s">
        <v>412</v>
      </c>
    </row>
    <row r="6385" spans="1:17">
      <c r="A6385" s="63" t="s">
        <v>353</v>
      </c>
      <c r="B6385" s="63" t="s">
        <v>15</v>
      </c>
      <c r="D6385" s="390">
        <v>45627</v>
      </c>
      <c r="E6385" s="63">
        <v>12</v>
      </c>
      <c r="F6385" s="63">
        <v>2024</v>
      </c>
      <c r="G6385" s="391">
        <v>0</v>
      </c>
      <c r="H6385" s="391">
        <v>9.9999999999999992E-2</v>
      </c>
      <c r="J6385" s="391">
        <v>0</v>
      </c>
      <c r="K6385" s="63" t="s">
        <v>353</v>
      </c>
      <c r="L6385" s="63" t="s">
        <v>41</v>
      </c>
      <c r="M6385" s="63" t="s">
        <v>243</v>
      </c>
      <c r="N6385" s="63" t="s">
        <v>83</v>
      </c>
      <c r="O6385" s="63" t="s">
        <v>102</v>
      </c>
      <c r="P6385" s="63" t="s">
        <v>46</v>
      </c>
      <c r="Q6385" s="63" t="s">
        <v>412</v>
      </c>
    </row>
    <row r="6386" spans="1:17">
      <c r="A6386" s="63" t="s">
        <v>353</v>
      </c>
      <c r="B6386" s="63" t="s">
        <v>16</v>
      </c>
      <c r="D6386" s="390">
        <v>45292</v>
      </c>
      <c r="E6386" s="63">
        <v>1</v>
      </c>
      <c r="F6386" s="63">
        <v>2024</v>
      </c>
      <c r="G6386" s="391">
        <v>0</v>
      </c>
      <c r="H6386" s="391">
        <v>3.4872367136281217E-2</v>
      </c>
      <c r="I6386" s="391">
        <v>0</v>
      </c>
      <c r="J6386" s="391">
        <v>0</v>
      </c>
      <c r="K6386" s="63" t="s">
        <v>353</v>
      </c>
      <c r="L6386" s="63" t="s">
        <v>41</v>
      </c>
      <c r="M6386" s="63" t="s">
        <v>243</v>
      </c>
      <c r="N6386" s="63" t="s">
        <v>83</v>
      </c>
      <c r="O6386" s="63" t="s">
        <v>102</v>
      </c>
      <c r="P6386" s="63" t="s">
        <v>46</v>
      </c>
      <c r="Q6386" s="63" t="s">
        <v>412</v>
      </c>
    </row>
    <row r="6387" spans="1:17">
      <c r="A6387" s="63" t="s">
        <v>353</v>
      </c>
      <c r="B6387" s="63" t="s">
        <v>16</v>
      </c>
      <c r="D6387" s="390">
        <v>45323</v>
      </c>
      <c r="E6387" s="63">
        <v>2</v>
      </c>
      <c r="F6387" s="63">
        <v>2024</v>
      </c>
      <c r="G6387" s="391">
        <v>0</v>
      </c>
      <c r="H6387" s="391">
        <v>8.2577765378713919E-2</v>
      </c>
      <c r="I6387" s="391">
        <v>0</v>
      </c>
      <c r="J6387" s="391">
        <v>0</v>
      </c>
      <c r="K6387" s="63" t="s">
        <v>353</v>
      </c>
      <c r="L6387" s="63" t="s">
        <v>41</v>
      </c>
      <c r="M6387" s="63" t="s">
        <v>243</v>
      </c>
      <c r="N6387" s="63" t="s">
        <v>83</v>
      </c>
      <c r="O6387" s="63" t="s">
        <v>102</v>
      </c>
      <c r="P6387" s="63" t="s">
        <v>46</v>
      </c>
      <c r="Q6387" s="63" t="s">
        <v>412</v>
      </c>
    </row>
    <row r="6388" spans="1:17">
      <c r="A6388" s="63" t="s">
        <v>353</v>
      </c>
      <c r="B6388" s="63" t="s">
        <v>16</v>
      </c>
      <c r="D6388" s="390">
        <v>45352</v>
      </c>
      <c r="E6388" s="63">
        <v>3</v>
      </c>
      <c r="F6388" s="63">
        <v>2024</v>
      </c>
      <c r="G6388" s="391">
        <v>0</v>
      </c>
      <c r="H6388" s="391">
        <v>8.2577765378713919E-2</v>
      </c>
      <c r="I6388" s="391">
        <v>0</v>
      </c>
      <c r="J6388" s="391">
        <v>0</v>
      </c>
      <c r="K6388" s="63" t="s">
        <v>353</v>
      </c>
      <c r="L6388" s="63" t="s">
        <v>41</v>
      </c>
      <c r="M6388" s="63" t="s">
        <v>243</v>
      </c>
      <c r="N6388" s="63" t="s">
        <v>83</v>
      </c>
      <c r="O6388" s="63" t="s">
        <v>102</v>
      </c>
      <c r="P6388" s="63" t="s">
        <v>46</v>
      </c>
      <c r="Q6388" s="63" t="s">
        <v>412</v>
      </c>
    </row>
    <row r="6389" spans="1:17">
      <c r="A6389" s="63" t="s">
        <v>353</v>
      </c>
      <c r="B6389" s="63" t="s">
        <v>16</v>
      </c>
      <c r="D6389" s="390">
        <v>45383</v>
      </c>
      <c r="E6389" s="63">
        <v>4</v>
      </c>
      <c r="F6389" s="63">
        <v>2024</v>
      </c>
      <c r="G6389" s="391">
        <v>0</v>
      </c>
      <c r="H6389" s="391">
        <v>8.3333333333333329E-2</v>
      </c>
      <c r="I6389" s="391">
        <v>0</v>
      </c>
      <c r="J6389" s="391">
        <v>0</v>
      </c>
      <c r="K6389" s="63" t="s">
        <v>353</v>
      </c>
      <c r="L6389" s="63" t="s">
        <v>41</v>
      </c>
      <c r="M6389" s="63" t="s">
        <v>243</v>
      </c>
      <c r="N6389" s="63" t="s">
        <v>83</v>
      </c>
      <c r="O6389" s="63" t="s">
        <v>102</v>
      </c>
      <c r="P6389" s="63" t="s">
        <v>46</v>
      </c>
      <c r="Q6389" s="63" t="s">
        <v>412</v>
      </c>
    </row>
    <row r="6390" spans="1:17">
      <c r="A6390" s="63" t="s">
        <v>353</v>
      </c>
      <c r="B6390" s="63" t="s">
        <v>16</v>
      </c>
      <c r="D6390" s="390">
        <v>45413</v>
      </c>
      <c r="E6390" s="63">
        <v>5</v>
      </c>
      <c r="F6390" s="63">
        <v>2024</v>
      </c>
      <c r="G6390" s="391">
        <v>0</v>
      </c>
      <c r="H6390" s="391">
        <v>8.3333333333333329E-2</v>
      </c>
      <c r="I6390" s="391">
        <v>0</v>
      </c>
      <c r="J6390" s="391">
        <v>0</v>
      </c>
      <c r="K6390" s="63" t="s">
        <v>353</v>
      </c>
      <c r="L6390" s="63" t="s">
        <v>41</v>
      </c>
      <c r="M6390" s="63" t="s">
        <v>243</v>
      </c>
      <c r="N6390" s="63" t="s">
        <v>83</v>
      </c>
      <c r="O6390" s="63" t="s">
        <v>102</v>
      </c>
      <c r="P6390" s="63" t="s">
        <v>46</v>
      </c>
      <c r="Q6390" s="63" t="s">
        <v>412</v>
      </c>
    </row>
    <row r="6391" spans="1:17">
      <c r="A6391" s="63" t="s">
        <v>353</v>
      </c>
      <c r="B6391" s="63" t="s">
        <v>16</v>
      </c>
      <c r="D6391" s="390">
        <v>45444</v>
      </c>
      <c r="E6391" s="63">
        <v>6</v>
      </c>
      <c r="F6391" s="63">
        <v>2024</v>
      </c>
      <c r="G6391" s="391">
        <v>0</v>
      </c>
      <c r="H6391" s="391">
        <v>8.3333333333333329E-2</v>
      </c>
      <c r="I6391" s="391">
        <v>0</v>
      </c>
      <c r="J6391" s="391">
        <v>0</v>
      </c>
      <c r="K6391" s="63" t="s">
        <v>353</v>
      </c>
      <c r="L6391" s="63" t="s">
        <v>41</v>
      </c>
      <c r="M6391" s="63" t="s">
        <v>243</v>
      </c>
      <c r="N6391" s="63" t="s">
        <v>83</v>
      </c>
      <c r="O6391" s="63" t="s">
        <v>102</v>
      </c>
      <c r="P6391" s="63" t="s">
        <v>46</v>
      </c>
      <c r="Q6391" s="63" t="s">
        <v>412</v>
      </c>
    </row>
    <row r="6392" spans="1:17">
      <c r="A6392" s="63" t="s">
        <v>353</v>
      </c>
      <c r="B6392" s="63" t="s">
        <v>16</v>
      </c>
      <c r="D6392" s="390">
        <v>45474</v>
      </c>
      <c r="E6392" s="63">
        <v>7</v>
      </c>
      <c r="F6392" s="63">
        <v>2024</v>
      </c>
      <c r="G6392" s="391">
        <v>0</v>
      </c>
      <c r="H6392" s="391">
        <v>8.3333333333333329E-2</v>
      </c>
      <c r="I6392" s="391">
        <v>0</v>
      </c>
      <c r="J6392" s="391">
        <v>0</v>
      </c>
      <c r="K6392" s="63" t="s">
        <v>353</v>
      </c>
      <c r="L6392" s="63" t="s">
        <v>41</v>
      </c>
      <c r="M6392" s="63" t="s">
        <v>243</v>
      </c>
      <c r="N6392" s="63" t="s">
        <v>83</v>
      </c>
      <c r="O6392" s="63" t="s">
        <v>102</v>
      </c>
      <c r="P6392" s="63" t="s">
        <v>46</v>
      </c>
      <c r="Q6392" s="63" t="s">
        <v>412</v>
      </c>
    </row>
    <row r="6393" spans="1:17">
      <c r="A6393" s="63" t="s">
        <v>353</v>
      </c>
      <c r="B6393" s="63" t="s">
        <v>16</v>
      </c>
      <c r="D6393" s="390">
        <v>45505</v>
      </c>
      <c r="E6393" s="63">
        <v>8</v>
      </c>
      <c r="F6393" s="63">
        <v>2024</v>
      </c>
      <c r="G6393" s="391">
        <v>0</v>
      </c>
      <c r="H6393" s="391">
        <v>8.3333333333333329E-2</v>
      </c>
      <c r="I6393" s="391">
        <v>0</v>
      </c>
      <c r="J6393" s="391">
        <v>0</v>
      </c>
      <c r="K6393" s="63" t="s">
        <v>353</v>
      </c>
      <c r="L6393" s="63" t="s">
        <v>41</v>
      </c>
      <c r="M6393" s="63" t="s">
        <v>243</v>
      </c>
      <c r="N6393" s="63" t="s">
        <v>83</v>
      </c>
      <c r="O6393" s="63" t="s">
        <v>102</v>
      </c>
      <c r="P6393" s="63" t="s">
        <v>46</v>
      </c>
      <c r="Q6393" s="63" t="s">
        <v>412</v>
      </c>
    </row>
    <row r="6394" spans="1:17">
      <c r="A6394" s="63" t="s">
        <v>353</v>
      </c>
      <c r="B6394" s="63" t="s">
        <v>16</v>
      </c>
      <c r="D6394" s="390">
        <v>45536</v>
      </c>
      <c r="E6394" s="63">
        <v>9</v>
      </c>
      <c r="F6394" s="63">
        <v>2024</v>
      </c>
      <c r="G6394" s="391">
        <v>0</v>
      </c>
      <c r="H6394" s="391">
        <v>8.3333333333333329E-2</v>
      </c>
      <c r="J6394" s="391">
        <v>0</v>
      </c>
      <c r="K6394" s="63" t="s">
        <v>353</v>
      </c>
      <c r="L6394" s="63" t="s">
        <v>41</v>
      </c>
      <c r="M6394" s="63" t="s">
        <v>243</v>
      </c>
      <c r="N6394" s="63" t="s">
        <v>83</v>
      </c>
      <c r="O6394" s="63" t="s">
        <v>102</v>
      </c>
      <c r="P6394" s="63" t="s">
        <v>46</v>
      </c>
      <c r="Q6394" s="63" t="s">
        <v>412</v>
      </c>
    </row>
    <row r="6395" spans="1:17">
      <c r="A6395" s="63" t="s">
        <v>353</v>
      </c>
      <c r="B6395" s="63" t="s">
        <v>16</v>
      </c>
      <c r="D6395" s="390">
        <v>45566</v>
      </c>
      <c r="E6395" s="63">
        <v>10</v>
      </c>
      <c r="F6395" s="63">
        <v>2024</v>
      </c>
      <c r="G6395" s="391">
        <v>0</v>
      </c>
      <c r="H6395" s="391">
        <v>9.9999999999999992E-2</v>
      </c>
      <c r="J6395" s="391">
        <v>0</v>
      </c>
      <c r="K6395" s="63" t="s">
        <v>353</v>
      </c>
      <c r="L6395" s="63" t="s">
        <v>41</v>
      </c>
      <c r="M6395" s="63" t="s">
        <v>243</v>
      </c>
      <c r="N6395" s="63" t="s">
        <v>83</v>
      </c>
      <c r="O6395" s="63" t="s">
        <v>102</v>
      </c>
      <c r="P6395" s="63" t="s">
        <v>46</v>
      </c>
      <c r="Q6395" s="63" t="s">
        <v>412</v>
      </c>
    </row>
    <row r="6396" spans="1:17">
      <c r="A6396" s="63" t="s">
        <v>353</v>
      </c>
      <c r="B6396" s="63" t="s">
        <v>16</v>
      </c>
      <c r="D6396" s="390">
        <v>45597</v>
      </c>
      <c r="E6396" s="63">
        <v>11</v>
      </c>
      <c r="F6396" s="63">
        <v>2024</v>
      </c>
      <c r="G6396" s="391">
        <v>0</v>
      </c>
      <c r="H6396" s="391">
        <v>9.9999999999999992E-2</v>
      </c>
      <c r="J6396" s="391">
        <v>0</v>
      </c>
      <c r="K6396" s="63" t="s">
        <v>353</v>
      </c>
      <c r="L6396" s="63" t="s">
        <v>41</v>
      </c>
      <c r="M6396" s="63" t="s">
        <v>243</v>
      </c>
      <c r="N6396" s="63" t="s">
        <v>83</v>
      </c>
      <c r="O6396" s="63" t="s">
        <v>102</v>
      </c>
      <c r="P6396" s="63" t="s">
        <v>46</v>
      </c>
      <c r="Q6396" s="63" t="s">
        <v>412</v>
      </c>
    </row>
    <row r="6397" spans="1:17">
      <c r="A6397" s="63" t="s">
        <v>353</v>
      </c>
      <c r="B6397" s="63" t="s">
        <v>16</v>
      </c>
      <c r="D6397" s="390">
        <v>45627</v>
      </c>
      <c r="E6397" s="63">
        <v>12</v>
      </c>
      <c r="F6397" s="63">
        <v>2024</v>
      </c>
      <c r="G6397" s="391">
        <v>0</v>
      </c>
      <c r="H6397" s="391">
        <v>9.9999999999999992E-2</v>
      </c>
      <c r="J6397" s="391">
        <v>0</v>
      </c>
      <c r="K6397" s="63" t="s">
        <v>353</v>
      </c>
      <c r="L6397" s="63" t="s">
        <v>41</v>
      </c>
      <c r="M6397" s="63" t="s">
        <v>243</v>
      </c>
      <c r="N6397" s="63" t="s">
        <v>83</v>
      </c>
      <c r="O6397" s="63" t="s">
        <v>102</v>
      </c>
      <c r="P6397" s="63" t="s">
        <v>46</v>
      </c>
      <c r="Q6397" s="63" t="s">
        <v>412</v>
      </c>
    </row>
    <row r="6398" spans="1:17">
      <c r="A6398" s="63" t="s">
        <v>353</v>
      </c>
      <c r="B6398" s="63" t="s">
        <v>17</v>
      </c>
      <c r="D6398" s="390">
        <v>45292</v>
      </c>
      <c r="E6398" s="63">
        <v>1</v>
      </c>
      <c r="F6398" s="63">
        <v>2024</v>
      </c>
      <c r="G6398" s="391">
        <v>0</v>
      </c>
      <c r="H6398" s="391">
        <v>3.4872367136281217E-2</v>
      </c>
      <c r="I6398" s="391">
        <v>0</v>
      </c>
      <c r="J6398" s="391">
        <v>0</v>
      </c>
      <c r="K6398" s="63" t="s">
        <v>353</v>
      </c>
      <c r="L6398" s="63" t="s">
        <v>41</v>
      </c>
      <c r="M6398" s="63" t="s">
        <v>243</v>
      </c>
      <c r="N6398" s="63" t="s">
        <v>83</v>
      </c>
      <c r="O6398" s="63" t="s">
        <v>102</v>
      </c>
      <c r="P6398" s="63" t="s">
        <v>46</v>
      </c>
      <c r="Q6398" s="63" t="s">
        <v>412</v>
      </c>
    </row>
    <row r="6399" spans="1:17">
      <c r="A6399" s="63" t="s">
        <v>353</v>
      </c>
      <c r="B6399" s="63" t="s">
        <v>17</v>
      </c>
      <c r="D6399" s="390">
        <v>45323</v>
      </c>
      <c r="E6399" s="63">
        <v>2</v>
      </c>
      <c r="F6399" s="63">
        <v>2024</v>
      </c>
      <c r="G6399" s="391">
        <v>0</v>
      </c>
      <c r="H6399" s="391">
        <v>8.2577765378713919E-2</v>
      </c>
      <c r="I6399" s="391">
        <v>0</v>
      </c>
      <c r="J6399" s="391">
        <v>0</v>
      </c>
      <c r="K6399" s="63" t="s">
        <v>353</v>
      </c>
      <c r="L6399" s="63" t="s">
        <v>41</v>
      </c>
      <c r="M6399" s="63" t="s">
        <v>243</v>
      </c>
      <c r="N6399" s="63" t="s">
        <v>83</v>
      </c>
      <c r="O6399" s="63" t="s">
        <v>102</v>
      </c>
      <c r="P6399" s="63" t="s">
        <v>46</v>
      </c>
      <c r="Q6399" s="63" t="s">
        <v>412</v>
      </c>
    </row>
    <row r="6400" spans="1:17">
      <c r="A6400" s="63" t="s">
        <v>353</v>
      </c>
      <c r="B6400" s="63" t="s">
        <v>17</v>
      </c>
      <c r="D6400" s="390">
        <v>45352</v>
      </c>
      <c r="E6400" s="63">
        <v>3</v>
      </c>
      <c r="F6400" s="63">
        <v>2024</v>
      </c>
      <c r="G6400" s="391">
        <v>0</v>
      </c>
      <c r="H6400" s="391">
        <v>8.2577765378713919E-2</v>
      </c>
      <c r="I6400" s="391">
        <v>0</v>
      </c>
      <c r="J6400" s="391">
        <v>0</v>
      </c>
      <c r="K6400" s="63" t="s">
        <v>353</v>
      </c>
      <c r="L6400" s="63" t="s">
        <v>41</v>
      </c>
      <c r="M6400" s="63" t="s">
        <v>243</v>
      </c>
      <c r="N6400" s="63" t="s">
        <v>83</v>
      </c>
      <c r="O6400" s="63" t="s">
        <v>102</v>
      </c>
      <c r="P6400" s="63" t="s">
        <v>46</v>
      </c>
      <c r="Q6400" s="63" t="s">
        <v>412</v>
      </c>
    </row>
    <row r="6401" spans="1:17">
      <c r="A6401" s="63" t="s">
        <v>353</v>
      </c>
      <c r="B6401" s="63" t="s">
        <v>17</v>
      </c>
      <c r="D6401" s="390">
        <v>45383</v>
      </c>
      <c r="E6401" s="63">
        <v>4</v>
      </c>
      <c r="F6401" s="63">
        <v>2024</v>
      </c>
      <c r="G6401" s="391">
        <v>0</v>
      </c>
      <c r="H6401" s="391">
        <v>8.3333333333333329E-2</v>
      </c>
      <c r="I6401" s="391">
        <v>0</v>
      </c>
      <c r="J6401" s="391">
        <v>0</v>
      </c>
      <c r="K6401" s="63" t="s">
        <v>353</v>
      </c>
      <c r="L6401" s="63" t="s">
        <v>41</v>
      </c>
      <c r="M6401" s="63" t="s">
        <v>243</v>
      </c>
      <c r="N6401" s="63" t="s">
        <v>83</v>
      </c>
      <c r="O6401" s="63" t="s">
        <v>102</v>
      </c>
      <c r="P6401" s="63" t="s">
        <v>46</v>
      </c>
      <c r="Q6401" s="63" t="s">
        <v>412</v>
      </c>
    </row>
    <row r="6402" spans="1:17">
      <c r="A6402" s="63" t="s">
        <v>353</v>
      </c>
      <c r="B6402" s="63" t="s">
        <v>17</v>
      </c>
      <c r="D6402" s="390">
        <v>45413</v>
      </c>
      <c r="E6402" s="63">
        <v>5</v>
      </c>
      <c r="F6402" s="63">
        <v>2024</v>
      </c>
      <c r="G6402" s="391">
        <v>0</v>
      </c>
      <c r="H6402" s="391">
        <v>8.3333333333333329E-2</v>
      </c>
      <c r="I6402" s="391">
        <v>0</v>
      </c>
      <c r="J6402" s="391">
        <v>0</v>
      </c>
      <c r="K6402" s="63" t="s">
        <v>353</v>
      </c>
      <c r="L6402" s="63" t="s">
        <v>41</v>
      </c>
      <c r="M6402" s="63" t="s">
        <v>243</v>
      </c>
      <c r="N6402" s="63" t="s">
        <v>83</v>
      </c>
      <c r="O6402" s="63" t="s">
        <v>102</v>
      </c>
      <c r="P6402" s="63" t="s">
        <v>46</v>
      </c>
      <c r="Q6402" s="63" t="s">
        <v>412</v>
      </c>
    </row>
    <row r="6403" spans="1:17">
      <c r="A6403" s="63" t="s">
        <v>353</v>
      </c>
      <c r="B6403" s="63" t="s">
        <v>17</v>
      </c>
      <c r="D6403" s="390">
        <v>45444</v>
      </c>
      <c r="E6403" s="63">
        <v>6</v>
      </c>
      <c r="F6403" s="63">
        <v>2024</v>
      </c>
      <c r="G6403" s="391">
        <v>0</v>
      </c>
      <c r="H6403" s="391">
        <v>8.3333333333333329E-2</v>
      </c>
      <c r="I6403" s="391">
        <v>0</v>
      </c>
      <c r="J6403" s="391">
        <v>0</v>
      </c>
      <c r="K6403" s="63" t="s">
        <v>353</v>
      </c>
      <c r="L6403" s="63" t="s">
        <v>41</v>
      </c>
      <c r="M6403" s="63" t="s">
        <v>243</v>
      </c>
      <c r="N6403" s="63" t="s">
        <v>83</v>
      </c>
      <c r="O6403" s="63" t="s">
        <v>102</v>
      </c>
      <c r="P6403" s="63" t="s">
        <v>46</v>
      </c>
      <c r="Q6403" s="63" t="s">
        <v>412</v>
      </c>
    </row>
    <row r="6404" spans="1:17">
      <c r="A6404" s="63" t="s">
        <v>353</v>
      </c>
      <c r="B6404" s="63" t="s">
        <v>17</v>
      </c>
      <c r="D6404" s="390">
        <v>45474</v>
      </c>
      <c r="E6404" s="63">
        <v>7</v>
      </c>
      <c r="F6404" s="63">
        <v>2024</v>
      </c>
      <c r="G6404" s="391">
        <v>0</v>
      </c>
      <c r="H6404" s="391">
        <v>8.3333333333333329E-2</v>
      </c>
      <c r="I6404" s="391">
        <v>0</v>
      </c>
      <c r="J6404" s="391">
        <v>0</v>
      </c>
      <c r="K6404" s="63" t="s">
        <v>353</v>
      </c>
      <c r="L6404" s="63" t="s">
        <v>41</v>
      </c>
      <c r="M6404" s="63" t="s">
        <v>243</v>
      </c>
      <c r="N6404" s="63" t="s">
        <v>83</v>
      </c>
      <c r="O6404" s="63" t="s">
        <v>102</v>
      </c>
      <c r="P6404" s="63" t="s">
        <v>46</v>
      </c>
      <c r="Q6404" s="63" t="s">
        <v>412</v>
      </c>
    </row>
    <row r="6405" spans="1:17">
      <c r="A6405" s="63" t="s">
        <v>353</v>
      </c>
      <c r="B6405" s="63" t="s">
        <v>17</v>
      </c>
      <c r="D6405" s="390">
        <v>45505</v>
      </c>
      <c r="E6405" s="63">
        <v>8</v>
      </c>
      <c r="F6405" s="63">
        <v>2024</v>
      </c>
      <c r="G6405" s="391">
        <v>0</v>
      </c>
      <c r="H6405" s="391">
        <v>8.3333333333333329E-2</v>
      </c>
      <c r="I6405" s="391">
        <v>0</v>
      </c>
      <c r="J6405" s="391">
        <v>0</v>
      </c>
      <c r="K6405" s="63" t="s">
        <v>353</v>
      </c>
      <c r="L6405" s="63" t="s">
        <v>41</v>
      </c>
      <c r="M6405" s="63" t="s">
        <v>243</v>
      </c>
      <c r="N6405" s="63" t="s">
        <v>83</v>
      </c>
      <c r="O6405" s="63" t="s">
        <v>102</v>
      </c>
      <c r="P6405" s="63" t="s">
        <v>46</v>
      </c>
      <c r="Q6405" s="63" t="s">
        <v>412</v>
      </c>
    </row>
    <row r="6406" spans="1:17">
      <c r="A6406" s="63" t="s">
        <v>353</v>
      </c>
      <c r="B6406" s="63" t="s">
        <v>17</v>
      </c>
      <c r="D6406" s="390">
        <v>45536</v>
      </c>
      <c r="E6406" s="63">
        <v>9</v>
      </c>
      <c r="F6406" s="63">
        <v>2024</v>
      </c>
      <c r="G6406" s="391">
        <v>0</v>
      </c>
      <c r="H6406" s="391">
        <v>8.3333333333333329E-2</v>
      </c>
      <c r="J6406" s="391">
        <v>0</v>
      </c>
      <c r="K6406" s="63" t="s">
        <v>353</v>
      </c>
      <c r="L6406" s="63" t="s">
        <v>41</v>
      </c>
      <c r="M6406" s="63" t="s">
        <v>243</v>
      </c>
      <c r="N6406" s="63" t="s">
        <v>83</v>
      </c>
      <c r="O6406" s="63" t="s">
        <v>102</v>
      </c>
      <c r="P6406" s="63" t="s">
        <v>46</v>
      </c>
      <c r="Q6406" s="63" t="s">
        <v>412</v>
      </c>
    </row>
    <row r="6407" spans="1:17">
      <c r="A6407" s="63" t="s">
        <v>353</v>
      </c>
      <c r="B6407" s="63" t="s">
        <v>17</v>
      </c>
      <c r="D6407" s="390">
        <v>45566</v>
      </c>
      <c r="E6407" s="63">
        <v>10</v>
      </c>
      <c r="F6407" s="63">
        <v>2024</v>
      </c>
      <c r="G6407" s="391">
        <v>0</v>
      </c>
      <c r="H6407" s="391">
        <v>9.9999999999999992E-2</v>
      </c>
      <c r="J6407" s="391">
        <v>0</v>
      </c>
      <c r="K6407" s="63" t="s">
        <v>353</v>
      </c>
      <c r="L6407" s="63" t="s">
        <v>41</v>
      </c>
      <c r="M6407" s="63" t="s">
        <v>243</v>
      </c>
      <c r="N6407" s="63" t="s">
        <v>83</v>
      </c>
      <c r="O6407" s="63" t="s">
        <v>102</v>
      </c>
      <c r="P6407" s="63" t="s">
        <v>46</v>
      </c>
      <c r="Q6407" s="63" t="s">
        <v>412</v>
      </c>
    </row>
    <row r="6408" spans="1:17">
      <c r="A6408" s="63" t="s">
        <v>353</v>
      </c>
      <c r="B6408" s="63" t="s">
        <v>17</v>
      </c>
      <c r="D6408" s="390">
        <v>45597</v>
      </c>
      <c r="E6408" s="63">
        <v>11</v>
      </c>
      <c r="F6408" s="63">
        <v>2024</v>
      </c>
      <c r="G6408" s="391">
        <v>0</v>
      </c>
      <c r="H6408" s="391">
        <v>9.9999999999999992E-2</v>
      </c>
      <c r="J6408" s="391">
        <v>0</v>
      </c>
      <c r="K6408" s="63" t="s">
        <v>353</v>
      </c>
      <c r="L6408" s="63" t="s">
        <v>41</v>
      </c>
      <c r="M6408" s="63" t="s">
        <v>243</v>
      </c>
      <c r="N6408" s="63" t="s">
        <v>83</v>
      </c>
      <c r="O6408" s="63" t="s">
        <v>102</v>
      </c>
      <c r="P6408" s="63" t="s">
        <v>46</v>
      </c>
      <c r="Q6408" s="63" t="s">
        <v>412</v>
      </c>
    </row>
    <row r="6409" spans="1:17">
      <c r="A6409" s="63" t="s">
        <v>353</v>
      </c>
      <c r="B6409" s="63" t="s">
        <v>17</v>
      </c>
      <c r="D6409" s="390">
        <v>45627</v>
      </c>
      <c r="E6409" s="63">
        <v>12</v>
      </c>
      <c r="F6409" s="63">
        <v>2024</v>
      </c>
      <c r="G6409" s="391">
        <v>0</v>
      </c>
      <c r="H6409" s="391">
        <v>9.9999999999999992E-2</v>
      </c>
      <c r="J6409" s="391">
        <v>0</v>
      </c>
      <c r="K6409" s="63" t="s">
        <v>353</v>
      </c>
      <c r="L6409" s="63" t="s">
        <v>41</v>
      </c>
      <c r="M6409" s="63" t="s">
        <v>243</v>
      </c>
      <c r="N6409" s="63" t="s">
        <v>83</v>
      </c>
      <c r="O6409" s="63" t="s">
        <v>102</v>
      </c>
      <c r="P6409" s="63" t="s">
        <v>46</v>
      </c>
      <c r="Q6409" s="63" t="s">
        <v>412</v>
      </c>
    </row>
    <row r="6410" spans="1:17">
      <c r="A6410" s="63" t="s">
        <v>353</v>
      </c>
      <c r="B6410" s="63" t="s">
        <v>132</v>
      </c>
      <c r="D6410" s="390">
        <v>45292</v>
      </c>
      <c r="E6410" s="63">
        <v>1</v>
      </c>
      <c r="F6410" s="63">
        <v>2024</v>
      </c>
      <c r="G6410" s="391">
        <v>0</v>
      </c>
      <c r="H6410" s="391">
        <v>3.4872367136281217E-2</v>
      </c>
      <c r="I6410" s="391">
        <v>0</v>
      </c>
      <c r="J6410" s="391">
        <v>0</v>
      </c>
      <c r="K6410" s="63" t="s">
        <v>353</v>
      </c>
      <c r="L6410" s="63" t="s">
        <v>41</v>
      </c>
      <c r="M6410" s="63" t="s">
        <v>243</v>
      </c>
      <c r="N6410" s="63" t="s">
        <v>83</v>
      </c>
      <c r="O6410" s="63" t="s">
        <v>102</v>
      </c>
      <c r="P6410" s="63" t="s">
        <v>46</v>
      </c>
      <c r="Q6410" s="63" t="s">
        <v>412</v>
      </c>
    </row>
    <row r="6411" spans="1:17">
      <c r="A6411" s="63" t="s">
        <v>353</v>
      </c>
      <c r="B6411" s="63" t="s">
        <v>132</v>
      </c>
      <c r="D6411" s="390">
        <v>45323</v>
      </c>
      <c r="E6411" s="63">
        <v>2</v>
      </c>
      <c r="F6411" s="63">
        <v>2024</v>
      </c>
      <c r="G6411" s="391">
        <v>0</v>
      </c>
      <c r="H6411" s="391">
        <v>8.2577765378713919E-2</v>
      </c>
      <c r="I6411" s="391">
        <v>0</v>
      </c>
      <c r="J6411" s="391">
        <v>0</v>
      </c>
      <c r="K6411" s="63" t="s">
        <v>353</v>
      </c>
      <c r="L6411" s="63" t="s">
        <v>41</v>
      </c>
      <c r="M6411" s="63" t="s">
        <v>243</v>
      </c>
      <c r="N6411" s="63" t="s">
        <v>83</v>
      </c>
      <c r="O6411" s="63" t="s">
        <v>102</v>
      </c>
      <c r="P6411" s="63" t="s">
        <v>46</v>
      </c>
      <c r="Q6411" s="63" t="s">
        <v>412</v>
      </c>
    </row>
    <row r="6412" spans="1:17">
      <c r="A6412" s="63" t="s">
        <v>353</v>
      </c>
      <c r="B6412" s="63" t="s">
        <v>132</v>
      </c>
      <c r="D6412" s="390">
        <v>45352</v>
      </c>
      <c r="E6412" s="63">
        <v>3</v>
      </c>
      <c r="F6412" s="63">
        <v>2024</v>
      </c>
      <c r="G6412" s="391">
        <v>0</v>
      </c>
      <c r="H6412" s="391">
        <v>8.2577765378713919E-2</v>
      </c>
      <c r="I6412" s="391">
        <v>0</v>
      </c>
      <c r="J6412" s="391">
        <v>0</v>
      </c>
      <c r="K6412" s="63" t="s">
        <v>353</v>
      </c>
      <c r="L6412" s="63" t="s">
        <v>41</v>
      </c>
      <c r="M6412" s="63" t="s">
        <v>243</v>
      </c>
      <c r="N6412" s="63" t="s">
        <v>83</v>
      </c>
      <c r="O6412" s="63" t="s">
        <v>102</v>
      </c>
      <c r="P6412" s="63" t="s">
        <v>46</v>
      </c>
      <c r="Q6412" s="63" t="s">
        <v>412</v>
      </c>
    </row>
    <row r="6413" spans="1:17">
      <c r="A6413" s="63" t="s">
        <v>353</v>
      </c>
      <c r="B6413" s="63" t="s">
        <v>132</v>
      </c>
      <c r="D6413" s="390">
        <v>45383</v>
      </c>
      <c r="E6413" s="63">
        <v>4</v>
      </c>
      <c r="F6413" s="63">
        <v>2024</v>
      </c>
      <c r="G6413" s="391">
        <v>0</v>
      </c>
      <c r="H6413" s="391">
        <v>8.3333333333333329E-2</v>
      </c>
      <c r="I6413" s="391">
        <v>0</v>
      </c>
      <c r="J6413" s="391">
        <v>0</v>
      </c>
      <c r="K6413" s="63" t="s">
        <v>353</v>
      </c>
      <c r="L6413" s="63" t="s">
        <v>41</v>
      </c>
      <c r="M6413" s="63" t="s">
        <v>243</v>
      </c>
      <c r="N6413" s="63" t="s">
        <v>83</v>
      </c>
      <c r="O6413" s="63" t="s">
        <v>102</v>
      </c>
      <c r="P6413" s="63" t="s">
        <v>46</v>
      </c>
      <c r="Q6413" s="63" t="s">
        <v>412</v>
      </c>
    </row>
    <row r="6414" spans="1:17">
      <c r="A6414" s="63" t="s">
        <v>353</v>
      </c>
      <c r="B6414" s="63" t="s">
        <v>132</v>
      </c>
      <c r="D6414" s="390">
        <v>45413</v>
      </c>
      <c r="E6414" s="63">
        <v>5</v>
      </c>
      <c r="F6414" s="63">
        <v>2024</v>
      </c>
      <c r="G6414" s="391">
        <v>0</v>
      </c>
      <c r="H6414" s="391">
        <v>8.3333333333333329E-2</v>
      </c>
      <c r="I6414" s="391">
        <v>0</v>
      </c>
      <c r="J6414" s="391">
        <v>0</v>
      </c>
      <c r="K6414" s="63" t="s">
        <v>353</v>
      </c>
      <c r="L6414" s="63" t="s">
        <v>41</v>
      </c>
      <c r="M6414" s="63" t="s">
        <v>243</v>
      </c>
      <c r="N6414" s="63" t="s">
        <v>83</v>
      </c>
      <c r="O6414" s="63" t="s">
        <v>102</v>
      </c>
      <c r="P6414" s="63" t="s">
        <v>46</v>
      </c>
      <c r="Q6414" s="63" t="s">
        <v>412</v>
      </c>
    </row>
    <row r="6415" spans="1:17">
      <c r="A6415" s="63" t="s">
        <v>353</v>
      </c>
      <c r="B6415" s="63" t="s">
        <v>132</v>
      </c>
      <c r="D6415" s="390">
        <v>45444</v>
      </c>
      <c r="E6415" s="63">
        <v>6</v>
      </c>
      <c r="F6415" s="63">
        <v>2024</v>
      </c>
      <c r="G6415" s="391">
        <v>0</v>
      </c>
      <c r="H6415" s="391">
        <v>8.3333333333333329E-2</v>
      </c>
      <c r="I6415" s="391">
        <v>0</v>
      </c>
      <c r="J6415" s="391">
        <v>0</v>
      </c>
      <c r="K6415" s="63" t="s">
        <v>353</v>
      </c>
      <c r="L6415" s="63" t="s">
        <v>41</v>
      </c>
      <c r="M6415" s="63" t="s">
        <v>243</v>
      </c>
      <c r="N6415" s="63" t="s">
        <v>83</v>
      </c>
      <c r="O6415" s="63" t="s">
        <v>102</v>
      </c>
      <c r="P6415" s="63" t="s">
        <v>46</v>
      </c>
      <c r="Q6415" s="63" t="s">
        <v>412</v>
      </c>
    </row>
    <row r="6416" spans="1:17">
      <c r="A6416" s="63" t="s">
        <v>353</v>
      </c>
      <c r="B6416" s="63" t="s">
        <v>132</v>
      </c>
      <c r="D6416" s="390">
        <v>45474</v>
      </c>
      <c r="E6416" s="63">
        <v>7</v>
      </c>
      <c r="F6416" s="63">
        <v>2024</v>
      </c>
      <c r="G6416" s="391">
        <v>0</v>
      </c>
      <c r="H6416" s="391">
        <v>8.3333333333333329E-2</v>
      </c>
      <c r="I6416" s="391">
        <v>0</v>
      </c>
      <c r="J6416" s="391">
        <v>0</v>
      </c>
      <c r="K6416" s="63" t="s">
        <v>353</v>
      </c>
      <c r="L6416" s="63" t="s">
        <v>41</v>
      </c>
      <c r="M6416" s="63" t="s">
        <v>243</v>
      </c>
      <c r="N6416" s="63" t="s">
        <v>83</v>
      </c>
      <c r="O6416" s="63" t="s">
        <v>102</v>
      </c>
      <c r="P6416" s="63" t="s">
        <v>46</v>
      </c>
      <c r="Q6416" s="63" t="s">
        <v>412</v>
      </c>
    </row>
    <row r="6417" spans="1:17">
      <c r="A6417" s="63" t="s">
        <v>353</v>
      </c>
      <c r="B6417" s="63" t="s">
        <v>132</v>
      </c>
      <c r="D6417" s="390">
        <v>45505</v>
      </c>
      <c r="E6417" s="63">
        <v>8</v>
      </c>
      <c r="F6417" s="63">
        <v>2024</v>
      </c>
      <c r="G6417" s="391">
        <v>0</v>
      </c>
      <c r="H6417" s="391">
        <v>8.3333333333333329E-2</v>
      </c>
      <c r="I6417" s="391">
        <v>0</v>
      </c>
      <c r="J6417" s="391">
        <v>0</v>
      </c>
      <c r="K6417" s="63" t="s">
        <v>353</v>
      </c>
      <c r="L6417" s="63" t="s">
        <v>41</v>
      </c>
      <c r="M6417" s="63" t="s">
        <v>243</v>
      </c>
      <c r="N6417" s="63" t="s">
        <v>83</v>
      </c>
      <c r="O6417" s="63" t="s">
        <v>102</v>
      </c>
      <c r="P6417" s="63" t="s">
        <v>46</v>
      </c>
      <c r="Q6417" s="63" t="s">
        <v>412</v>
      </c>
    </row>
    <row r="6418" spans="1:17">
      <c r="A6418" s="63" t="s">
        <v>353</v>
      </c>
      <c r="B6418" s="63" t="s">
        <v>132</v>
      </c>
      <c r="D6418" s="390">
        <v>45536</v>
      </c>
      <c r="E6418" s="63">
        <v>9</v>
      </c>
      <c r="F6418" s="63">
        <v>2024</v>
      </c>
      <c r="G6418" s="391">
        <v>0</v>
      </c>
      <c r="H6418" s="391">
        <v>8.3333333333333329E-2</v>
      </c>
      <c r="J6418" s="391">
        <v>0</v>
      </c>
      <c r="K6418" s="63" t="s">
        <v>353</v>
      </c>
      <c r="L6418" s="63" t="s">
        <v>41</v>
      </c>
      <c r="M6418" s="63" t="s">
        <v>243</v>
      </c>
      <c r="N6418" s="63" t="s">
        <v>83</v>
      </c>
      <c r="O6418" s="63" t="s">
        <v>102</v>
      </c>
      <c r="P6418" s="63" t="s">
        <v>46</v>
      </c>
      <c r="Q6418" s="63" t="s">
        <v>412</v>
      </c>
    </row>
    <row r="6419" spans="1:17">
      <c r="A6419" s="63" t="s">
        <v>353</v>
      </c>
      <c r="B6419" s="63" t="s">
        <v>132</v>
      </c>
      <c r="D6419" s="390">
        <v>45566</v>
      </c>
      <c r="E6419" s="63">
        <v>10</v>
      </c>
      <c r="F6419" s="63">
        <v>2024</v>
      </c>
      <c r="G6419" s="391">
        <v>0</v>
      </c>
      <c r="H6419" s="391">
        <v>9.9999999999999992E-2</v>
      </c>
      <c r="J6419" s="391">
        <v>0</v>
      </c>
      <c r="K6419" s="63" t="s">
        <v>353</v>
      </c>
      <c r="L6419" s="63" t="s">
        <v>41</v>
      </c>
      <c r="M6419" s="63" t="s">
        <v>243</v>
      </c>
      <c r="N6419" s="63" t="s">
        <v>83</v>
      </c>
      <c r="O6419" s="63" t="s">
        <v>102</v>
      </c>
      <c r="P6419" s="63" t="s">
        <v>46</v>
      </c>
      <c r="Q6419" s="63" t="s">
        <v>412</v>
      </c>
    </row>
    <row r="6420" spans="1:17">
      <c r="A6420" s="63" t="s">
        <v>353</v>
      </c>
      <c r="B6420" s="63" t="s">
        <v>132</v>
      </c>
      <c r="D6420" s="390">
        <v>45597</v>
      </c>
      <c r="E6420" s="63">
        <v>11</v>
      </c>
      <c r="F6420" s="63">
        <v>2024</v>
      </c>
      <c r="G6420" s="391">
        <v>0</v>
      </c>
      <c r="H6420" s="391">
        <v>9.9999999999999992E-2</v>
      </c>
      <c r="J6420" s="391">
        <v>0</v>
      </c>
      <c r="K6420" s="63" t="s">
        <v>353</v>
      </c>
      <c r="L6420" s="63" t="s">
        <v>41</v>
      </c>
      <c r="M6420" s="63" t="s">
        <v>243</v>
      </c>
      <c r="N6420" s="63" t="s">
        <v>83</v>
      </c>
      <c r="O6420" s="63" t="s">
        <v>102</v>
      </c>
      <c r="P6420" s="63" t="s">
        <v>46</v>
      </c>
      <c r="Q6420" s="63" t="s">
        <v>412</v>
      </c>
    </row>
    <row r="6421" spans="1:17">
      <c r="A6421" s="63" t="s">
        <v>353</v>
      </c>
      <c r="B6421" s="63" t="s">
        <v>132</v>
      </c>
      <c r="D6421" s="390">
        <v>45627</v>
      </c>
      <c r="E6421" s="63">
        <v>12</v>
      </c>
      <c r="F6421" s="63">
        <v>2024</v>
      </c>
      <c r="G6421" s="391">
        <v>0</v>
      </c>
      <c r="H6421" s="391">
        <v>9.9999999999999992E-2</v>
      </c>
      <c r="J6421" s="391">
        <v>0</v>
      </c>
      <c r="K6421" s="63" t="s">
        <v>353</v>
      </c>
      <c r="L6421" s="63" t="s">
        <v>41</v>
      </c>
      <c r="M6421" s="63" t="s">
        <v>243</v>
      </c>
      <c r="N6421" s="63" t="s">
        <v>83</v>
      </c>
      <c r="O6421" s="63" t="s">
        <v>102</v>
      </c>
      <c r="P6421" s="63" t="s">
        <v>46</v>
      </c>
      <c r="Q6421" s="63" t="s">
        <v>412</v>
      </c>
    </row>
    <row r="6422" spans="1:17">
      <c r="A6422" s="63" t="s">
        <v>353</v>
      </c>
      <c r="B6422" s="63" t="s">
        <v>13</v>
      </c>
      <c r="D6422" s="390">
        <v>45292</v>
      </c>
      <c r="E6422" s="63">
        <v>1</v>
      </c>
      <c r="F6422" s="63">
        <v>2024</v>
      </c>
      <c r="G6422" s="391">
        <v>0</v>
      </c>
      <c r="H6422" s="391">
        <v>3.4872367136281217E-2</v>
      </c>
      <c r="I6422" s="391">
        <v>0</v>
      </c>
      <c r="J6422" s="391">
        <v>0</v>
      </c>
      <c r="K6422" s="63" t="s">
        <v>353</v>
      </c>
      <c r="L6422" s="63" t="s">
        <v>41</v>
      </c>
      <c r="M6422" s="63" t="s">
        <v>243</v>
      </c>
      <c r="N6422" s="63" t="s">
        <v>83</v>
      </c>
      <c r="O6422" s="63" t="s">
        <v>102</v>
      </c>
      <c r="P6422" s="63" t="s">
        <v>46</v>
      </c>
      <c r="Q6422" s="63" t="s">
        <v>412</v>
      </c>
    </row>
    <row r="6423" spans="1:17">
      <c r="A6423" s="63" t="s">
        <v>353</v>
      </c>
      <c r="B6423" s="63" t="s">
        <v>13</v>
      </c>
      <c r="D6423" s="390">
        <v>45323</v>
      </c>
      <c r="E6423" s="63">
        <v>2</v>
      </c>
      <c r="F6423" s="63">
        <v>2024</v>
      </c>
      <c r="G6423" s="391">
        <v>0</v>
      </c>
      <c r="H6423" s="391">
        <v>8.2577765378713919E-2</v>
      </c>
      <c r="I6423" s="391">
        <v>0</v>
      </c>
      <c r="J6423" s="391">
        <v>0</v>
      </c>
      <c r="K6423" s="63" t="s">
        <v>353</v>
      </c>
      <c r="L6423" s="63" t="s">
        <v>41</v>
      </c>
      <c r="M6423" s="63" t="s">
        <v>243</v>
      </c>
      <c r="N6423" s="63" t="s">
        <v>83</v>
      </c>
      <c r="O6423" s="63" t="s">
        <v>102</v>
      </c>
      <c r="P6423" s="63" t="s">
        <v>46</v>
      </c>
      <c r="Q6423" s="63" t="s">
        <v>412</v>
      </c>
    </row>
    <row r="6424" spans="1:17">
      <c r="A6424" s="63" t="s">
        <v>353</v>
      </c>
      <c r="B6424" s="63" t="s">
        <v>13</v>
      </c>
      <c r="D6424" s="390">
        <v>45352</v>
      </c>
      <c r="E6424" s="63">
        <v>3</v>
      </c>
      <c r="F6424" s="63">
        <v>2024</v>
      </c>
      <c r="G6424" s="391">
        <v>0</v>
      </c>
      <c r="H6424" s="391">
        <v>8.2577765378713919E-2</v>
      </c>
      <c r="I6424" s="391">
        <v>0</v>
      </c>
      <c r="J6424" s="391">
        <v>0</v>
      </c>
      <c r="K6424" s="63" t="s">
        <v>353</v>
      </c>
      <c r="L6424" s="63" t="s">
        <v>41</v>
      </c>
      <c r="M6424" s="63" t="s">
        <v>243</v>
      </c>
      <c r="N6424" s="63" t="s">
        <v>83</v>
      </c>
      <c r="O6424" s="63" t="s">
        <v>102</v>
      </c>
      <c r="P6424" s="63" t="s">
        <v>46</v>
      </c>
      <c r="Q6424" s="63" t="s">
        <v>412</v>
      </c>
    </row>
    <row r="6425" spans="1:17">
      <c r="A6425" s="63" t="s">
        <v>353</v>
      </c>
      <c r="B6425" s="63" t="s">
        <v>13</v>
      </c>
      <c r="D6425" s="390">
        <v>45383</v>
      </c>
      <c r="E6425" s="63">
        <v>4</v>
      </c>
      <c r="F6425" s="63">
        <v>2024</v>
      </c>
      <c r="G6425" s="391">
        <v>0</v>
      </c>
      <c r="H6425" s="391">
        <v>8.3333333333333329E-2</v>
      </c>
      <c r="I6425" s="391">
        <v>0</v>
      </c>
      <c r="J6425" s="391">
        <v>0</v>
      </c>
      <c r="K6425" s="63" t="s">
        <v>353</v>
      </c>
      <c r="L6425" s="63" t="s">
        <v>41</v>
      </c>
      <c r="M6425" s="63" t="s">
        <v>243</v>
      </c>
      <c r="N6425" s="63" t="s">
        <v>83</v>
      </c>
      <c r="O6425" s="63" t="s">
        <v>102</v>
      </c>
      <c r="P6425" s="63" t="s">
        <v>46</v>
      </c>
      <c r="Q6425" s="63" t="s">
        <v>412</v>
      </c>
    </row>
    <row r="6426" spans="1:17">
      <c r="A6426" s="63" t="s">
        <v>353</v>
      </c>
      <c r="B6426" s="63" t="s">
        <v>13</v>
      </c>
      <c r="D6426" s="390">
        <v>45413</v>
      </c>
      <c r="E6426" s="63">
        <v>5</v>
      </c>
      <c r="F6426" s="63">
        <v>2024</v>
      </c>
      <c r="G6426" s="391">
        <v>0</v>
      </c>
      <c r="H6426" s="391">
        <v>8.3333333333333329E-2</v>
      </c>
      <c r="I6426" s="391">
        <v>0</v>
      </c>
      <c r="J6426" s="391">
        <v>0</v>
      </c>
      <c r="K6426" s="63" t="s">
        <v>353</v>
      </c>
      <c r="L6426" s="63" t="s">
        <v>41</v>
      </c>
      <c r="M6426" s="63" t="s">
        <v>243</v>
      </c>
      <c r="N6426" s="63" t="s">
        <v>83</v>
      </c>
      <c r="O6426" s="63" t="s">
        <v>102</v>
      </c>
      <c r="P6426" s="63" t="s">
        <v>46</v>
      </c>
      <c r="Q6426" s="63" t="s">
        <v>412</v>
      </c>
    </row>
    <row r="6427" spans="1:17">
      <c r="A6427" s="63" t="s">
        <v>353</v>
      </c>
      <c r="B6427" s="63" t="s">
        <v>13</v>
      </c>
      <c r="D6427" s="390">
        <v>45444</v>
      </c>
      <c r="E6427" s="63">
        <v>6</v>
      </c>
      <c r="F6427" s="63">
        <v>2024</v>
      </c>
      <c r="G6427" s="391">
        <v>0</v>
      </c>
      <c r="H6427" s="391">
        <v>8.3333333333333329E-2</v>
      </c>
      <c r="I6427" s="391">
        <v>0</v>
      </c>
      <c r="J6427" s="391">
        <v>0</v>
      </c>
      <c r="K6427" s="63" t="s">
        <v>353</v>
      </c>
      <c r="L6427" s="63" t="s">
        <v>41</v>
      </c>
      <c r="M6427" s="63" t="s">
        <v>243</v>
      </c>
      <c r="N6427" s="63" t="s">
        <v>83</v>
      </c>
      <c r="O6427" s="63" t="s">
        <v>102</v>
      </c>
      <c r="P6427" s="63" t="s">
        <v>46</v>
      </c>
      <c r="Q6427" s="63" t="s">
        <v>412</v>
      </c>
    </row>
    <row r="6428" spans="1:17">
      <c r="A6428" s="63" t="s">
        <v>353</v>
      </c>
      <c r="B6428" s="63" t="s">
        <v>13</v>
      </c>
      <c r="D6428" s="390">
        <v>45474</v>
      </c>
      <c r="E6428" s="63">
        <v>7</v>
      </c>
      <c r="F6428" s="63">
        <v>2024</v>
      </c>
      <c r="G6428" s="391">
        <v>0</v>
      </c>
      <c r="H6428" s="391">
        <v>8.3333333333333329E-2</v>
      </c>
      <c r="I6428" s="391">
        <v>0</v>
      </c>
      <c r="J6428" s="391">
        <v>0</v>
      </c>
      <c r="K6428" s="63" t="s">
        <v>353</v>
      </c>
      <c r="L6428" s="63" t="s">
        <v>41</v>
      </c>
      <c r="M6428" s="63" t="s">
        <v>243</v>
      </c>
      <c r="N6428" s="63" t="s">
        <v>83</v>
      </c>
      <c r="O6428" s="63" t="s">
        <v>102</v>
      </c>
      <c r="P6428" s="63" t="s">
        <v>46</v>
      </c>
      <c r="Q6428" s="63" t="s">
        <v>412</v>
      </c>
    </row>
    <row r="6429" spans="1:17">
      <c r="A6429" s="63" t="s">
        <v>353</v>
      </c>
      <c r="B6429" s="63" t="s">
        <v>13</v>
      </c>
      <c r="D6429" s="390">
        <v>45505</v>
      </c>
      <c r="E6429" s="63">
        <v>8</v>
      </c>
      <c r="F6429" s="63">
        <v>2024</v>
      </c>
      <c r="G6429" s="391">
        <v>0</v>
      </c>
      <c r="H6429" s="391">
        <v>8.3333333333333329E-2</v>
      </c>
      <c r="I6429" s="391">
        <v>0</v>
      </c>
      <c r="J6429" s="391">
        <v>0</v>
      </c>
      <c r="K6429" s="63" t="s">
        <v>353</v>
      </c>
      <c r="L6429" s="63" t="s">
        <v>41</v>
      </c>
      <c r="M6429" s="63" t="s">
        <v>243</v>
      </c>
      <c r="N6429" s="63" t="s">
        <v>83</v>
      </c>
      <c r="O6429" s="63" t="s">
        <v>102</v>
      </c>
      <c r="P6429" s="63" t="s">
        <v>46</v>
      </c>
      <c r="Q6429" s="63" t="s">
        <v>412</v>
      </c>
    </row>
    <row r="6430" spans="1:17">
      <c r="A6430" s="63" t="s">
        <v>353</v>
      </c>
      <c r="B6430" s="63" t="s">
        <v>13</v>
      </c>
      <c r="D6430" s="390">
        <v>45536</v>
      </c>
      <c r="E6430" s="63">
        <v>9</v>
      </c>
      <c r="F6430" s="63">
        <v>2024</v>
      </c>
      <c r="G6430" s="391">
        <v>0</v>
      </c>
      <c r="H6430" s="391">
        <v>8.3333333333333329E-2</v>
      </c>
      <c r="J6430" s="391">
        <v>0</v>
      </c>
      <c r="K6430" s="63" t="s">
        <v>353</v>
      </c>
      <c r="L6430" s="63" t="s">
        <v>41</v>
      </c>
      <c r="M6430" s="63" t="s">
        <v>243</v>
      </c>
      <c r="N6430" s="63" t="s">
        <v>83</v>
      </c>
      <c r="O6430" s="63" t="s">
        <v>102</v>
      </c>
      <c r="P6430" s="63" t="s">
        <v>46</v>
      </c>
      <c r="Q6430" s="63" t="s">
        <v>412</v>
      </c>
    </row>
    <row r="6431" spans="1:17">
      <c r="A6431" s="63" t="s">
        <v>353</v>
      </c>
      <c r="B6431" s="63" t="s">
        <v>13</v>
      </c>
      <c r="D6431" s="390">
        <v>45566</v>
      </c>
      <c r="E6431" s="63">
        <v>10</v>
      </c>
      <c r="F6431" s="63">
        <v>2024</v>
      </c>
      <c r="G6431" s="391">
        <v>0</v>
      </c>
      <c r="H6431" s="391">
        <v>9.9999999999999992E-2</v>
      </c>
      <c r="J6431" s="391">
        <v>0</v>
      </c>
      <c r="K6431" s="63" t="s">
        <v>353</v>
      </c>
      <c r="L6431" s="63" t="s">
        <v>41</v>
      </c>
      <c r="M6431" s="63" t="s">
        <v>243</v>
      </c>
      <c r="N6431" s="63" t="s">
        <v>83</v>
      </c>
      <c r="O6431" s="63" t="s">
        <v>102</v>
      </c>
      <c r="P6431" s="63" t="s">
        <v>46</v>
      </c>
      <c r="Q6431" s="63" t="s">
        <v>412</v>
      </c>
    </row>
    <row r="6432" spans="1:17">
      <c r="A6432" s="63" t="s">
        <v>353</v>
      </c>
      <c r="B6432" s="63" t="s">
        <v>13</v>
      </c>
      <c r="D6432" s="390">
        <v>45597</v>
      </c>
      <c r="E6432" s="63">
        <v>11</v>
      </c>
      <c r="F6432" s="63">
        <v>2024</v>
      </c>
      <c r="G6432" s="391">
        <v>0</v>
      </c>
      <c r="H6432" s="391">
        <v>9.9999999999999992E-2</v>
      </c>
      <c r="J6432" s="391">
        <v>0</v>
      </c>
      <c r="K6432" s="63" t="s">
        <v>353</v>
      </c>
      <c r="L6432" s="63" t="s">
        <v>41</v>
      </c>
      <c r="M6432" s="63" t="s">
        <v>243</v>
      </c>
      <c r="N6432" s="63" t="s">
        <v>83</v>
      </c>
      <c r="O6432" s="63" t="s">
        <v>102</v>
      </c>
      <c r="P6432" s="63" t="s">
        <v>46</v>
      </c>
      <c r="Q6432" s="63" t="s">
        <v>412</v>
      </c>
    </row>
    <row r="6433" spans="1:17">
      <c r="A6433" s="63" t="s">
        <v>353</v>
      </c>
      <c r="B6433" s="63" t="s">
        <v>13</v>
      </c>
      <c r="D6433" s="390">
        <v>45627</v>
      </c>
      <c r="E6433" s="63">
        <v>12</v>
      </c>
      <c r="F6433" s="63">
        <v>2024</v>
      </c>
      <c r="G6433" s="391">
        <v>0</v>
      </c>
      <c r="H6433" s="391">
        <v>9.9999999999999992E-2</v>
      </c>
      <c r="J6433" s="391">
        <v>0</v>
      </c>
      <c r="K6433" s="63" t="s">
        <v>353</v>
      </c>
      <c r="L6433" s="63" t="s">
        <v>41</v>
      </c>
      <c r="M6433" s="63" t="s">
        <v>243</v>
      </c>
      <c r="N6433" s="63" t="s">
        <v>83</v>
      </c>
      <c r="O6433" s="63" t="s">
        <v>102</v>
      </c>
      <c r="P6433" s="63" t="s">
        <v>46</v>
      </c>
      <c r="Q6433" s="63" t="s">
        <v>412</v>
      </c>
    </row>
    <row r="6434" spans="1:17">
      <c r="A6434" s="63" t="s">
        <v>353</v>
      </c>
      <c r="B6434" s="63" t="s">
        <v>14</v>
      </c>
      <c r="D6434" s="390">
        <v>45292</v>
      </c>
      <c r="E6434" s="63">
        <v>1</v>
      </c>
      <c r="F6434" s="63">
        <v>2024</v>
      </c>
      <c r="G6434" s="391">
        <v>0</v>
      </c>
      <c r="H6434" s="391">
        <v>3.4872367136281217E-2</v>
      </c>
      <c r="I6434" s="391">
        <v>0</v>
      </c>
      <c r="J6434" s="391">
        <v>0</v>
      </c>
      <c r="K6434" s="63" t="s">
        <v>353</v>
      </c>
      <c r="L6434" s="63" t="s">
        <v>41</v>
      </c>
      <c r="M6434" s="63" t="s">
        <v>243</v>
      </c>
      <c r="N6434" s="63" t="s">
        <v>83</v>
      </c>
      <c r="O6434" s="63" t="s">
        <v>102</v>
      </c>
      <c r="P6434" s="63" t="s">
        <v>46</v>
      </c>
      <c r="Q6434" s="63" t="s">
        <v>412</v>
      </c>
    </row>
    <row r="6435" spans="1:17">
      <c r="A6435" s="63" t="s">
        <v>353</v>
      </c>
      <c r="B6435" s="63" t="s">
        <v>14</v>
      </c>
      <c r="D6435" s="390">
        <v>45323</v>
      </c>
      <c r="E6435" s="63">
        <v>2</v>
      </c>
      <c r="F6435" s="63">
        <v>2024</v>
      </c>
      <c r="G6435" s="391">
        <v>0</v>
      </c>
      <c r="H6435" s="391">
        <v>8.2577765378713919E-2</v>
      </c>
      <c r="I6435" s="391">
        <v>0</v>
      </c>
      <c r="J6435" s="391">
        <v>0</v>
      </c>
      <c r="K6435" s="63" t="s">
        <v>353</v>
      </c>
      <c r="L6435" s="63" t="s">
        <v>41</v>
      </c>
      <c r="M6435" s="63" t="s">
        <v>243</v>
      </c>
      <c r="N6435" s="63" t="s">
        <v>83</v>
      </c>
      <c r="O6435" s="63" t="s">
        <v>102</v>
      </c>
      <c r="P6435" s="63" t="s">
        <v>46</v>
      </c>
      <c r="Q6435" s="63" t="s">
        <v>412</v>
      </c>
    </row>
    <row r="6436" spans="1:17">
      <c r="A6436" s="63" t="s">
        <v>353</v>
      </c>
      <c r="B6436" s="63" t="s">
        <v>14</v>
      </c>
      <c r="D6436" s="390">
        <v>45352</v>
      </c>
      <c r="E6436" s="63">
        <v>3</v>
      </c>
      <c r="F6436" s="63">
        <v>2024</v>
      </c>
      <c r="G6436" s="391">
        <v>0</v>
      </c>
      <c r="H6436" s="391">
        <v>8.2577765378713919E-2</v>
      </c>
      <c r="I6436" s="391">
        <v>0</v>
      </c>
      <c r="J6436" s="391">
        <v>0</v>
      </c>
      <c r="K6436" s="63" t="s">
        <v>353</v>
      </c>
      <c r="L6436" s="63" t="s">
        <v>41</v>
      </c>
      <c r="M6436" s="63" t="s">
        <v>243</v>
      </c>
      <c r="N6436" s="63" t="s">
        <v>83</v>
      </c>
      <c r="O6436" s="63" t="s">
        <v>102</v>
      </c>
      <c r="P6436" s="63" t="s">
        <v>46</v>
      </c>
      <c r="Q6436" s="63" t="s">
        <v>412</v>
      </c>
    </row>
    <row r="6437" spans="1:17">
      <c r="A6437" s="63" t="s">
        <v>353</v>
      </c>
      <c r="B6437" s="63" t="s">
        <v>14</v>
      </c>
      <c r="D6437" s="390">
        <v>45383</v>
      </c>
      <c r="E6437" s="63">
        <v>4</v>
      </c>
      <c r="F6437" s="63">
        <v>2024</v>
      </c>
      <c r="G6437" s="391">
        <v>0</v>
      </c>
      <c r="H6437" s="391">
        <v>8.3333333333333329E-2</v>
      </c>
      <c r="I6437" s="391">
        <v>0</v>
      </c>
      <c r="J6437" s="391">
        <v>0</v>
      </c>
      <c r="K6437" s="63" t="s">
        <v>353</v>
      </c>
      <c r="L6437" s="63" t="s">
        <v>41</v>
      </c>
      <c r="M6437" s="63" t="s">
        <v>243</v>
      </c>
      <c r="N6437" s="63" t="s">
        <v>83</v>
      </c>
      <c r="O6437" s="63" t="s">
        <v>102</v>
      </c>
      <c r="P6437" s="63" t="s">
        <v>46</v>
      </c>
      <c r="Q6437" s="63" t="s">
        <v>412</v>
      </c>
    </row>
    <row r="6438" spans="1:17">
      <c r="A6438" s="63" t="s">
        <v>353</v>
      </c>
      <c r="B6438" s="63" t="s">
        <v>14</v>
      </c>
      <c r="D6438" s="390">
        <v>45413</v>
      </c>
      <c r="E6438" s="63">
        <v>5</v>
      </c>
      <c r="F6438" s="63">
        <v>2024</v>
      </c>
      <c r="G6438" s="391">
        <v>0</v>
      </c>
      <c r="H6438" s="391">
        <v>8.3333333333333329E-2</v>
      </c>
      <c r="I6438" s="391">
        <v>0</v>
      </c>
      <c r="J6438" s="391">
        <v>0</v>
      </c>
      <c r="K6438" s="63" t="s">
        <v>353</v>
      </c>
      <c r="L6438" s="63" t="s">
        <v>41</v>
      </c>
      <c r="M6438" s="63" t="s">
        <v>243</v>
      </c>
      <c r="N6438" s="63" t="s">
        <v>83</v>
      </c>
      <c r="O6438" s="63" t="s">
        <v>102</v>
      </c>
      <c r="P6438" s="63" t="s">
        <v>46</v>
      </c>
      <c r="Q6438" s="63" t="s">
        <v>412</v>
      </c>
    </row>
    <row r="6439" spans="1:17">
      <c r="A6439" s="63" t="s">
        <v>353</v>
      </c>
      <c r="B6439" s="63" t="s">
        <v>14</v>
      </c>
      <c r="D6439" s="390">
        <v>45444</v>
      </c>
      <c r="E6439" s="63">
        <v>6</v>
      </c>
      <c r="F6439" s="63">
        <v>2024</v>
      </c>
      <c r="G6439" s="391">
        <v>0</v>
      </c>
      <c r="H6439" s="391">
        <v>8.3333333333333329E-2</v>
      </c>
      <c r="I6439" s="391">
        <v>0</v>
      </c>
      <c r="J6439" s="391">
        <v>0</v>
      </c>
      <c r="K6439" s="63" t="s">
        <v>353</v>
      </c>
      <c r="L6439" s="63" t="s">
        <v>41</v>
      </c>
      <c r="M6439" s="63" t="s">
        <v>243</v>
      </c>
      <c r="N6439" s="63" t="s">
        <v>83</v>
      </c>
      <c r="O6439" s="63" t="s">
        <v>102</v>
      </c>
      <c r="P6439" s="63" t="s">
        <v>46</v>
      </c>
      <c r="Q6439" s="63" t="s">
        <v>412</v>
      </c>
    </row>
    <row r="6440" spans="1:17">
      <c r="A6440" s="63" t="s">
        <v>353</v>
      </c>
      <c r="B6440" s="63" t="s">
        <v>14</v>
      </c>
      <c r="D6440" s="390">
        <v>45474</v>
      </c>
      <c r="E6440" s="63">
        <v>7</v>
      </c>
      <c r="F6440" s="63">
        <v>2024</v>
      </c>
      <c r="G6440" s="391">
        <v>0</v>
      </c>
      <c r="H6440" s="391">
        <v>8.3333333333333329E-2</v>
      </c>
      <c r="I6440" s="391">
        <v>0</v>
      </c>
      <c r="J6440" s="391">
        <v>0</v>
      </c>
      <c r="K6440" s="63" t="s">
        <v>353</v>
      </c>
      <c r="L6440" s="63" t="s">
        <v>41</v>
      </c>
      <c r="M6440" s="63" t="s">
        <v>243</v>
      </c>
      <c r="N6440" s="63" t="s">
        <v>83</v>
      </c>
      <c r="O6440" s="63" t="s">
        <v>102</v>
      </c>
      <c r="P6440" s="63" t="s">
        <v>46</v>
      </c>
      <c r="Q6440" s="63" t="s">
        <v>412</v>
      </c>
    </row>
    <row r="6441" spans="1:17">
      <c r="A6441" s="63" t="s">
        <v>353</v>
      </c>
      <c r="B6441" s="63" t="s">
        <v>14</v>
      </c>
      <c r="D6441" s="390">
        <v>45505</v>
      </c>
      <c r="E6441" s="63">
        <v>8</v>
      </c>
      <c r="F6441" s="63">
        <v>2024</v>
      </c>
      <c r="G6441" s="391">
        <v>0</v>
      </c>
      <c r="H6441" s="391">
        <v>8.3333333333333329E-2</v>
      </c>
      <c r="I6441" s="391">
        <v>0</v>
      </c>
      <c r="J6441" s="391">
        <v>0</v>
      </c>
      <c r="K6441" s="63" t="s">
        <v>353</v>
      </c>
      <c r="L6441" s="63" t="s">
        <v>41</v>
      </c>
      <c r="M6441" s="63" t="s">
        <v>243</v>
      </c>
      <c r="N6441" s="63" t="s">
        <v>83</v>
      </c>
      <c r="O6441" s="63" t="s">
        <v>102</v>
      </c>
      <c r="P6441" s="63" t="s">
        <v>46</v>
      </c>
      <c r="Q6441" s="63" t="s">
        <v>412</v>
      </c>
    </row>
    <row r="6442" spans="1:17">
      <c r="A6442" s="63" t="s">
        <v>353</v>
      </c>
      <c r="B6442" s="63" t="s">
        <v>14</v>
      </c>
      <c r="D6442" s="390">
        <v>45536</v>
      </c>
      <c r="E6442" s="63">
        <v>9</v>
      </c>
      <c r="F6442" s="63">
        <v>2024</v>
      </c>
      <c r="G6442" s="391">
        <v>0</v>
      </c>
      <c r="H6442" s="391">
        <v>8.3333333333333329E-2</v>
      </c>
      <c r="J6442" s="391">
        <v>0</v>
      </c>
      <c r="K6442" s="63" t="s">
        <v>353</v>
      </c>
      <c r="L6442" s="63" t="s">
        <v>41</v>
      </c>
      <c r="M6442" s="63" t="s">
        <v>243</v>
      </c>
      <c r="N6442" s="63" t="s">
        <v>83</v>
      </c>
      <c r="O6442" s="63" t="s">
        <v>102</v>
      </c>
      <c r="P6442" s="63" t="s">
        <v>46</v>
      </c>
      <c r="Q6442" s="63" t="s">
        <v>412</v>
      </c>
    </row>
    <row r="6443" spans="1:17">
      <c r="A6443" s="63" t="s">
        <v>353</v>
      </c>
      <c r="B6443" s="63" t="s">
        <v>14</v>
      </c>
      <c r="D6443" s="390">
        <v>45566</v>
      </c>
      <c r="E6443" s="63">
        <v>10</v>
      </c>
      <c r="F6443" s="63">
        <v>2024</v>
      </c>
      <c r="G6443" s="391">
        <v>0</v>
      </c>
      <c r="H6443" s="391">
        <v>9.9999999999999992E-2</v>
      </c>
      <c r="J6443" s="391">
        <v>0</v>
      </c>
      <c r="K6443" s="63" t="s">
        <v>353</v>
      </c>
      <c r="L6443" s="63" t="s">
        <v>41</v>
      </c>
      <c r="M6443" s="63" t="s">
        <v>243</v>
      </c>
      <c r="N6443" s="63" t="s">
        <v>83</v>
      </c>
      <c r="O6443" s="63" t="s">
        <v>102</v>
      </c>
      <c r="P6443" s="63" t="s">
        <v>46</v>
      </c>
      <c r="Q6443" s="63" t="s">
        <v>412</v>
      </c>
    </row>
    <row r="6444" spans="1:17">
      <c r="A6444" s="63" t="s">
        <v>353</v>
      </c>
      <c r="B6444" s="63" t="s">
        <v>14</v>
      </c>
      <c r="D6444" s="390">
        <v>45597</v>
      </c>
      <c r="E6444" s="63">
        <v>11</v>
      </c>
      <c r="F6444" s="63">
        <v>2024</v>
      </c>
      <c r="G6444" s="391">
        <v>0</v>
      </c>
      <c r="H6444" s="391">
        <v>9.9999999999999992E-2</v>
      </c>
      <c r="J6444" s="391">
        <v>0</v>
      </c>
      <c r="K6444" s="63" t="s">
        <v>353</v>
      </c>
      <c r="L6444" s="63" t="s">
        <v>41</v>
      </c>
      <c r="M6444" s="63" t="s">
        <v>243</v>
      </c>
      <c r="N6444" s="63" t="s">
        <v>83</v>
      </c>
      <c r="O6444" s="63" t="s">
        <v>102</v>
      </c>
      <c r="P6444" s="63" t="s">
        <v>46</v>
      </c>
      <c r="Q6444" s="63" t="s">
        <v>412</v>
      </c>
    </row>
    <row r="6445" spans="1:17">
      <c r="A6445" s="63" t="s">
        <v>353</v>
      </c>
      <c r="B6445" s="63" t="s">
        <v>14</v>
      </c>
      <c r="D6445" s="390">
        <v>45627</v>
      </c>
      <c r="E6445" s="63">
        <v>12</v>
      </c>
      <c r="F6445" s="63">
        <v>2024</v>
      </c>
      <c r="G6445" s="391">
        <v>0</v>
      </c>
      <c r="H6445" s="391">
        <v>9.9999999999999992E-2</v>
      </c>
      <c r="J6445" s="391">
        <v>0</v>
      </c>
      <c r="K6445" s="63" t="s">
        <v>353</v>
      </c>
      <c r="L6445" s="63" t="s">
        <v>41</v>
      </c>
      <c r="M6445" s="63" t="s">
        <v>243</v>
      </c>
      <c r="N6445" s="63" t="s">
        <v>83</v>
      </c>
      <c r="O6445" s="63" t="s">
        <v>102</v>
      </c>
      <c r="P6445" s="63" t="s">
        <v>46</v>
      </c>
      <c r="Q6445" s="63" t="s">
        <v>412</v>
      </c>
    </row>
    <row r="6446" spans="1:17">
      <c r="A6446" s="63" t="s">
        <v>104</v>
      </c>
      <c r="B6446" s="63" t="s">
        <v>7</v>
      </c>
      <c r="D6446" s="390">
        <v>45292</v>
      </c>
      <c r="E6446" s="63">
        <v>1</v>
      </c>
      <c r="F6446" s="63">
        <v>2024</v>
      </c>
      <c r="G6446" s="391">
        <v>100.71868374594297</v>
      </c>
      <c r="H6446" s="391">
        <v>3.4872367136281217E-2</v>
      </c>
      <c r="I6446" s="391">
        <v>3.5122989170715226</v>
      </c>
      <c r="J6446" s="391">
        <v>22.8202</v>
      </c>
      <c r="K6446" s="63" t="s">
        <v>104</v>
      </c>
      <c r="L6446" s="63" t="s">
        <v>41</v>
      </c>
      <c r="M6446" s="63" t="s">
        <v>243</v>
      </c>
      <c r="N6446" s="63" t="s">
        <v>83</v>
      </c>
      <c r="O6446" s="63" t="s">
        <v>105</v>
      </c>
      <c r="P6446" s="63" t="s">
        <v>46</v>
      </c>
      <c r="Q6446" s="63" t="s">
        <v>422</v>
      </c>
    </row>
    <row r="6447" spans="1:17">
      <c r="A6447" s="63" t="s">
        <v>104</v>
      </c>
      <c r="B6447" s="63" t="s">
        <v>7</v>
      </c>
      <c r="D6447" s="390">
        <v>45323</v>
      </c>
      <c r="E6447" s="63">
        <v>2</v>
      </c>
      <c r="F6447" s="63">
        <v>2024</v>
      </c>
      <c r="G6447" s="391">
        <v>100.71868374594297</v>
      </c>
      <c r="H6447" s="391">
        <v>8.2577765378713919E-2</v>
      </c>
      <c r="I6447" s="391">
        <v>8.3171238356253649</v>
      </c>
      <c r="J6447" s="391">
        <v>8.0144025610757126</v>
      </c>
      <c r="K6447" s="63" t="s">
        <v>104</v>
      </c>
      <c r="L6447" s="63" t="s">
        <v>41</v>
      </c>
      <c r="M6447" s="63" t="s">
        <v>243</v>
      </c>
      <c r="N6447" s="63" t="s">
        <v>83</v>
      </c>
      <c r="O6447" s="63" t="s">
        <v>105</v>
      </c>
      <c r="P6447" s="63" t="s">
        <v>46</v>
      </c>
      <c r="Q6447" s="63" t="s">
        <v>422</v>
      </c>
    </row>
    <row r="6448" spans="1:17">
      <c r="A6448" s="63" t="s">
        <v>104</v>
      </c>
      <c r="B6448" s="63" t="s">
        <v>7</v>
      </c>
      <c r="D6448" s="390">
        <v>45352</v>
      </c>
      <c r="E6448" s="63">
        <v>3</v>
      </c>
      <c r="F6448" s="63">
        <v>2024</v>
      </c>
      <c r="G6448" s="391">
        <v>100.71868374594297</v>
      </c>
      <c r="H6448" s="391">
        <v>8.2577765378713919E-2</v>
      </c>
      <c r="I6448" s="391">
        <v>8.3171238356253649</v>
      </c>
      <c r="J6448" s="391">
        <v>1.8197312400000001</v>
      </c>
      <c r="K6448" s="63" t="s">
        <v>104</v>
      </c>
      <c r="L6448" s="63" t="s">
        <v>41</v>
      </c>
      <c r="M6448" s="63" t="s">
        <v>243</v>
      </c>
      <c r="N6448" s="63" t="s">
        <v>83</v>
      </c>
      <c r="O6448" s="63" t="s">
        <v>105</v>
      </c>
      <c r="P6448" s="63" t="s">
        <v>46</v>
      </c>
      <c r="Q6448" s="63" t="s">
        <v>422</v>
      </c>
    </row>
    <row r="6449" spans="1:17">
      <c r="A6449" s="63" t="s">
        <v>104</v>
      </c>
      <c r="B6449" s="63" t="s">
        <v>7</v>
      </c>
      <c r="D6449" s="390">
        <v>45383</v>
      </c>
      <c r="E6449" s="63">
        <v>4</v>
      </c>
      <c r="F6449" s="63">
        <v>2024</v>
      </c>
      <c r="G6449" s="391">
        <v>100.71868374594297</v>
      </c>
      <c r="H6449" s="391">
        <v>8.3333333333333329E-2</v>
      </c>
      <c r="I6449" s="391">
        <v>8.3932236454952474</v>
      </c>
      <c r="J6449" s="391">
        <v>54.846001883537731</v>
      </c>
      <c r="K6449" s="63" t="s">
        <v>104</v>
      </c>
      <c r="L6449" s="63" t="s">
        <v>41</v>
      </c>
      <c r="M6449" s="63" t="s">
        <v>243</v>
      </c>
      <c r="N6449" s="63" t="s">
        <v>83</v>
      </c>
      <c r="O6449" s="63" t="s">
        <v>105</v>
      </c>
      <c r="P6449" s="63" t="s">
        <v>46</v>
      </c>
      <c r="Q6449" s="63" t="s">
        <v>422</v>
      </c>
    </row>
    <row r="6450" spans="1:17">
      <c r="A6450" s="63" t="s">
        <v>104</v>
      </c>
      <c r="B6450" s="63" t="s">
        <v>7</v>
      </c>
      <c r="D6450" s="390">
        <v>45413</v>
      </c>
      <c r="E6450" s="63">
        <v>5</v>
      </c>
      <c r="F6450" s="63">
        <v>2024</v>
      </c>
      <c r="G6450" s="391">
        <v>100.71868374594297</v>
      </c>
      <c r="H6450" s="391">
        <v>8.3333333333333329E-2</v>
      </c>
      <c r="I6450" s="391">
        <v>8.3932236454952474</v>
      </c>
      <c r="J6450" s="391">
        <v>8.89253227793359</v>
      </c>
      <c r="K6450" s="63" t="s">
        <v>104</v>
      </c>
      <c r="L6450" s="63" t="s">
        <v>41</v>
      </c>
      <c r="M6450" s="63" t="s">
        <v>243</v>
      </c>
      <c r="N6450" s="63" t="s">
        <v>83</v>
      </c>
      <c r="O6450" s="63" t="s">
        <v>105</v>
      </c>
      <c r="P6450" s="63" t="s">
        <v>46</v>
      </c>
      <c r="Q6450" s="63" t="s">
        <v>422</v>
      </c>
    </row>
    <row r="6451" spans="1:17">
      <c r="A6451" s="63" t="s">
        <v>104</v>
      </c>
      <c r="B6451" s="63" t="s">
        <v>7</v>
      </c>
      <c r="D6451" s="390">
        <v>45444</v>
      </c>
      <c r="E6451" s="63">
        <v>6</v>
      </c>
      <c r="F6451" s="63">
        <v>2024</v>
      </c>
      <c r="G6451" s="391">
        <v>100.71868374594297</v>
      </c>
      <c r="H6451" s="391">
        <v>8.3333333333333329E-2</v>
      </c>
      <c r="I6451" s="391">
        <v>8.3932236454952474</v>
      </c>
      <c r="J6451" s="391">
        <v>46.050435234719714</v>
      </c>
      <c r="K6451" s="63" t="s">
        <v>104</v>
      </c>
      <c r="L6451" s="63" t="s">
        <v>41</v>
      </c>
      <c r="M6451" s="63" t="s">
        <v>243</v>
      </c>
      <c r="N6451" s="63" t="s">
        <v>83</v>
      </c>
      <c r="O6451" s="63" t="s">
        <v>105</v>
      </c>
      <c r="P6451" s="63" t="s">
        <v>46</v>
      </c>
      <c r="Q6451" s="63" t="s">
        <v>422</v>
      </c>
    </row>
    <row r="6452" spans="1:17">
      <c r="A6452" s="63" t="s">
        <v>104</v>
      </c>
      <c r="B6452" s="63" t="s">
        <v>7</v>
      </c>
      <c r="D6452" s="390">
        <v>45474</v>
      </c>
      <c r="E6452" s="63">
        <v>7</v>
      </c>
      <c r="F6452" s="63">
        <v>2024</v>
      </c>
      <c r="G6452" s="391">
        <v>100.71868374594297</v>
      </c>
      <c r="H6452" s="391">
        <v>8.3333333333333329E-2</v>
      </c>
      <c r="I6452" s="391">
        <v>8.3932236454952474</v>
      </c>
      <c r="J6452" s="391">
        <v>5.4035460784777278</v>
      </c>
      <c r="K6452" s="63" t="s">
        <v>104</v>
      </c>
      <c r="L6452" s="63" t="s">
        <v>41</v>
      </c>
      <c r="M6452" s="63" t="s">
        <v>243</v>
      </c>
      <c r="N6452" s="63" t="s">
        <v>83</v>
      </c>
      <c r="O6452" s="63" t="s">
        <v>105</v>
      </c>
      <c r="P6452" s="63" t="s">
        <v>46</v>
      </c>
      <c r="Q6452" s="63" t="s">
        <v>422</v>
      </c>
    </row>
    <row r="6453" spans="1:17">
      <c r="A6453" s="63" t="s">
        <v>104</v>
      </c>
      <c r="B6453" s="63" t="s">
        <v>7</v>
      </c>
      <c r="D6453" s="390">
        <v>45505</v>
      </c>
      <c r="E6453" s="63">
        <v>8</v>
      </c>
      <c r="F6453" s="63">
        <v>2024</v>
      </c>
      <c r="G6453" s="391">
        <v>100.71868374594297</v>
      </c>
      <c r="H6453" s="391">
        <v>8.3333333333333329E-2</v>
      </c>
      <c r="I6453" s="391">
        <v>8.3932236454952474</v>
      </c>
      <c r="J6453" s="391">
        <v>10.097394067810292</v>
      </c>
      <c r="K6453" s="63" t="s">
        <v>104</v>
      </c>
      <c r="L6453" s="63" t="s">
        <v>41</v>
      </c>
      <c r="M6453" s="63" t="s">
        <v>243</v>
      </c>
      <c r="N6453" s="63" t="s">
        <v>83</v>
      </c>
      <c r="O6453" s="63" t="s">
        <v>105</v>
      </c>
      <c r="P6453" s="63" t="s">
        <v>46</v>
      </c>
      <c r="Q6453" s="63" t="s">
        <v>422</v>
      </c>
    </row>
    <row r="6454" spans="1:17">
      <c r="A6454" s="63" t="s">
        <v>104</v>
      </c>
      <c r="B6454" s="63" t="s">
        <v>7</v>
      </c>
      <c r="D6454" s="390">
        <v>45536</v>
      </c>
      <c r="E6454" s="63">
        <v>9</v>
      </c>
      <c r="F6454" s="63">
        <v>2024</v>
      </c>
      <c r="G6454" s="391">
        <v>100.71868374594297</v>
      </c>
      <c r="H6454" s="391">
        <v>8.3333333333333329E-2</v>
      </c>
      <c r="J6454" s="391">
        <v>4.121985942857143</v>
      </c>
      <c r="K6454" s="63" t="s">
        <v>104</v>
      </c>
      <c r="L6454" s="63" t="s">
        <v>41</v>
      </c>
      <c r="M6454" s="63" t="s">
        <v>243</v>
      </c>
      <c r="N6454" s="63" t="s">
        <v>83</v>
      </c>
      <c r="O6454" s="63" t="s">
        <v>105</v>
      </c>
      <c r="P6454" s="63" t="s">
        <v>46</v>
      </c>
      <c r="Q6454" s="63" t="s">
        <v>422</v>
      </c>
    </row>
    <row r="6455" spans="1:17">
      <c r="A6455" s="63" t="s">
        <v>104</v>
      </c>
      <c r="B6455" s="63" t="s">
        <v>7</v>
      </c>
      <c r="D6455" s="390">
        <v>45566</v>
      </c>
      <c r="E6455" s="63">
        <v>10</v>
      </c>
      <c r="F6455" s="63">
        <v>2024</v>
      </c>
      <c r="G6455" s="391">
        <v>100.71868374594297</v>
      </c>
      <c r="H6455" s="391">
        <v>9.9999999999999992E-2</v>
      </c>
      <c r="J6455" s="391">
        <v>5.3541172571428577</v>
      </c>
      <c r="K6455" s="63" t="s">
        <v>104</v>
      </c>
      <c r="L6455" s="63" t="s">
        <v>41</v>
      </c>
      <c r="M6455" s="63" t="s">
        <v>243</v>
      </c>
      <c r="N6455" s="63" t="s">
        <v>83</v>
      </c>
      <c r="O6455" s="63" t="s">
        <v>105</v>
      </c>
      <c r="P6455" s="63" t="s">
        <v>46</v>
      </c>
      <c r="Q6455" s="63" t="s">
        <v>422</v>
      </c>
    </row>
    <row r="6456" spans="1:17">
      <c r="A6456" s="63" t="s">
        <v>104</v>
      </c>
      <c r="B6456" s="63" t="s">
        <v>7</v>
      </c>
      <c r="D6456" s="390">
        <v>45597</v>
      </c>
      <c r="E6456" s="63">
        <v>11</v>
      </c>
      <c r="F6456" s="63">
        <v>2024</v>
      </c>
      <c r="G6456" s="391">
        <v>100.71868374594297</v>
      </c>
      <c r="H6456" s="391">
        <v>9.9999999999999992E-2</v>
      </c>
      <c r="J6456" s="391">
        <v>0</v>
      </c>
      <c r="K6456" s="63" t="s">
        <v>104</v>
      </c>
      <c r="L6456" s="63" t="s">
        <v>41</v>
      </c>
      <c r="M6456" s="63" t="s">
        <v>243</v>
      </c>
      <c r="N6456" s="63" t="s">
        <v>83</v>
      </c>
      <c r="O6456" s="63" t="s">
        <v>105</v>
      </c>
      <c r="P6456" s="63" t="s">
        <v>46</v>
      </c>
      <c r="Q6456" s="63" t="s">
        <v>422</v>
      </c>
    </row>
    <row r="6457" spans="1:17">
      <c r="A6457" s="63" t="s">
        <v>104</v>
      </c>
      <c r="B6457" s="63" t="s">
        <v>7</v>
      </c>
      <c r="D6457" s="390">
        <v>45627</v>
      </c>
      <c r="E6457" s="63">
        <v>12</v>
      </c>
      <c r="F6457" s="63">
        <v>2024</v>
      </c>
      <c r="G6457" s="391">
        <v>100.71868374594297</v>
      </c>
      <c r="H6457" s="391">
        <v>9.9999999999999992E-2</v>
      </c>
      <c r="J6457" s="391">
        <v>0</v>
      </c>
      <c r="K6457" s="63" t="s">
        <v>104</v>
      </c>
      <c r="L6457" s="63" t="s">
        <v>41</v>
      </c>
      <c r="M6457" s="63" t="s">
        <v>243</v>
      </c>
      <c r="N6457" s="63" t="s">
        <v>83</v>
      </c>
      <c r="O6457" s="63" t="s">
        <v>105</v>
      </c>
      <c r="P6457" s="63" t="s">
        <v>46</v>
      </c>
      <c r="Q6457" s="63" t="s">
        <v>422</v>
      </c>
    </row>
    <row r="6458" spans="1:17">
      <c r="A6458" s="63" t="s">
        <v>104</v>
      </c>
      <c r="B6458" s="63" t="s">
        <v>8</v>
      </c>
      <c r="D6458" s="390">
        <v>45292</v>
      </c>
      <c r="E6458" s="63">
        <v>1</v>
      </c>
      <c r="F6458" s="63">
        <v>2024</v>
      </c>
      <c r="G6458" s="391">
        <v>0</v>
      </c>
      <c r="H6458" s="391">
        <v>3.4872367136281217E-2</v>
      </c>
      <c r="I6458" s="391">
        <v>0</v>
      </c>
      <c r="J6458" s="391">
        <v>0</v>
      </c>
      <c r="K6458" s="63" t="s">
        <v>104</v>
      </c>
      <c r="L6458" s="63" t="s">
        <v>41</v>
      </c>
      <c r="M6458" s="63" t="s">
        <v>243</v>
      </c>
      <c r="N6458" s="63" t="s">
        <v>83</v>
      </c>
      <c r="O6458" s="63" t="s">
        <v>105</v>
      </c>
      <c r="P6458" s="63" t="s">
        <v>46</v>
      </c>
      <c r="Q6458" s="63" t="s">
        <v>422</v>
      </c>
    </row>
    <row r="6459" spans="1:17">
      <c r="A6459" s="63" t="s">
        <v>104</v>
      </c>
      <c r="B6459" s="63" t="s">
        <v>8</v>
      </c>
      <c r="D6459" s="390">
        <v>45323</v>
      </c>
      <c r="E6459" s="63">
        <v>2</v>
      </c>
      <c r="F6459" s="63">
        <v>2024</v>
      </c>
      <c r="G6459" s="391">
        <v>0</v>
      </c>
      <c r="H6459" s="391">
        <v>8.2577765378713919E-2</v>
      </c>
      <c r="I6459" s="391">
        <v>0</v>
      </c>
      <c r="J6459" s="391">
        <v>0</v>
      </c>
      <c r="K6459" s="63" t="s">
        <v>104</v>
      </c>
      <c r="L6459" s="63" t="s">
        <v>41</v>
      </c>
      <c r="M6459" s="63" t="s">
        <v>243</v>
      </c>
      <c r="N6459" s="63" t="s">
        <v>83</v>
      </c>
      <c r="O6459" s="63" t="s">
        <v>105</v>
      </c>
      <c r="P6459" s="63" t="s">
        <v>46</v>
      </c>
      <c r="Q6459" s="63" t="s">
        <v>422</v>
      </c>
    </row>
    <row r="6460" spans="1:17">
      <c r="A6460" s="63" t="s">
        <v>104</v>
      </c>
      <c r="B6460" s="63" t="s">
        <v>8</v>
      </c>
      <c r="D6460" s="390">
        <v>45352</v>
      </c>
      <c r="E6460" s="63">
        <v>3</v>
      </c>
      <c r="F6460" s="63">
        <v>2024</v>
      </c>
      <c r="G6460" s="391">
        <v>0</v>
      </c>
      <c r="H6460" s="391">
        <v>8.2577765378713919E-2</v>
      </c>
      <c r="I6460" s="391">
        <v>0</v>
      </c>
      <c r="J6460" s="391">
        <v>0</v>
      </c>
      <c r="K6460" s="63" t="s">
        <v>104</v>
      </c>
      <c r="L6460" s="63" t="s">
        <v>41</v>
      </c>
      <c r="M6460" s="63" t="s">
        <v>243</v>
      </c>
      <c r="N6460" s="63" t="s">
        <v>83</v>
      </c>
      <c r="O6460" s="63" t="s">
        <v>105</v>
      </c>
      <c r="P6460" s="63" t="s">
        <v>46</v>
      </c>
      <c r="Q6460" s="63" t="s">
        <v>422</v>
      </c>
    </row>
    <row r="6461" spans="1:17">
      <c r="A6461" s="63" t="s">
        <v>104</v>
      </c>
      <c r="B6461" s="63" t="s">
        <v>8</v>
      </c>
      <c r="D6461" s="390">
        <v>45383</v>
      </c>
      <c r="E6461" s="63">
        <v>4</v>
      </c>
      <c r="F6461" s="63">
        <v>2024</v>
      </c>
      <c r="G6461" s="391">
        <v>0</v>
      </c>
      <c r="H6461" s="391">
        <v>8.3333333333333329E-2</v>
      </c>
      <c r="I6461" s="391">
        <v>0</v>
      </c>
      <c r="J6461" s="391">
        <v>0</v>
      </c>
      <c r="K6461" s="63" t="s">
        <v>104</v>
      </c>
      <c r="L6461" s="63" t="s">
        <v>41</v>
      </c>
      <c r="M6461" s="63" t="s">
        <v>243</v>
      </c>
      <c r="N6461" s="63" t="s">
        <v>83</v>
      </c>
      <c r="O6461" s="63" t="s">
        <v>105</v>
      </c>
      <c r="P6461" s="63" t="s">
        <v>46</v>
      </c>
      <c r="Q6461" s="63" t="s">
        <v>422</v>
      </c>
    </row>
    <row r="6462" spans="1:17">
      <c r="A6462" s="63" t="s">
        <v>104</v>
      </c>
      <c r="B6462" s="63" t="s">
        <v>8</v>
      </c>
      <c r="D6462" s="390">
        <v>45413</v>
      </c>
      <c r="E6462" s="63">
        <v>5</v>
      </c>
      <c r="F6462" s="63">
        <v>2024</v>
      </c>
      <c r="G6462" s="391">
        <v>0</v>
      </c>
      <c r="H6462" s="391">
        <v>8.3333333333333329E-2</v>
      </c>
      <c r="I6462" s="391">
        <v>0</v>
      </c>
      <c r="J6462" s="391">
        <v>0</v>
      </c>
      <c r="K6462" s="63" t="s">
        <v>104</v>
      </c>
      <c r="L6462" s="63" t="s">
        <v>41</v>
      </c>
      <c r="M6462" s="63" t="s">
        <v>243</v>
      </c>
      <c r="N6462" s="63" t="s">
        <v>83</v>
      </c>
      <c r="O6462" s="63" t="s">
        <v>105</v>
      </c>
      <c r="P6462" s="63" t="s">
        <v>46</v>
      </c>
      <c r="Q6462" s="63" t="s">
        <v>422</v>
      </c>
    </row>
    <row r="6463" spans="1:17">
      <c r="A6463" s="63" t="s">
        <v>104</v>
      </c>
      <c r="B6463" s="63" t="s">
        <v>8</v>
      </c>
      <c r="D6463" s="390">
        <v>45444</v>
      </c>
      <c r="E6463" s="63">
        <v>6</v>
      </c>
      <c r="F6463" s="63">
        <v>2024</v>
      </c>
      <c r="G6463" s="391">
        <v>0</v>
      </c>
      <c r="H6463" s="391">
        <v>8.3333333333333329E-2</v>
      </c>
      <c r="I6463" s="391">
        <v>0</v>
      </c>
      <c r="J6463" s="391">
        <v>0</v>
      </c>
      <c r="K6463" s="63" t="s">
        <v>104</v>
      </c>
      <c r="L6463" s="63" t="s">
        <v>41</v>
      </c>
      <c r="M6463" s="63" t="s">
        <v>243</v>
      </c>
      <c r="N6463" s="63" t="s">
        <v>83</v>
      </c>
      <c r="O6463" s="63" t="s">
        <v>105</v>
      </c>
      <c r="P6463" s="63" t="s">
        <v>46</v>
      </c>
      <c r="Q6463" s="63" t="s">
        <v>422</v>
      </c>
    </row>
    <row r="6464" spans="1:17">
      <c r="A6464" s="63" t="s">
        <v>104</v>
      </c>
      <c r="B6464" s="63" t="s">
        <v>8</v>
      </c>
      <c r="D6464" s="390">
        <v>45474</v>
      </c>
      <c r="E6464" s="63">
        <v>7</v>
      </c>
      <c r="F6464" s="63">
        <v>2024</v>
      </c>
      <c r="G6464" s="391">
        <v>0</v>
      </c>
      <c r="H6464" s="391">
        <v>8.3333333333333329E-2</v>
      </c>
      <c r="I6464" s="391">
        <v>0</v>
      </c>
      <c r="J6464" s="391">
        <v>0</v>
      </c>
      <c r="K6464" s="63" t="s">
        <v>104</v>
      </c>
      <c r="L6464" s="63" t="s">
        <v>41</v>
      </c>
      <c r="M6464" s="63" t="s">
        <v>243</v>
      </c>
      <c r="N6464" s="63" t="s">
        <v>83</v>
      </c>
      <c r="O6464" s="63" t="s">
        <v>105</v>
      </c>
      <c r="P6464" s="63" t="s">
        <v>46</v>
      </c>
      <c r="Q6464" s="63" t="s">
        <v>422</v>
      </c>
    </row>
    <row r="6465" spans="1:17">
      <c r="A6465" s="63" t="s">
        <v>104</v>
      </c>
      <c r="B6465" s="63" t="s">
        <v>8</v>
      </c>
      <c r="D6465" s="390">
        <v>45505</v>
      </c>
      <c r="E6465" s="63">
        <v>8</v>
      </c>
      <c r="F6465" s="63">
        <v>2024</v>
      </c>
      <c r="G6465" s="391">
        <v>0</v>
      </c>
      <c r="H6465" s="391">
        <v>8.3333333333333329E-2</v>
      </c>
      <c r="I6465" s="391">
        <v>0</v>
      </c>
      <c r="J6465" s="391">
        <v>0</v>
      </c>
      <c r="K6465" s="63" t="s">
        <v>104</v>
      </c>
      <c r="L6465" s="63" t="s">
        <v>41</v>
      </c>
      <c r="M6465" s="63" t="s">
        <v>243</v>
      </c>
      <c r="N6465" s="63" t="s">
        <v>83</v>
      </c>
      <c r="O6465" s="63" t="s">
        <v>105</v>
      </c>
      <c r="P6465" s="63" t="s">
        <v>46</v>
      </c>
      <c r="Q6465" s="63" t="s">
        <v>422</v>
      </c>
    </row>
    <row r="6466" spans="1:17">
      <c r="A6466" s="63" t="s">
        <v>104</v>
      </c>
      <c r="B6466" s="63" t="s">
        <v>8</v>
      </c>
      <c r="D6466" s="390">
        <v>45536</v>
      </c>
      <c r="E6466" s="63">
        <v>9</v>
      </c>
      <c r="F6466" s="63">
        <v>2024</v>
      </c>
      <c r="G6466" s="391">
        <v>0</v>
      </c>
      <c r="H6466" s="391">
        <v>8.3333333333333329E-2</v>
      </c>
      <c r="J6466" s="391">
        <v>0</v>
      </c>
      <c r="K6466" s="63" t="s">
        <v>104</v>
      </c>
      <c r="L6466" s="63" t="s">
        <v>41</v>
      </c>
      <c r="M6466" s="63" t="s">
        <v>243</v>
      </c>
      <c r="N6466" s="63" t="s">
        <v>83</v>
      </c>
      <c r="O6466" s="63" t="s">
        <v>105</v>
      </c>
      <c r="P6466" s="63" t="s">
        <v>46</v>
      </c>
      <c r="Q6466" s="63" t="s">
        <v>422</v>
      </c>
    </row>
    <row r="6467" spans="1:17">
      <c r="A6467" s="63" t="s">
        <v>104</v>
      </c>
      <c r="B6467" s="63" t="s">
        <v>8</v>
      </c>
      <c r="D6467" s="390">
        <v>45566</v>
      </c>
      <c r="E6467" s="63">
        <v>10</v>
      </c>
      <c r="F6467" s="63">
        <v>2024</v>
      </c>
      <c r="G6467" s="391">
        <v>0</v>
      </c>
      <c r="H6467" s="391">
        <v>9.9999999999999992E-2</v>
      </c>
      <c r="J6467" s="391">
        <v>0</v>
      </c>
      <c r="K6467" s="63" t="s">
        <v>104</v>
      </c>
      <c r="L6467" s="63" t="s">
        <v>41</v>
      </c>
      <c r="M6467" s="63" t="s">
        <v>243</v>
      </c>
      <c r="N6467" s="63" t="s">
        <v>83</v>
      </c>
      <c r="O6467" s="63" t="s">
        <v>105</v>
      </c>
      <c r="P6467" s="63" t="s">
        <v>46</v>
      </c>
      <c r="Q6467" s="63" t="s">
        <v>422</v>
      </c>
    </row>
    <row r="6468" spans="1:17">
      <c r="A6468" s="63" t="s">
        <v>104</v>
      </c>
      <c r="B6468" s="63" t="s">
        <v>8</v>
      </c>
      <c r="D6468" s="390">
        <v>45597</v>
      </c>
      <c r="E6468" s="63">
        <v>11</v>
      </c>
      <c r="F6468" s="63">
        <v>2024</v>
      </c>
      <c r="G6468" s="391">
        <v>0</v>
      </c>
      <c r="H6468" s="391">
        <v>9.9999999999999992E-2</v>
      </c>
      <c r="J6468" s="391">
        <v>0</v>
      </c>
      <c r="K6468" s="63" t="s">
        <v>104</v>
      </c>
      <c r="L6468" s="63" t="s">
        <v>41</v>
      </c>
      <c r="M6468" s="63" t="s">
        <v>243</v>
      </c>
      <c r="N6468" s="63" t="s">
        <v>83</v>
      </c>
      <c r="O6468" s="63" t="s">
        <v>105</v>
      </c>
      <c r="P6468" s="63" t="s">
        <v>46</v>
      </c>
      <c r="Q6468" s="63" t="s">
        <v>422</v>
      </c>
    </row>
    <row r="6469" spans="1:17">
      <c r="A6469" s="63" t="s">
        <v>104</v>
      </c>
      <c r="B6469" s="63" t="s">
        <v>8</v>
      </c>
      <c r="D6469" s="390">
        <v>45627</v>
      </c>
      <c r="E6469" s="63">
        <v>12</v>
      </c>
      <c r="F6469" s="63">
        <v>2024</v>
      </c>
      <c r="G6469" s="391">
        <v>0</v>
      </c>
      <c r="H6469" s="391">
        <v>9.9999999999999992E-2</v>
      </c>
      <c r="J6469" s="391">
        <v>0</v>
      </c>
      <c r="K6469" s="63" t="s">
        <v>104</v>
      </c>
      <c r="L6469" s="63" t="s">
        <v>41</v>
      </c>
      <c r="M6469" s="63" t="s">
        <v>243</v>
      </c>
      <c r="N6469" s="63" t="s">
        <v>83</v>
      </c>
      <c r="O6469" s="63" t="s">
        <v>105</v>
      </c>
      <c r="P6469" s="63" t="s">
        <v>46</v>
      </c>
      <c r="Q6469" s="63" t="s">
        <v>422</v>
      </c>
    </row>
    <row r="6470" spans="1:17">
      <c r="A6470" s="63" t="s">
        <v>104</v>
      </c>
      <c r="B6470" s="63" t="s">
        <v>9</v>
      </c>
      <c r="D6470" s="390">
        <v>45292</v>
      </c>
      <c r="E6470" s="63">
        <v>1</v>
      </c>
      <c r="F6470" s="63">
        <v>2024</v>
      </c>
      <c r="G6470" s="391">
        <v>27.151326000000005</v>
      </c>
      <c r="H6470" s="391">
        <v>3.4872367136281217E-2</v>
      </c>
      <c r="I6470" s="391">
        <v>0.94683100850885793</v>
      </c>
      <c r="J6470" s="391">
        <v>0</v>
      </c>
      <c r="K6470" s="63" t="s">
        <v>104</v>
      </c>
      <c r="L6470" s="63" t="s">
        <v>41</v>
      </c>
      <c r="M6470" s="63" t="s">
        <v>243</v>
      </c>
      <c r="N6470" s="63" t="s">
        <v>83</v>
      </c>
      <c r="O6470" s="63" t="s">
        <v>105</v>
      </c>
      <c r="P6470" s="63" t="s">
        <v>46</v>
      </c>
      <c r="Q6470" s="63" t="s">
        <v>422</v>
      </c>
    </row>
    <row r="6471" spans="1:17">
      <c r="A6471" s="63" t="s">
        <v>104</v>
      </c>
      <c r="B6471" s="63" t="s">
        <v>9</v>
      </c>
      <c r="D6471" s="390">
        <v>45323</v>
      </c>
      <c r="E6471" s="63">
        <v>2</v>
      </c>
      <c r="F6471" s="63">
        <v>2024</v>
      </c>
      <c r="G6471" s="391">
        <v>27.151326000000005</v>
      </c>
      <c r="H6471" s="391">
        <v>8.2577765378713919E-2</v>
      </c>
      <c r="I6471" s="391">
        <v>2.2420958281489756</v>
      </c>
      <c r="J6471" s="391">
        <v>0</v>
      </c>
      <c r="K6471" s="63" t="s">
        <v>104</v>
      </c>
      <c r="L6471" s="63" t="s">
        <v>41</v>
      </c>
      <c r="M6471" s="63" t="s">
        <v>243</v>
      </c>
      <c r="N6471" s="63" t="s">
        <v>83</v>
      </c>
      <c r="O6471" s="63" t="s">
        <v>105</v>
      </c>
      <c r="P6471" s="63" t="s">
        <v>46</v>
      </c>
      <c r="Q6471" s="63" t="s">
        <v>422</v>
      </c>
    </row>
    <row r="6472" spans="1:17">
      <c r="A6472" s="63" t="s">
        <v>104</v>
      </c>
      <c r="B6472" s="63" t="s">
        <v>9</v>
      </c>
      <c r="D6472" s="390">
        <v>45352</v>
      </c>
      <c r="E6472" s="63">
        <v>3</v>
      </c>
      <c r="F6472" s="63">
        <v>2024</v>
      </c>
      <c r="G6472" s="391">
        <v>27.151326000000005</v>
      </c>
      <c r="H6472" s="391">
        <v>8.2577765378713919E-2</v>
      </c>
      <c r="I6472" s="391">
        <v>2.2420958281489756</v>
      </c>
      <c r="J6472" s="391">
        <v>0</v>
      </c>
      <c r="K6472" s="63" t="s">
        <v>104</v>
      </c>
      <c r="L6472" s="63" t="s">
        <v>41</v>
      </c>
      <c r="M6472" s="63" t="s">
        <v>243</v>
      </c>
      <c r="N6472" s="63" t="s">
        <v>83</v>
      </c>
      <c r="O6472" s="63" t="s">
        <v>105</v>
      </c>
      <c r="P6472" s="63" t="s">
        <v>46</v>
      </c>
      <c r="Q6472" s="63" t="s">
        <v>422</v>
      </c>
    </row>
    <row r="6473" spans="1:17">
      <c r="A6473" s="63" t="s">
        <v>104</v>
      </c>
      <c r="B6473" s="63" t="s">
        <v>9</v>
      </c>
      <c r="D6473" s="390">
        <v>45383</v>
      </c>
      <c r="E6473" s="63">
        <v>4</v>
      </c>
      <c r="F6473" s="63">
        <v>2024</v>
      </c>
      <c r="G6473" s="391">
        <v>27.151326000000005</v>
      </c>
      <c r="H6473" s="391">
        <v>8.3333333333333329E-2</v>
      </c>
      <c r="I6473" s="391">
        <v>2.2626105000000001</v>
      </c>
      <c r="J6473" s="391">
        <v>0</v>
      </c>
      <c r="K6473" s="63" t="s">
        <v>104</v>
      </c>
      <c r="L6473" s="63" t="s">
        <v>41</v>
      </c>
      <c r="M6473" s="63" t="s">
        <v>243</v>
      </c>
      <c r="N6473" s="63" t="s">
        <v>83</v>
      </c>
      <c r="O6473" s="63" t="s">
        <v>105</v>
      </c>
      <c r="P6473" s="63" t="s">
        <v>46</v>
      </c>
      <c r="Q6473" s="63" t="s">
        <v>422</v>
      </c>
    </row>
    <row r="6474" spans="1:17">
      <c r="A6474" s="63" t="s">
        <v>104</v>
      </c>
      <c r="B6474" s="63" t="s">
        <v>9</v>
      </c>
      <c r="D6474" s="390">
        <v>45413</v>
      </c>
      <c r="E6474" s="63">
        <v>5</v>
      </c>
      <c r="F6474" s="63">
        <v>2024</v>
      </c>
      <c r="G6474" s="391">
        <v>27.151326000000005</v>
      </c>
      <c r="H6474" s="391">
        <v>8.3333333333333329E-2</v>
      </c>
      <c r="I6474" s="391">
        <v>2.2626105000000001</v>
      </c>
      <c r="J6474" s="391">
        <v>0</v>
      </c>
      <c r="K6474" s="63" t="s">
        <v>104</v>
      </c>
      <c r="L6474" s="63" t="s">
        <v>41</v>
      </c>
      <c r="M6474" s="63" t="s">
        <v>243</v>
      </c>
      <c r="N6474" s="63" t="s">
        <v>83</v>
      </c>
      <c r="O6474" s="63" t="s">
        <v>105</v>
      </c>
      <c r="P6474" s="63" t="s">
        <v>46</v>
      </c>
      <c r="Q6474" s="63" t="s">
        <v>422</v>
      </c>
    </row>
    <row r="6475" spans="1:17">
      <c r="A6475" s="63" t="s">
        <v>104</v>
      </c>
      <c r="B6475" s="63" t="s">
        <v>9</v>
      </c>
      <c r="D6475" s="390">
        <v>45444</v>
      </c>
      <c r="E6475" s="63">
        <v>6</v>
      </c>
      <c r="F6475" s="63">
        <v>2024</v>
      </c>
      <c r="G6475" s="391">
        <v>27.151326000000005</v>
      </c>
      <c r="H6475" s="391">
        <v>8.3333333333333329E-2</v>
      </c>
      <c r="I6475" s="391">
        <v>2.2626105000000001</v>
      </c>
      <c r="J6475" s="391">
        <v>4.775426725</v>
      </c>
      <c r="K6475" s="63" t="s">
        <v>104</v>
      </c>
      <c r="L6475" s="63" t="s">
        <v>41</v>
      </c>
      <c r="M6475" s="63" t="s">
        <v>243</v>
      </c>
      <c r="N6475" s="63" t="s">
        <v>83</v>
      </c>
      <c r="O6475" s="63" t="s">
        <v>105</v>
      </c>
      <c r="P6475" s="63" t="s">
        <v>46</v>
      </c>
      <c r="Q6475" s="63" t="s">
        <v>422</v>
      </c>
    </row>
    <row r="6476" spans="1:17">
      <c r="A6476" s="63" t="s">
        <v>104</v>
      </c>
      <c r="B6476" s="63" t="s">
        <v>9</v>
      </c>
      <c r="D6476" s="390">
        <v>45474</v>
      </c>
      <c r="E6476" s="63">
        <v>7</v>
      </c>
      <c r="F6476" s="63">
        <v>2024</v>
      </c>
      <c r="G6476" s="391">
        <v>27.151326000000005</v>
      </c>
      <c r="H6476" s="391">
        <v>8.3333333333333329E-2</v>
      </c>
      <c r="I6476" s="391">
        <v>2.2626105000000001</v>
      </c>
      <c r="J6476" s="391">
        <v>0</v>
      </c>
      <c r="K6476" s="63" t="s">
        <v>104</v>
      </c>
      <c r="L6476" s="63" t="s">
        <v>41</v>
      </c>
      <c r="M6476" s="63" t="s">
        <v>243</v>
      </c>
      <c r="N6476" s="63" t="s">
        <v>83</v>
      </c>
      <c r="O6476" s="63" t="s">
        <v>105</v>
      </c>
      <c r="P6476" s="63" t="s">
        <v>46</v>
      </c>
      <c r="Q6476" s="63" t="s">
        <v>422</v>
      </c>
    </row>
    <row r="6477" spans="1:17">
      <c r="A6477" s="63" t="s">
        <v>104</v>
      </c>
      <c r="B6477" s="63" t="s">
        <v>9</v>
      </c>
      <c r="D6477" s="390">
        <v>45505</v>
      </c>
      <c r="E6477" s="63">
        <v>8</v>
      </c>
      <c r="F6477" s="63">
        <v>2024</v>
      </c>
      <c r="G6477" s="391">
        <v>27.151326000000005</v>
      </c>
      <c r="H6477" s="391">
        <v>8.3333333333333329E-2</v>
      </c>
      <c r="I6477" s="391">
        <v>2.2626105000000001</v>
      </c>
      <c r="J6477" s="391">
        <v>0</v>
      </c>
      <c r="K6477" s="63" t="s">
        <v>104</v>
      </c>
      <c r="L6477" s="63" t="s">
        <v>41</v>
      </c>
      <c r="M6477" s="63" t="s">
        <v>243</v>
      </c>
      <c r="N6477" s="63" t="s">
        <v>83</v>
      </c>
      <c r="O6477" s="63" t="s">
        <v>105</v>
      </c>
      <c r="P6477" s="63" t="s">
        <v>46</v>
      </c>
      <c r="Q6477" s="63" t="s">
        <v>422</v>
      </c>
    </row>
    <row r="6478" spans="1:17">
      <c r="A6478" s="63" t="s">
        <v>104</v>
      </c>
      <c r="B6478" s="63" t="s">
        <v>9</v>
      </c>
      <c r="D6478" s="390">
        <v>45536</v>
      </c>
      <c r="E6478" s="63">
        <v>9</v>
      </c>
      <c r="F6478" s="63">
        <v>2024</v>
      </c>
      <c r="G6478" s="391">
        <v>27.151326000000005</v>
      </c>
      <c r="H6478" s="391">
        <v>8.3333333333333329E-2</v>
      </c>
      <c r="J6478" s="391">
        <v>0</v>
      </c>
      <c r="K6478" s="63" t="s">
        <v>104</v>
      </c>
      <c r="L6478" s="63" t="s">
        <v>41</v>
      </c>
      <c r="M6478" s="63" t="s">
        <v>243</v>
      </c>
      <c r="N6478" s="63" t="s">
        <v>83</v>
      </c>
      <c r="O6478" s="63" t="s">
        <v>105</v>
      </c>
      <c r="P6478" s="63" t="s">
        <v>46</v>
      </c>
      <c r="Q6478" s="63" t="s">
        <v>422</v>
      </c>
    </row>
    <row r="6479" spans="1:17">
      <c r="A6479" s="63" t="s">
        <v>104</v>
      </c>
      <c r="B6479" s="63" t="s">
        <v>9</v>
      </c>
      <c r="D6479" s="390">
        <v>45566</v>
      </c>
      <c r="E6479" s="63">
        <v>10</v>
      </c>
      <c r="F6479" s="63">
        <v>2024</v>
      </c>
      <c r="G6479" s="391">
        <v>27.151326000000005</v>
      </c>
      <c r="H6479" s="391">
        <v>9.9999999999999992E-2</v>
      </c>
      <c r="J6479" s="391">
        <v>0</v>
      </c>
      <c r="K6479" s="63" t="s">
        <v>104</v>
      </c>
      <c r="L6479" s="63" t="s">
        <v>41</v>
      </c>
      <c r="M6479" s="63" t="s">
        <v>243</v>
      </c>
      <c r="N6479" s="63" t="s">
        <v>83</v>
      </c>
      <c r="O6479" s="63" t="s">
        <v>105</v>
      </c>
      <c r="P6479" s="63" t="s">
        <v>46</v>
      </c>
      <c r="Q6479" s="63" t="s">
        <v>422</v>
      </c>
    </row>
    <row r="6480" spans="1:17">
      <c r="A6480" s="63" t="s">
        <v>104</v>
      </c>
      <c r="B6480" s="63" t="s">
        <v>9</v>
      </c>
      <c r="D6480" s="390">
        <v>45597</v>
      </c>
      <c r="E6480" s="63">
        <v>11</v>
      </c>
      <c r="F6480" s="63">
        <v>2024</v>
      </c>
      <c r="G6480" s="391">
        <v>27.151326000000005</v>
      </c>
      <c r="H6480" s="391">
        <v>9.9999999999999992E-2</v>
      </c>
      <c r="J6480" s="391">
        <v>0</v>
      </c>
      <c r="K6480" s="63" t="s">
        <v>104</v>
      </c>
      <c r="L6480" s="63" t="s">
        <v>41</v>
      </c>
      <c r="M6480" s="63" t="s">
        <v>243</v>
      </c>
      <c r="N6480" s="63" t="s">
        <v>83</v>
      </c>
      <c r="O6480" s="63" t="s">
        <v>105</v>
      </c>
      <c r="P6480" s="63" t="s">
        <v>46</v>
      </c>
      <c r="Q6480" s="63" t="s">
        <v>422</v>
      </c>
    </row>
    <row r="6481" spans="1:17">
      <c r="A6481" s="63" t="s">
        <v>104</v>
      </c>
      <c r="B6481" s="63" t="s">
        <v>9</v>
      </c>
      <c r="D6481" s="390">
        <v>45627</v>
      </c>
      <c r="E6481" s="63">
        <v>12</v>
      </c>
      <c r="F6481" s="63">
        <v>2024</v>
      </c>
      <c r="G6481" s="391">
        <v>27.151326000000005</v>
      </c>
      <c r="H6481" s="391">
        <v>9.9999999999999992E-2</v>
      </c>
      <c r="J6481" s="391">
        <v>0</v>
      </c>
      <c r="K6481" s="63" t="s">
        <v>104</v>
      </c>
      <c r="L6481" s="63" t="s">
        <v>41</v>
      </c>
      <c r="M6481" s="63" t="s">
        <v>243</v>
      </c>
      <c r="N6481" s="63" t="s">
        <v>83</v>
      </c>
      <c r="O6481" s="63" t="s">
        <v>105</v>
      </c>
      <c r="P6481" s="63" t="s">
        <v>46</v>
      </c>
      <c r="Q6481" s="63" t="s">
        <v>422</v>
      </c>
    </row>
    <row r="6482" spans="1:17">
      <c r="A6482" s="63" t="s">
        <v>104</v>
      </c>
      <c r="B6482" s="63" t="s">
        <v>10</v>
      </c>
      <c r="D6482" s="390">
        <v>45292</v>
      </c>
      <c r="E6482" s="63">
        <v>1</v>
      </c>
      <c r="F6482" s="63">
        <v>2024</v>
      </c>
      <c r="G6482" s="391">
        <v>65.400859999999994</v>
      </c>
      <c r="H6482" s="391">
        <v>3.4872367136281217E-2</v>
      </c>
      <c r="I6482" s="391">
        <v>2.2806828009485285</v>
      </c>
      <c r="J6482" s="391">
        <v>0</v>
      </c>
      <c r="K6482" s="63" t="s">
        <v>104</v>
      </c>
      <c r="L6482" s="63" t="s">
        <v>41</v>
      </c>
      <c r="M6482" s="63" t="s">
        <v>243</v>
      </c>
      <c r="N6482" s="63" t="s">
        <v>83</v>
      </c>
      <c r="O6482" s="63" t="s">
        <v>105</v>
      </c>
      <c r="P6482" s="63" t="s">
        <v>46</v>
      </c>
      <c r="Q6482" s="63" t="s">
        <v>422</v>
      </c>
    </row>
    <row r="6483" spans="1:17">
      <c r="A6483" s="63" t="s">
        <v>104</v>
      </c>
      <c r="B6483" s="63" t="s">
        <v>10</v>
      </c>
      <c r="D6483" s="390">
        <v>45323</v>
      </c>
      <c r="E6483" s="63">
        <v>2</v>
      </c>
      <c r="F6483" s="63">
        <v>2024</v>
      </c>
      <c r="G6483" s="391">
        <v>65.400859999999994</v>
      </c>
      <c r="H6483" s="391">
        <v>8.2577765378713919E-2</v>
      </c>
      <c r="I6483" s="391">
        <v>5.4006568726461159</v>
      </c>
      <c r="J6483" s="391">
        <v>12.49062</v>
      </c>
      <c r="K6483" s="63" t="s">
        <v>104</v>
      </c>
      <c r="L6483" s="63" t="s">
        <v>41</v>
      </c>
      <c r="M6483" s="63" t="s">
        <v>243</v>
      </c>
      <c r="N6483" s="63" t="s">
        <v>83</v>
      </c>
      <c r="O6483" s="63" t="s">
        <v>105</v>
      </c>
      <c r="P6483" s="63" t="s">
        <v>46</v>
      </c>
      <c r="Q6483" s="63" t="s">
        <v>422</v>
      </c>
    </row>
    <row r="6484" spans="1:17">
      <c r="A6484" s="63" t="s">
        <v>104</v>
      </c>
      <c r="B6484" s="63" t="s">
        <v>10</v>
      </c>
      <c r="D6484" s="390">
        <v>45352</v>
      </c>
      <c r="E6484" s="63">
        <v>3</v>
      </c>
      <c r="F6484" s="63">
        <v>2024</v>
      </c>
      <c r="G6484" s="391">
        <v>65.400859999999994</v>
      </c>
      <c r="H6484" s="391">
        <v>8.2577765378713919E-2</v>
      </c>
      <c r="I6484" s="391">
        <v>5.4006568726461159</v>
      </c>
      <c r="J6484" s="391">
        <v>0</v>
      </c>
      <c r="K6484" s="63" t="s">
        <v>104</v>
      </c>
      <c r="L6484" s="63" t="s">
        <v>41</v>
      </c>
      <c r="M6484" s="63" t="s">
        <v>243</v>
      </c>
      <c r="N6484" s="63" t="s">
        <v>83</v>
      </c>
      <c r="O6484" s="63" t="s">
        <v>105</v>
      </c>
      <c r="P6484" s="63" t="s">
        <v>46</v>
      </c>
      <c r="Q6484" s="63" t="s">
        <v>422</v>
      </c>
    </row>
    <row r="6485" spans="1:17">
      <c r="A6485" s="63" t="s">
        <v>104</v>
      </c>
      <c r="B6485" s="63" t="s">
        <v>10</v>
      </c>
      <c r="D6485" s="390">
        <v>45383</v>
      </c>
      <c r="E6485" s="63">
        <v>4</v>
      </c>
      <c r="F6485" s="63">
        <v>2024</v>
      </c>
      <c r="G6485" s="391">
        <v>65.400859999999994</v>
      </c>
      <c r="H6485" s="391">
        <v>8.3333333333333329E-2</v>
      </c>
      <c r="I6485" s="391">
        <v>5.4500716666666662</v>
      </c>
      <c r="J6485" s="391">
        <v>0</v>
      </c>
      <c r="K6485" s="63" t="s">
        <v>104</v>
      </c>
      <c r="L6485" s="63" t="s">
        <v>41</v>
      </c>
      <c r="M6485" s="63" t="s">
        <v>243</v>
      </c>
      <c r="N6485" s="63" t="s">
        <v>83</v>
      </c>
      <c r="O6485" s="63" t="s">
        <v>105</v>
      </c>
      <c r="P6485" s="63" t="s">
        <v>46</v>
      </c>
      <c r="Q6485" s="63" t="s">
        <v>422</v>
      </c>
    </row>
    <row r="6486" spans="1:17">
      <c r="A6486" s="63" t="s">
        <v>104</v>
      </c>
      <c r="B6486" s="63" t="s">
        <v>10</v>
      </c>
      <c r="D6486" s="390">
        <v>45413</v>
      </c>
      <c r="E6486" s="63">
        <v>5</v>
      </c>
      <c r="F6486" s="63">
        <v>2024</v>
      </c>
      <c r="G6486" s="391">
        <v>65.400859999999994</v>
      </c>
      <c r="H6486" s="391">
        <v>8.3333333333333329E-2</v>
      </c>
      <c r="I6486" s="391">
        <v>5.4500716666666662</v>
      </c>
      <c r="J6486" s="391">
        <v>0</v>
      </c>
      <c r="K6486" s="63" t="s">
        <v>104</v>
      </c>
      <c r="L6486" s="63" t="s">
        <v>41</v>
      </c>
      <c r="M6486" s="63" t="s">
        <v>243</v>
      </c>
      <c r="N6486" s="63" t="s">
        <v>83</v>
      </c>
      <c r="O6486" s="63" t="s">
        <v>105</v>
      </c>
      <c r="P6486" s="63" t="s">
        <v>46</v>
      </c>
      <c r="Q6486" s="63" t="s">
        <v>422</v>
      </c>
    </row>
    <row r="6487" spans="1:17">
      <c r="A6487" s="63" t="s">
        <v>104</v>
      </c>
      <c r="B6487" s="63" t="s">
        <v>10</v>
      </c>
      <c r="D6487" s="390">
        <v>45444</v>
      </c>
      <c r="E6487" s="63">
        <v>6</v>
      </c>
      <c r="F6487" s="63">
        <v>2024</v>
      </c>
      <c r="G6487" s="391">
        <v>65.400859999999994</v>
      </c>
      <c r="H6487" s="391">
        <v>8.3333333333333329E-2</v>
      </c>
      <c r="I6487" s="391">
        <v>5.4500716666666662</v>
      </c>
      <c r="J6487" s="391">
        <v>0</v>
      </c>
      <c r="K6487" s="63" t="s">
        <v>104</v>
      </c>
      <c r="L6487" s="63" t="s">
        <v>41</v>
      </c>
      <c r="M6487" s="63" t="s">
        <v>243</v>
      </c>
      <c r="N6487" s="63" t="s">
        <v>83</v>
      </c>
      <c r="O6487" s="63" t="s">
        <v>105</v>
      </c>
      <c r="P6487" s="63" t="s">
        <v>46</v>
      </c>
      <c r="Q6487" s="63" t="s">
        <v>422</v>
      </c>
    </row>
    <row r="6488" spans="1:17">
      <c r="A6488" s="63" t="s">
        <v>104</v>
      </c>
      <c r="B6488" s="63" t="s">
        <v>10</v>
      </c>
      <c r="D6488" s="390">
        <v>45474</v>
      </c>
      <c r="E6488" s="63">
        <v>7</v>
      </c>
      <c r="F6488" s="63">
        <v>2024</v>
      </c>
      <c r="G6488" s="391">
        <v>65.400859999999994</v>
      </c>
      <c r="H6488" s="391">
        <v>8.3333333333333329E-2</v>
      </c>
      <c r="I6488" s="391">
        <v>5.4500716666666662</v>
      </c>
      <c r="J6488" s="391">
        <v>0</v>
      </c>
      <c r="K6488" s="63" t="s">
        <v>104</v>
      </c>
      <c r="L6488" s="63" t="s">
        <v>41</v>
      </c>
      <c r="M6488" s="63" t="s">
        <v>243</v>
      </c>
      <c r="N6488" s="63" t="s">
        <v>83</v>
      </c>
      <c r="O6488" s="63" t="s">
        <v>105</v>
      </c>
      <c r="P6488" s="63" t="s">
        <v>46</v>
      </c>
      <c r="Q6488" s="63" t="s">
        <v>422</v>
      </c>
    </row>
    <row r="6489" spans="1:17">
      <c r="A6489" s="63" t="s">
        <v>104</v>
      </c>
      <c r="B6489" s="63" t="s">
        <v>10</v>
      </c>
      <c r="D6489" s="390">
        <v>45505</v>
      </c>
      <c r="E6489" s="63">
        <v>8</v>
      </c>
      <c r="F6489" s="63">
        <v>2024</v>
      </c>
      <c r="G6489" s="391">
        <v>65.400859999999994</v>
      </c>
      <c r="H6489" s="391">
        <v>8.3333333333333329E-2</v>
      </c>
      <c r="I6489" s="391">
        <v>5.4500716666666662</v>
      </c>
      <c r="J6489" s="391">
        <v>0</v>
      </c>
      <c r="K6489" s="63" t="s">
        <v>104</v>
      </c>
      <c r="L6489" s="63" t="s">
        <v>41</v>
      </c>
      <c r="M6489" s="63" t="s">
        <v>243</v>
      </c>
      <c r="N6489" s="63" t="s">
        <v>83</v>
      </c>
      <c r="O6489" s="63" t="s">
        <v>105</v>
      </c>
      <c r="P6489" s="63" t="s">
        <v>46</v>
      </c>
      <c r="Q6489" s="63" t="s">
        <v>422</v>
      </c>
    </row>
    <row r="6490" spans="1:17">
      <c r="A6490" s="63" t="s">
        <v>104</v>
      </c>
      <c r="B6490" s="63" t="s">
        <v>10</v>
      </c>
      <c r="D6490" s="390">
        <v>45536</v>
      </c>
      <c r="E6490" s="63">
        <v>9</v>
      </c>
      <c r="F6490" s="63">
        <v>2024</v>
      </c>
      <c r="G6490" s="391">
        <v>65.400859999999994</v>
      </c>
      <c r="H6490" s="391">
        <v>8.3333333333333329E-2</v>
      </c>
      <c r="J6490" s="391">
        <v>0</v>
      </c>
      <c r="K6490" s="63" t="s">
        <v>104</v>
      </c>
      <c r="L6490" s="63" t="s">
        <v>41</v>
      </c>
      <c r="M6490" s="63" t="s">
        <v>243</v>
      </c>
      <c r="N6490" s="63" t="s">
        <v>83</v>
      </c>
      <c r="O6490" s="63" t="s">
        <v>105</v>
      </c>
      <c r="P6490" s="63" t="s">
        <v>46</v>
      </c>
      <c r="Q6490" s="63" t="s">
        <v>422</v>
      </c>
    </row>
    <row r="6491" spans="1:17">
      <c r="A6491" s="63" t="s">
        <v>104</v>
      </c>
      <c r="B6491" s="63" t="s">
        <v>10</v>
      </c>
      <c r="D6491" s="390">
        <v>45566</v>
      </c>
      <c r="E6491" s="63">
        <v>10</v>
      </c>
      <c r="F6491" s="63">
        <v>2024</v>
      </c>
      <c r="G6491" s="391">
        <v>65.400859999999994</v>
      </c>
      <c r="H6491" s="391">
        <v>9.9999999999999992E-2</v>
      </c>
      <c r="J6491" s="391">
        <v>0</v>
      </c>
      <c r="K6491" s="63" t="s">
        <v>104</v>
      </c>
      <c r="L6491" s="63" t="s">
        <v>41</v>
      </c>
      <c r="M6491" s="63" t="s">
        <v>243</v>
      </c>
      <c r="N6491" s="63" t="s">
        <v>83</v>
      </c>
      <c r="O6491" s="63" t="s">
        <v>105</v>
      </c>
      <c r="P6491" s="63" t="s">
        <v>46</v>
      </c>
      <c r="Q6491" s="63" t="s">
        <v>422</v>
      </c>
    </row>
    <row r="6492" spans="1:17">
      <c r="A6492" s="63" t="s">
        <v>104</v>
      </c>
      <c r="B6492" s="63" t="s">
        <v>10</v>
      </c>
      <c r="D6492" s="390">
        <v>45597</v>
      </c>
      <c r="E6492" s="63">
        <v>11</v>
      </c>
      <c r="F6492" s="63">
        <v>2024</v>
      </c>
      <c r="G6492" s="391">
        <v>65.400859999999994</v>
      </c>
      <c r="H6492" s="391">
        <v>9.9999999999999992E-2</v>
      </c>
      <c r="J6492" s="391">
        <v>0</v>
      </c>
      <c r="K6492" s="63" t="s">
        <v>104</v>
      </c>
      <c r="L6492" s="63" t="s">
        <v>41</v>
      </c>
      <c r="M6492" s="63" t="s">
        <v>243</v>
      </c>
      <c r="N6492" s="63" t="s">
        <v>83</v>
      </c>
      <c r="O6492" s="63" t="s">
        <v>105</v>
      </c>
      <c r="P6492" s="63" t="s">
        <v>46</v>
      </c>
      <c r="Q6492" s="63" t="s">
        <v>422</v>
      </c>
    </row>
    <row r="6493" spans="1:17">
      <c r="A6493" s="63" t="s">
        <v>104</v>
      </c>
      <c r="B6493" s="63" t="s">
        <v>10</v>
      </c>
      <c r="D6493" s="390">
        <v>45627</v>
      </c>
      <c r="E6493" s="63">
        <v>12</v>
      </c>
      <c r="F6493" s="63">
        <v>2024</v>
      </c>
      <c r="G6493" s="391">
        <v>65.400859999999994</v>
      </c>
      <c r="H6493" s="391">
        <v>9.9999999999999992E-2</v>
      </c>
      <c r="J6493" s="391">
        <v>0</v>
      </c>
      <c r="K6493" s="63" t="s">
        <v>104</v>
      </c>
      <c r="L6493" s="63" t="s">
        <v>41</v>
      </c>
      <c r="M6493" s="63" t="s">
        <v>243</v>
      </c>
      <c r="N6493" s="63" t="s">
        <v>83</v>
      </c>
      <c r="O6493" s="63" t="s">
        <v>105</v>
      </c>
      <c r="P6493" s="63" t="s">
        <v>46</v>
      </c>
      <c r="Q6493" s="63" t="s">
        <v>422</v>
      </c>
    </row>
    <row r="6494" spans="1:17">
      <c r="A6494" s="63" t="s">
        <v>104</v>
      </c>
      <c r="B6494" s="63" t="s">
        <v>5</v>
      </c>
      <c r="D6494" s="390">
        <v>45292</v>
      </c>
      <c r="E6494" s="63">
        <v>1</v>
      </c>
      <c r="F6494" s="63">
        <v>2024</v>
      </c>
      <c r="G6494" s="391">
        <v>0</v>
      </c>
      <c r="H6494" s="391">
        <v>3.4872367136281217E-2</v>
      </c>
      <c r="I6494" s="391">
        <v>0</v>
      </c>
      <c r="J6494" s="391">
        <v>0</v>
      </c>
      <c r="K6494" s="63" t="s">
        <v>104</v>
      </c>
      <c r="L6494" s="63" t="s">
        <v>41</v>
      </c>
      <c r="M6494" s="63" t="s">
        <v>243</v>
      </c>
      <c r="N6494" s="63" t="s">
        <v>83</v>
      </c>
      <c r="O6494" s="63" t="s">
        <v>105</v>
      </c>
      <c r="P6494" s="63" t="s">
        <v>46</v>
      </c>
      <c r="Q6494" s="63" t="s">
        <v>422</v>
      </c>
    </row>
    <row r="6495" spans="1:17">
      <c r="A6495" s="63" t="s">
        <v>104</v>
      </c>
      <c r="B6495" s="63" t="s">
        <v>5</v>
      </c>
      <c r="D6495" s="390">
        <v>45323</v>
      </c>
      <c r="E6495" s="63">
        <v>2</v>
      </c>
      <c r="F6495" s="63">
        <v>2024</v>
      </c>
      <c r="G6495" s="391">
        <v>0</v>
      </c>
      <c r="H6495" s="391">
        <v>8.2577765378713919E-2</v>
      </c>
      <c r="I6495" s="391">
        <v>0</v>
      </c>
      <c r="J6495" s="391">
        <v>0</v>
      </c>
      <c r="K6495" s="63" t="s">
        <v>104</v>
      </c>
      <c r="L6495" s="63" t="s">
        <v>41</v>
      </c>
      <c r="M6495" s="63" t="s">
        <v>243</v>
      </c>
      <c r="N6495" s="63" t="s">
        <v>83</v>
      </c>
      <c r="O6495" s="63" t="s">
        <v>105</v>
      </c>
      <c r="P6495" s="63" t="s">
        <v>46</v>
      </c>
      <c r="Q6495" s="63" t="s">
        <v>422</v>
      </c>
    </row>
    <row r="6496" spans="1:17">
      <c r="A6496" s="63" t="s">
        <v>104</v>
      </c>
      <c r="B6496" s="63" t="s">
        <v>5</v>
      </c>
      <c r="D6496" s="390">
        <v>45352</v>
      </c>
      <c r="E6496" s="63">
        <v>3</v>
      </c>
      <c r="F6496" s="63">
        <v>2024</v>
      </c>
      <c r="G6496" s="391">
        <v>0</v>
      </c>
      <c r="H6496" s="391">
        <v>8.2577765378713919E-2</v>
      </c>
      <c r="I6496" s="391">
        <v>0</v>
      </c>
      <c r="J6496" s="391">
        <v>0</v>
      </c>
      <c r="K6496" s="63" t="s">
        <v>104</v>
      </c>
      <c r="L6496" s="63" t="s">
        <v>41</v>
      </c>
      <c r="M6496" s="63" t="s">
        <v>243</v>
      </c>
      <c r="N6496" s="63" t="s">
        <v>83</v>
      </c>
      <c r="O6496" s="63" t="s">
        <v>105</v>
      </c>
      <c r="P6496" s="63" t="s">
        <v>46</v>
      </c>
      <c r="Q6496" s="63" t="s">
        <v>422</v>
      </c>
    </row>
    <row r="6497" spans="1:17">
      <c r="A6497" s="63" t="s">
        <v>104</v>
      </c>
      <c r="B6497" s="63" t="s">
        <v>5</v>
      </c>
      <c r="D6497" s="390">
        <v>45383</v>
      </c>
      <c r="E6497" s="63">
        <v>4</v>
      </c>
      <c r="F6497" s="63">
        <v>2024</v>
      </c>
      <c r="G6497" s="391">
        <v>0</v>
      </c>
      <c r="H6497" s="391">
        <v>8.3333333333333329E-2</v>
      </c>
      <c r="I6497" s="391">
        <v>0</v>
      </c>
      <c r="J6497" s="391">
        <v>0</v>
      </c>
      <c r="K6497" s="63" t="s">
        <v>104</v>
      </c>
      <c r="L6497" s="63" t="s">
        <v>41</v>
      </c>
      <c r="M6497" s="63" t="s">
        <v>243</v>
      </c>
      <c r="N6497" s="63" t="s">
        <v>83</v>
      </c>
      <c r="O6497" s="63" t="s">
        <v>105</v>
      </c>
      <c r="P6497" s="63" t="s">
        <v>46</v>
      </c>
      <c r="Q6497" s="63" t="s">
        <v>422</v>
      </c>
    </row>
    <row r="6498" spans="1:17">
      <c r="A6498" s="63" t="s">
        <v>104</v>
      </c>
      <c r="B6498" s="63" t="s">
        <v>5</v>
      </c>
      <c r="D6498" s="390">
        <v>45413</v>
      </c>
      <c r="E6498" s="63">
        <v>5</v>
      </c>
      <c r="F6498" s="63">
        <v>2024</v>
      </c>
      <c r="G6498" s="391">
        <v>0</v>
      </c>
      <c r="H6498" s="391">
        <v>8.3333333333333329E-2</v>
      </c>
      <c r="I6498" s="391">
        <v>0</v>
      </c>
      <c r="J6498" s="391">
        <v>0</v>
      </c>
      <c r="K6498" s="63" t="s">
        <v>104</v>
      </c>
      <c r="L6498" s="63" t="s">
        <v>41</v>
      </c>
      <c r="M6498" s="63" t="s">
        <v>243</v>
      </c>
      <c r="N6498" s="63" t="s">
        <v>83</v>
      </c>
      <c r="O6498" s="63" t="s">
        <v>105</v>
      </c>
      <c r="P6498" s="63" t="s">
        <v>46</v>
      </c>
      <c r="Q6498" s="63" t="s">
        <v>422</v>
      </c>
    </row>
    <row r="6499" spans="1:17">
      <c r="A6499" s="63" t="s">
        <v>104</v>
      </c>
      <c r="B6499" s="63" t="s">
        <v>5</v>
      </c>
      <c r="D6499" s="390">
        <v>45444</v>
      </c>
      <c r="E6499" s="63">
        <v>6</v>
      </c>
      <c r="F6499" s="63">
        <v>2024</v>
      </c>
      <c r="G6499" s="391">
        <v>0</v>
      </c>
      <c r="H6499" s="391">
        <v>8.3333333333333329E-2</v>
      </c>
      <c r="I6499" s="391">
        <v>0</v>
      </c>
      <c r="J6499" s="391">
        <v>0</v>
      </c>
      <c r="K6499" s="63" t="s">
        <v>104</v>
      </c>
      <c r="L6499" s="63" t="s">
        <v>41</v>
      </c>
      <c r="M6499" s="63" t="s">
        <v>243</v>
      </c>
      <c r="N6499" s="63" t="s">
        <v>83</v>
      </c>
      <c r="O6499" s="63" t="s">
        <v>105</v>
      </c>
      <c r="P6499" s="63" t="s">
        <v>46</v>
      </c>
      <c r="Q6499" s="63" t="s">
        <v>422</v>
      </c>
    </row>
    <row r="6500" spans="1:17">
      <c r="A6500" s="63" t="s">
        <v>104</v>
      </c>
      <c r="B6500" s="63" t="s">
        <v>5</v>
      </c>
      <c r="D6500" s="390">
        <v>45474</v>
      </c>
      <c r="E6500" s="63">
        <v>7</v>
      </c>
      <c r="F6500" s="63">
        <v>2024</v>
      </c>
      <c r="G6500" s="391">
        <v>0</v>
      </c>
      <c r="H6500" s="391">
        <v>8.3333333333333329E-2</v>
      </c>
      <c r="I6500" s="391">
        <v>0</v>
      </c>
      <c r="J6500" s="391">
        <v>0</v>
      </c>
      <c r="K6500" s="63" t="s">
        <v>104</v>
      </c>
      <c r="L6500" s="63" t="s">
        <v>41</v>
      </c>
      <c r="M6500" s="63" t="s">
        <v>243</v>
      </c>
      <c r="N6500" s="63" t="s">
        <v>83</v>
      </c>
      <c r="O6500" s="63" t="s">
        <v>105</v>
      </c>
      <c r="P6500" s="63" t="s">
        <v>46</v>
      </c>
      <c r="Q6500" s="63" t="s">
        <v>422</v>
      </c>
    </row>
    <row r="6501" spans="1:17">
      <c r="A6501" s="63" t="s">
        <v>104</v>
      </c>
      <c r="B6501" s="63" t="s">
        <v>5</v>
      </c>
      <c r="D6501" s="390">
        <v>45505</v>
      </c>
      <c r="E6501" s="63">
        <v>8</v>
      </c>
      <c r="F6501" s="63">
        <v>2024</v>
      </c>
      <c r="G6501" s="391">
        <v>0</v>
      </c>
      <c r="H6501" s="391">
        <v>8.3333333333333329E-2</v>
      </c>
      <c r="I6501" s="391">
        <v>0</v>
      </c>
      <c r="J6501" s="391">
        <v>0</v>
      </c>
      <c r="K6501" s="63" t="s">
        <v>104</v>
      </c>
      <c r="L6501" s="63" t="s">
        <v>41</v>
      </c>
      <c r="M6501" s="63" t="s">
        <v>243</v>
      </c>
      <c r="N6501" s="63" t="s">
        <v>83</v>
      </c>
      <c r="O6501" s="63" t="s">
        <v>105</v>
      </c>
      <c r="P6501" s="63" t="s">
        <v>46</v>
      </c>
      <c r="Q6501" s="63" t="s">
        <v>422</v>
      </c>
    </row>
    <row r="6502" spans="1:17">
      <c r="A6502" s="63" t="s">
        <v>104</v>
      </c>
      <c r="B6502" s="63" t="s">
        <v>5</v>
      </c>
      <c r="D6502" s="390">
        <v>45536</v>
      </c>
      <c r="E6502" s="63">
        <v>9</v>
      </c>
      <c r="F6502" s="63">
        <v>2024</v>
      </c>
      <c r="G6502" s="391">
        <v>0</v>
      </c>
      <c r="H6502" s="391">
        <v>8.3333333333333329E-2</v>
      </c>
      <c r="J6502" s="391">
        <v>0</v>
      </c>
      <c r="K6502" s="63" t="s">
        <v>104</v>
      </c>
      <c r="L6502" s="63" t="s">
        <v>41</v>
      </c>
      <c r="M6502" s="63" t="s">
        <v>243</v>
      </c>
      <c r="N6502" s="63" t="s">
        <v>83</v>
      </c>
      <c r="O6502" s="63" t="s">
        <v>105</v>
      </c>
      <c r="P6502" s="63" t="s">
        <v>46</v>
      </c>
      <c r="Q6502" s="63" t="s">
        <v>422</v>
      </c>
    </row>
    <row r="6503" spans="1:17">
      <c r="A6503" s="63" t="s">
        <v>104</v>
      </c>
      <c r="B6503" s="63" t="s">
        <v>5</v>
      </c>
      <c r="D6503" s="390">
        <v>45566</v>
      </c>
      <c r="E6503" s="63">
        <v>10</v>
      </c>
      <c r="F6503" s="63">
        <v>2024</v>
      </c>
      <c r="G6503" s="391">
        <v>0</v>
      </c>
      <c r="H6503" s="391">
        <v>9.9999999999999992E-2</v>
      </c>
      <c r="J6503" s="391">
        <v>0</v>
      </c>
      <c r="K6503" s="63" t="s">
        <v>104</v>
      </c>
      <c r="L6503" s="63" t="s">
        <v>41</v>
      </c>
      <c r="M6503" s="63" t="s">
        <v>243</v>
      </c>
      <c r="N6503" s="63" t="s">
        <v>83</v>
      </c>
      <c r="O6503" s="63" t="s">
        <v>105</v>
      </c>
      <c r="P6503" s="63" t="s">
        <v>46</v>
      </c>
      <c r="Q6503" s="63" t="s">
        <v>422</v>
      </c>
    </row>
    <row r="6504" spans="1:17">
      <c r="A6504" s="63" t="s">
        <v>104</v>
      </c>
      <c r="B6504" s="63" t="s">
        <v>5</v>
      </c>
      <c r="D6504" s="390">
        <v>45597</v>
      </c>
      <c r="E6504" s="63">
        <v>11</v>
      </c>
      <c r="F6504" s="63">
        <v>2024</v>
      </c>
      <c r="G6504" s="391">
        <v>0</v>
      </c>
      <c r="H6504" s="391">
        <v>9.9999999999999992E-2</v>
      </c>
      <c r="J6504" s="391">
        <v>0</v>
      </c>
      <c r="K6504" s="63" t="s">
        <v>104</v>
      </c>
      <c r="L6504" s="63" t="s">
        <v>41</v>
      </c>
      <c r="M6504" s="63" t="s">
        <v>243</v>
      </c>
      <c r="N6504" s="63" t="s">
        <v>83</v>
      </c>
      <c r="O6504" s="63" t="s">
        <v>105</v>
      </c>
      <c r="P6504" s="63" t="s">
        <v>46</v>
      </c>
      <c r="Q6504" s="63" t="s">
        <v>422</v>
      </c>
    </row>
    <row r="6505" spans="1:17">
      <c r="A6505" s="63" t="s">
        <v>104</v>
      </c>
      <c r="B6505" s="63" t="s">
        <v>5</v>
      </c>
      <c r="D6505" s="390">
        <v>45627</v>
      </c>
      <c r="E6505" s="63">
        <v>12</v>
      </c>
      <c r="F6505" s="63">
        <v>2024</v>
      </c>
      <c r="G6505" s="391">
        <v>0</v>
      </c>
      <c r="H6505" s="391">
        <v>9.9999999999999992E-2</v>
      </c>
      <c r="J6505" s="391">
        <v>0</v>
      </c>
      <c r="K6505" s="63" t="s">
        <v>104</v>
      </c>
      <c r="L6505" s="63" t="s">
        <v>41</v>
      </c>
      <c r="M6505" s="63" t="s">
        <v>243</v>
      </c>
      <c r="N6505" s="63" t="s">
        <v>83</v>
      </c>
      <c r="O6505" s="63" t="s">
        <v>105</v>
      </c>
      <c r="P6505" s="63" t="s">
        <v>46</v>
      </c>
      <c r="Q6505" s="63" t="s">
        <v>422</v>
      </c>
    </row>
    <row r="6506" spans="1:17">
      <c r="A6506" s="63" t="s">
        <v>104</v>
      </c>
      <c r="B6506" s="63" t="s">
        <v>11</v>
      </c>
      <c r="D6506" s="390">
        <v>45292</v>
      </c>
      <c r="E6506" s="63">
        <v>1</v>
      </c>
      <c r="F6506" s="63">
        <v>2024</v>
      </c>
      <c r="G6506" s="391">
        <v>6.72885124</v>
      </c>
      <c r="H6506" s="391">
        <v>3.4872367136281217E-2</v>
      </c>
      <c r="I6506" s="391">
        <v>0.23465097084670111</v>
      </c>
      <c r="J6506" s="391">
        <v>0</v>
      </c>
      <c r="K6506" s="63" t="s">
        <v>104</v>
      </c>
      <c r="L6506" s="63" t="s">
        <v>41</v>
      </c>
      <c r="M6506" s="63" t="s">
        <v>243</v>
      </c>
      <c r="N6506" s="63" t="s">
        <v>83</v>
      </c>
      <c r="O6506" s="63" t="s">
        <v>105</v>
      </c>
      <c r="P6506" s="63" t="s">
        <v>46</v>
      </c>
      <c r="Q6506" s="63" t="s">
        <v>422</v>
      </c>
    </row>
    <row r="6507" spans="1:17">
      <c r="A6507" s="63" t="s">
        <v>104</v>
      </c>
      <c r="B6507" s="63" t="s">
        <v>11</v>
      </c>
      <c r="D6507" s="390">
        <v>45323</v>
      </c>
      <c r="E6507" s="63">
        <v>2</v>
      </c>
      <c r="F6507" s="63">
        <v>2024</v>
      </c>
      <c r="G6507" s="391">
        <v>6.72885124</v>
      </c>
      <c r="H6507" s="391">
        <v>8.2577765378713919E-2</v>
      </c>
      <c r="I6507" s="391">
        <v>0.55565349896498817</v>
      </c>
      <c r="J6507" s="391">
        <v>0</v>
      </c>
      <c r="K6507" s="63" t="s">
        <v>104</v>
      </c>
      <c r="L6507" s="63" t="s">
        <v>41</v>
      </c>
      <c r="M6507" s="63" t="s">
        <v>243</v>
      </c>
      <c r="N6507" s="63" t="s">
        <v>83</v>
      </c>
      <c r="O6507" s="63" t="s">
        <v>105</v>
      </c>
      <c r="P6507" s="63" t="s">
        <v>46</v>
      </c>
      <c r="Q6507" s="63" t="s">
        <v>422</v>
      </c>
    </row>
    <row r="6508" spans="1:17">
      <c r="A6508" s="63" t="s">
        <v>104</v>
      </c>
      <c r="B6508" s="63" t="s">
        <v>11</v>
      </c>
      <c r="D6508" s="390">
        <v>45352</v>
      </c>
      <c r="E6508" s="63">
        <v>3</v>
      </c>
      <c r="F6508" s="63">
        <v>2024</v>
      </c>
      <c r="G6508" s="391">
        <v>6.72885124</v>
      </c>
      <c r="H6508" s="391">
        <v>8.2577765378713919E-2</v>
      </c>
      <c r="I6508" s="391">
        <v>0.55565349896498817</v>
      </c>
      <c r="J6508" s="391">
        <v>0</v>
      </c>
      <c r="K6508" s="63" t="s">
        <v>104</v>
      </c>
      <c r="L6508" s="63" t="s">
        <v>41</v>
      </c>
      <c r="M6508" s="63" t="s">
        <v>243</v>
      </c>
      <c r="N6508" s="63" t="s">
        <v>83</v>
      </c>
      <c r="O6508" s="63" t="s">
        <v>105</v>
      </c>
      <c r="P6508" s="63" t="s">
        <v>46</v>
      </c>
      <c r="Q6508" s="63" t="s">
        <v>422</v>
      </c>
    </row>
    <row r="6509" spans="1:17">
      <c r="A6509" s="63" t="s">
        <v>104</v>
      </c>
      <c r="B6509" s="63" t="s">
        <v>11</v>
      </c>
      <c r="D6509" s="390">
        <v>45383</v>
      </c>
      <c r="E6509" s="63">
        <v>4</v>
      </c>
      <c r="F6509" s="63">
        <v>2024</v>
      </c>
      <c r="G6509" s="391">
        <v>6.72885124</v>
      </c>
      <c r="H6509" s="391">
        <v>8.3333333333333329E-2</v>
      </c>
      <c r="I6509" s="391">
        <v>0.56073760333333333</v>
      </c>
      <c r="J6509" s="391">
        <v>0</v>
      </c>
      <c r="K6509" s="63" t="s">
        <v>104</v>
      </c>
      <c r="L6509" s="63" t="s">
        <v>41</v>
      </c>
      <c r="M6509" s="63" t="s">
        <v>243</v>
      </c>
      <c r="N6509" s="63" t="s">
        <v>83</v>
      </c>
      <c r="O6509" s="63" t="s">
        <v>105</v>
      </c>
      <c r="P6509" s="63" t="s">
        <v>46</v>
      </c>
      <c r="Q6509" s="63" t="s">
        <v>422</v>
      </c>
    </row>
    <row r="6510" spans="1:17">
      <c r="A6510" s="63" t="s">
        <v>104</v>
      </c>
      <c r="B6510" s="63" t="s">
        <v>11</v>
      </c>
      <c r="D6510" s="390">
        <v>45413</v>
      </c>
      <c r="E6510" s="63">
        <v>5</v>
      </c>
      <c r="F6510" s="63">
        <v>2024</v>
      </c>
      <c r="G6510" s="391">
        <v>6.72885124</v>
      </c>
      <c r="H6510" s="391">
        <v>8.3333333333333329E-2</v>
      </c>
      <c r="I6510" s="391">
        <v>0.56073760333333333</v>
      </c>
      <c r="J6510" s="391">
        <v>0</v>
      </c>
      <c r="K6510" s="63" t="s">
        <v>104</v>
      </c>
      <c r="L6510" s="63" t="s">
        <v>41</v>
      </c>
      <c r="M6510" s="63" t="s">
        <v>243</v>
      </c>
      <c r="N6510" s="63" t="s">
        <v>83</v>
      </c>
      <c r="O6510" s="63" t="s">
        <v>105</v>
      </c>
      <c r="P6510" s="63" t="s">
        <v>46</v>
      </c>
      <c r="Q6510" s="63" t="s">
        <v>422</v>
      </c>
    </row>
    <row r="6511" spans="1:17">
      <c r="A6511" s="63" t="s">
        <v>104</v>
      </c>
      <c r="B6511" s="63" t="s">
        <v>11</v>
      </c>
      <c r="D6511" s="390">
        <v>45444</v>
      </c>
      <c r="E6511" s="63">
        <v>6</v>
      </c>
      <c r="F6511" s="63">
        <v>2024</v>
      </c>
      <c r="G6511" s="391">
        <v>6.72885124</v>
      </c>
      <c r="H6511" s="391">
        <v>8.3333333333333329E-2</v>
      </c>
      <c r="I6511" s="391">
        <v>0.56073760333333333</v>
      </c>
      <c r="J6511" s="391">
        <v>13.662689624999999</v>
      </c>
      <c r="K6511" s="63" t="s">
        <v>104</v>
      </c>
      <c r="L6511" s="63" t="s">
        <v>41</v>
      </c>
      <c r="M6511" s="63" t="s">
        <v>243</v>
      </c>
      <c r="N6511" s="63" t="s">
        <v>83</v>
      </c>
      <c r="O6511" s="63" t="s">
        <v>105</v>
      </c>
      <c r="P6511" s="63" t="s">
        <v>46</v>
      </c>
      <c r="Q6511" s="63" t="s">
        <v>422</v>
      </c>
    </row>
    <row r="6512" spans="1:17">
      <c r="A6512" s="63" t="s">
        <v>104</v>
      </c>
      <c r="B6512" s="63" t="s">
        <v>11</v>
      </c>
      <c r="D6512" s="390">
        <v>45474</v>
      </c>
      <c r="E6512" s="63">
        <v>7</v>
      </c>
      <c r="F6512" s="63">
        <v>2024</v>
      </c>
      <c r="G6512" s="391">
        <v>6.72885124</v>
      </c>
      <c r="H6512" s="391">
        <v>8.3333333333333329E-2</v>
      </c>
      <c r="I6512" s="391">
        <v>0.56073760333333333</v>
      </c>
      <c r="J6512" s="391">
        <v>10.981789800000001</v>
      </c>
      <c r="K6512" s="63" t="s">
        <v>104</v>
      </c>
      <c r="L6512" s="63" t="s">
        <v>41</v>
      </c>
      <c r="M6512" s="63" t="s">
        <v>243</v>
      </c>
      <c r="N6512" s="63" t="s">
        <v>83</v>
      </c>
      <c r="O6512" s="63" t="s">
        <v>105</v>
      </c>
      <c r="P6512" s="63" t="s">
        <v>46</v>
      </c>
      <c r="Q6512" s="63" t="s">
        <v>422</v>
      </c>
    </row>
    <row r="6513" spans="1:17">
      <c r="A6513" s="63" t="s">
        <v>104</v>
      </c>
      <c r="B6513" s="63" t="s">
        <v>11</v>
      </c>
      <c r="D6513" s="390">
        <v>45505</v>
      </c>
      <c r="E6513" s="63">
        <v>8</v>
      </c>
      <c r="F6513" s="63">
        <v>2024</v>
      </c>
      <c r="G6513" s="391">
        <v>6.72885124</v>
      </c>
      <c r="H6513" s="391">
        <v>8.3333333333333329E-2</v>
      </c>
      <c r="I6513" s="391">
        <v>0.56073760333333333</v>
      </c>
      <c r="J6513" s="391">
        <v>0.25038195000000002</v>
      </c>
      <c r="K6513" s="63" t="s">
        <v>104</v>
      </c>
      <c r="L6513" s="63" t="s">
        <v>41</v>
      </c>
      <c r="M6513" s="63" t="s">
        <v>243</v>
      </c>
      <c r="N6513" s="63" t="s">
        <v>83</v>
      </c>
      <c r="O6513" s="63" t="s">
        <v>105</v>
      </c>
      <c r="P6513" s="63" t="s">
        <v>46</v>
      </c>
      <c r="Q6513" s="63" t="s">
        <v>422</v>
      </c>
    </row>
    <row r="6514" spans="1:17">
      <c r="A6514" s="63" t="s">
        <v>104</v>
      </c>
      <c r="B6514" s="63" t="s">
        <v>11</v>
      </c>
      <c r="D6514" s="390">
        <v>45536</v>
      </c>
      <c r="E6514" s="63">
        <v>9</v>
      </c>
      <c r="F6514" s="63">
        <v>2024</v>
      </c>
      <c r="G6514" s="391">
        <v>6.72885124</v>
      </c>
      <c r="H6514" s="391">
        <v>8.3333333333333329E-2</v>
      </c>
      <c r="J6514" s="391">
        <v>14.469325925</v>
      </c>
      <c r="K6514" s="63" t="s">
        <v>104</v>
      </c>
      <c r="L6514" s="63" t="s">
        <v>41</v>
      </c>
      <c r="M6514" s="63" t="s">
        <v>243</v>
      </c>
      <c r="N6514" s="63" t="s">
        <v>83</v>
      </c>
      <c r="O6514" s="63" t="s">
        <v>105</v>
      </c>
      <c r="P6514" s="63" t="s">
        <v>46</v>
      </c>
      <c r="Q6514" s="63" t="s">
        <v>422</v>
      </c>
    </row>
    <row r="6515" spans="1:17">
      <c r="A6515" s="63" t="s">
        <v>104</v>
      </c>
      <c r="B6515" s="63" t="s">
        <v>11</v>
      </c>
      <c r="D6515" s="390">
        <v>45566</v>
      </c>
      <c r="E6515" s="63">
        <v>10</v>
      </c>
      <c r="F6515" s="63">
        <v>2024</v>
      </c>
      <c r="G6515" s="391">
        <v>6.72885124</v>
      </c>
      <c r="H6515" s="391">
        <v>9.9999999999999992E-2</v>
      </c>
      <c r="J6515" s="391">
        <v>4.2240603749999996</v>
      </c>
      <c r="K6515" s="63" t="s">
        <v>104</v>
      </c>
      <c r="L6515" s="63" t="s">
        <v>41</v>
      </c>
      <c r="M6515" s="63" t="s">
        <v>243</v>
      </c>
      <c r="N6515" s="63" t="s">
        <v>83</v>
      </c>
      <c r="O6515" s="63" t="s">
        <v>105</v>
      </c>
      <c r="P6515" s="63" t="s">
        <v>46</v>
      </c>
      <c r="Q6515" s="63" t="s">
        <v>422</v>
      </c>
    </row>
    <row r="6516" spans="1:17">
      <c r="A6516" s="63" t="s">
        <v>104</v>
      </c>
      <c r="B6516" s="63" t="s">
        <v>11</v>
      </c>
      <c r="D6516" s="390">
        <v>45597</v>
      </c>
      <c r="E6516" s="63">
        <v>11</v>
      </c>
      <c r="F6516" s="63">
        <v>2024</v>
      </c>
      <c r="G6516" s="391">
        <v>6.72885124</v>
      </c>
      <c r="H6516" s="391">
        <v>9.9999999999999992E-2</v>
      </c>
      <c r="J6516" s="391">
        <v>0</v>
      </c>
      <c r="K6516" s="63" t="s">
        <v>104</v>
      </c>
      <c r="L6516" s="63" t="s">
        <v>41</v>
      </c>
      <c r="M6516" s="63" t="s">
        <v>243</v>
      </c>
      <c r="N6516" s="63" t="s">
        <v>83</v>
      </c>
      <c r="O6516" s="63" t="s">
        <v>105</v>
      </c>
      <c r="P6516" s="63" t="s">
        <v>46</v>
      </c>
      <c r="Q6516" s="63" t="s">
        <v>422</v>
      </c>
    </row>
    <row r="6517" spans="1:17">
      <c r="A6517" s="63" t="s">
        <v>104</v>
      </c>
      <c r="B6517" s="63" t="s">
        <v>11</v>
      </c>
      <c r="D6517" s="390">
        <v>45627</v>
      </c>
      <c r="E6517" s="63">
        <v>12</v>
      </c>
      <c r="F6517" s="63">
        <v>2024</v>
      </c>
      <c r="G6517" s="391">
        <v>6.72885124</v>
      </c>
      <c r="H6517" s="391">
        <v>9.9999999999999992E-2</v>
      </c>
      <c r="J6517" s="391">
        <v>0</v>
      </c>
      <c r="K6517" s="63" t="s">
        <v>104</v>
      </c>
      <c r="L6517" s="63" t="s">
        <v>41</v>
      </c>
      <c r="M6517" s="63" t="s">
        <v>243</v>
      </c>
      <c r="N6517" s="63" t="s">
        <v>83</v>
      </c>
      <c r="O6517" s="63" t="s">
        <v>105</v>
      </c>
      <c r="P6517" s="63" t="s">
        <v>46</v>
      </c>
      <c r="Q6517" s="63" t="s">
        <v>422</v>
      </c>
    </row>
    <row r="6518" spans="1:17">
      <c r="A6518" s="63" t="s">
        <v>104</v>
      </c>
      <c r="B6518" s="63" t="s">
        <v>12</v>
      </c>
      <c r="D6518" s="390">
        <v>45292</v>
      </c>
      <c r="E6518" s="63">
        <v>1</v>
      </c>
      <c r="F6518" s="63">
        <v>2024</v>
      </c>
      <c r="G6518" s="391">
        <v>0</v>
      </c>
      <c r="H6518" s="391">
        <v>3.4872367136281217E-2</v>
      </c>
      <c r="I6518" s="391">
        <v>0</v>
      </c>
      <c r="J6518" s="391">
        <v>0</v>
      </c>
      <c r="K6518" s="63" t="s">
        <v>104</v>
      </c>
      <c r="L6518" s="63" t="s">
        <v>41</v>
      </c>
      <c r="M6518" s="63" t="s">
        <v>243</v>
      </c>
      <c r="N6518" s="63" t="s">
        <v>83</v>
      </c>
      <c r="O6518" s="63" t="s">
        <v>105</v>
      </c>
      <c r="P6518" s="63" t="s">
        <v>46</v>
      </c>
      <c r="Q6518" s="63" t="s">
        <v>422</v>
      </c>
    </row>
    <row r="6519" spans="1:17">
      <c r="A6519" s="63" t="s">
        <v>104</v>
      </c>
      <c r="B6519" s="63" t="s">
        <v>12</v>
      </c>
      <c r="D6519" s="390">
        <v>45323</v>
      </c>
      <c r="E6519" s="63">
        <v>2</v>
      </c>
      <c r="F6519" s="63">
        <v>2024</v>
      </c>
      <c r="G6519" s="391">
        <v>0</v>
      </c>
      <c r="H6519" s="391">
        <v>8.2577765378713919E-2</v>
      </c>
      <c r="I6519" s="391">
        <v>0</v>
      </c>
      <c r="J6519" s="391">
        <v>0</v>
      </c>
      <c r="K6519" s="63" t="s">
        <v>104</v>
      </c>
      <c r="L6519" s="63" t="s">
        <v>41</v>
      </c>
      <c r="M6519" s="63" t="s">
        <v>243</v>
      </c>
      <c r="N6519" s="63" t="s">
        <v>83</v>
      </c>
      <c r="O6519" s="63" t="s">
        <v>105</v>
      </c>
      <c r="P6519" s="63" t="s">
        <v>46</v>
      </c>
      <c r="Q6519" s="63" t="s">
        <v>422</v>
      </c>
    </row>
    <row r="6520" spans="1:17">
      <c r="A6520" s="63" t="s">
        <v>104</v>
      </c>
      <c r="B6520" s="63" t="s">
        <v>12</v>
      </c>
      <c r="D6520" s="390">
        <v>45352</v>
      </c>
      <c r="E6520" s="63">
        <v>3</v>
      </c>
      <c r="F6520" s="63">
        <v>2024</v>
      </c>
      <c r="G6520" s="391">
        <v>0</v>
      </c>
      <c r="H6520" s="391">
        <v>8.2577765378713919E-2</v>
      </c>
      <c r="I6520" s="391">
        <v>0</v>
      </c>
      <c r="J6520" s="391">
        <v>0</v>
      </c>
      <c r="K6520" s="63" t="s">
        <v>104</v>
      </c>
      <c r="L6520" s="63" t="s">
        <v>41</v>
      </c>
      <c r="M6520" s="63" t="s">
        <v>243</v>
      </c>
      <c r="N6520" s="63" t="s">
        <v>83</v>
      </c>
      <c r="O6520" s="63" t="s">
        <v>105</v>
      </c>
      <c r="P6520" s="63" t="s">
        <v>46</v>
      </c>
      <c r="Q6520" s="63" t="s">
        <v>422</v>
      </c>
    </row>
    <row r="6521" spans="1:17">
      <c r="A6521" s="63" t="s">
        <v>104</v>
      </c>
      <c r="B6521" s="63" t="s">
        <v>12</v>
      </c>
      <c r="D6521" s="390">
        <v>45383</v>
      </c>
      <c r="E6521" s="63">
        <v>4</v>
      </c>
      <c r="F6521" s="63">
        <v>2024</v>
      </c>
      <c r="G6521" s="391">
        <v>0</v>
      </c>
      <c r="H6521" s="391">
        <v>8.3333333333333329E-2</v>
      </c>
      <c r="I6521" s="391">
        <v>0</v>
      </c>
      <c r="J6521" s="391">
        <v>0</v>
      </c>
      <c r="K6521" s="63" t="s">
        <v>104</v>
      </c>
      <c r="L6521" s="63" t="s">
        <v>41</v>
      </c>
      <c r="M6521" s="63" t="s">
        <v>243</v>
      </c>
      <c r="N6521" s="63" t="s">
        <v>83</v>
      </c>
      <c r="O6521" s="63" t="s">
        <v>105</v>
      </c>
      <c r="P6521" s="63" t="s">
        <v>46</v>
      </c>
      <c r="Q6521" s="63" t="s">
        <v>422</v>
      </c>
    </row>
    <row r="6522" spans="1:17">
      <c r="A6522" s="63" t="s">
        <v>104</v>
      </c>
      <c r="B6522" s="63" t="s">
        <v>12</v>
      </c>
      <c r="D6522" s="390">
        <v>45413</v>
      </c>
      <c r="E6522" s="63">
        <v>5</v>
      </c>
      <c r="F6522" s="63">
        <v>2024</v>
      </c>
      <c r="G6522" s="391">
        <v>0</v>
      </c>
      <c r="H6522" s="391">
        <v>8.3333333333333329E-2</v>
      </c>
      <c r="I6522" s="391">
        <v>0</v>
      </c>
      <c r="J6522" s="391">
        <v>0</v>
      </c>
      <c r="K6522" s="63" t="s">
        <v>104</v>
      </c>
      <c r="L6522" s="63" t="s">
        <v>41</v>
      </c>
      <c r="M6522" s="63" t="s">
        <v>243</v>
      </c>
      <c r="N6522" s="63" t="s">
        <v>83</v>
      </c>
      <c r="O6522" s="63" t="s">
        <v>105</v>
      </c>
      <c r="P6522" s="63" t="s">
        <v>46</v>
      </c>
      <c r="Q6522" s="63" t="s">
        <v>422</v>
      </c>
    </row>
    <row r="6523" spans="1:17">
      <c r="A6523" s="63" t="s">
        <v>104</v>
      </c>
      <c r="B6523" s="63" t="s">
        <v>12</v>
      </c>
      <c r="D6523" s="390">
        <v>45444</v>
      </c>
      <c r="E6523" s="63">
        <v>6</v>
      </c>
      <c r="F6523" s="63">
        <v>2024</v>
      </c>
      <c r="G6523" s="391">
        <v>0</v>
      </c>
      <c r="H6523" s="391">
        <v>8.3333333333333329E-2</v>
      </c>
      <c r="I6523" s="391">
        <v>0</v>
      </c>
      <c r="J6523" s="391">
        <v>0</v>
      </c>
      <c r="K6523" s="63" t="s">
        <v>104</v>
      </c>
      <c r="L6523" s="63" t="s">
        <v>41</v>
      </c>
      <c r="M6523" s="63" t="s">
        <v>243</v>
      </c>
      <c r="N6523" s="63" t="s">
        <v>83</v>
      </c>
      <c r="O6523" s="63" t="s">
        <v>105</v>
      </c>
      <c r="P6523" s="63" t="s">
        <v>46</v>
      </c>
      <c r="Q6523" s="63" t="s">
        <v>422</v>
      </c>
    </row>
    <row r="6524" spans="1:17">
      <c r="A6524" s="63" t="s">
        <v>104</v>
      </c>
      <c r="B6524" s="63" t="s">
        <v>12</v>
      </c>
      <c r="D6524" s="390">
        <v>45474</v>
      </c>
      <c r="E6524" s="63">
        <v>7</v>
      </c>
      <c r="F6524" s="63">
        <v>2024</v>
      </c>
      <c r="G6524" s="391">
        <v>0</v>
      </c>
      <c r="H6524" s="391">
        <v>8.3333333333333329E-2</v>
      </c>
      <c r="I6524" s="391">
        <v>0</v>
      </c>
      <c r="J6524" s="391">
        <v>0</v>
      </c>
      <c r="K6524" s="63" t="s">
        <v>104</v>
      </c>
      <c r="L6524" s="63" t="s">
        <v>41</v>
      </c>
      <c r="M6524" s="63" t="s">
        <v>243</v>
      </c>
      <c r="N6524" s="63" t="s">
        <v>83</v>
      </c>
      <c r="O6524" s="63" t="s">
        <v>105</v>
      </c>
      <c r="P6524" s="63" t="s">
        <v>46</v>
      </c>
      <c r="Q6524" s="63" t="s">
        <v>422</v>
      </c>
    </row>
    <row r="6525" spans="1:17">
      <c r="A6525" s="63" t="s">
        <v>104</v>
      </c>
      <c r="B6525" s="63" t="s">
        <v>12</v>
      </c>
      <c r="D6525" s="390">
        <v>45505</v>
      </c>
      <c r="E6525" s="63">
        <v>8</v>
      </c>
      <c r="F6525" s="63">
        <v>2024</v>
      </c>
      <c r="G6525" s="391">
        <v>0</v>
      </c>
      <c r="H6525" s="391">
        <v>8.3333333333333329E-2</v>
      </c>
      <c r="I6525" s="391">
        <v>0</v>
      </c>
      <c r="J6525" s="391">
        <v>0</v>
      </c>
      <c r="K6525" s="63" t="s">
        <v>104</v>
      </c>
      <c r="L6525" s="63" t="s">
        <v>41</v>
      </c>
      <c r="M6525" s="63" t="s">
        <v>243</v>
      </c>
      <c r="N6525" s="63" t="s">
        <v>83</v>
      </c>
      <c r="O6525" s="63" t="s">
        <v>105</v>
      </c>
      <c r="P6525" s="63" t="s">
        <v>46</v>
      </c>
      <c r="Q6525" s="63" t="s">
        <v>422</v>
      </c>
    </row>
    <row r="6526" spans="1:17">
      <c r="A6526" s="63" t="s">
        <v>104</v>
      </c>
      <c r="B6526" s="63" t="s">
        <v>12</v>
      </c>
      <c r="D6526" s="390">
        <v>45536</v>
      </c>
      <c r="E6526" s="63">
        <v>9</v>
      </c>
      <c r="F6526" s="63">
        <v>2024</v>
      </c>
      <c r="G6526" s="391">
        <v>0</v>
      </c>
      <c r="H6526" s="391">
        <v>8.3333333333333329E-2</v>
      </c>
      <c r="J6526" s="391">
        <v>0</v>
      </c>
      <c r="K6526" s="63" t="s">
        <v>104</v>
      </c>
      <c r="L6526" s="63" t="s">
        <v>41</v>
      </c>
      <c r="M6526" s="63" t="s">
        <v>243</v>
      </c>
      <c r="N6526" s="63" t="s">
        <v>83</v>
      </c>
      <c r="O6526" s="63" t="s">
        <v>105</v>
      </c>
      <c r="P6526" s="63" t="s">
        <v>46</v>
      </c>
      <c r="Q6526" s="63" t="s">
        <v>422</v>
      </c>
    </row>
    <row r="6527" spans="1:17">
      <c r="A6527" s="63" t="s">
        <v>104</v>
      </c>
      <c r="B6527" s="63" t="s">
        <v>12</v>
      </c>
      <c r="D6527" s="390">
        <v>45566</v>
      </c>
      <c r="E6527" s="63">
        <v>10</v>
      </c>
      <c r="F6527" s="63">
        <v>2024</v>
      </c>
      <c r="G6527" s="391">
        <v>0</v>
      </c>
      <c r="H6527" s="391">
        <v>9.9999999999999992E-2</v>
      </c>
      <c r="J6527" s="391">
        <v>0</v>
      </c>
      <c r="K6527" s="63" t="s">
        <v>104</v>
      </c>
      <c r="L6527" s="63" t="s">
        <v>41</v>
      </c>
      <c r="M6527" s="63" t="s">
        <v>243</v>
      </c>
      <c r="N6527" s="63" t="s">
        <v>83</v>
      </c>
      <c r="O6527" s="63" t="s">
        <v>105</v>
      </c>
      <c r="P6527" s="63" t="s">
        <v>46</v>
      </c>
      <c r="Q6527" s="63" t="s">
        <v>422</v>
      </c>
    </row>
    <row r="6528" spans="1:17">
      <c r="A6528" s="63" t="s">
        <v>104</v>
      </c>
      <c r="B6528" s="63" t="s">
        <v>12</v>
      </c>
      <c r="D6528" s="390">
        <v>45597</v>
      </c>
      <c r="E6528" s="63">
        <v>11</v>
      </c>
      <c r="F6528" s="63">
        <v>2024</v>
      </c>
      <c r="G6528" s="391">
        <v>0</v>
      </c>
      <c r="H6528" s="391">
        <v>9.9999999999999992E-2</v>
      </c>
      <c r="J6528" s="391">
        <v>0</v>
      </c>
      <c r="K6528" s="63" t="s">
        <v>104</v>
      </c>
      <c r="L6528" s="63" t="s">
        <v>41</v>
      </c>
      <c r="M6528" s="63" t="s">
        <v>243</v>
      </c>
      <c r="N6528" s="63" t="s">
        <v>83</v>
      </c>
      <c r="O6528" s="63" t="s">
        <v>105</v>
      </c>
      <c r="P6528" s="63" t="s">
        <v>46</v>
      </c>
      <c r="Q6528" s="63" t="s">
        <v>422</v>
      </c>
    </row>
    <row r="6529" spans="1:17">
      <c r="A6529" s="63" t="s">
        <v>104</v>
      </c>
      <c r="B6529" s="63" t="s">
        <v>12</v>
      </c>
      <c r="D6529" s="390">
        <v>45627</v>
      </c>
      <c r="E6529" s="63">
        <v>12</v>
      </c>
      <c r="F6529" s="63">
        <v>2024</v>
      </c>
      <c r="G6529" s="391">
        <v>0</v>
      </c>
      <c r="H6529" s="391">
        <v>9.9999999999999992E-2</v>
      </c>
      <c r="J6529" s="391">
        <v>0</v>
      </c>
      <c r="K6529" s="63" t="s">
        <v>104</v>
      </c>
      <c r="L6529" s="63" t="s">
        <v>41</v>
      </c>
      <c r="M6529" s="63" t="s">
        <v>243</v>
      </c>
      <c r="N6529" s="63" t="s">
        <v>83</v>
      </c>
      <c r="O6529" s="63" t="s">
        <v>105</v>
      </c>
      <c r="P6529" s="63" t="s">
        <v>46</v>
      </c>
      <c r="Q6529" s="63" t="s">
        <v>422</v>
      </c>
    </row>
    <row r="6530" spans="1:17">
      <c r="A6530" s="63" t="s">
        <v>104</v>
      </c>
      <c r="B6530" s="63" t="s">
        <v>15</v>
      </c>
      <c r="D6530" s="390">
        <v>45292</v>
      </c>
      <c r="E6530" s="63">
        <v>1</v>
      </c>
      <c r="F6530" s="63">
        <v>2024</v>
      </c>
      <c r="G6530" s="391">
        <v>0</v>
      </c>
      <c r="H6530" s="391">
        <v>3.4872367136281217E-2</v>
      </c>
      <c r="I6530" s="391">
        <v>0</v>
      </c>
      <c r="J6530" s="391">
        <v>0</v>
      </c>
      <c r="K6530" s="63" t="s">
        <v>104</v>
      </c>
      <c r="L6530" s="63" t="s">
        <v>41</v>
      </c>
      <c r="M6530" s="63" t="s">
        <v>243</v>
      </c>
      <c r="N6530" s="63" t="s">
        <v>83</v>
      </c>
      <c r="O6530" s="63" t="s">
        <v>105</v>
      </c>
      <c r="P6530" s="63" t="s">
        <v>46</v>
      </c>
      <c r="Q6530" s="63" t="s">
        <v>422</v>
      </c>
    </row>
    <row r="6531" spans="1:17">
      <c r="A6531" s="63" t="s">
        <v>104</v>
      </c>
      <c r="B6531" s="63" t="s">
        <v>15</v>
      </c>
      <c r="D6531" s="390">
        <v>45323</v>
      </c>
      <c r="E6531" s="63">
        <v>2</v>
      </c>
      <c r="F6531" s="63">
        <v>2024</v>
      </c>
      <c r="G6531" s="391">
        <v>0</v>
      </c>
      <c r="H6531" s="391">
        <v>8.2577765378713919E-2</v>
      </c>
      <c r="I6531" s="391">
        <v>0</v>
      </c>
      <c r="J6531" s="391">
        <v>0</v>
      </c>
      <c r="K6531" s="63" t="s">
        <v>104</v>
      </c>
      <c r="L6531" s="63" t="s">
        <v>41</v>
      </c>
      <c r="M6531" s="63" t="s">
        <v>243</v>
      </c>
      <c r="N6531" s="63" t="s">
        <v>83</v>
      </c>
      <c r="O6531" s="63" t="s">
        <v>105</v>
      </c>
      <c r="P6531" s="63" t="s">
        <v>46</v>
      </c>
      <c r="Q6531" s="63" t="s">
        <v>422</v>
      </c>
    </row>
    <row r="6532" spans="1:17">
      <c r="A6532" s="63" t="s">
        <v>104</v>
      </c>
      <c r="B6532" s="63" t="s">
        <v>15</v>
      </c>
      <c r="D6532" s="390">
        <v>45352</v>
      </c>
      <c r="E6532" s="63">
        <v>3</v>
      </c>
      <c r="F6532" s="63">
        <v>2024</v>
      </c>
      <c r="G6532" s="391">
        <v>0</v>
      </c>
      <c r="H6532" s="391">
        <v>8.2577765378713919E-2</v>
      </c>
      <c r="I6532" s="391">
        <v>0</v>
      </c>
      <c r="J6532" s="391">
        <v>0</v>
      </c>
      <c r="K6532" s="63" t="s">
        <v>104</v>
      </c>
      <c r="L6532" s="63" t="s">
        <v>41</v>
      </c>
      <c r="M6532" s="63" t="s">
        <v>243</v>
      </c>
      <c r="N6532" s="63" t="s">
        <v>83</v>
      </c>
      <c r="O6532" s="63" t="s">
        <v>105</v>
      </c>
      <c r="P6532" s="63" t="s">
        <v>46</v>
      </c>
      <c r="Q6532" s="63" t="s">
        <v>422</v>
      </c>
    </row>
    <row r="6533" spans="1:17">
      <c r="A6533" s="63" t="s">
        <v>104</v>
      </c>
      <c r="B6533" s="63" t="s">
        <v>15</v>
      </c>
      <c r="D6533" s="390">
        <v>45383</v>
      </c>
      <c r="E6533" s="63">
        <v>4</v>
      </c>
      <c r="F6533" s="63">
        <v>2024</v>
      </c>
      <c r="G6533" s="391">
        <v>0</v>
      </c>
      <c r="H6533" s="391">
        <v>8.3333333333333329E-2</v>
      </c>
      <c r="I6533" s="391">
        <v>0</v>
      </c>
      <c r="J6533" s="391">
        <v>0</v>
      </c>
      <c r="K6533" s="63" t="s">
        <v>104</v>
      </c>
      <c r="L6533" s="63" t="s">
        <v>41</v>
      </c>
      <c r="M6533" s="63" t="s">
        <v>243</v>
      </c>
      <c r="N6533" s="63" t="s">
        <v>83</v>
      </c>
      <c r="O6533" s="63" t="s">
        <v>105</v>
      </c>
      <c r="P6533" s="63" t="s">
        <v>46</v>
      </c>
      <c r="Q6533" s="63" t="s">
        <v>422</v>
      </c>
    </row>
    <row r="6534" spans="1:17">
      <c r="A6534" s="63" t="s">
        <v>104</v>
      </c>
      <c r="B6534" s="63" t="s">
        <v>15</v>
      </c>
      <c r="D6534" s="390">
        <v>45413</v>
      </c>
      <c r="E6534" s="63">
        <v>5</v>
      </c>
      <c r="F6534" s="63">
        <v>2024</v>
      </c>
      <c r="G6534" s="391">
        <v>0</v>
      </c>
      <c r="H6534" s="391">
        <v>8.3333333333333329E-2</v>
      </c>
      <c r="I6534" s="391">
        <v>0</v>
      </c>
      <c r="J6534" s="391">
        <v>0</v>
      </c>
      <c r="K6534" s="63" t="s">
        <v>104</v>
      </c>
      <c r="L6534" s="63" t="s">
        <v>41</v>
      </c>
      <c r="M6534" s="63" t="s">
        <v>243</v>
      </c>
      <c r="N6534" s="63" t="s">
        <v>83</v>
      </c>
      <c r="O6534" s="63" t="s">
        <v>105</v>
      </c>
      <c r="P6534" s="63" t="s">
        <v>46</v>
      </c>
      <c r="Q6534" s="63" t="s">
        <v>422</v>
      </c>
    </row>
    <row r="6535" spans="1:17">
      <c r="A6535" s="63" t="s">
        <v>104</v>
      </c>
      <c r="B6535" s="63" t="s">
        <v>15</v>
      </c>
      <c r="D6535" s="390">
        <v>45444</v>
      </c>
      <c r="E6535" s="63">
        <v>6</v>
      </c>
      <c r="F6535" s="63">
        <v>2024</v>
      </c>
      <c r="G6535" s="391">
        <v>0</v>
      </c>
      <c r="H6535" s="391">
        <v>8.3333333333333329E-2</v>
      </c>
      <c r="I6535" s="391">
        <v>0</v>
      </c>
      <c r="J6535" s="391">
        <v>0</v>
      </c>
      <c r="K6535" s="63" t="s">
        <v>104</v>
      </c>
      <c r="L6535" s="63" t="s">
        <v>41</v>
      </c>
      <c r="M6535" s="63" t="s">
        <v>243</v>
      </c>
      <c r="N6535" s="63" t="s">
        <v>83</v>
      </c>
      <c r="O6535" s="63" t="s">
        <v>105</v>
      </c>
      <c r="P6535" s="63" t="s">
        <v>46</v>
      </c>
      <c r="Q6535" s="63" t="s">
        <v>422</v>
      </c>
    </row>
    <row r="6536" spans="1:17">
      <c r="A6536" s="63" t="s">
        <v>104</v>
      </c>
      <c r="B6536" s="63" t="s">
        <v>15</v>
      </c>
      <c r="D6536" s="390">
        <v>45474</v>
      </c>
      <c r="E6536" s="63">
        <v>7</v>
      </c>
      <c r="F6536" s="63">
        <v>2024</v>
      </c>
      <c r="G6536" s="391">
        <v>0</v>
      </c>
      <c r="H6536" s="391">
        <v>8.3333333333333329E-2</v>
      </c>
      <c r="I6536" s="391">
        <v>0</v>
      </c>
      <c r="J6536" s="391">
        <v>0</v>
      </c>
      <c r="K6536" s="63" t="s">
        <v>104</v>
      </c>
      <c r="L6536" s="63" t="s">
        <v>41</v>
      </c>
      <c r="M6536" s="63" t="s">
        <v>243</v>
      </c>
      <c r="N6536" s="63" t="s">
        <v>83</v>
      </c>
      <c r="O6536" s="63" t="s">
        <v>105</v>
      </c>
      <c r="P6536" s="63" t="s">
        <v>46</v>
      </c>
      <c r="Q6536" s="63" t="s">
        <v>422</v>
      </c>
    </row>
    <row r="6537" spans="1:17">
      <c r="A6537" s="63" t="s">
        <v>104</v>
      </c>
      <c r="B6537" s="63" t="s">
        <v>15</v>
      </c>
      <c r="D6537" s="390">
        <v>45505</v>
      </c>
      <c r="E6537" s="63">
        <v>8</v>
      </c>
      <c r="F6537" s="63">
        <v>2024</v>
      </c>
      <c r="G6537" s="391">
        <v>0</v>
      </c>
      <c r="H6537" s="391">
        <v>8.3333333333333329E-2</v>
      </c>
      <c r="I6537" s="391">
        <v>0</v>
      </c>
      <c r="J6537" s="391">
        <v>0</v>
      </c>
      <c r="K6537" s="63" t="s">
        <v>104</v>
      </c>
      <c r="L6537" s="63" t="s">
        <v>41</v>
      </c>
      <c r="M6537" s="63" t="s">
        <v>243</v>
      </c>
      <c r="N6537" s="63" t="s">
        <v>83</v>
      </c>
      <c r="O6537" s="63" t="s">
        <v>105</v>
      </c>
      <c r="P6537" s="63" t="s">
        <v>46</v>
      </c>
      <c r="Q6537" s="63" t="s">
        <v>422</v>
      </c>
    </row>
    <row r="6538" spans="1:17">
      <c r="A6538" s="63" t="s">
        <v>104</v>
      </c>
      <c r="B6538" s="63" t="s">
        <v>15</v>
      </c>
      <c r="D6538" s="390">
        <v>45536</v>
      </c>
      <c r="E6538" s="63">
        <v>9</v>
      </c>
      <c r="F6538" s="63">
        <v>2024</v>
      </c>
      <c r="G6538" s="391">
        <v>0</v>
      </c>
      <c r="H6538" s="391">
        <v>8.3333333333333329E-2</v>
      </c>
      <c r="J6538" s="391">
        <v>0</v>
      </c>
      <c r="K6538" s="63" t="s">
        <v>104</v>
      </c>
      <c r="L6538" s="63" t="s">
        <v>41</v>
      </c>
      <c r="M6538" s="63" t="s">
        <v>243</v>
      </c>
      <c r="N6538" s="63" t="s">
        <v>83</v>
      </c>
      <c r="O6538" s="63" t="s">
        <v>105</v>
      </c>
      <c r="P6538" s="63" t="s">
        <v>46</v>
      </c>
      <c r="Q6538" s="63" t="s">
        <v>422</v>
      </c>
    </row>
    <row r="6539" spans="1:17">
      <c r="A6539" s="63" t="s">
        <v>104</v>
      </c>
      <c r="B6539" s="63" t="s">
        <v>15</v>
      </c>
      <c r="D6539" s="390">
        <v>45566</v>
      </c>
      <c r="E6539" s="63">
        <v>10</v>
      </c>
      <c r="F6539" s="63">
        <v>2024</v>
      </c>
      <c r="G6539" s="391">
        <v>0</v>
      </c>
      <c r="H6539" s="391">
        <v>9.9999999999999992E-2</v>
      </c>
      <c r="J6539" s="391">
        <v>0</v>
      </c>
      <c r="K6539" s="63" t="s">
        <v>104</v>
      </c>
      <c r="L6539" s="63" t="s">
        <v>41</v>
      </c>
      <c r="M6539" s="63" t="s">
        <v>243</v>
      </c>
      <c r="N6539" s="63" t="s">
        <v>83</v>
      </c>
      <c r="O6539" s="63" t="s">
        <v>105</v>
      </c>
      <c r="P6539" s="63" t="s">
        <v>46</v>
      </c>
      <c r="Q6539" s="63" t="s">
        <v>422</v>
      </c>
    </row>
    <row r="6540" spans="1:17">
      <c r="A6540" s="63" t="s">
        <v>104</v>
      </c>
      <c r="B6540" s="63" t="s">
        <v>15</v>
      </c>
      <c r="D6540" s="390">
        <v>45597</v>
      </c>
      <c r="E6540" s="63">
        <v>11</v>
      </c>
      <c r="F6540" s="63">
        <v>2024</v>
      </c>
      <c r="G6540" s="391">
        <v>0</v>
      </c>
      <c r="H6540" s="391">
        <v>9.9999999999999992E-2</v>
      </c>
      <c r="J6540" s="391">
        <v>0</v>
      </c>
      <c r="K6540" s="63" t="s">
        <v>104</v>
      </c>
      <c r="L6540" s="63" t="s">
        <v>41</v>
      </c>
      <c r="M6540" s="63" t="s">
        <v>243</v>
      </c>
      <c r="N6540" s="63" t="s">
        <v>83</v>
      </c>
      <c r="O6540" s="63" t="s">
        <v>105</v>
      </c>
      <c r="P6540" s="63" t="s">
        <v>46</v>
      </c>
      <c r="Q6540" s="63" t="s">
        <v>422</v>
      </c>
    </row>
    <row r="6541" spans="1:17">
      <c r="A6541" s="63" t="s">
        <v>104</v>
      </c>
      <c r="B6541" s="63" t="s">
        <v>15</v>
      </c>
      <c r="D6541" s="390">
        <v>45627</v>
      </c>
      <c r="E6541" s="63">
        <v>12</v>
      </c>
      <c r="F6541" s="63">
        <v>2024</v>
      </c>
      <c r="G6541" s="391">
        <v>0</v>
      </c>
      <c r="H6541" s="391">
        <v>9.9999999999999992E-2</v>
      </c>
      <c r="J6541" s="391">
        <v>0</v>
      </c>
      <c r="K6541" s="63" t="s">
        <v>104</v>
      </c>
      <c r="L6541" s="63" t="s">
        <v>41</v>
      </c>
      <c r="M6541" s="63" t="s">
        <v>243</v>
      </c>
      <c r="N6541" s="63" t="s">
        <v>83</v>
      </c>
      <c r="O6541" s="63" t="s">
        <v>105</v>
      </c>
      <c r="P6541" s="63" t="s">
        <v>46</v>
      </c>
      <c r="Q6541" s="63" t="s">
        <v>422</v>
      </c>
    </row>
    <row r="6542" spans="1:17">
      <c r="A6542" s="63" t="s">
        <v>104</v>
      </c>
      <c r="B6542" s="63" t="s">
        <v>16</v>
      </c>
      <c r="D6542" s="390">
        <v>45292</v>
      </c>
      <c r="E6542" s="63">
        <v>1</v>
      </c>
      <c r="F6542" s="63">
        <v>2024</v>
      </c>
      <c r="G6542" s="391">
        <v>0</v>
      </c>
      <c r="H6542" s="391">
        <v>3.4872367136281217E-2</v>
      </c>
      <c r="I6542" s="391">
        <v>0</v>
      </c>
      <c r="J6542" s="391">
        <v>0</v>
      </c>
      <c r="K6542" s="63" t="s">
        <v>104</v>
      </c>
      <c r="L6542" s="63" t="s">
        <v>41</v>
      </c>
      <c r="M6542" s="63" t="s">
        <v>243</v>
      </c>
      <c r="N6542" s="63" t="s">
        <v>83</v>
      </c>
      <c r="O6542" s="63" t="s">
        <v>105</v>
      </c>
      <c r="P6542" s="63" t="s">
        <v>46</v>
      </c>
      <c r="Q6542" s="63" t="s">
        <v>422</v>
      </c>
    </row>
    <row r="6543" spans="1:17">
      <c r="A6543" s="63" t="s">
        <v>104</v>
      </c>
      <c r="B6543" s="63" t="s">
        <v>16</v>
      </c>
      <c r="D6543" s="390">
        <v>45323</v>
      </c>
      <c r="E6543" s="63">
        <v>2</v>
      </c>
      <c r="F6543" s="63">
        <v>2024</v>
      </c>
      <c r="G6543" s="391">
        <v>0</v>
      </c>
      <c r="H6543" s="391">
        <v>8.2577765378713919E-2</v>
      </c>
      <c r="I6543" s="391">
        <v>0</v>
      </c>
      <c r="J6543" s="391">
        <v>0</v>
      </c>
      <c r="K6543" s="63" t="s">
        <v>104</v>
      </c>
      <c r="L6543" s="63" t="s">
        <v>41</v>
      </c>
      <c r="M6543" s="63" t="s">
        <v>243</v>
      </c>
      <c r="N6543" s="63" t="s">
        <v>83</v>
      </c>
      <c r="O6543" s="63" t="s">
        <v>105</v>
      </c>
      <c r="P6543" s="63" t="s">
        <v>46</v>
      </c>
      <c r="Q6543" s="63" t="s">
        <v>422</v>
      </c>
    </row>
    <row r="6544" spans="1:17">
      <c r="A6544" s="63" t="s">
        <v>104</v>
      </c>
      <c r="B6544" s="63" t="s">
        <v>16</v>
      </c>
      <c r="D6544" s="390">
        <v>45352</v>
      </c>
      <c r="E6544" s="63">
        <v>3</v>
      </c>
      <c r="F6544" s="63">
        <v>2024</v>
      </c>
      <c r="G6544" s="391">
        <v>0</v>
      </c>
      <c r="H6544" s="391">
        <v>8.2577765378713919E-2</v>
      </c>
      <c r="I6544" s="391">
        <v>0</v>
      </c>
      <c r="J6544" s="391">
        <v>0</v>
      </c>
      <c r="K6544" s="63" t="s">
        <v>104</v>
      </c>
      <c r="L6544" s="63" t="s">
        <v>41</v>
      </c>
      <c r="M6544" s="63" t="s">
        <v>243</v>
      </c>
      <c r="N6544" s="63" t="s">
        <v>83</v>
      </c>
      <c r="O6544" s="63" t="s">
        <v>105</v>
      </c>
      <c r="P6544" s="63" t="s">
        <v>46</v>
      </c>
      <c r="Q6544" s="63" t="s">
        <v>422</v>
      </c>
    </row>
    <row r="6545" spans="1:17">
      <c r="A6545" s="63" t="s">
        <v>104</v>
      </c>
      <c r="B6545" s="63" t="s">
        <v>16</v>
      </c>
      <c r="D6545" s="390">
        <v>45383</v>
      </c>
      <c r="E6545" s="63">
        <v>4</v>
      </c>
      <c r="F6545" s="63">
        <v>2024</v>
      </c>
      <c r="G6545" s="391">
        <v>0</v>
      </c>
      <c r="H6545" s="391">
        <v>8.3333333333333329E-2</v>
      </c>
      <c r="I6545" s="391">
        <v>0</v>
      </c>
      <c r="J6545" s="391">
        <v>0</v>
      </c>
      <c r="K6545" s="63" t="s">
        <v>104</v>
      </c>
      <c r="L6545" s="63" t="s">
        <v>41</v>
      </c>
      <c r="M6545" s="63" t="s">
        <v>243</v>
      </c>
      <c r="N6545" s="63" t="s">
        <v>83</v>
      </c>
      <c r="O6545" s="63" t="s">
        <v>105</v>
      </c>
      <c r="P6545" s="63" t="s">
        <v>46</v>
      </c>
      <c r="Q6545" s="63" t="s">
        <v>422</v>
      </c>
    </row>
    <row r="6546" spans="1:17">
      <c r="A6546" s="63" t="s">
        <v>104</v>
      </c>
      <c r="B6546" s="63" t="s">
        <v>16</v>
      </c>
      <c r="D6546" s="390">
        <v>45413</v>
      </c>
      <c r="E6546" s="63">
        <v>5</v>
      </c>
      <c r="F6546" s="63">
        <v>2024</v>
      </c>
      <c r="G6546" s="391">
        <v>0</v>
      </c>
      <c r="H6546" s="391">
        <v>8.3333333333333329E-2</v>
      </c>
      <c r="I6546" s="391">
        <v>0</v>
      </c>
      <c r="J6546" s="391">
        <v>0</v>
      </c>
      <c r="K6546" s="63" t="s">
        <v>104</v>
      </c>
      <c r="L6546" s="63" t="s">
        <v>41</v>
      </c>
      <c r="M6546" s="63" t="s">
        <v>243</v>
      </c>
      <c r="N6546" s="63" t="s">
        <v>83</v>
      </c>
      <c r="O6546" s="63" t="s">
        <v>105</v>
      </c>
      <c r="P6546" s="63" t="s">
        <v>46</v>
      </c>
      <c r="Q6546" s="63" t="s">
        <v>422</v>
      </c>
    </row>
    <row r="6547" spans="1:17">
      <c r="A6547" s="63" t="s">
        <v>104</v>
      </c>
      <c r="B6547" s="63" t="s">
        <v>16</v>
      </c>
      <c r="D6547" s="390">
        <v>45444</v>
      </c>
      <c r="E6547" s="63">
        <v>6</v>
      </c>
      <c r="F6547" s="63">
        <v>2024</v>
      </c>
      <c r="G6547" s="391">
        <v>0</v>
      </c>
      <c r="H6547" s="391">
        <v>8.3333333333333329E-2</v>
      </c>
      <c r="I6547" s="391">
        <v>0</v>
      </c>
      <c r="J6547" s="391">
        <v>0</v>
      </c>
      <c r="K6547" s="63" t="s">
        <v>104</v>
      </c>
      <c r="L6547" s="63" t="s">
        <v>41</v>
      </c>
      <c r="M6547" s="63" t="s">
        <v>243</v>
      </c>
      <c r="N6547" s="63" t="s">
        <v>83</v>
      </c>
      <c r="O6547" s="63" t="s">
        <v>105</v>
      </c>
      <c r="P6547" s="63" t="s">
        <v>46</v>
      </c>
      <c r="Q6547" s="63" t="s">
        <v>422</v>
      </c>
    </row>
    <row r="6548" spans="1:17">
      <c r="A6548" s="63" t="s">
        <v>104</v>
      </c>
      <c r="B6548" s="63" t="s">
        <v>16</v>
      </c>
      <c r="D6548" s="390">
        <v>45474</v>
      </c>
      <c r="E6548" s="63">
        <v>7</v>
      </c>
      <c r="F6548" s="63">
        <v>2024</v>
      </c>
      <c r="G6548" s="391">
        <v>0</v>
      </c>
      <c r="H6548" s="391">
        <v>8.3333333333333329E-2</v>
      </c>
      <c r="I6548" s="391">
        <v>0</v>
      </c>
      <c r="J6548" s="391">
        <v>0</v>
      </c>
      <c r="K6548" s="63" t="s">
        <v>104</v>
      </c>
      <c r="L6548" s="63" t="s">
        <v>41</v>
      </c>
      <c r="M6548" s="63" t="s">
        <v>243</v>
      </c>
      <c r="N6548" s="63" t="s">
        <v>83</v>
      </c>
      <c r="O6548" s="63" t="s">
        <v>105</v>
      </c>
      <c r="P6548" s="63" t="s">
        <v>46</v>
      </c>
      <c r="Q6548" s="63" t="s">
        <v>422</v>
      </c>
    </row>
    <row r="6549" spans="1:17">
      <c r="A6549" s="63" t="s">
        <v>104</v>
      </c>
      <c r="B6549" s="63" t="s">
        <v>16</v>
      </c>
      <c r="D6549" s="390">
        <v>45505</v>
      </c>
      <c r="E6549" s="63">
        <v>8</v>
      </c>
      <c r="F6549" s="63">
        <v>2024</v>
      </c>
      <c r="G6549" s="391">
        <v>0</v>
      </c>
      <c r="H6549" s="391">
        <v>8.3333333333333329E-2</v>
      </c>
      <c r="I6549" s="391">
        <v>0</v>
      </c>
      <c r="J6549" s="391">
        <v>0</v>
      </c>
      <c r="K6549" s="63" t="s">
        <v>104</v>
      </c>
      <c r="L6549" s="63" t="s">
        <v>41</v>
      </c>
      <c r="M6549" s="63" t="s">
        <v>243</v>
      </c>
      <c r="N6549" s="63" t="s">
        <v>83</v>
      </c>
      <c r="O6549" s="63" t="s">
        <v>105</v>
      </c>
      <c r="P6549" s="63" t="s">
        <v>46</v>
      </c>
      <c r="Q6549" s="63" t="s">
        <v>422</v>
      </c>
    </row>
    <row r="6550" spans="1:17">
      <c r="A6550" s="63" t="s">
        <v>104</v>
      </c>
      <c r="B6550" s="63" t="s">
        <v>16</v>
      </c>
      <c r="D6550" s="390">
        <v>45536</v>
      </c>
      <c r="E6550" s="63">
        <v>9</v>
      </c>
      <c r="F6550" s="63">
        <v>2024</v>
      </c>
      <c r="G6550" s="391">
        <v>0</v>
      </c>
      <c r="H6550" s="391">
        <v>8.3333333333333329E-2</v>
      </c>
      <c r="J6550" s="391">
        <v>0</v>
      </c>
      <c r="K6550" s="63" t="s">
        <v>104</v>
      </c>
      <c r="L6550" s="63" t="s">
        <v>41</v>
      </c>
      <c r="M6550" s="63" t="s">
        <v>243</v>
      </c>
      <c r="N6550" s="63" t="s">
        <v>83</v>
      </c>
      <c r="O6550" s="63" t="s">
        <v>105</v>
      </c>
      <c r="P6550" s="63" t="s">
        <v>46</v>
      </c>
      <c r="Q6550" s="63" t="s">
        <v>422</v>
      </c>
    </row>
    <row r="6551" spans="1:17">
      <c r="A6551" s="63" t="s">
        <v>104</v>
      </c>
      <c r="B6551" s="63" t="s">
        <v>16</v>
      </c>
      <c r="D6551" s="390">
        <v>45566</v>
      </c>
      <c r="E6551" s="63">
        <v>10</v>
      </c>
      <c r="F6551" s="63">
        <v>2024</v>
      </c>
      <c r="G6551" s="391">
        <v>0</v>
      </c>
      <c r="H6551" s="391">
        <v>9.9999999999999992E-2</v>
      </c>
      <c r="J6551" s="391">
        <v>0</v>
      </c>
      <c r="K6551" s="63" t="s">
        <v>104</v>
      </c>
      <c r="L6551" s="63" t="s">
        <v>41</v>
      </c>
      <c r="M6551" s="63" t="s">
        <v>243</v>
      </c>
      <c r="N6551" s="63" t="s">
        <v>83</v>
      </c>
      <c r="O6551" s="63" t="s">
        <v>105</v>
      </c>
      <c r="P6551" s="63" t="s">
        <v>46</v>
      </c>
      <c r="Q6551" s="63" t="s">
        <v>422</v>
      </c>
    </row>
    <row r="6552" spans="1:17">
      <c r="A6552" s="63" t="s">
        <v>104</v>
      </c>
      <c r="B6552" s="63" t="s">
        <v>16</v>
      </c>
      <c r="D6552" s="390">
        <v>45597</v>
      </c>
      <c r="E6552" s="63">
        <v>11</v>
      </c>
      <c r="F6552" s="63">
        <v>2024</v>
      </c>
      <c r="G6552" s="391">
        <v>0</v>
      </c>
      <c r="H6552" s="391">
        <v>9.9999999999999992E-2</v>
      </c>
      <c r="J6552" s="391">
        <v>0</v>
      </c>
      <c r="K6552" s="63" t="s">
        <v>104</v>
      </c>
      <c r="L6552" s="63" t="s">
        <v>41</v>
      </c>
      <c r="M6552" s="63" t="s">
        <v>243</v>
      </c>
      <c r="N6552" s="63" t="s">
        <v>83</v>
      </c>
      <c r="O6552" s="63" t="s">
        <v>105</v>
      </c>
      <c r="P6552" s="63" t="s">
        <v>46</v>
      </c>
      <c r="Q6552" s="63" t="s">
        <v>422</v>
      </c>
    </row>
    <row r="6553" spans="1:17">
      <c r="A6553" s="63" t="s">
        <v>104</v>
      </c>
      <c r="B6553" s="63" t="s">
        <v>16</v>
      </c>
      <c r="D6553" s="390">
        <v>45627</v>
      </c>
      <c r="E6553" s="63">
        <v>12</v>
      </c>
      <c r="F6553" s="63">
        <v>2024</v>
      </c>
      <c r="G6553" s="391">
        <v>0</v>
      </c>
      <c r="H6553" s="391">
        <v>9.9999999999999992E-2</v>
      </c>
      <c r="J6553" s="391">
        <v>0</v>
      </c>
      <c r="K6553" s="63" t="s">
        <v>104</v>
      </c>
      <c r="L6553" s="63" t="s">
        <v>41</v>
      </c>
      <c r="M6553" s="63" t="s">
        <v>243</v>
      </c>
      <c r="N6553" s="63" t="s">
        <v>83</v>
      </c>
      <c r="O6553" s="63" t="s">
        <v>105</v>
      </c>
      <c r="P6553" s="63" t="s">
        <v>46</v>
      </c>
      <c r="Q6553" s="63" t="s">
        <v>422</v>
      </c>
    </row>
    <row r="6554" spans="1:17">
      <c r="A6554" s="63" t="s">
        <v>104</v>
      </c>
      <c r="B6554" s="63" t="s">
        <v>17</v>
      </c>
      <c r="D6554" s="390">
        <v>45292</v>
      </c>
      <c r="E6554" s="63">
        <v>1</v>
      </c>
      <c r="F6554" s="63">
        <v>2024</v>
      </c>
      <c r="G6554" s="391">
        <v>0</v>
      </c>
      <c r="H6554" s="391">
        <v>3.4872367136281217E-2</v>
      </c>
      <c r="I6554" s="391">
        <v>0</v>
      </c>
      <c r="J6554" s="391">
        <v>0</v>
      </c>
      <c r="K6554" s="63" t="s">
        <v>104</v>
      </c>
      <c r="L6554" s="63" t="s">
        <v>41</v>
      </c>
      <c r="M6554" s="63" t="s">
        <v>243</v>
      </c>
      <c r="N6554" s="63" t="s">
        <v>83</v>
      </c>
      <c r="O6554" s="63" t="s">
        <v>105</v>
      </c>
      <c r="P6554" s="63" t="s">
        <v>46</v>
      </c>
      <c r="Q6554" s="63" t="s">
        <v>422</v>
      </c>
    </row>
    <row r="6555" spans="1:17">
      <c r="A6555" s="63" t="s">
        <v>104</v>
      </c>
      <c r="B6555" s="63" t="s">
        <v>17</v>
      </c>
      <c r="D6555" s="390">
        <v>45323</v>
      </c>
      <c r="E6555" s="63">
        <v>2</v>
      </c>
      <c r="F6555" s="63">
        <v>2024</v>
      </c>
      <c r="G6555" s="391">
        <v>0</v>
      </c>
      <c r="H6555" s="391">
        <v>8.2577765378713919E-2</v>
      </c>
      <c r="I6555" s="391">
        <v>0</v>
      </c>
      <c r="J6555" s="391">
        <v>0</v>
      </c>
      <c r="K6555" s="63" t="s">
        <v>104</v>
      </c>
      <c r="L6555" s="63" t="s">
        <v>41</v>
      </c>
      <c r="M6555" s="63" t="s">
        <v>243</v>
      </c>
      <c r="N6555" s="63" t="s">
        <v>83</v>
      </c>
      <c r="O6555" s="63" t="s">
        <v>105</v>
      </c>
      <c r="P6555" s="63" t="s">
        <v>46</v>
      </c>
      <c r="Q6555" s="63" t="s">
        <v>422</v>
      </c>
    </row>
    <row r="6556" spans="1:17">
      <c r="A6556" s="63" t="s">
        <v>104</v>
      </c>
      <c r="B6556" s="63" t="s">
        <v>17</v>
      </c>
      <c r="D6556" s="390">
        <v>45352</v>
      </c>
      <c r="E6556" s="63">
        <v>3</v>
      </c>
      <c r="F6556" s="63">
        <v>2024</v>
      </c>
      <c r="G6556" s="391">
        <v>0</v>
      </c>
      <c r="H6556" s="391">
        <v>8.2577765378713919E-2</v>
      </c>
      <c r="I6556" s="391">
        <v>0</v>
      </c>
      <c r="J6556" s="391">
        <v>0</v>
      </c>
      <c r="K6556" s="63" t="s">
        <v>104</v>
      </c>
      <c r="L6556" s="63" t="s">
        <v>41</v>
      </c>
      <c r="M6556" s="63" t="s">
        <v>243</v>
      </c>
      <c r="N6556" s="63" t="s">
        <v>83</v>
      </c>
      <c r="O6556" s="63" t="s">
        <v>105</v>
      </c>
      <c r="P6556" s="63" t="s">
        <v>46</v>
      </c>
      <c r="Q6556" s="63" t="s">
        <v>422</v>
      </c>
    </row>
    <row r="6557" spans="1:17">
      <c r="A6557" s="63" t="s">
        <v>104</v>
      </c>
      <c r="B6557" s="63" t="s">
        <v>17</v>
      </c>
      <c r="D6557" s="390">
        <v>45383</v>
      </c>
      <c r="E6557" s="63">
        <v>4</v>
      </c>
      <c r="F6557" s="63">
        <v>2024</v>
      </c>
      <c r="G6557" s="391">
        <v>0</v>
      </c>
      <c r="H6557" s="391">
        <v>8.3333333333333329E-2</v>
      </c>
      <c r="I6557" s="391">
        <v>0</v>
      </c>
      <c r="J6557" s="391">
        <v>0</v>
      </c>
      <c r="K6557" s="63" t="s">
        <v>104</v>
      </c>
      <c r="L6557" s="63" t="s">
        <v>41</v>
      </c>
      <c r="M6557" s="63" t="s">
        <v>243</v>
      </c>
      <c r="N6557" s="63" t="s">
        <v>83</v>
      </c>
      <c r="O6557" s="63" t="s">
        <v>105</v>
      </c>
      <c r="P6557" s="63" t="s">
        <v>46</v>
      </c>
      <c r="Q6557" s="63" t="s">
        <v>422</v>
      </c>
    </row>
    <row r="6558" spans="1:17">
      <c r="A6558" s="63" t="s">
        <v>104</v>
      </c>
      <c r="B6558" s="63" t="s">
        <v>17</v>
      </c>
      <c r="D6558" s="390">
        <v>45413</v>
      </c>
      <c r="E6558" s="63">
        <v>5</v>
      </c>
      <c r="F6558" s="63">
        <v>2024</v>
      </c>
      <c r="G6558" s="391">
        <v>0</v>
      </c>
      <c r="H6558" s="391">
        <v>8.3333333333333329E-2</v>
      </c>
      <c r="I6558" s="391">
        <v>0</v>
      </c>
      <c r="J6558" s="391">
        <v>0</v>
      </c>
      <c r="K6558" s="63" t="s">
        <v>104</v>
      </c>
      <c r="L6558" s="63" t="s">
        <v>41</v>
      </c>
      <c r="M6558" s="63" t="s">
        <v>243</v>
      </c>
      <c r="N6558" s="63" t="s">
        <v>83</v>
      </c>
      <c r="O6558" s="63" t="s">
        <v>105</v>
      </c>
      <c r="P6558" s="63" t="s">
        <v>46</v>
      </c>
      <c r="Q6558" s="63" t="s">
        <v>422</v>
      </c>
    </row>
    <row r="6559" spans="1:17">
      <c r="A6559" s="63" t="s">
        <v>104</v>
      </c>
      <c r="B6559" s="63" t="s">
        <v>17</v>
      </c>
      <c r="D6559" s="390">
        <v>45444</v>
      </c>
      <c r="E6559" s="63">
        <v>6</v>
      </c>
      <c r="F6559" s="63">
        <v>2024</v>
      </c>
      <c r="G6559" s="391">
        <v>0</v>
      </c>
      <c r="H6559" s="391">
        <v>8.3333333333333329E-2</v>
      </c>
      <c r="I6559" s="391">
        <v>0</v>
      </c>
      <c r="J6559" s="391">
        <v>0</v>
      </c>
      <c r="K6559" s="63" t="s">
        <v>104</v>
      </c>
      <c r="L6559" s="63" t="s">
        <v>41</v>
      </c>
      <c r="M6559" s="63" t="s">
        <v>243</v>
      </c>
      <c r="N6559" s="63" t="s">
        <v>83</v>
      </c>
      <c r="O6559" s="63" t="s">
        <v>105</v>
      </c>
      <c r="P6559" s="63" t="s">
        <v>46</v>
      </c>
      <c r="Q6559" s="63" t="s">
        <v>422</v>
      </c>
    </row>
    <row r="6560" spans="1:17">
      <c r="A6560" s="63" t="s">
        <v>104</v>
      </c>
      <c r="B6560" s="63" t="s">
        <v>17</v>
      </c>
      <c r="D6560" s="390">
        <v>45474</v>
      </c>
      <c r="E6560" s="63">
        <v>7</v>
      </c>
      <c r="F6560" s="63">
        <v>2024</v>
      </c>
      <c r="G6560" s="391">
        <v>0</v>
      </c>
      <c r="H6560" s="391">
        <v>8.3333333333333329E-2</v>
      </c>
      <c r="I6560" s="391">
        <v>0</v>
      </c>
      <c r="J6560" s="391">
        <v>0</v>
      </c>
      <c r="K6560" s="63" t="s">
        <v>104</v>
      </c>
      <c r="L6560" s="63" t="s">
        <v>41</v>
      </c>
      <c r="M6560" s="63" t="s">
        <v>243</v>
      </c>
      <c r="N6560" s="63" t="s">
        <v>83</v>
      </c>
      <c r="O6560" s="63" t="s">
        <v>105</v>
      </c>
      <c r="P6560" s="63" t="s">
        <v>46</v>
      </c>
      <c r="Q6560" s="63" t="s">
        <v>422</v>
      </c>
    </row>
    <row r="6561" spans="1:17">
      <c r="A6561" s="63" t="s">
        <v>104</v>
      </c>
      <c r="B6561" s="63" t="s">
        <v>17</v>
      </c>
      <c r="D6561" s="390">
        <v>45505</v>
      </c>
      <c r="E6561" s="63">
        <v>8</v>
      </c>
      <c r="F6561" s="63">
        <v>2024</v>
      </c>
      <c r="G6561" s="391">
        <v>0</v>
      </c>
      <c r="H6561" s="391">
        <v>8.3333333333333329E-2</v>
      </c>
      <c r="I6561" s="391">
        <v>0</v>
      </c>
      <c r="J6561" s="391">
        <v>0</v>
      </c>
      <c r="K6561" s="63" t="s">
        <v>104</v>
      </c>
      <c r="L6561" s="63" t="s">
        <v>41</v>
      </c>
      <c r="M6561" s="63" t="s">
        <v>243</v>
      </c>
      <c r="N6561" s="63" t="s">
        <v>83</v>
      </c>
      <c r="O6561" s="63" t="s">
        <v>105</v>
      </c>
      <c r="P6561" s="63" t="s">
        <v>46</v>
      </c>
      <c r="Q6561" s="63" t="s">
        <v>422</v>
      </c>
    </row>
    <row r="6562" spans="1:17">
      <c r="A6562" s="63" t="s">
        <v>104</v>
      </c>
      <c r="B6562" s="63" t="s">
        <v>17</v>
      </c>
      <c r="D6562" s="390">
        <v>45536</v>
      </c>
      <c r="E6562" s="63">
        <v>9</v>
      </c>
      <c r="F6562" s="63">
        <v>2024</v>
      </c>
      <c r="G6562" s="391">
        <v>0</v>
      </c>
      <c r="H6562" s="391">
        <v>8.3333333333333329E-2</v>
      </c>
      <c r="J6562" s="391">
        <v>0</v>
      </c>
      <c r="K6562" s="63" t="s">
        <v>104</v>
      </c>
      <c r="L6562" s="63" t="s">
        <v>41</v>
      </c>
      <c r="M6562" s="63" t="s">
        <v>243</v>
      </c>
      <c r="N6562" s="63" t="s">
        <v>83</v>
      </c>
      <c r="O6562" s="63" t="s">
        <v>105</v>
      </c>
      <c r="P6562" s="63" t="s">
        <v>46</v>
      </c>
      <c r="Q6562" s="63" t="s">
        <v>422</v>
      </c>
    </row>
    <row r="6563" spans="1:17">
      <c r="A6563" s="63" t="s">
        <v>104</v>
      </c>
      <c r="B6563" s="63" t="s">
        <v>17</v>
      </c>
      <c r="D6563" s="390">
        <v>45566</v>
      </c>
      <c r="E6563" s="63">
        <v>10</v>
      </c>
      <c r="F6563" s="63">
        <v>2024</v>
      </c>
      <c r="G6563" s="391">
        <v>0</v>
      </c>
      <c r="H6563" s="391">
        <v>9.9999999999999992E-2</v>
      </c>
      <c r="J6563" s="391">
        <v>0</v>
      </c>
      <c r="K6563" s="63" t="s">
        <v>104</v>
      </c>
      <c r="L6563" s="63" t="s">
        <v>41</v>
      </c>
      <c r="M6563" s="63" t="s">
        <v>243</v>
      </c>
      <c r="N6563" s="63" t="s">
        <v>83</v>
      </c>
      <c r="O6563" s="63" t="s">
        <v>105</v>
      </c>
      <c r="P6563" s="63" t="s">
        <v>46</v>
      </c>
      <c r="Q6563" s="63" t="s">
        <v>422</v>
      </c>
    </row>
    <row r="6564" spans="1:17">
      <c r="A6564" s="63" t="s">
        <v>104</v>
      </c>
      <c r="B6564" s="63" t="s">
        <v>17</v>
      </c>
      <c r="D6564" s="390">
        <v>45597</v>
      </c>
      <c r="E6564" s="63">
        <v>11</v>
      </c>
      <c r="F6564" s="63">
        <v>2024</v>
      </c>
      <c r="G6564" s="391">
        <v>0</v>
      </c>
      <c r="H6564" s="391">
        <v>9.9999999999999992E-2</v>
      </c>
      <c r="J6564" s="391">
        <v>0</v>
      </c>
      <c r="K6564" s="63" t="s">
        <v>104</v>
      </c>
      <c r="L6564" s="63" t="s">
        <v>41</v>
      </c>
      <c r="M6564" s="63" t="s">
        <v>243</v>
      </c>
      <c r="N6564" s="63" t="s">
        <v>83</v>
      </c>
      <c r="O6564" s="63" t="s">
        <v>105</v>
      </c>
      <c r="P6564" s="63" t="s">
        <v>46</v>
      </c>
      <c r="Q6564" s="63" t="s">
        <v>422</v>
      </c>
    </row>
    <row r="6565" spans="1:17">
      <c r="A6565" s="63" t="s">
        <v>104</v>
      </c>
      <c r="B6565" s="63" t="s">
        <v>17</v>
      </c>
      <c r="D6565" s="390">
        <v>45627</v>
      </c>
      <c r="E6565" s="63">
        <v>12</v>
      </c>
      <c r="F6565" s="63">
        <v>2024</v>
      </c>
      <c r="G6565" s="391">
        <v>0</v>
      </c>
      <c r="H6565" s="391">
        <v>9.9999999999999992E-2</v>
      </c>
      <c r="J6565" s="391">
        <v>0</v>
      </c>
      <c r="K6565" s="63" t="s">
        <v>104</v>
      </c>
      <c r="L6565" s="63" t="s">
        <v>41</v>
      </c>
      <c r="M6565" s="63" t="s">
        <v>243</v>
      </c>
      <c r="N6565" s="63" t="s">
        <v>83</v>
      </c>
      <c r="O6565" s="63" t="s">
        <v>105</v>
      </c>
      <c r="P6565" s="63" t="s">
        <v>46</v>
      </c>
      <c r="Q6565" s="63" t="s">
        <v>422</v>
      </c>
    </row>
    <row r="6566" spans="1:17">
      <c r="A6566" s="63" t="s">
        <v>104</v>
      </c>
      <c r="B6566" s="63" t="s">
        <v>132</v>
      </c>
      <c r="D6566" s="390">
        <v>45292</v>
      </c>
      <c r="E6566" s="63">
        <v>1</v>
      </c>
      <c r="F6566" s="63">
        <v>2024</v>
      </c>
      <c r="G6566" s="391">
        <v>0</v>
      </c>
      <c r="H6566" s="391">
        <v>3.4872367136281217E-2</v>
      </c>
      <c r="I6566" s="391">
        <v>0</v>
      </c>
      <c r="J6566" s="391">
        <v>0</v>
      </c>
      <c r="K6566" s="63" t="s">
        <v>104</v>
      </c>
      <c r="L6566" s="63" t="s">
        <v>41</v>
      </c>
      <c r="M6566" s="63" t="s">
        <v>243</v>
      </c>
      <c r="N6566" s="63" t="s">
        <v>83</v>
      </c>
      <c r="O6566" s="63" t="s">
        <v>105</v>
      </c>
      <c r="P6566" s="63" t="s">
        <v>46</v>
      </c>
      <c r="Q6566" s="63" t="s">
        <v>422</v>
      </c>
    </row>
    <row r="6567" spans="1:17">
      <c r="A6567" s="63" t="s">
        <v>104</v>
      </c>
      <c r="B6567" s="63" t="s">
        <v>132</v>
      </c>
      <c r="D6567" s="390">
        <v>45323</v>
      </c>
      <c r="E6567" s="63">
        <v>2</v>
      </c>
      <c r="F6567" s="63">
        <v>2024</v>
      </c>
      <c r="G6567" s="391">
        <v>0</v>
      </c>
      <c r="H6567" s="391">
        <v>8.2577765378713919E-2</v>
      </c>
      <c r="I6567" s="391">
        <v>0</v>
      </c>
      <c r="J6567" s="391">
        <v>0</v>
      </c>
      <c r="K6567" s="63" t="s">
        <v>104</v>
      </c>
      <c r="L6567" s="63" t="s">
        <v>41</v>
      </c>
      <c r="M6567" s="63" t="s">
        <v>243</v>
      </c>
      <c r="N6567" s="63" t="s">
        <v>83</v>
      </c>
      <c r="O6567" s="63" t="s">
        <v>105</v>
      </c>
      <c r="P6567" s="63" t="s">
        <v>46</v>
      </c>
      <c r="Q6567" s="63" t="s">
        <v>422</v>
      </c>
    </row>
    <row r="6568" spans="1:17">
      <c r="A6568" s="63" t="s">
        <v>104</v>
      </c>
      <c r="B6568" s="63" t="s">
        <v>132</v>
      </c>
      <c r="D6568" s="390">
        <v>45352</v>
      </c>
      <c r="E6568" s="63">
        <v>3</v>
      </c>
      <c r="F6568" s="63">
        <v>2024</v>
      </c>
      <c r="G6568" s="391">
        <v>0</v>
      </c>
      <c r="H6568" s="391">
        <v>8.2577765378713919E-2</v>
      </c>
      <c r="I6568" s="391">
        <v>0</v>
      </c>
      <c r="J6568" s="391">
        <v>0</v>
      </c>
      <c r="K6568" s="63" t="s">
        <v>104</v>
      </c>
      <c r="L6568" s="63" t="s">
        <v>41</v>
      </c>
      <c r="M6568" s="63" t="s">
        <v>243</v>
      </c>
      <c r="N6568" s="63" t="s">
        <v>83</v>
      </c>
      <c r="O6568" s="63" t="s">
        <v>105</v>
      </c>
      <c r="P6568" s="63" t="s">
        <v>46</v>
      </c>
      <c r="Q6568" s="63" t="s">
        <v>422</v>
      </c>
    </row>
    <row r="6569" spans="1:17">
      <c r="A6569" s="63" t="s">
        <v>104</v>
      </c>
      <c r="B6569" s="63" t="s">
        <v>132</v>
      </c>
      <c r="D6569" s="390">
        <v>45383</v>
      </c>
      <c r="E6569" s="63">
        <v>4</v>
      </c>
      <c r="F6569" s="63">
        <v>2024</v>
      </c>
      <c r="G6569" s="391">
        <v>0</v>
      </c>
      <c r="H6569" s="391">
        <v>8.3333333333333329E-2</v>
      </c>
      <c r="I6569" s="391">
        <v>0</v>
      </c>
      <c r="J6569" s="391">
        <v>0</v>
      </c>
      <c r="K6569" s="63" t="s">
        <v>104</v>
      </c>
      <c r="L6569" s="63" t="s">
        <v>41</v>
      </c>
      <c r="M6569" s="63" t="s">
        <v>243</v>
      </c>
      <c r="N6569" s="63" t="s">
        <v>83</v>
      </c>
      <c r="O6569" s="63" t="s">
        <v>105</v>
      </c>
      <c r="P6569" s="63" t="s">
        <v>46</v>
      </c>
      <c r="Q6569" s="63" t="s">
        <v>422</v>
      </c>
    </row>
    <row r="6570" spans="1:17">
      <c r="A6570" s="63" t="s">
        <v>104</v>
      </c>
      <c r="B6570" s="63" t="s">
        <v>132</v>
      </c>
      <c r="D6570" s="390">
        <v>45413</v>
      </c>
      <c r="E6570" s="63">
        <v>5</v>
      </c>
      <c r="F6570" s="63">
        <v>2024</v>
      </c>
      <c r="G6570" s="391">
        <v>0</v>
      </c>
      <c r="H6570" s="391">
        <v>8.3333333333333329E-2</v>
      </c>
      <c r="I6570" s="391">
        <v>0</v>
      </c>
      <c r="J6570" s="391">
        <v>0</v>
      </c>
      <c r="K6570" s="63" t="s">
        <v>104</v>
      </c>
      <c r="L6570" s="63" t="s">
        <v>41</v>
      </c>
      <c r="M6570" s="63" t="s">
        <v>243</v>
      </c>
      <c r="N6570" s="63" t="s">
        <v>83</v>
      </c>
      <c r="O6570" s="63" t="s">
        <v>105</v>
      </c>
      <c r="P6570" s="63" t="s">
        <v>46</v>
      </c>
      <c r="Q6570" s="63" t="s">
        <v>422</v>
      </c>
    </row>
    <row r="6571" spans="1:17">
      <c r="A6571" s="63" t="s">
        <v>104</v>
      </c>
      <c r="B6571" s="63" t="s">
        <v>132</v>
      </c>
      <c r="D6571" s="390">
        <v>45444</v>
      </c>
      <c r="E6571" s="63">
        <v>6</v>
      </c>
      <c r="F6571" s="63">
        <v>2024</v>
      </c>
      <c r="G6571" s="391">
        <v>0</v>
      </c>
      <c r="H6571" s="391">
        <v>8.3333333333333329E-2</v>
      </c>
      <c r="I6571" s="391">
        <v>0</v>
      </c>
      <c r="J6571" s="391">
        <v>0</v>
      </c>
      <c r="K6571" s="63" t="s">
        <v>104</v>
      </c>
      <c r="L6571" s="63" t="s">
        <v>41</v>
      </c>
      <c r="M6571" s="63" t="s">
        <v>243</v>
      </c>
      <c r="N6571" s="63" t="s">
        <v>83</v>
      </c>
      <c r="O6571" s="63" t="s">
        <v>105</v>
      </c>
      <c r="P6571" s="63" t="s">
        <v>46</v>
      </c>
      <c r="Q6571" s="63" t="s">
        <v>422</v>
      </c>
    </row>
    <row r="6572" spans="1:17">
      <c r="A6572" s="63" t="s">
        <v>104</v>
      </c>
      <c r="B6572" s="63" t="s">
        <v>132</v>
      </c>
      <c r="D6572" s="390">
        <v>45474</v>
      </c>
      <c r="E6572" s="63">
        <v>7</v>
      </c>
      <c r="F6572" s="63">
        <v>2024</v>
      </c>
      <c r="G6572" s="391">
        <v>0</v>
      </c>
      <c r="H6572" s="391">
        <v>8.3333333333333329E-2</v>
      </c>
      <c r="I6572" s="391">
        <v>0</v>
      </c>
      <c r="J6572" s="391">
        <v>0</v>
      </c>
      <c r="K6572" s="63" t="s">
        <v>104</v>
      </c>
      <c r="L6572" s="63" t="s">
        <v>41</v>
      </c>
      <c r="M6572" s="63" t="s">
        <v>243</v>
      </c>
      <c r="N6572" s="63" t="s">
        <v>83</v>
      </c>
      <c r="O6572" s="63" t="s">
        <v>105</v>
      </c>
      <c r="P6572" s="63" t="s">
        <v>46</v>
      </c>
      <c r="Q6572" s="63" t="s">
        <v>422</v>
      </c>
    </row>
    <row r="6573" spans="1:17">
      <c r="A6573" s="63" t="s">
        <v>104</v>
      </c>
      <c r="B6573" s="63" t="s">
        <v>132</v>
      </c>
      <c r="D6573" s="390">
        <v>45505</v>
      </c>
      <c r="E6573" s="63">
        <v>8</v>
      </c>
      <c r="F6573" s="63">
        <v>2024</v>
      </c>
      <c r="G6573" s="391">
        <v>0</v>
      </c>
      <c r="H6573" s="391">
        <v>8.3333333333333329E-2</v>
      </c>
      <c r="I6573" s="391">
        <v>0</v>
      </c>
      <c r="J6573" s="391">
        <v>0</v>
      </c>
      <c r="K6573" s="63" t="s">
        <v>104</v>
      </c>
      <c r="L6573" s="63" t="s">
        <v>41</v>
      </c>
      <c r="M6573" s="63" t="s">
        <v>243</v>
      </c>
      <c r="N6573" s="63" t="s">
        <v>83</v>
      </c>
      <c r="O6573" s="63" t="s">
        <v>105</v>
      </c>
      <c r="P6573" s="63" t="s">
        <v>46</v>
      </c>
      <c r="Q6573" s="63" t="s">
        <v>422</v>
      </c>
    </row>
    <row r="6574" spans="1:17">
      <c r="A6574" s="63" t="s">
        <v>104</v>
      </c>
      <c r="B6574" s="63" t="s">
        <v>132</v>
      </c>
      <c r="D6574" s="390">
        <v>45536</v>
      </c>
      <c r="E6574" s="63">
        <v>9</v>
      </c>
      <c r="F6574" s="63">
        <v>2024</v>
      </c>
      <c r="G6574" s="391">
        <v>0</v>
      </c>
      <c r="H6574" s="391">
        <v>8.3333333333333329E-2</v>
      </c>
      <c r="J6574" s="391">
        <v>0</v>
      </c>
      <c r="K6574" s="63" t="s">
        <v>104</v>
      </c>
      <c r="L6574" s="63" t="s">
        <v>41</v>
      </c>
      <c r="M6574" s="63" t="s">
        <v>243</v>
      </c>
      <c r="N6574" s="63" t="s">
        <v>83</v>
      </c>
      <c r="O6574" s="63" t="s">
        <v>105</v>
      </c>
      <c r="P6574" s="63" t="s">
        <v>46</v>
      </c>
      <c r="Q6574" s="63" t="s">
        <v>422</v>
      </c>
    </row>
    <row r="6575" spans="1:17">
      <c r="A6575" s="63" t="s">
        <v>104</v>
      </c>
      <c r="B6575" s="63" t="s">
        <v>132</v>
      </c>
      <c r="D6575" s="390">
        <v>45566</v>
      </c>
      <c r="E6575" s="63">
        <v>10</v>
      </c>
      <c r="F6575" s="63">
        <v>2024</v>
      </c>
      <c r="G6575" s="391">
        <v>0</v>
      </c>
      <c r="H6575" s="391">
        <v>9.9999999999999992E-2</v>
      </c>
      <c r="J6575" s="391">
        <v>0</v>
      </c>
      <c r="K6575" s="63" t="s">
        <v>104</v>
      </c>
      <c r="L6575" s="63" t="s">
        <v>41</v>
      </c>
      <c r="M6575" s="63" t="s">
        <v>243</v>
      </c>
      <c r="N6575" s="63" t="s">
        <v>83</v>
      </c>
      <c r="O6575" s="63" t="s">
        <v>105</v>
      </c>
      <c r="P6575" s="63" t="s">
        <v>46</v>
      </c>
      <c r="Q6575" s="63" t="s">
        <v>422</v>
      </c>
    </row>
    <row r="6576" spans="1:17">
      <c r="A6576" s="63" t="s">
        <v>104</v>
      </c>
      <c r="B6576" s="63" t="s">
        <v>132</v>
      </c>
      <c r="D6576" s="390">
        <v>45597</v>
      </c>
      <c r="E6576" s="63">
        <v>11</v>
      </c>
      <c r="F6576" s="63">
        <v>2024</v>
      </c>
      <c r="G6576" s="391">
        <v>0</v>
      </c>
      <c r="H6576" s="391">
        <v>9.9999999999999992E-2</v>
      </c>
      <c r="J6576" s="391">
        <v>0</v>
      </c>
      <c r="K6576" s="63" t="s">
        <v>104</v>
      </c>
      <c r="L6576" s="63" t="s">
        <v>41</v>
      </c>
      <c r="M6576" s="63" t="s">
        <v>243</v>
      </c>
      <c r="N6576" s="63" t="s">
        <v>83</v>
      </c>
      <c r="O6576" s="63" t="s">
        <v>105</v>
      </c>
      <c r="P6576" s="63" t="s">
        <v>46</v>
      </c>
      <c r="Q6576" s="63" t="s">
        <v>422</v>
      </c>
    </row>
    <row r="6577" spans="1:17">
      <c r="A6577" s="63" t="s">
        <v>104</v>
      </c>
      <c r="B6577" s="63" t="s">
        <v>132</v>
      </c>
      <c r="D6577" s="390">
        <v>45627</v>
      </c>
      <c r="E6577" s="63">
        <v>12</v>
      </c>
      <c r="F6577" s="63">
        <v>2024</v>
      </c>
      <c r="G6577" s="391">
        <v>0</v>
      </c>
      <c r="H6577" s="391">
        <v>9.9999999999999992E-2</v>
      </c>
      <c r="J6577" s="391">
        <v>0</v>
      </c>
      <c r="K6577" s="63" t="s">
        <v>104</v>
      </c>
      <c r="L6577" s="63" t="s">
        <v>41</v>
      </c>
      <c r="M6577" s="63" t="s">
        <v>243</v>
      </c>
      <c r="N6577" s="63" t="s">
        <v>83</v>
      </c>
      <c r="O6577" s="63" t="s">
        <v>105</v>
      </c>
      <c r="P6577" s="63" t="s">
        <v>46</v>
      </c>
      <c r="Q6577" s="63" t="s">
        <v>422</v>
      </c>
    </row>
    <row r="6578" spans="1:17">
      <c r="A6578" s="63" t="s">
        <v>104</v>
      </c>
      <c r="B6578" s="63" t="s">
        <v>13</v>
      </c>
      <c r="D6578" s="390">
        <v>45292</v>
      </c>
      <c r="E6578" s="63">
        <v>1</v>
      </c>
      <c r="F6578" s="63">
        <v>2024</v>
      </c>
      <c r="G6578" s="391">
        <v>0</v>
      </c>
      <c r="H6578" s="391">
        <v>3.4872367136281217E-2</v>
      </c>
      <c r="I6578" s="391">
        <v>0</v>
      </c>
      <c r="J6578" s="391">
        <v>0</v>
      </c>
      <c r="K6578" s="63" t="s">
        <v>104</v>
      </c>
      <c r="L6578" s="63" t="s">
        <v>41</v>
      </c>
      <c r="M6578" s="63" t="s">
        <v>243</v>
      </c>
      <c r="N6578" s="63" t="s">
        <v>83</v>
      </c>
      <c r="O6578" s="63" t="s">
        <v>105</v>
      </c>
      <c r="P6578" s="63" t="s">
        <v>46</v>
      </c>
      <c r="Q6578" s="63" t="s">
        <v>422</v>
      </c>
    </row>
    <row r="6579" spans="1:17">
      <c r="A6579" s="63" t="s">
        <v>104</v>
      </c>
      <c r="B6579" s="63" t="s">
        <v>13</v>
      </c>
      <c r="D6579" s="390">
        <v>45323</v>
      </c>
      <c r="E6579" s="63">
        <v>2</v>
      </c>
      <c r="F6579" s="63">
        <v>2024</v>
      </c>
      <c r="G6579" s="391">
        <v>0</v>
      </c>
      <c r="H6579" s="391">
        <v>8.2577765378713919E-2</v>
      </c>
      <c r="I6579" s="391">
        <v>0</v>
      </c>
      <c r="J6579" s="391">
        <v>0</v>
      </c>
      <c r="K6579" s="63" t="s">
        <v>104</v>
      </c>
      <c r="L6579" s="63" t="s">
        <v>41</v>
      </c>
      <c r="M6579" s="63" t="s">
        <v>243</v>
      </c>
      <c r="N6579" s="63" t="s">
        <v>83</v>
      </c>
      <c r="O6579" s="63" t="s">
        <v>105</v>
      </c>
      <c r="P6579" s="63" t="s">
        <v>46</v>
      </c>
      <c r="Q6579" s="63" t="s">
        <v>422</v>
      </c>
    </row>
    <row r="6580" spans="1:17">
      <c r="A6580" s="63" t="s">
        <v>104</v>
      </c>
      <c r="B6580" s="63" t="s">
        <v>13</v>
      </c>
      <c r="D6580" s="390">
        <v>45352</v>
      </c>
      <c r="E6580" s="63">
        <v>3</v>
      </c>
      <c r="F6580" s="63">
        <v>2024</v>
      </c>
      <c r="G6580" s="391">
        <v>0</v>
      </c>
      <c r="H6580" s="391">
        <v>8.2577765378713919E-2</v>
      </c>
      <c r="I6580" s="391">
        <v>0</v>
      </c>
      <c r="J6580" s="391">
        <v>0</v>
      </c>
      <c r="K6580" s="63" t="s">
        <v>104</v>
      </c>
      <c r="L6580" s="63" t="s">
        <v>41</v>
      </c>
      <c r="M6580" s="63" t="s">
        <v>243</v>
      </c>
      <c r="N6580" s="63" t="s">
        <v>83</v>
      </c>
      <c r="O6580" s="63" t="s">
        <v>105</v>
      </c>
      <c r="P6580" s="63" t="s">
        <v>46</v>
      </c>
      <c r="Q6580" s="63" t="s">
        <v>422</v>
      </c>
    </row>
    <row r="6581" spans="1:17">
      <c r="A6581" s="63" t="s">
        <v>104</v>
      </c>
      <c r="B6581" s="63" t="s">
        <v>13</v>
      </c>
      <c r="D6581" s="390">
        <v>45383</v>
      </c>
      <c r="E6581" s="63">
        <v>4</v>
      </c>
      <c r="F6581" s="63">
        <v>2024</v>
      </c>
      <c r="G6581" s="391">
        <v>0</v>
      </c>
      <c r="H6581" s="391">
        <v>8.3333333333333329E-2</v>
      </c>
      <c r="I6581" s="391">
        <v>0</v>
      </c>
      <c r="J6581" s="391">
        <v>0</v>
      </c>
      <c r="K6581" s="63" t="s">
        <v>104</v>
      </c>
      <c r="L6581" s="63" t="s">
        <v>41</v>
      </c>
      <c r="M6581" s="63" t="s">
        <v>243</v>
      </c>
      <c r="N6581" s="63" t="s">
        <v>83</v>
      </c>
      <c r="O6581" s="63" t="s">
        <v>105</v>
      </c>
      <c r="P6581" s="63" t="s">
        <v>46</v>
      </c>
      <c r="Q6581" s="63" t="s">
        <v>422</v>
      </c>
    </row>
    <row r="6582" spans="1:17">
      <c r="A6582" s="63" t="s">
        <v>104</v>
      </c>
      <c r="B6582" s="63" t="s">
        <v>13</v>
      </c>
      <c r="D6582" s="390">
        <v>45413</v>
      </c>
      <c r="E6582" s="63">
        <v>5</v>
      </c>
      <c r="F6582" s="63">
        <v>2024</v>
      </c>
      <c r="G6582" s="391">
        <v>0</v>
      </c>
      <c r="H6582" s="391">
        <v>8.3333333333333329E-2</v>
      </c>
      <c r="I6582" s="391">
        <v>0</v>
      </c>
      <c r="J6582" s="391">
        <v>0</v>
      </c>
      <c r="K6582" s="63" t="s">
        <v>104</v>
      </c>
      <c r="L6582" s="63" t="s">
        <v>41</v>
      </c>
      <c r="M6582" s="63" t="s">
        <v>243</v>
      </c>
      <c r="N6582" s="63" t="s">
        <v>83</v>
      </c>
      <c r="O6582" s="63" t="s">
        <v>105</v>
      </c>
      <c r="P6582" s="63" t="s">
        <v>46</v>
      </c>
      <c r="Q6582" s="63" t="s">
        <v>422</v>
      </c>
    </row>
    <row r="6583" spans="1:17">
      <c r="A6583" s="63" t="s">
        <v>104</v>
      </c>
      <c r="B6583" s="63" t="s">
        <v>13</v>
      </c>
      <c r="D6583" s="390">
        <v>45444</v>
      </c>
      <c r="E6583" s="63">
        <v>6</v>
      </c>
      <c r="F6583" s="63">
        <v>2024</v>
      </c>
      <c r="G6583" s="391">
        <v>0</v>
      </c>
      <c r="H6583" s="391">
        <v>8.3333333333333329E-2</v>
      </c>
      <c r="I6583" s="391">
        <v>0</v>
      </c>
      <c r="J6583" s="391">
        <v>0</v>
      </c>
      <c r="K6583" s="63" t="s">
        <v>104</v>
      </c>
      <c r="L6583" s="63" t="s">
        <v>41</v>
      </c>
      <c r="M6583" s="63" t="s">
        <v>243</v>
      </c>
      <c r="N6583" s="63" t="s">
        <v>83</v>
      </c>
      <c r="O6583" s="63" t="s">
        <v>105</v>
      </c>
      <c r="P6583" s="63" t="s">
        <v>46</v>
      </c>
      <c r="Q6583" s="63" t="s">
        <v>422</v>
      </c>
    </row>
    <row r="6584" spans="1:17">
      <c r="A6584" s="63" t="s">
        <v>104</v>
      </c>
      <c r="B6584" s="63" t="s">
        <v>13</v>
      </c>
      <c r="D6584" s="390">
        <v>45474</v>
      </c>
      <c r="E6584" s="63">
        <v>7</v>
      </c>
      <c r="F6584" s="63">
        <v>2024</v>
      </c>
      <c r="G6584" s="391">
        <v>0</v>
      </c>
      <c r="H6584" s="391">
        <v>8.3333333333333329E-2</v>
      </c>
      <c r="I6584" s="391">
        <v>0</v>
      </c>
      <c r="J6584" s="391">
        <v>0</v>
      </c>
      <c r="K6584" s="63" t="s">
        <v>104</v>
      </c>
      <c r="L6584" s="63" t="s">
        <v>41</v>
      </c>
      <c r="M6584" s="63" t="s">
        <v>243</v>
      </c>
      <c r="N6584" s="63" t="s">
        <v>83</v>
      </c>
      <c r="O6584" s="63" t="s">
        <v>105</v>
      </c>
      <c r="P6584" s="63" t="s">
        <v>46</v>
      </c>
      <c r="Q6584" s="63" t="s">
        <v>422</v>
      </c>
    </row>
    <row r="6585" spans="1:17">
      <c r="A6585" s="63" t="s">
        <v>104</v>
      </c>
      <c r="B6585" s="63" t="s">
        <v>13</v>
      </c>
      <c r="D6585" s="390">
        <v>45505</v>
      </c>
      <c r="E6585" s="63">
        <v>8</v>
      </c>
      <c r="F6585" s="63">
        <v>2024</v>
      </c>
      <c r="G6585" s="391">
        <v>0</v>
      </c>
      <c r="H6585" s="391">
        <v>8.3333333333333329E-2</v>
      </c>
      <c r="I6585" s="391">
        <v>0</v>
      </c>
      <c r="J6585" s="391">
        <v>0</v>
      </c>
      <c r="K6585" s="63" t="s">
        <v>104</v>
      </c>
      <c r="L6585" s="63" t="s">
        <v>41</v>
      </c>
      <c r="M6585" s="63" t="s">
        <v>243</v>
      </c>
      <c r="N6585" s="63" t="s">
        <v>83</v>
      </c>
      <c r="O6585" s="63" t="s">
        <v>105</v>
      </c>
      <c r="P6585" s="63" t="s">
        <v>46</v>
      </c>
      <c r="Q6585" s="63" t="s">
        <v>422</v>
      </c>
    </row>
    <row r="6586" spans="1:17">
      <c r="A6586" s="63" t="s">
        <v>104</v>
      </c>
      <c r="B6586" s="63" t="s">
        <v>13</v>
      </c>
      <c r="D6586" s="390">
        <v>45536</v>
      </c>
      <c r="E6586" s="63">
        <v>9</v>
      </c>
      <c r="F6586" s="63">
        <v>2024</v>
      </c>
      <c r="G6586" s="391">
        <v>0</v>
      </c>
      <c r="H6586" s="391">
        <v>8.3333333333333329E-2</v>
      </c>
      <c r="J6586" s="391">
        <v>0</v>
      </c>
      <c r="K6586" s="63" t="s">
        <v>104</v>
      </c>
      <c r="L6586" s="63" t="s">
        <v>41</v>
      </c>
      <c r="M6586" s="63" t="s">
        <v>243</v>
      </c>
      <c r="N6586" s="63" t="s">
        <v>83</v>
      </c>
      <c r="O6586" s="63" t="s">
        <v>105</v>
      </c>
      <c r="P6586" s="63" t="s">
        <v>46</v>
      </c>
      <c r="Q6586" s="63" t="s">
        <v>422</v>
      </c>
    </row>
    <row r="6587" spans="1:17">
      <c r="A6587" s="63" t="s">
        <v>104</v>
      </c>
      <c r="B6587" s="63" t="s">
        <v>13</v>
      </c>
      <c r="D6587" s="390">
        <v>45566</v>
      </c>
      <c r="E6587" s="63">
        <v>10</v>
      </c>
      <c r="F6587" s="63">
        <v>2024</v>
      </c>
      <c r="G6587" s="391">
        <v>0</v>
      </c>
      <c r="H6587" s="391">
        <v>9.9999999999999992E-2</v>
      </c>
      <c r="J6587" s="391">
        <v>0</v>
      </c>
      <c r="K6587" s="63" t="s">
        <v>104</v>
      </c>
      <c r="L6587" s="63" t="s">
        <v>41</v>
      </c>
      <c r="M6587" s="63" t="s">
        <v>243</v>
      </c>
      <c r="N6587" s="63" t="s">
        <v>83</v>
      </c>
      <c r="O6587" s="63" t="s">
        <v>105</v>
      </c>
      <c r="P6587" s="63" t="s">
        <v>46</v>
      </c>
      <c r="Q6587" s="63" t="s">
        <v>422</v>
      </c>
    </row>
    <row r="6588" spans="1:17">
      <c r="A6588" s="63" t="s">
        <v>104</v>
      </c>
      <c r="B6588" s="63" t="s">
        <v>13</v>
      </c>
      <c r="D6588" s="390">
        <v>45597</v>
      </c>
      <c r="E6588" s="63">
        <v>11</v>
      </c>
      <c r="F6588" s="63">
        <v>2024</v>
      </c>
      <c r="G6588" s="391">
        <v>0</v>
      </c>
      <c r="H6588" s="391">
        <v>9.9999999999999992E-2</v>
      </c>
      <c r="J6588" s="391">
        <v>0</v>
      </c>
      <c r="K6588" s="63" t="s">
        <v>104</v>
      </c>
      <c r="L6588" s="63" t="s">
        <v>41</v>
      </c>
      <c r="M6588" s="63" t="s">
        <v>243</v>
      </c>
      <c r="N6588" s="63" t="s">
        <v>83</v>
      </c>
      <c r="O6588" s="63" t="s">
        <v>105</v>
      </c>
      <c r="P6588" s="63" t="s">
        <v>46</v>
      </c>
      <c r="Q6588" s="63" t="s">
        <v>422</v>
      </c>
    </row>
    <row r="6589" spans="1:17">
      <c r="A6589" s="63" t="s">
        <v>104</v>
      </c>
      <c r="B6589" s="63" t="s">
        <v>13</v>
      </c>
      <c r="D6589" s="390">
        <v>45627</v>
      </c>
      <c r="E6589" s="63">
        <v>12</v>
      </c>
      <c r="F6589" s="63">
        <v>2024</v>
      </c>
      <c r="G6589" s="391">
        <v>0</v>
      </c>
      <c r="H6589" s="391">
        <v>9.9999999999999992E-2</v>
      </c>
      <c r="J6589" s="391">
        <v>0</v>
      </c>
      <c r="K6589" s="63" t="s">
        <v>104</v>
      </c>
      <c r="L6589" s="63" t="s">
        <v>41</v>
      </c>
      <c r="M6589" s="63" t="s">
        <v>243</v>
      </c>
      <c r="N6589" s="63" t="s">
        <v>83</v>
      </c>
      <c r="O6589" s="63" t="s">
        <v>105</v>
      </c>
      <c r="P6589" s="63" t="s">
        <v>46</v>
      </c>
      <c r="Q6589" s="63" t="s">
        <v>422</v>
      </c>
    </row>
    <row r="6590" spans="1:17">
      <c r="A6590" s="63" t="s">
        <v>104</v>
      </c>
      <c r="B6590" s="63" t="s">
        <v>14</v>
      </c>
      <c r="D6590" s="390">
        <v>45292</v>
      </c>
      <c r="E6590" s="63">
        <v>1</v>
      </c>
      <c r="F6590" s="63">
        <v>2024</v>
      </c>
      <c r="G6590" s="391">
        <v>0</v>
      </c>
      <c r="H6590" s="391">
        <v>3.4872367136281217E-2</v>
      </c>
      <c r="I6590" s="391">
        <v>0</v>
      </c>
      <c r="J6590" s="391">
        <v>0</v>
      </c>
      <c r="K6590" s="63" t="s">
        <v>104</v>
      </c>
      <c r="L6590" s="63" t="s">
        <v>41</v>
      </c>
      <c r="M6590" s="63" t="s">
        <v>243</v>
      </c>
      <c r="N6590" s="63" t="s">
        <v>83</v>
      </c>
      <c r="O6590" s="63" t="s">
        <v>105</v>
      </c>
      <c r="P6590" s="63" t="s">
        <v>46</v>
      </c>
      <c r="Q6590" s="63" t="s">
        <v>422</v>
      </c>
    </row>
    <row r="6591" spans="1:17">
      <c r="A6591" s="63" t="s">
        <v>104</v>
      </c>
      <c r="B6591" s="63" t="s">
        <v>14</v>
      </c>
      <c r="D6591" s="390">
        <v>45323</v>
      </c>
      <c r="E6591" s="63">
        <v>2</v>
      </c>
      <c r="F6591" s="63">
        <v>2024</v>
      </c>
      <c r="G6591" s="391">
        <v>0</v>
      </c>
      <c r="H6591" s="391">
        <v>8.2577765378713919E-2</v>
      </c>
      <c r="I6591" s="391">
        <v>0</v>
      </c>
      <c r="J6591" s="391">
        <v>0</v>
      </c>
      <c r="K6591" s="63" t="s">
        <v>104</v>
      </c>
      <c r="L6591" s="63" t="s">
        <v>41</v>
      </c>
      <c r="M6591" s="63" t="s">
        <v>243</v>
      </c>
      <c r="N6591" s="63" t="s">
        <v>83</v>
      </c>
      <c r="O6591" s="63" t="s">
        <v>105</v>
      </c>
      <c r="P6591" s="63" t="s">
        <v>46</v>
      </c>
      <c r="Q6591" s="63" t="s">
        <v>422</v>
      </c>
    </row>
    <row r="6592" spans="1:17">
      <c r="A6592" s="63" t="s">
        <v>104</v>
      </c>
      <c r="B6592" s="63" t="s">
        <v>14</v>
      </c>
      <c r="D6592" s="390">
        <v>45352</v>
      </c>
      <c r="E6592" s="63">
        <v>3</v>
      </c>
      <c r="F6592" s="63">
        <v>2024</v>
      </c>
      <c r="G6592" s="391">
        <v>0</v>
      </c>
      <c r="H6592" s="391">
        <v>8.2577765378713919E-2</v>
      </c>
      <c r="I6592" s="391">
        <v>0</v>
      </c>
      <c r="J6592" s="391">
        <v>0</v>
      </c>
      <c r="K6592" s="63" t="s">
        <v>104</v>
      </c>
      <c r="L6592" s="63" t="s">
        <v>41</v>
      </c>
      <c r="M6592" s="63" t="s">
        <v>243</v>
      </c>
      <c r="N6592" s="63" t="s">
        <v>83</v>
      </c>
      <c r="O6592" s="63" t="s">
        <v>105</v>
      </c>
      <c r="P6592" s="63" t="s">
        <v>46</v>
      </c>
      <c r="Q6592" s="63" t="s">
        <v>422</v>
      </c>
    </row>
    <row r="6593" spans="1:17">
      <c r="A6593" s="63" t="s">
        <v>104</v>
      </c>
      <c r="B6593" s="63" t="s">
        <v>14</v>
      </c>
      <c r="D6593" s="390">
        <v>45383</v>
      </c>
      <c r="E6593" s="63">
        <v>4</v>
      </c>
      <c r="F6593" s="63">
        <v>2024</v>
      </c>
      <c r="G6593" s="391">
        <v>0</v>
      </c>
      <c r="H6593" s="391">
        <v>8.3333333333333329E-2</v>
      </c>
      <c r="I6593" s="391">
        <v>0</v>
      </c>
      <c r="J6593" s="391">
        <v>0</v>
      </c>
      <c r="K6593" s="63" t="s">
        <v>104</v>
      </c>
      <c r="L6593" s="63" t="s">
        <v>41</v>
      </c>
      <c r="M6593" s="63" t="s">
        <v>243</v>
      </c>
      <c r="N6593" s="63" t="s">
        <v>83</v>
      </c>
      <c r="O6593" s="63" t="s">
        <v>105</v>
      </c>
      <c r="P6593" s="63" t="s">
        <v>46</v>
      </c>
      <c r="Q6593" s="63" t="s">
        <v>422</v>
      </c>
    </row>
    <row r="6594" spans="1:17">
      <c r="A6594" s="63" t="s">
        <v>104</v>
      </c>
      <c r="B6594" s="63" t="s">
        <v>14</v>
      </c>
      <c r="D6594" s="390">
        <v>45413</v>
      </c>
      <c r="E6594" s="63">
        <v>5</v>
      </c>
      <c r="F6594" s="63">
        <v>2024</v>
      </c>
      <c r="G6594" s="391">
        <v>0</v>
      </c>
      <c r="H6594" s="391">
        <v>8.3333333333333329E-2</v>
      </c>
      <c r="I6594" s="391">
        <v>0</v>
      </c>
      <c r="J6594" s="391">
        <v>0</v>
      </c>
      <c r="K6594" s="63" t="s">
        <v>104</v>
      </c>
      <c r="L6594" s="63" t="s">
        <v>41</v>
      </c>
      <c r="M6594" s="63" t="s">
        <v>243</v>
      </c>
      <c r="N6594" s="63" t="s">
        <v>83</v>
      </c>
      <c r="O6594" s="63" t="s">
        <v>105</v>
      </c>
      <c r="P6594" s="63" t="s">
        <v>46</v>
      </c>
      <c r="Q6594" s="63" t="s">
        <v>422</v>
      </c>
    </row>
    <row r="6595" spans="1:17">
      <c r="A6595" s="63" t="s">
        <v>104</v>
      </c>
      <c r="B6595" s="63" t="s">
        <v>14</v>
      </c>
      <c r="D6595" s="390">
        <v>45444</v>
      </c>
      <c r="E6595" s="63">
        <v>6</v>
      </c>
      <c r="F6595" s="63">
        <v>2024</v>
      </c>
      <c r="G6595" s="391">
        <v>0</v>
      </c>
      <c r="H6595" s="391">
        <v>8.3333333333333329E-2</v>
      </c>
      <c r="I6595" s="391">
        <v>0</v>
      </c>
      <c r="J6595" s="391">
        <v>0</v>
      </c>
      <c r="K6595" s="63" t="s">
        <v>104</v>
      </c>
      <c r="L6595" s="63" t="s">
        <v>41</v>
      </c>
      <c r="M6595" s="63" t="s">
        <v>243</v>
      </c>
      <c r="N6595" s="63" t="s">
        <v>83</v>
      </c>
      <c r="O6595" s="63" t="s">
        <v>105</v>
      </c>
      <c r="P6595" s="63" t="s">
        <v>46</v>
      </c>
      <c r="Q6595" s="63" t="s">
        <v>422</v>
      </c>
    </row>
    <row r="6596" spans="1:17">
      <c r="A6596" s="63" t="s">
        <v>104</v>
      </c>
      <c r="B6596" s="63" t="s">
        <v>14</v>
      </c>
      <c r="D6596" s="390">
        <v>45474</v>
      </c>
      <c r="E6596" s="63">
        <v>7</v>
      </c>
      <c r="F6596" s="63">
        <v>2024</v>
      </c>
      <c r="G6596" s="391">
        <v>0</v>
      </c>
      <c r="H6596" s="391">
        <v>8.3333333333333329E-2</v>
      </c>
      <c r="I6596" s="391">
        <v>0</v>
      </c>
      <c r="J6596" s="391">
        <v>0</v>
      </c>
      <c r="K6596" s="63" t="s">
        <v>104</v>
      </c>
      <c r="L6596" s="63" t="s">
        <v>41</v>
      </c>
      <c r="M6596" s="63" t="s">
        <v>243</v>
      </c>
      <c r="N6596" s="63" t="s">
        <v>83</v>
      </c>
      <c r="O6596" s="63" t="s">
        <v>105</v>
      </c>
      <c r="P6596" s="63" t="s">
        <v>46</v>
      </c>
      <c r="Q6596" s="63" t="s">
        <v>422</v>
      </c>
    </row>
    <row r="6597" spans="1:17">
      <c r="A6597" s="63" t="s">
        <v>104</v>
      </c>
      <c r="B6597" s="63" t="s">
        <v>14</v>
      </c>
      <c r="D6597" s="390">
        <v>45505</v>
      </c>
      <c r="E6597" s="63">
        <v>8</v>
      </c>
      <c r="F6597" s="63">
        <v>2024</v>
      </c>
      <c r="G6597" s="391">
        <v>0</v>
      </c>
      <c r="H6597" s="391">
        <v>8.3333333333333329E-2</v>
      </c>
      <c r="I6597" s="391">
        <v>0</v>
      </c>
      <c r="J6597" s="391">
        <v>0</v>
      </c>
      <c r="K6597" s="63" t="s">
        <v>104</v>
      </c>
      <c r="L6597" s="63" t="s">
        <v>41</v>
      </c>
      <c r="M6597" s="63" t="s">
        <v>243</v>
      </c>
      <c r="N6597" s="63" t="s">
        <v>83</v>
      </c>
      <c r="O6597" s="63" t="s">
        <v>105</v>
      </c>
      <c r="P6597" s="63" t="s">
        <v>46</v>
      </c>
      <c r="Q6597" s="63" t="s">
        <v>422</v>
      </c>
    </row>
    <row r="6598" spans="1:17">
      <c r="A6598" s="63" t="s">
        <v>104</v>
      </c>
      <c r="B6598" s="63" t="s">
        <v>14</v>
      </c>
      <c r="D6598" s="390">
        <v>45536</v>
      </c>
      <c r="E6598" s="63">
        <v>9</v>
      </c>
      <c r="F6598" s="63">
        <v>2024</v>
      </c>
      <c r="G6598" s="391">
        <v>0</v>
      </c>
      <c r="H6598" s="391">
        <v>8.3333333333333329E-2</v>
      </c>
      <c r="J6598" s="391">
        <v>0</v>
      </c>
      <c r="K6598" s="63" t="s">
        <v>104</v>
      </c>
      <c r="L6598" s="63" t="s">
        <v>41</v>
      </c>
      <c r="M6598" s="63" t="s">
        <v>243</v>
      </c>
      <c r="N6598" s="63" t="s">
        <v>83</v>
      </c>
      <c r="O6598" s="63" t="s">
        <v>105</v>
      </c>
      <c r="P6598" s="63" t="s">
        <v>46</v>
      </c>
      <c r="Q6598" s="63" t="s">
        <v>422</v>
      </c>
    </row>
    <row r="6599" spans="1:17">
      <c r="A6599" s="63" t="s">
        <v>104</v>
      </c>
      <c r="B6599" s="63" t="s">
        <v>14</v>
      </c>
      <c r="D6599" s="390">
        <v>45566</v>
      </c>
      <c r="E6599" s="63">
        <v>10</v>
      </c>
      <c r="F6599" s="63">
        <v>2024</v>
      </c>
      <c r="G6599" s="391">
        <v>0</v>
      </c>
      <c r="H6599" s="391">
        <v>9.9999999999999992E-2</v>
      </c>
      <c r="J6599" s="391">
        <v>0</v>
      </c>
      <c r="K6599" s="63" t="s">
        <v>104</v>
      </c>
      <c r="L6599" s="63" t="s">
        <v>41</v>
      </c>
      <c r="M6599" s="63" t="s">
        <v>243</v>
      </c>
      <c r="N6599" s="63" t="s">
        <v>83</v>
      </c>
      <c r="O6599" s="63" t="s">
        <v>105</v>
      </c>
      <c r="P6599" s="63" t="s">
        <v>46</v>
      </c>
      <c r="Q6599" s="63" t="s">
        <v>422</v>
      </c>
    </row>
    <row r="6600" spans="1:17">
      <c r="A6600" s="63" t="s">
        <v>104</v>
      </c>
      <c r="B6600" s="63" t="s">
        <v>14</v>
      </c>
      <c r="D6600" s="390">
        <v>45597</v>
      </c>
      <c r="E6600" s="63">
        <v>11</v>
      </c>
      <c r="F6600" s="63">
        <v>2024</v>
      </c>
      <c r="G6600" s="391">
        <v>0</v>
      </c>
      <c r="H6600" s="391">
        <v>9.9999999999999992E-2</v>
      </c>
      <c r="J6600" s="391">
        <v>0</v>
      </c>
      <c r="K6600" s="63" t="s">
        <v>104</v>
      </c>
      <c r="L6600" s="63" t="s">
        <v>41</v>
      </c>
      <c r="M6600" s="63" t="s">
        <v>243</v>
      </c>
      <c r="N6600" s="63" t="s">
        <v>83</v>
      </c>
      <c r="O6600" s="63" t="s">
        <v>105</v>
      </c>
      <c r="P6600" s="63" t="s">
        <v>46</v>
      </c>
      <c r="Q6600" s="63" t="s">
        <v>422</v>
      </c>
    </row>
    <row r="6601" spans="1:17">
      <c r="A6601" s="63" t="s">
        <v>104</v>
      </c>
      <c r="B6601" s="63" t="s">
        <v>14</v>
      </c>
      <c r="D6601" s="390">
        <v>45627</v>
      </c>
      <c r="E6601" s="63">
        <v>12</v>
      </c>
      <c r="F6601" s="63">
        <v>2024</v>
      </c>
      <c r="G6601" s="391">
        <v>0</v>
      </c>
      <c r="H6601" s="391">
        <v>9.9999999999999992E-2</v>
      </c>
      <c r="J6601" s="391">
        <v>0</v>
      </c>
      <c r="K6601" s="63" t="s">
        <v>104</v>
      </c>
      <c r="L6601" s="63" t="s">
        <v>41</v>
      </c>
      <c r="M6601" s="63" t="s">
        <v>243</v>
      </c>
      <c r="N6601" s="63" t="s">
        <v>83</v>
      </c>
      <c r="O6601" s="63" t="s">
        <v>105</v>
      </c>
      <c r="P6601" s="63" t="s">
        <v>46</v>
      </c>
      <c r="Q6601" s="63" t="s">
        <v>422</v>
      </c>
    </row>
    <row r="6602" spans="1:17">
      <c r="A6602" s="63" t="s">
        <v>108</v>
      </c>
      <c r="B6602" s="63" t="s">
        <v>138</v>
      </c>
      <c r="D6602" s="390">
        <v>45292</v>
      </c>
      <c r="E6602" s="63">
        <v>1</v>
      </c>
      <c r="F6602" s="63">
        <v>2024</v>
      </c>
      <c r="G6602" s="391">
        <v>1.62365</v>
      </c>
      <c r="H6602" s="391">
        <v>3.4872367136281217E-2</v>
      </c>
      <c r="I6602" s="391">
        <v>5.6620518900823001E-2</v>
      </c>
      <c r="J6602" s="391">
        <v>39.790399999999998</v>
      </c>
      <c r="K6602" s="63" t="s">
        <v>108</v>
      </c>
      <c r="L6602" s="63" t="s">
        <v>41</v>
      </c>
      <c r="M6602" s="63" t="s">
        <v>107</v>
      </c>
      <c r="N6602" s="63" t="s">
        <v>109</v>
      </c>
      <c r="O6602" s="63" t="s">
        <v>110</v>
      </c>
      <c r="P6602" s="63" t="s">
        <v>60</v>
      </c>
      <c r="Q6602" s="63" t="s">
        <v>425</v>
      </c>
    </row>
    <row r="6603" spans="1:17">
      <c r="A6603" s="63" t="s">
        <v>108</v>
      </c>
      <c r="B6603" s="63" t="s">
        <v>138</v>
      </c>
      <c r="D6603" s="390">
        <v>45323</v>
      </c>
      <c r="E6603" s="63">
        <v>2</v>
      </c>
      <c r="F6603" s="63">
        <v>2024</v>
      </c>
      <c r="G6603" s="391">
        <v>1.62365</v>
      </c>
      <c r="H6603" s="391">
        <v>8.2577765378713919E-2</v>
      </c>
      <c r="I6603" s="391">
        <v>0.13407738875714886</v>
      </c>
      <c r="J6603" s="391">
        <v>4.5</v>
      </c>
      <c r="K6603" s="63" t="s">
        <v>108</v>
      </c>
      <c r="L6603" s="63" t="s">
        <v>41</v>
      </c>
      <c r="M6603" s="63" t="s">
        <v>107</v>
      </c>
      <c r="N6603" s="63" t="s">
        <v>109</v>
      </c>
      <c r="O6603" s="63" t="s">
        <v>110</v>
      </c>
      <c r="P6603" s="63" t="s">
        <v>60</v>
      </c>
      <c r="Q6603" s="63" t="s">
        <v>425</v>
      </c>
    </row>
    <row r="6604" spans="1:17">
      <c r="A6604" s="63" t="s">
        <v>108</v>
      </c>
      <c r="B6604" s="63" t="s">
        <v>138</v>
      </c>
      <c r="D6604" s="390">
        <v>45352</v>
      </c>
      <c r="E6604" s="63">
        <v>3</v>
      </c>
      <c r="F6604" s="63">
        <v>2024</v>
      </c>
      <c r="G6604" s="391">
        <v>1.62365</v>
      </c>
      <c r="H6604" s="391">
        <v>8.2577765378713919E-2</v>
      </c>
      <c r="I6604" s="391">
        <v>0.13407738875714886</v>
      </c>
      <c r="J6604" s="391">
        <v>0</v>
      </c>
      <c r="K6604" s="63" t="s">
        <v>108</v>
      </c>
      <c r="L6604" s="63" t="s">
        <v>41</v>
      </c>
      <c r="M6604" s="63" t="s">
        <v>107</v>
      </c>
      <c r="N6604" s="63" t="s">
        <v>109</v>
      </c>
      <c r="O6604" s="63" t="s">
        <v>110</v>
      </c>
      <c r="P6604" s="63" t="s">
        <v>60</v>
      </c>
      <c r="Q6604" s="63" t="s">
        <v>425</v>
      </c>
    </row>
    <row r="6605" spans="1:17">
      <c r="A6605" s="63" t="s">
        <v>108</v>
      </c>
      <c r="B6605" s="63" t="s">
        <v>138</v>
      </c>
      <c r="D6605" s="390">
        <v>45383</v>
      </c>
      <c r="E6605" s="63">
        <v>4</v>
      </c>
      <c r="F6605" s="63">
        <v>2024</v>
      </c>
      <c r="G6605" s="391">
        <v>1.62365</v>
      </c>
      <c r="H6605" s="391">
        <v>8.3333333333333329E-2</v>
      </c>
      <c r="I6605" s="391">
        <v>0.13530416666666667</v>
      </c>
      <c r="J6605" s="391">
        <v>0</v>
      </c>
      <c r="K6605" s="63" t="s">
        <v>108</v>
      </c>
      <c r="L6605" s="63" t="s">
        <v>41</v>
      </c>
      <c r="M6605" s="63" t="s">
        <v>107</v>
      </c>
      <c r="N6605" s="63" t="s">
        <v>109</v>
      </c>
      <c r="O6605" s="63" t="s">
        <v>110</v>
      </c>
      <c r="P6605" s="63" t="s">
        <v>60</v>
      </c>
      <c r="Q6605" s="63" t="s">
        <v>425</v>
      </c>
    </row>
    <row r="6606" spans="1:17">
      <c r="A6606" s="63" t="s">
        <v>108</v>
      </c>
      <c r="B6606" s="63" t="s">
        <v>138</v>
      </c>
      <c r="D6606" s="390">
        <v>45413</v>
      </c>
      <c r="E6606" s="63">
        <v>5</v>
      </c>
      <c r="F6606" s="63">
        <v>2024</v>
      </c>
      <c r="G6606" s="391">
        <v>1.62365</v>
      </c>
      <c r="H6606" s="391">
        <v>8.3333333333333329E-2</v>
      </c>
      <c r="I6606" s="391">
        <v>0.13530416666666667</v>
      </c>
      <c r="J6606" s="391">
        <v>3.6039202693709425</v>
      </c>
      <c r="K6606" s="63" t="s">
        <v>108</v>
      </c>
      <c r="L6606" s="63" t="s">
        <v>41</v>
      </c>
      <c r="M6606" s="63" t="s">
        <v>107</v>
      </c>
      <c r="N6606" s="63" t="s">
        <v>109</v>
      </c>
      <c r="O6606" s="63" t="s">
        <v>110</v>
      </c>
      <c r="P6606" s="63" t="s">
        <v>60</v>
      </c>
      <c r="Q6606" s="63" t="s">
        <v>425</v>
      </c>
    </row>
    <row r="6607" spans="1:17">
      <c r="A6607" s="63" t="s">
        <v>108</v>
      </c>
      <c r="B6607" s="63" t="s">
        <v>138</v>
      </c>
      <c r="D6607" s="390">
        <v>45444</v>
      </c>
      <c r="E6607" s="63">
        <v>6</v>
      </c>
      <c r="F6607" s="63">
        <v>2024</v>
      </c>
      <c r="G6607" s="391">
        <v>1.62365</v>
      </c>
      <c r="H6607" s="391">
        <v>8.3333333333333329E-2</v>
      </c>
      <c r="I6607" s="391">
        <v>0.13530416666666667</v>
      </c>
      <c r="J6607" s="391">
        <v>0</v>
      </c>
      <c r="K6607" s="63" t="s">
        <v>108</v>
      </c>
      <c r="L6607" s="63" t="s">
        <v>41</v>
      </c>
      <c r="M6607" s="63" t="s">
        <v>107</v>
      </c>
      <c r="N6607" s="63" t="s">
        <v>109</v>
      </c>
      <c r="O6607" s="63" t="s">
        <v>110</v>
      </c>
      <c r="P6607" s="63" t="s">
        <v>60</v>
      </c>
      <c r="Q6607" s="63" t="s">
        <v>425</v>
      </c>
    </row>
    <row r="6608" spans="1:17">
      <c r="A6608" s="63" t="s">
        <v>108</v>
      </c>
      <c r="B6608" s="63" t="s">
        <v>138</v>
      </c>
      <c r="D6608" s="390">
        <v>45474</v>
      </c>
      <c r="E6608" s="63">
        <v>7</v>
      </c>
      <c r="F6608" s="63">
        <v>2024</v>
      </c>
      <c r="G6608" s="391">
        <v>1.62365</v>
      </c>
      <c r="H6608" s="391">
        <v>8.3333333333333329E-2</v>
      </c>
      <c r="I6608" s="391">
        <v>0.13530416666666667</v>
      </c>
      <c r="J6608" s="391">
        <v>10.453475860000001</v>
      </c>
      <c r="K6608" s="63" t="s">
        <v>108</v>
      </c>
      <c r="L6608" s="63" t="s">
        <v>41</v>
      </c>
      <c r="M6608" s="63" t="s">
        <v>107</v>
      </c>
      <c r="N6608" s="63" t="s">
        <v>109</v>
      </c>
      <c r="O6608" s="63" t="s">
        <v>110</v>
      </c>
      <c r="P6608" s="63" t="s">
        <v>60</v>
      </c>
      <c r="Q6608" s="63" t="s">
        <v>425</v>
      </c>
    </row>
    <row r="6609" spans="1:17">
      <c r="A6609" s="63" t="s">
        <v>108</v>
      </c>
      <c r="B6609" s="63" t="s">
        <v>138</v>
      </c>
      <c r="D6609" s="390">
        <v>45505</v>
      </c>
      <c r="E6609" s="63">
        <v>8</v>
      </c>
      <c r="F6609" s="63">
        <v>2024</v>
      </c>
      <c r="G6609" s="391">
        <v>1.62365</v>
      </c>
      <c r="H6609" s="391">
        <v>8.3333333333333329E-2</v>
      </c>
      <c r="I6609" s="391">
        <v>0.13530416666666667</v>
      </c>
      <c r="J6609" s="391">
        <v>0</v>
      </c>
      <c r="K6609" s="63" t="s">
        <v>108</v>
      </c>
      <c r="L6609" s="63" t="s">
        <v>41</v>
      </c>
      <c r="M6609" s="63" t="s">
        <v>107</v>
      </c>
      <c r="N6609" s="63" t="s">
        <v>109</v>
      </c>
      <c r="O6609" s="63" t="s">
        <v>110</v>
      </c>
      <c r="P6609" s="63" t="s">
        <v>60</v>
      </c>
      <c r="Q6609" s="63" t="s">
        <v>425</v>
      </c>
    </row>
    <row r="6610" spans="1:17">
      <c r="A6610" s="63" t="s">
        <v>108</v>
      </c>
      <c r="B6610" s="63" t="s">
        <v>138</v>
      </c>
      <c r="D6610" s="390">
        <v>45536</v>
      </c>
      <c r="E6610" s="63">
        <v>9</v>
      </c>
      <c r="F6610" s="63">
        <v>2024</v>
      </c>
      <c r="G6610" s="391">
        <v>1.62365</v>
      </c>
      <c r="H6610" s="391">
        <v>8.3333333333333329E-2</v>
      </c>
      <c r="J6610" s="391">
        <v>0</v>
      </c>
      <c r="K6610" s="63" t="s">
        <v>108</v>
      </c>
      <c r="L6610" s="63" t="s">
        <v>41</v>
      </c>
      <c r="M6610" s="63" t="s">
        <v>107</v>
      </c>
      <c r="N6610" s="63" t="s">
        <v>109</v>
      </c>
      <c r="O6610" s="63" t="s">
        <v>110</v>
      </c>
      <c r="P6610" s="63" t="s">
        <v>60</v>
      </c>
      <c r="Q6610" s="63" t="s">
        <v>425</v>
      </c>
    </row>
    <row r="6611" spans="1:17">
      <c r="A6611" s="63" t="s">
        <v>108</v>
      </c>
      <c r="B6611" s="63" t="s">
        <v>138</v>
      </c>
      <c r="D6611" s="390">
        <v>45566</v>
      </c>
      <c r="E6611" s="63">
        <v>10</v>
      </c>
      <c r="F6611" s="63">
        <v>2024</v>
      </c>
      <c r="G6611" s="391">
        <v>1.62365</v>
      </c>
      <c r="H6611" s="391">
        <v>9.9999999999999992E-2</v>
      </c>
      <c r="J6611" s="391">
        <v>0</v>
      </c>
      <c r="K6611" s="63" t="s">
        <v>108</v>
      </c>
      <c r="L6611" s="63" t="s">
        <v>41</v>
      </c>
      <c r="M6611" s="63" t="s">
        <v>107</v>
      </c>
      <c r="N6611" s="63" t="s">
        <v>109</v>
      </c>
      <c r="O6611" s="63" t="s">
        <v>110</v>
      </c>
      <c r="P6611" s="63" t="s">
        <v>60</v>
      </c>
      <c r="Q6611" s="63" t="s">
        <v>425</v>
      </c>
    </row>
    <row r="6612" spans="1:17">
      <c r="A6612" s="63" t="s">
        <v>108</v>
      </c>
      <c r="B6612" s="63" t="s">
        <v>138</v>
      </c>
      <c r="D6612" s="390">
        <v>45597</v>
      </c>
      <c r="E6612" s="63">
        <v>11</v>
      </c>
      <c r="F6612" s="63">
        <v>2024</v>
      </c>
      <c r="G6612" s="391">
        <v>1.62365</v>
      </c>
      <c r="H6612" s="391">
        <v>9.9999999999999992E-2</v>
      </c>
      <c r="J6612" s="391">
        <v>0</v>
      </c>
      <c r="K6612" s="63" t="s">
        <v>108</v>
      </c>
      <c r="L6612" s="63" t="s">
        <v>41</v>
      </c>
      <c r="M6612" s="63" t="s">
        <v>107</v>
      </c>
      <c r="N6612" s="63" t="s">
        <v>109</v>
      </c>
      <c r="O6612" s="63" t="s">
        <v>110</v>
      </c>
      <c r="P6612" s="63" t="s">
        <v>60</v>
      </c>
      <c r="Q6612" s="63" t="s">
        <v>425</v>
      </c>
    </row>
    <row r="6613" spans="1:17">
      <c r="A6613" s="63" t="s">
        <v>108</v>
      </c>
      <c r="B6613" s="63" t="s">
        <v>138</v>
      </c>
      <c r="D6613" s="390">
        <v>45627</v>
      </c>
      <c r="E6613" s="63">
        <v>12</v>
      </c>
      <c r="F6613" s="63">
        <v>2024</v>
      </c>
      <c r="G6613" s="391">
        <v>1.62365</v>
      </c>
      <c r="H6613" s="391">
        <v>9.9999999999999992E-2</v>
      </c>
      <c r="J6613" s="391">
        <v>0</v>
      </c>
      <c r="K6613" s="63" t="s">
        <v>108</v>
      </c>
      <c r="L6613" s="63" t="s">
        <v>41</v>
      </c>
      <c r="M6613" s="63" t="s">
        <v>107</v>
      </c>
      <c r="N6613" s="63" t="s">
        <v>109</v>
      </c>
      <c r="O6613" s="63" t="s">
        <v>110</v>
      </c>
      <c r="P6613" s="63" t="s">
        <v>60</v>
      </c>
      <c r="Q6613" s="63" t="s">
        <v>425</v>
      </c>
    </row>
    <row r="6614" spans="1:17">
      <c r="A6614" s="63" t="s">
        <v>108</v>
      </c>
      <c r="B6614" s="63" t="s">
        <v>139</v>
      </c>
      <c r="D6614" s="390">
        <v>45292</v>
      </c>
      <c r="E6614" s="63">
        <v>1</v>
      </c>
      <c r="F6614" s="63">
        <v>2024</v>
      </c>
      <c r="G6614" s="391">
        <v>336.99081630000001</v>
      </c>
      <c r="H6614" s="391">
        <v>3.4872367136281217E-2</v>
      </c>
      <c r="I6614" s="391">
        <v>11.751667467568701</v>
      </c>
      <c r="J6614" s="391">
        <v>0.7115685266666667</v>
      </c>
      <c r="K6614" s="63" t="s">
        <v>108</v>
      </c>
      <c r="L6614" s="63" t="s">
        <v>41</v>
      </c>
      <c r="M6614" s="63" t="s">
        <v>107</v>
      </c>
      <c r="N6614" s="63" t="s">
        <v>109</v>
      </c>
      <c r="O6614" s="63" t="s">
        <v>110</v>
      </c>
      <c r="P6614" s="63" t="s">
        <v>60</v>
      </c>
      <c r="Q6614" s="63" t="s">
        <v>425</v>
      </c>
    </row>
    <row r="6615" spans="1:17">
      <c r="A6615" s="63" t="s">
        <v>108</v>
      </c>
      <c r="B6615" s="63" t="s">
        <v>139</v>
      </c>
      <c r="D6615" s="390">
        <v>45323</v>
      </c>
      <c r="E6615" s="63">
        <v>2</v>
      </c>
      <c r="F6615" s="63">
        <v>2024</v>
      </c>
      <c r="G6615" s="391">
        <v>336.99081630000001</v>
      </c>
      <c r="H6615" s="391">
        <v>8.2577765378713919E-2</v>
      </c>
      <c r="I6615" s="391">
        <v>27.827948563202682</v>
      </c>
      <c r="J6615" s="391">
        <v>2.4216890000000002</v>
      </c>
      <c r="K6615" s="63" t="s">
        <v>108</v>
      </c>
      <c r="L6615" s="63" t="s">
        <v>41</v>
      </c>
      <c r="M6615" s="63" t="s">
        <v>107</v>
      </c>
      <c r="N6615" s="63" t="s">
        <v>109</v>
      </c>
      <c r="O6615" s="63" t="s">
        <v>110</v>
      </c>
      <c r="P6615" s="63" t="s">
        <v>60</v>
      </c>
      <c r="Q6615" s="63" t="s">
        <v>425</v>
      </c>
    </row>
    <row r="6616" spans="1:17">
      <c r="A6616" s="63" t="s">
        <v>108</v>
      </c>
      <c r="B6616" s="63" t="s">
        <v>139</v>
      </c>
      <c r="D6616" s="390">
        <v>45352</v>
      </c>
      <c r="E6616" s="63">
        <v>3</v>
      </c>
      <c r="F6616" s="63">
        <v>2024</v>
      </c>
      <c r="G6616" s="391">
        <v>336.99081630000001</v>
      </c>
      <c r="H6616" s="391">
        <v>8.2577765378713919E-2</v>
      </c>
      <c r="I6616" s="391">
        <v>27.827948563202682</v>
      </c>
      <c r="J6616" s="391">
        <v>0.42368852666666673</v>
      </c>
      <c r="K6616" s="63" t="s">
        <v>108</v>
      </c>
      <c r="L6616" s="63" t="s">
        <v>41</v>
      </c>
      <c r="M6616" s="63" t="s">
        <v>107</v>
      </c>
      <c r="N6616" s="63" t="s">
        <v>109</v>
      </c>
      <c r="O6616" s="63" t="s">
        <v>110</v>
      </c>
      <c r="P6616" s="63" t="s">
        <v>60</v>
      </c>
      <c r="Q6616" s="63" t="s">
        <v>425</v>
      </c>
    </row>
    <row r="6617" spans="1:17">
      <c r="A6617" s="63" t="s">
        <v>108</v>
      </c>
      <c r="B6617" s="63" t="s">
        <v>139</v>
      </c>
      <c r="D6617" s="390">
        <v>45383</v>
      </c>
      <c r="E6617" s="63">
        <v>4</v>
      </c>
      <c r="F6617" s="63">
        <v>2024</v>
      </c>
      <c r="G6617" s="391">
        <v>336.99081630000001</v>
      </c>
      <c r="H6617" s="391">
        <v>8.3333333333333329E-2</v>
      </c>
      <c r="I6617" s="391">
        <v>28.082568025</v>
      </c>
      <c r="J6617" s="391">
        <v>0.46809052666666673</v>
      </c>
      <c r="K6617" s="63" t="s">
        <v>108</v>
      </c>
      <c r="L6617" s="63" t="s">
        <v>41</v>
      </c>
      <c r="M6617" s="63" t="s">
        <v>107</v>
      </c>
      <c r="N6617" s="63" t="s">
        <v>109</v>
      </c>
      <c r="O6617" s="63" t="s">
        <v>110</v>
      </c>
      <c r="P6617" s="63" t="s">
        <v>60</v>
      </c>
      <c r="Q6617" s="63" t="s">
        <v>425</v>
      </c>
    </row>
    <row r="6618" spans="1:17">
      <c r="A6618" s="63" t="s">
        <v>108</v>
      </c>
      <c r="B6618" s="63" t="s">
        <v>139</v>
      </c>
      <c r="D6618" s="390">
        <v>45413</v>
      </c>
      <c r="E6618" s="63">
        <v>5</v>
      </c>
      <c r="F6618" s="63">
        <v>2024</v>
      </c>
      <c r="G6618" s="391">
        <v>336.99081630000001</v>
      </c>
      <c r="H6618" s="391">
        <v>8.3333333333333329E-2</v>
      </c>
      <c r="I6618" s="391">
        <v>28.082568025</v>
      </c>
      <c r="J6618" s="391">
        <v>0.42368852666666673</v>
      </c>
      <c r="K6618" s="63" t="s">
        <v>108</v>
      </c>
      <c r="L6618" s="63" t="s">
        <v>41</v>
      </c>
      <c r="M6618" s="63" t="s">
        <v>107</v>
      </c>
      <c r="N6618" s="63" t="s">
        <v>109</v>
      </c>
      <c r="O6618" s="63" t="s">
        <v>110</v>
      </c>
      <c r="P6618" s="63" t="s">
        <v>60</v>
      </c>
      <c r="Q6618" s="63" t="s">
        <v>425</v>
      </c>
    </row>
    <row r="6619" spans="1:17">
      <c r="A6619" s="63" t="s">
        <v>108</v>
      </c>
      <c r="B6619" s="63" t="s">
        <v>139</v>
      </c>
      <c r="D6619" s="390">
        <v>45444</v>
      </c>
      <c r="E6619" s="63">
        <v>6</v>
      </c>
      <c r="F6619" s="63">
        <v>2024</v>
      </c>
      <c r="G6619" s="391">
        <v>336.99081630000001</v>
      </c>
      <c r="H6619" s="391">
        <v>8.3333333333333329E-2</v>
      </c>
      <c r="I6619" s="391">
        <v>28.082568025</v>
      </c>
      <c r="J6619" s="391">
        <v>0.42368852666666673</v>
      </c>
      <c r="K6619" s="63" t="s">
        <v>108</v>
      </c>
      <c r="L6619" s="63" t="s">
        <v>41</v>
      </c>
      <c r="M6619" s="63" t="s">
        <v>107</v>
      </c>
      <c r="N6619" s="63" t="s">
        <v>109</v>
      </c>
      <c r="O6619" s="63" t="s">
        <v>110</v>
      </c>
      <c r="P6619" s="63" t="s">
        <v>60</v>
      </c>
      <c r="Q6619" s="63" t="s">
        <v>425</v>
      </c>
    </row>
    <row r="6620" spans="1:17">
      <c r="A6620" s="63" t="s">
        <v>108</v>
      </c>
      <c r="B6620" s="63" t="s">
        <v>139</v>
      </c>
      <c r="D6620" s="390">
        <v>45474</v>
      </c>
      <c r="E6620" s="63">
        <v>7</v>
      </c>
      <c r="F6620" s="63">
        <v>2024</v>
      </c>
      <c r="G6620" s="391">
        <v>336.99081630000001</v>
      </c>
      <c r="H6620" s="391">
        <v>8.3333333333333329E-2</v>
      </c>
      <c r="I6620" s="391">
        <v>28.082568025</v>
      </c>
      <c r="J6620" s="391">
        <v>30.411380860000001</v>
      </c>
      <c r="K6620" s="63" t="s">
        <v>108</v>
      </c>
      <c r="L6620" s="63" t="s">
        <v>41</v>
      </c>
      <c r="M6620" s="63" t="s">
        <v>107</v>
      </c>
      <c r="N6620" s="63" t="s">
        <v>109</v>
      </c>
      <c r="O6620" s="63" t="s">
        <v>110</v>
      </c>
      <c r="P6620" s="63" t="s">
        <v>60</v>
      </c>
      <c r="Q6620" s="63" t="s">
        <v>425</v>
      </c>
    </row>
    <row r="6621" spans="1:17">
      <c r="A6621" s="63" t="s">
        <v>108</v>
      </c>
      <c r="B6621" s="63" t="s">
        <v>139</v>
      </c>
      <c r="D6621" s="390">
        <v>45505</v>
      </c>
      <c r="E6621" s="63">
        <v>8</v>
      </c>
      <c r="F6621" s="63">
        <v>2024</v>
      </c>
      <c r="G6621" s="391">
        <v>336.99081630000001</v>
      </c>
      <c r="H6621" s="391">
        <v>8.3333333333333329E-2</v>
      </c>
      <c r="I6621" s="391">
        <v>28.082568025</v>
      </c>
      <c r="J6621" s="391">
        <v>0.55842000000000003</v>
      </c>
      <c r="K6621" s="63" t="s">
        <v>108</v>
      </c>
      <c r="L6621" s="63" t="s">
        <v>41</v>
      </c>
      <c r="M6621" s="63" t="s">
        <v>107</v>
      </c>
      <c r="N6621" s="63" t="s">
        <v>109</v>
      </c>
      <c r="O6621" s="63" t="s">
        <v>110</v>
      </c>
      <c r="P6621" s="63" t="s">
        <v>60</v>
      </c>
      <c r="Q6621" s="63" t="s">
        <v>425</v>
      </c>
    </row>
    <row r="6622" spans="1:17">
      <c r="A6622" s="63" t="s">
        <v>108</v>
      </c>
      <c r="B6622" s="63" t="s">
        <v>139</v>
      </c>
      <c r="D6622" s="390">
        <v>45536</v>
      </c>
      <c r="E6622" s="63">
        <v>9</v>
      </c>
      <c r="F6622" s="63">
        <v>2024</v>
      </c>
      <c r="G6622" s="391">
        <v>336.99081630000001</v>
      </c>
      <c r="H6622" s="391">
        <v>8.3333333333333329E-2</v>
      </c>
      <c r="J6622" s="391">
        <v>0.18614</v>
      </c>
      <c r="K6622" s="63" t="s">
        <v>108</v>
      </c>
      <c r="L6622" s="63" t="s">
        <v>41</v>
      </c>
      <c r="M6622" s="63" t="s">
        <v>107</v>
      </c>
      <c r="N6622" s="63" t="s">
        <v>109</v>
      </c>
      <c r="O6622" s="63" t="s">
        <v>110</v>
      </c>
      <c r="P6622" s="63" t="s">
        <v>60</v>
      </c>
      <c r="Q6622" s="63" t="s">
        <v>425</v>
      </c>
    </row>
    <row r="6623" spans="1:17">
      <c r="A6623" s="63" t="s">
        <v>108</v>
      </c>
      <c r="B6623" s="63" t="s">
        <v>139</v>
      </c>
      <c r="D6623" s="390">
        <v>45566</v>
      </c>
      <c r="E6623" s="63">
        <v>10</v>
      </c>
      <c r="F6623" s="63">
        <v>2024</v>
      </c>
      <c r="G6623" s="391">
        <v>336.99081630000001</v>
      </c>
      <c r="H6623" s="391">
        <v>9.9999999999999992E-2</v>
      </c>
      <c r="J6623" s="391">
        <v>0.37228</v>
      </c>
      <c r="K6623" s="63" t="s">
        <v>108</v>
      </c>
      <c r="L6623" s="63" t="s">
        <v>41</v>
      </c>
      <c r="M6623" s="63" t="s">
        <v>107</v>
      </c>
      <c r="N6623" s="63" t="s">
        <v>109</v>
      </c>
      <c r="O6623" s="63" t="s">
        <v>110</v>
      </c>
      <c r="P6623" s="63" t="s">
        <v>60</v>
      </c>
      <c r="Q6623" s="63" t="s">
        <v>425</v>
      </c>
    </row>
    <row r="6624" spans="1:17">
      <c r="A6624" s="63" t="s">
        <v>108</v>
      </c>
      <c r="B6624" s="63" t="s">
        <v>139</v>
      </c>
      <c r="D6624" s="390">
        <v>45597</v>
      </c>
      <c r="E6624" s="63">
        <v>11</v>
      </c>
      <c r="F6624" s="63">
        <v>2024</v>
      </c>
      <c r="G6624" s="391">
        <v>336.99081630000001</v>
      </c>
      <c r="H6624" s="391">
        <v>9.9999999999999992E-2</v>
      </c>
      <c r="J6624" s="391">
        <v>0</v>
      </c>
      <c r="K6624" s="63" t="s">
        <v>108</v>
      </c>
      <c r="L6624" s="63" t="s">
        <v>41</v>
      </c>
      <c r="M6624" s="63" t="s">
        <v>107</v>
      </c>
      <c r="N6624" s="63" t="s">
        <v>109</v>
      </c>
      <c r="O6624" s="63" t="s">
        <v>110</v>
      </c>
      <c r="P6624" s="63" t="s">
        <v>60</v>
      </c>
      <c r="Q6624" s="63" t="s">
        <v>425</v>
      </c>
    </row>
    <row r="6625" spans="1:17">
      <c r="A6625" s="63" t="s">
        <v>108</v>
      </c>
      <c r="B6625" s="63" t="s">
        <v>139</v>
      </c>
      <c r="D6625" s="390">
        <v>45627</v>
      </c>
      <c r="E6625" s="63">
        <v>12</v>
      </c>
      <c r="F6625" s="63">
        <v>2024</v>
      </c>
      <c r="G6625" s="391">
        <v>336.99081630000001</v>
      </c>
      <c r="H6625" s="391">
        <v>9.9999999999999992E-2</v>
      </c>
      <c r="J6625" s="391">
        <v>0</v>
      </c>
      <c r="K6625" s="63" t="s">
        <v>108</v>
      </c>
      <c r="L6625" s="63" t="s">
        <v>41</v>
      </c>
      <c r="M6625" s="63" t="s">
        <v>107</v>
      </c>
      <c r="N6625" s="63" t="s">
        <v>109</v>
      </c>
      <c r="O6625" s="63" t="s">
        <v>110</v>
      </c>
      <c r="P6625" s="63" t="s">
        <v>60</v>
      </c>
      <c r="Q6625" s="63" t="s">
        <v>425</v>
      </c>
    </row>
    <row r="6626" spans="1:17">
      <c r="A6626" s="63" t="s">
        <v>108</v>
      </c>
      <c r="B6626" s="63" t="s">
        <v>140</v>
      </c>
      <c r="D6626" s="390">
        <v>45292</v>
      </c>
      <c r="E6626" s="63">
        <v>1</v>
      </c>
      <c r="F6626" s="63">
        <v>2024</v>
      </c>
      <c r="G6626" s="391">
        <v>22.345980000000001</v>
      </c>
      <c r="H6626" s="391">
        <v>3.4872367136281217E-2</v>
      </c>
      <c r="I6626" s="391">
        <v>0.77925721857999741</v>
      </c>
      <c r="J6626" s="391">
        <v>0</v>
      </c>
      <c r="K6626" s="63" t="s">
        <v>108</v>
      </c>
      <c r="L6626" s="63" t="s">
        <v>41</v>
      </c>
      <c r="M6626" s="63" t="s">
        <v>107</v>
      </c>
      <c r="N6626" s="63" t="s">
        <v>109</v>
      </c>
      <c r="O6626" s="63" t="s">
        <v>110</v>
      </c>
      <c r="P6626" s="63" t="s">
        <v>60</v>
      </c>
      <c r="Q6626" s="63" t="s">
        <v>425</v>
      </c>
    </row>
    <row r="6627" spans="1:17">
      <c r="A6627" s="63" t="s">
        <v>108</v>
      </c>
      <c r="B6627" s="63" t="s">
        <v>140</v>
      </c>
      <c r="D6627" s="390">
        <v>45323</v>
      </c>
      <c r="E6627" s="63">
        <v>2</v>
      </c>
      <c r="F6627" s="63">
        <v>2024</v>
      </c>
      <c r="G6627" s="391">
        <v>22.345980000000001</v>
      </c>
      <c r="H6627" s="391">
        <v>8.2577765378713919E-2</v>
      </c>
      <c r="I6627" s="391">
        <v>1.8452810935974338</v>
      </c>
      <c r="J6627" s="391">
        <v>0</v>
      </c>
      <c r="K6627" s="63" t="s">
        <v>108</v>
      </c>
      <c r="L6627" s="63" t="s">
        <v>41</v>
      </c>
      <c r="M6627" s="63" t="s">
        <v>107</v>
      </c>
      <c r="N6627" s="63" t="s">
        <v>109</v>
      </c>
      <c r="O6627" s="63" t="s">
        <v>110</v>
      </c>
      <c r="P6627" s="63" t="s">
        <v>60</v>
      </c>
      <c r="Q6627" s="63" t="s">
        <v>425</v>
      </c>
    </row>
    <row r="6628" spans="1:17">
      <c r="A6628" s="63" t="s">
        <v>108</v>
      </c>
      <c r="B6628" s="63" t="s">
        <v>140</v>
      </c>
      <c r="D6628" s="390">
        <v>45352</v>
      </c>
      <c r="E6628" s="63">
        <v>3</v>
      </c>
      <c r="F6628" s="63">
        <v>2024</v>
      </c>
      <c r="G6628" s="391">
        <v>22.345980000000001</v>
      </c>
      <c r="H6628" s="391">
        <v>8.2577765378713919E-2</v>
      </c>
      <c r="I6628" s="391">
        <v>1.8452810935974338</v>
      </c>
      <c r="J6628" s="391">
        <v>0</v>
      </c>
      <c r="K6628" s="63" t="s">
        <v>108</v>
      </c>
      <c r="L6628" s="63" t="s">
        <v>41</v>
      </c>
      <c r="M6628" s="63" t="s">
        <v>107</v>
      </c>
      <c r="N6628" s="63" t="s">
        <v>109</v>
      </c>
      <c r="O6628" s="63" t="s">
        <v>110</v>
      </c>
      <c r="P6628" s="63" t="s">
        <v>60</v>
      </c>
      <c r="Q6628" s="63" t="s">
        <v>425</v>
      </c>
    </row>
    <row r="6629" spans="1:17">
      <c r="A6629" s="63" t="s">
        <v>108</v>
      </c>
      <c r="B6629" s="63" t="s">
        <v>140</v>
      </c>
      <c r="D6629" s="390">
        <v>45383</v>
      </c>
      <c r="E6629" s="63">
        <v>4</v>
      </c>
      <c r="F6629" s="63">
        <v>2024</v>
      </c>
      <c r="G6629" s="391">
        <v>22.345980000000001</v>
      </c>
      <c r="H6629" s="391">
        <v>8.3333333333333329E-2</v>
      </c>
      <c r="I6629" s="391">
        <v>1.8621650000000001</v>
      </c>
      <c r="J6629" s="391">
        <v>0</v>
      </c>
      <c r="K6629" s="63" t="s">
        <v>108</v>
      </c>
      <c r="L6629" s="63" t="s">
        <v>41</v>
      </c>
      <c r="M6629" s="63" t="s">
        <v>107</v>
      </c>
      <c r="N6629" s="63" t="s">
        <v>109</v>
      </c>
      <c r="O6629" s="63" t="s">
        <v>110</v>
      </c>
      <c r="P6629" s="63" t="s">
        <v>60</v>
      </c>
      <c r="Q6629" s="63" t="s">
        <v>425</v>
      </c>
    </row>
    <row r="6630" spans="1:17">
      <c r="A6630" s="63" t="s">
        <v>108</v>
      </c>
      <c r="B6630" s="63" t="s">
        <v>140</v>
      </c>
      <c r="D6630" s="390">
        <v>45413</v>
      </c>
      <c r="E6630" s="63">
        <v>5</v>
      </c>
      <c r="F6630" s="63">
        <v>2024</v>
      </c>
      <c r="G6630" s="391">
        <v>22.345980000000001</v>
      </c>
      <c r="H6630" s="391">
        <v>8.3333333333333329E-2</v>
      </c>
      <c r="I6630" s="391">
        <v>1.8621650000000001</v>
      </c>
      <c r="J6630" s="391">
        <v>0</v>
      </c>
      <c r="K6630" s="63" t="s">
        <v>108</v>
      </c>
      <c r="L6630" s="63" t="s">
        <v>41</v>
      </c>
      <c r="M6630" s="63" t="s">
        <v>107</v>
      </c>
      <c r="N6630" s="63" t="s">
        <v>109</v>
      </c>
      <c r="O6630" s="63" t="s">
        <v>110</v>
      </c>
      <c r="P6630" s="63" t="s">
        <v>60</v>
      </c>
      <c r="Q6630" s="63" t="s">
        <v>425</v>
      </c>
    </row>
    <row r="6631" spans="1:17">
      <c r="A6631" s="63" t="s">
        <v>108</v>
      </c>
      <c r="B6631" s="63" t="s">
        <v>140</v>
      </c>
      <c r="D6631" s="390">
        <v>45444</v>
      </c>
      <c r="E6631" s="63">
        <v>6</v>
      </c>
      <c r="F6631" s="63">
        <v>2024</v>
      </c>
      <c r="G6631" s="391">
        <v>22.345980000000001</v>
      </c>
      <c r="H6631" s="391">
        <v>8.3333333333333329E-2</v>
      </c>
      <c r="I6631" s="391">
        <v>1.8621650000000001</v>
      </c>
      <c r="J6631" s="391">
        <v>0</v>
      </c>
      <c r="K6631" s="63" t="s">
        <v>108</v>
      </c>
      <c r="L6631" s="63" t="s">
        <v>41</v>
      </c>
      <c r="M6631" s="63" t="s">
        <v>107</v>
      </c>
      <c r="N6631" s="63" t="s">
        <v>109</v>
      </c>
      <c r="O6631" s="63" t="s">
        <v>110</v>
      </c>
      <c r="P6631" s="63" t="s">
        <v>60</v>
      </c>
      <c r="Q6631" s="63" t="s">
        <v>425</v>
      </c>
    </row>
    <row r="6632" spans="1:17">
      <c r="A6632" s="63" t="s">
        <v>108</v>
      </c>
      <c r="B6632" s="63" t="s">
        <v>140</v>
      </c>
      <c r="D6632" s="390">
        <v>45474</v>
      </c>
      <c r="E6632" s="63">
        <v>7</v>
      </c>
      <c r="F6632" s="63">
        <v>2024</v>
      </c>
      <c r="G6632" s="391">
        <v>22.345980000000001</v>
      </c>
      <c r="H6632" s="391">
        <v>8.3333333333333329E-2</v>
      </c>
      <c r="I6632" s="391">
        <v>1.8621650000000001</v>
      </c>
      <c r="J6632" s="391">
        <v>0</v>
      </c>
      <c r="K6632" s="63" t="s">
        <v>108</v>
      </c>
      <c r="L6632" s="63" t="s">
        <v>41</v>
      </c>
      <c r="M6632" s="63" t="s">
        <v>107</v>
      </c>
      <c r="N6632" s="63" t="s">
        <v>109</v>
      </c>
      <c r="O6632" s="63" t="s">
        <v>110</v>
      </c>
      <c r="P6632" s="63" t="s">
        <v>60</v>
      </c>
      <c r="Q6632" s="63" t="s">
        <v>425</v>
      </c>
    </row>
    <row r="6633" spans="1:17">
      <c r="A6633" s="63" t="s">
        <v>108</v>
      </c>
      <c r="B6633" s="63" t="s">
        <v>140</v>
      </c>
      <c r="D6633" s="390">
        <v>45505</v>
      </c>
      <c r="E6633" s="63">
        <v>8</v>
      </c>
      <c r="F6633" s="63">
        <v>2024</v>
      </c>
      <c r="G6633" s="391">
        <v>22.345980000000001</v>
      </c>
      <c r="H6633" s="391">
        <v>8.3333333333333329E-2</v>
      </c>
      <c r="I6633" s="391">
        <v>1.8621650000000001</v>
      </c>
      <c r="J6633" s="391">
        <v>1.2524999999999999</v>
      </c>
      <c r="K6633" s="63" t="s">
        <v>108</v>
      </c>
      <c r="L6633" s="63" t="s">
        <v>41</v>
      </c>
      <c r="M6633" s="63" t="s">
        <v>107</v>
      </c>
      <c r="N6633" s="63" t="s">
        <v>109</v>
      </c>
      <c r="O6633" s="63" t="s">
        <v>110</v>
      </c>
      <c r="P6633" s="63" t="s">
        <v>60</v>
      </c>
      <c r="Q6633" s="63" t="s">
        <v>425</v>
      </c>
    </row>
    <row r="6634" spans="1:17">
      <c r="A6634" s="63" t="s">
        <v>108</v>
      </c>
      <c r="B6634" s="63" t="s">
        <v>140</v>
      </c>
      <c r="D6634" s="390">
        <v>45536</v>
      </c>
      <c r="E6634" s="63">
        <v>9</v>
      </c>
      <c r="F6634" s="63">
        <v>2024</v>
      </c>
      <c r="G6634" s="391">
        <v>22.345980000000001</v>
      </c>
      <c r="H6634" s="391">
        <v>8.3333333333333329E-2</v>
      </c>
      <c r="J6634" s="391">
        <v>1.1625066150000001</v>
      </c>
      <c r="K6634" s="63" t="s">
        <v>108</v>
      </c>
      <c r="L6634" s="63" t="s">
        <v>41</v>
      </c>
      <c r="M6634" s="63" t="s">
        <v>107</v>
      </c>
      <c r="N6634" s="63" t="s">
        <v>109</v>
      </c>
      <c r="O6634" s="63" t="s">
        <v>110</v>
      </c>
      <c r="P6634" s="63" t="s">
        <v>60</v>
      </c>
      <c r="Q6634" s="63" t="s">
        <v>425</v>
      </c>
    </row>
    <row r="6635" spans="1:17">
      <c r="A6635" s="63" t="s">
        <v>108</v>
      </c>
      <c r="B6635" s="63" t="s">
        <v>140</v>
      </c>
      <c r="D6635" s="390">
        <v>45566</v>
      </c>
      <c r="E6635" s="63">
        <v>10</v>
      </c>
      <c r="F6635" s="63">
        <v>2024</v>
      </c>
      <c r="G6635" s="391">
        <v>22.345980000000001</v>
      </c>
      <c r="H6635" s="391">
        <v>9.9999999999999992E-2</v>
      </c>
      <c r="J6635" s="391">
        <v>0</v>
      </c>
      <c r="K6635" s="63" t="s">
        <v>108</v>
      </c>
      <c r="L6635" s="63" t="s">
        <v>41</v>
      </c>
      <c r="M6635" s="63" t="s">
        <v>107</v>
      </c>
      <c r="N6635" s="63" t="s">
        <v>109</v>
      </c>
      <c r="O6635" s="63" t="s">
        <v>110</v>
      </c>
      <c r="P6635" s="63" t="s">
        <v>60</v>
      </c>
      <c r="Q6635" s="63" t="s">
        <v>425</v>
      </c>
    </row>
    <row r="6636" spans="1:17">
      <c r="A6636" s="63" t="s">
        <v>108</v>
      </c>
      <c r="B6636" s="63" t="s">
        <v>140</v>
      </c>
      <c r="D6636" s="390">
        <v>45597</v>
      </c>
      <c r="E6636" s="63">
        <v>11</v>
      </c>
      <c r="F6636" s="63">
        <v>2024</v>
      </c>
      <c r="G6636" s="391">
        <v>22.345980000000001</v>
      </c>
      <c r="H6636" s="391">
        <v>9.9999999999999992E-2</v>
      </c>
      <c r="J6636" s="391">
        <v>0</v>
      </c>
      <c r="K6636" s="63" t="s">
        <v>108</v>
      </c>
      <c r="L6636" s="63" t="s">
        <v>41</v>
      </c>
      <c r="M6636" s="63" t="s">
        <v>107</v>
      </c>
      <c r="N6636" s="63" t="s">
        <v>109</v>
      </c>
      <c r="O6636" s="63" t="s">
        <v>110</v>
      </c>
      <c r="P6636" s="63" t="s">
        <v>60</v>
      </c>
      <c r="Q6636" s="63" t="s">
        <v>425</v>
      </c>
    </row>
    <row r="6637" spans="1:17">
      <c r="A6637" s="63" t="s">
        <v>108</v>
      </c>
      <c r="B6637" s="63" t="s">
        <v>140</v>
      </c>
      <c r="D6637" s="390">
        <v>45627</v>
      </c>
      <c r="E6637" s="63">
        <v>12</v>
      </c>
      <c r="F6637" s="63">
        <v>2024</v>
      </c>
      <c r="G6637" s="391">
        <v>22.345980000000001</v>
      </c>
      <c r="H6637" s="391">
        <v>9.9999999999999992E-2</v>
      </c>
      <c r="J6637" s="391">
        <v>0</v>
      </c>
      <c r="K6637" s="63" t="s">
        <v>108</v>
      </c>
      <c r="L6637" s="63" t="s">
        <v>41</v>
      </c>
      <c r="M6637" s="63" t="s">
        <v>107</v>
      </c>
      <c r="N6637" s="63" t="s">
        <v>109</v>
      </c>
      <c r="O6637" s="63" t="s">
        <v>110</v>
      </c>
      <c r="P6637" s="63" t="s">
        <v>60</v>
      </c>
      <c r="Q6637" s="63" t="s">
        <v>425</v>
      </c>
    </row>
    <row r="6638" spans="1:17">
      <c r="A6638" s="63" t="s">
        <v>108</v>
      </c>
      <c r="B6638" s="63" t="s">
        <v>8</v>
      </c>
      <c r="D6638" s="390">
        <v>45292</v>
      </c>
      <c r="E6638" s="63">
        <v>1</v>
      </c>
      <c r="F6638" s="63">
        <v>2024</v>
      </c>
      <c r="G6638" s="391">
        <v>0</v>
      </c>
      <c r="H6638" s="391">
        <v>3.4872367136281217E-2</v>
      </c>
      <c r="I6638" s="391">
        <v>0</v>
      </c>
      <c r="J6638" s="391">
        <v>0</v>
      </c>
      <c r="K6638" s="63" t="s">
        <v>108</v>
      </c>
      <c r="L6638" s="63" t="s">
        <v>41</v>
      </c>
      <c r="M6638" s="63" t="s">
        <v>107</v>
      </c>
      <c r="N6638" s="63" t="s">
        <v>109</v>
      </c>
      <c r="O6638" s="63" t="s">
        <v>110</v>
      </c>
      <c r="P6638" s="63" t="s">
        <v>60</v>
      </c>
      <c r="Q6638" s="63" t="s">
        <v>425</v>
      </c>
    </row>
    <row r="6639" spans="1:17">
      <c r="A6639" s="63" t="s">
        <v>108</v>
      </c>
      <c r="B6639" s="63" t="s">
        <v>8</v>
      </c>
      <c r="D6639" s="390">
        <v>45323</v>
      </c>
      <c r="E6639" s="63">
        <v>2</v>
      </c>
      <c r="F6639" s="63">
        <v>2024</v>
      </c>
      <c r="G6639" s="391">
        <v>0</v>
      </c>
      <c r="H6639" s="391">
        <v>8.2577765378713919E-2</v>
      </c>
      <c r="I6639" s="391">
        <v>0</v>
      </c>
      <c r="J6639" s="391">
        <v>0</v>
      </c>
      <c r="K6639" s="63" t="s">
        <v>108</v>
      </c>
      <c r="L6639" s="63" t="s">
        <v>41</v>
      </c>
      <c r="M6639" s="63" t="s">
        <v>107</v>
      </c>
      <c r="N6639" s="63" t="s">
        <v>109</v>
      </c>
      <c r="O6639" s="63" t="s">
        <v>110</v>
      </c>
      <c r="P6639" s="63" t="s">
        <v>60</v>
      </c>
      <c r="Q6639" s="63" t="s">
        <v>425</v>
      </c>
    </row>
    <row r="6640" spans="1:17">
      <c r="A6640" s="63" t="s">
        <v>108</v>
      </c>
      <c r="B6640" s="63" t="s">
        <v>8</v>
      </c>
      <c r="D6640" s="390">
        <v>45352</v>
      </c>
      <c r="E6640" s="63">
        <v>3</v>
      </c>
      <c r="F6640" s="63">
        <v>2024</v>
      </c>
      <c r="G6640" s="391">
        <v>0</v>
      </c>
      <c r="H6640" s="391">
        <v>8.2577765378713919E-2</v>
      </c>
      <c r="I6640" s="391">
        <v>0</v>
      </c>
      <c r="J6640" s="391">
        <v>0</v>
      </c>
      <c r="K6640" s="63" t="s">
        <v>108</v>
      </c>
      <c r="L6640" s="63" t="s">
        <v>41</v>
      </c>
      <c r="M6640" s="63" t="s">
        <v>107</v>
      </c>
      <c r="N6640" s="63" t="s">
        <v>109</v>
      </c>
      <c r="O6640" s="63" t="s">
        <v>110</v>
      </c>
      <c r="P6640" s="63" t="s">
        <v>60</v>
      </c>
      <c r="Q6640" s="63" t="s">
        <v>425</v>
      </c>
    </row>
    <row r="6641" spans="1:17">
      <c r="A6641" s="63" t="s">
        <v>108</v>
      </c>
      <c r="B6641" s="63" t="s">
        <v>8</v>
      </c>
      <c r="D6641" s="390">
        <v>45383</v>
      </c>
      <c r="E6641" s="63">
        <v>4</v>
      </c>
      <c r="F6641" s="63">
        <v>2024</v>
      </c>
      <c r="G6641" s="391">
        <v>0</v>
      </c>
      <c r="H6641" s="391">
        <v>8.3333333333333329E-2</v>
      </c>
      <c r="I6641" s="391">
        <v>0</v>
      </c>
      <c r="J6641" s="391">
        <v>0</v>
      </c>
      <c r="K6641" s="63" t="s">
        <v>108</v>
      </c>
      <c r="L6641" s="63" t="s">
        <v>41</v>
      </c>
      <c r="M6641" s="63" t="s">
        <v>107</v>
      </c>
      <c r="N6641" s="63" t="s">
        <v>109</v>
      </c>
      <c r="O6641" s="63" t="s">
        <v>110</v>
      </c>
      <c r="P6641" s="63" t="s">
        <v>60</v>
      </c>
      <c r="Q6641" s="63" t="s">
        <v>425</v>
      </c>
    </row>
    <row r="6642" spans="1:17">
      <c r="A6642" s="63" t="s">
        <v>108</v>
      </c>
      <c r="B6642" s="63" t="s">
        <v>8</v>
      </c>
      <c r="D6642" s="390">
        <v>45413</v>
      </c>
      <c r="E6642" s="63">
        <v>5</v>
      </c>
      <c r="F6642" s="63">
        <v>2024</v>
      </c>
      <c r="G6642" s="391">
        <v>0</v>
      </c>
      <c r="H6642" s="391">
        <v>8.3333333333333329E-2</v>
      </c>
      <c r="I6642" s="391">
        <v>0</v>
      </c>
      <c r="J6642" s="391">
        <v>0</v>
      </c>
      <c r="K6642" s="63" t="s">
        <v>108</v>
      </c>
      <c r="L6642" s="63" t="s">
        <v>41</v>
      </c>
      <c r="M6642" s="63" t="s">
        <v>107</v>
      </c>
      <c r="N6642" s="63" t="s">
        <v>109</v>
      </c>
      <c r="O6642" s="63" t="s">
        <v>110</v>
      </c>
      <c r="P6642" s="63" t="s">
        <v>60</v>
      </c>
      <c r="Q6642" s="63" t="s">
        <v>425</v>
      </c>
    </row>
    <row r="6643" spans="1:17">
      <c r="A6643" s="63" t="s">
        <v>108</v>
      </c>
      <c r="B6643" s="63" t="s">
        <v>8</v>
      </c>
      <c r="D6643" s="390">
        <v>45444</v>
      </c>
      <c r="E6643" s="63">
        <v>6</v>
      </c>
      <c r="F6643" s="63">
        <v>2024</v>
      </c>
      <c r="G6643" s="391">
        <v>0</v>
      </c>
      <c r="H6643" s="391">
        <v>8.3333333333333329E-2</v>
      </c>
      <c r="I6643" s="391">
        <v>0</v>
      </c>
      <c r="J6643" s="391">
        <v>0</v>
      </c>
      <c r="K6643" s="63" t="s">
        <v>108</v>
      </c>
      <c r="L6643" s="63" t="s">
        <v>41</v>
      </c>
      <c r="M6643" s="63" t="s">
        <v>107</v>
      </c>
      <c r="N6643" s="63" t="s">
        <v>109</v>
      </c>
      <c r="O6643" s="63" t="s">
        <v>110</v>
      </c>
      <c r="P6643" s="63" t="s">
        <v>60</v>
      </c>
      <c r="Q6643" s="63" t="s">
        <v>425</v>
      </c>
    </row>
    <row r="6644" spans="1:17">
      <c r="A6644" s="63" t="s">
        <v>108</v>
      </c>
      <c r="B6644" s="63" t="s">
        <v>8</v>
      </c>
      <c r="D6644" s="390">
        <v>45474</v>
      </c>
      <c r="E6644" s="63">
        <v>7</v>
      </c>
      <c r="F6644" s="63">
        <v>2024</v>
      </c>
      <c r="G6644" s="391">
        <v>0</v>
      </c>
      <c r="H6644" s="391">
        <v>8.3333333333333329E-2</v>
      </c>
      <c r="I6644" s="391">
        <v>0</v>
      </c>
      <c r="J6644" s="391">
        <v>0</v>
      </c>
      <c r="K6644" s="63" t="s">
        <v>108</v>
      </c>
      <c r="L6644" s="63" t="s">
        <v>41</v>
      </c>
      <c r="M6644" s="63" t="s">
        <v>107</v>
      </c>
      <c r="N6644" s="63" t="s">
        <v>109</v>
      </c>
      <c r="O6644" s="63" t="s">
        <v>110</v>
      </c>
      <c r="P6644" s="63" t="s">
        <v>60</v>
      </c>
      <c r="Q6644" s="63" t="s">
        <v>425</v>
      </c>
    </row>
    <row r="6645" spans="1:17">
      <c r="A6645" s="63" t="s">
        <v>108</v>
      </c>
      <c r="B6645" s="63" t="s">
        <v>8</v>
      </c>
      <c r="D6645" s="390">
        <v>45505</v>
      </c>
      <c r="E6645" s="63">
        <v>8</v>
      </c>
      <c r="F6645" s="63">
        <v>2024</v>
      </c>
      <c r="G6645" s="391">
        <v>0</v>
      </c>
      <c r="H6645" s="391">
        <v>8.3333333333333329E-2</v>
      </c>
      <c r="I6645" s="391">
        <v>0</v>
      </c>
      <c r="J6645" s="391">
        <v>0</v>
      </c>
      <c r="K6645" s="63" t="s">
        <v>108</v>
      </c>
      <c r="L6645" s="63" t="s">
        <v>41</v>
      </c>
      <c r="M6645" s="63" t="s">
        <v>107</v>
      </c>
      <c r="N6645" s="63" t="s">
        <v>109</v>
      </c>
      <c r="O6645" s="63" t="s">
        <v>110</v>
      </c>
      <c r="P6645" s="63" t="s">
        <v>60</v>
      </c>
      <c r="Q6645" s="63" t="s">
        <v>425</v>
      </c>
    </row>
    <row r="6646" spans="1:17">
      <c r="A6646" s="63" t="s">
        <v>108</v>
      </c>
      <c r="B6646" s="63" t="s">
        <v>8</v>
      </c>
      <c r="D6646" s="390">
        <v>45536</v>
      </c>
      <c r="E6646" s="63">
        <v>9</v>
      </c>
      <c r="F6646" s="63">
        <v>2024</v>
      </c>
      <c r="G6646" s="391">
        <v>0</v>
      </c>
      <c r="H6646" s="391">
        <v>8.3333333333333329E-2</v>
      </c>
      <c r="J6646" s="391">
        <v>0</v>
      </c>
      <c r="K6646" s="63" t="s">
        <v>108</v>
      </c>
      <c r="L6646" s="63" t="s">
        <v>41</v>
      </c>
      <c r="M6646" s="63" t="s">
        <v>107</v>
      </c>
      <c r="N6646" s="63" t="s">
        <v>109</v>
      </c>
      <c r="O6646" s="63" t="s">
        <v>110</v>
      </c>
      <c r="P6646" s="63" t="s">
        <v>60</v>
      </c>
      <c r="Q6646" s="63" t="s">
        <v>425</v>
      </c>
    </row>
    <row r="6647" spans="1:17">
      <c r="A6647" s="63" t="s">
        <v>108</v>
      </c>
      <c r="B6647" s="63" t="s">
        <v>8</v>
      </c>
      <c r="D6647" s="390">
        <v>45566</v>
      </c>
      <c r="E6647" s="63">
        <v>10</v>
      </c>
      <c r="F6647" s="63">
        <v>2024</v>
      </c>
      <c r="G6647" s="391">
        <v>0</v>
      </c>
      <c r="H6647" s="391">
        <v>9.9999999999999992E-2</v>
      </c>
      <c r="J6647" s="391">
        <v>0</v>
      </c>
      <c r="K6647" s="63" t="s">
        <v>108</v>
      </c>
      <c r="L6647" s="63" t="s">
        <v>41</v>
      </c>
      <c r="M6647" s="63" t="s">
        <v>107</v>
      </c>
      <c r="N6647" s="63" t="s">
        <v>109</v>
      </c>
      <c r="O6647" s="63" t="s">
        <v>110</v>
      </c>
      <c r="P6647" s="63" t="s">
        <v>60</v>
      </c>
      <c r="Q6647" s="63" t="s">
        <v>425</v>
      </c>
    </row>
    <row r="6648" spans="1:17">
      <c r="A6648" s="63" t="s">
        <v>108</v>
      </c>
      <c r="B6648" s="63" t="s">
        <v>8</v>
      </c>
      <c r="D6648" s="390">
        <v>45597</v>
      </c>
      <c r="E6648" s="63">
        <v>11</v>
      </c>
      <c r="F6648" s="63">
        <v>2024</v>
      </c>
      <c r="G6648" s="391">
        <v>0</v>
      </c>
      <c r="H6648" s="391">
        <v>9.9999999999999992E-2</v>
      </c>
      <c r="J6648" s="391">
        <v>0</v>
      </c>
      <c r="K6648" s="63" t="s">
        <v>108</v>
      </c>
      <c r="L6648" s="63" t="s">
        <v>41</v>
      </c>
      <c r="M6648" s="63" t="s">
        <v>107</v>
      </c>
      <c r="N6648" s="63" t="s">
        <v>109</v>
      </c>
      <c r="O6648" s="63" t="s">
        <v>110</v>
      </c>
      <c r="P6648" s="63" t="s">
        <v>60</v>
      </c>
      <c r="Q6648" s="63" t="s">
        <v>425</v>
      </c>
    </row>
    <row r="6649" spans="1:17">
      <c r="A6649" s="63" t="s">
        <v>108</v>
      </c>
      <c r="B6649" s="63" t="s">
        <v>8</v>
      </c>
      <c r="D6649" s="390">
        <v>45627</v>
      </c>
      <c r="E6649" s="63">
        <v>12</v>
      </c>
      <c r="F6649" s="63">
        <v>2024</v>
      </c>
      <c r="G6649" s="391">
        <v>0</v>
      </c>
      <c r="H6649" s="391">
        <v>9.9999999999999992E-2</v>
      </c>
      <c r="J6649" s="391">
        <v>0</v>
      </c>
      <c r="K6649" s="63" t="s">
        <v>108</v>
      </c>
      <c r="L6649" s="63" t="s">
        <v>41</v>
      </c>
      <c r="M6649" s="63" t="s">
        <v>107</v>
      </c>
      <c r="N6649" s="63" t="s">
        <v>109</v>
      </c>
      <c r="O6649" s="63" t="s">
        <v>110</v>
      </c>
      <c r="P6649" s="63" t="s">
        <v>60</v>
      </c>
      <c r="Q6649" s="63" t="s">
        <v>425</v>
      </c>
    </row>
    <row r="6650" spans="1:17">
      <c r="A6650" s="63" t="s">
        <v>108</v>
      </c>
      <c r="B6650" s="63" t="s">
        <v>9</v>
      </c>
      <c r="D6650" s="390">
        <v>45292</v>
      </c>
      <c r="E6650" s="63">
        <v>1</v>
      </c>
      <c r="F6650" s="63">
        <v>2024</v>
      </c>
      <c r="G6650" s="391">
        <v>5.7130000000000001</v>
      </c>
      <c r="H6650" s="391">
        <v>3.4872367136281217E-2</v>
      </c>
      <c r="I6650" s="391">
        <v>0.19922583344957459</v>
      </c>
      <c r="J6650" s="391">
        <v>0</v>
      </c>
      <c r="K6650" s="63" t="s">
        <v>108</v>
      </c>
      <c r="L6650" s="63" t="s">
        <v>41</v>
      </c>
      <c r="M6650" s="63" t="s">
        <v>107</v>
      </c>
      <c r="N6650" s="63" t="s">
        <v>109</v>
      </c>
      <c r="O6650" s="63" t="s">
        <v>110</v>
      </c>
      <c r="P6650" s="63" t="s">
        <v>60</v>
      </c>
      <c r="Q6650" s="63" t="s">
        <v>425</v>
      </c>
    </row>
    <row r="6651" spans="1:17">
      <c r="A6651" s="63" t="s">
        <v>108</v>
      </c>
      <c r="B6651" s="63" t="s">
        <v>9</v>
      </c>
      <c r="D6651" s="390">
        <v>45323</v>
      </c>
      <c r="E6651" s="63">
        <v>2</v>
      </c>
      <c r="F6651" s="63">
        <v>2024</v>
      </c>
      <c r="G6651" s="391">
        <v>5.7130000000000001</v>
      </c>
      <c r="H6651" s="391">
        <v>8.2577765378713919E-2</v>
      </c>
      <c r="I6651" s="391">
        <v>0.47176677360859265</v>
      </c>
      <c r="J6651" s="391">
        <v>0</v>
      </c>
      <c r="K6651" s="63" t="s">
        <v>108</v>
      </c>
      <c r="L6651" s="63" t="s">
        <v>41</v>
      </c>
      <c r="M6651" s="63" t="s">
        <v>107</v>
      </c>
      <c r="N6651" s="63" t="s">
        <v>109</v>
      </c>
      <c r="O6651" s="63" t="s">
        <v>110</v>
      </c>
      <c r="P6651" s="63" t="s">
        <v>60</v>
      </c>
      <c r="Q6651" s="63" t="s">
        <v>425</v>
      </c>
    </row>
    <row r="6652" spans="1:17">
      <c r="A6652" s="63" t="s">
        <v>108</v>
      </c>
      <c r="B6652" s="63" t="s">
        <v>9</v>
      </c>
      <c r="D6652" s="390">
        <v>45352</v>
      </c>
      <c r="E6652" s="63">
        <v>3</v>
      </c>
      <c r="F6652" s="63">
        <v>2024</v>
      </c>
      <c r="G6652" s="391">
        <v>5.7130000000000001</v>
      </c>
      <c r="H6652" s="391">
        <v>8.2577765378713919E-2</v>
      </c>
      <c r="I6652" s="391">
        <v>0.47176677360859265</v>
      </c>
      <c r="J6652" s="391">
        <v>0</v>
      </c>
      <c r="K6652" s="63" t="s">
        <v>108</v>
      </c>
      <c r="L6652" s="63" t="s">
        <v>41</v>
      </c>
      <c r="M6652" s="63" t="s">
        <v>107</v>
      </c>
      <c r="N6652" s="63" t="s">
        <v>109</v>
      </c>
      <c r="O6652" s="63" t="s">
        <v>110</v>
      </c>
      <c r="P6652" s="63" t="s">
        <v>60</v>
      </c>
      <c r="Q6652" s="63" t="s">
        <v>425</v>
      </c>
    </row>
    <row r="6653" spans="1:17">
      <c r="A6653" s="63" t="s">
        <v>108</v>
      </c>
      <c r="B6653" s="63" t="s">
        <v>9</v>
      </c>
      <c r="D6653" s="390">
        <v>45383</v>
      </c>
      <c r="E6653" s="63">
        <v>4</v>
      </c>
      <c r="F6653" s="63">
        <v>2024</v>
      </c>
      <c r="G6653" s="391">
        <v>5.7130000000000001</v>
      </c>
      <c r="H6653" s="391">
        <v>8.3333333333333329E-2</v>
      </c>
      <c r="I6653" s="391">
        <v>0.4760833333333333</v>
      </c>
      <c r="J6653" s="391">
        <v>0</v>
      </c>
      <c r="K6653" s="63" t="s">
        <v>108</v>
      </c>
      <c r="L6653" s="63" t="s">
        <v>41</v>
      </c>
      <c r="M6653" s="63" t="s">
        <v>107</v>
      </c>
      <c r="N6653" s="63" t="s">
        <v>109</v>
      </c>
      <c r="O6653" s="63" t="s">
        <v>110</v>
      </c>
      <c r="P6653" s="63" t="s">
        <v>60</v>
      </c>
      <c r="Q6653" s="63" t="s">
        <v>425</v>
      </c>
    </row>
    <row r="6654" spans="1:17">
      <c r="A6654" s="63" t="s">
        <v>108</v>
      </c>
      <c r="B6654" s="63" t="s">
        <v>9</v>
      </c>
      <c r="D6654" s="390">
        <v>45413</v>
      </c>
      <c r="E6654" s="63">
        <v>5</v>
      </c>
      <c r="F6654" s="63">
        <v>2024</v>
      </c>
      <c r="G6654" s="391">
        <v>5.7130000000000001</v>
      </c>
      <c r="H6654" s="391">
        <v>8.3333333333333329E-2</v>
      </c>
      <c r="I6654" s="391">
        <v>0.4760833333333333</v>
      </c>
      <c r="J6654" s="391">
        <v>0</v>
      </c>
      <c r="K6654" s="63" t="s">
        <v>108</v>
      </c>
      <c r="L6654" s="63" t="s">
        <v>41</v>
      </c>
      <c r="M6654" s="63" t="s">
        <v>107</v>
      </c>
      <c r="N6654" s="63" t="s">
        <v>109</v>
      </c>
      <c r="O6654" s="63" t="s">
        <v>110</v>
      </c>
      <c r="P6654" s="63" t="s">
        <v>60</v>
      </c>
      <c r="Q6654" s="63" t="s">
        <v>425</v>
      </c>
    </row>
    <row r="6655" spans="1:17">
      <c r="A6655" s="63" t="s">
        <v>108</v>
      </c>
      <c r="B6655" s="63" t="s">
        <v>9</v>
      </c>
      <c r="D6655" s="390">
        <v>45444</v>
      </c>
      <c r="E6655" s="63">
        <v>6</v>
      </c>
      <c r="F6655" s="63">
        <v>2024</v>
      </c>
      <c r="G6655" s="391">
        <v>5.7130000000000001</v>
      </c>
      <c r="H6655" s="391">
        <v>8.3333333333333329E-2</v>
      </c>
      <c r="I6655" s="391">
        <v>0.4760833333333333</v>
      </c>
      <c r="J6655" s="391">
        <v>0</v>
      </c>
      <c r="K6655" s="63" t="s">
        <v>108</v>
      </c>
      <c r="L6655" s="63" t="s">
        <v>41</v>
      </c>
      <c r="M6655" s="63" t="s">
        <v>107</v>
      </c>
      <c r="N6655" s="63" t="s">
        <v>109</v>
      </c>
      <c r="O6655" s="63" t="s">
        <v>110</v>
      </c>
      <c r="P6655" s="63" t="s">
        <v>60</v>
      </c>
      <c r="Q6655" s="63" t="s">
        <v>425</v>
      </c>
    </row>
    <row r="6656" spans="1:17">
      <c r="A6656" s="63" t="s">
        <v>108</v>
      </c>
      <c r="B6656" s="63" t="s">
        <v>9</v>
      </c>
      <c r="D6656" s="390">
        <v>45474</v>
      </c>
      <c r="E6656" s="63">
        <v>7</v>
      </c>
      <c r="F6656" s="63">
        <v>2024</v>
      </c>
      <c r="G6656" s="391">
        <v>5.7130000000000001</v>
      </c>
      <c r="H6656" s="391">
        <v>8.3333333333333329E-2</v>
      </c>
      <c r="I6656" s="391">
        <v>0.4760833333333333</v>
      </c>
      <c r="J6656" s="391">
        <v>0</v>
      </c>
      <c r="K6656" s="63" t="s">
        <v>108</v>
      </c>
      <c r="L6656" s="63" t="s">
        <v>41</v>
      </c>
      <c r="M6656" s="63" t="s">
        <v>107</v>
      </c>
      <c r="N6656" s="63" t="s">
        <v>109</v>
      </c>
      <c r="O6656" s="63" t="s">
        <v>110</v>
      </c>
      <c r="P6656" s="63" t="s">
        <v>60</v>
      </c>
      <c r="Q6656" s="63" t="s">
        <v>425</v>
      </c>
    </row>
    <row r="6657" spans="1:17">
      <c r="A6657" s="63" t="s">
        <v>108</v>
      </c>
      <c r="B6657" s="63" t="s">
        <v>9</v>
      </c>
      <c r="D6657" s="390">
        <v>45505</v>
      </c>
      <c r="E6657" s="63">
        <v>8</v>
      </c>
      <c r="F6657" s="63">
        <v>2024</v>
      </c>
      <c r="G6657" s="391">
        <v>5.7130000000000001</v>
      </c>
      <c r="H6657" s="391">
        <v>8.3333333333333329E-2</v>
      </c>
      <c r="I6657" s="391">
        <v>0.4760833333333333</v>
      </c>
      <c r="J6657" s="391">
        <v>0</v>
      </c>
      <c r="K6657" s="63" t="s">
        <v>108</v>
      </c>
      <c r="L6657" s="63" t="s">
        <v>41</v>
      </c>
      <c r="M6657" s="63" t="s">
        <v>107</v>
      </c>
      <c r="N6657" s="63" t="s">
        <v>109</v>
      </c>
      <c r="O6657" s="63" t="s">
        <v>110</v>
      </c>
      <c r="P6657" s="63" t="s">
        <v>60</v>
      </c>
      <c r="Q6657" s="63" t="s">
        <v>425</v>
      </c>
    </row>
    <row r="6658" spans="1:17">
      <c r="A6658" s="63" t="s">
        <v>108</v>
      </c>
      <c r="B6658" s="63" t="s">
        <v>9</v>
      </c>
      <c r="D6658" s="390">
        <v>45536</v>
      </c>
      <c r="E6658" s="63">
        <v>9</v>
      </c>
      <c r="F6658" s="63">
        <v>2024</v>
      </c>
      <c r="G6658" s="391">
        <v>5.7130000000000001</v>
      </c>
      <c r="H6658" s="391">
        <v>8.3333333333333329E-2</v>
      </c>
      <c r="J6658" s="391">
        <v>0</v>
      </c>
      <c r="K6658" s="63" t="s">
        <v>108</v>
      </c>
      <c r="L6658" s="63" t="s">
        <v>41</v>
      </c>
      <c r="M6658" s="63" t="s">
        <v>107</v>
      </c>
      <c r="N6658" s="63" t="s">
        <v>109</v>
      </c>
      <c r="O6658" s="63" t="s">
        <v>110</v>
      </c>
      <c r="P6658" s="63" t="s">
        <v>60</v>
      </c>
      <c r="Q6658" s="63" t="s">
        <v>425</v>
      </c>
    </row>
    <row r="6659" spans="1:17">
      <c r="A6659" s="63" t="s">
        <v>108</v>
      </c>
      <c r="B6659" s="63" t="s">
        <v>9</v>
      </c>
      <c r="D6659" s="390">
        <v>45566</v>
      </c>
      <c r="E6659" s="63">
        <v>10</v>
      </c>
      <c r="F6659" s="63">
        <v>2024</v>
      </c>
      <c r="G6659" s="391">
        <v>5.7130000000000001</v>
      </c>
      <c r="H6659" s="391">
        <v>9.9999999999999992E-2</v>
      </c>
      <c r="J6659" s="391">
        <v>8.9564202000000002</v>
      </c>
      <c r="K6659" s="63" t="s">
        <v>108</v>
      </c>
      <c r="L6659" s="63" t="s">
        <v>41</v>
      </c>
      <c r="M6659" s="63" t="s">
        <v>107</v>
      </c>
      <c r="N6659" s="63" t="s">
        <v>109</v>
      </c>
      <c r="O6659" s="63" t="s">
        <v>110</v>
      </c>
      <c r="P6659" s="63" t="s">
        <v>60</v>
      </c>
      <c r="Q6659" s="63" t="s">
        <v>425</v>
      </c>
    </row>
    <row r="6660" spans="1:17">
      <c r="A6660" s="63" t="s">
        <v>108</v>
      </c>
      <c r="B6660" s="63" t="s">
        <v>9</v>
      </c>
      <c r="D6660" s="390">
        <v>45597</v>
      </c>
      <c r="E6660" s="63">
        <v>11</v>
      </c>
      <c r="F6660" s="63">
        <v>2024</v>
      </c>
      <c r="G6660" s="391">
        <v>5.7130000000000001</v>
      </c>
      <c r="H6660" s="391">
        <v>9.9999999999999992E-2</v>
      </c>
      <c r="J6660" s="391">
        <v>0</v>
      </c>
      <c r="K6660" s="63" t="s">
        <v>108</v>
      </c>
      <c r="L6660" s="63" t="s">
        <v>41</v>
      </c>
      <c r="M6660" s="63" t="s">
        <v>107</v>
      </c>
      <c r="N6660" s="63" t="s">
        <v>109</v>
      </c>
      <c r="O6660" s="63" t="s">
        <v>110</v>
      </c>
      <c r="P6660" s="63" t="s">
        <v>60</v>
      </c>
      <c r="Q6660" s="63" t="s">
        <v>425</v>
      </c>
    </row>
    <row r="6661" spans="1:17">
      <c r="A6661" s="63" t="s">
        <v>108</v>
      </c>
      <c r="B6661" s="63" t="s">
        <v>9</v>
      </c>
      <c r="D6661" s="390">
        <v>45627</v>
      </c>
      <c r="E6661" s="63">
        <v>12</v>
      </c>
      <c r="F6661" s="63">
        <v>2024</v>
      </c>
      <c r="G6661" s="391">
        <v>5.7130000000000001</v>
      </c>
      <c r="H6661" s="391">
        <v>9.9999999999999992E-2</v>
      </c>
      <c r="J6661" s="391">
        <v>0</v>
      </c>
      <c r="K6661" s="63" t="s">
        <v>108</v>
      </c>
      <c r="L6661" s="63" t="s">
        <v>41</v>
      </c>
      <c r="M6661" s="63" t="s">
        <v>107</v>
      </c>
      <c r="N6661" s="63" t="s">
        <v>109</v>
      </c>
      <c r="O6661" s="63" t="s">
        <v>110</v>
      </c>
      <c r="P6661" s="63" t="s">
        <v>60</v>
      </c>
      <c r="Q6661" s="63" t="s">
        <v>425</v>
      </c>
    </row>
    <row r="6662" spans="1:17">
      <c r="A6662" s="63" t="s">
        <v>108</v>
      </c>
      <c r="B6662" s="63" t="s">
        <v>10</v>
      </c>
      <c r="D6662" s="390">
        <v>45292</v>
      </c>
      <c r="E6662" s="63">
        <v>1</v>
      </c>
      <c r="F6662" s="63">
        <v>2024</v>
      </c>
      <c r="G6662" s="391">
        <v>0</v>
      </c>
      <c r="H6662" s="391">
        <v>3.4872367136281217E-2</v>
      </c>
      <c r="I6662" s="391">
        <v>0</v>
      </c>
      <c r="J6662" s="391">
        <v>0</v>
      </c>
      <c r="K6662" s="63" t="s">
        <v>108</v>
      </c>
      <c r="L6662" s="63" t="s">
        <v>41</v>
      </c>
      <c r="M6662" s="63" t="s">
        <v>107</v>
      </c>
      <c r="N6662" s="63" t="s">
        <v>109</v>
      </c>
      <c r="O6662" s="63" t="s">
        <v>110</v>
      </c>
      <c r="P6662" s="63" t="s">
        <v>60</v>
      </c>
      <c r="Q6662" s="63" t="s">
        <v>425</v>
      </c>
    </row>
    <row r="6663" spans="1:17">
      <c r="A6663" s="63" t="s">
        <v>108</v>
      </c>
      <c r="B6663" s="63" t="s">
        <v>10</v>
      </c>
      <c r="D6663" s="390">
        <v>45323</v>
      </c>
      <c r="E6663" s="63">
        <v>2</v>
      </c>
      <c r="F6663" s="63">
        <v>2024</v>
      </c>
      <c r="G6663" s="391">
        <v>0</v>
      </c>
      <c r="H6663" s="391">
        <v>8.2577765378713919E-2</v>
      </c>
      <c r="I6663" s="391">
        <v>0</v>
      </c>
      <c r="J6663" s="391">
        <v>0</v>
      </c>
      <c r="K6663" s="63" t="s">
        <v>108</v>
      </c>
      <c r="L6663" s="63" t="s">
        <v>41</v>
      </c>
      <c r="M6663" s="63" t="s">
        <v>107</v>
      </c>
      <c r="N6663" s="63" t="s">
        <v>109</v>
      </c>
      <c r="O6663" s="63" t="s">
        <v>110</v>
      </c>
      <c r="P6663" s="63" t="s">
        <v>60</v>
      </c>
      <c r="Q6663" s="63" t="s">
        <v>425</v>
      </c>
    </row>
    <row r="6664" spans="1:17">
      <c r="A6664" s="63" t="s">
        <v>108</v>
      </c>
      <c r="B6664" s="63" t="s">
        <v>10</v>
      </c>
      <c r="D6664" s="390">
        <v>45352</v>
      </c>
      <c r="E6664" s="63">
        <v>3</v>
      </c>
      <c r="F6664" s="63">
        <v>2024</v>
      </c>
      <c r="G6664" s="391">
        <v>0</v>
      </c>
      <c r="H6664" s="391">
        <v>8.2577765378713919E-2</v>
      </c>
      <c r="I6664" s="391">
        <v>0</v>
      </c>
      <c r="J6664" s="391">
        <v>0</v>
      </c>
      <c r="K6664" s="63" t="s">
        <v>108</v>
      </c>
      <c r="L6664" s="63" t="s">
        <v>41</v>
      </c>
      <c r="M6664" s="63" t="s">
        <v>107</v>
      </c>
      <c r="N6664" s="63" t="s">
        <v>109</v>
      </c>
      <c r="O6664" s="63" t="s">
        <v>110</v>
      </c>
      <c r="P6664" s="63" t="s">
        <v>60</v>
      </c>
      <c r="Q6664" s="63" t="s">
        <v>425</v>
      </c>
    </row>
    <row r="6665" spans="1:17">
      <c r="A6665" s="63" t="s">
        <v>108</v>
      </c>
      <c r="B6665" s="63" t="s">
        <v>10</v>
      </c>
      <c r="D6665" s="390">
        <v>45383</v>
      </c>
      <c r="E6665" s="63">
        <v>4</v>
      </c>
      <c r="F6665" s="63">
        <v>2024</v>
      </c>
      <c r="G6665" s="391">
        <v>0</v>
      </c>
      <c r="H6665" s="391">
        <v>8.3333333333333329E-2</v>
      </c>
      <c r="I6665" s="391">
        <v>0</v>
      </c>
      <c r="J6665" s="391">
        <v>0</v>
      </c>
      <c r="K6665" s="63" t="s">
        <v>108</v>
      </c>
      <c r="L6665" s="63" t="s">
        <v>41</v>
      </c>
      <c r="M6665" s="63" t="s">
        <v>107</v>
      </c>
      <c r="N6665" s="63" t="s">
        <v>109</v>
      </c>
      <c r="O6665" s="63" t="s">
        <v>110</v>
      </c>
      <c r="P6665" s="63" t="s">
        <v>60</v>
      </c>
      <c r="Q6665" s="63" t="s">
        <v>425</v>
      </c>
    </row>
    <row r="6666" spans="1:17">
      <c r="A6666" s="63" t="s">
        <v>108</v>
      </c>
      <c r="B6666" s="63" t="s">
        <v>10</v>
      </c>
      <c r="D6666" s="390">
        <v>45413</v>
      </c>
      <c r="E6666" s="63">
        <v>5</v>
      </c>
      <c r="F6666" s="63">
        <v>2024</v>
      </c>
      <c r="G6666" s="391">
        <v>0</v>
      </c>
      <c r="H6666" s="391">
        <v>8.3333333333333329E-2</v>
      </c>
      <c r="I6666" s="391">
        <v>0</v>
      </c>
      <c r="J6666" s="391">
        <v>6.4972342500000009</v>
      </c>
      <c r="K6666" s="63" t="s">
        <v>108</v>
      </c>
      <c r="L6666" s="63" t="s">
        <v>41</v>
      </c>
      <c r="M6666" s="63" t="s">
        <v>107</v>
      </c>
      <c r="N6666" s="63" t="s">
        <v>109</v>
      </c>
      <c r="O6666" s="63" t="s">
        <v>110</v>
      </c>
      <c r="P6666" s="63" t="s">
        <v>60</v>
      </c>
      <c r="Q6666" s="63" t="s">
        <v>425</v>
      </c>
    </row>
    <row r="6667" spans="1:17">
      <c r="A6667" s="63" t="s">
        <v>108</v>
      </c>
      <c r="B6667" s="63" t="s">
        <v>10</v>
      </c>
      <c r="D6667" s="390">
        <v>45444</v>
      </c>
      <c r="E6667" s="63">
        <v>6</v>
      </c>
      <c r="F6667" s="63">
        <v>2024</v>
      </c>
      <c r="G6667" s="391">
        <v>0</v>
      </c>
      <c r="H6667" s="391">
        <v>8.3333333333333329E-2</v>
      </c>
      <c r="I6667" s="391">
        <v>0</v>
      </c>
      <c r="J6667" s="391">
        <v>0</v>
      </c>
      <c r="K6667" s="63" t="s">
        <v>108</v>
      </c>
      <c r="L6667" s="63" t="s">
        <v>41</v>
      </c>
      <c r="M6667" s="63" t="s">
        <v>107</v>
      </c>
      <c r="N6667" s="63" t="s">
        <v>109</v>
      </c>
      <c r="O6667" s="63" t="s">
        <v>110</v>
      </c>
      <c r="P6667" s="63" t="s">
        <v>60</v>
      </c>
      <c r="Q6667" s="63" t="s">
        <v>425</v>
      </c>
    </row>
    <row r="6668" spans="1:17">
      <c r="A6668" s="63" t="s">
        <v>108</v>
      </c>
      <c r="B6668" s="63" t="s">
        <v>10</v>
      </c>
      <c r="D6668" s="390">
        <v>45474</v>
      </c>
      <c r="E6668" s="63">
        <v>7</v>
      </c>
      <c r="F6668" s="63">
        <v>2024</v>
      </c>
      <c r="G6668" s="391">
        <v>0</v>
      </c>
      <c r="H6668" s="391">
        <v>8.3333333333333329E-2</v>
      </c>
      <c r="I6668" s="391">
        <v>0</v>
      </c>
      <c r="J6668" s="391">
        <v>0</v>
      </c>
      <c r="K6668" s="63" t="s">
        <v>108</v>
      </c>
      <c r="L6668" s="63" t="s">
        <v>41</v>
      </c>
      <c r="M6668" s="63" t="s">
        <v>107</v>
      </c>
      <c r="N6668" s="63" t="s">
        <v>109</v>
      </c>
      <c r="O6668" s="63" t="s">
        <v>110</v>
      </c>
      <c r="P6668" s="63" t="s">
        <v>60</v>
      </c>
      <c r="Q6668" s="63" t="s">
        <v>425</v>
      </c>
    </row>
    <row r="6669" spans="1:17">
      <c r="A6669" s="63" t="s">
        <v>108</v>
      </c>
      <c r="B6669" s="63" t="s">
        <v>10</v>
      </c>
      <c r="D6669" s="390">
        <v>45505</v>
      </c>
      <c r="E6669" s="63">
        <v>8</v>
      </c>
      <c r="F6669" s="63">
        <v>2024</v>
      </c>
      <c r="G6669" s="391">
        <v>0</v>
      </c>
      <c r="H6669" s="391">
        <v>8.3333333333333329E-2</v>
      </c>
      <c r="I6669" s="391">
        <v>0</v>
      </c>
      <c r="J6669" s="391">
        <v>0</v>
      </c>
      <c r="K6669" s="63" t="s">
        <v>108</v>
      </c>
      <c r="L6669" s="63" t="s">
        <v>41</v>
      </c>
      <c r="M6669" s="63" t="s">
        <v>107</v>
      </c>
      <c r="N6669" s="63" t="s">
        <v>109</v>
      </c>
      <c r="O6669" s="63" t="s">
        <v>110</v>
      </c>
      <c r="P6669" s="63" t="s">
        <v>60</v>
      </c>
      <c r="Q6669" s="63" t="s">
        <v>425</v>
      </c>
    </row>
    <row r="6670" spans="1:17">
      <c r="A6670" s="63" t="s">
        <v>108</v>
      </c>
      <c r="B6670" s="63" t="s">
        <v>10</v>
      </c>
      <c r="D6670" s="390">
        <v>45536</v>
      </c>
      <c r="E6670" s="63">
        <v>9</v>
      </c>
      <c r="F6670" s="63">
        <v>2024</v>
      </c>
      <c r="G6670" s="391">
        <v>0</v>
      </c>
      <c r="H6670" s="391">
        <v>8.3333333333333329E-2</v>
      </c>
      <c r="J6670" s="391">
        <v>0</v>
      </c>
      <c r="K6670" s="63" t="s">
        <v>108</v>
      </c>
      <c r="L6670" s="63" t="s">
        <v>41</v>
      </c>
      <c r="M6670" s="63" t="s">
        <v>107</v>
      </c>
      <c r="N6670" s="63" t="s">
        <v>109</v>
      </c>
      <c r="O6670" s="63" t="s">
        <v>110</v>
      </c>
      <c r="P6670" s="63" t="s">
        <v>60</v>
      </c>
      <c r="Q6670" s="63" t="s">
        <v>425</v>
      </c>
    </row>
    <row r="6671" spans="1:17">
      <c r="A6671" s="63" t="s">
        <v>108</v>
      </c>
      <c r="B6671" s="63" t="s">
        <v>10</v>
      </c>
      <c r="D6671" s="390">
        <v>45566</v>
      </c>
      <c r="E6671" s="63">
        <v>10</v>
      </c>
      <c r="F6671" s="63">
        <v>2024</v>
      </c>
      <c r="G6671" s="391">
        <v>0</v>
      </c>
      <c r="H6671" s="391">
        <v>9.9999999999999992E-2</v>
      </c>
      <c r="J6671" s="391">
        <v>0</v>
      </c>
      <c r="K6671" s="63" t="s">
        <v>108</v>
      </c>
      <c r="L6671" s="63" t="s">
        <v>41</v>
      </c>
      <c r="M6671" s="63" t="s">
        <v>107</v>
      </c>
      <c r="N6671" s="63" t="s">
        <v>109</v>
      </c>
      <c r="O6671" s="63" t="s">
        <v>110</v>
      </c>
      <c r="P6671" s="63" t="s">
        <v>60</v>
      </c>
      <c r="Q6671" s="63" t="s">
        <v>425</v>
      </c>
    </row>
    <row r="6672" spans="1:17">
      <c r="A6672" s="63" t="s">
        <v>108</v>
      </c>
      <c r="B6672" s="63" t="s">
        <v>10</v>
      </c>
      <c r="D6672" s="390">
        <v>45597</v>
      </c>
      <c r="E6672" s="63">
        <v>11</v>
      </c>
      <c r="F6672" s="63">
        <v>2024</v>
      </c>
      <c r="G6672" s="391">
        <v>0</v>
      </c>
      <c r="H6672" s="391">
        <v>9.9999999999999992E-2</v>
      </c>
      <c r="J6672" s="391">
        <v>0</v>
      </c>
      <c r="K6672" s="63" t="s">
        <v>108</v>
      </c>
      <c r="L6672" s="63" t="s">
        <v>41</v>
      </c>
      <c r="M6672" s="63" t="s">
        <v>107</v>
      </c>
      <c r="N6672" s="63" t="s">
        <v>109</v>
      </c>
      <c r="O6672" s="63" t="s">
        <v>110</v>
      </c>
      <c r="P6672" s="63" t="s">
        <v>60</v>
      </c>
      <c r="Q6672" s="63" t="s">
        <v>425</v>
      </c>
    </row>
    <row r="6673" spans="1:17">
      <c r="A6673" s="63" t="s">
        <v>108</v>
      </c>
      <c r="B6673" s="63" t="s">
        <v>10</v>
      </c>
      <c r="D6673" s="390">
        <v>45627</v>
      </c>
      <c r="E6673" s="63">
        <v>12</v>
      </c>
      <c r="F6673" s="63">
        <v>2024</v>
      </c>
      <c r="G6673" s="391">
        <v>0</v>
      </c>
      <c r="H6673" s="391">
        <v>9.9999999999999992E-2</v>
      </c>
      <c r="J6673" s="391">
        <v>0</v>
      </c>
      <c r="K6673" s="63" t="s">
        <v>108</v>
      </c>
      <c r="L6673" s="63" t="s">
        <v>41</v>
      </c>
      <c r="M6673" s="63" t="s">
        <v>107</v>
      </c>
      <c r="N6673" s="63" t="s">
        <v>109</v>
      </c>
      <c r="O6673" s="63" t="s">
        <v>110</v>
      </c>
      <c r="P6673" s="63" t="s">
        <v>60</v>
      </c>
      <c r="Q6673" s="63" t="s">
        <v>425</v>
      </c>
    </row>
    <row r="6674" spans="1:17">
      <c r="A6674" s="63" t="s">
        <v>108</v>
      </c>
      <c r="B6674" s="63" t="s">
        <v>5</v>
      </c>
      <c r="D6674" s="390">
        <v>45292</v>
      </c>
      <c r="E6674" s="63">
        <v>1</v>
      </c>
      <c r="F6674" s="63">
        <v>2024</v>
      </c>
      <c r="G6674" s="391">
        <v>104.959992</v>
      </c>
      <c r="H6674" s="391">
        <v>3.4872367136281217E-2</v>
      </c>
      <c r="I6674" s="391">
        <v>3.6602033756451395</v>
      </c>
      <c r="J6674" s="391">
        <v>0</v>
      </c>
      <c r="K6674" s="63" t="s">
        <v>108</v>
      </c>
      <c r="L6674" s="63" t="s">
        <v>41</v>
      </c>
      <c r="M6674" s="63" t="s">
        <v>107</v>
      </c>
      <c r="N6674" s="63" t="s">
        <v>109</v>
      </c>
      <c r="O6674" s="63" t="s">
        <v>110</v>
      </c>
      <c r="P6674" s="63" t="s">
        <v>60</v>
      </c>
      <c r="Q6674" s="63" t="s">
        <v>425</v>
      </c>
    </row>
    <row r="6675" spans="1:17">
      <c r="A6675" s="63" t="s">
        <v>108</v>
      </c>
      <c r="B6675" s="63" t="s">
        <v>5</v>
      </c>
      <c r="D6675" s="390">
        <v>45323</v>
      </c>
      <c r="E6675" s="63">
        <v>2</v>
      </c>
      <c r="F6675" s="63">
        <v>2024</v>
      </c>
      <c r="G6675" s="391">
        <v>104.959992</v>
      </c>
      <c r="H6675" s="391">
        <v>8.2577765378713919E-2</v>
      </c>
      <c r="I6675" s="391">
        <v>8.6673615935276906</v>
      </c>
      <c r="J6675" s="391">
        <v>0</v>
      </c>
      <c r="K6675" s="63" t="s">
        <v>108</v>
      </c>
      <c r="L6675" s="63" t="s">
        <v>41</v>
      </c>
      <c r="M6675" s="63" t="s">
        <v>107</v>
      </c>
      <c r="N6675" s="63" t="s">
        <v>109</v>
      </c>
      <c r="O6675" s="63" t="s">
        <v>110</v>
      </c>
      <c r="P6675" s="63" t="s">
        <v>60</v>
      </c>
      <c r="Q6675" s="63" t="s">
        <v>425</v>
      </c>
    </row>
    <row r="6676" spans="1:17">
      <c r="A6676" s="63" t="s">
        <v>108</v>
      </c>
      <c r="B6676" s="63" t="s">
        <v>5</v>
      </c>
      <c r="D6676" s="390">
        <v>45352</v>
      </c>
      <c r="E6676" s="63">
        <v>3</v>
      </c>
      <c r="F6676" s="63">
        <v>2024</v>
      </c>
      <c r="G6676" s="391">
        <v>104.959992</v>
      </c>
      <c r="H6676" s="391">
        <v>8.2577765378713919E-2</v>
      </c>
      <c r="I6676" s="391">
        <v>8.6673615935276906</v>
      </c>
      <c r="J6676" s="391">
        <v>0</v>
      </c>
      <c r="K6676" s="63" t="s">
        <v>108</v>
      </c>
      <c r="L6676" s="63" t="s">
        <v>41</v>
      </c>
      <c r="M6676" s="63" t="s">
        <v>107</v>
      </c>
      <c r="N6676" s="63" t="s">
        <v>109</v>
      </c>
      <c r="O6676" s="63" t="s">
        <v>110</v>
      </c>
      <c r="P6676" s="63" t="s">
        <v>60</v>
      </c>
      <c r="Q6676" s="63" t="s">
        <v>425</v>
      </c>
    </row>
    <row r="6677" spans="1:17">
      <c r="A6677" s="63" t="s">
        <v>108</v>
      </c>
      <c r="B6677" s="63" t="s">
        <v>5</v>
      </c>
      <c r="D6677" s="390">
        <v>45383</v>
      </c>
      <c r="E6677" s="63">
        <v>4</v>
      </c>
      <c r="F6677" s="63">
        <v>2024</v>
      </c>
      <c r="G6677" s="391">
        <v>104.959992</v>
      </c>
      <c r="H6677" s="391">
        <v>8.3333333333333329E-2</v>
      </c>
      <c r="I6677" s="391">
        <v>8.7466659999999994</v>
      </c>
      <c r="J6677" s="391">
        <v>0</v>
      </c>
      <c r="K6677" s="63" t="s">
        <v>108</v>
      </c>
      <c r="L6677" s="63" t="s">
        <v>41</v>
      </c>
      <c r="M6677" s="63" t="s">
        <v>107</v>
      </c>
      <c r="N6677" s="63" t="s">
        <v>109</v>
      </c>
      <c r="O6677" s="63" t="s">
        <v>110</v>
      </c>
      <c r="P6677" s="63" t="s">
        <v>60</v>
      </c>
      <c r="Q6677" s="63" t="s">
        <v>425</v>
      </c>
    </row>
    <row r="6678" spans="1:17">
      <c r="A6678" s="63" t="s">
        <v>108</v>
      </c>
      <c r="B6678" s="63" t="s">
        <v>5</v>
      </c>
      <c r="D6678" s="390">
        <v>45413</v>
      </c>
      <c r="E6678" s="63">
        <v>5</v>
      </c>
      <c r="F6678" s="63">
        <v>2024</v>
      </c>
      <c r="G6678" s="391">
        <v>104.959992</v>
      </c>
      <c r="H6678" s="391">
        <v>8.3333333333333329E-2</v>
      </c>
      <c r="I6678" s="391">
        <v>8.7466659999999994</v>
      </c>
      <c r="J6678" s="391">
        <v>0.15099333333333334</v>
      </c>
      <c r="K6678" s="63" t="s">
        <v>108</v>
      </c>
      <c r="L6678" s="63" t="s">
        <v>41</v>
      </c>
      <c r="M6678" s="63" t="s">
        <v>107</v>
      </c>
      <c r="N6678" s="63" t="s">
        <v>109</v>
      </c>
      <c r="O6678" s="63" t="s">
        <v>110</v>
      </c>
      <c r="P6678" s="63" t="s">
        <v>60</v>
      </c>
      <c r="Q6678" s="63" t="s">
        <v>425</v>
      </c>
    </row>
    <row r="6679" spans="1:17">
      <c r="A6679" s="63" t="s">
        <v>108</v>
      </c>
      <c r="B6679" s="63" t="s">
        <v>5</v>
      </c>
      <c r="D6679" s="390">
        <v>45444</v>
      </c>
      <c r="E6679" s="63">
        <v>6</v>
      </c>
      <c r="F6679" s="63">
        <v>2024</v>
      </c>
      <c r="G6679" s="391">
        <v>104.959992</v>
      </c>
      <c r="H6679" s="391">
        <v>8.3333333333333329E-2</v>
      </c>
      <c r="I6679" s="391">
        <v>8.7466659999999994</v>
      </c>
      <c r="J6679" s="391">
        <v>0</v>
      </c>
      <c r="K6679" s="63" t="s">
        <v>108</v>
      </c>
      <c r="L6679" s="63" t="s">
        <v>41</v>
      </c>
      <c r="M6679" s="63" t="s">
        <v>107</v>
      </c>
      <c r="N6679" s="63" t="s">
        <v>109</v>
      </c>
      <c r="O6679" s="63" t="s">
        <v>110</v>
      </c>
      <c r="P6679" s="63" t="s">
        <v>60</v>
      </c>
      <c r="Q6679" s="63" t="s">
        <v>425</v>
      </c>
    </row>
    <row r="6680" spans="1:17">
      <c r="A6680" s="63" t="s">
        <v>108</v>
      </c>
      <c r="B6680" s="63" t="s">
        <v>5</v>
      </c>
      <c r="D6680" s="390">
        <v>45474</v>
      </c>
      <c r="E6680" s="63">
        <v>7</v>
      </c>
      <c r="F6680" s="63">
        <v>2024</v>
      </c>
      <c r="G6680" s="391">
        <v>104.959992</v>
      </c>
      <c r="H6680" s="391">
        <v>8.3333333333333329E-2</v>
      </c>
      <c r="I6680" s="391">
        <v>8.7466659999999994</v>
      </c>
      <c r="J6680" s="391">
        <v>0</v>
      </c>
      <c r="K6680" s="63" t="s">
        <v>108</v>
      </c>
      <c r="L6680" s="63" t="s">
        <v>41</v>
      </c>
      <c r="M6680" s="63" t="s">
        <v>107</v>
      </c>
      <c r="N6680" s="63" t="s">
        <v>109</v>
      </c>
      <c r="O6680" s="63" t="s">
        <v>110</v>
      </c>
      <c r="P6680" s="63" t="s">
        <v>60</v>
      </c>
      <c r="Q6680" s="63" t="s">
        <v>425</v>
      </c>
    </row>
    <row r="6681" spans="1:17">
      <c r="A6681" s="63" t="s">
        <v>108</v>
      </c>
      <c r="B6681" s="63" t="s">
        <v>5</v>
      </c>
      <c r="D6681" s="390">
        <v>45505</v>
      </c>
      <c r="E6681" s="63">
        <v>8</v>
      </c>
      <c r="F6681" s="63">
        <v>2024</v>
      </c>
      <c r="G6681" s="391">
        <v>104.959992</v>
      </c>
      <c r="H6681" s="391">
        <v>8.3333333333333329E-2</v>
      </c>
      <c r="I6681" s="391">
        <v>8.7466659999999994</v>
      </c>
      <c r="J6681" s="391">
        <v>0</v>
      </c>
      <c r="K6681" s="63" t="s">
        <v>108</v>
      </c>
      <c r="L6681" s="63" t="s">
        <v>41</v>
      </c>
      <c r="M6681" s="63" t="s">
        <v>107</v>
      </c>
      <c r="N6681" s="63" t="s">
        <v>109</v>
      </c>
      <c r="O6681" s="63" t="s">
        <v>110</v>
      </c>
      <c r="P6681" s="63" t="s">
        <v>60</v>
      </c>
      <c r="Q6681" s="63" t="s">
        <v>425</v>
      </c>
    </row>
    <row r="6682" spans="1:17">
      <c r="A6682" s="63" t="s">
        <v>108</v>
      </c>
      <c r="B6682" s="63" t="s">
        <v>5</v>
      </c>
      <c r="D6682" s="390">
        <v>45536</v>
      </c>
      <c r="E6682" s="63">
        <v>9</v>
      </c>
      <c r="F6682" s="63">
        <v>2024</v>
      </c>
      <c r="G6682" s="391">
        <v>104.959992</v>
      </c>
      <c r="H6682" s="391">
        <v>8.3333333333333329E-2</v>
      </c>
      <c r="J6682" s="391">
        <v>1.1984999999999999</v>
      </c>
      <c r="K6682" s="63" t="s">
        <v>108</v>
      </c>
      <c r="L6682" s="63" t="s">
        <v>41</v>
      </c>
      <c r="M6682" s="63" t="s">
        <v>107</v>
      </c>
      <c r="N6682" s="63" t="s">
        <v>109</v>
      </c>
      <c r="O6682" s="63" t="s">
        <v>110</v>
      </c>
      <c r="P6682" s="63" t="s">
        <v>60</v>
      </c>
      <c r="Q6682" s="63" t="s">
        <v>425</v>
      </c>
    </row>
    <row r="6683" spans="1:17">
      <c r="A6683" s="63" t="s">
        <v>108</v>
      </c>
      <c r="B6683" s="63" t="s">
        <v>5</v>
      </c>
      <c r="D6683" s="390">
        <v>45566</v>
      </c>
      <c r="E6683" s="63">
        <v>10</v>
      </c>
      <c r="F6683" s="63">
        <v>2024</v>
      </c>
      <c r="G6683" s="391">
        <v>104.959992</v>
      </c>
      <c r="H6683" s="391">
        <v>9.9999999999999992E-2</v>
      </c>
      <c r="J6683" s="391">
        <v>0</v>
      </c>
      <c r="K6683" s="63" t="s">
        <v>108</v>
      </c>
      <c r="L6683" s="63" t="s">
        <v>41</v>
      </c>
      <c r="M6683" s="63" t="s">
        <v>107</v>
      </c>
      <c r="N6683" s="63" t="s">
        <v>109</v>
      </c>
      <c r="O6683" s="63" t="s">
        <v>110</v>
      </c>
      <c r="P6683" s="63" t="s">
        <v>60</v>
      </c>
      <c r="Q6683" s="63" t="s">
        <v>425</v>
      </c>
    </row>
    <row r="6684" spans="1:17">
      <c r="A6684" s="63" t="s">
        <v>108</v>
      </c>
      <c r="B6684" s="63" t="s">
        <v>5</v>
      </c>
      <c r="D6684" s="390">
        <v>45597</v>
      </c>
      <c r="E6684" s="63">
        <v>11</v>
      </c>
      <c r="F6684" s="63">
        <v>2024</v>
      </c>
      <c r="G6684" s="391">
        <v>104.959992</v>
      </c>
      <c r="H6684" s="391">
        <v>9.9999999999999992E-2</v>
      </c>
      <c r="J6684" s="391">
        <v>0</v>
      </c>
      <c r="K6684" s="63" t="s">
        <v>108</v>
      </c>
      <c r="L6684" s="63" t="s">
        <v>41</v>
      </c>
      <c r="M6684" s="63" t="s">
        <v>107</v>
      </c>
      <c r="N6684" s="63" t="s">
        <v>109</v>
      </c>
      <c r="O6684" s="63" t="s">
        <v>110</v>
      </c>
      <c r="P6684" s="63" t="s">
        <v>60</v>
      </c>
      <c r="Q6684" s="63" t="s">
        <v>425</v>
      </c>
    </row>
    <row r="6685" spans="1:17">
      <c r="A6685" s="63" t="s">
        <v>108</v>
      </c>
      <c r="B6685" s="63" t="s">
        <v>5</v>
      </c>
      <c r="D6685" s="390">
        <v>45627</v>
      </c>
      <c r="E6685" s="63">
        <v>12</v>
      </c>
      <c r="F6685" s="63">
        <v>2024</v>
      </c>
      <c r="G6685" s="391">
        <v>104.959992</v>
      </c>
      <c r="H6685" s="391">
        <v>9.9999999999999992E-2</v>
      </c>
      <c r="J6685" s="391">
        <v>0</v>
      </c>
      <c r="K6685" s="63" t="s">
        <v>108</v>
      </c>
      <c r="L6685" s="63" t="s">
        <v>41</v>
      </c>
      <c r="M6685" s="63" t="s">
        <v>107</v>
      </c>
      <c r="N6685" s="63" t="s">
        <v>109</v>
      </c>
      <c r="O6685" s="63" t="s">
        <v>110</v>
      </c>
      <c r="P6685" s="63" t="s">
        <v>60</v>
      </c>
      <c r="Q6685" s="63" t="s">
        <v>425</v>
      </c>
    </row>
    <row r="6686" spans="1:17">
      <c r="A6686" s="63" t="s">
        <v>108</v>
      </c>
      <c r="B6686" s="63" t="s">
        <v>11</v>
      </c>
      <c r="D6686" s="390">
        <v>45292</v>
      </c>
      <c r="E6686" s="63">
        <v>1</v>
      </c>
      <c r="F6686" s="63">
        <v>2024</v>
      </c>
      <c r="G6686" s="391">
        <v>28.366294250000006</v>
      </c>
      <c r="H6686" s="391">
        <v>3.4872367136281217E-2</v>
      </c>
      <c r="I6686" s="391">
        <v>0.98919982738178303</v>
      </c>
      <c r="J6686" s="391">
        <v>3.2547387120828133</v>
      </c>
      <c r="K6686" s="63" t="s">
        <v>108</v>
      </c>
      <c r="L6686" s="63" t="s">
        <v>41</v>
      </c>
      <c r="M6686" s="63" t="s">
        <v>107</v>
      </c>
      <c r="N6686" s="63" t="s">
        <v>109</v>
      </c>
      <c r="O6686" s="63" t="s">
        <v>110</v>
      </c>
      <c r="P6686" s="63" t="s">
        <v>60</v>
      </c>
      <c r="Q6686" s="63" t="s">
        <v>425</v>
      </c>
    </row>
    <row r="6687" spans="1:17">
      <c r="A6687" s="63" t="s">
        <v>108</v>
      </c>
      <c r="B6687" s="63" t="s">
        <v>11</v>
      </c>
      <c r="D6687" s="390">
        <v>45323</v>
      </c>
      <c r="E6687" s="63">
        <v>2</v>
      </c>
      <c r="F6687" s="63">
        <v>2024</v>
      </c>
      <c r="G6687" s="391">
        <v>28.366294250000006</v>
      </c>
      <c r="H6687" s="391">
        <v>8.2577765378713919E-2</v>
      </c>
      <c r="I6687" s="391">
        <v>2.3424251912400624</v>
      </c>
      <c r="J6687" s="391">
        <v>2.9902839999999999</v>
      </c>
      <c r="K6687" s="63" t="s">
        <v>108</v>
      </c>
      <c r="L6687" s="63" t="s">
        <v>41</v>
      </c>
      <c r="M6687" s="63" t="s">
        <v>107</v>
      </c>
      <c r="N6687" s="63" t="s">
        <v>109</v>
      </c>
      <c r="O6687" s="63" t="s">
        <v>110</v>
      </c>
      <c r="P6687" s="63" t="s">
        <v>60</v>
      </c>
      <c r="Q6687" s="63" t="s">
        <v>425</v>
      </c>
    </row>
    <row r="6688" spans="1:17">
      <c r="A6688" s="63" t="s">
        <v>108</v>
      </c>
      <c r="B6688" s="63" t="s">
        <v>11</v>
      </c>
      <c r="D6688" s="390">
        <v>45352</v>
      </c>
      <c r="E6688" s="63">
        <v>3</v>
      </c>
      <c r="F6688" s="63">
        <v>2024</v>
      </c>
      <c r="G6688" s="391">
        <v>28.366294250000006</v>
      </c>
      <c r="H6688" s="391">
        <v>8.2577765378713919E-2</v>
      </c>
      <c r="I6688" s="391">
        <v>2.3424251912400624</v>
      </c>
      <c r="J6688" s="391">
        <v>2.5991088593050362</v>
      </c>
      <c r="K6688" s="63" t="s">
        <v>108</v>
      </c>
      <c r="L6688" s="63" t="s">
        <v>41</v>
      </c>
      <c r="M6688" s="63" t="s">
        <v>107</v>
      </c>
      <c r="N6688" s="63" t="s">
        <v>109</v>
      </c>
      <c r="O6688" s="63" t="s">
        <v>110</v>
      </c>
      <c r="P6688" s="63" t="s">
        <v>60</v>
      </c>
      <c r="Q6688" s="63" t="s">
        <v>425</v>
      </c>
    </row>
    <row r="6689" spans="1:17">
      <c r="A6689" s="63" t="s">
        <v>108</v>
      </c>
      <c r="B6689" s="63" t="s">
        <v>11</v>
      </c>
      <c r="D6689" s="390">
        <v>45383</v>
      </c>
      <c r="E6689" s="63">
        <v>4</v>
      </c>
      <c r="F6689" s="63">
        <v>2024</v>
      </c>
      <c r="G6689" s="391">
        <v>28.366294250000006</v>
      </c>
      <c r="H6689" s="391">
        <v>8.3333333333333329E-2</v>
      </c>
      <c r="I6689" s="391">
        <v>2.363857854166667</v>
      </c>
      <c r="J6689" s="391">
        <v>3.7977344981939249</v>
      </c>
      <c r="K6689" s="63" t="s">
        <v>108</v>
      </c>
      <c r="L6689" s="63" t="s">
        <v>41</v>
      </c>
      <c r="M6689" s="63" t="s">
        <v>107</v>
      </c>
      <c r="N6689" s="63" t="s">
        <v>109</v>
      </c>
      <c r="O6689" s="63" t="s">
        <v>110</v>
      </c>
      <c r="P6689" s="63" t="s">
        <v>60</v>
      </c>
      <c r="Q6689" s="63" t="s">
        <v>425</v>
      </c>
    </row>
    <row r="6690" spans="1:17">
      <c r="A6690" s="63" t="s">
        <v>108</v>
      </c>
      <c r="B6690" s="63" t="s">
        <v>11</v>
      </c>
      <c r="D6690" s="390">
        <v>45413</v>
      </c>
      <c r="E6690" s="63">
        <v>5</v>
      </c>
      <c r="F6690" s="63">
        <v>2024</v>
      </c>
      <c r="G6690" s="391">
        <v>28.366294250000006</v>
      </c>
      <c r="H6690" s="391">
        <v>8.3333333333333329E-2</v>
      </c>
      <c r="I6690" s="391">
        <v>2.363857854166667</v>
      </c>
      <c r="J6690" s="391">
        <v>2.7872703787494801</v>
      </c>
      <c r="K6690" s="63" t="s">
        <v>108</v>
      </c>
      <c r="L6690" s="63" t="s">
        <v>41</v>
      </c>
      <c r="M6690" s="63" t="s">
        <v>107</v>
      </c>
      <c r="N6690" s="63" t="s">
        <v>109</v>
      </c>
      <c r="O6690" s="63" t="s">
        <v>110</v>
      </c>
      <c r="P6690" s="63" t="s">
        <v>60</v>
      </c>
      <c r="Q6690" s="63" t="s">
        <v>425</v>
      </c>
    </row>
    <row r="6691" spans="1:17">
      <c r="A6691" s="63" t="s">
        <v>108</v>
      </c>
      <c r="B6691" s="63" t="s">
        <v>11</v>
      </c>
      <c r="D6691" s="390">
        <v>45444</v>
      </c>
      <c r="E6691" s="63">
        <v>6</v>
      </c>
      <c r="F6691" s="63">
        <v>2024</v>
      </c>
      <c r="G6691" s="391">
        <v>28.366294250000006</v>
      </c>
      <c r="H6691" s="391">
        <v>8.3333333333333329E-2</v>
      </c>
      <c r="I6691" s="391">
        <v>2.363857854166667</v>
      </c>
      <c r="J6691" s="391">
        <v>5.9754543787494807</v>
      </c>
      <c r="K6691" s="63" t="s">
        <v>108</v>
      </c>
      <c r="L6691" s="63" t="s">
        <v>41</v>
      </c>
      <c r="M6691" s="63" t="s">
        <v>107</v>
      </c>
      <c r="N6691" s="63" t="s">
        <v>109</v>
      </c>
      <c r="O6691" s="63" t="s">
        <v>110</v>
      </c>
      <c r="P6691" s="63" t="s">
        <v>60</v>
      </c>
      <c r="Q6691" s="63" t="s">
        <v>425</v>
      </c>
    </row>
    <row r="6692" spans="1:17">
      <c r="A6692" s="63" t="s">
        <v>108</v>
      </c>
      <c r="B6692" s="63" t="s">
        <v>11</v>
      </c>
      <c r="D6692" s="390">
        <v>45474</v>
      </c>
      <c r="E6692" s="63">
        <v>7</v>
      </c>
      <c r="F6692" s="63">
        <v>2024</v>
      </c>
      <c r="G6692" s="391">
        <v>28.366294250000006</v>
      </c>
      <c r="H6692" s="391">
        <v>8.3333333333333329E-2</v>
      </c>
      <c r="I6692" s="391">
        <v>2.363857854166667</v>
      </c>
      <c r="J6692" s="391">
        <v>0</v>
      </c>
      <c r="K6692" s="63" t="s">
        <v>108</v>
      </c>
      <c r="L6692" s="63" t="s">
        <v>41</v>
      </c>
      <c r="M6692" s="63" t="s">
        <v>107</v>
      </c>
      <c r="N6692" s="63" t="s">
        <v>109</v>
      </c>
      <c r="O6692" s="63" t="s">
        <v>110</v>
      </c>
      <c r="P6692" s="63" t="s">
        <v>60</v>
      </c>
      <c r="Q6692" s="63" t="s">
        <v>425</v>
      </c>
    </row>
    <row r="6693" spans="1:17">
      <c r="A6693" s="63" t="s">
        <v>108</v>
      </c>
      <c r="B6693" s="63" t="s">
        <v>11</v>
      </c>
      <c r="D6693" s="390">
        <v>45505</v>
      </c>
      <c r="E6693" s="63">
        <v>8</v>
      </c>
      <c r="F6693" s="63">
        <v>2024</v>
      </c>
      <c r="G6693" s="391">
        <v>28.366294250000006</v>
      </c>
      <c r="H6693" s="391">
        <v>8.3333333333333329E-2</v>
      </c>
      <c r="I6693" s="391">
        <v>2.363857854166667</v>
      </c>
      <c r="J6693" s="391">
        <v>13.167341697408677</v>
      </c>
      <c r="K6693" s="63" t="s">
        <v>108</v>
      </c>
      <c r="L6693" s="63" t="s">
        <v>41</v>
      </c>
      <c r="M6693" s="63" t="s">
        <v>107</v>
      </c>
      <c r="N6693" s="63" t="s">
        <v>109</v>
      </c>
      <c r="O6693" s="63" t="s">
        <v>110</v>
      </c>
      <c r="P6693" s="63" t="s">
        <v>60</v>
      </c>
      <c r="Q6693" s="63" t="s">
        <v>425</v>
      </c>
    </row>
    <row r="6694" spans="1:17">
      <c r="A6694" s="63" t="s">
        <v>108</v>
      </c>
      <c r="B6694" s="63" t="s">
        <v>11</v>
      </c>
      <c r="D6694" s="390">
        <v>45536</v>
      </c>
      <c r="E6694" s="63">
        <v>9</v>
      </c>
      <c r="F6694" s="63">
        <v>2024</v>
      </c>
      <c r="G6694" s="391">
        <v>28.366294250000006</v>
      </c>
      <c r="H6694" s="391">
        <v>8.3333333333333329E-2</v>
      </c>
      <c r="J6694" s="391">
        <v>37.238174513101121</v>
      </c>
      <c r="K6694" s="63" t="s">
        <v>108</v>
      </c>
      <c r="L6694" s="63" t="s">
        <v>41</v>
      </c>
      <c r="M6694" s="63" t="s">
        <v>107</v>
      </c>
      <c r="N6694" s="63" t="s">
        <v>109</v>
      </c>
      <c r="O6694" s="63" t="s">
        <v>110</v>
      </c>
      <c r="P6694" s="63" t="s">
        <v>60</v>
      </c>
      <c r="Q6694" s="63" t="s">
        <v>425</v>
      </c>
    </row>
    <row r="6695" spans="1:17">
      <c r="A6695" s="63" t="s">
        <v>108</v>
      </c>
      <c r="B6695" s="63" t="s">
        <v>11</v>
      </c>
      <c r="D6695" s="390">
        <v>45566</v>
      </c>
      <c r="E6695" s="63">
        <v>10</v>
      </c>
      <c r="F6695" s="63">
        <v>2024</v>
      </c>
      <c r="G6695" s="391">
        <v>28.366294250000006</v>
      </c>
      <c r="H6695" s="391">
        <v>9.9999999999999992E-2</v>
      </c>
      <c r="J6695" s="391">
        <v>1.0944000000000003</v>
      </c>
      <c r="K6695" s="63" t="s">
        <v>108</v>
      </c>
      <c r="L6695" s="63" t="s">
        <v>41</v>
      </c>
      <c r="M6695" s="63" t="s">
        <v>107</v>
      </c>
      <c r="N6695" s="63" t="s">
        <v>109</v>
      </c>
      <c r="O6695" s="63" t="s">
        <v>110</v>
      </c>
      <c r="P6695" s="63" t="s">
        <v>60</v>
      </c>
      <c r="Q6695" s="63" t="s">
        <v>425</v>
      </c>
    </row>
    <row r="6696" spans="1:17">
      <c r="A6696" s="63" t="s">
        <v>108</v>
      </c>
      <c r="B6696" s="63" t="s">
        <v>11</v>
      </c>
      <c r="D6696" s="390">
        <v>45597</v>
      </c>
      <c r="E6696" s="63">
        <v>11</v>
      </c>
      <c r="F6696" s="63">
        <v>2024</v>
      </c>
      <c r="G6696" s="391">
        <v>28.366294250000006</v>
      </c>
      <c r="H6696" s="391">
        <v>9.9999999999999992E-2</v>
      </c>
      <c r="J6696" s="391">
        <v>0</v>
      </c>
      <c r="K6696" s="63" t="s">
        <v>108</v>
      </c>
      <c r="L6696" s="63" t="s">
        <v>41</v>
      </c>
      <c r="M6696" s="63" t="s">
        <v>107</v>
      </c>
      <c r="N6696" s="63" t="s">
        <v>109</v>
      </c>
      <c r="O6696" s="63" t="s">
        <v>110</v>
      </c>
      <c r="P6696" s="63" t="s">
        <v>60</v>
      </c>
      <c r="Q6696" s="63" t="s">
        <v>425</v>
      </c>
    </row>
    <row r="6697" spans="1:17">
      <c r="A6697" s="63" t="s">
        <v>108</v>
      </c>
      <c r="B6697" s="63" t="s">
        <v>11</v>
      </c>
      <c r="D6697" s="390">
        <v>45627</v>
      </c>
      <c r="E6697" s="63">
        <v>12</v>
      </c>
      <c r="F6697" s="63">
        <v>2024</v>
      </c>
      <c r="G6697" s="391">
        <v>28.366294250000006</v>
      </c>
      <c r="H6697" s="391">
        <v>9.9999999999999992E-2</v>
      </c>
      <c r="J6697" s="391">
        <v>0</v>
      </c>
      <c r="K6697" s="63" t="s">
        <v>108</v>
      </c>
      <c r="L6697" s="63" t="s">
        <v>41</v>
      </c>
      <c r="M6697" s="63" t="s">
        <v>107</v>
      </c>
      <c r="N6697" s="63" t="s">
        <v>109</v>
      </c>
      <c r="O6697" s="63" t="s">
        <v>110</v>
      </c>
      <c r="P6697" s="63" t="s">
        <v>60</v>
      </c>
      <c r="Q6697" s="63" t="s">
        <v>425</v>
      </c>
    </row>
    <row r="6698" spans="1:17">
      <c r="A6698" s="63" t="s">
        <v>108</v>
      </c>
      <c r="B6698" s="63" t="s">
        <v>12</v>
      </c>
      <c r="D6698" s="390">
        <v>45292</v>
      </c>
      <c r="E6698" s="63">
        <v>1</v>
      </c>
      <c r="F6698" s="63">
        <v>2024</v>
      </c>
      <c r="G6698" s="391">
        <v>0</v>
      </c>
      <c r="H6698" s="391">
        <v>3.4872367136281217E-2</v>
      </c>
      <c r="I6698" s="391">
        <v>0</v>
      </c>
      <c r="J6698" s="391">
        <v>0</v>
      </c>
      <c r="K6698" s="63" t="s">
        <v>108</v>
      </c>
      <c r="L6698" s="63" t="s">
        <v>41</v>
      </c>
      <c r="M6698" s="63" t="s">
        <v>107</v>
      </c>
      <c r="N6698" s="63" t="s">
        <v>109</v>
      </c>
      <c r="O6698" s="63" t="s">
        <v>110</v>
      </c>
      <c r="P6698" s="63" t="s">
        <v>60</v>
      </c>
      <c r="Q6698" s="63" t="s">
        <v>425</v>
      </c>
    </row>
    <row r="6699" spans="1:17">
      <c r="A6699" s="63" t="s">
        <v>108</v>
      </c>
      <c r="B6699" s="63" t="s">
        <v>12</v>
      </c>
      <c r="D6699" s="390">
        <v>45323</v>
      </c>
      <c r="E6699" s="63">
        <v>2</v>
      </c>
      <c r="F6699" s="63">
        <v>2024</v>
      </c>
      <c r="G6699" s="391">
        <v>0</v>
      </c>
      <c r="H6699" s="391">
        <v>8.2577765378713919E-2</v>
      </c>
      <c r="I6699" s="391">
        <v>0</v>
      </c>
      <c r="J6699" s="391">
        <v>0</v>
      </c>
      <c r="K6699" s="63" t="s">
        <v>108</v>
      </c>
      <c r="L6699" s="63" t="s">
        <v>41</v>
      </c>
      <c r="M6699" s="63" t="s">
        <v>107</v>
      </c>
      <c r="N6699" s="63" t="s">
        <v>109</v>
      </c>
      <c r="O6699" s="63" t="s">
        <v>110</v>
      </c>
      <c r="P6699" s="63" t="s">
        <v>60</v>
      </c>
      <c r="Q6699" s="63" t="s">
        <v>425</v>
      </c>
    </row>
    <row r="6700" spans="1:17">
      <c r="A6700" s="63" t="s">
        <v>108</v>
      </c>
      <c r="B6700" s="63" t="s">
        <v>12</v>
      </c>
      <c r="D6700" s="390">
        <v>45352</v>
      </c>
      <c r="E6700" s="63">
        <v>3</v>
      </c>
      <c r="F6700" s="63">
        <v>2024</v>
      </c>
      <c r="G6700" s="391">
        <v>0</v>
      </c>
      <c r="H6700" s="391">
        <v>8.2577765378713919E-2</v>
      </c>
      <c r="I6700" s="391">
        <v>0</v>
      </c>
      <c r="J6700" s="391">
        <v>0</v>
      </c>
      <c r="K6700" s="63" t="s">
        <v>108</v>
      </c>
      <c r="L6700" s="63" t="s">
        <v>41</v>
      </c>
      <c r="M6700" s="63" t="s">
        <v>107</v>
      </c>
      <c r="N6700" s="63" t="s">
        <v>109</v>
      </c>
      <c r="O6700" s="63" t="s">
        <v>110</v>
      </c>
      <c r="P6700" s="63" t="s">
        <v>60</v>
      </c>
      <c r="Q6700" s="63" t="s">
        <v>425</v>
      </c>
    </row>
    <row r="6701" spans="1:17">
      <c r="A6701" s="63" t="s">
        <v>108</v>
      </c>
      <c r="B6701" s="63" t="s">
        <v>12</v>
      </c>
      <c r="D6701" s="390">
        <v>45383</v>
      </c>
      <c r="E6701" s="63">
        <v>4</v>
      </c>
      <c r="F6701" s="63">
        <v>2024</v>
      </c>
      <c r="G6701" s="391">
        <v>0</v>
      </c>
      <c r="H6701" s="391">
        <v>8.3333333333333329E-2</v>
      </c>
      <c r="I6701" s="391">
        <v>0</v>
      </c>
      <c r="J6701" s="391">
        <v>68.487849899999986</v>
      </c>
      <c r="K6701" s="63" t="s">
        <v>108</v>
      </c>
      <c r="L6701" s="63" t="s">
        <v>41</v>
      </c>
      <c r="M6701" s="63" t="s">
        <v>107</v>
      </c>
      <c r="N6701" s="63" t="s">
        <v>109</v>
      </c>
      <c r="O6701" s="63" t="s">
        <v>110</v>
      </c>
      <c r="P6701" s="63" t="s">
        <v>60</v>
      </c>
      <c r="Q6701" s="63" t="s">
        <v>425</v>
      </c>
    </row>
    <row r="6702" spans="1:17">
      <c r="A6702" s="63" t="s">
        <v>108</v>
      </c>
      <c r="B6702" s="63" t="s">
        <v>12</v>
      </c>
      <c r="D6702" s="390">
        <v>45413</v>
      </c>
      <c r="E6702" s="63">
        <v>5</v>
      </c>
      <c r="F6702" s="63">
        <v>2024</v>
      </c>
      <c r="G6702" s="391">
        <v>0</v>
      </c>
      <c r="H6702" s="391">
        <v>8.3333333333333329E-2</v>
      </c>
      <c r="I6702" s="391">
        <v>0</v>
      </c>
      <c r="J6702" s="391">
        <v>0</v>
      </c>
      <c r="K6702" s="63" t="s">
        <v>108</v>
      </c>
      <c r="L6702" s="63" t="s">
        <v>41</v>
      </c>
      <c r="M6702" s="63" t="s">
        <v>107</v>
      </c>
      <c r="N6702" s="63" t="s">
        <v>109</v>
      </c>
      <c r="O6702" s="63" t="s">
        <v>110</v>
      </c>
      <c r="P6702" s="63" t="s">
        <v>60</v>
      </c>
      <c r="Q6702" s="63" t="s">
        <v>425</v>
      </c>
    </row>
    <row r="6703" spans="1:17">
      <c r="A6703" s="63" t="s">
        <v>108</v>
      </c>
      <c r="B6703" s="63" t="s">
        <v>12</v>
      </c>
      <c r="D6703" s="390">
        <v>45444</v>
      </c>
      <c r="E6703" s="63">
        <v>6</v>
      </c>
      <c r="F6703" s="63">
        <v>2024</v>
      </c>
      <c r="G6703" s="391">
        <v>0</v>
      </c>
      <c r="H6703" s="391">
        <v>8.3333333333333329E-2</v>
      </c>
      <c r="I6703" s="391">
        <v>0</v>
      </c>
      <c r="J6703" s="391">
        <v>0</v>
      </c>
      <c r="K6703" s="63" t="s">
        <v>108</v>
      </c>
      <c r="L6703" s="63" t="s">
        <v>41</v>
      </c>
      <c r="M6703" s="63" t="s">
        <v>107</v>
      </c>
      <c r="N6703" s="63" t="s">
        <v>109</v>
      </c>
      <c r="O6703" s="63" t="s">
        <v>110</v>
      </c>
      <c r="P6703" s="63" t="s">
        <v>60</v>
      </c>
      <c r="Q6703" s="63" t="s">
        <v>425</v>
      </c>
    </row>
    <row r="6704" spans="1:17">
      <c r="A6704" s="63" t="s">
        <v>108</v>
      </c>
      <c r="B6704" s="63" t="s">
        <v>12</v>
      </c>
      <c r="D6704" s="390">
        <v>45474</v>
      </c>
      <c r="E6704" s="63">
        <v>7</v>
      </c>
      <c r="F6704" s="63">
        <v>2024</v>
      </c>
      <c r="G6704" s="391">
        <v>0</v>
      </c>
      <c r="H6704" s="391">
        <v>8.3333333333333329E-2</v>
      </c>
      <c r="I6704" s="391">
        <v>0</v>
      </c>
      <c r="J6704" s="391">
        <v>0</v>
      </c>
      <c r="K6704" s="63" t="s">
        <v>108</v>
      </c>
      <c r="L6704" s="63" t="s">
        <v>41</v>
      </c>
      <c r="M6704" s="63" t="s">
        <v>107</v>
      </c>
      <c r="N6704" s="63" t="s">
        <v>109</v>
      </c>
      <c r="O6704" s="63" t="s">
        <v>110</v>
      </c>
      <c r="P6704" s="63" t="s">
        <v>60</v>
      </c>
      <c r="Q6704" s="63" t="s">
        <v>425</v>
      </c>
    </row>
    <row r="6705" spans="1:17">
      <c r="A6705" s="63" t="s">
        <v>108</v>
      </c>
      <c r="B6705" s="63" t="s">
        <v>12</v>
      </c>
      <c r="D6705" s="390">
        <v>45505</v>
      </c>
      <c r="E6705" s="63">
        <v>8</v>
      </c>
      <c r="F6705" s="63">
        <v>2024</v>
      </c>
      <c r="G6705" s="391">
        <v>0</v>
      </c>
      <c r="H6705" s="391">
        <v>8.3333333333333329E-2</v>
      </c>
      <c r="I6705" s="391">
        <v>0</v>
      </c>
      <c r="J6705" s="391">
        <v>0</v>
      </c>
      <c r="K6705" s="63" t="s">
        <v>108</v>
      </c>
      <c r="L6705" s="63" t="s">
        <v>41</v>
      </c>
      <c r="M6705" s="63" t="s">
        <v>107</v>
      </c>
      <c r="N6705" s="63" t="s">
        <v>109</v>
      </c>
      <c r="O6705" s="63" t="s">
        <v>110</v>
      </c>
      <c r="P6705" s="63" t="s">
        <v>60</v>
      </c>
      <c r="Q6705" s="63" t="s">
        <v>425</v>
      </c>
    </row>
    <row r="6706" spans="1:17">
      <c r="A6706" s="63" t="s">
        <v>108</v>
      </c>
      <c r="B6706" s="63" t="s">
        <v>12</v>
      </c>
      <c r="D6706" s="390">
        <v>45536</v>
      </c>
      <c r="E6706" s="63">
        <v>9</v>
      </c>
      <c r="F6706" s="63">
        <v>2024</v>
      </c>
      <c r="G6706" s="391">
        <v>0</v>
      </c>
      <c r="H6706" s="391">
        <v>8.3333333333333329E-2</v>
      </c>
      <c r="J6706" s="391">
        <v>0</v>
      </c>
      <c r="K6706" s="63" t="s">
        <v>108</v>
      </c>
      <c r="L6706" s="63" t="s">
        <v>41</v>
      </c>
      <c r="M6706" s="63" t="s">
        <v>107</v>
      </c>
      <c r="N6706" s="63" t="s">
        <v>109</v>
      </c>
      <c r="O6706" s="63" t="s">
        <v>110</v>
      </c>
      <c r="P6706" s="63" t="s">
        <v>60</v>
      </c>
      <c r="Q6706" s="63" t="s">
        <v>425</v>
      </c>
    </row>
    <row r="6707" spans="1:17">
      <c r="A6707" s="63" t="s">
        <v>108</v>
      </c>
      <c r="B6707" s="63" t="s">
        <v>12</v>
      </c>
      <c r="D6707" s="390">
        <v>45566</v>
      </c>
      <c r="E6707" s="63">
        <v>10</v>
      </c>
      <c r="F6707" s="63">
        <v>2024</v>
      </c>
      <c r="G6707" s="391">
        <v>0</v>
      </c>
      <c r="H6707" s="391">
        <v>9.9999999999999992E-2</v>
      </c>
      <c r="J6707" s="391">
        <v>0</v>
      </c>
      <c r="K6707" s="63" t="s">
        <v>108</v>
      </c>
      <c r="L6707" s="63" t="s">
        <v>41</v>
      </c>
      <c r="M6707" s="63" t="s">
        <v>107</v>
      </c>
      <c r="N6707" s="63" t="s">
        <v>109</v>
      </c>
      <c r="O6707" s="63" t="s">
        <v>110</v>
      </c>
      <c r="P6707" s="63" t="s">
        <v>60</v>
      </c>
      <c r="Q6707" s="63" t="s">
        <v>425</v>
      </c>
    </row>
    <row r="6708" spans="1:17">
      <c r="A6708" s="63" t="s">
        <v>108</v>
      </c>
      <c r="B6708" s="63" t="s">
        <v>12</v>
      </c>
      <c r="D6708" s="390">
        <v>45597</v>
      </c>
      <c r="E6708" s="63">
        <v>11</v>
      </c>
      <c r="F6708" s="63">
        <v>2024</v>
      </c>
      <c r="G6708" s="391">
        <v>0</v>
      </c>
      <c r="H6708" s="391">
        <v>9.9999999999999992E-2</v>
      </c>
      <c r="J6708" s="391">
        <v>0</v>
      </c>
      <c r="K6708" s="63" t="s">
        <v>108</v>
      </c>
      <c r="L6708" s="63" t="s">
        <v>41</v>
      </c>
      <c r="M6708" s="63" t="s">
        <v>107</v>
      </c>
      <c r="N6708" s="63" t="s">
        <v>109</v>
      </c>
      <c r="O6708" s="63" t="s">
        <v>110</v>
      </c>
      <c r="P6708" s="63" t="s">
        <v>60</v>
      </c>
      <c r="Q6708" s="63" t="s">
        <v>425</v>
      </c>
    </row>
    <row r="6709" spans="1:17">
      <c r="A6709" s="63" t="s">
        <v>108</v>
      </c>
      <c r="B6709" s="63" t="s">
        <v>12</v>
      </c>
      <c r="D6709" s="390">
        <v>45627</v>
      </c>
      <c r="E6709" s="63">
        <v>12</v>
      </c>
      <c r="F6709" s="63">
        <v>2024</v>
      </c>
      <c r="G6709" s="391">
        <v>0</v>
      </c>
      <c r="H6709" s="391">
        <v>9.9999999999999992E-2</v>
      </c>
      <c r="J6709" s="391">
        <v>0</v>
      </c>
      <c r="K6709" s="63" t="s">
        <v>108</v>
      </c>
      <c r="L6709" s="63" t="s">
        <v>41</v>
      </c>
      <c r="M6709" s="63" t="s">
        <v>107</v>
      </c>
      <c r="N6709" s="63" t="s">
        <v>109</v>
      </c>
      <c r="O6709" s="63" t="s">
        <v>110</v>
      </c>
      <c r="P6709" s="63" t="s">
        <v>60</v>
      </c>
      <c r="Q6709" s="63" t="s">
        <v>425</v>
      </c>
    </row>
    <row r="6710" spans="1:17">
      <c r="A6710" s="63" t="s">
        <v>108</v>
      </c>
      <c r="B6710" s="63" t="s">
        <v>15</v>
      </c>
      <c r="D6710" s="390">
        <v>45292</v>
      </c>
      <c r="E6710" s="63">
        <v>1</v>
      </c>
      <c r="F6710" s="63">
        <v>2024</v>
      </c>
      <c r="G6710" s="391">
        <v>0</v>
      </c>
      <c r="H6710" s="391">
        <v>3.4872367136281217E-2</v>
      </c>
      <c r="I6710" s="391">
        <v>0</v>
      </c>
      <c r="J6710" s="391">
        <v>0</v>
      </c>
      <c r="K6710" s="63" t="s">
        <v>108</v>
      </c>
      <c r="L6710" s="63" t="s">
        <v>41</v>
      </c>
      <c r="M6710" s="63" t="s">
        <v>107</v>
      </c>
      <c r="N6710" s="63" t="s">
        <v>109</v>
      </c>
      <c r="O6710" s="63" t="s">
        <v>110</v>
      </c>
      <c r="P6710" s="63" t="s">
        <v>60</v>
      </c>
      <c r="Q6710" s="63" t="s">
        <v>425</v>
      </c>
    </row>
    <row r="6711" spans="1:17">
      <c r="A6711" s="63" t="s">
        <v>108</v>
      </c>
      <c r="B6711" s="63" t="s">
        <v>15</v>
      </c>
      <c r="D6711" s="390">
        <v>45323</v>
      </c>
      <c r="E6711" s="63">
        <v>2</v>
      </c>
      <c r="F6711" s="63">
        <v>2024</v>
      </c>
      <c r="G6711" s="391">
        <v>0</v>
      </c>
      <c r="H6711" s="391">
        <v>8.2577765378713919E-2</v>
      </c>
      <c r="I6711" s="391">
        <v>0</v>
      </c>
      <c r="J6711" s="391">
        <v>0</v>
      </c>
      <c r="K6711" s="63" t="s">
        <v>108</v>
      </c>
      <c r="L6711" s="63" t="s">
        <v>41</v>
      </c>
      <c r="M6711" s="63" t="s">
        <v>107</v>
      </c>
      <c r="N6711" s="63" t="s">
        <v>109</v>
      </c>
      <c r="O6711" s="63" t="s">
        <v>110</v>
      </c>
      <c r="P6711" s="63" t="s">
        <v>60</v>
      </c>
      <c r="Q6711" s="63" t="s">
        <v>425</v>
      </c>
    </row>
    <row r="6712" spans="1:17">
      <c r="A6712" s="63" t="s">
        <v>108</v>
      </c>
      <c r="B6712" s="63" t="s">
        <v>15</v>
      </c>
      <c r="D6712" s="390">
        <v>45352</v>
      </c>
      <c r="E6712" s="63">
        <v>3</v>
      </c>
      <c r="F6712" s="63">
        <v>2024</v>
      </c>
      <c r="G6712" s="391">
        <v>0</v>
      </c>
      <c r="H6712" s="391">
        <v>8.2577765378713919E-2</v>
      </c>
      <c r="I6712" s="391">
        <v>0</v>
      </c>
      <c r="J6712" s="391">
        <v>0</v>
      </c>
      <c r="K6712" s="63" t="s">
        <v>108</v>
      </c>
      <c r="L6712" s="63" t="s">
        <v>41</v>
      </c>
      <c r="M6712" s="63" t="s">
        <v>107</v>
      </c>
      <c r="N6712" s="63" t="s">
        <v>109</v>
      </c>
      <c r="O6712" s="63" t="s">
        <v>110</v>
      </c>
      <c r="P6712" s="63" t="s">
        <v>60</v>
      </c>
      <c r="Q6712" s="63" t="s">
        <v>425</v>
      </c>
    </row>
    <row r="6713" spans="1:17">
      <c r="A6713" s="63" t="s">
        <v>108</v>
      </c>
      <c r="B6713" s="63" t="s">
        <v>15</v>
      </c>
      <c r="D6713" s="390">
        <v>45383</v>
      </c>
      <c r="E6713" s="63">
        <v>4</v>
      </c>
      <c r="F6713" s="63">
        <v>2024</v>
      </c>
      <c r="G6713" s="391">
        <v>0</v>
      </c>
      <c r="H6713" s="391">
        <v>8.3333333333333329E-2</v>
      </c>
      <c r="I6713" s="391">
        <v>0</v>
      </c>
      <c r="J6713" s="391">
        <v>0</v>
      </c>
      <c r="K6713" s="63" t="s">
        <v>108</v>
      </c>
      <c r="L6713" s="63" t="s">
        <v>41</v>
      </c>
      <c r="M6713" s="63" t="s">
        <v>107</v>
      </c>
      <c r="N6713" s="63" t="s">
        <v>109</v>
      </c>
      <c r="O6713" s="63" t="s">
        <v>110</v>
      </c>
      <c r="P6713" s="63" t="s">
        <v>60</v>
      </c>
      <c r="Q6713" s="63" t="s">
        <v>425</v>
      </c>
    </row>
    <row r="6714" spans="1:17">
      <c r="A6714" s="63" t="s">
        <v>108</v>
      </c>
      <c r="B6714" s="63" t="s">
        <v>15</v>
      </c>
      <c r="D6714" s="390">
        <v>45413</v>
      </c>
      <c r="E6714" s="63">
        <v>5</v>
      </c>
      <c r="F6714" s="63">
        <v>2024</v>
      </c>
      <c r="G6714" s="391">
        <v>0</v>
      </c>
      <c r="H6714" s="391">
        <v>8.3333333333333329E-2</v>
      </c>
      <c r="I6714" s="391">
        <v>0</v>
      </c>
      <c r="J6714" s="391">
        <v>0</v>
      </c>
      <c r="K6714" s="63" t="s">
        <v>108</v>
      </c>
      <c r="L6714" s="63" t="s">
        <v>41</v>
      </c>
      <c r="M6714" s="63" t="s">
        <v>107</v>
      </c>
      <c r="N6714" s="63" t="s">
        <v>109</v>
      </c>
      <c r="O6714" s="63" t="s">
        <v>110</v>
      </c>
      <c r="P6714" s="63" t="s">
        <v>60</v>
      </c>
      <c r="Q6714" s="63" t="s">
        <v>425</v>
      </c>
    </row>
    <row r="6715" spans="1:17">
      <c r="A6715" s="63" t="s">
        <v>108</v>
      </c>
      <c r="B6715" s="63" t="s">
        <v>15</v>
      </c>
      <c r="D6715" s="390">
        <v>45444</v>
      </c>
      <c r="E6715" s="63">
        <v>6</v>
      </c>
      <c r="F6715" s="63">
        <v>2024</v>
      </c>
      <c r="G6715" s="391">
        <v>0</v>
      </c>
      <c r="H6715" s="391">
        <v>8.3333333333333329E-2</v>
      </c>
      <c r="I6715" s="391">
        <v>0</v>
      </c>
      <c r="J6715" s="391">
        <v>0</v>
      </c>
      <c r="K6715" s="63" t="s">
        <v>108</v>
      </c>
      <c r="L6715" s="63" t="s">
        <v>41</v>
      </c>
      <c r="M6715" s="63" t="s">
        <v>107</v>
      </c>
      <c r="N6715" s="63" t="s">
        <v>109</v>
      </c>
      <c r="O6715" s="63" t="s">
        <v>110</v>
      </c>
      <c r="P6715" s="63" t="s">
        <v>60</v>
      </c>
      <c r="Q6715" s="63" t="s">
        <v>425</v>
      </c>
    </row>
    <row r="6716" spans="1:17">
      <c r="A6716" s="63" t="s">
        <v>108</v>
      </c>
      <c r="B6716" s="63" t="s">
        <v>15</v>
      </c>
      <c r="D6716" s="390">
        <v>45474</v>
      </c>
      <c r="E6716" s="63">
        <v>7</v>
      </c>
      <c r="F6716" s="63">
        <v>2024</v>
      </c>
      <c r="G6716" s="391">
        <v>0</v>
      </c>
      <c r="H6716" s="391">
        <v>8.3333333333333329E-2</v>
      </c>
      <c r="I6716" s="391">
        <v>0</v>
      </c>
      <c r="J6716" s="391">
        <v>0</v>
      </c>
      <c r="K6716" s="63" t="s">
        <v>108</v>
      </c>
      <c r="L6716" s="63" t="s">
        <v>41</v>
      </c>
      <c r="M6716" s="63" t="s">
        <v>107</v>
      </c>
      <c r="N6716" s="63" t="s">
        <v>109</v>
      </c>
      <c r="O6716" s="63" t="s">
        <v>110</v>
      </c>
      <c r="P6716" s="63" t="s">
        <v>60</v>
      </c>
      <c r="Q6716" s="63" t="s">
        <v>425</v>
      </c>
    </row>
    <row r="6717" spans="1:17">
      <c r="A6717" s="63" t="s">
        <v>108</v>
      </c>
      <c r="B6717" s="63" t="s">
        <v>15</v>
      </c>
      <c r="D6717" s="390">
        <v>45505</v>
      </c>
      <c r="E6717" s="63">
        <v>8</v>
      </c>
      <c r="F6717" s="63">
        <v>2024</v>
      </c>
      <c r="G6717" s="391">
        <v>0</v>
      </c>
      <c r="H6717" s="391">
        <v>8.3333333333333329E-2</v>
      </c>
      <c r="I6717" s="391">
        <v>0</v>
      </c>
      <c r="J6717" s="391">
        <v>0</v>
      </c>
      <c r="K6717" s="63" t="s">
        <v>108</v>
      </c>
      <c r="L6717" s="63" t="s">
        <v>41</v>
      </c>
      <c r="M6717" s="63" t="s">
        <v>107</v>
      </c>
      <c r="N6717" s="63" t="s">
        <v>109</v>
      </c>
      <c r="O6717" s="63" t="s">
        <v>110</v>
      </c>
      <c r="P6717" s="63" t="s">
        <v>60</v>
      </c>
      <c r="Q6717" s="63" t="s">
        <v>425</v>
      </c>
    </row>
    <row r="6718" spans="1:17">
      <c r="A6718" s="63" t="s">
        <v>108</v>
      </c>
      <c r="B6718" s="63" t="s">
        <v>15</v>
      </c>
      <c r="D6718" s="390">
        <v>45536</v>
      </c>
      <c r="E6718" s="63">
        <v>9</v>
      </c>
      <c r="F6718" s="63">
        <v>2024</v>
      </c>
      <c r="G6718" s="391">
        <v>0</v>
      </c>
      <c r="H6718" s="391">
        <v>8.3333333333333329E-2</v>
      </c>
      <c r="J6718" s="391">
        <v>0</v>
      </c>
      <c r="K6718" s="63" t="s">
        <v>108</v>
      </c>
      <c r="L6718" s="63" t="s">
        <v>41</v>
      </c>
      <c r="M6718" s="63" t="s">
        <v>107</v>
      </c>
      <c r="N6718" s="63" t="s">
        <v>109</v>
      </c>
      <c r="O6718" s="63" t="s">
        <v>110</v>
      </c>
      <c r="P6718" s="63" t="s">
        <v>60</v>
      </c>
      <c r="Q6718" s="63" t="s">
        <v>425</v>
      </c>
    </row>
    <row r="6719" spans="1:17">
      <c r="A6719" s="63" t="s">
        <v>108</v>
      </c>
      <c r="B6719" s="63" t="s">
        <v>15</v>
      </c>
      <c r="D6719" s="390">
        <v>45566</v>
      </c>
      <c r="E6719" s="63">
        <v>10</v>
      </c>
      <c r="F6719" s="63">
        <v>2024</v>
      </c>
      <c r="G6719" s="391">
        <v>0</v>
      </c>
      <c r="H6719" s="391">
        <v>9.9999999999999992E-2</v>
      </c>
      <c r="J6719" s="391">
        <v>0</v>
      </c>
      <c r="K6719" s="63" t="s">
        <v>108</v>
      </c>
      <c r="L6719" s="63" t="s">
        <v>41</v>
      </c>
      <c r="M6719" s="63" t="s">
        <v>107</v>
      </c>
      <c r="N6719" s="63" t="s">
        <v>109</v>
      </c>
      <c r="O6719" s="63" t="s">
        <v>110</v>
      </c>
      <c r="P6719" s="63" t="s">
        <v>60</v>
      </c>
      <c r="Q6719" s="63" t="s">
        <v>425</v>
      </c>
    </row>
    <row r="6720" spans="1:17">
      <c r="A6720" s="63" t="s">
        <v>108</v>
      </c>
      <c r="B6720" s="63" t="s">
        <v>15</v>
      </c>
      <c r="D6720" s="390">
        <v>45597</v>
      </c>
      <c r="E6720" s="63">
        <v>11</v>
      </c>
      <c r="F6720" s="63">
        <v>2024</v>
      </c>
      <c r="G6720" s="391">
        <v>0</v>
      </c>
      <c r="H6720" s="391">
        <v>9.9999999999999992E-2</v>
      </c>
      <c r="J6720" s="391">
        <v>0</v>
      </c>
      <c r="K6720" s="63" t="s">
        <v>108</v>
      </c>
      <c r="L6720" s="63" t="s">
        <v>41</v>
      </c>
      <c r="M6720" s="63" t="s">
        <v>107</v>
      </c>
      <c r="N6720" s="63" t="s">
        <v>109</v>
      </c>
      <c r="O6720" s="63" t="s">
        <v>110</v>
      </c>
      <c r="P6720" s="63" t="s">
        <v>60</v>
      </c>
      <c r="Q6720" s="63" t="s">
        <v>425</v>
      </c>
    </row>
    <row r="6721" spans="1:17">
      <c r="A6721" s="63" t="s">
        <v>108</v>
      </c>
      <c r="B6721" s="63" t="s">
        <v>15</v>
      </c>
      <c r="D6721" s="390">
        <v>45627</v>
      </c>
      <c r="E6721" s="63">
        <v>12</v>
      </c>
      <c r="F6721" s="63">
        <v>2024</v>
      </c>
      <c r="G6721" s="391">
        <v>0</v>
      </c>
      <c r="H6721" s="391">
        <v>9.9999999999999992E-2</v>
      </c>
      <c r="J6721" s="391">
        <v>0</v>
      </c>
      <c r="K6721" s="63" t="s">
        <v>108</v>
      </c>
      <c r="L6721" s="63" t="s">
        <v>41</v>
      </c>
      <c r="M6721" s="63" t="s">
        <v>107</v>
      </c>
      <c r="N6721" s="63" t="s">
        <v>109</v>
      </c>
      <c r="O6721" s="63" t="s">
        <v>110</v>
      </c>
      <c r="P6721" s="63" t="s">
        <v>60</v>
      </c>
      <c r="Q6721" s="63" t="s">
        <v>425</v>
      </c>
    </row>
    <row r="6722" spans="1:17">
      <c r="A6722" s="63" t="s">
        <v>108</v>
      </c>
      <c r="B6722" s="63" t="s">
        <v>16</v>
      </c>
      <c r="D6722" s="390">
        <v>45292</v>
      </c>
      <c r="E6722" s="63">
        <v>1</v>
      </c>
      <c r="F6722" s="63">
        <v>2024</v>
      </c>
      <c r="G6722" s="391">
        <v>0</v>
      </c>
      <c r="H6722" s="391">
        <v>3.4872367136281217E-2</v>
      </c>
      <c r="I6722" s="391">
        <v>0</v>
      </c>
      <c r="J6722" s="391">
        <v>0</v>
      </c>
      <c r="K6722" s="63" t="s">
        <v>108</v>
      </c>
      <c r="L6722" s="63" t="s">
        <v>41</v>
      </c>
      <c r="M6722" s="63" t="s">
        <v>107</v>
      </c>
      <c r="N6722" s="63" t="s">
        <v>109</v>
      </c>
      <c r="O6722" s="63" t="s">
        <v>110</v>
      </c>
      <c r="P6722" s="63" t="s">
        <v>60</v>
      </c>
      <c r="Q6722" s="63" t="s">
        <v>425</v>
      </c>
    </row>
    <row r="6723" spans="1:17">
      <c r="A6723" s="63" t="s">
        <v>108</v>
      </c>
      <c r="B6723" s="63" t="s">
        <v>16</v>
      </c>
      <c r="D6723" s="390">
        <v>45323</v>
      </c>
      <c r="E6723" s="63">
        <v>2</v>
      </c>
      <c r="F6723" s="63">
        <v>2024</v>
      </c>
      <c r="G6723" s="391">
        <v>0</v>
      </c>
      <c r="H6723" s="391">
        <v>8.2577765378713919E-2</v>
      </c>
      <c r="I6723" s="391">
        <v>0</v>
      </c>
      <c r="J6723" s="391">
        <v>0</v>
      </c>
      <c r="K6723" s="63" t="s">
        <v>108</v>
      </c>
      <c r="L6723" s="63" t="s">
        <v>41</v>
      </c>
      <c r="M6723" s="63" t="s">
        <v>107</v>
      </c>
      <c r="N6723" s="63" t="s">
        <v>109</v>
      </c>
      <c r="O6723" s="63" t="s">
        <v>110</v>
      </c>
      <c r="P6723" s="63" t="s">
        <v>60</v>
      </c>
      <c r="Q6723" s="63" t="s">
        <v>425</v>
      </c>
    </row>
    <row r="6724" spans="1:17">
      <c r="A6724" s="63" t="s">
        <v>108</v>
      </c>
      <c r="B6724" s="63" t="s">
        <v>16</v>
      </c>
      <c r="D6724" s="390">
        <v>45352</v>
      </c>
      <c r="E6724" s="63">
        <v>3</v>
      </c>
      <c r="F6724" s="63">
        <v>2024</v>
      </c>
      <c r="G6724" s="391">
        <v>0</v>
      </c>
      <c r="H6724" s="391">
        <v>8.2577765378713919E-2</v>
      </c>
      <c r="I6724" s="391">
        <v>0</v>
      </c>
      <c r="J6724" s="391">
        <v>0</v>
      </c>
      <c r="K6724" s="63" t="s">
        <v>108</v>
      </c>
      <c r="L6724" s="63" t="s">
        <v>41</v>
      </c>
      <c r="M6724" s="63" t="s">
        <v>107</v>
      </c>
      <c r="N6724" s="63" t="s">
        <v>109</v>
      </c>
      <c r="O6724" s="63" t="s">
        <v>110</v>
      </c>
      <c r="P6724" s="63" t="s">
        <v>60</v>
      </c>
      <c r="Q6724" s="63" t="s">
        <v>425</v>
      </c>
    </row>
    <row r="6725" spans="1:17">
      <c r="A6725" s="63" t="s">
        <v>108</v>
      </c>
      <c r="B6725" s="63" t="s">
        <v>16</v>
      </c>
      <c r="D6725" s="390">
        <v>45383</v>
      </c>
      <c r="E6725" s="63">
        <v>4</v>
      </c>
      <c r="F6725" s="63">
        <v>2024</v>
      </c>
      <c r="G6725" s="391">
        <v>0</v>
      </c>
      <c r="H6725" s="391">
        <v>8.3333333333333329E-2</v>
      </c>
      <c r="I6725" s="391">
        <v>0</v>
      </c>
      <c r="J6725" s="391">
        <v>0</v>
      </c>
      <c r="K6725" s="63" t="s">
        <v>108</v>
      </c>
      <c r="L6725" s="63" t="s">
        <v>41</v>
      </c>
      <c r="M6725" s="63" t="s">
        <v>107</v>
      </c>
      <c r="N6725" s="63" t="s">
        <v>109</v>
      </c>
      <c r="O6725" s="63" t="s">
        <v>110</v>
      </c>
      <c r="P6725" s="63" t="s">
        <v>60</v>
      </c>
      <c r="Q6725" s="63" t="s">
        <v>425</v>
      </c>
    </row>
    <row r="6726" spans="1:17">
      <c r="A6726" s="63" t="s">
        <v>108</v>
      </c>
      <c r="B6726" s="63" t="s">
        <v>16</v>
      </c>
      <c r="D6726" s="390">
        <v>45413</v>
      </c>
      <c r="E6726" s="63">
        <v>5</v>
      </c>
      <c r="F6726" s="63">
        <v>2024</v>
      </c>
      <c r="G6726" s="391">
        <v>0</v>
      </c>
      <c r="H6726" s="391">
        <v>8.3333333333333329E-2</v>
      </c>
      <c r="I6726" s="391">
        <v>0</v>
      </c>
      <c r="J6726" s="391">
        <v>0</v>
      </c>
      <c r="K6726" s="63" t="s">
        <v>108</v>
      </c>
      <c r="L6726" s="63" t="s">
        <v>41</v>
      </c>
      <c r="M6726" s="63" t="s">
        <v>107</v>
      </c>
      <c r="N6726" s="63" t="s">
        <v>109</v>
      </c>
      <c r="O6726" s="63" t="s">
        <v>110</v>
      </c>
      <c r="P6726" s="63" t="s">
        <v>60</v>
      </c>
      <c r="Q6726" s="63" t="s">
        <v>425</v>
      </c>
    </row>
    <row r="6727" spans="1:17">
      <c r="A6727" s="63" t="s">
        <v>108</v>
      </c>
      <c r="B6727" s="63" t="s">
        <v>16</v>
      </c>
      <c r="D6727" s="390">
        <v>45444</v>
      </c>
      <c r="E6727" s="63">
        <v>6</v>
      </c>
      <c r="F6727" s="63">
        <v>2024</v>
      </c>
      <c r="G6727" s="391">
        <v>0</v>
      </c>
      <c r="H6727" s="391">
        <v>8.3333333333333329E-2</v>
      </c>
      <c r="I6727" s="391">
        <v>0</v>
      </c>
      <c r="J6727" s="391">
        <v>0</v>
      </c>
      <c r="K6727" s="63" t="s">
        <v>108</v>
      </c>
      <c r="L6727" s="63" t="s">
        <v>41</v>
      </c>
      <c r="M6727" s="63" t="s">
        <v>107</v>
      </c>
      <c r="N6727" s="63" t="s">
        <v>109</v>
      </c>
      <c r="O6727" s="63" t="s">
        <v>110</v>
      </c>
      <c r="P6727" s="63" t="s">
        <v>60</v>
      </c>
      <c r="Q6727" s="63" t="s">
        <v>425</v>
      </c>
    </row>
    <row r="6728" spans="1:17">
      <c r="A6728" s="63" t="s">
        <v>108</v>
      </c>
      <c r="B6728" s="63" t="s">
        <v>16</v>
      </c>
      <c r="D6728" s="390">
        <v>45474</v>
      </c>
      <c r="E6728" s="63">
        <v>7</v>
      </c>
      <c r="F6728" s="63">
        <v>2024</v>
      </c>
      <c r="G6728" s="391">
        <v>0</v>
      </c>
      <c r="H6728" s="391">
        <v>8.3333333333333329E-2</v>
      </c>
      <c r="I6728" s="391">
        <v>0</v>
      </c>
      <c r="J6728" s="391">
        <v>0</v>
      </c>
      <c r="K6728" s="63" t="s">
        <v>108</v>
      </c>
      <c r="L6728" s="63" t="s">
        <v>41</v>
      </c>
      <c r="M6728" s="63" t="s">
        <v>107</v>
      </c>
      <c r="N6728" s="63" t="s">
        <v>109</v>
      </c>
      <c r="O6728" s="63" t="s">
        <v>110</v>
      </c>
      <c r="P6728" s="63" t="s">
        <v>60</v>
      </c>
      <c r="Q6728" s="63" t="s">
        <v>425</v>
      </c>
    </row>
    <row r="6729" spans="1:17">
      <c r="A6729" s="63" t="s">
        <v>108</v>
      </c>
      <c r="B6729" s="63" t="s">
        <v>16</v>
      </c>
      <c r="D6729" s="390">
        <v>45505</v>
      </c>
      <c r="E6729" s="63">
        <v>8</v>
      </c>
      <c r="F6729" s="63">
        <v>2024</v>
      </c>
      <c r="G6729" s="391">
        <v>0</v>
      </c>
      <c r="H6729" s="391">
        <v>8.3333333333333329E-2</v>
      </c>
      <c r="I6729" s="391">
        <v>0</v>
      </c>
      <c r="J6729" s="391">
        <v>0</v>
      </c>
      <c r="K6729" s="63" t="s">
        <v>108</v>
      </c>
      <c r="L6729" s="63" t="s">
        <v>41</v>
      </c>
      <c r="M6729" s="63" t="s">
        <v>107</v>
      </c>
      <c r="N6729" s="63" t="s">
        <v>109</v>
      </c>
      <c r="O6729" s="63" t="s">
        <v>110</v>
      </c>
      <c r="P6729" s="63" t="s">
        <v>60</v>
      </c>
      <c r="Q6729" s="63" t="s">
        <v>425</v>
      </c>
    </row>
    <row r="6730" spans="1:17">
      <c r="A6730" s="63" t="s">
        <v>108</v>
      </c>
      <c r="B6730" s="63" t="s">
        <v>16</v>
      </c>
      <c r="D6730" s="390">
        <v>45536</v>
      </c>
      <c r="E6730" s="63">
        <v>9</v>
      </c>
      <c r="F6730" s="63">
        <v>2024</v>
      </c>
      <c r="G6730" s="391">
        <v>0</v>
      </c>
      <c r="H6730" s="391">
        <v>8.3333333333333329E-2</v>
      </c>
      <c r="J6730" s="391">
        <v>0</v>
      </c>
      <c r="K6730" s="63" t="s">
        <v>108</v>
      </c>
      <c r="L6730" s="63" t="s">
        <v>41</v>
      </c>
      <c r="M6730" s="63" t="s">
        <v>107</v>
      </c>
      <c r="N6730" s="63" t="s">
        <v>109</v>
      </c>
      <c r="O6730" s="63" t="s">
        <v>110</v>
      </c>
      <c r="P6730" s="63" t="s">
        <v>60</v>
      </c>
      <c r="Q6730" s="63" t="s">
        <v>425</v>
      </c>
    </row>
    <row r="6731" spans="1:17">
      <c r="A6731" s="63" t="s">
        <v>108</v>
      </c>
      <c r="B6731" s="63" t="s">
        <v>16</v>
      </c>
      <c r="D6731" s="390">
        <v>45566</v>
      </c>
      <c r="E6731" s="63">
        <v>10</v>
      </c>
      <c r="F6731" s="63">
        <v>2024</v>
      </c>
      <c r="G6731" s="391">
        <v>0</v>
      </c>
      <c r="H6731" s="391">
        <v>9.9999999999999992E-2</v>
      </c>
      <c r="J6731" s="391">
        <v>0</v>
      </c>
      <c r="K6731" s="63" t="s">
        <v>108</v>
      </c>
      <c r="L6731" s="63" t="s">
        <v>41</v>
      </c>
      <c r="M6731" s="63" t="s">
        <v>107</v>
      </c>
      <c r="N6731" s="63" t="s">
        <v>109</v>
      </c>
      <c r="O6731" s="63" t="s">
        <v>110</v>
      </c>
      <c r="P6731" s="63" t="s">
        <v>60</v>
      </c>
      <c r="Q6731" s="63" t="s">
        <v>425</v>
      </c>
    </row>
    <row r="6732" spans="1:17">
      <c r="A6732" s="63" t="s">
        <v>108</v>
      </c>
      <c r="B6732" s="63" t="s">
        <v>16</v>
      </c>
      <c r="D6732" s="390">
        <v>45597</v>
      </c>
      <c r="E6732" s="63">
        <v>11</v>
      </c>
      <c r="F6732" s="63">
        <v>2024</v>
      </c>
      <c r="G6732" s="391">
        <v>0</v>
      </c>
      <c r="H6732" s="391">
        <v>9.9999999999999992E-2</v>
      </c>
      <c r="J6732" s="391">
        <v>0</v>
      </c>
      <c r="K6732" s="63" t="s">
        <v>108</v>
      </c>
      <c r="L6732" s="63" t="s">
        <v>41</v>
      </c>
      <c r="M6732" s="63" t="s">
        <v>107</v>
      </c>
      <c r="N6732" s="63" t="s">
        <v>109</v>
      </c>
      <c r="O6732" s="63" t="s">
        <v>110</v>
      </c>
      <c r="P6732" s="63" t="s">
        <v>60</v>
      </c>
      <c r="Q6732" s="63" t="s">
        <v>425</v>
      </c>
    </row>
    <row r="6733" spans="1:17">
      <c r="A6733" s="63" t="s">
        <v>108</v>
      </c>
      <c r="B6733" s="63" t="s">
        <v>16</v>
      </c>
      <c r="D6733" s="390">
        <v>45627</v>
      </c>
      <c r="E6733" s="63">
        <v>12</v>
      </c>
      <c r="F6733" s="63">
        <v>2024</v>
      </c>
      <c r="G6733" s="391">
        <v>0</v>
      </c>
      <c r="H6733" s="391">
        <v>9.9999999999999992E-2</v>
      </c>
      <c r="J6733" s="391">
        <v>0</v>
      </c>
      <c r="K6733" s="63" t="s">
        <v>108</v>
      </c>
      <c r="L6733" s="63" t="s">
        <v>41</v>
      </c>
      <c r="M6733" s="63" t="s">
        <v>107</v>
      </c>
      <c r="N6733" s="63" t="s">
        <v>109</v>
      </c>
      <c r="O6733" s="63" t="s">
        <v>110</v>
      </c>
      <c r="P6733" s="63" t="s">
        <v>60</v>
      </c>
      <c r="Q6733" s="63" t="s">
        <v>425</v>
      </c>
    </row>
    <row r="6734" spans="1:17">
      <c r="A6734" s="63" t="s">
        <v>108</v>
      </c>
      <c r="B6734" s="63" t="s">
        <v>17</v>
      </c>
      <c r="D6734" s="390">
        <v>45292</v>
      </c>
      <c r="E6734" s="63">
        <v>1</v>
      </c>
      <c r="F6734" s="63">
        <v>2024</v>
      </c>
      <c r="G6734" s="391">
        <v>0</v>
      </c>
      <c r="H6734" s="391">
        <v>3.4872367136281217E-2</v>
      </c>
      <c r="I6734" s="391">
        <v>0</v>
      </c>
      <c r="J6734" s="391">
        <v>0</v>
      </c>
      <c r="K6734" s="63" t="s">
        <v>108</v>
      </c>
      <c r="L6734" s="63" t="s">
        <v>41</v>
      </c>
      <c r="M6734" s="63" t="s">
        <v>107</v>
      </c>
      <c r="N6734" s="63" t="s">
        <v>109</v>
      </c>
      <c r="O6734" s="63" t="s">
        <v>110</v>
      </c>
      <c r="P6734" s="63" t="s">
        <v>60</v>
      </c>
      <c r="Q6734" s="63" t="s">
        <v>425</v>
      </c>
    </row>
    <row r="6735" spans="1:17">
      <c r="A6735" s="63" t="s">
        <v>108</v>
      </c>
      <c r="B6735" s="63" t="s">
        <v>17</v>
      </c>
      <c r="D6735" s="390">
        <v>45323</v>
      </c>
      <c r="E6735" s="63">
        <v>2</v>
      </c>
      <c r="F6735" s="63">
        <v>2024</v>
      </c>
      <c r="G6735" s="391">
        <v>0</v>
      </c>
      <c r="H6735" s="391">
        <v>8.2577765378713919E-2</v>
      </c>
      <c r="I6735" s="391">
        <v>0</v>
      </c>
      <c r="J6735" s="391">
        <v>0</v>
      </c>
      <c r="K6735" s="63" t="s">
        <v>108</v>
      </c>
      <c r="L6735" s="63" t="s">
        <v>41</v>
      </c>
      <c r="M6735" s="63" t="s">
        <v>107</v>
      </c>
      <c r="N6735" s="63" t="s">
        <v>109</v>
      </c>
      <c r="O6735" s="63" t="s">
        <v>110</v>
      </c>
      <c r="P6735" s="63" t="s">
        <v>60</v>
      </c>
      <c r="Q6735" s="63" t="s">
        <v>425</v>
      </c>
    </row>
    <row r="6736" spans="1:17">
      <c r="A6736" s="63" t="s">
        <v>108</v>
      </c>
      <c r="B6736" s="63" t="s">
        <v>17</v>
      </c>
      <c r="D6736" s="390">
        <v>45352</v>
      </c>
      <c r="E6736" s="63">
        <v>3</v>
      </c>
      <c r="F6736" s="63">
        <v>2024</v>
      </c>
      <c r="G6736" s="391">
        <v>0</v>
      </c>
      <c r="H6736" s="391">
        <v>8.2577765378713919E-2</v>
      </c>
      <c r="I6736" s="391">
        <v>0</v>
      </c>
      <c r="J6736" s="391">
        <v>0</v>
      </c>
      <c r="K6736" s="63" t="s">
        <v>108</v>
      </c>
      <c r="L6736" s="63" t="s">
        <v>41</v>
      </c>
      <c r="M6736" s="63" t="s">
        <v>107</v>
      </c>
      <c r="N6736" s="63" t="s">
        <v>109</v>
      </c>
      <c r="O6736" s="63" t="s">
        <v>110</v>
      </c>
      <c r="P6736" s="63" t="s">
        <v>60</v>
      </c>
      <c r="Q6736" s="63" t="s">
        <v>425</v>
      </c>
    </row>
    <row r="6737" spans="1:17">
      <c r="A6737" s="63" t="s">
        <v>108</v>
      </c>
      <c r="B6737" s="63" t="s">
        <v>17</v>
      </c>
      <c r="D6737" s="390">
        <v>45383</v>
      </c>
      <c r="E6737" s="63">
        <v>4</v>
      </c>
      <c r="F6737" s="63">
        <v>2024</v>
      </c>
      <c r="G6737" s="391">
        <v>0</v>
      </c>
      <c r="H6737" s="391">
        <v>8.3333333333333329E-2</v>
      </c>
      <c r="I6737" s="391">
        <v>0</v>
      </c>
      <c r="J6737" s="391">
        <v>0</v>
      </c>
      <c r="K6737" s="63" t="s">
        <v>108</v>
      </c>
      <c r="L6737" s="63" t="s">
        <v>41</v>
      </c>
      <c r="M6737" s="63" t="s">
        <v>107</v>
      </c>
      <c r="N6737" s="63" t="s">
        <v>109</v>
      </c>
      <c r="O6737" s="63" t="s">
        <v>110</v>
      </c>
      <c r="P6737" s="63" t="s">
        <v>60</v>
      </c>
      <c r="Q6737" s="63" t="s">
        <v>425</v>
      </c>
    </row>
    <row r="6738" spans="1:17">
      <c r="A6738" s="63" t="s">
        <v>108</v>
      </c>
      <c r="B6738" s="63" t="s">
        <v>17</v>
      </c>
      <c r="D6738" s="390">
        <v>45413</v>
      </c>
      <c r="E6738" s="63">
        <v>5</v>
      </c>
      <c r="F6738" s="63">
        <v>2024</v>
      </c>
      <c r="G6738" s="391">
        <v>0</v>
      </c>
      <c r="H6738" s="391">
        <v>8.3333333333333329E-2</v>
      </c>
      <c r="I6738" s="391">
        <v>0</v>
      </c>
      <c r="J6738" s="391">
        <v>0</v>
      </c>
      <c r="K6738" s="63" t="s">
        <v>108</v>
      </c>
      <c r="L6738" s="63" t="s">
        <v>41</v>
      </c>
      <c r="M6738" s="63" t="s">
        <v>107</v>
      </c>
      <c r="N6738" s="63" t="s">
        <v>109</v>
      </c>
      <c r="O6738" s="63" t="s">
        <v>110</v>
      </c>
      <c r="P6738" s="63" t="s">
        <v>60</v>
      </c>
      <c r="Q6738" s="63" t="s">
        <v>425</v>
      </c>
    </row>
    <row r="6739" spans="1:17">
      <c r="A6739" s="63" t="s">
        <v>108</v>
      </c>
      <c r="B6739" s="63" t="s">
        <v>17</v>
      </c>
      <c r="D6739" s="390">
        <v>45444</v>
      </c>
      <c r="E6739" s="63">
        <v>6</v>
      </c>
      <c r="F6739" s="63">
        <v>2024</v>
      </c>
      <c r="G6739" s="391">
        <v>0</v>
      </c>
      <c r="H6739" s="391">
        <v>8.3333333333333329E-2</v>
      </c>
      <c r="I6739" s="391">
        <v>0</v>
      </c>
      <c r="J6739" s="391">
        <v>0</v>
      </c>
      <c r="K6739" s="63" t="s">
        <v>108</v>
      </c>
      <c r="L6739" s="63" t="s">
        <v>41</v>
      </c>
      <c r="M6739" s="63" t="s">
        <v>107</v>
      </c>
      <c r="N6739" s="63" t="s">
        <v>109</v>
      </c>
      <c r="O6739" s="63" t="s">
        <v>110</v>
      </c>
      <c r="P6739" s="63" t="s">
        <v>60</v>
      </c>
      <c r="Q6739" s="63" t="s">
        <v>425</v>
      </c>
    </row>
    <row r="6740" spans="1:17">
      <c r="A6740" s="63" t="s">
        <v>108</v>
      </c>
      <c r="B6740" s="63" t="s">
        <v>17</v>
      </c>
      <c r="D6740" s="390">
        <v>45474</v>
      </c>
      <c r="E6740" s="63">
        <v>7</v>
      </c>
      <c r="F6740" s="63">
        <v>2024</v>
      </c>
      <c r="G6740" s="391">
        <v>0</v>
      </c>
      <c r="H6740" s="391">
        <v>8.3333333333333329E-2</v>
      </c>
      <c r="I6740" s="391">
        <v>0</v>
      </c>
      <c r="J6740" s="391">
        <v>0</v>
      </c>
      <c r="K6740" s="63" t="s">
        <v>108</v>
      </c>
      <c r="L6740" s="63" t="s">
        <v>41</v>
      </c>
      <c r="M6740" s="63" t="s">
        <v>107</v>
      </c>
      <c r="N6740" s="63" t="s">
        <v>109</v>
      </c>
      <c r="O6740" s="63" t="s">
        <v>110</v>
      </c>
      <c r="P6740" s="63" t="s">
        <v>60</v>
      </c>
      <c r="Q6740" s="63" t="s">
        <v>425</v>
      </c>
    </row>
    <row r="6741" spans="1:17">
      <c r="A6741" s="63" t="s">
        <v>108</v>
      </c>
      <c r="B6741" s="63" t="s">
        <v>17</v>
      </c>
      <c r="D6741" s="390">
        <v>45505</v>
      </c>
      <c r="E6741" s="63">
        <v>8</v>
      </c>
      <c r="F6741" s="63">
        <v>2024</v>
      </c>
      <c r="G6741" s="391">
        <v>0</v>
      </c>
      <c r="H6741" s="391">
        <v>8.3333333333333329E-2</v>
      </c>
      <c r="I6741" s="391">
        <v>0</v>
      </c>
      <c r="J6741" s="391">
        <v>0</v>
      </c>
      <c r="K6741" s="63" t="s">
        <v>108</v>
      </c>
      <c r="L6741" s="63" t="s">
        <v>41</v>
      </c>
      <c r="M6741" s="63" t="s">
        <v>107</v>
      </c>
      <c r="N6741" s="63" t="s">
        <v>109</v>
      </c>
      <c r="O6741" s="63" t="s">
        <v>110</v>
      </c>
      <c r="P6741" s="63" t="s">
        <v>60</v>
      </c>
      <c r="Q6741" s="63" t="s">
        <v>425</v>
      </c>
    </row>
    <row r="6742" spans="1:17">
      <c r="A6742" s="63" t="s">
        <v>108</v>
      </c>
      <c r="B6742" s="63" t="s">
        <v>17</v>
      </c>
      <c r="D6742" s="390">
        <v>45536</v>
      </c>
      <c r="E6742" s="63">
        <v>9</v>
      </c>
      <c r="F6742" s="63">
        <v>2024</v>
      </c>
      <c r="G6742" s="391">
        <v>0</v>
      </c>
      <c r="H6742" s="391">
        <v>8.3333333333333329E-2</v>
      </c>
      <c r="J6742" s="391">
        <v>0</v>
      </c>
      <c r="K6742" s="63" t="s">
        <v>108</v>
      </c>
      <c r="L6742" s="63" t="s">
        <v>41</v>
      </c>
      <c r="M6742" s="63" t="s">
        <v>107</v>
      </c>
      <c r="N6742" s="63" t="s">
        <v>109</v>
      </c>
      <c r="O6742" s="63" t="s">
        <v>110</v>
      </c>
      <c r="P6742" s="63" t="s">
        <v>60</v>
      </c>
      <c r="Q6742" s="63" t="s">
        <v>425</v>
      </c>
    </row>
    <row r="6743" spans="1:17">
      <c r="A6743" s="63" t="s">
        <v>108</v>
      </c>
      <c r="B6743" s="63" t="s">
        <v>17</v>
      </c>
      <c r="D6743" s="390">
        <v>45566</v>
      </c>
      <c r="E6743" s="63">
        <v>10</v>
      </c>
      <c r="F6743" s="63">
        <v>2024</v>
      </c>
      <c r="G6743" s="391">
        <v>0</v>
      </c>
      <c r="H6743" s="391">
        <v>9.9999999999999992E-2</v>
      </c>
      <c r="J6743" s="391">
        <v>0</v>
      </c>
      <c r="K6743" s="63" t="s">
        <v>108</v>
      </c>
      <c r="L6743" s="63" t="s">
        <v>41</v>
      </c>
      <c r="M6743" s="63" t="s">
        <v>107</v>
      </c>
      <c r="N6743" s="63" t="s">
        <v>109</v>
      </c>
      <c r="O6743" s="63" t="s">
        <v>110</v>
      </c>
      <c r="P6743" s="63" t="s">
        <v>60</v>
      </c>
      <c r="Q6743" s="63" t="s">
        <v>425</v>
      </c>
    </row>
    <row r="6744" spans="1:17">
      <c r="A6744" s="63" t="s">
        <v>108</v>
      </c>
      <c r="B6744" s="63" t="s">
        <v>17</v>
      </c>
      <c r="D6744" s="390">
        <v>45597</v>
      </c>
      <c r="E6744" s="63">
        <v>11</v>
      </c>
      <c r="F6744" s="63">
        <v>2024</v>
      </c>
      <c r="G6744" s="391">
        <v>0</v>
      </c>
      <c r="H6744" s="391">
        <v>9.9999999999999992E-2</v>
      </c>
      <c r="J6744" s="391">
        <v>0</v>
      </c>
      <c r="K6744" s="63" t="s">
        <v>108</v>
      </c>
      <c r="L6744" s="63" t="s">
        <v>41</v>
      </c>
      <c r="M6744" s="63" t="s">
        <v>107</v>
      </c>
      <c r="N6744" s="63" t="s">
        <v>109</v>
      </c>
      <c r="O6744" s="63" t="s">
        <v>110</v>
      </c>
      <c r="P6744" s="63" t="s">
        <v>60</v>
      </c>
      <c r="Q6744" s="63" t="s">
        <v>425</v>
      </c>
    </row>
    <row r="6745" spans="1:17">
      <c r="A6745" s="63" t="s">
        <v>108</v>
      </c>
      <c r="B6745" s="63" t="s">
        <v>17</v>
      </c>
      <c r="D6745" s="390">
        <v>45627</v>
      </c>
      <c r="E6745" s="63">
        <v>12</v>
      </c>
      <c r="F6745" s="63">
        <v>2024</v>
      </c>
      <c r="G6745" s="391">
        <v>0</v>
      </c>
      <c r="H6745" s="391">
        <v>9.9999999999999992E-2</v>
      </c>
      <c r="J6745" s="391">
        <v>0</v>
      </c>
      <c r="K6745" s="63" t="s">
        <v>108</v>
      </c>
      <c r="L6745" s="63" t="s">
        <v>41</v>
      </c>
      <c r="M6745" s="63" t="s">
        <v>107</v>
      </c>
      <c r="N6745" s="63" t="s">
        <v>109</v>
      </c>
      <c r="O6745" s="63" t="s">
        <v>110</v>
      </c>
      <c r="P6745" s="63" t="s">
        <v>60</v>
      </c>
      <c r="Q6745" s="63" t="s">
        <v>425</v>
      </c>
    </row>
    <row r="6746" spans="1:17">
      <c r="A6746" s="63" t="s">
        <v>108</v>
      </c>
      <c r="B6746" s="63" t="s">
        <v>132</v>
      </c>
      <c r="D6746" s="390">
        <v>45292</v>
      </c>
      <c r="E6746" s="63">
        <v>1</v>
      </c>
      <c r="F6746" s="63">
        <v>2024</v>
      </c>
      <c r="G6746" s="391">
        <v>0</v>
      </c>
      <c r="H6746" s="391">
        <v>3.4872367136281217E-2</v>
      </c>
      <c r="I6746" s="391">
        <v>0</v>
      </c>
      <c r="J6746" s="391">
        <v>0</v>
      </c>
      <c r="K6746" s="63" t="s">
        <v>108</v>
      </c>
      <c r="L6746" s="63" t="s">
        <v>41</v>
      </c>
      <c r="M6746" s="63" t="s">
        <v>107</v>
      </c>
      <c r="N6746" s="63" t="s">
        <v>109</v>
      </c>
      <c r="O6746" s="63" t="s">
        <v>110</v>
      </c>
      <c r="P6746" s="63" t="s">
        <v>60</v>
      </c>
      <c r="Q6746" s="63" t="s">
        <v>425</v>
      </c>
    </row>
    <row r="6747" spans="1:17">
      <c r="A6747" s="63" t="s">
        <v>108</v>
      </c>
      <c r="B6747" s="63" t="s">
        <v>132</v>
      </c>
      <c r="D6747" s="390">
        <v>45323</v>
      </c>
      <c r="E6747" s="63">
        <v>2</v>
      </c>
      <c r="F6747" s="63">
        <v>2024</v>
      </c>
      <c r="G6747" s="391">
        <v>0</v>
      </c>
      <c r="H6747" s="391">
        <v>8.2577765378713919E-2</v>
      </c>
      <c r="I6747" s="391">
        <v>0</v>
      </c>
      <c r="J6747" s="391">
        <v>0</v>
      </c>
      <c r="K6747" s="63" t="s">
        <v>108</v>
      </c>
      <c r="L6747" s="63" t="s">
        <v>41</v>
      </c>
      <c r="M6747" s="63" t="s">
        <v>107</v>
      </c>
      <c r="N6747" s="63" t="s">
        <v>109</v>
      </c>
      <c r="O6747" s="63" t="s">
        <v>110</v>
      </c>
      <c r="P6747" s="63" t="s">
        <v>60</v>
      </c>
      <c r="Q6747" s="63" t="s">
        <v>425</v>
      </c>
    </row>
    <row r="6748" spans="1:17">
      <c r="A6748" s="63" t="s">
        <v>108</v>
      </c>
      <c r="B6748" s="63" t="s">
        <v>132</v>
      </c>
      <c r="D6748" s="390">
        <v>45352</v>
      </c>
      <c r="E6748" s="63">
        <v>3</v>
      </c>
      <c r="F6748" s="63">
        <v>2024</v>
      </c>
      <c r="G6748" s="391">
        <v>0</v>
      </c>
      <c r="H6748" s="391">
        <v>8.2577765378713919E-2</v>
      </c>
      <c r="I6748" s="391">
        <v>0</v>
      </c>
      <c r="J6748" s="391">
        <v>0</v>
      </c>
      <c r="K6748" s="63" t="s">
        <v>108</v>
      </c>
      <c r="L6748" s="63" t="s">
        <v>41</v>
      </c>
      <c r="M6748" s="63" t="s">
        <v>107</v>
      </c>
      <c r="N6748" s="63" t="s">
        <v>109</v>
      </c>
      <c r="O6748" s="63" t="s">
        <v>110</v>
      </c>
      <c r="P6748" s="63" t="s">
        <v>60</v>
      </c>
      <c r="Q6748" s="63" t="s">
        <v>425</v>
      </c>
    </row>
    <row r="6749" spans="1:17">
      <c r="A6749" s="63" t="s">
        <v>108</v>
      </c>
      <c r="B6749" s="63" t="s">
        <v>132</v>
      </c>
      <c r="D6749" s="390">
        <v>45383</v>
      </c>
      <c r="E6749" s="63">
        <v>4</v>
      </c>
      <c r="F6749" s="63">
        <v>2024</v>
      </c>
      <c r="G6749" s="391">
        <v>0</v>
      </c>
      <c r="H6749" s="391">
        <v>8.3333333333333329E-2</v>
      </c>
      <c r="I6749" s="391">
        <v>0</v>
      </c>
      <c r="J6749" s="391">
        <v>0</v>
      </c>
      <c r="K6749" s="63" t="s">
        <v>108</v>
      </c>
      <c r="L6749" s="63" t="s">
        <v>41</v>
      </c>
      <c r="M6749" s="63" t="s">
        <v>107</v>
      </c>
      <c r="N6749" s="63" t="s">
        <v>109</v>
      </c>
      <c r="O6749" s="63" t="s">
        <v>110</v>
      </c>
      <c r="P6749" s="63" t="s">
        <v>60</v>
      </c>
      <c r="Q6749" s="63" t="s">
        <v>425</v>
      </c>
    </row>
    <row r="6750" spans="1:17">
      <c r="A6750" s="63" t="s">
        <v>108</v>
      </c>
      <c r="B6750" s="63" t="s">
        <v>132</v>
      </c>
      <c r="D6750" s="390">
        <v>45413</v>
      </c>
      <c r="E6750" s="63">
        <v>5</v>
      </c>
      <c r="F6750" s="63">
        <v>2024</v>
      </c>
      <c r="G6750" s="391">
        <v>0</v>
      </c>
      <c r="H6750" s="391">
        <v>8.3333333333333329E-2</v>
      </c>
      <c r="I6750" s="391">
        <v>0</v>
      </c>
      <c r="J6750" s="391">
        <v>0</v>
      </c>
      <c r="K6750" s="63" t="s">
        <v>108</v>
      </c>
      <c r="L6750" s="63" t="s">
        <v>41</v>
      </c>
      <c r="M6750" s="63" t="s">
        <v>107</v>
      </c>
      <c r="N6750" s="63" t="s">
        <v>109</v>
      </c>
      <c r="O6750" s="63" t="s">
        <v>110</v>
      </c>
      <c r="P6750" s="63" t="s">
        <v>60</v>
      </c>
      <c r="Q6750" s="63" t="s">
        <v>425</v>
      </c>
    </row>
    <row r="6751" spans="1:17">
      <c r="A6751" s="63" t="s">
        <v>108</v>
      </c>
      <c r="B6751" s="63" t="s">
        <v>132</v>
      </c>
      <c r="D6751" s="390">
        <v>45444</v>
      </c>
      <c r="E6751" s="63">
        <v>6</v>
      </c>
      <c r="F6751" s="63">
        <v>2024</v>
      </c>
      <c r="G6751" s="391">
        <v>0</v>
      </c>
      <c r="H6751" s="391">
        <v>8.3333333333333329E-2</v>
      </c>
      <c r="I6751" s="391">
        <v>0</v>
      </c>
      <c r="J6751" s="391">
        <v>0</v>
      </c>
      <c r="K6751" s="63" t="s">
        <v>108</v>
      </c>
      <c r="L6751" s="63" t="s">
        <v>41</v>
      </c>
      <c r="M6751" s="63" t="s">
        <v>107</v>
      </c>
      <c r="N6751" s="63" t="s">
        <v>109</v>
      </c>
      <c r="O6751" s="63" t="s">
        <v>110</v>
      </c>
      <c r="P6751" s="63" t="s">
        <v>60</v>
      </c>
      <c r="Q6751" s="63" t="s">
        <v>425</v>
      </c>
    </row>
    <row r="6752" spans="1:17">
      <c r="A6752" s="63" t="s">
        <v>108</v>
      </c>
      <c r="B6752" s="63" t="s">
        <v>132</v>
      </c>
      <c r="D6752" s="390">
        <v>45474</v>
      </c>
      <c r="E6752" s="63">
        <v>7</v>
      </c>
      <c r="F6752" s="63">
        <v>2024</v>
      </c>
      <c r="G6752" s="391">
        <v>0</v>
      </c>
      <c r="H6752" s="391">
        <v>8.3333333333333329E-2</v>
      </c>
      <c r="I6752" s="391">
        <v>0</v>
      </c>
      <c r="J6752" s="391">
        <v>0</v>
      </c>
      <c r="K6752" s="63" t="s">
        <v>108</v>
      </c>
      <c r="L6752" s="63" t="s">
        <v>41</v>
      </c>
      <c r="M6752" s="63" t="s">
        <v>107</v>
      </c>
      <c r="N6752" s="63" t="s">
        <v>109</v>
      </c>
      <c r="O6752" s="63" t="s">
        <v>110</v>
      </c>
      <c r="P6752" s="63" t="s">
        <v>60</v>
      </c>
      <c r="Q6752" s="63" t="s">
        <v>425</v>
      </c>
    </row>
    <row r="6753" spans="1:17">
      <c r="A6753" s="63" t="s">
        <v>108</v>
      </c>
      <c r="B6753" s="63" t="s">
        <v>132</v>
      </c>
      <c r="D6753" s="390">
        <v>45505</v>
      </c>
      <c r="E6753" s="63">
        <v>8</v>
      </c>
      <c r="F6753" s="63">
        <v>2024</v>
      </c>
      <c r="G6753" s="391">
        <v>0</v>
      </c>
      <c r="H6753" s="391">
        <v>8.3333333333333329E-2</v>
      </c>
      <c r="I6753" s="391">
        <v>0</v>
      </c>
      <c r="J6753" s="391">
        <v>0</v>
      </c>
      <c r="K6753" s="63" t="s">
        <v>108</v>
      </c>
      <c r="L6753" s="63" t="s">
        <v>41</v>
      </c>
      <c r="M6753" s="63" t="s">
        <v>107</v>
      </c>
      <c r="N6753" s="63" t="s">
        <v>109</v>
      </c>
      <c r="O6753" s="63" t="s">
        <v>110</v>
      </c>
      <c r="P6753" s="63" t="s">
        <v>60</v>
      </c>
      <c r="Q6753" s="63" t="s">
        <v>425</v>
      </c>
    </row>
    <row r="6754" spans="1:17">
      <c r="A6754" s="63" t="s">
        <v>108</v>
      </c>
      <c r="B6754" s="63" t="s">
        <v>132</v>
      </c>
      <c r="D6754" s="390">
        <v>45536</v>
      </c>
      <c r="E6754" s="63">
        <v>9</v>
      </c>
      <c r="F6754" s="63">
        <v>2024</v>
      </c>
      <c r="G6754" s="391">
        <v>0</v>
      </c>
      <c r="H6754" s="391">
        <v>8.3333333333333329E-2</v>
      </c>
      <c r="J6754" s="391">
        <v>0</v>
      </c>
      <c r="K6754" s="63" t="s">
        <v>108</v>
      </c>
      <c r="L6754" s="63" t="s">
        <v>41</v>
      </c>
      <c r="M6754" s="63" t="s">
        <v>107</v>
      </c>
      <c r="N6754" s="63" t="s">
        <v>109</v>
      </c>
      <c r="O6754" s="63" t="s">
        <v>110</v>
      </c>
      <c r="P6754" s="63" t="s">
        <v>60</v>
      </c>
      <c r="Q6754" s="63" t="s">
        <v>425</v>
      </c>
    </row>
    <row r="6755" spans="1:17">
      <c r="A6755" s="63" t="s">
        <v>108</v>
      </c>
      <c r="B6755" s="63" t="s">
        <v>132</v>
      </c>
      <c r="D6755" s="390">
        <v>45566</v>
      </c>
      <c r="E6755" s="63">
        <v>10</v>
      </c>
      <c r="F6755" s="63">
        <v>2024</v>
      </c>
      <c r="G6755" s="391">
        <v>0</v>
      </c>
      <c r="H6755" s="391">
        <v>9.9999999999999992E-2</v>
      </c>
      <c r="J6755" s="391">
        <v>0</v>
      </c>
      <c r="K6755" s="63" t="s">
        <v>108</v>
      </c>
      <c r="L6755" s="63" t="s">
        <v>41</v>
      </c>
      <c r="M6755" s="63" t="s">
        <v>107</v>
      </c>
      <c r="N6755" s="63" t="s">
        <v>109</v>
      </c>
      <c r="O6755" s="63" t="s">
        <v>110</v>
      </c>
      <c r="P6755" s="63" t="s">
        <v>60</v>
      </c>
      <c r="Q6755" s="63" t="s">
        <v>425</v>
      </c>
    </row>
    <row r="6756" spans="1:17">
      <c r="A6756" s="63" t="s">
        <v>108</v>
      </c>
      <c r="B6756" s="63" t="s">
        <v>132</v>
      </c>
      <c r="D6756" s="390">
        <v>45597</v>
      </c>
      <c r="E6756" s="63">
        <v>11</v>
      </c>
      <c r="F6756" s="63">
        <v>2024</v>
      </c>
      <c r="G6756" s="391">
        <v>0</v>
      </c>
      <c r="H6756" s="391">
        <v>9.9999999999999992E-2</v>
      </c>
      <c r="J6756" s="391">
        <v>0</v>
      </c>
      <c r="K6756" s="63" t="s">
        <v>108</v>
      </c>
      <c r="L6756" s="63" t="s">
        <v>41</v>
      </c>
      <c r="M6756" s="63" t="s">
        <v>107</v>
      </c>
      <c r="N6756" s="63" t="s">
        <v>109</v>
      </c>
      <c r="O6756" s="63" t="s">
        <v>110</v>
      </c>
      <c r="P6756" s="63" t="s">
        <v>60</v>
      </c>
      <c r="Q6756" s="63" t="s">
        <v>425</v>
      </c>
    </row>
    <row r="6757" spans="1:17">
      <c r="A6757" s="63" t="s">
        <v>108</v>
      </c>
      <c r="B6757" s="63" t="s">
        <v>132</v>
      </c>
      <c r="D6757" s="390">
        <v>45627</v>
      </c>
      <c r="E6757" s="63">
        <v>12</v>
      </c>
      <c r="F6757" s="63">
        <v>2024</v>
      </c>
      <c r="G6757" s="391">
        <v>0</v>
      </c>
      <c r="H6757" s="391">
        <v>9.9999999999999992E-2</v>
      </c>
      <c r="J6757" s="391">
        <v>0</v>
      </c>
      <c r="K6757" s="63" t="s">
        <v>108</v>
      </c>
      <c r="L6757" s="63" t="s">
        <v>41</v>
      </c>
      <c r="M6757" s="63" t="s">
        <v>107</v>
      </c>
      <c r="N6757" s="63" t="s">
        <v>109</v>
      </c>
      <c r="O6757" s="63" t="s">
        <v>110</v>
      </c>
      <c r="P6757" s="63" t="s">
        <v>60</v>
      </c>
      <c r="Q6757" s="63" t="s">
        <v>425</v>
      </c>
    </row>
    <row r="6758" spans="1:17">
      <c r="A6758" s="63" t="s">
        <v>108</v>
      </c>
      <c r="B6758" s="63" t="s">
        <v>13</v>
      </c>
      <c r="D6758" s="390">
        <v>45292</v>
      </c>
      <c r="E6758" s="63">
        <v>1</v>
      </c>
      <c r="F6758" s="63">
        <v>2024</v>
      </c>
      <c r="G6758" s="391">
        <v>0</v>
      </c>
      <c r="H6758" s="391">
        <v>3.4872367136281217E-2</v>
      </c>
      <c r="I6758" s="391">
        <v>0</v>
      </c>
      <c r="J6758" s="391">
        <v>0</v>
      </c>
      <c r="K6758" s="63" t="s">
        <v>108</v>
      </c>
      <c r="L6758" s="63" t="s">
        <v>41</v>
      </c>
      <c r="M6758" s="63" t="s">
        <v>107</v>
      </c>
      <c r="N6758" s="63" t="s">
        <v>109</v>
      </c>
      <c r="O6758" s="63" t="s">
        <v>110</v>
      </c>
      <c r="P6758" s="63" t="s">
        <v>60</v>
      </c>
      <c r="Q6758" s="63" t="s">
        <v>425</v>
      </c>
    </row>
    <row r="6759" spans="1:17">
      <c r="A6759" s="63" t="s">
        <v>108</v>
      </c>
      <c r="B6759" s="63" t="s">
        <v>13</v>
      </c>
      <c r="D6759" s="390">
        <v>45323</v>
      </c>
      <c r="E6759" s="63">
        <v>2</v>
      </c>
      <c r="F6759" s="63">
        <v>2024</v>
      </c>
      <c r="G6759" s="391">
        <v>0</v>
      </c>
      <c r="H6759" s="391">
        <v>8.2577765378713919E-2</v>
      </c>
      <c r="I6759" s="391">
        <v>0</v>
      </c>
      <c r="J6759" s="391">
        <v>0</v>
      </c>
      <c r="K6759" s="63" t="s">
        <v>108</v>
      </c>
      <c r="L6759" s="63" t="s">
        <v>41</v>
      </c>
      <c r="M6759" s="63" t="s">
        <v>107</v>
      </c>
      <c r="N6759" s="63" t="s">
        <v>109</v>
      </c>
      <c r="O6759" s="63" t="s">
        <v>110</v>
      </c>
      <c r="P6759" s="63" t="s">
        <v>60</v>
      </c>
      <c r="Q6759" s="63" t="s">
        <v>425</v>
      </c>
    </row>
    <row r="6760" spans="1:17">
      <c r="A6760" s="63" t="s">
        <v>108</v>
      </c>
      <c r="B6760" s="63" t="s">
        <v>13</v>
      </c>
      <c r="D6760" s="390">
        <v>45352</v>
      </c>
      <c r="E6760" s="63">
        <v>3</v>
      </c>
      <c r="F6760" s="63">
        <v>2024</v>
      </c>
      <c r="G6760" s="391">
        <v>0</v>
      </c>
      <c r="H6760" s="391">
        <v>8.2577765378713919E-2</v>
      </c>
      <c r="I6760" s="391">
        <v>0</v>
      </c>
      <c r="J6760" s="391">
        <v>0</v>
      </c>
      <c r="K6760" s="63" t="s">
        <v>108</v>
      </c>
      <c r="L6760" s="63" t="s">
        <v>41</v>
      </c>
      <c r="M6760" s="63" t="s">
        <v>107</v>
      </c>
      <c r="N6760" s="63" t="s">
        <v>109</v>
      </c>
      <c r="O6760" s="63" t="s">
        <v>110</v>
      </c>
      <c r="P6760" s="63" t="s">
        <v>60</v>
      </c>
      <c r="Q6760" s="63" t="s">
        <v>425</v>
      </c>
    </row>
    <row r="6761" spans="1:17">
      <c r="A6761" s="63" t="s">
        <v>108</v>
      </c>
      <c r="B6761" s="63" t="s">
        <v>13</v>
      </c>
      <c r="D6761" s="390">
        <v>45383</v>
      </c>
      <c r="E6761" s="63">
        <v>4</v>
      </c>
      <c r="F6761" s="63">
        <v>2024</v>
      </c>
      <c r="G6761" s="391">
        <v>0</v>
      </c>
      <c r="H6761" s="391">
        <v>8.3333333333333329E-2</v>
      </c>
      <c r="I6761" s="391">
        <v>0</v>
      </c>
      <c r="J6761" s="391">
        <v>0</v>
      </c>
      <c r="K6761" s="63" t="s">
        <v>108</v>
      </c>
      <c r="L6761" s="63" t="s">
        <v>41</v>
      </c>
      <c r="M6761" s="63" t="s">
        <v>107</v>
      </c>
      <c r="N6761" s="63" t="s">
        <v>109</v>
      </c>
      <c r="O6761" s="63" t="s">
        <v>110</v>
      </c>
      <c r="P6761" s="63" t="s">
        <v>60</v>
      </c>
      <c r="Q6761" s="63" t="s">
        <v>425</v>
      </c>
    </row>
    <row r="6762" spans="1:17">
      <c r="A6762" s="63" t="s">
        <v>108</v>
      </c>
      <c r="B6762" s="63" t="s">
        <v>13</v>
      </c>
      <c r="D6762" s="390">
        <v>45413</v>
      </c>
      <c r="E6762" s="63">
        <v>5</v>
      </c>
      <c r="F6762" s="63">
        <v>2024</v>
      </c>
      <c r="G6762" s="391">
        <v>0</v>
      </c>
      <c r="H6762" s="391">
        <v>8.3333333333333329E-2</v>
      </c>
      <c r="I6762" s="391">
        <v>0</v>
      </c>
      <c r="J6762" s="391">
        <v>0</v>
      </c>
      <c r="K6762" s="63" t="s">
        <v>108</v>
      </c>
      <c r="L6762" s="63" t="s">
        <v>41</v>
      </c>
      <c r="M6762" s="63" t="s">
        <v>107</v>
      </c>
      <c r="N6762" s="63" t="s">
        <v>109</v>
      </c>
      <c r="O6762" s="63" t="s">
        <v>110</v>
      </c>
      <c r="P6762" s="63" t="s">
        <v>60</v>
      </c>
      <c r="Q6762" s="63" t="s">
        <v>425</v>
      </c>
    </row>
    <row r="6763" spans="1:17">
      <c r="A6763" s="63" t="s">
        <v>108</v>
      </c>
      <c r="B6763" s="63" t="s">
        <v>13</v>
      </c>
      <c r="D6763" s="390">
        <v>45444</v>
      </c>
      <c r="E6763" s="63">
        <v>6</v>
      </c>
      <c r="F6763" s="63">
        <v>2024</v>
      </c>
      <c r="G6763" s="391">
        <v>0</v>
      </c>
      <c r="H6763" s="391">
        <v>8.3333333333333329E-2</v>
      </c>
      <c r="I6763" s="391">
        <v>0</v>
      </c>
      <c r="J6763" s="391">
        <v>0</v>
      </c>
      <c r="K6763" s="63" t="s">
        <v>108</v>
      </c>
      <c r="L6763" s="63" t="s">
        <v>41</v>
      </c>
      <c r="M6763" s="63" t="s">
        <v>107</v>
      </c>
      <c r="N6763" s="63" t="s">
        <v>109</v>
      </c>
      <c r="O6763" s="63" t="s">
        <v>110</v>
      </c>
      <c r="P6763" s="63" t="s">
        <v>60</v>
      </c>
      <c r="Q6763" s="63" t="s">
        <v>425</v>
      </c>
    </row>
    <row r="6764" spans="1:17">
      <c r="A6764" s="63" t="s">
        <v>108</v>
      </c>
      <c r="B6764" s="63" t="s">
        <v>13</v>
      </c>
      <c r="D6764" s="390">
        <v>45474</v>
      </c>
      <c r="E6764" s="63">
        <v>7</v>
      </c>
      <c r="F6764" s="63">
        <v>2024</v>
      </c>
      <c r="G6764" s="391">
        <v>0</v>
      </c>
      <c r="H6764" s="391">
        <v>8.3333333333333329E-2</v>
      </c>
      <c r="I6764" s="391">
        <v>0</v>
      </c>
      <c r="J6764" s="391">
        <v>0</v>
      </c>
      <c r="K6764" s="63" t="s">
        <v>108</v>
      </c>
      <c r="L6764" s="63" t="s">
        <v>41</v>
      </c>
      <c r="M6764" s="63" t="s">
        <v>107</v>
      </c>
      <c r="N6764" s="63" t="s">
        <v>109</v>
      </c>
      <c r="O6764" s="63" t="s">
        <v>110</v>
      </c>
      <c r="P6764" s="63" t="s">
        <v>60</v>
      </c>
      <c r="Q6764" s="63" t="s">
        <v>425</v>
      </c>
    </row>
    <row r="6765" spans="1:17">
      <c r="A6765" s="63" t="s">
        <v>108</v>
      </c>
      <c r="B6765" s="63" t="s">
        <v>13</v>
      </c>
      <c r="D6765" s="390">
        <v>45505</v>
      </c>
      <c r="E6765" s="63">
        <v>8</v>
      </c>
      <c r="F6765" s="63">
        <v>2024</v>
      </c>
      <c r="G6765" s="391">
        <v>0</v>
      </c>
      <c r="H6765" s="391">
        <v>8.3333333333333329E-2</v>
      </c>
      <c r="I6765" s="391">
        <v>0</v>
      </c>
      <c r="J6765" s="391">
        <v>0</v>
      </c>
      <c r="K6765" s="63" t="s">
        <v>108</v>
      </c>
      <c r="L6765" s="63" t="s">
        <v>41</v>
      </c>
      <c r="M6765" s="63" t="s">
        <v>107</v>
      </c>
      <c r="N6765" s="63" t="s">
        <v>109</v>
      </c>
      <c r="O6765" s="63" t="s">
        <v>110</v>
      </c>
      <c r="P6765" s="63" t="s">
        <v>60</v>
      </c>
      <c r="Q6765" s="63" t="s">
        <v>425</v>
      </c>
    </row>
    <row r="6766" spans="1:17">
      <c r="A6766" s="63" t="s">
        <v>108</v>
      </c>
      <c r="B6766" s="63" t="s">
        <v>13</v>
      </c>
      <c r="D6766" s="390">
        <v>45536</v>
      </c>
      <c r="E6766" s="63">
        <v>9</v>
      </c>
      <c r="F6766" s="63">
        <v>2024</v>
      </c>
      <c r="G6766" s="391">
        <v>0</v>
      </c>
      <c r="H6766" s="391">
        <v>8.3333333333333329E-2</v>
      </c>
      <c r="J6766" s="391">
        <v>0</v>
      </c>
      <c r="K6766" s="63" t="s">
        <v>108</v>
      </c>
      <c r="L6766" s="63" t="s">
        <v>41</v>
      </c>
      <c r="M6766" s="63" t="s">
        <v>107</v>
      </c>
      <c r="N6766" s="63" t="s">
        <v>109</v>
      </c>
      <c r="O6766" s="63" t="s">
        <v>110</v>
      </c>
      <c r="P6766" s="63" t="s">
        <v>60</v>
      </c>
      <c r="Q6766" s="63" t="s">
        <v>425</v>
      </c>
    </row>
    <row r="6767" spans="1:17">
      <c r="A6767" s="63" t="s">
        <v>108</v>
      </c>
      <c r="B6767" s="63" t="s">
        <v>13</v>
      </c>
      <c r="D6767" s="390">
        <v>45566</v>
      </c>
      <c r="E6767" s="63">
        <v>10</v>
      </c>
      <c r="F6767" s="63">
        <v>2024</v>
      </c>
      <c r="G6767" s="391">
        <v>0</v>
      </c>
      <c r="H6767" s="391">
        <v>9.9999999999999992E-2</v>
      </c>
      <c r="J6767" s="391">
        <v>0</v>
      </c>
      <c r="K6767" s="63" t="s">
        <v>108</v>
      </c>
      <c r="L6767" s="63" t="s">
        <v>41</v>
      </c>
      <c r="M6767" s="63" t="s">
        <v>107</v>
      </c>
      <c r="N6767" s="63" t="s">
        <v>109</v>
      </c>
      <c r="O6767" s="63" t="s">
        <v>110</v>
      </c>
      <c r="P6767" s="63" t="s">
        <v>60</v>
      </c>
      <c r="Q6767" s="63" t="s">
        <v>425</v>
      </c>
    </row>
    <row r="6768" spans="1:17">
      <c r="A6768" s="63" t="s">
        <v>108</v>
      </c>
      <c r="B6768" s="63" t="s">
        <v>13</v>
      </c>
      <c r="D6768" s="390">
        <v>45597</v>
      </c>
      <c r="E6768" s="63">
        <v>11</v>
      </c>
      <c r="F6768" s="63">
        <v>2024</v>
      </c>
      <c r="G6768" s="391">
        <v>0</v>
      </c>
      <c r="H6768" s="391">
        <v>9.9999999999999992E-2</v>
      </c>
      <c r="J6768" s="391">
        <v>0</v>
      </c>
      <c r="K6768" s="63" t="s">
        <v>108</v>
      </c>
      <c r="L6768" s="63" t="s">
        <v>41</v>
      </c>
      <c r="M6768" s="63" t="s">
        <v>107</v>
      </c>
      <c r="N6768" s="63" t="s">
        <v>109</v>
      </c>
      <c r="O6768" s="63" t="s">
        <v>110</v>
      </c>
      <c r="P6768" s="63" t="s">
        <v>60</v>
      </c>
      <c r="Q6768" s="63" t="s">
        <v>425</v>
      </c>
    </row>
    <row r="6769" spans="1:17">
      <c r="A6769" s="63" t="s">
        <v>108</v>
      </c>
      <c r="B6769" s="63" t="s">
        <v>13</v>
      </c>
      <c r="D6769" s="390">
        <v>45627</v>
      </c>
      <c r="E6769" s="63">
        <v>12</v>
      </c>
      <c r="F6769" s="63">
        <v>2024</v>
      </c>
      <c r="G6769" s="391">
        <v>0</v>
      </c>
      <c r="H6769" s="391">
        <v>9.9999999999999992E-2</v>
      </c>
      <c r="J6769" s="391">
        <v>0</v>
      </c>
      <c r="K6769" s="63" t="s">
        <v>108</v>
      </c>
      <c r="L6769" s="63" t="s">
        <v>41</v>
      </c>
      <c r="M6769" s="63" t="s">
        <v>107</v>
      </c>
      <c r="N6769" s="63" t="s">
        <v>109</v>
      </c>
      <c r="O6769" s="63" t="s">
        <v>110</v>
      </c>
      <c r="P6769" s="63" t="s">
        <v>60</v>
      </c>
      <c r="Q6769" s="63" t="s">
        <v>425</v>
      </c>
    </row>
    <row r="6770" spans="1:17">
      <c r="A6770" s="63" t="s">
        <v>108</v>
      </c>
      <c r="B6770" s="63" t="s">
        <v>14</v>
      </c>
      <c r="D6770" s="390">
        <v>45292</v>
      </c>
      <c r="E6770" s="63">
        <v>1</v>
      </c>
      <c r="F6770" s="63">
        <v>2024</v>
      </c>
      <c r="G6770" s="391">
        <v>0</v>
      </c>
      <c r="H6770" s="391">
        <v>3.4872367136281217E-2</v>
      </c>
      <c r="I6770" s="391">
        <v>0</v>
      </c>
      <c r="J6770" s="391">
        <v>0</v>
      </c>
      <c r="K6770" s="63" t="s">
        <v>108</v>
      </c>
      <c r="L6770" s="63" t="s">
        <v>41</v>
      </c>
      <c r="M6770" s="63" t="s">
        <v>107</v>
      </c>
      <c r="N6770" s="63" t="s">
        <v>109</v>
      </c>
      <c r="O6770" s="63" t="s">
        <v>110</v>
      </c>
      <c r="P6770" s="63" t="s">
        <v>60</v>
      </c>
      <c r="Q6770" s="63" t="s">
        <v>425</v>
      </c>
    </row>
    <row r="6771" spans="1:17">
      <c r="A6771" s="63" t="s">
        <v>108</v>
      </c>
      <c r="B6771" s="63" t="s">
        <v>14</v>
      </c>
      <c r="D6771" s="390">
        <v>45323</v>
      </c>
      <c r="E6771" s="63">
        <v>2</v>
      </c>
      <c r="F6771" s="63">
        <v>2024</v>
      </c>
      <c r="G6771" s="391">
        <v>0</v>
      </c>
      <c r="H6771" s="391">
        <v>8.2577765378713919E-2</v>
      </c>
      <c r="I6771" s="391">
        <v>0</v>
      </c>
      <c r="J6771" s="391">
        <v>0</v>
      </c>
      <c r="K6771" s="63" t="s">
        <v>108</v>
      </c>
      <c r="L6771" s="63" t="s">
        <v>41</v>
      </c>
      <c r="M6771" s="63" t="s">
        <v>107</v>
      </c>
      <c r="N6771" s="63" t="s">
        <v>109</v>
      </c>
      <c r="O6771" s="63" t="s">
        <v>110</v>
      </c>
      <c r="P6771" s="63" t="s">
        <v>60</v>
      </c>
      <c r="Q6771" s="63" t="s">
        <v>425</v>
      </c>
    </row>
    <row r="6772" spans="1:17">
      <c r="A6772" s="63" t="s">
        <v>108</v>
      </c>
      <c r="B6772" s="63" t="s">
        <v>14</v>
      </c>
      <c r="D6772" s="390">
        <v>45352</v>
      </c>
      <c r="E6772" s="63">
        <v>3</v>
      </c>
      <c r="F6772" s="63">
        <v>2024</v>
      </c>
      <c r="G6772" s="391">
        <v>0</v>
      </c>
      <c r="H6772" s="391">
        <v>8.2577765378713919E-2</v>
      </c>
      <c r="I6772" s="391">
        <v>0</v>
      </c>
      <c r="J6772" s="391">
        <v>0</v>
      </c>
      <c r="K6772" s="63" t="s">
        <v>108</v>
      </c>
      <c r="L6772" s="63" t="s">
        <v>41</v>
      </c>
      <c r="M6772" s="63" t="s">
        <v>107</v>
      </c>
      <c r="N6772" s="63" t="s">
        <v>109</v>
      </c>
      <c r="O6772" s="63" t="s">
        <v>110</v>
      </c>
      <c r="P6772" s="63" t="s">
        <v>60</v>
      </c>
      <c r="Q6772" s="63" t="s">
        <v>425</v>
      </c>
    </row>
    <row r="6773" spans="1:17">
      <c r="A6773" s="63" t="s">
        <v>108</v>
      </c>
      <c r="B6773" s="63" t="s">
        <v>14</v>
      </c>
      <c r="D6773" s="390">
        <v>45383</v>
      </c>
      <c r="E6773" s="63">
        <v>4</v>
      </c>
      <c r="F6773" s="63">
        <v>2024</v>
      </c>
      <c r="G6773" s="391">
        <v>0</v>
      </c>
      <c r="H6773" s="391">
        <v>8.3333333333333329E-2</v>
      </c>
      <c r="I6773" s="391">
        <v>0</v>
      </c>
      <c r="J6773" s="391">
        <v>0</v>
      </c>
      <c r="K6773" s="63" t="s">
        <v>108</v>
      </c>
      <c r="L6773" s="63" t="s">
        <v>41</v>
      </c>
      <c r="M6773" s="63" t="s">
        <v>107</v>
      </c>
      <c r="N6773" s="63" t="s">
        <v>109</v>
      </c>
      <c r="O6773" s="63" t="s">
        <v>110</v>
      </c>
      <c r="P6773" s="63" t="s">
        <v>60</v>
      </c>
      <c r="Q6773" s="63" t="s">
        <v>425</v>
      </c>
    </row>
    <row r="6774" spans="1:17">
      <c r="A6774" s="63" t="s">
        <v>108</v>
      </c>
      <c r="B6774" s="63" t="s">
        <v>14</v>
      </c>
      <c r="D6774" s="390">
        <v>45413</v>
      </c>
      <c r="E6774" s="63">
        <v>5</v>
      </c>
      <c r="F6774" s="63">
        <v>2024</v>
      </c>
      <c r="G6774" s="391">
        <v>0</v>
      </c>
      <c r="H6774" s="391">
        <v>8.3333333333333329E-2</v>
      </c>
      <c r="I6774" s="391">
        <v>0</v>
      </c>
      <c r="J6774" s="391">
        <v>0</v>
      </c>
      <c r="K6774" s="63" t="s">
        <v>108</v>
      </c>
      <c r="L6774" s="63" t="s">
        <v>41</v>
      </c>
      <c r="M6774" s="63" t="s">
        <v>107</v>
      </c>
      <c r="N6774" s="63" t="s">
        <v>109</v>
      </c>
      <c r="O6774" s="63" t="s">
        <v>110</v>
      </c>
      <c r="P6774" s="63" t="s">
        <v>60</v>
      </c>
      <c r="Q6774" s="63" t="s">
        <v>425</v>
      </c>
    </row>
    <row r="6775" spans="1:17">
      <c r="A6775" s="63" t="s">
        <v>108</v>
      </c>
      <c r="B6775" s="63" t="s">
        <v>14</v>
      </c>
      <c r="D6775" s="390">
        <v>45444</v>
      </c>
      <c r="E6775" s="63">
        <v>6</v>
      </c>
      <c r="F6775" s="63">
        <v>2024</v>
      </c>
      <c r="G6775" s="391">
        <v>0</v>
      </c>
      <c r="H6775" s="391">
        <v>8.3333333333333329E-2</v>
      </c>
      <c r="I6775" s="391">
        <v>0</v>
      </c>
      <c r="J6775" s="391">
        <v>0</v>
      </c>
      <c r="K6775" s="63" t="s">
        <v>108</v>
      </c>
      <c r="L6775" s="63" t="s">
        <v>41</v>
      </c>
      <c r="M6775" s="63" t="s">
        <v>107</v>
      </c>
      <c r="N6775" s="63" t="s">
        <v>109</v>
      </c>
      <c r="O6775" s="63" t="s">
        <v>110</v>
      </c>
      <c r="P6775" s="63" t="s">
        <v>60</v>
      </c>
      <c r="Q6775" s="63" t="s">
        <v>425</v>
      </c>
    </row>
    <row r="6776" spans="1:17">
      <c r="A6776" s="63" t="s">
        <v>108</v>
      </c>
      <c r="B6776" s="63" t="s">
        <v>14</v>
      </c>
      <c r="D6776" s="390">
        <v>45474</v>
      </c>
      <c r="E6776" s="63">
        <v>7</v>
      </c>
      <c r="F6776" s="63">
        <v>2024</v>
      </c>
      <c r="G6776" s="391">
        <v>0</v>
      </c>
      <c r="H6776" s="391">
        <v>8.3333333333333329E-2</v>
      </c>
      <c r="I6776" s="391">
        <v>0</v>
      </c>
      <c r="J6776" s="391">
        <v>0</v>
      </c>
      <c r="K6776" s="63" t="s">
        <v>108</v>
      </c>
      <c r="L6776" s="63" t="s">
        <v>41</v>
      </c>
      <c r="M6776" s="63" t="s">
        <v>107</v>
      </c>
      <c r="N6776" s="63" t="s">
        <v>109</v>
      </c>
      <c r="O6776" s="63" t="s">
        <v>110</v>
      </c>
      <c r="P6776" s="63" t="s">
        <v>60</v>
      </c>
      <c r="Q6776" s="63" t="s">
        <v>425</v>
      </c>
    </row>
    <row r="6777" spans="1:17">
      <c r="A6777" s="63" t="s">
        <v>108</v>
      </c>
      <c r="B6777" s="63" t="s">
        <v>14</v>
      </c>
      <c r="D6777" s="390">
        <v>45505</v>
      </c>
      <c r="E6777" s="63">
        <v>8</v>
      </c>
      <c r="F6777" s="63">
        <v>2024</v>
      </c>
      <c r="G6777" s="391">
        <v>0</v>
      </c>
      <c r="H6777" s="391">
        <v>8.3333333333333329E-2</v>
      </c>
      <c r="I6777" s="391">
        <v>0</v>
      </c>
      <c r="J6777" s="391">
        <v>0</v>
      </c>
      <c r="K6777" s="63" t="s">
        <v>108</v>
      </c>
      <c r="L6777" s="63" t="s">
        <v>41</v>
      </c>
      <c r="M6777" s="63" t="s">
        <v>107</v>
      </c>
      <c r="N6777" s="63" t="s">
        <v>109</v>
      </c>
      <c r="O6777" s="63" t="s">
        <v>110</v>
      </c>
      <c r="P6777" s="63" t="s">
        <v>60</v>
      </c>
      <c r="Q6777" s="63" t="s">
        <v>425</v>
      </c>
    </row>
    <row r="6778" spans="1:17">
      <c r="A6778" s="63" t="s">
        <v>108</v>
      </c>
      <c r="B6778" s="63" t="s">
        <v>14</v>
      </c>
      <c r="D6778" s="390">
        <v>45536</v>
      </c>
      <c r="E6778" s="63">
        <v>9</v>
      </c>
      <c r="F6778" s="63">
        <v>2024</v>
      </c>
      <c r="G6778" s="391">
        <v>0</v>
      </c>
      <c r="H6778" s="391">
        <v>8.3333333333333329E-2</v>
      </c>
      <c r="J6778" s="391">
        <v>0</v>
      </c>
      <c r="K6778" s="63" t="s">
        <v>108</v>
      </c>
      <c r="L6778" s="63" t="s">
        <v>41</v>
      </c>
      <c r="M6778" s="63" t="s">
        <v>107</v>
      </c>
      <c r="N6778" s="63" t="s">
        <v>109</v>
      </c>
      <c r="O6778" s="63" t="s">
        <v>110</v>
      </c>
      <c r="P6778" s="63" t="s">
        <v>60</v>
      </c>
      <c r="Q6778" s="63" t="s">
        <v>425</v>
      </c>
    </row>
    <row r="6779" spans="1:17">
      <c r="A6779" s="63" t="s">
        <v>108</v>
      </c>
      <c r="B6779" s="63" t="s">
        <v>14</v>
      </c>
      <c r="D6779" s="390">
        <v>45566</v>
      </c>
      <c r="E6779" s="63">
        <v>10</v>
      </c>
      <c r="F6779" s="63">
        <v>2024</v>
      </c>
      <c r="G6779" s="391">
        <v>0</v>
      </c>
      <c r="H6779" s="391">
        <v>9.9999999999999992E-2</v>
      </c>
      <c r="J6779" s="391">
        <v>0</v>
      </c>
      <c r="K6779" s="63" t="s">
        <v>108</v>
      </c>
      <c r="L6779" s="63" t="s">
        <v>41</v>
      </c>
      <c r="M6779" s="63" t="s">
        <v>107</v>
      </c>
      <c r="N6779" s="63" t="s">
        <v>109</v>
      </c>
      <c r="O6779" s="63" t="s">
        <v>110</v>
      </c>
      <c r="P6779" s="63" t="s">
        <v>60</v>
      </c>
      <c r="Q6779" s="63" t="s">
        <v>425</v>
      </c>
    </row>
    <row r="6780" spans="1:17">
      <c r="A6780" s="63" t="s">
        <v>108</v>
      </c>
      <c r="B6780" s="63" t="s">
        <v>14</v>
      </c>
      <c r="D6780" s="390">
        <v>45597</v>
      </c>
      <c r="E6780" s="63">
        <v>11</v>
      </c>
      <c r="F6780" s="63">
        <v>2024</v>
      </c>
      <c r="G6780" s="391">
        <v>0</v>
      </c>
      <c r="H6780" s="391">
        <v>9.9999999999999992E-2</v>
      </c>
      <c r="J6780" s="391">
        <v>0</v>
      </c>
      <c r="K6780" s="63" t="s">
        <v>108</v>
      </c>
      <c r="L6780" s="63" t="s">
        <v>41</v>
      </c>
      <c r="M6780" s="63" t="s">
        <v>107</v>
      </c>
      <c r="N6780" s="63" t="s">
        <v>109</v>
      </c>
      <c r="O6780" s="63" t="s">
        <v>110</v>
      </c>
      <c r="P6780" s="63" t="s">
        <v>60</v>
      </c>
      <c r="Q6780" s="63" t="s">
        <v>425</v>
      </c>
    </row>
    <row r="6781" spans="1:17">
      <c r="A6781" s="63" t="s">
        <v>108</v>
      </c>
      <c r="B6781" s="63" t="s">
        <v>14</v>
      </c>
      <c r="D6781" s="390">
        <v>45627</v>
      </c>
      <c r="E6781" s="63">
        <v>12</v>
      </c>
      <c r="F6781" s="63">
        <v>2024</v>
      </c>
      <c r="G6781" s="391">
        <v>0</v>
      </c>
      <c r="H6781" s="391">
        <v>9.9999999999999992E-2</v>
      </c>
      <c r="J6781" s="391">
        <v>0</v>
      </c>
      <c r="K6781" s="63" t="s">
        <v>108</v>
      </c>
      <c r="L6781" s="63" t="s">
        <v>41</v>
      </c>
      <c r="M6781" s="63" t="s">
        <v>107</v>
      </c>
      <c r="N6781" s="63" t="s">
        <v>109</v>
      </c>
      <c r="O6781" s="63" t="s">
        <v>110</v>
      </c>
      <c r="P6781" s="63" t="s">
        <v>60</v>
      </c>
      <c r="Q6781" s="63" t="s">
        <v>425</v>
      </c>
    </row>
    <row r="6782" spans="1:17">
      <c r="A6782" s="63" t="s">
        <v>354</v>
      </c>
      <c r="B6782" s="63" t="s">
        <v>3</v>
      </c>
      <c r="D6782" s="390">
        <v>45292</v>
      </c>
      <c r="E6782" s="63">
        <v>1</v>
      </c>
      <c r="F6782" s="63">
        <v>2024</v>
      </c>
      <c r="G6782" s="391">
        <v>193.71702302811835</v>
      </c>
      <c r="H6782" s="391">
        <v>3.4872367136281217E-2</v>
      </c>
      <c r="I6782" s="391">
        <v>6.7553711475839862</v>
      </c>
      <c r="J6782" s="391">
        <v>6.667305350000003</v>
      </c>
      <c r="K6782" s="63" t="s">
        <v>354</v>
      </c>
      <c r="L6782" s="63" t="s">
        <v>41</v>
      </c>
      <c r="M6782" s="63" t="s">
        <v>107</v>
      </c>
      <c r="N6782" s="63" t="s">
        <v>308</v>
      </c>
      <c r="O6782" s="63" t="s">
        <v>167</v>
      </c>
      <c r="P6782" s="63" t="s">
        <v>46</v>
      </c>
      <c r="Q6782" s="63" t="s">
        <v>424</v>
      </c>
    </row>
    <row r="6783" spans="1:17">
      <c r="A6783" s="63" t="s">
        <v>354</v>
      </c>
      <c r="B6783" s="63" t="s">
        <v>3</v>
      </c>
      <c r="D6783" s="390">
        <v>45323</v>
      </c>
      <c r="E6783" s="63">
        <v>2</v>
      </c>
      <c r="F6783" s="63">
        <v>2024</v>
      </c>
      <c r="G6783" s="391">
        <v>193.71702302811835</v>
      </c>
      <c r="H6783" s="391">
        <v>8.2577765378713919E-2</v>
      </c>
      <c r="I6783" s="391">
        <v>15.996718877478878</v>
      </c>
      <c r="J6783" s="391">
        <v>0</v>
      </c>
      <c r="K6783" s="63" t="s">
        <v>354</v>
      </c>
      <c r="L6783" s="63" t="s">
        <v>41</v>
      </c>
      <c r="M6783" s="63" t="s">
        <v>107</v>
      </c>
      <c r="N6783" s="63" t="s">
        <v>308</v>
      </c>
      <c r="O6783" s="63" t="s">
        <v>167</v>
      </c>
      <c r="P6783" s="63" t="s">
        <v>46</v>
      </c>
      <c r="Q6783" s="63" t="s">
        <v>424</v>
      </c>
    </row>
    <row r="6784" spans="1:17">
      <c r="A6784" s="63" t="s">
        <v>354</v>
      </c>
      <c r="B6784" s="63" t="s">
        <v>3</v>
      </c>
      <c r="D6784" s="390">
        <v>45352</v>
      </c>
      <c r="E6784" s="63">
        <v>3</v>
      </c>
      <c r="F6784" s="63">
        <v>2024</v>
      </c>
      <c r="G6784" s="391">
        <v>193.71702302811835</v>
      </c>
      <c r="H6784" s="391">
        <v>8.2577765378713919E-2</v>
      </c>
      <c r="I6784" s="391">
        <v>15.996718877478878</v>
      </c>
      <c r="J6784" s="391">
        <v>0</v>
      </c>
      <c r="K6784" s="63" t="s">
        <v>354</v>
      </c>
      <c r="L6784" s="63" t="s">
        <v>41</v>
      </c>
      <c r="M6784" s="63" t="s">
        <v>107</v>
      </c>
      <c r="N6784" s="63" t="s">
        <v>308</v>
      </c>
      <c r="O6784" s="63" t="s">
        <v>167</v>
      </c>
      <c r="P6784" s="63" t="s">
        <v>46</v>
      </c>
      <c r="Q6784" s="63" t="s">
        <v>424</v>
      </c>
    </row>
    <row r="6785" spans="1:17">
      <c r="A6785" s="63" t="s">
        <v>354</v>
      </c>
      <c r="B6785" s="63" t="s">
        <v>3</v>
      </c>
      <c r="D6785" s="390">
        <v>45383</v>
      </c>
      <c r="E6785" s="63">
        <v>4</v>
      </c>
      <c r="F6785" s="63">
        <v>2024</v>
      </c>
      <c r="G6785" s="391">
        <v>193.71702302811835</v>
      </c>
      <c r="H6785" s="391">
        <v>8.3333333333333329E-2</v>
      </c>
      <c r="I6785" s="391">
        <v>16.143085252343194</v>
      </c>
      <c r="J6785" s="391">
        <v>0</v>
      </c>
      <c r="K6785" s="63" t="s">
        <v>354</v>
      </c>
      <c r="L6785" s="63" t="s">
        <v>41</v>
      </c>
      <c r="M6785" s="63" t="s">
        <v>107</v>
      </c>
      <c r="N6785" s="63" t="s">
        <v>308</v>
      </c>
      <c r="O6785" s="63" t="s">
        <v>167</v>
      </c>
      <c r="P6785" s="63" t="s">
        <v>46</v>
      </c>
      <c r="Q6785" s="63" t="s">
        <v>424</v>
      </c>
    </row>
    <row r="6786" spans="1:17">
      <c r="A6786" s="63" t="s">
        <v>354</v>
      </c>
      <c r="B6786" s="63" t="s">
        <v>3</v>
      </c>
      <c r="D6786" s="390">
        <v>45413</v>
      </c>
      <c r="E6786" s="63">
        <v>5</v>
      </c>
      <c r="F6786" s="63">
        <v>2024</v>
      </c>
      <c r="G6786" s="391">
        <v>193.71702302811835</v>
      </c>
      <c r="H6786" s="391">
        <v>8.3333333333333329E-2</v>
      </c>
      <c r="I6786" s="391">
        <v>16.143085252343194</v>
      </c>
      <c r="J6786" s="391">
        <v>0</v>
      </c>
      <c r="K6786" s="63" t="s">
        <v>354</v>
      </c>
      <c r="L6786" s="63" t="s">
        <v>41</v>
      </c>
      <c r="M6786" s="63" t="s">
        <v>107</v>
      </c>
      <c r="N6786" s="63" t="s">
        <v>308</v>
      </c>
      <c r="O6786" s="63" t="s">
        <v>167</v>
      </c>
      <c r="P6786" s="63" t="s">
        <v>46</v>
      </c>
      <c r="Q6786" s="63" t="s">
        <v>424</v>
      </c>
    </row>
    <row r="6787" spans="1:17">
      <c r="A6787" s="63" t="s">
        <v>354</v>
      </c>
      <c r="B6787" s="63" t="s">
        <v>3</v>
      </c>
      <c r="D6787" s="390">
        <v>45444</v>
      </c>
      <c r="E6787" s="63">
        <v>6</v>
      </c>
      <c r="F6787" s="63">
        <v>2024</v>
      </c>
      <c r="G6787" s="391">
        <v>193.71702302811835</v>
      </c>
      <c r="H6787" s="391">
        <v>8.3333333333333329E-2</v>
      </c>
      <c r="I6787" s="391">
        <v>16.143085252343194</v>
      </c>
      <c r="J6787" s="391">
        <v>2.4700000000000002</v>
      </c>
      <c r="K6787" s="63" t="s">
        <v>354</v>
      </c>
      <c r="L6787" s="63" t="s">
        <v>41</v>
      </c>
      <c r="M6787" s="63" t="s">
        <v>107</v>
      </c>
      <c r="N6787" s="63" t="s">
        <v>308</v>
      </c>
      <c r="O6787" s="63" t="s">
        <v>167</v>
      </c>
      <c r="P6787" s="63" t="s">
        <v>46</v>
      </c>
      <c r="Q6787" s="63" t="s">
        <v>424</v>
      </c>
    </row>
    <row r="6788" spans="1:17">
      <c r="A6788" s="63" t="s">
        <v>354</v>
      </c>
      <c r="B6788" s="63" t="s">
        <v>3</v>
      </c>
      <c r="D6788" s="390">
        <v>45474</v>
      </c>
      <c r="E6788" s="63">
        <v>7</v>
      </c>
      <c r="F6788" s="63">
        <v>2024</v>
      </c>
      <c r="G6788" s="391">
        <v>193.71702302811835</v>
      </c>
      <c r="H6788" s="391">
        <v>8.3333333333333329E-2</v>
      </c>
      <c r="I6788" s="391">
        <v>16.143085252343194</v>
      </c>
      <c r="J6788" s="391">
        <v>0</v>
      </c>
      <c r="K6788" s="63" t="s">
        <v>354</v>
      </c>
      <c r="L6788" s="63" t="s">
        <v>41</v>
      </c>
      <c r="M6788" s="63" t="s">
        <v>107</v>
      </c>
      <c r="N6788" s="63" t="s">
        <v>308</v>
      </c>
      <c r="O6788" s="63" t="s">
        <v>167</v>
      </c>
      <c r="P6788" s="63" t="s">
        <v>46</v>
      </c>
      <c r="Q6788" s="63" t="s">
        <v>424</v>
      </c>
    </row>
    <row r="6789" spans="1:17">
      <c r="A6789" s="63" t="s">
        <v>354</v>
      </c>
      <c r="B6789" s="63" t="s">
        <v>3</v>
      </c>
      <c r="D6789" s="390">
        <v>45505</v>
      </c>
      <c r="E6789" s="63">
        <v>8</v>
      </c>
      <c r="F6789" s="63">
        <v>2024</v>
      </c>
      <c r="G6789" s="391">
        <v>193.71702302811835</v>
      </c>
      <c r="H6789" s="391">
        <v>8.3333333333333329E-2</v>
      </c>
      <c r="I6789" s="391">
        <v>16.143085252343194</v>
      </c>
      <c r="J6789" s="391">
        <v>0</v>
      </c>
      <c r="K6789" s="63" t="s">
        <v>354</v>
      </c>
      <c r="L6789" s="63" t="s">
        <v>41</v>
      </c>
      <c r="M6789" s="63" t="s">
        <v>107</v>
      </c>
      <c r="N6789" s="63" t="s">
        <v>308</v>
      </c>
      <c r="O6789" s="63" t="s">
        <v>167</v>
      </c>
      <c r="P6789" s="63" t="s">
        <v>46</v>
      </c>
      <c r="Q6789" s="63" t="s">
        <v>424</v>
      </c>
    </row>
    <row r="6790" spans="1:17">
      <c r="A6790" s="63" t="s">
        <v>354</v>
      </c>
      <c r="B6790" s="63" t="s">
        <v>3</v>
      </c>
      <c r="D6790" s="390">
        <v>45536</v>
      </c>
      <c r="E6790" s="63">
        <v>9</v>
      </c>
      <c r="F6790" s="63">
        <v>2024</v>
      </c>
      <c r="G6790" s="391">
        <v>193.71702302811835</v>
      </c>
      <c r="H6790" s="391">
        <v>8.3333333333333329E-2</v>
      </c>
      <c r="J6790" s="391">
        <v>0</v>
      </c>
      <c r="K6790" s="63" t="s">
        <v>354</v>
      </c>
      <c r="L6790" s="63" t="s">
        <v>41</v>
      </c>
      <c r="M6790" s="63" t="s">
        <v>107</v>
      </c>
      <c r="N6790" s="63" t="s">
        <v>308</v>
      </c>
      <c r="O6790" s="63" t="s">
        <v>167</v>
      </c>
      <c r="P6790" s="63" t="s">
        <v>46</v>
      </c>
      <c r="Q6790" s="63" t="s">
        <v>424</v>
      </c>
    </row>
    <row r="6791" spans="1:17">
      <c r="A6791" s="63" t="s">
        <v>354</v>
      </c>
      <c r="B6791" s="63" t="s">
        <v>3</v>
      </c>
      <c r="D6791" s="390">
        <v>45566</v>
      </c>
      <c r="E6791" s="63">
        <v>10</v>
      </c>
      <c r="F6791" s="63">
        <v>2024</v>
      </c>
      <c r="G6791" s="391">
        <v>193.71702302811835</v>
      </c>
      <c r="H6791" s="391">
        <v>9.9999999999999992E-2</v>
      </c>
      <c r="J6791" s="391">
        <v>13.776</v>
      </c>
      <c r="K6791" s="63" t="s">
        <v>354</v>
      </c>
      <c r="L6791" s="63" t="s">
        <v>41</v>
      </c>
      <c r="M6791" s="63" t="s">
        <v>107</v>
      </c>
      <c r="N6791" s="63" t="s">
        <v>308</v>
      </c>
      <c r="O6791" s="63" t="s">
        <v>167</v>
      </c>
      <c r="P6791" s="63" t="s">
        <v>46</v>
      </c>
      <c r="Q6791" s="63" t="s">
        <v>424</v>
      </c>
    </row>
    <row r="6792" spans="1:17">
      <c r="A6792" s="63" t="s">
        <v>354</v>
      </c>
      <c r="B6792" s="63" t="s">
        <v>3</v>
      </c>
      <c r="D6792" s="390">
        <v>45597</v>
      </c>
      <c r="E6792" s="63">
        <v>11</v>
      </c>
      <c r="F6792" s="63">
        <v>2024</v>
      </c>
      <c r="G6792" s="391">
        <v>193.71702302811835</v>
      </c>
      <c r="H6792" s="391">
        <v>9.9999999999999992E-2</v>
      </c>
      <c r="J6792" s="391">
        <v>0</v>
      </c>
      <c r="K6792" s="63" t="s">
        <v>354</v>
      </c>
      <c r="L6792" s="63" t="s">
        <v>41</v>
      </c>
      <c r="M6792" s="63" t="s">
        <v>107</v>
      </c>
      <c r="N6792" s="63" t="s">
        <v>308</v>
      </c>
      <c r="O6792" s="63" t="s">
        <v>167</v>
      </c>
      <c r="P6792" s="63" t="s">
        <v>46</v>
      </c>
      <c r="Q6792" s="63" t="s">
        <v>424</v>
      </c>
    </row>
    <row r="6793" spans="1:17">
      <c r="A6793" s="63" t="s">
        <v>354</v>
      </c>
      <c r="B6793" s="63" t="s">
        <v>3</v>
      </c>
      <c r="D6793" s="390">
        <v>45627</v>
      </c>
      <c r="E6793" s="63">
        <v>12</v>
      </c>
      <c r="F6793" s="63">
        <v>2024</v>
      </c>
      <c r="G6793" s="391">
        <v>193.71702302811835</v>
      </c>
      <c r="H6793" s="391">
        <v>9.9999999999999992E-2</v>
      </c>
      <c r="J6793" s="391">
        <v>0</v>
      </c>
      <c r="K6793" s="63" t="s">
        <v>354</v>
      </c>
      <c r="L6793" s="63" t="s">
        <v>41</v>
      </c>
      <c r="M6793" s="63" t="s">
        <v>107</v>
      </c>
      <c r="N6793" s="63" t="s">
        <v>308</v>
      </c>
      <c r="O6793" s="63" t="s">
        <v>167</v>
      </c>
      <c r="P6793" s="63" t="s">
        <v>46</v>
      </c>
      <c r="Q6793" s="63" t="s">
        <v>424</v>
      </c>
    </row>
    <row r="6794" spans="1:17">
      <c r="A6794" s="63" t="s">
        <v>354</v>
      </c>
      <c r="B6794" s="63" t="s">
        <v>4</v>
      </c>
      <c r="D6794" s="390">
        <v>45292</v>
      </c>
      <c r="E6794" s="63">
        <v>1</v>
      </c>
      <c r="F6794" s="63">
        <v>2024</v>
      </c>
      <c r="G6794" s="391">
        <v>4.8425279999999997</v>
      </c>
      <c r="H6794" s="391">
        <v>3.4872367136281217E-2</v>
      </c>
      <c r="I6794" s="391">
        <v>0.1688704142837216</v>
      </c>
      <c r="J6794" s="391">
        <v>0</v>
      </c>
      <c r="K6794" s="63" t="s">
        <v>354</v>
      </c>
      <c r="L6794" s="63" t="s">
        <v>41</v>
      </c>
      <c r="M6794" s="63" t="s">
        <v>107</v>
      </c>
      <c r="N6794" s="63" t="s">
        <v>308</v>
      </c>
      <c r="O6794" s="63" t="s">
        <v>167</v>
      </c>
      <c r="P6794" s="63" t="s">
        <v>46</v>
      </c>
      <c r="Q6794" s="63" t="s">
        <v>424</v>
      </c>
    </row>
    <row r="6795" spans="1:17">
      <c r="A6795" s="63" t="s">
        <v>354</v>
      </c>
      <c r="B6795" s="63" t="s">
        <v>4</v>
      </c>
      <c r="D6795" s="390">
        <v>45323</v>
      </c>
      <c r="E6795" s="63">
        <v>2</v>
      </c>
      <c r="F6795" s="63">
        <v>2024</v>
      </c>
      <c r="G6795" s="391">
        <v>4.8425279999999997</v>
      </c>
      <c r="H6795" s="391">
        <v>8.2577765378713919E-2</v>
      </c>
      <c r="I6795" s="391">
        <v>0.39988514102385275</v>
      </c>
      <c r="J6795" s="391">
        <v>0</v>
      </c>
      <c r="K6795" s="63" t="s">
        <v>354</v>
      </c>
      <c r="L6795" s="63" t="s">
        <v>41</v>
      </c>
      <c r="M6795" s="63" t="s">
        <v>107</v>
      </c>
      <c r="N6795" s="63" t="s">
        <v>308</v>
      </c>
      <c r="O6795" s="63" t="s">
        <v>167</v>
      </c>
      <c r="P6795" s="63" t="s">
        <v>46</v>
      </c>
      <c r="Q6795" s="63" t="s">
        <v>424</v>
      </c>
    </row>
    <row r="6796" spans="1:17">
      <c r="A6796" s="63" t="s">
        <v>354</v>
      </c>
      <c r="B6796" s="63" t="s">
        <v>4</v>
      </c>
      <c r="D6796" s="390">
        <v>45352</v>
      </c>
      <c r="E6796" s="63">
        <v>3</v>
      </c>
      <c r="F6796" s="63">
        <v>2024</v>
      </c>
      <c r="G6796" s="391">
        <v>4.8425279999999997</v>
      </c>
      <c r="H6796" s="391">
        <v>8.2577765378713919E-2</v>
      </c>
      <c r="I6796" s="391">
        <v>0.39988514102385275</v>
      </c>
      <c r="J6796" s="391">
        <v>0</v>
      </c>
      <c r="K6796" s="63" t="s">
        <v>354</v>
      </c>
      <c r="L6796" s="63" t="s">
        <v>41</v>
      </c>
      <c r="M6796" s="63" t="s">
        <v>107</v>
      </c>
      <c r="N6796" s="63" t="s">
        <v>308</v>
      </c>
      <c r="O6796" s="63" t="s">
        <v>167</v>
      </c>
      <c r="P6796" s="63" t="s">
        <v>46</v>
      </c>
      <c r="Q6796" s="63" t="s">
        <v>424</v>
      </c>
    </row>
    <row r="6797" spans="1:17">
      <c r="A6797" s="63" t="s">
        <v>354</v>
      </c>
      <c r="B6797" s="63" t="s">
        <v>4</v>
      </c>
      <c r="D6797" s="390">
        <v>45383</v>
      </c>
      <c r="E6797" s="63">
        <v>4</v>
      </c>
      <c r="F6797" s="63">
        <v>2024</v>
      </c>
      <c r="G6797" s="391">
        <v>4.8425279999999997</v>
      </c>
      <c r="H6797" s="391">
        <v>8.3333333333333329E-2</v>
      </c>
      <c r="I6797" s="391">
        <v>0.40354399999999996</v>
      </c>
      <c r="J6797" s="391">
        <v>0</v>
      </c>
      <c r="K6797" s="63" t="s">
        <v>354</v>
      </c>
      <c r="L6797" s="63" t="s">
        <v>41</v>
      </c>
      <c r="M6797" s="63" t="s">
        <v>107</v>
      </c>
      <c r="N6797" s="63" t="s">
        <v>308</v>
      </c>
      <c r="O6797" s="63" t="s">
        <v>167</v>
      </c>
      <c r="P6797" s="63" t="s">
        <v>46</v>
      </c>
      <c r="Q6797" s="63" t="s">
        <v>424</v>
      </c>
    </row>
    <row r="6798" spans="1:17">
      <c r="A6798" s="63" t="s">
        <v>354</v>
      </c>
      <c r="B6798" s="63" t="s">
        <v>4</v>
      </c>
      <c r="D6798" s="390">
        <v>45413</v>
      </c>
      <c r="E6798" s="63">
        <v>5</v>
      </c>
      <c r="F6798" s="63">
        <v>2024</v>
      </c>
      <c r="G6798" s="391">
        <v>4.8425279999999997</v>
      </c>
      <c r="H6798" s="391">
        <v>8.3333333333333329E-2</v>
      </c>
      <c r="I6798" s="391">
        <v>0.40354399999999996</v>
      </c>
      <c r="J6798" s="391">
        <v>0</v>
      </c>
      <c r="K6798" s="63" t="s">
        <v>354</v>
      </c>
      <c r="L6798" s="63" t="s">
        <v>41</v>
      </c>
      <c r="M6798" s="63" t="s">
        <v>107</v>
      </c>
      <c r="N6798" s="63" t="s">
        <v>308</v>
      </c>
      <c r="O6798" s="63" t="s">
        <v>167</v>
      </c>
      <c r="P6798" s="63" t="s">
        <v>46</v>
      </c>
      <c r="Q6798" s="63" t="s">
        <v>424</v>
      </c>
    </row>
    <row r="6799" spans="1:17">
      <c r="A6799" s="63" t="s">
        <v>354</v>
      </c>
      <c r="B6799" s="63" t="s">
        <v>4</v>
      </c>
      <c r="D6799" s="390">
        <v>45444</v>
      </c>
      <c r="E6799" s="63">
        <v>6</v>
      </c>
      <c r="F6799" s="63">
        <v>2024</v>
      </c>
      <c r="G6799" s="391">
        <v>4.8425279999999997</v>
      </c>
      <c r="H6799" s="391">
        <v>8.3333333333333329E-2</v>
      </c>
      <c r="I6799" s="391">
        <v>0.40354399999999996</v>
      </c>
      <c r="J6799" s="391">
        <v>0</v>
      </c>
      <c r="K6799" s="63" t="s">
        <v>354</v>
      </c>
      <c r="L6799" s="63" t="s">
        <v>41</v>
      </c>
      <c r="M6799" s="63" t="s">
        <v>107</v>
      </c>
      <c r="N6799" s="63" t="s">
        <v>308</v>
      </c>
      <c r="O6799" s="63" t="s">
        <v>167</v>
      </c>
      <c r="P6799" s="63" t="s">
        <v>46</v>
      </c>
      <c r="Q6799" s="63" t="s">
        <v>424</v>
      </c>
    </row>
    <row r="6800" spans="1:17">
      <c r="A6800" s="63" t="s">
        <v>354</v>
      </c>
      <c r="B6800" s="63" t="s">
        <v>4</v>
      </c>
      <c r="D6800" s="390">
        <v>45474</v>
      </c>
      <c r="E6800" s="63">
        <v>7</v>
      </c>
      <c r="F6800" s="63">
        <v>2024</v>
      </c>
      <c r="G6800" s="391">
        <v>4.8425279999999997</v>
      </c>
      <c r="H6800" s="391">
        <v>8.3333333333333329E-2</v>
      </c>
      <c r="I6800" s="391">
        <v>0.40354399999999996</v>
      </c>
      <c r="J6800" s="391">
        <v>2.0677500000000002</v>
      </c>
      <c r="K6800" s="63" t="s">
        <v>354</v>
      </c>
      <c r="L6800" s="63" t="s">
        <v>41</v>
      </c>
      <c r="M6800" s="63" t="s">
        <v>107</v>
      </c>
      <c r="N6800" s="63" t="s">
        <v>308</v>
      </c>
      <c r="O6800" s="63" t="s">
        <v>167</v>
      </c>
      <c r="P6800" s="63" t="s">
        <v>46</v>
      </c>
      <c r="Q6800" s="63" t="s">
        <v>424</v>
      </c>
    </row>
    <row r="6801" spans="1:17">
      <c r="A6801" s="63" t="s">
        <v>354</v>
      </c>
      <c r="B6801" s="63" t="s">
        <v>4</v>
      </c>
      <c r="D6801" s="390">
        <v>45505</v>
      </c>
      <c r="E6801" s="63">
        <v>8</v>
      </c>
      <c r="F6801" s="63">
        <v>2024</v>
      </c>
      <c r="G6801" s="391">
        <v>4.8425279999999997</v>
      </c>
      <c r="H6801" s="391">
        <v>8.3333333333333329E-2</v>
      </c>
      <c r="I6801" s="391">
        <v>0.40354399999999996</v>
      </c>
      <c r="J6801" s="391">
        <v>0</v>
      </c>
      <c r="K6801" s="63" t="s">
        <v>354</v>
      </c>
      <c r="L6801" s="63" t="s">
        <v>41</v>
      </c>
      <c r="M6801" s="63" t="s">
        <v>107</v>
      </c>
      <c r="N6801" s="63" t="s">
        <v>308</v>
      </c>
      <c r="O6801" s="63" t="s">
        <v>167</v>
      </c>
      <c r="P6801" s="63" t="s">
        <v>46</v>
      </c>
      <c r="Q6801" s="63" t="s">
        <v>424</v>
      </c>
    </row>
    <row r="6802" spans="1:17">
      <c r="A6802" s="63" t="s">
        <v>354</v>
      </c>
      <c r="B6802" s="63" t="s">
        <v>4</v>
      </c>
      <c r="D6802" s="390">
        <v>45536</v>
      </c>
      <c r="E6802" s="63">
        <v>9</v>
      </c>
      <c r="F6802" s="63">
        <v>2024</v>
      </c>
      <c r="G6802" s="391">
        <v>4.8425279999999997</v>
      </c>
      <c r="H6802" s="391">
        <v>8.3333333333333329E-2</v>
      </c>
      <c r="J6802" s="391">
        <v>13.681240825000001</v>
      </c>
      <c r="K6802" s="63" t="s">
        <v>354</v>
      </c>
      <c r="L6802" s="63" t="s">
        <v>41</v>
      </c>
      <c r="M6802" s="63" t="s">
        <v>107</v>
      </c>
      <c r="N6802" s="63" t="s">
        <v>308</v>
      </c>
      <c r="O6802" s="63" t="s">
        <v>167</v>
      </c>
      <c r="P6802" s="63" t="s">
        <v>46</v>
      </c>
      <c r="Q6802" s="63" t="s">
        <v>424</v>
      </c>
    </row>
    <row r="6803" spans="1:17">
      <c r="A6803" s="63" t="s">
        <v>354</v>
      </c>
      <c r="B6803" s="63" t="s">
        <v>4</v>
      </c>
      <c r="D6803" s="390">
        <v>45566</v>
      </c>
      <c r="E6803" s="63">
        <v>10</v>
      </c>
      <c r="F6803" s="63">
        <v>2024</v>
      </c>
      <c r="G6803" s="391">
        <v>4.8425279999999997</v>
      </c>
      <c r="H6803" s="391">
        <v>9.9999999999999992E-2</v>
      </c>
      <c r="J6803" s="391">
        <v>20.157489100000003</v>
      </c>
      <c r="K6803" s="63" t="s">
        <v>354</v>
      </c>
      <c r="L6803" s="63" t="s">
        <v>41</v>
      </c>
      <c r="M6803" s="63" t="s">
        <v>107</v>
      </c>
      <c r="N6803" s="63" t="s">
        <v>308</v>
      </c>
      <c r="O6803" s="63" t="s">
        <v>167</v>
      </c>
      <c r="P6803" s="63" t="s">
        <v>46</v>
      </c>
      <c r="Q6803" s="63" t="s">
        <v>424</v>
      </c>
    </row>
    <row r="6804" spans="1:17">
      <c r="A6804" s="63" t="s">
        <v>354</v>
      </c>
      <c r="B6804" s="63" t="s">
        <v>4</v>
      </c>
      <c r="D6804" s="390">
        <v>45597</v>
      </c>
      <c r="E6804" s="63">
        <v>11</v>
      </c>
      <c r="F6804" s="63">
        <v>2024</v>
      </c>
      <c r="G6804" s="391">
        <v>4.8425279999999997</v>
      </c>
      <c r="H6804" s="391">
        <v>9.9999999999999992E-2</v>
      </c>
      <c r="J6804" s="391">
        <v>0</v>
      </c>
      <c r="K6804" s="63" t="s">
        <v>354</v>
      </c>
      <c r="L6804" s="63" t="s">
        <v>41</v>
      </c>
      <c r="M6804" s="63" t="s">
        <v>107</v>
      </c>
      <c r="N6804" s="63" t="s">
        <v>308</v>
      </c>
      <c r="O6804" s="63" t="s">
        <v>167</v>
      </c>
      <c r="P6804" s="63" t="s">
        <v>46</v>
      </c>
      <c r="Q6804" s="63" t="s">
        <v>424</v>
      </c>
    </row>
    <row r="6805" spans="1:17">
      <c r="A6805" s="63" t="s">
        <v>354</v>
      </c>
      <c r="B6805" s="63" t="s">
        <v>4</v>
      </c>
      <c r="D6805" s="390">
        <v>45627</v>
      </c>
      <c r="E6805" s="63">
        <v>12</v>
      </c>
      <c r="F6805" s="63">
        <v>2024</v>
      </c>
      <c r="G6805" s="391">
        <v>4.8425279999999997</v>
      </c>
      <c r="H6805" s="391">
        <v>9.9999999999999992E-2</v>
      </c>
      <c r="J6805" s="391">
        <v>0</v>
      </c>
      <c r="K6805" s="63" t="s">
        <v>354</v>
      </c>
      <c r="L6805" s="63" t="s">
        <v>41</v>
      </c>
      <c r="M6805" s="63" t="s">
        <v>107</v>
      </c>
      <c r="N6805" s="63" t="s">
        <v>308</v>
      </c>
      <c r="O6805" s="63" t="s">
        <v>167</v>
      </c>
      <c r="P6805" s="63" t="s">
        <v>46</v>
      </c>
      <c r="Q6805" s="63" t="s">
        <v>424</v>
      </c>
    </row>
    <row r="6806" spans="1:17">
      <c r="A6806" s="63" t="s">
        <v>354</v>
      </c>
      <c r="B6806" s="63" t="s">
        <v>8</v>
      </c>
      <c r="D6806" s="390">
        <v>45292</v>
      </c>
      <c r="E6806" s="63">
        <v>1</v>
      </c>
      <c r="F6806" s="63">
        <v>2024</v>
      </c>
      <c r="G6806" s="391">
        <v>0</v>
      </c>
      <c r="H6806" s="391">
        <v>3.4872367136281217E-2</v>
      </c>
      <c r="I6806" s="391">
        <v>0</v>
      </c>
      <c r="J6806" s="391">
        <v>0</v>
      </c>
      <c r="K6806" s="63" t="s">
        <v>354</v>
      </c>
      <c r="L6806" s="63" t="s">
        <v>41</v>
      </c>
      <c r="M6806" s="63" t="s">
        <v>107</v>
      </c>
      <c r="N6806" s="63" t="s">
        <v>308</v>
      </c>
      <c r="O6806" s="63" t="s">
        <v>167</v>
      </c>
      <c r="P6806" s="63" t="s">
        <v>46</v>
      </c>
      <c r="Q6806" s="63" t="s">
        <v>424</v>
      </c>
    </row>
    <row r="6807" spans="1:17">
      <c r="A6807" s="63" t="s">
        <v>354</v>
      </c>
      <c r="B6807" s="63" t="s">
        <v>8</v>
      </c>
      <c r="D6807" s="390">
        <v>45323</v>
      </c>
      <c r="E6807" s="63">
        <v>2</v>
      </c>
      <c r="F6807" s="63">
        <v>2024</v>
      </c>
      <c r="G6807" s="391">
        <v>0</v>
      </c>
      <c r="H6807" s="391">
        <v>8.2577765378713919E-2</v>
      </c>
      <c r="I6807" s="391">
        <v>0</v>
      </c>
      <c r="J6807" s="391">
        <v>0</v>
      </c>
      <c r="K6807" s="63" t="s">
        <v>354</v>
      </c>
      <c r="L6807" s="63" t="s">
        <v>41</v>
      </c>
      <c r="M6807" s="63" t="s">
        <v>107</v>
      </c>
      <c r="N6807" s="63" t="s">
        <v>308</v>
      </c>
      <c r="O6807" s="63" t="s">
        <v>167</v>
      </c>
      <c r="P6807" s="63" t="s">
        <v>46</v>
      </c>
      <c r="Q6807" s="63" t="s">
        <v>424</v>
      </c>
    </row>
    <row r="6808" spans="1:17">
      <c r="A6808" s="63" t="s">
        <v>354</v>
      </c>
      <c r="B6808" s="63" t="s">
        <v>8</v>
      </c>
      <c r="D6808" s="390">
        <v>45352</v>
      </c>
      <c r="E6808" s="63">
        <v>3</v>
      </c>
      <c r="F6808" s="63">
        <v>2024</v>
      </c>
      <c r="G6808" s="391">
        <v>0</v>
      </c>
      <c r="H6808" s="391">
        <v>8.2577765378713919E-2</v>
      </c>
      <c r="I6808" s="391">
        <v>0</v>
      </c>
      <c r="J6808" s="391">
        <v>0</v>
      </c>
      <c r="K6808" s="63" t="s">
        <v>354</v>
      </c>
      <c r="L6808" s="63" t="s">
        <v>41</v>
      </c>
      <c r="M6808" s="63" t="s">
        <v>107</v>
      </c>
      <c r="N6808" s="63" t="s">
        <v>308</v>
      </c>
      <c r="O6808" s="63" t="s">
        <v>167</v>
      </c>
      <c r="P6808" s="63" t="s">
        <v>46</v>
      </c>
      <c r="Q6808" s="63" t="s">
        <v>424</v>
      </c>
    </row>
    <row r="6809" spans="1:17">
      <c r="A6809" s="63" t="s">
        <v>354</v>
      </c>
      <c r="B6809" s="63" t="s">
        <v>8</v>
      </c>
      <c r="D6809" s="390">
        <v>45383</v>
      </c>
      <c r="E6809" s="63">
        <v>4</v>
      </c>
      <c r="F6809" s="63">
        <v>2024</v>
      </c>
      <c r="G6809" s="391">
        <v>0</v>
      </c>
      <c r="H6809" s="391">
        <v>8.3333333333333329E-2</v>
      </c>
      <c r="I6809" s="391">
        <v>0</v>
      </c>
      <c r="J6809" s="391">
        <v>0</v>
      </c>
      <c r="K6809" s="63" t="s">
        <v>354</v>
      </c>
      <c r="L6809" s="63" t="s">
        <v>41</v>
      </c>
      <c r="M6809" s="63" t="s">
        <v>107</v>
      </c>
      <c r="N6809" s="63" t="s">
        <v>308</v>
      </c>
      <c r="O6809" s="63" t="s">
        <v>167</v>
      </c>
      <c r="P6809" s="63" t="s">
        <v>46</v>
      </c>
      <c r="Q6809" s="63" t="s">
        <v>424</v>
      </c>
    </row>
    <row r="6810" spans="1:17">
      <c r="A6810" s="63" t="s">
        <v>354</v>
      </c>
      <c r="B6810" s="63" t="s">
        <v>8</v>
      </c>
      <c r="D6810" s="390">
        <v>45413</v>
      </c>
      <c r="E6810" s="63">
        <v>5</v>
      </c>
      <c r="F6810" s="63">
        <v>2024</v>
      </c>
      <c r="G6810" s="391">
        <v>0</v>
      </c>
      <c r="H6810" s="391">
        <v>8.3333333333333329E-2</v>
      </c>
      <c r="I6810" s="391">
        <v>0</v>
      </c>
      <c r="J6810" s="391">
        <v>0</v>
      </c>
      <c r="K6810" s="63" t="s">
        <v>354</v>
      </c>
      <c r="L6810" s="63" t="s">
        <v>41</v>
      </c>
      <c r="M6810" s="63" t="s">
        <v>107</v>
      </c>
      <c r="N6810" s="63" t="s">
        <v>308</v>
      </c>
      <c r="O6810" s="63" t="s">
        <v>167</v>
      </c>
      <c r="P6810" s="63" t="s">
        <v>46</v>
      </c>
      <c r="Q6810" s="63" t="s">
        <v>424</v>
      </c>
    </row>
    <row r="6811" spans="1:17">
      <c r="A6811" s="63" t="s">
        <v>354</v>
      </c>
      <c r="B6811" s="63" t="s">
        <v>8</v>
      </c>
      <c r="D6811" s="390">
        <v>45444</v>
      </c>
      <c r="E6811" s="63">
        <v>6</v>
      </c>
      <c r="F6811" s="63">
        <v>2024</v>
      </c>
      <c r="G6811" s="391">
        <v>0</v>
      </c>
      <c r="H6811" s="391">
        <v>8.3333333333333329E-2</v>
      </c>
      <c r="I6811" s="391">
        <v>0</v>
      </c>
      <c r="J6811" s="391">
        <v>0</v>
      </c>
      <c r="K6811" s="63" t="s">
        <v>354</v>
      </c>
      <c r="L6811" s="63" t="s">
        <v>41</v>
      </c>
      <c r="M6811" s="63" t="s">
        <v>107</v>
      </c>
      <c r="N6811" s="63" t="s">
        <v>308</v>
      </c>
      <c r="O6811" s="63" t="s">
        <v>167</v>
      </c>
      <c r="P6811" s="63" t="s">
        <v>46</v>
      </c>
      <c r="Q6811" s="63" t="s">
        <v>424</v>
      </c>
    </row>
    <row r="6812" spans="1:17">
      <c r="A6812" s="63" t="s">
        <v>354</v>
      </c>
      <c r="B6812" s="63" t="s">
        <v>8</v>
      </c>
      <c r="D6812" s="390">
        <v>45474</v>
      </c>
      <c r="E6812" s="63">
        <v>7</v>
      </c>
      <c r="F6812" s="63">
        <v>2024</v>
      </c>
      <c r="G6812" s="391">
        <v>0</v>
      </c>
      <c r="H6812" s="391">
        <v>8.3333333333333329E-2</v>
      </c>
      <c r="I6812" s="391">
        <v>0</v>
      </c>
      <c r="J6812" s="391">
        <v>0</v>
      </c>
      <c r="K6812" s="63" t="s">
        <v>354</v>
      </c>
      <c r="L6812" s="63" t="s">
        <v>41</v>
      </c>
      <c r="M6812" s="63" t="s">
        <v>107</v>
      </c>
      <c r="N6812" s="63" t="s">
        <v>308</v>
      </c>
      <c r="O6812" s="63" t="s">
        <v>167</v>
      </c>
      <c r="P6812" s="63" t="s">
        <v>46</v>
      </c>
      <c r="Q6812" s="63" t="s">
        <v>424</v>
      </c>
    </row>
    <row r="6813" spans="1:17">
      <c r="A6813" s="63" t="s">
        <v>354</v>
      </c>
      <c r="B6813" s="63" t="s">
        <v>8</v>
      </c>
      <c r="D6813" s="390">
        <v>45505</v>
      </c>
      <c r="E6813" s="63">
        <v>8</v>
      </c>
      <c r="F6813" s="63">
        <v>2024</v>
      </c>
      <c r="G6813" s="391">
        <v>0</v>
      </c>
      <c r="H6813" s="391">
        <v>8.3333333333333329E-2</v>
      </c>
      <c r="I6813" s="391">
        <v>0</v>
      </c>
      <c r="J6813" s="391">
        <v>0</v>
      </c>
      <c r="K6813" s="63" t="s">
        <v>354</v>
      </c>
      <c r="L6813" s="63" t="s">
        <v>41</v>
      </c>
      <c r="M6813" s="63" t="s">
        <v>107</v>
      </c>
      <c r="N6813" s="63" t="s">
        <v>308</v>
      </c>
      <c r="O6813" s="63" t="s">
        <v>167</v>
      </c>
      <c r="P6813" s="63" t="s">
        <v>46</v>
      </c>
      <c r="Q6813" s="63" t="s">
        <v>424</v>
      </c>
    </row>
    <row r="6814" spans="1:17">
      <c r="A6814" s="63" t="s">
        <v>354</v>
      </c>
      <c r="B6814" s="63" t="s">
        <v>8</v>
      </c>
      <c r="D6814" s="390">
        <v>45536</v>
      </c>
      <c r="E6814" s="63">
        <v>9</v>
      </c>
      <c r="F6814" s="63">
        <v>2024</v>
      </c>
      <c r="G6814" s="391">
        <v>0</v>
      </c>
      <c r="H6814" s="391">
        <v>8.3333333333333329E-2</v>
      </c>
      <c r="J6814" s="391">
        <v>0</v>
      </c>
      <c r="K6814" s="63" t="s">
        <v>354</v>
      </c>
      <c r="L6814" s="63" t="s">
        <v>41</v>
      </c>
      <c r="M6814" s="63" t="s">
        <v>107</v>
      </c>
      <c r="N6814" s="63" t="s">
        <v>308</v>
      </c>
      <c r="O6814" s="63" t="s">
        <v>167</v>
      </c>
      <c r="P6814" s="63" t="s">
        <v>46</v>
      </c>
      <c r="Q6814" s="63" t="s">
        <v>424</v>
      </c>
    </row>
    <row r="6815" spans="1:17">
      <c r="A6815" s="63" t="s">
        <v>354</v>
      </c>
      <c r="B6815" s="63" t="s">
        <v>8</v>
      </c>
      <c r="D6815" s="390">
        <v>45566</v>
      </c>
      <c r="E6815" s="63">
        <v>10</v>
      </c>
      <c r="F6815" s="63">
        <v>2024</v>
      </c>
      <c r="G6815" s="391">
        <v>0</v>
      </c>
      <c r="H6815" s="391">
        <v>9.9999999999999992E-2</v>
      </c>
      <c r="J6815" s="391">
        <v>0</v>
      </c>
      <c r="K6815" s="63" t="s">
        <v>354</v>
      </c>
      <c r="L6815" s="63" t="s">
        <v>41</v>
      </c>
      <c r="M6815" s="63" t="s">
        <v>107</v>
      </c>
      <c r="N6815" s="63" t="s">
        <v>308</v>
      </c>
      <c r="O6815" s="63" t="s">
        <v>167</v>
      </c>
      <c r="P6815" s="63" t="s">
        <v>46</v>
      </c>
      <c r="Q6815" s="63" t="s">
        <v>424</v>
      </c>
    </row>
    <row r="6816" spans="1:17">
      <c r="A6816" s="63" t="s">
        <v>354</v>
      </c>
      <c r="B6816" s="63" t="s">
        <v>8</v>
      </c>
      <c r="D6816" s="390">
        <v>45597</v>
      </c>
      <c r="E6816" s="63">
        <v>11</v>
      </c>
      <c r="F6816" s="63">
        <v>2024</v>
      </c>
      <c r="G6816" s="391">
        <v>0</v>
      </c>
      <c r="H6816" s="391">
        <v>9.9999999999999992E-2</v>
      </c>
      <c r="J6816" s="391">
        <v>0</v>
      </c>
      <c r="K6816" s="63" t="s">
        <v>354</v>
      </c>
      <c r="L6816" s="63" t="s">
        <v>41</v>
      </c>
      <c r="M6816" s="63" t="s">
        <v>107</v>
      </c>
      <c r="N6816" s="63" t="s">
        <v>308</v>
      </c>
      <c r="O6816" s="63" t="s">
        <v>167</v>
      </c>
      <c r="P6816" s="63" t="s">
        <v>46</v>
      </c>
      <c r="Q6816" s="63" t="s">
        <v>424</v>
      </c>
    </row>
    <row r="6817" spans="1:17">
      <c r="A6817" s="63" t="s">
        <v>354</v>
      </c>
      <c r="B6817" s="63" t="s">
        <v>8</v>
      </c>
      <c r="D6817" s="390">
        <v>45627</v>
      </c>
      <c r="E6817" s="63">
        <v>12</v>
      </c>
      <c r="F6817" s="63">
        <v>2024</v>
      </c>
      <c r="G6817" s="391">
        <v>0</v>
      </c>
      <c r="H6817" s="391">
        <v>9.9999999999999992E-2</v>
      </c>
      <c r="J6817" s="391">
        <v>0</v>
      </c>
      <c r="K6817" s="63" t="s">
        <v>354</v>
      </c>
      <c r="L6817" s="63" t="s">
        <v>41</v>
      </c>
      <c r="M6817" s="63" t="s">
        <v>107</v>
      </c>
      <c r="N6817" s="63" t="s">
        <v>308</v>
      </c>
      <c r="O6817" s="63" t="s">
        <v>167</v>
      </c>
      <c r="P6817" s="63" t="s">
        <v>46</v>
      </c>
      <c r="Q6817" s="63" t="s">
        <v>424</v>
      </c>
    </row>
    <row r="6818" spans="1:17">
      <c r="A6818" s="63" t="s">
        <v>354</v>
      </c>
      <c r="B6818" s="63" t="s">
        <v>9</v>
      </c>
      <c r="D6818" s="390">
        <v>45292</v>
      </c>
      <c r="E6818" s="63">
        <v>1</v>
      </c>
      <c r="F6818" s="63">
        <v>2024</v>
      </c>
      <c r="G6818" s="391">
        <v>0</v>
      </c>
      <c r="H6818" s="391">
        <v>3.4872367136281217E-2</v>
      </c>
      <c r="I6818" s="391">
        <v>0</v>
      </c>
      <c r="J6818" s="391">
        <v>0</v>
      </c>
      <c r="K6818" s="63" t="s">
        <v>354</v>
      </c>
      <c r="L6818" s="63" t="s">
        <v>41</v>
      </c>
      <c r="M6818" s="63" t="s">
        <v>107</v>
      </c>
      <c r="N6818" s="63" t="s">
        <v>308</v>
      </c>
      <c r="O6818" s="63" t="s">
        <v>167</v>
      </c>
      <c r="P6818" s="63" t="s">
        <v>46</v>
      </c>
      <c r="Q6818" s="63" t="s">
        <v>424</v>
      </c>
    </row>
    <row r="6819" spans="1:17">
      <c r="A6819" s="63" t="s">
        <v>354</v>
      </c>
      <c r="B6819" s="63" t="s">
        <v>9</v>
      </c>
      <c r="D6819" s="390">
        <v>45323</v>
      </c>
      <c r="E6819" s="63">
        <v>2</v>
      </c>
      <c r="F6819" s="63">
        <v>2024</v>
      </c>
      <c r="G6819" s="391">
        <v>0</v>
      </c>
      <c r="H6819" s="391">
        <v>8.2577765378713919E-2</v>
      </c>
      <c r="I6819" s="391">
        <v>0</v>
      </c>
      <c r="J6819" s="391">
        <v>0</v>
      </c>
      <c r="K6819" s="63" t="s">
        <v>354</v>
      </c>
      <c r="L6819" s="63" t="s">
        <v>41</v>
      </c>
      <c r="M6819" s="63" t="s">
        <v>107</v>
      </c>
      <c r="N6819" s="63" t="s">
        <v>308</v>
      </c>
      <c r="O6819" s="63" t="s">
        <v>167</v>
      </c>
      <c r="P6819" s="63" t="s">
        <v>46</v>
      </c>
      <c r="Q6819" s="63" t="s">
        <v>424</v>
      </c>
    </row>
    <row r="6820" spans="1:17">
      <c r="A6820" s="63" t="s">
        <v>354</v>
      </c>
      <c r="B6820" s="63" t="s">
        <v>9</v>
      </c>
      <c r="D6820" s="390">
        <v>45352</v>
      </c>
      <c r="E6820" s="63">
        <v>3</v>
      </c>
      <c r="F6820" s="63">
        <v>2024</v>
      </c>
      <c r="G6820" s="391">
        <v>0</v>
      </c>
      <c r="H6820" s="391">
        <v>8.2577765378713919E-2</v>
      </c>
      <c r="I6820" s="391">
        <v>0</v>
      </c>
      <c r="J6820" s="391">
        <v>0</v>
      </c>
      <c r="K6820" s="63" t="s">
        <v>354</v>
      </c>
      <c r="L6820" s="63" t="s">
        <v>41</v>
      </c>
      <c r="M6820" s="63" t="s">
        <v>107</v>
      </c>
      <c r="N6820" s="63" t="s">
        <v>308</v>
      </c>
      <c r="O6820" s="63" t="s">
        <v>167</v>
      </c>
      <c r="P6820" s="63" t="s">
        <v>46</v>
      </c>
      <c r="Q6820" s="63" t="s">
        <v>424</v>
      </c>
    </row>
    <row r="6821" spans="1:17">
      <c r="A6821" s="63" t="s">
        <v>354</v>
      </c>
      <c r="B6821" s="63" t="s">
        <v>9</v>
      </c>
      <c r="D6821" s="390">
        <v>45383</v>
      </c>
      <c r="E6821" s="63">
        <v>4</v>
      </c>
      <c r="F6821" s="63">
        <v>2024</v>
      </c>
      <c r="G6821" s="391">
        <v>0</v>
      </c>
      <c r="H6821" s="391">
        <v>8.3333333333333329E-2</v>
      </c>
      <c r="I6821" s="391">
        <v>0</v>
      </c>
      <c r="J6821" s="391">
        <v>0</v>
      </c>
      <c r="K6821" s="63" t="s">
        <v>354</v>
      </c>
      <c r="L6821" s="63" t="s">
        <v>41</v>
      </c>
      <c r="M6821" s="63" t="s">
        <v>107</v>
      </c>
      <c r="N6821" s="63" t="s">
        <v>308</v>
      </c>
      <c r="O6821" s="63" t="s">
        <v>167</v>
      </c>
      <c r="P6821" s="63" t="s">
        <v>46</v>
      </c>
      <c r="Q6821" s="63" t="s">
        <v>424</v>
      </c>
    </row>
    <row r="6822" spans="1:17">
      <c r="A6822" s="63" t="s">
        <v>354</v>
      </c>
      <c r="B6822" s="63" t="s">
        <v>9</v>
      </c>
      <c r="D6822" s="390">
        <v>45413</v>
      </c>
      <c r="E6822" s="63">
        <v>5</v>
      </c>
      <c r="F6822" s="63">
        <v>2024</v>
      </c>
      <c r="G6822" s="391">
        <v>0</v>
      </c>
      <c r="H6822" s="391">
        <v>8.3333333333333329E-2</v>
      </c>
      <c r="I6822" s="391">
        <v>0</v>
      </c>
      <c r="J6822" s="391">
        <v>0</v>
      </c>
      <c r="K6822" s="63" t="s">
        <v>354</v>
      </c>
      <c r="L6822" s="63" t="s">
        <v>41</v>
      </c>
      <c r="M6822" s="63" t="s">
        <v>107</v>
      </c>
      <c r="N6822" s="63" t="s">
        <v>308</v>
      </c>
      <c r="O6822" s="63" t="s">
        <v>167</v>
      </c>
      <c r="P6822" s="63" t="s">
        <v>46</v>
      </c>
      <c r="Q6822" s="63" t="s">
        <v>424</v>
      </c>
    </row>
    <row r="6823" spans="1:17">
      <c r="A6823" s="63" t="s">
        <v>354</v>
      </c>
      <c r="B6823" s="63" t="s">
        <v>9</v>
      </c>
      <c r="D6823" s="390">
        <v>45444</v>
      </c>
      <c r="E6823" s="63">
        <v>6</v>
      </c>
      <c r="F6823" s="63">
        <v>2024</v>
      </c>
      <c r="G6823" s="391">
        <v>0</v>
      </c>
      <c r="H6823" s="391">
        <v>8.3333333333333329E-2</v>
      </c>
      <c r="I6823" s="391">
        <v>0</v>
      </c>
      <c r="J6823" s="391">
        <v>0</v>
      </c>
      <c r="K6823" s="63" t="s">
        <v>354</v>
      </c>
      <c r="L6823" s="63" t="s">
        <v>41</v>
      </c>
      <c r="M6823" s="63" t="s">
        <v>107</v>
      </c>
      <c r="N6823" s="63" t="s">
        <v>308</v>
      </c>
      <c r="O6823" s="63" t="s">
        <v>167</v>
      </c>
      <c r="P6823" s="63" t="s">
        <v>46</v>
      </c>
      <c r="Q6823" s="63" t="s">
        <v>424</v>
      </c>
    </row>
    <row r="6824" spans="1:17">
      <c r="A6824" s="63" t="s">
        <v>354</v>
      </c>
      <c r="B6824" s="63" t="s">
        <v>9</v>
      </c>
      <c r="D6824" s="390">
        <v>45474</v>
      </c>
      <c r="E6824" s="63">
        <v>7</v>
      </c>
      <c r="F6824" s="63">
        <v>2024</v>
      </c>
      <c r="G6824" s="391">
        <v>0</v>
      </c>
      <c r="H6824" s="391">
        <v>8.3333333333333329E-2</v>
      </c>
      <c r="I6824" s="391">
        <v>0</v>
      </c>
      <c r="J6824" s="391">
        <v>0</v>
      </c>
      <c r="K6824" s="63" t="s">
        <v>354</v>
      </c>
      <c r="L6824" s="63" t="s">
        <v>41</v>
      </c>
      <c r="M6824" s="63" t="s">
        <v>107</v>
      </c>
      <c r="N6824" s="63" t="s">
        <v>308</v>
      </c>
      <c r="O6824" s="63" t="s">
        <v>167</v>
      </c>
      <c r="P6824" s="63" t="s">
        <v>46</v>
      </c>
      <c r="Q6824" s="63" t="s">
        <v>424</v>
      </c>
    </row>
    <row r="6825" spans="1:17">
      <c r="A6825" s="63" t="s">
        <v>354</v>
      </c>
      <c r="B6825" s="63" t="s">
        <v>9</v>
      </c>
      <c r="D6825" s="390">
        <v>45505</v>
      </c>
      <c r="E6825" s="63">
        <v>8</v>
      </c>
      <c r="F6825" s="63">
        <v>2024</v>
      </c>
      <c r="G6825" s="391">
        <v>0</v>
      </c>
      <c r="H6825" s="391">
        <v>8.3333333333333329E-2</v>
      </c>
      <c r="I6825" s="391">
        <v>0</v>
      </c>
      <c r="J6825" s="391">
        <v>0</v>
      </c>
      <c r="K6825" s="63" t="s">
        <v>354</v>
      </c>
      <c r="L6825" s="63" t="s">
        <v>41</v>
      </c>
      <c r="M6825" s="63" t="s">
        <v>107</v>
      </c>
      <c r="N6825" s="63" t="s">
        <v>308</v>
      </c>
      <c r="O6825" s="63" t="s">
        <v>167</v>
      </c>
      <c r="P6825" s="63" t="s">
        <v>46</v>
      </c>
      <c r="Q6825" s="63" t="s">
        <v>424</v>
      </c>
    </row>
    <row r="6826" spans="1:17">
      <c r="A6826" s="63" t="s">
        <v>354</v>
      </c>
      <c r="B6826" s="63" t="s">
        <v>9</v>
      </c>
      <c r="D6826" s="390">
        <v>45536</v>
      </c>
      <c r="E6826" s="63">
        <v>9</v>
      </c>
      <c r="F6826" s="63">
        <v>2024</v>
      </c>
      <c r="G6826" s="391">
        <v>0</v>
      </c>
      <c r="H6826" s="391">
        <v>8.3333333333333329E-2</v>
      </c>
      <c r="J6826" s="391">
        <v>0</v>
      </c>
      <c r="K6826" s="63" t="s">
        <v>354</v>
      </c>
      <c r="L6826" s="63" t="s">
        <v>41</v>
      </c>
      <c r="M6826" s="63" t="s">
        <v>107</v>
      </c>
      <c r="N6826" s="63" t="s">
        <v>308</v>
      </c>
      <c r="O6826" s="63" t="s">
        <v>167</v>
      </c>
      <c r="P6826" s="63" t="s">
        <v>46</v>
      </c>
      <c r="Q6826" s="63" t="s">
        <v>424</v>
      </c>
    </row>
    <row r="6827" spans="1:17">
      <c r="A6827" s="63" t="s">
        <v>354</v>
      </c>
      <c r="B6827" s="63" t="s">
        <v>9</v>
      </c>
      <c r="D6827" s="390">
        <v>45566</v>
      </c>
      <c r="E6827" s="63">
        <v>10</v>
      </c>
      <c r="F6827" s="63">
        <v>2024</v>
      </c>
      <c r="G6827" s="391">
        <v>0</v>
      </c>
      <c r="H6827" s="391">
        <v>9.9999999999999992E-2</v>
      </c>
      <c r="J6827" s="391">
        <v>0</v>
      </c>
      <c r="K6827" s="63" t="s">
        <v>354</v>
      </c>
      <c r="L6827" s="63" t="s">
        <v>41</v>
      </c>
      <c r="M6827" s="63" t="s">
        <v>107</v>
      </c>
      <c r="N6827" s="63" t="s">
        <v>308</v>
      </c>
      <c r="O6827" s="63" t="s">
        <v>167</v>
      </c>
      <c r="P6827" s="63" t="s">
        <v>46</v>
      </c>
      <c r="Q6827" s="63" t="s">
        <v>424</v>
      </c>
    </row>
    <row r="6828" spans="1:17">
      <c r="A6828" s="63" t="s">
        <v>354</v>
      </c>
      <c r="B6828" s="63" t="s">
        <v>9</v>
      </c>
      <c r="D6828" s="390">
        <v>45597</v>
      </c>
      <c r="E6828" s="63">
        <v>11</v>
      </c>
      <c r="F6828" s="63">
        <v>2024</v>
      </c>
      <c r="G6828" s="391">
        <v>0</v>
      </c>
      <c r="H6828" s="391">
        <v>9.9999999999999992E-2</v>
      </c>
      <c r="J6828" s="391">
        <v>0</v>
      </c>
      <c r="K6828" s="63" t="s">
        <v>354</v>
      </c>
      <c r="L6828" s="63" t="s">
        <v>41</v>
      </c>
      <c r="M6828" s="63" t="s">
        <v>107</v>
      </c>
      <c r="N6828" s="63" t="s">
        <v>308</v>
      </c>
      <c r="O6828" s="63" t="s">
        <v>167</v>
      </c>
      <c r="P6828" s="63" t="s">
        <v>46</v>
      </c>
      <c r="Q6828" s="63" t="s">
        <v>424</v>
      </c>
    </row>
    <row r="6829" spans="1:17">
      <c r="A6829" s="63" t="s">
        <v>354</v>
      </c>
      <c r="B6829" s="63" t="s">
        <v>9</v>
      </c>
      <c r="D6829" s="390">
        <v>45627</v>
      </c>
      <c r="E6829" s="63">
        <v>12</v>
      </c>
      <c r="F6829" s="63">
        <v>2024</v>
      </c>
      <c r="G6829" s="391">
        <v>0</v>
      </c>
      <c r="H6829" s="391">
        <v>9.9999999999999992E-2</v>
      </c>
      <c r="J6829" s="391">
        <v>0</v>
      </c>
      <c r="K6829" s="63" t="s">
        <v>354</v>
      </c>
      <c r="L6829" s="63" t="s">
        <v>41</v>
      </c>
      <c r="M6829" s="63" t="s">
        <v>107</v>
      </c>
      <c r="N6829" s="63" t="s">
        <v>308</v>
      </c>
      <c r="O6829" s="63" t="s">
        <v>167</v>
      </c>
      <c r="P6829" s="63" t="s">
        <v>46</v>
      </c>
      <c r="Q6829" s="63" t="s">
        <v>424</v>
      </c>
    </row>
    <row r="6830" spans="1:17">
      <c r="A6830" s="63" t="s">
        <v>354</v>
      </c>
      <c r="B6830" s="63" t="s">
        <v>10</v>
      </c>
      <c r="D6830" s="390">
        <v>45292</v>
      </c>
      <c r="E6830" s="63">
        <v>1</v>
      </c>
      <c r="F6830" s="63">
        <v>2024</v>
      </c>
      <c r="G6830" s="391">
        <v>0</v>
      </c>
      <c r="H6830" s="391">
        <v>3.4872367136281217E-2</v>
      </c>
      <c r="I6830" s="391">
        <v>0</v>
      </c>
      <c r="J6830" s="391">
        <v>0</v>
      </c>
      <c r="K6830" s="63" t="s">
        <v>354</v>
      </c>
      <c r="L6830" s="63" t="s">
        <v>41</v>
      </c>
      <c r="M6830" s="63" t="s">
        <v>107</v>
      </c>
      <c r="N6830" s="63" t="s">
        <v>308</v>
      </c>
      <c r="O6830" s="63" t="s">
        <v>167</v>
      </c>
      <c r="P6830" s="63" t="s">
        <v>46</v>
      </c>
      <c r="Q6830" s="63" t="s">
        <v>424</v>
      </c>
    </row>
    <row r="6831" spans="1:17">
      <c r="A6831" s="63" t="s">
        <v>354</v>
      </c>
      <c r="B6831" s="63" t="s">
        <v>10</v>
      </c>
      <c r="D6831" s="390">
        <v>45323</v>
      </c>
      <c r="E6831" s="63">
        <v>2</v>
      </c>
      <c r="F6831" s="63">
        <v>2024</v>
      </c>
      <c r="G6831" s="391">
        <v>0</v>
      </c>
      <c r="H6831" s="391">
        <v>8.2577765378713919E-2</v>
      </c>
      <c r="I6831" s="391">
        <v>0</v>
      </c>
      <c r="J6831" s="391">
        <v>0</v>
      </c>
      <c r="K6831" s="63" t="s">
        <v>354</v>
      </c>
      <c r="L6831" s="63" t="s">
        <v>41</v>
      </c>
      <c r="M6831" s="63" t="s">
        <v>107</v>
      </c>
      <c r="N6831" s="63" t="s">
        <v>308</v>
      </c>
      <c r="O6831" s="63" t="s">
        <v>167</v>
      </c>
      <c r="P6831" s="63" t="s">
        <v>46</v>
      </c>
      <c r="Q6831" s="63" t="s">
        <v>424</v>
      </c>
    </row>
    <row r="6832" spans="1:17">
      <c r="A6832" s="63" t="s">
        <v>354</v>
      </c>
      <c r="B6832" s="63" t="s">
        <v>10</v>
      </c>
      <c r="D6832" s="390">
        <v>45352</v>
      </c>
      <c r="E6832" s="63">
        <v>3</v>
      </c>
      <c r="F6832" s="63">
        <v>2024</v>
      </c>
      <c r="G6832" s="391">
        <v>0</v>
      </c>
      <c r="H6832" s="391">
        <v>8.2577765378713919E-2</v>
      </c>
      <c r="I6832" s="391">
        <v>0</v>
      </c>
      <c r="J6832" s="391">
        <v>0</v>
      </c>
      <c r="K6832" s="63" t="s">
        <v>354</v>
      </c>
      <c r="L6832" s="63" t="s">
        <v>41</v>
      </c>
      <c r="M6832" s="63" t="s">
        <v>107</v>
      </c>
      <c r="N6832" s="63" t="s">
        <v>308</v>
      </c>
      <c r="O6832" s="63" t="s">
        <v>167</v>
      </c>
      <c r="P6832" s="63" t="s">
        <v>46</v>
      </c>
      <c r="Q6832" s="63" t="s">
        <v>424</v>
      </c>
    </row>
    <row r="6833" spans="1:17">
      <c r="A6833" s="63" t="s">
        <v>354</v>
      </c>
      <c r="B6833" s="63" t="s">
        <v>10</v>
      </c>
      <c r="D6833" s="390">
        <v>45383</v>
      </c>
      <c r="E6833" s="63">
        <v>4</v>
      </c>
      <c r="F6833" s="63">
        <v>2024</v>
      </c>
      <c r="G6833" s="391">
        <v>0</v>
      </c>
      <c r="H6833" s="391">
        <v>8.3333333333333329E-2</v>
      </c>
      <c r="I6833" s="391">
        <v>0</v>
      </c>
      <c r="J6833" s="391">
        <v>0</v>
      </c>
      <c r="K6833" s="63" t="s">
        <v>354</v>
      </c>
      <c r="L6833" s="63" t="s">
        <v>41</v>
      </c>
      <c r="M6833" s="63" t="s">
        <v>107</v>
      </c>
      <c r="N6833" s="63" t="s">
        <v>308</v>
      </c>
      <c r="O6833" s="63" t="s">
        <v>167</v>
      </c>
      <c r="P6833" s="63" t="s">
        <v>46</v>
      </c>
      <c r="Q6833" s="63" t="s">
        <v>424</v>
      </c>
    </row>
    <row r="6834" spans="1:17">
      <c r="A6834" s="63" t="s">
        <v>354</v>
      </c>
      <c r="B6834" s="63" t="s">
        <v>10</v>
      </c>
      <c r="D6834" s="390">
        <v>45413</v>
      </c>
      <c r="E6834" s="63">
        <v>5</v>
      </c>
      <c r="F6834" s="63">
        <v>2024</v>
      </c>
      <c r="G6834" s="391">
        <v>0</v>
      </c>
      <c r="H6834" s="391">
        <v>8.3333333333333329E-2</v>
      </c>
      <c r="I6834" s="391">
        <v>0</v>
      </c>
      <c r="J6834" s="391">
        <v>0</v>
      </c>
      <c r="K6834" s="63" t="s">
        <v>354</v>
      </c>
      <c r="L6834" s="63" t="s">
        <v>41</v>
      </c>
      <c r="M6834" s="63" t="s">
        <v>107</v>
      </c>
      <c r="N6834" s="63" t="s">
        <v>308</v>
      </c>
      <c r="O6834" s="63" t="s">
        <v>167</v>
      </c>
      <c r="P6834" s="63" t="s">
        <v>46</v>
      </c>
      <c r="Q6834" s="63" t="s">
        <v>424</v>
      </c>
    </row>
    <row r="6835" spans="1:17">
      <c r="A6835" s="63" t="s">
        <v>354</v>
      </c>
      <c r="B6835" s="63" t="s">
        <v>10</v>
      </c>
      <c r="D6835" s="390">
        <v>45444</v>
      </c>
      <c r="E6835" s="63">
        <v>6</v>
      </c>
      <c r="F6835" s="63">
        <v>2024</v>
      </c>
      <c r="G6835" s="391">
        <v>0</v>
      </c>
      <c r="H6835" s="391">
        <v>8.3333333333333329E-2</v>
      </c>
      <c r="I6835" s="391">
        <v>0</v>
      </c>
      <c r="J6835" s="391">
        <v>0</v>
      </c>
      <c r="K6835" s="63" t="s">
        <v>354</v>
      </c>
      <c r="L6835" s="63" t="s">
        <v>41</v>
      </c>
      <c r="M6835" s="63" t="s">
        <v>107</v>
      </c>
      <c r="N6835" s="63" t="s">
        <v>308</v>
      </c>
      <c r="O6835" s="63" t="s">
        <v>167</v>
      </c>
      <c r="P6835" s="63" t="s">
        <v>46</v>
      </c>
      <c r="Q6835" s="63" t="s">
        <v>424</v>
      </c>
    </row>
    <row r="6836" spans="1:17">
      <c r="A6836" s="63" t="s">
        <v>354</v>
      </c>
      <c r="B6836" s="63" t="s">
        <v>10</v>
      </c>
      <c r="D6836" s="390">
        <v>45474</v>
      </c>
      <c r="E6836" s="63">
        <v>7</v>
      </c>
      <c r="F6836" s="63">
        <v>2024</v>
      </c>
      <c r="G6836" s="391">
        <v>0</v>
      </c>
      <c r="H6836" s="391">
        <v>8.3333333333333329E-2</v>
      </c>
      <c r="I6836" s="391">
        <v>0</v>
      </c>
      <c r="J6836" s="391">
        <v>0</v>
      </c>
      <c r="K6836" s="63" t="s">
        <v>354</v>
      </c>
      <c r="L6836" s="63" t="s">
        <v>41</v>
      </c>
      <c r="M6836" s="63" t="s">
        <v>107</v>
      </c>
      <c r="N6836" s="63" t="s">
        <v>308</v>
      </c>
      <c r="O6836" s="63" t="s">
        <v>167</v>
      </c>
      <c r="P6836" s="63" t="s">
        <v>46</v>
      </c>
      <c r="Q6836" s="63" t="s">
        <v>424</v>
      </c>
    </row>
    <row r="6837" spans="1:17">
      <c r="A6837" s="63" t="s">
        <v>354</v>
      </c>
      <c r="B6837" s="63" t="s">
        <v>10</v>
      </c>
      <c r="D6837" s="390">
        <v>45505</v>
      </c>
      <c r="E6837" s="63">
        <v>8</v>
      </c>
      <c r="F6837" s="63">
        <v>2024</v>
      </c>
      <c r="G6837" s="391">
        <v>0</v>
      </c>
      <c r="H6837" s="391">
        <v>8.3333333333333329E-2</v>
      </c>
      <c r="I6837" s="391">
        <v>0</v>
      </c>
      <c r="J6837" s="391">
        <v>0</v>
      </c>
      <c r="K6837" s="63" t="s">
        <v>354</v>
      </c>
      <c r="L6837" s="63" t="s">
        <v>41</v>
      </c>
      <c r="M6837" s="63" t="s">
        <v>107</v>
      </c>
      <c r="N6837" s="63" t="s">
        <v>308</v>
      </c>
      <c r="O6837" s="63" t="s">
        <v>167</v>
      </c>
      <c r="P6837" s="63" t="s">
        <v>46</v>
      </c>
      <c r="Q6837" s="63" t="s">
        <v>424</v>
      </c>
    </row>
    <row r="6838" spans="1:17">
      <c r="A6838" s="63" t="s">
        <v>354</v>
      </c>
      <c r="B6838" s="63" t="s">
        <v>10</v>
      </c>
      <c r="D6838" s="390">
        <v>45536</v>
      </c>
      <c r="E6838" s="63">
        <v>9</v>
      </c>
      <c r="F6838" s="63">
        <v>2024</v>
      </c>
      <c r="G6838" s="391">
        <v>0</v>
      </c>
      <c r="H6838" s="391">
        <v>8.3333333333333329E-2</v>
      </c>
      <c r="J6838" s="391">
        <v>0</v>
      </c>
      <c r="K6838" s="63" t="s">
        <v>354</v>
      </c>
      <c r="L6838" s="63" t="s">
        <v>41</v>
      </c>
      <c r="M6838" s="63" t="s">
        <v>107</v>
      </c>
      <c r="N6838" s="63" t="s">
        <v>308</v>
      </c>
      <c r="O6838" s="63" t="s">
        <v>167</v>
      </c>
      <c r="P6838" s="63" t="s">
        <v>46</v>
      </c>
      <c r="Q6838" s="63" t="s">
        <v>424</v>
      </c>
    </row>
    <row r="6839" spans="1:17">
      <c r="A6839" s="63" t="s">
        <v>354</v>
      </c>
      <c r="B6839" s="63" t="s">
        <v>10</v>
      </c>
      <c r="D6839" s="390">
        <v>45566</v>
      </c>
      <c r="E6839" s="63">
        <v>10</v>
      </c>
      <c r="F6839" s="63">
        <v>2024</v>
      </c>
      <c r="G6839" s="391">
        <v>0</v>
      </c>
      <c r="H6839" s="391">
        <v>9.9999999999999992E-2</v>
      </c>
      <c r="J6839" s="391">
        <v>0</v>
      </c>
      <c r="K6839" s="63" t="s">
        <v>354</v>
      </c>
      <c r="L6839" s="63" t="s">
        <v>41</v>
      </c>
      <c r="M6839" s="63" t="s">
        <v>107</v>
      </c>
      <c r="N6839" s="63" t="s">
        <v>308</v>
      </c>
      <c r="O6839" s="63" t="s">
        <v>167</v>
      </c>
      <c r="P6839" s="63" t="s">
        <v>46</v>
      </c>
      <c r="Q6839" s="63" t="s">
        <v>424</v>
      </c>
    </row>
    <row r="6840" spans="1:17">
      <c r="A6840" s="63" t="s">
        <v>354</v>
      </c>
      <c r="B6840" s="63" t="s">
        <v>10</v>
      </c>
      <c r="D6840" s="390">
        <v>45597</v>
      </c>
      <c r="E6840" s="63">
        <v>11</v>
      </c>
      <c r="F6840" s="63">
        <v>2024</v>
      </c>
      <c r="G6840" s="391">
        <v>0</v>
      </c>
      <c r="H6840" s="391">
        <v>9.9999999999999992E-2</v>
      </c>
      <c r="J6840" s="391">
        <v>0</v>
      </c>
      <c r="K6840" s="63" t="s">
        <v>354</v>
      </c>
      <c r="L6840" s="63" t="s">
        <v>41</v>
      </c>
      <c r="M6840" s="63" t="s">
        <v>107</v>
      </c>
      <c r="N6840" s="63" t="s">
        <v>308</v>
      </c>
      <c r="O6840" s="63" t="s">
        <v>167</v>
      </c>
      <c r="P6840" s="63" t="s">
        <v>46</v>
      </c>
      <c r="Q6840" s="63" t="s">
        <v>424</v>
      </c>
    </row>
    <row r="6841" spans="1:17">
      <c r="A6841" s="63" t="s">
        <v>354</v>
      </c>
      <c r="B6841" s="63" t="s">
        <v>10</v>
      </c>
      <c r="D6841" s="390">
        <v>45627</v>
      </c>
      <c r="E6841" s="63">
        <v>12</v>
      </c>
      <c r="F6841" s="63">
        <v>2024</v>
      </c>
      <c r="G6841" s="391">
        <v>0</v>
      </c>
      <c r="H6841" s="391">
        <v>9.9999999999999992E-2</v>
      </c>
      <c r="J6841" s="391">
        <v>0</v>
      </c>
      <c r="K6841" s="63" t="s">
        <v>354</v>
      </c>
      <c r="L6841" s="63" t="s">
        <v>41</v>
      </c>
      <c r="M6841" s="63" t="s">
        <v>107</v>
      </c>
      <c r="N6841" s="63" t="s">
        <v>308</v>
      </c>
      <c r="O6841" s="63" t="s">
        <v>167</v>
      </c>
      <c r="P6841" s="63" t="s">
        <v>46</v>
      </c>
      <c r="Q6841" s="63" t="s">
        <v>424</v>
      </c>
    </row>
    <row r="6842" spans="1:17">
      <c r="A6842" s="63" t="s">
        <v>354</v>
      </c>
      <c r="B6842" s="63" t="s">
        <v>5</v>
      </c>
      <c r="D6842" s="390">
        <v>45292</v>
      </c>
      <c r="E6842" s="63">
        <v>1</v>
      </c>
      <c r="F6842" s="63">
        <v>2024</v>
      </c>
      <c r="G6842" s="391">
        <v>16.87903</v>
      </c>
      <c r="H6842" s="391">
        <v>3.4872367136281217E-2</v>
      </c>
      <c r="I6842" s="391">
        <v>0.58861173106430476</v>
      </c>
      <c r="J6842" s="391">
        <v>0</v>
      </c>
      <c r="K6842" s="63" t="s">
        <v>354</v>
      </c>
      <c r="L6842" s="63" t="s">
        <v>41</v>
      </c>
      <c r="M6842" s="63" t="s">
        <v>107</v>
      </c>
      <c r="N6842" s="63" t="s">
        <v>308</v>
      </c>
      <c r="O6842" s="63" t="s">
        <v>167</v>
      </c>
      <c r="P6842" s="63" t="s">
        <v>46</v>
      </c>
      <c r="Q6842" s="63" t="s">
        <v>424</v>
      </c>
    </row>
    <row r="6843" spans="1:17">
      <c r="A6843" s="63" t="s">
        <v>354</v>
      </c>
      <c r="B6843" s="63" t="s">
        <v>5</v>
      </c>
      <c r="D6843" s="390">
        <v>45323</v>
      </c>
      <c r="E6843" s="63">
        <v>2</v>
      </c>
      <c r="F6843" s="63">
        <v>2024</v>
      </c>
      <c r="G6843" s="391">
        <v>16.87903</v>
      </c>
      <c r="H6843" s="391">
        <v>8.2577765378713919E-2</v>
      </c>
      <c r="I6843" s="391">
        <v>1.3938325791602737</v>
      </c>
      <c r="J6843" s="391">
        <v>0</v>
      </c>
      <c r="K6843" s="63" t="s">
        <v>354</v>
      </c>
      <c r="L6843" s="63" t="s">
        <v>41</v>
      </c>
      <c r="M6843" s="63" t="s">
        <v>107</v>
      </c>
      <c r="N6843" s="63" t="s">
        <v>308</v>
      </c>
      <c r="O6843" s="63" t="s">
        <v>167</v>
      </c>
      <c r="P6843" s="63" t="s">
        <v>46</v>
      </c>
      <c r="Q6843" s="63" t="s">
        <v>424</v>
      </c>
    </row>
    <row r="6844" spans="1:17">
      <c r="A6844" s="63" t="s">
        <v>354</v>
      </c>
      <c r="B6844" s="63" t="s">
        <v>5</v>
      </c>
      <c r="D6844" s="390">
        <v>45352</v>
      </c>
      <c r="E6844" s="63">
        <v>3</v>
      </c>
      <c r="F6844" s="63">
        <v>2024</v>
      </c>
      <c r="G6844" s="391">
        <v>16.87903</v>
      </c>
      <c r="H6844" s="391">
        <v>8.2577765378713919E-2</v>
      </c>
      <c r="I6844" s="391">
        <v>1.3938325791602737</v>
      </c>
      <c r="J6844" s="391">
        <v>0</v>
      </c>
      <c r="K6844" s="63" t="s">
        <v>354</v>
      </c>
      <c r="L6844" s="63" t="s">
        <v>41</v>
      </c>
      <c r="M6844" s="63" t="s">
        <v>107</v>
      </c>
      <c r="N6844" s="63" t="s">
        <v>308</v>
      </c>
      <c r="O6844" s="63" t="s">
        <v>167</v>
      </c>
      <c r="P6844" s="63" t="s">
        <v>46</v>
      </c>
      <c r="Q6844" s="63" t="s">
        <v>424</v>
      </c>
    </row>
    <row r="6845" spans="1:17">
      <c r="A6845" s="63" t="s">
        <v>354</v>
      </c>
      <c r="B6845" s="63" t="s">
        <v>5</v>
      </c>
      <c r="D6845" s="390">
        <v>45383</v>
      </c>
      <c r="E6845" s="63">
        <v>4</v>
      </c>
      <c r="F6845" s="63">
        <v>2024</v>
      </c>
      <c r="G6845" s="391">
        <v>16.87903</v>
      </c>
      <c r="H6845" s="391">
        <v>8.3333333333333329E-2</v>
      </c>
      <c r="I6845" s="391">
        <v>1.4065858333333332</v>
      </c>
      <c r="J6845" s="391">
        <v>0</v>
      </c>
      <c r="K6845" s="63" t="s">
        <v>354</v>
      </c>
      <c r="L6845" s="63" t="s">
        <v>41</v>
      </c>
      <c r="M6845" s="63" t="s">
        <v>107</v>
      </c>
      <c r="N6845" s="63" t="s">
        <v>308</v>
      </c>
      <c r="O6845" s="63" t="s">
        <v>167</v>
      </c>
      <c r="P6845" s="63" t="s">
        <v>46</v>
      </c>
      <c r="Q6845" s="63" t="s">
        <v>424</v>
      </c>
    </row>
    <row r="6846" spans="1:17">
      <c r="A6846" s="63" t="s">
        <v>354</v>
      </c>
      <c r="B6846" s="63" t="s">
        <v>5</v>
      </c>
      <c r="D6846" s="390">
        <v>45413</v>
      </c>
      <c r="E6846" s="63">
        <v>5</v>
      </c>
      <c r="F6846" s="63">
        <v>2024</v>
      </c>
      <c r="G6846" s="391">
        <v>16.87903</v>
      </c>
      <c r="H6846" s="391">
        <v>8.3333333333333329E-2</v>
      </c>
      <c r="I6846" s="391">
        <v>1.4065858333333332</v>
      </c>
      <c r="J6846" s="391">
        <v>0</v>
      </c>
      <c r="K6846" s="63" t="s">
        <v>354</v>
      </c>
      <c r="L6846" s="63" t="s">
        <v>41</v>
      </c>
      <c r="M6846" s="63" t="s">
        <v>107</v>
      </c>
      <c r="N6846" s="63" t="s">
        <v>308</v>
      </c>
      <c r="O6846" s="63" t="s">
        <v>167</v>
      </c>
      <c r="P6846" s="63" t="s">
        <v>46</v>
      </c>
      <c r="Q6846" s="63" t="s">
        <v>424</v>
      </c>
    </row>
    <row r="6847" spans="1:17">
      <c r="A6847" s="63" t="s">
        <v>354</v>
      </c>
      <c r="B6847" s="63" t="s">
        <v>5</v>
      </c>
      <c r="D6847" s="390">
        <v>45444</v>
      </c>
      <c r="E6847" s="63">
        <v>6</v>
      </c>
      <c r="F6847" s="63">
        <v>2024</v>
      </c>
      <c r="G6847" s="391">
        <v>16.87903</v>
      </c>
      <c r="H6847" s="391">
        <v>8.3333333333333329E-2</v>
      </c>
      <c r="I6847" s="391">
        <v>1.4065858333333332</v>
      </c>
      <c r="J6847" s="391">
        <v>0</v>
      </c>
      <c r="K6847" s="63" t="s">
        <v>354</v>
      </c>
      <c r="L6847" s="63" t="s">
        <v>41</v>
      </c>
      <c r="M6847" s="63" t="s">
        <v>107</v>
      </c>
      <c r="N6847" s="63" t="s">
        <v>308</v>
      </c>
      <c r="O6847" s="63" t="s">
        <v>167</v>
      </c>
      <c r="P6847" s="63" t="s">
        <v>46</v>
      </c>
      <c r="Q6847" s="63" t="s">
        <v>424</v>
      </c>
    </row>
    <row r="6848" spans="1:17">
      <c r="A6848" s="63" t="s">
        <v>354</v>
      </c>
      <c r="B6848" s="63" t="s">
        <v>5</v>
      </c>
      <c r="D6848" s="390">
        <v>45474</v>
      </c>
      <c r="E6848" s="63">
        <v>7</v>
      </c>
      <c r="F6848" s="63">
        <v>2024</v>
      </c>
      <c r="G6848" s="391">
        <v>16.87903</v>
      </c>
      <c r="H6848" s="391">
        <v>8.3333333333333329E-2</v>
      </c>
      <c r="I6848" s="391">
        <v>1.4065858333333332</v>
      </c>
      <c r="J6848" s="391">
        <v>0</v>
      </c>
      <c r="K6848" s="63" t="s">
        <v>354</v>
      </c>
      <c r="L6848" s="63" t="s">
        <v>41</v>
      </c>
      <c r="M6848" s="63" t="s">
        <v>107</v>
      </c>
      <c r="N6848" s="63" t="s">
        <v>308</v>
      </c>
      <c r="O6848" s="63" t="s">
        <v>167</v>
      </c>
      <c r="P6848" s="63" t="s">
        <v>46</v>
      </c>
      <c r="Q6848" s="63" t="s">
        <v>424</v>
      </c>
    </row>
    <row r="6849" spans="1:17">
      <c r="A6849" s="63" t="s">
        <v>354</v>
      </c>
      <c r="B6849" s="63" t="s">
        <v>5</v>
      </c>
      <c r="D6849" s="390">
        <v>45505</v>
      </c>
      <c r="E6849" s="63">
        <v>8</v>
      </c>
      <c r="F6849" s="63">
        <v>2024</v>
      </c>
      <c r="G6849" s="391">
        <v>16.87903</v>
      </c>
      <c r="H6849" s="391">
        <v>8.3333333333333329E-2</v>
      </c>
      <c r="I6849" s="391">
        <v>1.4065858333333332</v>
      </c>
      <c r="J6849" s="391">
        <v>0</v>
      </c>
      <c r="K6849" s="63" t="s">
        <v>354</v>
      </c>
      <c r="L6849" s="63" t="s">
        <v>41</v>
      </c>
      <c r="M6849" s="63" t="s">
        <v>107</v>
      </c>
      <c r="N6849" s="63" t="s">
        <v>308</v>
      </c>
      <c r="O6849" s="63" t="s">
        <v>167</v>
      </c>
      <c r="P6849" s="63" t="s">
        <v>46</v>
      </c>
      <c r="Q6849" s="63" t="s">
        <v>424</v>
      </c>
    </row>
    <row r="6850" spans="1:17">
      <c r="A6850" s="63" t="s">
        <v>354</v>
      </c>
      <c r="B6850" s="63" t="s">
        <v>5</v>
      </c>
      <c r="D6850" s="390">
        <v>45536</v>
      </c>
      <c r="E6850" s="63">
        <v>9</v>
      </c>
      <c r="F6850" s="63">
        <v>2024</v>
      </c>
      <c r="G6850" s="391">
        <v>16.87903</v>
      </c>
      <c r="H6850" s="391">
        <v>8.3333333333333329E-2</v>
      </c>
      <c r="J6850" s="391">
        <v>15.475416633333333</v>
      </c>
      <c r="K6850" s="63" t="s">
        <v>354</v>
      </c>
      <c r="L6850" s="63" t="s">
        <v>41</v>
      </c>
      <c r="M6850" s="63" t="s">
        <v>107</v>
      </c>
      <c r="N6850" s="63" t="s">
        <v>308</v>
      </c>
      <c r="O6850" s="63" t="s">
        <v>167</v>
      </c>
      <c r="P6850" s="63" t="s">
        <v>46</v>
      </c>
      <c r="Q6850" s="63" t="s">
        <v>424</v>
      </c>
    </row>
    <row r="6851" spans="1:17">
      <c r="A6851" s="63" t="s">
        <v>354</v>
      </c>
      <c r="B6851" s="63" t="s">
        <v>5</v>
      </c>
      <c r="D6851" s="390">
        <v>45566</v>
      </c>
      <c r="E6851" s="63">
        <v>10</v>
      </c>
      <c r="F6851" s="63">
        <v>2024</v>
      </c>
      <c r="G6851" s="391">
        <v>16.87903</v>
      </c>
      <c r="H6851" s="391">
        <v>9.9999999999999992E-2</v>
      </c>
      <c r="J6851" s="391">
        <v>3.1509874999999998</v>
      </c>
      <c r="K6851" s="63" t="s">
        <v>354</v>
      </c>
      <c r="L6851" s="63" t="s">
        <v>41</v>
      </c>
      <c r="M6851" s="63" t="s">
        <v>107</v>
      </c>
      <c r="N6851" s="63" t="s">
        <v>308</v>
      </c>
      <c r="O6851" s="63" t="s">
        <v>167</v>
      </c>
      <c r="P6851" s="63" t="s">
        <v>46</v>
      </c>
      <c r="Q6851" s="63" t="s">
        <v>424</v>
      </c>
    </row>
    <row r="6852" spans="1:17">
      <c r="A6852" s="63" t="s">
        <v>354</v>
      </c>
      <c r="B6852" s="63" t="s">
        <v>5</v>
      </c>
      <c r="D6852" s="390">
        <v>45597</v>
      </c>
      <c r="E6852" s="63">
        <v>11</v>
      </c>
      <c r="F6852" s="63">
        <v>2024</v>
      </c>
      <c r="G6852" s="391">
        <v>16.87903</v>
      </c>
      <c r="H6852" s="391">
        <v>9.9999999999999992E-2</v>
      </c>
      <c r="J6852" s="391">
        <v>0</v>
      </c>
      <c r="K6852" s="63" t="s">
        <v>354</v>
      </c>
      <c r="L6852" s="63" t="s">
        <v>41</v>
      </c>
      <c r="M6852" s="63" t="s">
        <v>107</v>
      </c>
      <c r="N6852" s="63" t="s">
        <v>308</v>
      </c>
      <c r="O6852" s="63" t="s">
        <v>167</v>
      </c>
      <c r="P6852" s="63" t="s">
        <v>46</v>
      </c>
      <c r="Q6852" s="63" t="s">
        <v>424</v>
      </c>
    </row>
    <row r="6853" spans="1:17">
      <c r="A6853" s="63" t="s">
        <v>354</v>
      </c>
      <c r="B6853" s="63" t="s">
        <v>5</v>
      </c>
      <c r="D6853" s="390">
        <v>45627</v>
      </c>
      <c r="E6853" s="63">
        <v>12</v>
      </c>
      <c r="F6853" s="63">
        <v>2024</v>
      </c>
      <c r="G6853" s="391">
        <v>16.87903</v>
      </c>
      <c r="H6853" s="391">
        <v>9.9999999999999992E-2</v>
      </c>
      <c r="J6853" s="391">
        <v>0</v>
      </c>
      <c r="K6853" s="63" t="s">
        <v>354</v>
      </c>
      <c r="L6853" s="63" t="s">
        <v>41</v>
      </c>
      <c r="M6853" s="63" t="s">
        <v>107</v>
      </c>
      <c r="N6853" s="63" t="s">
        <v>308</v>
      </c>
      <c r="O6853" s="63" t="s">
        <v>167</v>
      </c>
      <c r="P6853" s="63" t="s">
        <v>46</v>
      </c>
      <c r="Q6853" s="63" t="s">
        <v>424</v>
      </c>
    </row>
    <row r="6854" spans="1:17">
      <c r="A6854" s="63" t="s">
        <v>354</v>
      </c>
      <c r="B6854" s="63" t="s">
        <v>11</v>
      </c>
      <c r="D6854" s="390">
        <v>45292</v>
      </c>
      <c r="E6854" s="63">
        <v>1</v>
      </c>
      <c r="F6854" s="63">
        <v>2024</v>
      </c>
      <c r="G6854" s="391">
        <v>344.5614064830188</v>
      </c>
      <c r="H6854" s="391">
        <v>3.4872367136281217E-2</v>
      </c>
      <c r="I6854" s="391">
        <v>12.015671867869258</v>
      </c>
      <c r="J6854" s="391">
        <v>0</v>
      </c>
      <c r="K6854" s="63" t="s">
        <v>354</v>
      </c>
      <c r="L6854" s="63" t="s">
        <v>41</v>
      </c>
      <c r="M6854" s="63" t="s">
        <v>107</v>
      </c>
      <c r="N6854" s="63" t="s">
        <v>308</v>
      </c>
      <c r="O6854" s="63" t="s">
        <v>167</v>
      </c>
      <c r="P6854" s="63" t="s">
        <v>46</v>
      </c>
      <c r="Q6854" s="63" t="s">
        <v>424</v>
      </c>
    </row>
    <row r="6855" spans="1:17">
      <c r="A6855" s="63" t="s">
        <v>354</v>
      </c>
      <c r="B6855" s="63" t="s">
        <v>11</v>
      </c>
      <c r="D6855" s="390">
        <v>45323</v>
      </c>
      <c r="E6855" s="63">
        <v>2</v>
      </c>
      <c r="F6855" s="63">
        <v>2024</v>
      </c>
      <c r="G6855" s="391">
        <v>344.5614064830188</v>
      </c>
      <c r="H6855" s="391">
        <v>8.2577765378713919E-2</v>
      </c>
      <c r="I6855" s="391">
        <v>28.453110983114403</v>
      </c>
      <c r="J6855" s="391">
        <v>0</v>
      </c>
      <c r="K6855" s="63" t="s">
        <v>354</v>
      </c>
      <c r="L6855" s="63" t="s">
        <v>41</v>
      </c>
      <c r="M6855" s="63" t="s">
        <v>107</v>
      </c>
      <c r="N6855" s="63" t="s">
        <v>308</v>
      </c>
      <c r="O6855" s="63" t="s">
        <v>167</v>
      </c>
      <c r="P6855" s="63" t="s">
        <v>46</v>
      </c>
      <c r="Q6855" s="63" t="s">
        <v>424</v>
      </c>
    </row>
    <row r="6856" spans="1:17">
      <c r="A6856" s="63" t="s">
        <v>354</v>
      </c>
      <c r="B6856" s="63" t="s">
        <v>11</v>
      </c>
      <c r="D6856" s="390">
        <v>45352</v>
      </c>
      <c r="E6856" s="63">
        <v>3</v>
      </c>
      <c r="F6856" s="63">
        <v>2024</v>
      </c>
      <c r="G6856" s="391">
        <v>344.5614064830188</v>
      </c>
      <c r="H6856" s="391">
        <v>8.2577765378713919E-2</v>
      </c>
      <c r="I6856" s="391">
        <v>28.453110983114403</v>
      </c>
      <c r="J6856" s="391">
        <v>0</v>
      </c>
      <c r="K6856" s="63" t="s">
        <v>354</v>
      </c>
      <c r="L6856" s="63" t="s">
        <v>41</v>
      </c>
      <c r="M6856" s="63" t="s">
        <v>107</v>
      </c>
      <c r="N6856" s="63" t="s">
        <v>308</v>
      </c>
      <c r="O6856" s="63" t="s">
        <v>167</v>
      </c>
      <c r="P6856" s="63" t="s">
        <v>46</v>
      </c>
      <c r="Q6856" s="63" t="s">
        <v>424</v>
      </c>
    </row>
    <row r="6857" spans="1:17">
      <c r="A6857" s="63" t="s">
        <v>354</v>
      </c>
      <c r="B6857" s="63" t="s">
        <v>11</v>
      </c>
      <c r="D6857" s="390">
        <v>45383</v>
      </c>
      <c r="E6857" s="63">
        <v>4</v>
      </c>
      <c r="F6857" s="63">
        <v>2024</v>
      </c>
      <c r="G6857" s="391">
        <v>344.5614064830188</v>
      </c>
      <c r="H6857" s="391">
        <v>8.3333333333333329E-2</v>
      </c>
      <c r="I6857" s="391">
        <v>28.713450540251564</v>
      </c>
      <c r="J6857" s="391">
        <v>0</v>
      </c>
      <c r="K6857" s="63" t="s">
        <v>354</v>
      </c>
      <c r="L6857" s="63" t="s">
        <v>41</v>
      </c>
      <c r="M6857" s="63" t="s">
        <v>107</v>
      </c>
      <c r="N6857" s="63" t="s">
        <v>308</v>
      </c>
      <c r="O6857" s="63" t="s">
        <v>167</v>
      </c>
      <c r="P6857" s="63" t="s">
        <v>46</v>
      </c>
      <c r="Q6857" s="63" t="s">
        <v>424</v>
      </c>
    </row>
    <row r="6858" spans="1:17">
      <c r="A6858" s="63" t="s">
        <v>354</v>
      </c>
      <c r="B6858" s="63" t="s">
        <v>11</v>
      </c>
      <c r="D6858" s="390">
        <v>45413</v>
      </c>
      <c r="E6858" s="63">
        <v>5</v>
      </c>
      <c r="F6858" s="63">
        <v>2024</v>
      </c>
      <c r="G6858" s="391">
        <v>344.5614064830188</v>
      </c>
      <c r="H6858" s="391">
        <v>8.3333333333333329E-2</v>
      </c>
      <c r="I6858" s="391">
        <v>28.713450540251564</v>
      </c>
      <c r="J6858" s="391">
        <v>0</v>
      </c>
      <c r="K6858" s="63" t="s">
        <v>354</v>
      </c>
      <c r="L6858" s="63" t="s">
        <v>41</v>
      </c>
      <c r="M6858" s="63" t="s">
        <v>107</v>
      </c>
      <c r="N6858" s="63" t="s">
        <v>308</v>
      </c>
      <c r="O6858" s="63" t="s">
        <v>167</v>
      </c>
      <c r="P6858" s="63" t="s">
        <v>46</v>
      </c>
      <c r="Q6858" s="63" t="s">
        <v>424</v>
      </c>
    </row>
    <row r="6859" spans="1:17">
      <c r="A6859" s="63" t="s">
        <v>354</v>
      </c>
      <c r="B6859" s="63" t="s">
        <v>11</v>
      </c>
      <c r="D6859" s="390">
        <v>45444</v>
      </c>
      <c r="E6859" s="63">
        <v>6</v>
      </c>
      <c r="F6859" s="63">
        <v>2024</v>
      </c>
      <c r="G6859" s="391">
        <v>344.5614064830188</v>
      </c>
      <c r="H6859" s="391">
        <v>8.3333333333333329E-2</v>
      </c>
      <c r="I6859" s="391">
        <v>28.713450540251564</v>
      </c>
      <c r="J6859" s="391">
        <v>0</v>
      </c>
      <c r="K6859" s="63" t="s">
        <v>354</v>
      </c>
      <c r="L6859" s="63" t="s">
        <v>41</v>
      </c>
      <c r="M6859" s="63" t="s">
        <v>107</v>
      </c>
      <c r="N6859" s="63" t="s">
        <v>308</v>
      </c>
      <c r="O6859" s="63" t="s">
        <v>167</v>
      </c>
      <c r="P6859" s="63" t="s">
        <v>46</v>
      </c>
      <c r="Q6859" s="63" t="s">
        <v>424</v>
      </c>
    </row>
    <row r="6860" spans="1:17">
      <c r="A6860" s="63" t="s">
        <v>354</v>
      </c>
      <c r="B6860" s="63" t="s">
        <v>11</v>
      </c>
      <c r="D6860" s="390">
        <v>45474</v>
      </c>
      <c r="E6860" s="63">
        <v>7</v>
      </c>
      <c r="F6860" s="63">
        <v>2024</v>
      </c>
      <c r="G6860" s="391">
        <v>344.5614064830188</v>
      </c>
      <c r="H6860" s="391">
        <v>8.3333333333333329E-2</v>
      </c>
      <c r="I6860" s="391">
        <v>28.713450540251564</v>
      </c>
      <c r="J6860" s="391">
        <v>88.456772000000001</v>
      </c>
      <c r="K6860" s="63" t="s">
        <v>354</v>
      </c>
      <c r="L6860" s="63" t="s">
        <v>41</v>
      </c>
      <c r="M6860" s="63" t="s">
        <v>107</v>
      </c>
      <c r="N6860" s="63" t="s">
        <v>308</v>
      </c>
      <c r="O6860" s="63" t="s">
        <v>167</v>
      </c>
      <c r="P6860" s="63" t="s">
        <v>46</v>
      </c>
      <c r="Q6860" s="63" t="s">
        <v>424</v>
      </c>
    </row>
    <row r="6861" spans="1:17">
      <c r="A6861" s="63" t="s">
        <v>354</v>
      </c>
      <c r="B6861" s="63" t="s">
        <v>11</v>
      </c>
      <c r="D6861" s="390">
        <v>45505</v>
      </c>
      <c r="E6861" s="63">
        <v>8</v>
      </c>
      <c r="F6861" s="63">
        <v>2024</v>
      </c>
      <c r="G6861" s="391">
        <v>344.5614064830188</v>
      </c>
      <c r="H6861" s="391">
        <v>8.3333333333333329E-2</v>
      </c>
      <c r="I6861" s="391">
        <v>28.713450540251564</v>
      </c>
      <c r="J6861" s="391">
        <v>0</v>
      </c>
      <c r="K6861" s="63" t="s">
        <v>354</v>
      </c>
      <c r="L6861" s="63" t="s">
        <v>41</v>
      </c>
      <c r="M6861" s="63" t="s">
        <v>107</v>
      </c>
      <c r="N6861" s="63" t="s">
        <v>308</v>
      </c>
      <c r="O6861" s="63" t="s">
        <v>167</v>
      </c>
      <c r="P6861" s="63" t="s">
        <v>46</v>
      </c>
      <c r="Q6861" s="63" t="s">
        <v>424</v>
      </c>
    </row>
    <row r="6862" spans="1:17">
      <c r="A6862" s="63" t="s">
        <v>354</v>
      </c>
      <c r="B6862" s="63" t="s">
        <v>11</v>
      </c>
      <c r="D6862" s="390">
        <v>45536</v>
      </c>
      <c r="E6862" s="63">
        <v>9</v>
      </c>
      <c r="F6862" s="63">
        <v>2024</v>
      </c>
      <c r="G6862" s="391">
        <v>344.5614064830188</v>
      </c>
      <c r="H6862" s="391">
        <v>8.3333333333333329E-2</v>
      </c>
      <c r="J6862" s="391">
        <v>1.5002840833333333</v>
      </c>
      <c r="K6862" s="63" t="s">
        <v>354</v>
      </c>
      <c r="L6862" s="63" t="s">
        <v>41</v>
      </c>
      <c r="M6862" s="63" t="s">
        <v>107</v>
      </c>
      <c r="N6862" s="63" t="s">
        <v>308</v>
      </c>
      <c r="O6862" s="63" t="s">
        <v>167</v>
      </c>
      <c r="P6862" s="63" t="s">
        <v>46</v>
      </c>
      <c r="Q6862" s="63" t="s">
        <v>424</v>
      </c>
    </row>
    <row r="6863" spans="1:17">
      <c r="A6863" s="63" t="s">
        <v>354</v>
      </c>
      <c r="B6863" s="63" t="s">
        <v>11</v>
      </c>
      <c r="D6863" s="390">
        <v>45566</v>
      </c>
      <c r="E6863" s="63">
        <v>10</v>
      </c>
      <c r="F6863" s="63">
        <v>2024</v>
      </c>
      <c r="G6863" s="391">
        <v>344.5614064830188</v>
      </c>
      <c r="H6863" s="391">
        <v>9.9999999999999992E-2</v>
      </c>
      <c r="J6863" s="391">
        <v>0.23525162499999999</v>
      </c>
      <c r="K6863" s="63" t="s">
        <v>354</v>
      </c>
      <c r="L6863" s="63" t="s">
        <v>41</v>
      </c>
      <c r="M6863" s="63" t="s">
        <v>107</v>
      </c>
      <c r="N6863" s="63" t="s">
        <v>308</v>
      </c>
      <c r="O6863" s="63" t="s">
        <v>167</v>
      </c>
      <c r="P6863" s="63" t="s">
        <v>46</v>
      </c>
      <c r="Q6863" s="63" t="s">
        <v>424</v>
      </c>
    </row>
    <row r="6864" spans="1:17">
      <c r="A6864" s="63" t="s">
        <v>354</v>
      </c>
      <c r="B6864" s="63" t="s">
        <v>11</v>
      </c>
      <c r="D6864" s="390">
        <v>45597</v>
      </c>
      <c r="E6864" s="63">
        <v>11</v>
      </c>
      <c r="F6864" s="63">
        <v>2024</v>
      </c>
      <c r="G6864" s="391">
        <v>344.5614064830188</v>
      </c>
      <c r="H6864" s="391">
        <v>9.9999999999999992E-2</v>
      </c>
      <c r="J6864" s="391">
        <v>0</v>
      </c>
      <c r="K6864" s="63" t="s">
        <v>354</v>
      </c>
      <c r="L6864" s="63" t="s">
        <v>41</v>
      </c>
      <c r="M6864" s="63" t="s">
        <v>107</v>
      </c>
      <c r="N6864" s="63" t="s">
        <v>308</v>
      </c>
      <c r="O6864" s="63" t="s">
        <v>167</v>
      </c>
      <c r="P6864" s="63" t="s">
        <v>46</v>
      </c>
      <c r="Q6864" s="63" t="s">
        <v>424</v>
      </c>
    </row>
    <row r="6865" spans="1:17">
      <c r="A6865" s="63" t="s">
        <v>354</v>
      </c>
      <c r="B6865" s="63" t="s">
        <v>11</v>
      </c>
      <c r="D6865" s="390">
        <v>45627</v>
      </c>
      <c r="E6865" s="63">
        <v>12</v>
      </c>
      <c r="F6865" s="63">
        <v>2024</v>
      </c>
      <c r="G6865" s="391">
        <v>344.5614064830188</v>
      </c>
      <c r="H6865" s="391">
        <v>9.9999999999999992E-2</v>
      </c>
      <c r="J6865" s="391">
        <v>0</v>
      </c>
      <c r="K6865" s="63" t="s">
        <v>354</v>
      </c>
      <c r="L6865" s="63" t="s">
        <v>41</v>
      </c>
      <c r="M6865" s="63" t="s">
        <v>107</v>
      </c>
      <c r="N6865" s="63" t="s">
        <v>308</v>
      </c>
      <c r="O6865" s="63" t="s">
        <v>167</v>
      </c>
      <c r="P6865" s="63" t="s">
        <v>46</v>
      </c>
      <c r="Q6865" s="63" t="s">
        <v>424</v>
      </c>
    </row>
    <row r="6866" spans="1:17">
      <c r="A6866" s="63" t="s">
        <v>354</v>
      </c>
      <c r="B6866" s="63" t="s">
        <v>12</v>
      </c>
      <c r="D6866" s="390">
        <v>45292</v>
      </c>
      <c r="E6866" s="63">
        <v>1</v>
      </c>
      <c r="F6866" s="63">
        <v>2024</v>
      </c>
      <c r="G6866" s="391">
        <v>0</v>
      </c>
      <c r="H6866" s="391">
        <v>3.4872367136281217E-2</v>
      </c>
      <c r="I6866" s="391">
        <v>0</v>
      </c>
      <c r="J6866" s="391">
        <v>0</v>
      </c>
      <c r="K6866" s="63" t="s">
        <v>354</v>
      </c>
      <c r="L6866" s="63" t="s">
        <v>41</v>
      </c>
      <c r="M6866" s="63" t="s">
        <v>107</v>
      </c>
      <c r="N6866" s="63" t="s">
        <v>308</v>
      </c>
      <c r="O6866" s="63" t="s">
        <v>167</v>
      </c>
      <c r="P6866" s="63" t="s">
        <v>46</v>
      </c>
      <c r="Q6866" s="63" t="s">
        <v>424</v>
      </c>
    </row>
    <row r="6867" spans="1:17">
      <c r="A6867" s="63" t="s">
        <v>354</v>
      </c>
      <c r="B6867" s="63" t="s">
        <v>12</v>
      </c>
      <c r="D6867" s="390">
        <v>45323</v>
      </c>
      <c r="E6867" s="63">
        <v>2</v>
      </c>
      <c r="F6867" s="63">
        <v>2024</v>
      </c>
      <c r="G6867" s="391">
        <v>0</v>
      </c>
      <c r="H6867" s="391">
        <v>8.2577765378713919E-2</v>
      </c>
      <c r="I6867" s="391">
        <v>0</v>
      </c>
      <c r="J6867" s="391">
        <v>0</v>
      </c>
      <c r="K6867" s="63" t="s">
        <v>354</v>
      </c>
      <c r="L6867" s="63" t="s">
        <v>41</v>
      </c>
      <c r="M6867" s="63" t="s">
        <v>107</v>
      </c>
      <c r="N6867" s="63" t="s">
        <v>308</v>
      </c>
      <c r="O6867" s="63" t="s">
        <v>167</v>
      </c>
      <c r="P6867" s="63" t="s">
        <v>46</v>
      </c>
      <c r="Q6867" s="63" t="s">
        <v>424</v>
      </c>
    </row>
    <row r="6868" spans="1:17">
      <c r="A6868" s="63" t="s">
        <v>354</v>
      </c>
      <c r="B6868" s="63" t="s">
        <v>12</v>
      </c>
      <c r="D6868" s="390">
        <v>45352</v>
      </c>
      <c r="E6868" s="63">
        <v>3</v>
      </c>
      <c r="F6868" s="63">
        <v>2024</v>
      </c>
      <c r="G6868" s="391">
        <v>0</v>
      </c>
      <c r="H6868" s="391">
        <v>8.2577765378713919E-2</v>
      </c>
      <c r="I6868" s="391">
        <v>0</v>
      </c>
      <c r="J6868" s="391">
        <v>0</v>
      </c>
      <c r="K6868" s="63" t="s">
        <v>354</v>
      </c>
      <c r="L6868" s="63" t="s">
        <v>41</v>
      </c>
      <c r="M6868" s="63" t="s">
        <v>107</v>
      </c>
      <c r="N6868" s="63" t="s">
        <v>308</v>
      </c>
      <c r="O6868" s="63" t="s">
        <v>167</v>
      </c>
      <c r="P6868" s="63" t="s">
        <v>46</v>
      </c>
      <c r="Q6868" s="63" t="s">
        <v>424</v>
      </c>
    </row>
    <row r="6869" spans="1:17">
      <c r="A6869" s="63" t="s">
        <v>354</v>
      </c>
      <c r="B6869" s="63" t="s">
        <v>12</v>
      </c>
      <c r="D6869" s="390">
        <v>45383</v>
      </c>
      <c r="E6869" s="63">
        <v>4</v>
      </c>
      <c r="F6869" s="63">
        <v>2024</v>
      </c>
      <c r="G6869" s="391">
        <v>0</v>
      </c>
      <c r="H6869" s="391">
        <v>8.3333333333333329E-2</v>
      </c>
      <c r="I6869" s="391">
        <v>0</v>
      </c>
      <c r="J6869" s="391">
        <v>0</v>
      </c>
      <c r="K6869" s="63" t="s">
        <v>354</v>
      </c>
      <c r="L6869" s="63" t="s">
        <v>41</v>
      </c>
      <c r="M6869" s="63" t="s">
        <v>107</v>
      </c>
      <c r="N6869" s="63" t="s">
        <v>308</v>
      </c>
      <c r="O6869" s="63" t="s">
        <v>167</v>
      </c>
      <c r="P6869" s="63" t="s">
        <v>46</v>
      </c>
      <c r="Q6869" s="63" t="s">
        <v>424</v>
      </c>
    </row>
    <row r="6870" spans="1:17">
      <c r="A6870" s="63" t="s">
        <v>354</v>
      </c>
      <c r="B6870" s="63" t="s">
        <v>12</v>
      </c>
      <c r="D6870" s="390">
        <v>45413</v>
      </c>
      <c r="E6870" s="63">
        <v>5</v>
      </c>
      <c r="F6870" s="63">
        <v>2024</v>
      </c>
      <c r="G6870" s="391">
        <v>0</v>
      </c>
      <c r="H6870" s="391">
        <v>8.3333333333333329E-2</v>
      </c>
      <c r="I6870" s="391">
        <v>0</v>
      </c>
      <c r="J6870" s="391">
        <v>0</v>
      </c>
      <c r="K6870" s="63" t="s">
        <v>354</v>
      </c>
      <c r="L6870" s="63" t="s">
        <v>41</v>
      </c>
      <c r="M6870" s="63" t="s">
        <v>107</v>
      </c>
      <c r="N6870" s="63" t="s">
        <v>308</v>
      </c>
      <c r="O6870" s="63" t="s">
        <v>167</v>
      </c>
      <c r="P6870" s="63" t="s">
        <v>46</v>
      </c>
      <c r="Q6870" s="63" t="s">
        <v>424</v>
      </c>
    </row>
    <row r="6871" spans="1:17">
      <c r="A6871" s="63" t="s">
        <v>354</v>
      </c>
      <c r="B6871" s="63" t="s">
        <v>12</v>
      </c>
      <c r="D6871" s="390">
        <v>45444</v>
      </c>
      <c r="E6871" s="63">
        <v>6</v>
      </c>
      <c r="F6871" s="63">
        <v>2024</v>
      </c>
      <c r="G6871" s="391">
        <v>0</v>
      </c>
      <c r="H6871" s="391">
        <v>8.3333333333333329E-2</v>
      </c>
      <c r="I6871" s="391">
        <v>0</v>
      </c>
      <c r="J6871" s="391">
        <v>0</v>
      </c>
      <c r="K6871" s="63" t="s">
        <v>354</v>
      </c>
      <c r="L6871" s="63" t="s">
        <v>41</v>
      </c>
      <c r="M6871" s="63" t="s">
        <v>107</v>
      </c>
      <c r="N6871" s="63" t="s">
        <v>308</v>
      </c>
      <c r="O6871" s="63" t="s">
        <v>167</v>
      </c>
      <c r="P6871" s="63" t="s">
        <v>46</v>
      </c>
      <c r="Q6871" s="63" t="s">
        <v>424</v>
      </c>
    </row>
    <row r="6872" spans="1:17">
      <c r="A6872" s="63" t="s">
        <v>354</v>
      </c>
      <c r="B6872" s="63" t="s">
        <v>12</v>
      </c>
      <c r="D6872" s="390">
        <v>45474</v>
      </c>
      <c r="E6872" s="63">
        <v>7</v>
      </c>
      <c r="F6872" s="63">
        <v>2024</v>
      </c>
      <c r="G6872" s="391">
        <v>0</v>
      </c>
      <c r="H6872" s="391">
        <v>8.3333333333333329E-2</v>
      </c>
      <c r="I6872" s="391">
        <v>0</v>
      </c>
      <c r="J6872" s="391">
        <v>0</v>
      </c>
      <c r="K6872" s="63" t="s">
        <v>354</v>
      </c>
      <c r="L6872" s="63" t="s">
        <v>41</v>
      </c>
      <c r="M6872" s="63" t="s">
        <v>107</v>
      </c>
      <c r="N6872" s="63" t="s">
        <v>308</v>
      </c>
      <c r="O6872" s="63" t="s">
        <v>167</v>
      </c>
      <c r="P6872" s="63" t="s">
        <v>46</v>
      </c>
      <c r="Q6872" s="63" t="s">
        <v>424</v>
      </c>
    </row>
    <row r="6873" spans="1:17">
      <c r="A6873" s="63" t="s">
        <v>354</v>
      </c>
      <c r="B6873" s="63" t="s">
        <v>12</v>
      </c>
      <c r="D6873" s="390">
        <v>45505</v>
      </c>
      <c r="E6873" s="63">
        <v>8</v>
      </c>
      <c r="F6873" s="63">
        <v>2024</v>
      </c>
      <c r="G6873" s="391">
        <v>0</v>
      </c>
      <c r="H6873" s="391">
        <v>8.3333333333333329E-2</v>
      </c>
      <c r="I6873" s="391">
        <v>0</v>
      </c>
      <c r="J6873" s="391">
        <v>0</v>
      </c>
      <c r="K6873" s="63" t="s">
        <v>354</v>
      </c>
      <c r="L6873" s="63" t="s">
        <v>41</v>
      </c>
      <c r="M6873" s="63" t="s">
        <v>107</v>
      </c>
      <c r="N6873" s="63" t="s">
        <v>308</v>
      </c>
      <c r="O6873" s="63" t="s">
        <v>167</v>
      </c>
      <c r="P6873" s="63" t="s">
        <v>46</v>
      </c>
      <c r="Q6873" s="63" t="s">
        <v>424</v>
      </c>
    </row>
    <row r="6874" spans="1:17">
      <c r="A6874" s="63" t="s">
        <v>354</v>
      </c>
      <c r="B6874" s="63" t="s">
        <v>12</v>
      </c>
      <c r="D6874" s="390">
        <v>45536</v>
      </c>
      <c r="E6874" s="63">
        <v>9</v>
      </c>
      <c r="F6874" s="63">
        <v>2024</v>
      </c>
      <c r="G6874" s="391">
        <v>0</v>
      </c>
      <c r="H6874" s="391">
        <v>8.3333333333333329E-2</v>
      </c>
      <c r="J6874" s="391">
        <v>0</v>
      </c>
      <c r="K6874" s="63" t="s">
        <v>354</v>
      </c>
      <c r="L6874" s="63" t="s">
        <v>41</v>
      </c>
      <c r="M6874" s="63" t="s">
        <v>107</v>
      </c>
      <c r="N6874" s="63" t="s">
        <v>308</v>
      </c>
      <c r="O6874" s="63" t="s">
        <v>167</v>
      </c>
      <c r="P6874" s="63" t="s">
        <v>46</v>
      </c>
      <c r="Q6874" s="63" t="s">
        <v>424</v>
      </c>
    </row>
    <row r="6875" spans="1:17">
      <c r="A6875" s="63" t="s">
        <v>354</v>
      </c>
      <c r="B6875" s="63" t="s">
        <v>12</v>
      </c>
      <c r="D6875" s="390">
        <v>45566</v>
      </c>
      <c r="E6875" s="63">
        <v>10</v>
      </c>
      <c r="F6875" s="63">
        <v>2024</v>
      </c>
      <c r="G6875" s="391">
        <v>0</v>
      </c>
      <c r="H6875" s="391">
        <v>9.9999999999999992E-2</v>
      </c>
      <c r="J6875" s="391">
        <v>0</v>
      </c>
      <c r="K6875" s="63" t="s">
        <v>354</v>
      </c>
      <c r="L6875" s="63" t="s">
        <v>41</v>
      </c>
      <c r="M6875" s="63" t="s">
        <v>107</v>
      </c>
      <c r="N6875" s="63" t="s">
        <v>308</v>
      </c>
      <c r="O6875" s="63" t="s">
        <v>167</v>
      </c>
      <c r="P6875" s="63" t="s">
        <v>46</v>
      </c>
      <c r="Q6875" s="63" t="s">
        <v>424</v>
      </c>
    </row>
    <row r="6876" spans="1:17">
      <c r="A6876" s="63" t="s">
        <v>354</v>
      </c>
      <c r="B6876" s="63" t="s">
        <v>12</v>
      </c>
      <c r="D6876" s="390">
        <v>45597</v>
      </c>
      <c r="E6876" s="63">
        <v>11</v>
      </c>
      <c r="F6876" s="63">
        <v>2024</v>
      </c>
      <c r="G6876" s="391">
        <v>0</v>
      </c>
      <c r="H6876" s="391">
        <v>9.9999999999999992E-2</v>
      </c>
      <c r="J6876" s="391">
        <v>0</v>
      </c>
      <c r="K6876" s="63" t="s">
        <v>354</v>
      </c>
      <c r="L6876" s="63" t="s">
        <v>41</v>
      </c>
      <c r="M6876" s="63" t="s">
        <v>107</v>
      </c>
      <c r="N6876" s="63" t="s">
        <v>308</v>
      </c>
      <c r="O6876" s="63" t="s">
        <v>167</v>
      </c>
      <c r="P6876" s="63" t="s">
        <v>46</v>
      </c>
      <c r="Q6876" s="63" t="s">
        <v>424</v>
      </c>
    </row>
    <row r="6877" spans="1:17">
      <c r="A6877" s="63" t="s">
        <v>354</v>
      </c>
      <c r="B6877" s="63" t="s">
        <v>12</v>
      </c>
      <c r="D6877" s="390">
        <v>45627</v>
      </c>
      <c r="E6877" s="63">
        <v>12</v>
      </c>
      <c r="F6877" s="63">
        <v>2024</v>
      </c>
      <c r="G6877" s="391">
        <v>0</v>
      </c>
      <c r="H6877" s="391">
        <v>9.9999999999999992E-2</v>
      </c>
      <c r="J6877" s="391">
        <v>0</v>
      </c>
      <c r="K6877" s="63" t="s">
        <v>354</v>
      </c>
      <c r="L6877" s="63" t="s">
        <v>41</v>
      </c>
      <c r="M6877" s="63" t="s">
        <v>107</v>
      </c>
      <c r="N6877" s="63" t="s">
        <v>308</v>
      </c>
      <c r="O6877" s="63" t="s">
        <v>167</v>
      </c>
      <c r="P6877" s="63" t="s">
        <v>46</v>
      </c>
      <c r="Q6877" s="63" t="s">
        <v>424</v>
      </c>
    </row>
    <row r="6878" spans="1:17">
      <c r="A6878" s="63" t="s">
        <v>354</v>
      </c>
      <c r="B6878" s="63" t="s">
        <v>15</v>
      </c>
      <c r="D6878" s="390">
        <v>45292</v>
      </c>
      <c r="E6878" s="63">
        <v>1</v>
      </c>
      <c r="F6878" s="63">
        <v>2024</v>
      </c>
      <c r="G6878" s="391">
        <v>0</v>
      </c>
      <c r="H6878" s="391">
        <v>3.4872367136281217E-2</v>
      </c>
      <c r="I6878" s="391">
        <v>0</v>
      </c>
      <c r="J6878" s="391">
        <v>0</v>
      </c>
      <c r="K6878" s="63" t="s">
        <v>354</v>
      </c>
      <c r="L6878" s="63" t="s">
        <v>41</v>
      </c>
      <c r="M6878" s="63" t="s">
        <v>107</v>
      </c>
      <c r="N6878" s="63" t="s">
        <v>308</v>
      </c>
      <c r="O6878" s="63" t="s">
        <v>167</v>
      </c>
      <c r="P6878" s="63" t="s">
        <v>46</v>
      </c>
      <c r="Q6878" s="63" t="s">
        <v>424</v>
      </c>
    </row>
    <row r="6879" spans="1:17">
      <c r="A6879" s="63" t="s">
        <v>354</v>
      </c>
      <c r="B6879" s="63" t="s">
        <v>15</v>
      </c>
      <c r="D6879" s="390">
        <v>45323</v>
      </c>
      <c r="E6879" s="63">
        <v>2</v>
      </c>
      <c r="F6879" s="63">
        <v>2024</v>
      </c>
      <c r="G6879" s="391">
        <v>0</v>
      </c>
      <c r="H6879" s="391">
        <v>8.2577765378713919E-2</v>
      </c>
      <c r="I6879" s="391">
        <v>0</v>
      </c>
      <c r="J6879" s="391">
        <v>0</v>
      </c>
      <c r="K6879" s="63" t="s">
        <v>354</v>
      </c>
      <c r="L6879" s="63" t="s">
        <v>41</v>
      </c>
      <c r="M6879" s="63" t="s">
        <v>107</v>
      </c>
      <c r="N6879" s="63" t="s">
        <v>308</v>
      </c>
      <c r="O6879" s="63" t="s">
        <v>167</v>
      </c>
      <c r="P6879" s="63" t="s">
        <v>46</v>
      </c>
      <c r="Q6879" s="63" t="s">
        <v>424</v>
      </c>
    </row>
    <row r="6880" spans="1:17">
      <c r="A6880" s="63" t="s">
        <v>354</v>
      </c>
      <c r="B6880" s="63" t="s">
        <v>15</v>
      </c>
      <c r="D6880" s="390">
        <v>45352</v>
      </c>
      <c r="E6880" s="63">
        <v>3</v>
      </c>
      <c r="F6880" s="63">
        <v>2024</v>
      </c>
      <c r="G6880" s="391">
        <v>0</v>
      </c>
      <c r="H6880" s="391">
        <v>8.2577765378713919E-2</v>
      </c>
      <c r="I6880" s="391">
        <v>0</v>
      </c>
      <c r="J6880" s="391">
        <v>0</v>
      </c>
      <c r="K6880" s="63" t="s">
        <v>354</v>
      </c>
      <c r="L6880" s="63" t="s">
        <v>41</v>
      </c>
      <c r="M6880" s="63" t="s">
        <v>107</v>
      </c>
      <c r="N6880" s="63" t="s">
        <v>308</v>
      </c>
      <c r="O6880" s="63" t="s">
        <v>167</v>
      </c>
      <c r="P6880" s="63" t="s">
        <v>46</v>
      </c>
      <c r="Q6880" s="63" t="s">
        <v>424</v>
      </c>
    </row>
    <row r="6881" spans="1:17">
      <c r="A6881" s="63" t="s">
        <v>354</v>
      </c>
      <c r="B6881" s="63" t="s">
        <v>15</v>
      </c>
      <c r="D6881" s="390">
        <v>45383</v>
      </c>
      <c r="E6881" s="63">
        <v>4</v>
      </c>
      <c r="F6881" s="63">
        <v>2024</v>
      </c>
      <c r="G6881" s="391">
        <v>0</v>
      </c>
      <c r="H6881" s="391">
        <v>8.3333333333333329E-2</v>
      </c>
      <c r="I6881" s="391">
        <v>0</v>
      </c>
      <c r="J6881" s="391">
        <v>0</v>
      </c>
      <c r="K6881" s="63" t="s">
        <v>354</v>
      </c>
      <c r="L6881" s="63" t="s">
        <v>41</v>
      </c>
      <c r="M6881" s="63" t="s">
        <v>107</v>
      </c>
      <c r="N6881" s="63" t="s">
        <v>308</v>
      </c>
      <c r="O6881" s="63" t="s">
        <v>167</v>
      </c>
      <c r="P6881" s="63" t="s">
        <v>46</v>
      </c>
      <c r="Q6881" s="63" t="s">
        <v>424</v>
      </c>
    </row>
    <row r="6882" spans="1:17">
      <c r="A6882" s="63" t="s">
        <v>354</v>
      </c>
      <c r="B6882" s="63" t="s">
        <v>15</v>
      </c>
      <c r="D6882" s="390">
        <v>45413</v>
      </c>
      <c r="E6882" s="63">
        <v>5</v>
      </c>
      <c r="F6882" s="63">
        <v>2024</v>
      </c>
      <c r="G6882" s="391">
        <v>0</v>
      </c>
      <c r="H6882" s="391">
        <v>8.3333333333333329E-2</v>
      </c>
      <c r="I6882" s="391">
        <v>0</v>
      </c>
      <c r="J6882" s="391">
        <v>0</v>
      </c>
      <c r="K6882" s="63" t="s">
        <v>354</v>
      </c>
      <c r="L6882" s="63" t="s">
        <v>41</v>
      </c>
      <c r="M6882" s="63" t="s">
        <v>107</v>
      </c>
      <c r="N6882" s="63" t="s">
        <v>308</v>
      </c>
      <c r="O6882" s="63" t="s">
        <v>167</v>
      </c>
      <c r="P6882" s="63" t="s">
        <v>46</v>
      </c>
      <c r="Q6882" s="63" t="s">
        <v>424</v>
      </c>
    </row>
    <row r="6883" spans="1:17">
      <c r="A6883" s="63" t="s">
        <v>354</v>
      </c>
      <c r="B6883" s="63" t="s">
        <v>15</v>
      </c>
      <c r="D6883" s="390">
        <v>45444</v>
      </c>
      <c r="E6883" s="63">
        <v>6</v>
      </c>
      <c r="F6883" s="63">
        <v>2024</v>
      </c>
      <c r="G6883" s="391">
        <v>0</v>
      </c>
      <c r="H6883" s="391">
        <v>8.3333333333333329E-2</v>
      </c>
      <c r="I6883" s="391">
        <v>0</v>
      </c>
      <c r="J6883" s="391">
        <v>0</v>
      </c>
      <c r="K6883" s="63" t="s">
        <v>354</v>
      </c>
      <c r="L6883" s="63" t="s">
        <v>41</v>
      </c>
      <c r="M6883" s="63" t="s">
        <v>107</v>
      </c>
      <c r="N6883" s="63" t="s">
        <v>308</v>
      </c>
      <c r="O6883" s="63" t="s">
        <v>167</v>
      </c>
      <c r="P6883" s="63" t="s">
        <v>46</v>
      </c>
      <c r="Q6883" s="63" t="s">
        <v>424</v>
      </c>
    </row>
    <row r="6884" spans="1:17">
      <c r="A6884" s="63" t="s">
        <v>354</v>
      </c>
      <c r="B6884" s="63" t="s">
        <v>15</v>
      </c>
      <c r="D6884" s="390">
        <v>45474</v>
      </c>
      <c r="E6884" s="63">
        <v>7</v>
      </c>
      <c r="F6884" s="63">
        <v>2024</v>
      </c>
      <c r="G6884" s="391">
        <v>0</v>
      </c>
      <c r="H6884" s="391">
        <v>8.3333333333333329E-2</v>
      </c>
      <c r="I6884" s="391">
        <v>0</v>
      </c>
      <c r="J6884" s="391">
        <v>0</v>
      </c>
      <c r="K6884" s="63" t="s">
        <v>354</v>
      </c>
      <c r="L6884" s="63" t="s">
        <v>41</v>
      </c>
      <c r="M6884" s="63" t="s">
        <v>107</v>
      </c>
      <c r="N6884" s="63" t="s">
        <v>308</v>
      </c>
      <c r="O6884" s="63" t="s">
        <v>167</v>
      </c>
      <c r="P6884" s="63" t="s">
        <v>46</v>
      </c>
      <c r="Q6884" s="63" t="s">
        <v>424</v>
      </c>
    </row>
    <row r="6885" spans="1:17">
      <c r="A6885" s="63" t="s">
        <v>354</v>
      </c>
      <c r="B6885" s="63" t="s">
        <v>15</v>
      </c>
      <c r="D6885" s="390">
        <v>45505</v>
      </c>
      <c r="E6885" s="63">
        <v>8</v>
      </c>
      <c r="F6885" s="63">
        <v>2024</v>
      </c>
      <c r="G6885" s="391">
        <v>0</v>
      </c>
      <c r="H6885" s="391">
        <v>8.3333333333333329E-2</v>
      </c>
      <c r="I6885" s="391">
        <v>0</v>
      </c>
      <c r="J6885" s="391">
        <v>0</v>
      </c>
      <c r="K6885" s="63" t="s">
        <v>354</v>
      </c>
      <c r="L6885" s="63" t="s">
        <v>41</v>
      </c>
      <c r="M6885" s="63" t="s">
        <v>107</v>
      </c>
      <c r="N6885" s="63" t="s">
        <v>308</v>
      </c>
      <c r="O6885" s="63" t="s">
        <v>167</v>
      </c>
      <c r="P6885" s="63" t="s">
        <v>46</v>
      </c>
      <c r="Q6885" s="63" t="s">
        <v>424</v>
      </c>
    </row>
    <row r="6886" spans="1:17">
      <c r="A6886" s="63" t="s">
        <v>354</v>
      </c>
      <c r="B6886" s="63" t="s">
        <v>15</v>
      </c>
      <c r="D6886" s="390">
        <v>45536</v>
      </c>
      <c r="E6886" s="63">
        <v>9</v>
      </c>
      <c r="F6886" s="63">
        <v>2024</v>
      </c>
      <c r="G6886" s="391">
        <v>0</v>
      </c>
      <c r="H6886" s="391">
        <v>8.3333333333333329E-2</v>
      </c>
      <c r="J6886" s="391">
        <v>0</v>
      </c>
      <c r="K6886" s="63" t="s">
        <v>354</v>
      </c>
      <c r="L6886" s="63" t="s">
        <v>41</v>
      </c>
      <c r="M6886" s="63" t="s">
        <v>107</v>
      </c>
      <c r="N6886" s="63" t="s">
        <v>308</v>
      </c>
      <c r="O6886" s="63" t="s">
        <v>167</v>
      </c>
      <c r="P6886" s="63" t="s">
        <v>46</v>
      </c>
      <c r="Q6886" s="63" t="s">
        <v>424</v>
      </c>
    </row>
    <row r="6887" spans="1:17">
      <c r="A6887" s="63" t="s">
        <v>354</v>
      </c>
      <c r="B6887" s="63" t="s">
        <v>15</v>
      </c>
      <c r="D6887" s="390">
        <v>45566</v>
      </c>
      <c r="E6887" s="63">
        <v>10</v>
      </c>
      <c r="F6887" s="63">
        <v>2024</v>
      </c>
      <c r="G6887" s="391">
        <v>0</v>
      </c>
      <c r="H6887" s="391">
        <v>9.9999999999999992E-2</v>
      </c>
      <c r="J6887" s="391">
        <v>0</v>
      </c>
      <c r="K6887" s="63" t="s">
        <v>354</v>
      </c>
      <c r="L6887" s="63" t="s">
        <v>41</v>
      </c>
      <c r="M6887" s="63" t="s">
        <v>107</v>
      </c>
      <c r="N6887" s="63" t="s">
        <v>308</v>
      </c>
      <c r="O6887" s="63" t="s">
        <v>167</v>
      </c>
      <c r="P6887" s="63" t="s">
        <v>46</v>
      </c>
      <c r="Q6887" s="63" t="s">
        <v>424</v>
      </c>
    </row>
    <row r="6888" spans="1:17">
      <c r="A6888" s="63" t="s">
        <v>354</v>
      </c>
      <c r="B6888" s="63" t="s">
        <v>15</v>
      </c>
      <c r="D6888" s="390">
        <v>45597</v>
      </c>
      <c r="E6888" s="63">
        <v>11</v>
      </c>
      <c r="F6888" s="63">
        <v>2024</v>
      </c>
      <c r="G6888" s="391">
        <v>0</v>
      </c>
      <c r="H6888" s="391">
        <v>9.9999999999999992E-2</v>
      </c>
      <c r="J6888" s="391">
        <v>0</v>
      </c>
      <c r="K6888" s="63" t="s">
        <v>354</v>
      </c>
      <c r="L6888" s="63" t="s">
        <v>41</v>
      </c>
      <c r="M6888" s="63" t="s">
        <v>107</v>
      </c>
      <c r="N6888" s="63" t="s">
        <v>308</v>
      </c>
      <c r="O6888" s="63" t="s">
        <v>167</v>
      </c>
      <c r="P6888" s="63" t="s">
        <v>46</v>
      </c>
      <c r="Q6888" s="63" t="s">
        <v>424</v>
      </c>
    </row>
    <row r="6889" spans="1:17">
      <c r="A6889" s="63" t="s">
        <v>354</v>
      </c>
      <c r="B6889" s="63" t="s">
        <v>15</v>
      </c>
      <c r="D6889" s="390">
        <v>45627</v>
      </c>
      <c r="E6889" s="63">
        <v>12</v>
      </c>
      <c r="F6889" s="63">
        <v>2024</v>
      </c>
      <c r="G6889" s="391">
        <v>0</v>
      </c>
      <c r="H6889" s="391">
        <v>9.9999999999999992E-2</v>
      </c>
      <c r="J6889" s="391">
        <v>0</v>
      </c>
      <c r="K6889" s="63" t="s">
        <v>354</v>
      </c>
      <c r="L6889" s="63" t="s">
        <v>41</v>
      </c>
      <c r="M6889" s="63" t="s">
        <v>107</v>
      </c>
      <c r="N6889" s="63" t="s">
        <v>308</v>
      </c>
      <c r="O6889" s="63" t="s">
        <v>167</v>
      </c>
      <c r="P6889" s="63" t="s">
        <v>46</v>
      </c>
      <c r="Q6889" s="63" t="s">
        <v>424</v>
      </c>
    </row>
    <row r="6890" spans="1:17">
      <c r="A6890" s="63" t="s">
        <v>354</v>
      </c>
      <c r="B6890" s="63" t="s">
        <v>16</v>
      </c>
      <c r="D6890" s="390">
        <v>45292</v>
      </c>
      <c r="E6890" s="63">
        <v>1</v>
      </c>
      <c r="F6890" s="63">
        <v>2024</v>
      </c>
      <c r="G6890" s="391">
        <v>0</v>
      </c>
      <c r="H6890" s="391">
        <v>3.4872367136281217E-2</v>
      </c>
      <c r="I6890" s="391">
        <v>0</v>
      </c>
      <c r="J6890" s="391">
        <v>0</v>
      </c>
      <c r="K6890" s="63" t="s">
        <v>354</v>
      </c>
      <c r="L6890" s="63" t="s">
        <v>41</v>
      </c>
      <c r="M6890" s="63" t="s">
        <v>107</v>
      </c>
      <c r="N6890" s="63" t="s">
        <v>308</v>
      </c>
      <c r="O6890" s="63" t="s">
        <v>167</v>
      </c>
      <c r="P6890" s="63" t="s">
        <v>46</v>
      </c>
      <c r="Q6890" s="63" t="s">
        <v>424</v>
      </c>
    </row>
    <row r="6891" spans="1:17">
      <c r="A6891" s="63" t="s">
        <v>354</v>
      </c>
      <c r="B6891" s="63" t="s">
        <v>16</v>
      </c>
      <c r="D6891" s="390">
        <v>45323</v>
      </c>
      <c r="E6891" s="63">
        <v>2</v>
      </c>
      <c r="F6891" s="63">
        <v>2024</v>
      </c>
      <c r="G6891" s="391">
        <v>0</v>
      </c>
      <c r="H6891" s="391">
        <v>8.2577765378713919E-2</v>
      </c>
      <c r="I6891" s="391">
        <v>0</v>
      </c>
      <c r="J6891" s="391">
        <v>0</v>
      </c>
      <c r="K6891" s="63" t="s">
        <v>354</v>
      </c>
      <c r="L6891" s="63" t="s">
        <v>41</v>
      </c>
      <c r="M6891" s="63" t="s">
        <v>107</v>
      </c>
      <c r="N6891" s="63" t="s">
        <v>308</v>
      </c>
      <c r="O6891" s="63" t="s">
        <v>167</v>
      </c>
      <c r="P6891" s="63" t="s">
        <v>46</v>
      </c>
      <c r="Q6891" s="63" t="s">
        <v>424</v>
      </c>
    </row>
    <row r="6892" spans="1:17">
      <c r="A6892" s="63" t="s">
        <v>354</v>
      </c>
      <c r="B6892" s="63" t="s">
        <v>16</v>
      </c>
      <c r="D6892" s="390">
        <v>45352</v>
      </c>
      <c r="E6892" s="63">
        <v>3</v>
      </c>
      <c r="F6892" s="63">
        <v>2024</v>
      </c>
      <c r="G6892" s="391">
        <v>0</v>
      </c>
      <c r="H6892" s="391">
        <v>8.2577765378713919E-2</v>
      </c>
      <c r="I6892" s="391">
        <v>0</v>
      </c>
      <c r="J6892" s="391">
        <v>0</v>
      </c>
      <c r="K6892" s="63" t="s">
        <v>354</v>
      </c>
      <c r="L6892" s="63" t="s">
        <v>41</v>
      </c>
      <c r="M6892" s="63" t="s">
        <v>107</v>
      </c>
      <c r="N6892" s="63" t="s">
        <v>308</v>
      </c>
      <c r="O6892" s="63" t="s">
        <v>167</v>
      </c>
      <c r="P6892" s="63" t="s">
        <v>46</v>
      </c>
      <c r="Q6892" s="63" t="s">
        <v>424</v>
      </c>
    </row>
    <row r="6893" spans="1:17">
      <c r="A6893" s="63" t="s">
        <v>354</v>
      </c>
      <c r="B6893" s="63" t="s">
        <v>16</v>
      </c>
      <c r="D6893" s="390">
        <v>45383</v>
      </c>
      <c r="E6893" s="63">
        <v>4</v>
      </c>
      <c r="F6893" s="63">
        <v>2024</v>
      </c>
      <c r="G6893" s="391">
        <v>0</v>
      </c>
      <c r="H6893" s="391">
        <v>8.3333333333333329E-2</v>
      </c>
      <c r="I6893" s="391">
        <v>0</v>
      </c>
      <c r="J6893" s="391">
        <v>0</v>
      </c>
      <c r="K6893" s="63" t="s">
        <v>354</v>
      </c>
      <c r="L6893" s="63" t="s">
        <v>41</v>
      </c>
      <c r="M6893" s="63" t="s">
        <v>107</v>
      </c>
      <c r="N6893" s="63" t="s">
        <v>308</v>
      </c>
      <c r="O6893" s="63" t="s">
        <v>167</v>
      </c>
      <c r="P6893" s="63" t="s">
        <v>46</v>
      </c>
      <c r="Q6893" s="63" t="s">
        <v>424</v>
      </c>
    </row>
    <row r="6894" spans="1:17">
      <c r="A6894" s="63" t="s">
        <v>354</v>
      </c>
      <c r="B6894" s="63" t="s">
        <v>16</v>
      </c>
      <c r="D6894" s="390">
        <v>45413</v>
      </c>
      <c r="E6894" s="63">
        <v>5</v>
      </c>
      <c r="F6894" s="63">
        <v>2024</v>
      </c>
      <c r="G6894" s="391">
        <v>0</v>
      </c>
      <c r="H6894" s="391">
        <v>8.3333333333333329E-2</v>
      </c>
      <c r="I6894" s="391">
        <v>0</v>
      </c>
      <c r="J6894" s="391">
        <v>0</v>
      </c>
      <c r="K6894" s="63" t="s">
        <v>354</v>
      </c>
      <c r="L6894" s="63" t="s">
        <v>41</v>
      </c>
      <c r="M6894" s="63" t="s">
        <v>107</v>
      </c>
      <c r="N6894" s="63" t="s">
        <v>308</v>
      </c>
      <c r="O6894" s="63" t="s">
        <v>167</v>
      </c>
      <c r="P6894" s="63" t="s">
        <v>46</v>
      </c>
      <c r="Q6894" s="63" t="s">
        <v>424</v>
      </c>
    </row>
    <row r="6895" spans="1:17">
      <c r="A6895" s="63" t="s">
        <v>354</v>
      </c>
      <c r="B6895" s="63" t="s">
        <v>16</v>
      </c>
      <c r="D6895" s="390">
        <v>45444</v>
      </c>
      <c r="E6895" s="63">
        <v>6</v>
      </c>
      <c r="F6895" s="63">
        <v>2024</v>
      </c>
      <c r="G6895" s="391">
        <v>0</v>
      </c>
      <c r="H6895" s="391">
        <v>8.3333333333333329E-2</v>
      </c>
      <c r="I6895" s="391">
        <v>0</v>
      </c>
      <c r="J6895" s="391">
        <v>0</v>
      </c>
      <c r="K6895" s="63" t="s">
        <v>354</v>
      </c>
      <c r="L6895" s="63" t="s">
        <v>41</v>
      </c>
      <c r="M6895" s="63" t="s">
        <v>107</v>
      </c>
      <c r="N6895" s="63" t="s">
        <v>308</v>
      </c>
      <c r="O6895" s="63" t="s">
        <v>167</v>
      </c>
      <c r="P6895" s="63" t="s">
        <v>46</v>
      </c>
      <c r="Q6895" s="63" t="s">
        <v>424</v>
      </c>
    </row>
    <row r="6896" spans="1:17">
      <c r="A6896" s="63" t="s">
        <v>354</v>
      </c>
      <c r="B6896" s="63" t="s">
        <v>16</v>
      </c>
      <c r="D6896" s="390">
        <v>45474</v>
      </c>
      <c r="E6896" s="63">
        <v>7</v>
      </c>
      <c r="F6896" s="63">
        <v>2024</v>
      </c>
      <c r="G6896" s="391">
        <v>0</v>
      </c>
      <c r="H6896" s="391">
        <v>8.3333333333333329E-2</v>
      </c>
      <c r="I6896" s="391">
        <v>0</v>
      </c>
      <c r="J6896" s="391">
        <v>0</v>
      </c>
      <c r="K6896" s="63" t="s">
        <v>354</v>
      </c>
      <c r="L6896" s="63" t="s">
        <v>41</v>
      </c>
      <c r="M6896" s="63" t="s">
        <v>107</v>
      </c>
      <c r="N6896" s="63" t="s">
        <v>308</v>
      </c>
      <c r="O6896" s="63" t="s">
        <v>167</v>
      </c>
      <c r="P6896" s="63" t="s">
        <v>46</v>
      </c>
      <c r="Q6896" s="63" t="s">
        <v>424</v>
      </c>
    </row>
    <row r="6897" spans="1:17">
      <c r="A6897" s="63" t="s">
        <v>354</v>
      </c>
      <c r="B6897" s="63" t="s">
        <v>16</v>
      </c>
      <c r="D6897" s="390">
        <v>45505</v>
      </c>
      <c r="E6897" s="63">
        <v>8</v>
      </c>
      <c r="F6897" s="63">
        <v>2024</v>
      </c>
      <c r="G6897" s="391">
        <v>0</v>
      </c>
      <c r="H6897" s="391">
        <v>8.3333333333333329E-2</v>
      </c>
      <c r="I6897" s="391">
        <v>0</v>
      </c>
      <c r="J6897" s="391">
        <v>0</v>
      </c>
      <c r="K6897" s="63" t="s">
        <v>354</v>
      </c>
      <c r="L6897" s="63" t="s">
        <v>41</v>
      </c>
      <c r="M6897" s="63" t="s">
        <v>107</v>
      </c>
      <c r="N6897" s="63" t="s">
        <v>308</v>
      </c>
      <c r="O6897" s="63" t="s">
        <v>167</v>
      </c>
      <c r="P6897" s="63" t="s">
        <v>46</v>
      </c>
      <c r="Q6897" s="63" t="s">
        <v>424</v>
      </c>
    </row>
    <row r="6898" spans="1:17">
      <c r="A6898" s="63" t="s">
        <v>354</v>
      </c>
      <c r="B6898" s="63" t="s">
        <v>16</v>
      </c>
      <c r="D6898" s="390">
        <v>45536</v>
      </c>
      <c r="E6898" s="63">
        <v>9</v>
      </c>
      <c r="F6898" s="63">
        <v>2024</v>
      </c>
      <c r="G6898" s="391">
        <v>0</v>
      </c>
      <c r="H6898" s="391">
        <v>8.3333333333333329E-2</v>
      </c>
      <c r="J6898" s="391">
        <v>0</v>
      </c>
      <c r="K6898" s="63" t="s">
        <v>354</v>
      </c>
      <c r="L6898" s="63" t="s">
        <v>41</v>
      </c>
      <c r="M6898" s="63" t="s">
        <v>107</v>
      </c>
      <c r="N6898" s="63" t="s">
        <v>308</v>
      </c>
      <c r="O6898" s="63" t="s">
        <v>167</v>
      </c>
      <c r="P6898" s="63" t="s">
        <v>46</v>
      </c>
      <c r="Q6898" s="63" t="s">
        <v>424</v>
      </c>
    </row>
    <row r="6899" spans="1:17">
      <c r="A6899" s="63" t="s">
        <v>354</v>
      </c>
      <c r="B6899" s="63" t="s">
        <v>16</v>
      </c>
      <c r="D6899" s="390">
        <v>45566</v>
      </c>
      <c r="E6899" s="63">
        <v>10</v>
      </c>
      <c r="F6899" s="63">
        <v>2024</v>
      </c>
      <c r="G6899" s="391">
        <v>0</v>
      </c>
      <c r="H6899" s="391">
        <v>9.9999999999999992E-2</v>
      </c>
      <c r="J6899" s="391">
        <v>0</v>
      </c>
      <c r="K6899" s="63" t="s">
        <v>354</v>
      </c>
      <c r="L6899" s="63" t="s">
        <v>41</v>
      </c>
      <c r="M6899" s="63" t="s">
        <v>107</v>
      </c>
      <c r="N6899" s="63" t="s">
        <v>308</v>
      </c>
      <c r="O6899" s="63" t="s">
        <v>167</v>
      </c>
      <c r="P6899" s="63" t="s">
        <v>46</v>
      </c>
      <c r="Q6899" s="63" t="s">
        <v>424</v>
      </c>
    </row>
    <row r="6900" spans="1:17">
      <c r="A6900" s="63" t="s">
        <v>354</v>
      </c>
      <c r="B6900" s="63" t="s">
        <v>16</v>
      </c>
      <c r="D6900" s="390">
        <v>45597</v>
      </c>
      <c r="E6900" s="63">
        <v>11</v>
      </c>
      <c r="F6900" s="63">
        <v>2024</v>
      </c>
      <c r="G6900" s="391">
        <v>0</v>
      </c>
      <c r="H6900" s="391">
        <v>9.9999999999999992E-2</v>
      </c>
      <c r="J6900" s="391">
        <v>0</v>
      </c>
      <c r="K6900" s="63" t="s">
        <v>354</v>
      </c>
      <c r="L6900" s="63" t="s">
        <v>41</v>
      </c>
      <c r="M6900" s="63" t="s">
        <v>107</v>
      </c>
      <c r="N6900" s="63" t="s">
        <v>308</v>
      </c>
      <c r="O6900" s="63" t="s">
        <v>167</v>
      </c>
      <c r="P6900" s="63" t="s">
        <v>46</v>
      </c>
      <c r="Q6900" s="63" t="s">
        <v>424</v>
      </c>
    </row>
    <row r="6901" spans="1:17">
      <c r="A6901" s="63" t="s">
        <v>354</v>
      </c>
      <c r="B6901" s="63" t="s">
        <v>16</v>
      </c>
      <c r="D6901" s="390">
        <v>45627</v>
      </c>
      <c r="E6901" s="63">
        <v>12</v>
      </c>
      <c r="F6901" s="63">
        <v>2024</v>
      </c>
      <c r="G6901" s="391">
        <v>0</v>
      </c>
      <c r="H6901" s="391">
        <v>9.9999999999999992E-2</v>
      </c>
      <c r="J6901" s="391">
        <v>0</v>
      </c>
      <c r="K6901" s="63" t="s">
        <v>354</v>
      </c>
      <c r="L6901" s="63" t="s">
        <v>41</v>
      </c>
      <c r="M6901" s="63" t="s">
        <v>107</v>
      </c>
      <c r="N6901" s="63" t="s">
        <v>308</v>
      </c>
      <c r="O6901" s="63" t="s">
        <v>167</v>
      </c>
      <c r="P6901" s="63" t="s">
        <v>46</v>
      </c>
      <c r="Q6901" s="63" t="s">
        <v>424</v>
      </c>
    </row>
    <row r="6902" spans="1:17">
      <c r="A6902" s="63" t="s">
        <v>354</v>
      </c>
      <c r="B6902" s="63" t="s">
        <v>17</v>
      </c>
      <c r="D6902" s="390">
        <v>45292</v>
      </c>
      <c r="E6902" s="63">
        <v>1</v>
      </c>
      <c r="F6902" s="63">
        <v>2024</v>
      </c>
      <c r="G6902" s="391">
        <v>0</v>
      </c>
      <c r="H6902" s="391">
        <v>3.4872367136281217E-2</v>
      </c>
      <c r="I6902" s="391">
        <v>0</v>
      </c>
      <c r="J6902" s="391">
        <v>0</v>
      </c>
      <c r="K6902" s="63" t="s">
        <v>354</v>
      </c>
      <c r="L6902" s="63" t="s">
        <v>41</v>
      </c>
      <c r="M6902" s="63" t="s">
        <v>107</v>
      </c>
      <c r="N6902" s="63" t="s">
        <v>308</v>
      </c>
      <c r="O6902" s="63" t="s">
        <v>167</v>
      </c>
      <c r="P6902" s="63" t="s">
        <v>46</v>
      </c>
      <c r="Q6902" s="63" t="s">
        <v>424</v>
      </c>
    </row>
    <row r="6903" spans="1:17">
      <c r="A6903" s="63" t="s">
        <v>354</v>
      </c>
      <c r="B6903" s="63" t="s">
        <v>17</v>
      </c>
      <c r="D6903" s="390">
        <v>45323</v>
      </c>
      <c r="E6903" s="63">
        <v>2</v>
      </c>
      <c r="F6903" s="63">
        <v>2024</v>
      </c>
      <c r="G6903" s="391">
        <v>0</v>
      </c>
      <c r="H6903" s="391">
        <v>8.2577765378713919E-2</v>
      </c>
      <c r="I6903" s="391">
        <v>0</v>
      </c>
      <c r="J6903" s="391">
        <v>0</v>
      </c>
      <c r="K6903" s="63" t="s">
        <v>354</v>
      </c>
      <c r="L6903" s="63" t="s">
        <v>41</v>
      </c>
      <c r="M6903" s="63" t="s">
        <v>107</v>
      </c>
      <c r="N6903" s="63" t="s">
        <v>308</v>
      </c>
      <c r="O6903" s="63" t="s">
        <v>167</v>
      </c>
      <c r="P6903" s="63" t="s">
        <v>46</v>
      </c>
      <c r="Q6903" s="63" t="s">
        <v>424</v>
      </c>
    </row>
    <row r="6904" spans="1:17">
      <c r="A6904" s="63" t="s">
        <v>354</v>
      </c>
      <c r="B6904" s="63" t="s">
        <v>17</v>
      </c>
      <c r="D6904" s="390">
        <v>45352</v>
      </c>
      <c r="E6904" s="63">
        <v>3</v>
      </c>
      <c r="F6904" s="63">
        <v>2024</v>
      </c>
      <c r="G6904" s="391">
        <v>0</v>
      </c>
      <c r="H6904" s="391">
        <v>8.2577765378713919E-2</v>
      </c>
      <c r="I6904" s="391">
        <v>0</v>
      </c>
      <c r="J6904" s="391">
        <v>0</v>
      </c>
      <c r="K6904" s="63" t="s">
        <v>354</v>
      </c>
      <c r="L6904" s="63" t="s">
        <v>41</v>
      </c>
      <c r="M6904" s="63" t="s">
        <v>107</v>
      </c>
      <c r="N6904" s="63" t="s">
        <v>308</v>
      </c>
      <c r="O6904" s="63" t="s">
        <v>167</v>
      </c>
      <c r="P6904" s="63" t="s">
        <v>46</v>
      </c>
      <c r="Q6904" s="63" t="s">
        <v>424</v>
      </c>
    </row>
    <row r="6905" spans="1:17">
      <c r="A6905" s="63" t="s">
        <v>354</v>
      </c>
      <c r="B6905" s="63" t="s">
        <v>17</v>
      </c>
      <c r="D6905" s="390">
        <v>45383</v>
      </c>
      <c r="E6905" s="63">
        <v>4</v>
      </c>
      <c r="F6905" s="63">
        <v>2024</v>
      </c>
      <c r="G6905" s="391">
        <v>0</v>
      </c>
      <c r="H6905" s="391">
        <v>8.3333333333333329E-2</v>
      </c>
      <c r="I6905" s="391">
        <v>0</v>
      </c>
      <c r="J6905" s="391">
        <v>0</v>
      </c>
      <c r="K6905" s="63" t="s">
        <v>354</v>
      </c>
      <c r="L6905" s="63" t="s">
        <v>41</v>
      </c>
      <c r="M6905" s="63" t="s">
        <v>107</v>
      </c>
      <c r="N6905" s="63" t="s">
        <v>308</v>
      </c>
      <c r="O6905" s="63" t="s">
        <v>167</v>
      </c>
      <c r="P6905" s="63" t="s">
        <v>46</v>
      </c>
      <c r="Q6905" s="63" t="s">
        <v>424</v>
      </c>
    </row>
    <row r="6906" spans="1:17">
      <c r="A6906" s="63" t="s">
        <v>354</v>
      </c>
      <c r="B6906" s="63" t="s">
        <v>17</v>
      </c>
      <c r="D6906" s="390">
        <v>45413</v>
      </c>
      <c r="E6906" s="63">
        <v>5</v>
      </c>
      <c r="F6906" s="63">
        <v>2024</v>
      </c>
      <c r="G6906" s="391">
        <v>0</v>
      </c>
      <c r="H6906" s="391">
        <v>8.3333333333333329E-2</v>
      </c>
      <c r="I6906" s="391">
        <v>0</v>
      </c>
      <c r="J6906" s="391">
        <v>0</v>
      </c>
      <c r="K6906" s="63" t="s">
        <v>354</v>
      </c>
      <c r="L6906" s="63" t="s">
        <v>41</v>
      </c>
      <c r="M6906" s="63" t="s">
        <v>107</v>
      </c>
      <c r="N6906" s="63" t="s">
        <v>308</v>
      </c>
      <c r="O6906" s="63" t="s">
        <v>167</v>
      </c>
      <c r="P6906" s="63" t="s">
        <v>46</v>
      </c>
      <c r="Q6906" s="63" t="s">
        <v>424</v>
      </c>
    </row>
    <row r="6907" spans="1:17">
      <c r="A6907" s="63" t="s">
        <v>354</v>
      </c>
      <c r="B6907" s="63" t="s">
        <v>17</v>
      </c>
      <c r="D6907" s="390">
        <v>45444</v>
      </c>
      <c r="E6907" s="63">
        <v>6</v>
      </c>
      <c r="F6907" s="63">
        <v>2024</v>
      </c>
      <c r="G6907" s="391">
        <v>0</v>
      </c>
      <c r="H6907" s="391">
        <v>8.3333333333333329E-2</v>
      </c>
      <c r="I6907" s="391">
        <v>0</v>
      </c>
      <c r="J6907" s="391">
        <v>0</v>
      </c>
      <c r="K6907" s="63" t="s">
        <v>354</v>
      </c>
      <c r="L6907" s="63" t="s">
        <v>41</v>
      </c>
      <c r="M6907" s="63" t="s">
        <v>107</v>
      </c>
      <c r="N6907" s="63" t="s">
        <v>308</v>
      </c>
      <c r="O6907" s="63" t="s">
        <v>167</v>
      </c>
      <c r="P6907" s="63" t="s">
        <v>46</v>
      </c>
      <c r="Q6907" s="63" t="s">
        <v>424</v>
      </c>
    </row>
    <row r="6908" spans="1:17">
      <c r="A6908" s="63" t="s">
        <v>354</v>
      </c>
      <c r="B6908" s="63" t="s">
        <v>17</v>
      </c>
      <c r="D6908" s="390">
        <v>45474</v>
      </c>
      <c r="E6908" s="63">
        <v>7</v>
      </c>
      <c r="F6908" s="63">
        <v>2024</v>
      </c>
      <c r="G6908" s="391">
        <v>0</v>
      </c>
      <c r="H6908" s="391">
        <v>8.3333333333333329E-2</v>
      </c>
      <c r="I6908" s="391">
        <v>0</v>
      </c>
      <c r="J6908" s="391">
        <v>0</v>
      </c>
      <c r="K6908" s="63" t="s">
        <v>354</v>
      </c>
      <c r="L6908" s="63" t="s">
        <v>41</v>
      </c>
      <c r="M6908" s="63" t="s">
        <v>107</v>
      </c>
      <c r="N6908" s="63" t="s">
        <v>308</v>
      </c>
      <c r="O6908" s="63" t="s">
        <v>167</v>
      </c>
      <c r="P6908" s="63" t="s">
        <v>46</v>
      </c>
      <c r="Q6908" s="63" t="s">
        <v>424</v>
      </c>
    </row>
    <row r="6909" spans="1:17">
      <c r="A6909" s="63" t="s">
        <v>354</v>
      </c>
      <c r="B6909" s="63" t="s">
        <v>17</v>
      </c>
      <c r="D6909" s="390">
        <v>45505</v>
      </c>
      <c r="E6909" s="63">
        <v>8</v>
      </c>
      <c r="F6909" s="63">
        <v>2024</v>
      </c>
      <c r="G6909" s="391">
        <v>0</v>
      </c>
      <c r="H6909" s="391">
        <v>8.3333333333333329E-2</v>
      </c>
      <c r="I6909" s="391">
        <v>0</v>
      </c>
      <c r="J6909" s="391">
        <v>0</v>
      </c>
      <c r="K6909" s="63" t="s">
        <v>354</v>
      </c>
      <c r="L6909" s="63" t="s">
        <v>41</v>
      </c>
      <c r="M6909" s="63" t="s">
        <v>107</v>
      </c>
      <c r="N6909" s="63" t="s">
        <v>308</v>
      </c>
      <c r="O6909" s="63" t="s">
        <v>167</v>
      </c>
      <c r="P6909" s="63" t="s">
        <v>46</v>
      </c>
      <c r="Q6909" s="63" t="s">
        <v>424</v>
      </c>
    </row>
    <row r="6910" spans="1:17">
      <c r="A6910" s="63" t="s">
        <v>354</v>
      </c>
      <c r="B6910" s="63" t="s">
        <v>17</v>
      </c>
      <c r="D6910" s="390">
        <v>45536</v>
      </c>
      <c r="E6910" s="63">
        <v>9</v>
      </c>
      <c r="F6910" s="63">
        <v>2024</v>
      </c>
      <c r="G6910" s="391">
        <v>0</v>
      </c>
      <c r="H6910" s="391">
        <v>8.3333333333333329E-2</v>
      </c>
      <c r="J6910" s="391">
        <v>0</v>
      </c>
      <c r="K6910" s="63" t="s">
        <v>354</v>
      </c>
      <c r="L6910" s="63" t="s">
        <v>41</v>
      </c>
      <c r="M6910" s="63" t="s">
        <v>107</v>
      </c>
      <c r="N6910" s="63" t="s">
        <v>308</v>
      </c>
      <c r="O6910" s="63" t="s">
        <v>167</v>
      </c>
      <c r="P6910" s="63" t="s">
        <v>46</v>
      </c>
      <c r="Q6910" s="63" t="s">
        <v>424</v>
      </c>
    </row>
    <row r="6911" spans="1:17">
      <c r="A6911" s="63" t="s">
        <v>354</v>
      </c>
      <c r="B6911" s="63" t="s">
        <v>17</v>
      </c>
      <c r="D6911" s="390">
        <v>45566</v>
      </c>
      <c r="E6911" s="63">
        <v>10</v>
      </c>
      <c r="F6911" s="63">
        <v>2024</v>
      </c>
      <c r="G6911" s="391">
        <v>0</v>
      </c>
      <c r="H6911" s="391">
        <v>9.9999999999999992E-2</v>
      </c>
      <c r="J6911" s="391">
        <v>0</v>
      </c>
      <c r="K6911" s="63" t="s">
        <v>354</v>
      </c>
      <c r="L6911" s="63" t="s">
        <v>41</v>
      </c>
      <c r="M6911" s="63" t="s">
        <v>107</v>
      </c>
      <c r="N6911" s="63" t="s">
        <v>308</v>
      </c>
      <c r="O6911" s="63" t="s">
        <v>167</v>
      </c>
      <c r="P6911" s="63" t="s">
        <v>46</v>
      </c>
      <c r="Q6911" s="63" t="s">
        <v>424</v>
      </c>
    </row>
    <row r="6912" spans="1:17">
      <c r="A6912" s="63" t="s">
        <v>354</v>
      </c>
      <c r="B6912" s="63" t="s">
        <v>17</v>
      </c>
      <c r="D6912" s="390">
        <v>45597</v>
      </c>
      <c r="E6912" s="63">
        <v>11</v>
      </c>
      <c r="F6912" s="63">
        <v>2024</v>
      </c>
      <c r="G6912" s="391">
        <v>0</v>
      </c>
      <c r="H6912" s="391">
        <v>9.9999999999999992E-2</v>
      </c>
      <c r="J6912" s="391">
        <v>0</v>
      </c>
      <c r="K6912" s="63" t="s">
        <v>354</v>
      </c>
      <c r="L6912" s="63" t="s">
        <v>41</v>
      </c>
      <c r="M6912" s="63" t="s">
        <v>107</v>
      </c>
      <c r="N6912" s="63" t="s">
        <v>308</v>
      </c>
      <c r="O6912" s="63" t="s">
        <v>167</v>
      </c>
      <c r="P6912" s="63" t="s">
        <v>46</v>
      </c>
      <c r="Q6912" s="63" t="s">
        <v>424</v>
      </c>
    </row>
    <row r="6913" spans="1:17">
      <c r="A6913" s="63" t="s">
        <v>354</v>
      </c>
      <c r="B6913" s="63" t="s">
        <v>17</v>
      </c>
      <c r="D6913" s="390">
        <v>45627</v>
      </c>
      <c r="E6913" s="63">
        <v>12</v>
      </c>
      <c r="F6913" s="63">
        <v>2024</v>
      </c>
      <c r="G6913" s="391">
        <v>0</v>
      </c>
      <c r="H6913" s="391">
        <v>9.9999999999999992E-2</v>
      </c>
      <c r="J6913" s="391">
        <v>0</v>
      </c>
      <c r="K6913" s="63" t="s">
        <v>354</v>
      </c>
      <c r="L6913" s="63" t="s">
        <v>41</v>
      </c>
      <c r="M6913" s="63" t="s">
        <v>107</v>
      </c>
      <c r="N6913" s="63" t="s">
        <v>308</v>
      </c>
      <c r="O6913" s="63" t="s">
        <v>167</v>
      </c>
      <c r="P6913" s="63" t="s">
        <v>46</v>
      </c>
      <c r="Q6913" s="63" t="s">
        <v>424</v>
      </c>
    </row>
    <row r="6914" spans="1:17">
      <c r="A6914" s="63" t="s">
        <v>354</v>
      </c>
      <c r="B6914" s="63" t="s">
        <v>132</v>
      </c>
      <c r="D6914" s="390">
        <v>45292</v>
      </c>
      <c r="E6914" s="63">
        <v>1</v>
      </c>
      <c r="F6914" s="63">
        <v>2024</v>
      </c>
      <c r="G6914" s="391">
        <v>0</v>
      </c>
      <c r="H6914" s="391">
        <v>3.4872367136281217E-2</v>
      </c>
      <c r="I6914" s="391">
        <v>0</v>
      </c>
      <c r="J6914" s="391">
        <v>0</v>
      </c>
      <c r="K6914" s="63" t="s">
        <v>354</v>
      </c>
      <c r="L6914" s="63" t="s">
        <v>41</v>
      </c>
      <c r="M6914" s="63" t="s">
        <v>107</v>
      </c>
      <c r="N6914" s="63" t="s">
        <v>308</v>
      </c>
      <c r="O6914" s="63" t="s">
        <v>167</v>
      </c>
      <c r="P6914" s="63" t="s">
        <v>46</v>
      </c>
      <c r="Q6914" s="63" t="s">
        <v>424</v>
      </c>
    </row>
    <row r="6915" spans="1:17">
      <c r="A6915" s="63" t="s">
        <v>354</v>
      </c>
      <c r="B6915" s="63" t="s">
        <v>132</v>
      </c>
      <c r="D6915" s="390">
        <v>45323</v>
      </c>
      <c r="E6915" s="63">
        <v>2</v>
      </c>
      <c r="F6915" s="63">
        <v>2024</v>
      </c>
      <c r="G6915" s="391">
        <v>0</v>
      </c>
      <c r="H6915" s="391">
        <v>8.2577765378713919E-2</v>
      </c>
      <c r="I6915" s="391">
        <v>0</v>
      </c>
      <c r="J6915" s="391">
        <v>0</v>
      </c>
      <c r="K6915" s="63" t="s">
        <v>354</v>
      </c>
      <c r="L6915" s="63" t="s">
        <v>41</v>
      </c>
      <c r="M6915" s="63" t="s">
        <v>107</v>
      </c>
      <c r="N6915" s="63" t="s">
        <v>308</v>
      </c>
      <c r="O6915" s="63" t="s">
        <v>167</v>
      </c>
      <c r="P6915" s="63" t="s">
        <v>46</v>
      </c>
      <c r="Q6915" s="63" t="s">
        <v>424</v>
      </c>
    </row>
    <row r="6916" spans="1:17">
      <c r="A6916" s="63" t="s">
        <v>354</v>
      </c>
      <c r="B6916" s="63" t="s">
        <v>132</v>
      </c>
      <c r="D6916" s="390">
        <v>45352</v>
      </c>
      <c r="E6916" s="63">
        <v>3</v>
      </c>
      <c r="F6916" s="63">
        <v>2024</v>
      </c>
      <c r="G6916" s="391">
        <v>0</v>
      </c>
      <c r="H6916" s="391">
        <v>8.2577765378713919E-2</v>
      </c>
      <c r="I6916" s="391">
        <v>0</v>
      </c>
      <c r="J6916" s="391">
        <v>0</v>
      </c>
      <c r="K6916" s="63" t="s">
        <v>354</v>
      </c>
      <c r="L6916" s="63" t="s">
        <v>41</v>
      </c>
      <c r="M6916" s="63" t="s">
        <v>107</v>
      </c>
      <c r="N6916" s="63" t="s">
        <v>308</v>
      </c>
      <c r="O6916" s="63" t="s">
        <v>167</v>
      </c>
      <c r="P6916" s="63" t="s">
        <v>46</v>
      </c>
      <c r="Q6916" s="63" t="s">
        <v>424</v>
      </c>
    </row>
    <row r="6917" spans="1:17">
      <c r="A6917" s="63" t="s">
        <v>354</v>
      </c>
      <c r="B6917" s="63" t="s">
        <v>132</v>
      </c>
      <c r="D6917" s="390">
        <v>45383</v>
      </c>
      <c r="E6917" s="63">
        <v>4</v>
      </c>
      <c r="F6917" s="63">
        <v>2024</v>
      </c>
      <c r="G6917" s="391">
        <v>0</v>
      </c>
      <c r="H6917" s="391">
        <v>8.3333333333333329E-2</v>
      </c>
      <c r="I6917" s="391">
        <v>0</v>
      </c>
      <c r="J6917" s="391">
        <v>0</v>
      </c>
      <c r="K6917" s="63" t="s">
        <v>354</v>
      </c>
      <c r="L6917" s="63" t="s">
        <v>41</v>
      </c>
      <c r="M6917" s="63" t="s">
        <v>107</v>
      </c>
      <c r="N6917" s="63" t="s">
        <v>308</v>
      </c>
      <c r="O6917" s="63" t="s">
        <v>167</v>
      </c>
      <c r="P6917" s="63" t="s">
        <v>46</v>
      </c>
      <c r="Q6917" s="63" t="s">
        <v>424</v>
      </c>
    </row>
    <row r="6918" spans="1:17">
      <c r="A6918" s="63" t="s">
        <v>354</v>
      </c>
      <c r="B6918" s="63" t="s">
        <v>132</v>
      </c>
      <c r="D6918" s="390">
        <v>45413</v>
      </c>
      <c r="E6918" s="63">
        <v>5</v>
      </c>
      <c r="F6918" s="63">
        <v>2024</v>
      </c>
      <c r="G6918" s="391">
        <v>0</v>
      </c>
      <c r="H6918" s="391">
        <v>8.3333333333333329E-2</v>
      </c>
      <c r="I6918" s="391">
        <v>0</v>
      </c>
      <c r="J6918" s="391">
        <v>0</v>
      </c>
      <c r="K6918" s="63" t="s">
        <v>354</v>
      </c>
      <c r="L6918" s="63" t="s">
        <v>41</v>
      </c>
      <c r="M6918" s="63" t="s">
        <v>107</v>
      </c>
      <c r="N6918" s="63" t="s">
        <v>308</v>
      </c>
      <c r="O6918" s="63" t="s">
        <v>167</v>
      </c>
      <c r="P6918" s="63" t="s">
        <v>46</v>
      </c>
      <c r="Q6918" s="63" t="s">
        <v>424</v>
      </c>
    </row>
    <row r="6919" spans="1:17">
      <c r="A6919" s="63" t="s">
        <v>354</v>
      </c>
      <c r="B6919" s="63" t="s">
        <v>132</v>
      </c>
      <c r="D6919" s="390">
        <v>45444</v>
      </c>
      <c r="E6919" s="63">
        <v>6</v>
      </c>
      <c r="F6919" s="63">
        <v>2024</v>
      </c>
      <c r="G6919" s="391">
        <v>0</v>
      </c>
      <c r="H6919" s="391">
        <v>8.3333333333333329E-2</v>
      </c>
      <c r="I6919" s="391">
        <v>0</v>
      </c>
      <c r="J6919" s="391">
        <v>0</v>
      </c>
      <c r="K6919" s="63" t="s">
        <v>354</v>
      </c>
      <c r="L6919" s="63" t="s">
        <v>41</v>
      </c>
      <c r="M6919" s="63" t="s">
        <v>107</v>
      </c>
      <c r="N6919" s="63" t="s">
        <v>308</v>
      </c>
      <c r="O6919" s="63" t="s">
        <v>167</v>
      </c>
      <c r="P6919" s="63" t="s">
        <v>46</v>
      </c>
      <c r="Q6919" s="63" t="s">
        <v>424</v>
      </c>
    </row>
    <row r="6920" spans="1:17">
      <c r="A6920" s="63" t="s">
        <v>354</v>
      </c>
      <c r="B6920" s="63" t="s">
        <v>132</v>
      </c>
      <c r="D6920" s="390">
        <v>45474</v>
      </c>
      <c r="E6920" s="63">
        <v>7</v>
      </c>
      <c r="F6920" s="63">
        <v>2024</v>
      </c>
      <c r="G6920" s="391">
        <v>0</v>
      </c>
      <c r="H6920" s="391">
        <v>8.3333333333333329E-2</v>
      </c>
      <c r="I6920" s="391">
        <v>0</v>
      </c>
      <c r="J6920" s="391">
        <v>0</v>
      </c>
      <c r="K6920" s="63" t="s">
        <v>354</v>
      </c>
      <c r="L6920" s="63" t="s">
        <v>41</v>
      </c>
      <c r="M6920" s="63" t="s">
        <v>107</v>
      </c>
      <c r="N6920" s="63" t="s">
        <v>308</v>
      </c>
      <c r="O6920" s="63" t="s">
        <v>167</v>
      </c>
      <c r="P6920" s="63" t="s">
        <v>46</v>
      </c>
      <c r="Q6920" s="63" t="s">
        <v>424</v>
      </c>
    </row>
    <row r="6921" spans="1:17">
      <c r="A6921" s="63" t="s">
        <v>354</v>
      </c>
      <c r="B6921" s="63" t="s">
        <v>132</v>
      </c>
      <c r="D6921" s="390">
        <v>45505</v>
      </c>
      <c r="E6921" s="63">
        <v>8</v>
      </c>
      <c r="F6921" s="63">
        <v>2024</v>
      </c>
      <c r="G6921" s="391">
        <v>0</v>
      </c>
      <c r="H6921" s="391">
        <v>8.3333333333333329E-2</v>
      </c>
      <c r="I6921" s="391">
        <v>0</v>
      </c>
      <c r="J6921" s="391">
        <v>0</v>
      </c>
      <c r="K6921" s="63" t="s">
        <v>354</v>
      </c>
      <c r="L6921" s="63" t="s">
        <v>41</v>
      </c>
      <c r="M6921" s="63" t="s">
        <v>107</v>
      </c>
      <c r="N6921" s="63" t="s">
        <v>308</v>
      </c>
      <c r="O6921" s="63" t="s">
        <v>167</v>
      </c>
      <c r="P6921" s="63" t="s">
        <v>46</v>
      </c>
      <c r="Q6921" s="63" t="s">
        <v>424</v>
      </c>
    </row>
    <row r="6922" spans="1:17">
      <c r="A6922" s="63" t="s">
        <v>354</v>
      </c>
      <c r="B6922" s="63" t="s">
        <v>132</v>
      </c>
      <c r="D6922" s="390">
        <v>45536</v>
      </c>
      <c r="E6922" s="63">
        <v>9</v>
      </c>
      <c r="F6922" s="63">
        <v>2024</v>
      </c>
      <c r="G6922" s="391">
        <v>0</v>
      </c>
      <c r="H6922" s="391">
        <v>8.3333333333333329E-2</v>
      </c>
      <c r="J6922" s="391">
        <v>0</v>
      </c>
      <c r="K6922" s="63" t="s">
        <v>354</v>
      </c>
      <c r="L6922" s="63" t="s">
        <v>41</v>
      </c>
      <c r="M6922" s="63" t="s">
        <v>107</v>
      </c>
      <c r="N6922" s="63" t="s">
        <v>308</v>
      </c>
      <c r="O6922" s="63" t="s">
        <v>167</v>
      </c>
      <c r="P6922" s="63" t="s">
        <v>46</v>
      </c>
      <c r="Q6922" s="63" t="s">
        <v>424</v>
      </c>
    </row>
    <row r="6923" spans="1:17">
      <c r="A6923" s="63" t="s">
        <v>354</v>
      </c>
      <c r="B6923" s="63" t="s">
        <v>132</v>
      </c>
      <c r="D6923" s="390">
        <v>45566</v>
      </c>
      <c r="E6923" s="63">
        <v>10</v>
      </c>
      <c r="F6923" s="63">
        <v>2024</v>
      </c>
      <c r="G6923" s="391">
        <v>0</v>
      </c>
      <c r="H6923" s="391">
        <v>9.9999999999999992E-2</v>
      </c>
      <c r="J6923" s="391">
        <v>0</v>
      </c>
      <c r="K6923" s="63" t="s">
        <v>354</v>
      </c>
      <c r="L6923" s="63" t="s">
        <v>41</v>
      </c>
      <c r="M6923" s="63" t="s">
        <v>107</v>
      </c>
      <c r="N6923" s="63" t="s">
        <v>308</v>
      </c>
      <c r="O6923" s="63" t="s">
        <v>167</v>
      </c>
      <c r="P6923" s="63" t="s">
        <v>46</v>
      </c>
      <c r="Q6923" s="63" t="s">
        <v>424</v>
      </c>
    </row>
    <row r="6924" spans="1:17">
      <c r="A6924" s="63" t="s">
        <v>354</v>
      </c>
      <c r="B6924" s="63" t="s">
        <v>132</v>
      </c>
      <c r="D6924" s="390">
        <v>45597</v>
      </c>
      <c r="E6924" s="63">
        <v>11</v>
      </c>
      <c r="F6924" s="63">
        <v>2024</v>
      </c>
      <c r="G6924" s="391">
        <v>0</v>
      </c>
      <c r="H6924" s="391">
        <v>9.9999999999999992E-2</v>
      </c>
      <c r="J6924" s="391">
        <v>0</v>
      </c>
      <c r="K6924" s="63" t="s">
        <v>354</v>
      </c>
      <c r="L6924" s="63" t="s">
        <v>41</v>
      </c>
      <c r="M6924" s="63" t="s">
        <v>107</v>
      </c>
      <c r="N6924" s="63" t="s">
        <v>308</v>
      </c>
      <c r="O6924" s="63" t="s">
        <v>167</v>
      </c>
      <c r="P6924" s="63" t="s">
        <v>46</v>
      </c>
      <c r="Q6924" s="63" t="s">
        <v>424</v>
      </c>
    </row>
    <row r="6925" spans="1:17">
      <c r="A6925" s="63" t="s">
        <v>354</v>
      </c>
      <c r="B6925" s="63" t="s">
        <v>132</v>
      </c>
      <c r="D6925" s="390">
        <v>45627</v>
      </c>
      <c r="E6925" s="63">
        <v>12</v>
      </c>
      <c r="F6925" s="63">
        <v>2024</v>
      </c>
      <c r="G6925" s="391">
        <v>0</v>
      </c>
      <c r="H6925" s="391">
        <v>9.9999999999999992E-2</v>
      </c>
      <c r="J6925" s="391">
        <v>0</v>
      </c>
      <c r="K6925" s="63" t="s">
        <v>354</v>
      </c>
      <c r="L6925" s="63" t="s">
        <v>41</v>
      </c>
      <c r="M6925" s="63" t="s">
        <v>107</v>
      </c>
      <c r="N6925" s="63" t="s">
        <v>308</v>
      </c>
      <c r="O6925" s="63" t="s">
        <v>167</v>
      </c>
      <c r="P6925" s="63" t="s">
        <v>46</v>
      </c>
      <c r="Q6925" s="63" t="s">
        <v>424</v>
      </c>
    </row>
    <row r="6926" spans="1:17">
      <c r="A6926" s="63" t="s">
        <v>354</v>
      </c>
      <c r="B6926" s="63" t="s">
        <v>13</v>
      </c>
      <c r="D6926" s="390">
        <v>45292</v>
      </c>
      <c r="E6926" s="63">
        <v>1</v>
      </c>
      <c r="F6926" s="63">
        <v>2024</v>
      </c>
      <c r="G6926" s="391">
        <v>0</v>
      </c>
      <c r="H6926" s="391">
        <v>3.4872367136281217E-2</v>
      </c>
      <c r="I6926" s="391">
        <v>0</v>
      </c>
      <c r="J6926" s="391">
        <v>0</v>
      </c>
      <c r="K6926" s="63" t="s">
        <v>354</v>
      </c>
      <c r="L6926" s="63" t="s">
        <v>41</v>
      </c>
      <c r="M6926" s="63" t="s">
        <v>107</v>
      </c>
      <c r="N6926" s="63" t="s">
        <v>308</v>
      </c>
      <c r="O6926" s="63" t="s">
        <v>167</v>
      </c>
      <c r="P6926" s="63" t="s">
        <v>46</v>
      </c>
      <c r="Q6926" s="63" t="s">
        <v>424</v>
      </c>
    </row>
    <row r="6927" spans="1:17">
      <c r="A6927" s="63" t="s">
        <v>354</v>
      </c>
      <c r="B6927" s="63" t="s">
        <v>13</v>
      </c>
      <c r="D6927" s="390">
        <v>45323</v>
      </c>
      <c r="E6927" s="63">
        <v>2</v>
      </c>
      <c r="F6927" s="63">
        <v>2024</v>
      </c>
      <c r="G6927" s="391">
        <v>0</v>
      </c>
      <c r="H6927" s="391">
        <v>8.2577765378713919E-2</v>
      </c>
      <c r="I6927" s="391">
        <v>0</v>
      </c>
      <c r="J6927" s="391">
        <v>0</v>
      </c>
      <c r="K6927" s="63" t="s">
        <v>354</v>
      </c>
      <c r="L6927" s="63" t="s">
        <v>41</v>
      </c>
      <c r="M6927" s="63" t="s">
        <v>107</v>
      </c>
      <c r="N6927" s="63" t="s">
        <v>308</v>
      </c>
      <c r="O6927" s="63" t="s">
        <v>167</v>
      </c>
      <c r="P6927" s="63" t="s">
        <v>46</v>
      </c>
      <c r="Q6927" s="63" t="s">
        <v>424</v>
      </c>
    </row>
    <row r="6928" spans="1:17">
      <c r="A6928" s="63" t="s">
        <v>354</v>
      </c>
      <c r="B6928" s="63" t="s">
        <v>13</v>
      </c>
      <c r="D6928" s="390">
        <v>45352</v>
      </c>
      <c r="E6928" s="63">
        <v>3</v>
      </c>
      <c r="F6928" s="63">
        <v>2024</v>
      </c>
      <c r="G6928" s="391">
        <v>0</v>
      </c>
      <c r="H6928" s="391">
        <v>8.2577765378713919E-2</v>
      </c>
      <c r="I6928" s="391">
        <v>0</v>
      </c>
      <c r="J6928" s="391">
        <v>0</v>
      </c>
      <c r="K6928" s="63" t="s">
        <v>354</v>
      </c>
      <c r="L6928" s="63" t="s">
        <v>41</v>
      </c>
      <c r="M6928" s="63" t="s">
        <v>107</v>
      </c>
      <c r="N6928" s="63" t="s">
        <v>308</v>
      </c>
      <c r="O6928" s="63" t="s">
        <v>167</v>
      </c>
      <c r="P6928" s="63" t="s">
        <v>46</v>
      </c>
      <c r="Q6928" s="63" t="s">
        <v>424</v>
      </c>
    </row>
    <row r="6929" spans="1:17">
      <c r="A6929" s="63" t="s">
        <v>354</v>
      </c>
      <c r="B6929" s="63" t="s">
        <v>13</v>
      </c>
      <c r="D6929" s="390">
        <v>45383</v>
      </c>
      <c r="E6929" s="63">
        <v>4</v>
      </c>
      <c r="F6929" s="63">
        <v>2024</v>
      </c>
      <c r="G6929" s="391">
        <v>0</v>
      </c>
      <c r="H6929" s="391">
        <v>8.3333333333333329E-2</v>
      </c>
      <c r="I6929" s="391">
        <v>0</v>
      </c>
      <c r="J6929" s="391">
        <v>0</v>
      </c>
      <c r="K6929" s="63" t="s">
        <v>354</v>
      </c>
      <c r="L6929" s="63" t="s">
        <v>41</v>
      </c>
      <c r="M6929" s="63" t="s">
        <v>107</v>
      </c>
      <c r="N6929" s="63" t="s">
        <v>308</v>
      </c>
      <c r="O6929" s="63" t="s">
        <v>167</v>
      </c>
      <c r="P6929" s="63" t="s">
        <v>46</v>
      </c>
      <c r="Q6929" s="63" t="s">
        <v>424</v>
      </c>
    </row>
    <row r="6930" spans="1:17">
      <c r="A6930" s="63" t="s">
        <v>354</v>
      </c>
      <c r="B6930" s="63" t="s">
        <v>13</v>
      </c>
      <c r="D6930" s="390">
        <v>45413</v>
      </c>
      <c r="E6930" s="63">
        <v>5</v>
      </c>
      <c r="F6930" s="63">
        <v>2024</v>
      </c>
      <c r="G6930" s="391">
        <v>0</v>
      </c>
      <c r="H6930" s="391">
        <v>8.3333333333333329E-2</v>
      </c>
      <c r="I6930" s="391">
        <v>0</v>
      </c>
      <c r="J6930" s="391">
        <v>0</v>
      </c>
      <c r="K6930" s="63" t="s">
        <v>354</v>
      </c>
      <c r="L6930" s="63" t="s">
        <v>41</v>
      </c>
      <c r="M6930" s="63" t="s">
        <v>107</v>
      </c>
      <c r="N6930" s="63" t="s">
        <v>308</v>
      </c>
      <c r="O6930" s="63" t="s">
        <v>167</v>
      </c>
      <c r="P6930" s="63" t="s">
        <v>46</v>
      </c>
      <c r="Q6930" s="63" t="s">
        <v>424</v>
      </c>
    </row>
    <row r="6931" spans="1:17">
      <c r="A6931" s="63" t="s">
        <v>354</v>
      </c>
      <c r="B6931" s="63" t="s">
        <v>13</v>
      </c>
      <c r="D6931" s="390">
        <v>45444</v>
      </c>
      <c r="E6931" s="63">
        <v>6</v>
      </c>
      <c r="F6931" s="63">
        <v>2024</v>
      </c>
      <c r="G6931" s="391">
        <v>0</v>
      </c>
      <c r="H6931" s="391">
        <v>8.3333333333333329E-2</v>
      </c>
      <c r="I6931" s="391">
        <v>0</v>
      </c>
      <c r="J6931" s="391">
        <v>0</v>
      </c>
      <c r="K6931" s="63" t="s">
        <v>354</v>
      </c>
      <c r="L6931" s="63" t="s">
        <v>41</v>
      </c>
      <c r="M6931" s="63" t="s">
        <v>107</v>
      </c>
      <c r="N6931" s="63" t="s">
        <v>308</v>
      </c>
      <c r="O6931" s="63" t="s">
        <v>167</v>
      </c>
      <c r="P6931" s="63" t="s">
        <v>46</v>
      </c>
      <c r="Q6931" s="63" t="s">
        <v>424</v>
      </c>
    </row>
    <row r="6932" spans="1:17">
      <c r="A6932" s="63" t="s">
        <v>354</v>
      </c>
      <c r="B6932" s="63" t="s">
        <v>13</v>
      </c>
      <c r="D6932" s="390">
        <v>45474</v>
      </c>
      <c r="E6932" s="63">
        <v>7</v>
      </c>
      <c r="F6932" s="63">
        <v>2024</v>
      </c>
      <c r="G6932" s="391">
        <v>0</v>
      </c>
      <c r="H6932" s="391">
        <v>8.3333333333333329E-2</v>
      </c>
      <c r="I6932" s="391">
        <v>0</v>
      </c>
      <c r="J6932" s="391">
        <v>0</v>
      </c>
      <c r="K6932" s="63" t="s">
        <v>354</v>
      </c>
      <c r="L6932" s="63" t="s">
        <v>41</v>
      </c>
      <c r="M6932" s="63" t="s">
        <v>107</v>
      </c>
      <c r="N6932" s="63" t="s">
        <v>308</v>
      </c>
      <c r="O6932" s="63" t="s">
        <v>167</v>
      </c>
      <c r="P6932" s="63" t="s">
        <v>46</v>
      </c>
      <c r="Q6932" s="63" t="s">
        <v>424</v>
      </c>
    </row>
    <row r="6933" spans="1:17">
      <c r="A6933" s="63" t="s">
        <v>354</v>
      </c>
      <c r="B6933" s="63" t="s">
        <v>13</v>
      </c>
      <c r="D6933" s="390">
        <v>45505</v>
      </c>
      <c r="E6933" s="63">
        <v>8</v>
      </c>
      <c r="F6933" s="63">
        <v>2024</v>
      </c>
      <c r="G6933" s="391">
        <v>0</v>
      </c>
      <c r="H6933" s="391">
        <v>8.3333333333333329E-2</v>
      </c>
      <c r="I6933" s="391">
        <v>0</v>
      </c>
      <c r="J6933" s="391">
        <v>0</v>
      </c>
      <c r="K6933" s="63" t="s">
        <v>354</v>
      </c>
      <c r="L6933" s="63" t="s">
        <v>41</v>
      </c>
      <c r="M6933" s="63" t="s">
        <v>107</v>
      </c>
      <c r="N6933" s="63" t="s">
        <v>308</v>
      </c>
      <c r="O6933" s="63" t="s">
        <v>167</v>
      </c>
      <c r="P6933" s="63" t="s">
        <v>46</v>
      </c>
      <c r="Q6933" s="63" t="s">
        <v>424</v>
      </c>
    </row>
    <row r="6934" spans="1:17">
      <c r="A6934" s="63" t="s">
        <v>354</v>
      </c>
      <c r="B6934" s="63" t="s">
        <v>13</v>
      </c>
      <c r="D6934" s="390">
        <v>45536</v>
      </c>
      <c r="E6934" s="63">
        <v>9</v>
      </c>
      <c r="F6934" s="63">
        <v>2024</v>
      </c>
      <c r="G6934" s="391">
        <v>0</v>
      </c>
      <c r="H6934" s="391">
        <v>8.3333333333333329E-2</v>
      </c>
      <c r="J6934" s="391">
        <v>0</v>
      </c>
      <c r="K6934" s="63" t="s">
        <v>354</v>
      </c>
      <c r="L6934" s="63" t="s">
        <v>41</v>
      </c>
      <c r="M6934" s="63" t="s">
        <v>107</v>
      </c>
      <c r="N6934" s="63" t="s">
        <v>308</v>
      </c>
      <c r="O6934" s="63" t="s">
        <v>167</v>
      </c>
      <c r="P6934" s="63" t="s">
        <v>46</v>
      </c>
      <c r="Q6934" s="63" t="s">
        <v>424</v>
      </c>
    </row>
    <row r="6935" spans="1:17">
      <c r="A6935" s="63" t="s">
        <v>354</v>
      </c>
      <c r="B6935" s="63" t="s">
        <v>13</v>
      </c>
      <c r="D6935" s="390">
        <v>45566</v>
      </c>
      <c r="E6935" s="63">
        <v>10</v>
      </c>
      <c r="F6935" s="63">
        <v>2024</v>
      </c>
      <c r="G6935" s="391">
        <v>0</v>
      </c>
      <c r="H6935" s="391">
        <v>9.9999999999999992E-2</v>
      </c>
      <c r="J6935" s="391">
        <v>0</v>
      </c>
      <c r="K6935" s="63" t="s">
        <v>354</v>
      </c>
      <c r="L6935" s="63" t="s">
        <v>41</v>
      </c>
      <c r="M6935" s="63" t="s">
        <v>107</v>
      </c>
      <c r="N6935" s="63" t="s">
        <v>308</v>
      </c>
      <c r="O6935" s="63" t="s">
        <v>167</v>
      </c>
      <c r="P6935" s="63" t="s">
        <v>46</v>
      </c>
      <c r="Q6935" s="63" t="s">
        <v>424</v>
      </c>
    </row>
    <row r="6936" spans="1:17">
      <c r="A6936" s="63" t="s">
        <v>354</v>
      </c>
      <c r="B6936" s="63" t="s">
        <v>13</v>
      </c>
      <c r="D6936" s="390">
        <v>45597</v>
      </c>
      <c r="E6936" s="63">
        <v>11</v>
      </c>
      <c r="F6936" s="63">
        <v>2024</v>
      </c>
      <c r="G6936" s="391">
        <v>0</v>
      </c>
      <c r="H6936" s="391">
        <v>9.9999999999999992E-2</v>
      </c>
      <c r="J6936" s="391">
        <v>0</v>
      </c>
      <c r="K6936" s="63" t="s">
        <v>354</v>
      </c>
      <c r="L6936" s="63" t="s">
        <v>41</v>
      </c>
      <c r="M6936" s="63" t="s">
        <v>107</v>
      </c>
      <c r="N6936" s="63" t="s">
        <v>308</v>
      </c>
      <c r="O6936" s="63" t="s">
        <v>167</v>
      </c>
      <c r="P6936" s="63" t="s">
        <v>46</v>
      </c>
      <c r="Q6936" s="63" t="s">
        <v>424</v>
      </c>
    </row>
    <row r="6937" spans="1:17">
      <c r="A6937" s="63" t="s">
        <v>354</v>
      </c>
      <c r="B6937" s="63" t="s">
        <v>13</v>
      </c>
      <c r="D6937" s="390">
        <v>45627</v>
      </c>
      <c r="E6937" s="63">
        <v>12</v>
      </c>
      <c r="F6937" s="63">
        <v>2024</v>
      </c>
      <c r="G6937" s="391">
        <v>0</v>
      </c>
      <c r="H6937" s="391">
        <v>9.9999999999999992E-2</v>
      </c>
      <c r="J6937" s="391">
        <v>0</v>
      </c>
      <c r="K6937" s="63" t="s">
        <v>354</v>
      </c>
      <c r="L6937" s="63" t="s">
        <v>41</v>
      </c>
      <c r="M6937" s="63" t="s">
        <v>107</v>
      </c>
      <c r="N6937" s="63" t="s">
        <v>308</v>
      </c>
      <c r="O6937" s="63" t="s">
        <v>167</v>
      </c>
      <c r="P6937" s="63" t="s">
        <v>46</v>
      </c>
      <c r="Q6937" s="63" t="s">
        <v>424</v>
      </c>
    </row>
    <row r="6938" spans="1:17">
      <c r="A6938" s="63" t="s">
        <v>354</v>
      </c>
      <c r="B6938" s="63" t="s">
        <v>14</v>
      </c>
      <c r="D6938" s="390">
        <v>45292</v>
      </c>
      <c r="E6938" s="63">
        <v>1</v>
      </c>
      <c r="F6938" s="63">
        <v>2024</v>
      </c>
      <c r="G6938" s="391">
        <v>0</v>
      </c>
      <c r="H6938" s="391">
        <v>3.4872367136281217E-2</v>
      </c>
      <c r="I6938" s="391">
        <v>0</v>
      </c>
      <c r="J6938" s="391">
        <v>0</v>
      </c>
      <c r="K6938" s="63" t="s">
        <v>354</v>
      </c>
      <c r="L6938" s="63" t="s">
        <v>41</v>
      </c>
      <c r="M6938" s="63" t="s">
        <v>107</v>
      </c>
      <c r="N6938" s="63" t="s">
        <v>308</v>
      </c>
      <c r="O6938" s="63" t="s">
        <v>167</v>
      </c>
      <c r="P6938" s="63" t="s">
        <v>46</v>
      </c>
      <c r="Q6938" s="63" t="s">
        <v>424</v>
      </c>
    </row>
    <row r="6939" spans="1:17">
      <c r="A6939" s="63" t="s">
        <v>354</v>
      </c>
      <c r="B6939" s="63" t="s">
        <v>14</v>
      </c>
      <c r="D6939" s="390">
        <v>45323</v>
      </c>
      <c r="E6939" s="63">
        <v>2</v>
      </c>
      <c r="F6939" s="63">
        <v>2024</v>
      </c>
      <c r="G6939" s="391">
        <v>0</v>
      </c>
      <c r="H6939" s="391">
        <v>8.2577765378713919E-2</v>
      </c>
      <c r="I6939" s="391">
        <v>0</v>
      </c>
      <c r="J6939" s="391">
        <v>0</v>
      </c>
      <c r="K6939" s="63" t="s">
        <v>354</v>
      </c>
      <c r="L6939" s="63" t="s">
        <v>41</v>
      </c>
      <c r="M6939" s="63" t="s">
        <v>107</v>
      </c>
      <c r="N6939" s="63" t="s">
        <v>308</v>
      </c>
      <c r="O6939" s="63" t="s">
        <v>167</v>
      </c>
      <c r="P6939" s="63" t="s">
        <v>46</v>
      </c>
      <c r="Q6939" s="63" t="s">
        <v>424</v>
      </c>
    </row>
    <row r="6940" spans="1:17">
      <c r="A6940" s="63" t="s">
        <v>354</v>
      </c>
      <c r="B6940" s="63" t="s">
        <v>14</v>
      </c>
      <c r="D6940" s="390">
        <v>45352</v>
      </c>
      <c r="E6940" s="63">
        <v>3</v>
      </c>
      <c r="F6940" s="63">
        <v>2024</v>
      </c>
      <c r="G6940" s="391">
        <v>0</v>
      </c>
      <c r="H6940" s="391">
        <v>8.2577765378713919E-2</v>
      </c>
      <c r="I6940" s="391">
        <v>0</v>
      </c>
      <c r="J6940" s="391">
        <v>0</v>
      </c>
      <c r="K6940" s="63" t="s">
        <v>354</v>
      </c>
      <c r="L6940" s="63" t="s">
        <v>41</v>
      </c>
      <c r="M6940" s="63" t="s">
        <v>107</v>
      </c>
      <c r="N6940" s="63" t="s">
        <v>308</v>
      </c>
      <c r="O6940" s="63" t="s">
        <v>167</v>
      </c>
      <c r="P6940" s="63" t="s">
        <v>46</v>
      </c>
      <c r="Q6940" s="63" t="s">
        <v>424</v>
      </c>
    </row>
    <row r="6941" spans="1:17">
      <c r="A6941" s="63" t="s">
        <v>354</v>
      </c>
      <c r="B6941" s="63" t="s">
        <v>14</v>
      </c>
      <c r="D6941" s="390">
        <v>45383</v>
      </c>
      <c r="E6941" s="63">
        <v>4</v>
      </c>
      <c r="F6941" s="63">
        <v>2024</v>
      </c>
      <c r="G6941" s="391">
        <v>0</v>
      </c>
      <c r="H6941" s="391">
        <v>8.3333333333333329E-2</v>
      </c>
      <c r="I6941" s="391">
        <v>0</v>
      </c>
      <c r="J6941" s="391">
        <v>0</v>
      </c>
      <c r="K6941" s="63" t="s">
        <v>354</v>
      </c>
      <c r="L6941" s="63" t="s">
        <v>41</v>
      </c>
      <c r="M6941" s="63" t="s">
        <v>107</v>
      </c>
      <c r="N6941" s="63" t="s">
        <v>308</v>
      </c>
      <c r="O6941" s="63" t="s">
        <v>167</v>
      </c>
      <c r="P6941" s="63" t="s">
        <v>46</v>
      </c>
      <c r="Q6941" s="63" t="s">
        <v>424</v>
      </c>
    </row>
    <row r="6942" spans="1:17">
      <c r="A6942" s="63" t="s">
        <v>354</v>
      </c>
      <c r="B6942" s="63" t="s">
        <v>14</v>
      </c>
      <c r="D6942" s="390">
        <v>45413</v>
      </c>
      <c r="E6942" s="63">
        <v>5</v>
      </c>
      <c r="F6942" s="63">
        <v>2024</v>
      </c>
      <c r="G6942" s="391">
        <v>0</v>
      </c>
      <c r="H6942" s="391">
        <v>8.3333333333333329E-2</v>
      </c>
      <c r="I6942" s="391">
        <v>0</v>
      </c>
      <c r="J6942" s="391">
        <v>0</v>
      </c>
      <c r="K6942" s="63" t="s">
        <v>354</v>
      </c>
      <c r="L6942" s="63" t="s">
        <v>41</v>
      </c>
      <c r="M6942" s="63" t="s">
        <v>107</v>
      </c>
      <c r="N6942" s="63" t="s">
        <v>308</v>
      </c>
      <c r="O6942" s="63" t="s">
        <v>167</v>
      </c>
      <c r="P6942" s="63" t="s">
        <v>46</v>
      </c>
      <c r="Q6942" s="63" t="s">
        <v>424</v>
      </c>
    </row>
    <row r="6943" spans="1:17">
      <c r="A6943" s="63" t="s">
        <v>354</v>
      </c>
      <c r="B6943" s="63" t="s">
        <v>14</v>
      </c>
      <c r="D6943" s="390">
        <v>45444</v>
      </c>
      <c r="E6943" s="63">
        <v>6</v>
      </c>
      <c r="F6943" s="63">
        <v>2024</v>
      </c>
      <c r="G6943" s="391">
        <v>0</v>
      </c>
      <c r="H6943" s="391">
        <v>8.3333333333333329E-2</v>
      </c>
      <c r="I6943" s="391">
        <v>0</v>
      </c>
      <c r="J6943" s="391">
        <v>0</v>
      </c>
      <c r="K6943" s="63" t="s">
        <v>354</v>
      </c>
      <c r="L6943" s="63" t="s">
        <v>41</v>
      </c>
      <c r="M6943" s="63" t="s">
        <v>107</v>
      </c>
      <c r="N6943" s="63" t="s">
        <v>308</v>
      </c>
      <c r="O6943" s="63" t="s">
        <v>167</v>
      </c>
      <c r="P6943" s="63" t="s">
        <v>46</v>
      </c>
      <c r="Q6943" s="63" t="s">
        <v>424</v>
      </c>
    </row>
    <row r="6944" spans="1:17">
      <c r="A6944" s="63" t="s">
        <v>354</v>
      </c>
      <c r="B6944" s="63" t="s">
        <v>14</v>
      </c>
      <c r="D6944" s="390">
        <v>45474</v>
      </c>
      <c r="E6944" s="63">
        <v>7</v>
      </c>
      <c r="F6944" s="63">
        <v>2024</v>
      </c>
      <c r="G6944" s="391">
        <v>0</v>
      </c>
      <c r="H6944" s="391">
        <v>8.3333333333333329E-2</v>
      </c>
      <c r="I6944" s="391">
        <v>0</v>
      </c>
      <c r="J6944" s="391">
        <v>0</v>
      </c>
      <c r="K6944" s="63" t="s">
        <v>354</v>
      </c>
      <c r="L6944" s="63" t="s">
        <v>41</v>
      </c>
      <c r="M6944" s="63" t="s">
        <v>107</v>
      </c>
      <c r="N6944" s="63" t="s">
        <v>308</v>
      </c>
      <c r="O6944" s="63" t="s">
        <v>167</v>
      </c>
      <c r="P6944" s="63" t="s">
        <v>46</v>
      </c>
      <c r="Q6944" s="63" t="s">
        <v>424</v>
      </c>
    </row>
    <row r="6945" spans="1:17">
      <c r="A6945" s="63" t="s">
        <v>354</v>
      </c>
      <c r="B6945" s="63" t="s">
        <v>14</v>
      </c>
      <c r="D6945" s="390">
        <v>45505</v>
      </c>
      <c r="E6945" s="63">
        <v>8</v>
      </c>
      <c r="F6945" s="63">
        <v>2024</v>
      </c>
      <c r="G6945" s="391">
        <v>0</v>
      </c>
      <c r="H6945" s="391">
        <v>8.3333333333333329E-2</v>
      </c>
      <c r="I6945" s="391">
        <v>0</v>
      </c>
      <c r="J6945" s="391">
        <v>0</v>
      </c>
      <c r="K6945" s="63" t="s">
        <v>354</v>
      </c>
      <c r="L6945" s="63" t="s">
        <v>41</v>
      </c>
      <c r="M6945" s="63" t="s">
        <v>107</v>
      </c>
      <c r="N6945" s="63" t="s">
        <v>308</v>
      </c>
      <c r="O6945" s="63" t="s">
        <v>167</v>
      </c>
      <c r="P6945" s="63" t="s">
        <v>46</v>
      </c>
      <c r="Q6945" s="63" t="s">
        <v>424</v>
      </c>
    </row>
    <row r="6946" spans="1:17">
      <c r="A6946" s="63" t="s">
        <v>354</v>
      </c>
      <c r="B6946" s="63" t="s">
        <v>14</v>
      </c>
      <c r="D6946" s="390">
        <v>45536</v>
      </c>
      <c r="E6946" s="63">
        <v>9</v>
      </c>
      <c r="F6946" s="63">
        <v>2024</v>
      </c>
      <c r="G6946" s="391">
        <v>0</v>
      </c>
      <c r="H6946" s="391">
        <v>8.3333333333333329E-2</v>
      </c>
      <c r="J6946" s="391">
        <v>0</v>
      </c>
      <c r="K6946" s="63" t="s">
        <v>354</v>
      </c>
      <c r="L6946" s="63" t="s">
        <v>41</v>
      </c>
      <c r="M6946" s="63" t="s">
        <v>107</v>
      </c>
      <c r="N6946" s="63" t="s">
        <v>308</v>
      </c>
      <c r="O6946" s="63" t="s">
        <v>167</v>
      </c>
      <c r="P6946" s="63" t="s">
        <v>46</v>
      </c>
      <c r="Q6946" s="63" t="s">
        <v>424</v>
      </c>
    </row>
    <row r="6947" spans="1:17">
      <c r="A6947" s="63" t="s">
        <v>354</v>
      </c>
      <c r="B6947" s="63" t="s">
        <v>14</v>
      </c>
      <c r="D6947" s="390">
        <v>45566</v>
      </c>
      <c r="E6947" s="63">
        <v>10</v>
      </c>
      <c r="F6947" s="63">
        <v>2024</v>
      </c>
      <c r="G6947" s="391">
        <v>0</v>
      </c>
      <c r="H6947" s="391">
        <v>9.9999999999999992E-2</v>
      </c>
      <c r="J6947" s="391">
        <v>0</v>
      </c>
      <c r="K6947" s="63" t="s">
        <v>354</v>
      </c>
      <c r="L6947" s="63" t="s">
        <v>41</v>
      </c>
      <c r="M6947" s="63" t="s">
        <v>107</v>
      </c>
      <c r="N6947" s="63" t="s">
        <v>308</v>
      </c>
      <c r="O6947" s="63" t="s">
        <v>167</v>
      </c>
      <c r="P6947" s="63" t="s">
        <v>46</v>
      </c>
      <c r="Q6947" s="63" t="s">
        <v>424</v>
      </c>
    </row>
    <row r="6948" spans="1:17">
      <c r="A6948" s="63" t="s">
        <v>354</v>
      </c>
      <c r="B6948" s="63" t="s">
        <v>14</v>
      </c>
      <c r="D6948" s="390">
        <v>45597</v>
      </c>
      <c r="E6948" s="63">
        <v>11</v>
      </c>
      <c r="F6948" s="63">
        <v>2024</v>
      </c>
      <c r="G6948" s="391">
        <v>0</v>
      </c>
      <c r="H6948" s="391">
        <v>9.9999999999999992E-2</v>
      </c>
      <c r="J6948" s="391">
        <v>0</v>
      </c>
      <c r="K6948" s="63" t="s">
        <v>354</v>
      </c>
      <c r="L6948" s="63" t="s">
        <v>41</v>
      </c>
      <c r="M6948" s="63" t="s">
        <v>107</v>
      </c>
      <c r="N6948" s="63" t="s">
        <v>308</v>
      </c>
      <c r="O6948" s="63" t="s">
        <v>167</v>
      </c>
      <c r="P6948" s="63" t="s">
        <v>46</v>
      </c>
      <c r="Q6948" s="63" t="s">
        <v>424</v>
      </c>
    </row>
    <row r="6949" spans="1:17">
      <c r="A6949" s="63" t="s">
        <v>354</v>
      </c>
      <c r="B6949" s="63" t="s">
        <v>14</v>
      </c>
      <c r="D6949" s="390">
        <v>45627</v>
      </c>
      <c r="E6949" s="63">
        <v>12</v>
      </c>
      <c r="F6949" s="63">
        <v>2024</v>
      </c>
      <c r="G6949" s="391">
        <v>0</v>
      </c>
      <c r="H6949" s="391">
        <v>9.9999999999999992E-2</v>
      </c>
      <c r="J6949" s="391">
        <v>0</v>
      </c>
      <c r="K6949" s="63" t="s">
        <v>354</v>
      </c>
      <c r="L6949" s="63" t="s">
        <v>41</v>
      </c>
      <c r="M6949" s="63" t="s">
        <v>107</v>
      </c>
      <c r="N6949" s="63" t="s">
        <v>308</v>
      </c>
      <c r="O6949" s="63" t="s">
        <v>167</v>
      </c>
      <c r="P6949" s="63" t="s">
        <v>46</v>
      </c>
      <c r="Q6949" s="63" t="s">
        <v>424</v>
      </c>
    </row>
    <row r="6950" spans="1:17">
      <c r="A6950" s="63" t="s">
        <v>112</v>
      </c>
      <c r="B6950" s="63" t="s">
        <v>7</v>
      </c>
      <c r="D6950" s="390">
        <v>45292</v>
      </c>
      <c r="E6950" s="63">
        <v>1</v>
      </c>
      <c r="F6950" s="63">
        <v>2024</v>
      </c>
      <c r="G6950" s="391">
        <v>8.6170000000000009</v>
      </c>
      <c r="H6950" s="391">
        <v>3.4872367136281217E-2</v>
      </c>
      <c r="I6950" s="391">
        <v>0.30049518761333527</v>
      </c>
      <c r="J6950" s="391">
        <v>0</v>
      </c>
      <c r="K6950" s="63" t="s">
        <v>112</v>
      </c>
      <c r="L6950" s="63" t="s">
        <v>72</v>
      </c>
      <c r="M6950" s="63" t="s">
        <v>244</v>
      </c>
      <c r="N6950" s="63" t="s">
        <v>62</v>
      </c>
      <c r="O6950" s="63" t="s">
        <v>113</v>
      </c>
      <c r="P6950" s="63" t="s">
        <v>60</v>
      </c>
      <c r="Q6950" s="63" t="s">
        <v>193</v>
      </c>
    </row>
    <row r="6951" spans="1:17">
      <c r="A6951" s="63" t="s">
        <v>112</v>
      </c>
      <c r="B6951" s="63" t="s">
        <v>7</v>
      </c>
      <c r="D6951" s="390">
        <v>45323</v>
      </c>
      <c r="E6951" s="63">
        <v>2</v>
      </c>
      <c r="F6951" s="63">
        <v>2024</v>
      </c>
      <c r="G6951" s="391">
        <v>8.6170000000000009</v>
      </c>
      <c r="H6951" s="391">
        <v>8.2577765378713919E-2</v>
      </c>
      <c r="I6951" s="391">
        <v>0.71157260426837787</v>
      </c>
      <c r="J6951" s="391">
        <v>0</v>
      </c>
      <c r="K6951" s="63" t="s">
        <v>112</v>
      </c>
      <c r="L6951" s="63" t="s">
        <v>72</v>
      </c>
      <c r="M6951" s="63" t="s">
        <v>244</v>
      </c>
      <c r="N6951" s="63" t="s">
        <v>62</v>
      </c>
      <c r="O6951" s="63" t="s">
        <v>113</v>
      </c>
      <c r="P6951" s="63" t="s">
        <v>60</v>
      </c>
      <c r="Q6951" s="63" t="s">
        <v>193</v>
      </c>
    </row>
    <row r="6952" spans="1:17">
      <c r="A6952" s="63" t="s">
        <v>112</v>
      </c>
      <c r="B6952" s="63" t="s">
        <v>7</v>
      </c>
      <c r="D6952" s="390">
        <v>45352</v>
      </c>
      <c r="E6952" s="63">
        <v>3</v>
      </c>
      <c r="F6952" s="63">
        <v>2024</v>
      </c>
      <c r="G6952" s="391">
        <v>8.6170000000000009</v>
      </c>
      <c r="H6952" s="391">
        <v>8.2577765378713919E-2</v>
      </c>
      <c r="I6952" s="391">
        <v>0.71157260426837787</v>
      </c>
      <c r="J6952" s="391">
        <v>0</v>
      </c>
      <c r="K6952" s="63" t="s">
        <v>112</v>
      </c>
      <c r="L6952" s="63" t="s">
        <v>72</v>
      </c>
      <c r="M6952" s="63" t="s">
        <v>244</v>
      </c>
      <c r="N6952" s="63" t="s">
        <v>62</v>
      </c>
      <c r="O6952" s="63" t="s">
        <v>113</v>
      </c>
      <c r="P6952" s="63" t="s">
        <v>60</v>
      </c>
      <c r="Q6952" s="63" t="s">
        <v>193</v>
      </c>
    </row>
    <row r="6953" spans="1:17">
      <c r="A6953" s="63" t="s">
        <v>112</v>
      </c>
      <c r="B6953" s="63" t="s">
        <v>7</v>
      </c>
      <c r="D6953" s="390">
        <v>45383</v>
      </c>
      <c r="E6953" s="63">
        <v>4</v>
      </c>
      <c r="F6953" s="63">
        <v>2024</v>
      </c>
      <c r="G6953" s="391">
        <v>8.6170000000000009</v>
      </c>
      <c r="H6953" s="391">
        <v>8.3333333333333329E-2</v>
      </c>
      <c r="I6953" s="391">
        <v>0.71808333333333341</v>
      </c>
      <c r="J6953" s="391">
        <v>3.44</v>
      </c>
      <c r="K6953" s="63" t="s">
        <v>112</v>
      </c>
      <c r="L6953" s="63" t="s">
        <v>72</v>
      </c>
      <c r="M6953" s="63" t="s">
        <v>244</v>
      </c>
      <c r="N6953" s="63" t="s">
        <v>62</v>
      </c>
      <c r="O6953" s="63" t="s">
        <v>113</v>
      </c>
      <c r="P6953" s="63" t="s">
        <v>60</v>
      </c>
      <c r="Q6953" s="63" t="s">
        <v>193</v>
      </c>
    </row>
    <row r="6954" spans="1:17">
      <c r="A6954" s="63" t="s">
        <v>112</v>
      </c>
      <c r="B6954" s="63" t="s">
        <v>7</v>
      </c>
      <c r="D6954" s="390">
        <v>45413</v>
      </c>
      <c r="E6954" s="63">
        <v>5</v>
      </c>
      <c r="F6954" s="63">
        <v>2024</v>
      </c>
      <c r="G6954" s="391">
        <v>8.6170000000000009</v>
      </c>
      <c r="H6954" s="391">
        <v>8.3333333333333329E-2</v>
      </c>
      <c r="I6954" s="391">
        <v>0.71808333333333341</v>
      </c>
      <c r="J6954" s="391">
        <v>0</v>
      </c>
      <c r="K6954" s="63" t="s">
        <v>112</v>
      </c>
      <c r="L6954" s="63" t="s">
        <v>72</v>
      </c>
      <c r="M6954" s="63" t="s">
        <v>244</v>
      </c>
      <c r="N6954" s="63" t="s">
        <v>62</v>
      </c>
      <c r="O6954" s="63" t="s">
        <v>113</v>
      </c>
      <c r="P6954" s="63" t="s">
        <v>60</v>
      </c>
      <c r="Q6954" s="63" t="s">
        <v>193</v>
      </c>
    </row>
    <row r="6955" spans="1:17">
      <c r="A6955" s="63" t="s">
        <v>112</v>
      </c>
      <c r="B6955" s="63" t="s">
        <v>7</v>
      </c>
      <c r="D6955" s="390">
        <v>45444</v>
      </c>
      <c r="E6955" s="63">
        <v>6</v>
      </c>
      <c r="F6955" s="63">
        <v>2024</v>
      </c>
      <c r="G6955" s="391">
        <v>8.6170000000000009</v>
      </c>
      <c r="H6955" s="391">
        <v>8.3333333333333329E-2</v>
      </c>
      <c r="I6955" s="391">
        <v>0.71808333333333341</v>
      </c>
      <c r="J6955" s="391">
        <v>0</v>
      </c>
      <c r="K6955" s="63" t="s">
        <v>112</v>
      </c>
      <c r="L6955" s="63" t="s">
        <v>72</v>
      </c>
      <c r="M6955" s="63" t="s">
        <v>244</v>
      </c>
      <c r="N6955" s="63" t="s">
        <v>62</v>
      </c>
      <c r="O6955" s="63" t="s">
        <v>113</v>
      </c>
      <c r="P6955" s="63" t="s">
        <v>60</v>
      </c>
      <c r="Q6955" s="63" t="s">
        <v>193</v>
      </c>
    </row>
    <row r="6956" spans="1:17">
      <c r="A6956" s="63" t="s">
        <v>112</v>
      </c>
      <c r="B6956" s="63" t="s">
        <v>7</v>
      </c>
      <c r="D6956" s="390">
        <v>45474</v>
      </c>
      <c r="E6956" s="63">
        <v>7</v>
      </c>
      <c r="F6956" s="63">
        <v>2024</v>
      </c>
      <c r="G6956" s="391">
        <v>8.6170000000000009</v>
      </c>
      <c r="H6956" s="391">
        <v>8.3333333333333329E-2</v>
      </c>
      <c r="I6956" s="391">
        <v>0.71808333333333341</v>
      </c>
      <c r="J6956" s="391">
        <v>0</v>
      </c>
      <c r="K6956" s="63" t="s">
        <v>112</v>
      </c>
      <c r="L6956" s="63" t="s">
        <v>72</v>
      </c>
      <c r="M6956" s="63" t="s">
        <v>244</v>
      </c>
      <c r="N6956" s="63" t="s">
        <v>62</v>
      </c>
      <c r="O6956" s="63" t="s">
        <v>113</v>
      </c>
      <c r="P6956" s="63" t="s">
        <v>60</v>
      </c>
      <c r="Q6956" s="63" t="s">
        <v>193</v>
      </c>
    </row>
    <row r="6957" spans="1:17">
      <c r="A6957" s="63" t="s">
        <v>112</v>
      </c>
      <c r="B6957" s="63" t="s">
        <v>7</v>
      </c>
      <c r="D6957" s="390">
        <v>45505</v>
      </c>
      <c r="E6957" s="63">
        <v>8</v>
      </c>
      <c r="F6957" s="63">
        <v>2024</v>
      </c>
      <c r="G6957" s="391">
        <v>8.6170000000000009</v>
      </c>
      <c r="H6957" s="391">
        <v>8.3333333333333329E-2</v>
      </c>
      <c r="I6957" s="391">
        <v>0.71808333333333341</v>
      </c>
      <c r="J6957" s="391">
        <v>0</v>
      </c>
      <c r="K6957" s="63" t="s">
        <v>112</v>
      </c>
      <c r="L6957" s="63" t="s">
        <v>72</v>
      </c>
      <c r="M6957" s="63" t="s">
        <v>244</v>
      </c>
      <c r="N6957" s="63" t="s">
        <v>62</v>
      </c>
      <c r="O6957" s="63" t="s">
        <v>113</v>
      </c>
      <c r="P6957" s="63" t="s">
        <v>60</v>
      </c>
      <c r="Q6957" s="63" t="s">
        <v>193</v>
      </c>
    </row>
    <row r="6958" spans="1:17">
      <c r="A6958" s="63" t="s">
        <v>112</v>
      </c>
      <c r="B6958" s="63" t="s">
        <v>7</v>
      </c>
      <c r="D6958" s="390">
        <v>45536</v>
      </c>
      <c r="E6958" s="63">
        <v>9</v>
      </c>
      <c r="F6958" s="63">
        <v>2024</v>
      </c>
      <c r="G6958" s="391">
        <v>8.6170000000000009</v>
      </c>
      <c r="H6958" s="391">
        <v>8.3333333333333329E-2</v>
      </c>
      <c r="J6958" s="391">
        <v>0</v>
      </c>
      <c r="K6958" s="63" t="s">
        <v>112</v>
      </c>
      <c r="L6958" s="63" t="s">
        <v>72</v>
      </c>
      <c r="M6958" s="63" t="s">
        <v>244</v>
      </c>
      <c r="N6958" s="63" t="s">
        <v>62</v>
      </c>
      <c r="O6958" s="63" t="s">
        <v>113</v>
      </c>
      <c r="P6958" s="63" t="s">
        <v>60</v>
      </c>
      <c r="Q6958" s="63" t="s">
        <v>193</v>
      </c>
    </row>
    <row r="6959" spans="1:17">
      <c r="A6959" s="63" t="s">
        <v>112</v>
      </c>
      <c r="B6959" s="63" t="s">
        <v>7</v>
      </c>
      <c r="D6959" s="390">
        <v>45566</v>
      </c>
      <c r="E6959" s="63">
        <v>10</v>
      </c>
      <c r="F6959" s="63">
        <v>2024</v>
      </c>
      <c r="G6959" s="391">
        <v>8.6170000000000009</v>
      </c>
      <c r="H6959" s="391">
        <v>9.9999999999999992E-2</v>
      </c>
      <c r="J6959" s="391">
        <v>0</v>
      </c>
      <c r="K6959" s="63" t="s">
        <v>112</v>
      </c>
      <c r="L6959" s="63" t="s">
        <v>72</v>
      </c>
      <c r="M6959" s="63" t="s">
        <v>244</v>
      </c>
      <c r="N6959" s="63" t="s">
        <v>62</v>
      </c>
      <c r="O6959" s="63" t="s">
        <v>113</v>
      </c>
      <c r="P6959" s="63" t="s">
        <v>60</v>
      </c>
      <c r="Q6959" s="63" t="s">
        <v>193</v>
      </c>
    </row>
    <row r="6960" spans="1:17">
      <c r="A6960" s="63" t="s">
        <v>112</v>
      </c>
      <c r="B6960" s="63" t="s">
        <v>7</v>
      </c>
      <c r="D6960" s="390">
        <v>45597</v>
      </c>
      <c r="E6960" s="63">
        <v>11</v>
      </c>
      <c r="F6960" s="63">
        <v>2024</v>
      </c>
      <c r="G6960" s="391">
        <v>8.6170000000000009</v>
      </c>
      <c r="H6960" s="391">
        <v>9.9999999999999992E-2</v>
      </c>
      <c r="J6960" s="391">
        <v>0</v>
      </c>
      <c r="K6960" s="63" t="s">
        <v>112</v>
      </c>
      <c r="L6960" s="63" t="s">
        <v>72</v>
      </c>
      <c r="M6960" s="63" t="s">
        <v>244</v>
      </c>
      <c r="N6960" s="63" t="s">
        <v>62</v>
      </c>
      <c r="O6960" s="63" t="s">
        <v>113</v>
      </c>
      <c r="P6960" s="63" t="s">
        <v>60</v>
      </c>
      <c r="Q6960" s="63" t="s">
        <v>193</v>
      </c>
    </row>
    <row r="6961" spans="1:17">
      <c r="A6961" s="63" t="s">
        <v>112</v>
      </c>
      <c r="B6961" s="63" t="s">
        <v>7</v>
      </c>
      <c r="D6961" s="390">
        <v>45627</v>
      </c>
      <c r="E6961" s="63">
        <v>12</v>
      </c>
      <c r="F6961" s="63">
        <v>2024</v>
      </c>
      <c r="G6961" s="391">
        <v>8.6170000000000009</v>
      </c>
      <c r="H6961" s="391">
        <v>9.9999999999999992E-2</v>
      </c>
      <c r="J6961" s="391">
        <v>0</v>
      </c>
      <c r="K6961" s="63" t="s">
        <v>112</v>
      </c>
      <c r="L6961" s="63" t="s">
        <v>72</v>
      </c>
      <c r="M6961" s="63" t="s">
        <v>244</v>
      </c>
      <c r="N6961" s="63" t="s">
        <v>62</v>
      </c>
      <c r="O6961" s="63" t="s">
        <v>113</v>
      </c>
      <c r="P6961" s="63" t="s">
        <v>60</v>
      </c>
      <c r="Q6961" s="63" t="s">
        <v>193</v>
      </c>
    </row>
    <row r="6962" spans="1:17">
      <c r="A6962" s="63" t="s">
        <v>112</v>
      </c>
      <c r="B6962" s="63" t="s">
        <v>8</v>
      </c>
      <c r="D6962" s="390">
        <v>45292</v>
      </c>
      <c r="E6962" s="63">
        <v>1</v>
      </c>
      <c r="F6962" s="63">
        <v>2024</v>
      </c>
      <c r="G6962" s="391">
        <v>0</v>
      </c>
      <c r="H6962" s="391">
        <v>3.4872367136281217E-2</v>
      </c>
      <c r="I6962" s="391">
        <v>0</v>
      </c>
      <c r="J6962" s="391">
        <v>0</v>
      </c>
      <c r="K6962" s="63" t="s">
        <v>112</v>
      </c>
      <c r="L6962" s="63" t="s">
        <v>72</v>
      </c>
      <c r="M6962" s="63" t="s">
        <v>244</v>
      </c>
      <c r="N6962" s="63" t="s">
        <v>62</v>
      </c>
      <c r="O6962" s="63" t="s">
        <v>113</v>
      </c>
      <c r="P6962" s="63" t="s">
        <v>60</v>
      </c>
      <c r="Q6962" s="63" t="s">
        <v>193</v>
      </c>
    </row>
    <row r="6963" spans="1:17">
      <c r="A6963" s="63" t="s">
        <v>112</v>
      </c>
      <c r="B6963" s="63" t="s">
        <v>8</v>
      </c>
      <c r="D6963" s="390">
        <v>45323</v>
      </c>
      <c r="E6963" s="63">
        <v>2</v>
      </c>
      <c r="F6963" s="63">
        <v>2024</v>
      </c>
      <c r="G6963" s="391">
        <v>0</v>
      </c>
      <c r="H6963" s="391">
        <v>8.2577765378713919E-2</v>
      </c>
      <c r="I6963" s="391">
        <v>0</v>
      </c>
      <c r="J6963" s="391">
        <v>0</v>
      </c>
      <c r="K6963" s="63" t="s">
        <v>112</v>
      </c>
      <c r="L6963" s="63" t="s">
        <v>72</v>
      </c>
      <c r="M6963" s="63" t="s">
        <v>244</v>
      </c>
      <c r="N6963" s="63" t="s">
        <v>62</v>
      </c>
      <c r="O6963" s="63" t="s">
        <v>113</v>
      </c>
      <c r="P6963" s="63" t="s">
        <v>60</v>
      </c>
      <c r="Q6963" s="63" t="s">
        <v>193</v>
      </c>
    </row>
    <row r="6964" spans="1:17">
      <c r="A6964" s="63" t="s">
        <v>112</v>
      </c>
      <c r="B6964" s="63" t="s">
        <v>8</v>
      </c>
      <c r="D6964" s="390">
        <v>45352</v>
      </c>
      <c r="E6964" s="63">
        <v>3</v>
      </c>
      <c r="F6964" s="63">
        <v>2024</v>
      </c>
      <c r="G6964" s="391">
        <v>0</v>
      </c>
      <c r="H6964" s="391">
        <v>8.2577765378713919E-2</v>
      </c>
      <c r="I6964" s="391">
        <v>0</v>
      </c>
      <c r="J6964" s="391">
        <v>0</v>
      </c>
      <c r="K6964" s="63" t="s">
        <v>112</v>
      </c>
      <c r="L6964" s="63" t="s">
        <v>72</v>
      </c>
      <c r="M6964" s="63" t="s">
        <v>244</v>
      </c>
      <c r="N6964" s="63" t="s">
        <v>62</v>
      </c>
      <c r="O6964" s="63" t="s">
        <v>113</v>
      </c>
      <c r="P6964" s="63" t="s">
        <v>60</v>
      </c>
      <c r="Q6964" s="63" t="s">
        <v>193</v>
      </c>
    </row>
    <row r="6965" spans="1:17">
      <c r="A6965" s="63" t="s">
        <v>112</v>
      </c>
      <c r="B6965" s="63" t="s">
        <v>8</v>
      </c>
      <c r="D6965" s="390">
        <v>45383</v>
      </c>
      <c r="E6965" s="63">
        <v>4</v>
      </c>
      <c r="F6965" s="63">
        <v>2024</v>
      </c>
      <c r="G6965" s="391">
        <v>0</v>
      </c>
      <c r="H6965" s="391">
        <v>8.3333333333333329E-2</v>
      </c>
      <c r="I6965" s="391">
        <v>0</v>
      </c>
      <c r="J6965" s="391">
        <v>0</v>
      </c>
      <c r="K6965" s="63" t="s">
        <v>112</v>
      </c>
      <c r="L6965" s="63" t="s">
        <v>72</v>
      </c>
      <c r="M6965" s="63" t="s">
        <v>244</v>
      </c>
      <c r="N6965" s="63" t="s">
        <v>62</v>
      </c>
      <c r="O6965" s="63" t="s">
        <v>113</v>
      </c>
      <c r="P6965" s="63" t="s">
        <v>60</v>
      </c>
      <c r="Q6965" s="63" t="s">
        <v>193</v>
      </c>
    </row>
    <row r="6966" spans="1:17">
      <c r="A6966" s="63" t="s">
        <v>112</v>
      </c>
      <c r="B6966" s="63" t="s">
        <v>8</v>
      </c>
      <c r="D6966" s="390">
        <v>45413</v>
      </c>
      <c r="E6966" s="63">
        <v>5</v>
      </c>
      <c r="F6966" s="63">
        <v>2024</v>
      </c>
      <c r="G6966" s="391">
        <v>0</v>
      </c>
      <c r="H6966" s="391">
        <v>8.3333333333333329E-2</v>
      </c>
      <c r="I6966" s="391">
        <v>0</v>
      </c>
      <c r="J6966" s="391">
        <v>0</v>
      </c>
      <c r="K6966" s="63" t="s">
        <v>112</v>
      </c>
      <c r="L6966" s="63" t="s">
        <v>72</v>
      </c>
      <c r="M6966" s="63" t="s">
        <v>244</v>
      </c>
      <c r="N6966" s="63" t="s">
        <v>62</v>
      </c>
      <c r="O6966" s="63" t="s">
        <v>113</v>
      </c>
      <c r="P6966" s="63" t="s">
        <v>60</v>
      </c>
      <c r="Q6966" s="63" t="s">
        <v>193</v>
      </c>
    </row>
    <row r="6967" spans="1:17">
      <c r="A6967" s="63" t="s">
        <v>112</v>
      </c>
      <c r="B6967" s="63" t="s">
        <v>8</v>
      </c>
      <c r="D6967" s="390">
        <v>45444</v>
      </c>
      <c r="E6967" s="63">
        <v>6</v>
      </c>
      <c r="F6967" s="63">
        <v>2024</v>
      </c>
      <c r="G6967" s="391">
        <v>0</v>
      </c>
      <c r="H6967" s="391">
        <v>8.3333333333333329E-2</v>
      </c>
      <c r="I6967" s="391">
        <v>0</v>
      </c>
      <c r="J6967" s="391">
        <v>0</v>
      </c>
      <c r="K6967" s="63" t="s">
        <v>112</v>
      </c>
      <c r="L6967" s="63" t="s">
        <v>72</v>
      </c>
      <c r="M6967" s="63" t="s">
        <v>244</v>
      </c>
      <c r="N6967" s="63" t="s">
        <v>62</v>
      </c>
      <c r="O6967" s="63" t="s">
        <v>113</v>
      </c>
      <c r="P6967" s="63" t="s">
        <v>60</v>
      </c>
      <c r="Q6967" s="63" t="s">
        <v>193</v>
      </c>
    </row>
    <row r="6968" spans="1:17">
      <c r="A6968" s="63" t="s">
        <v>112</v>
      </c>
      <c r="B6968" s="63" t="s">
        <v>8</v>
      </c>
      <c r="D6968" s="390">
        <v>45474</v>
      </c>
      <c r="E6968" s="63">
        <v>7</v>
      </c>
      <c r="F6968" s="63">
        <v>2024</v>
      </c>
      <c r="G6968" s="391">
        <v>0</v>
      </c>
      <c r="H6968" s="391">
        <v>8.3333333333333329E-2</v>
      </c>
      <c r="I6968" s="391">
        <v>0</v>
      </c>
      <c r="J6968" s="391">
        <v>0</v>
      </c>
      <c r="K6968" s="63" t="s">
        <v>112</v>
      </c>
      <c r="L6968" s="63" t="s">
        <v>72</v>
      </c>
      <c r="M6968" s="63" t="s">
        <v>244</v>
      </c>
      <c r="N6968" s="63" t="s">
        <v>62</v>
      </c>
      <c r="O6968" s="63" t="s">
        <v>113</v>
      </c>
      <c r="P6968" s="63" t="s">
        <v>60</v>
      </c>
      <c r="Q6968" s="63" t="s">
        <v>193</v>
      </c>
    </row>
    <row r="6969" spans="1:17">
      <c r="A6969" s="63" t="s">
        <v>112</v>
      </c>
      <c r="B6969" s="63" t="s">
        <v>8</v>
      </c>
      <c r="D6969" s="390">
        <v>45505</v>
      </c>
      <c r="E6969" s="63">
        <v>8</v>
      </c>
      <c r="F6969" s="63">
        <v>2024</v>
      </c>
      <c r="G6969" s="391">
        <v>0</v>
      </c>
      <c r="H6969" s="391">
        <v>8.3333333333333329E-2</v>
      </c>
      <c r="I6969" s="391">
        <v>0</v>
      </c>
      <c r="J6969" s="391">
        <v>0</v>
      </c>
      <c r="K6969" s="63" t="s">
        <v>112</v>
      </c>
      <c r="L6969" s="63" t="s">
        <v>72</v>
      </c>
      <c r="M6969" s="63" t="s">
        <v>244</v>
      </c>
      <c r="N6969" s="63" t="s">
        <v>62</v>
      </c>
      <c r="O6969" s="63" t="s">
        <v>113</v>
      </c>
      <c r="P6969" s="63" t="s">
        <v>60</v>
      </c>
      <c r="Q6969" s="63" t="s">
        <v>193</v>
      </c>
    </row>
    <row r="6970" spans="1:17">
      <c r="A6970" s="63" t="s">
        <v>112</v>
      </c>
      <c r="B6970" s="63" t="s">
        <v>8</v>
      </c>
      <c r="D6970" s="390">
        <v>45536</v>
      </c>
      <c r="E6970" s="63">
        <v>9</v>
      </c>
      <c r="F6970" s="63">
        <v>2024</v>
      </c>
      <c r="G6970" s="391">
        <v>0</v>
      </c>
      <c r="H6970" s="391">
        <v>8.3333333333333329E-2</v>
      </c>
      <c r="J6970" s="391">
        <v>0</v>
      </c>
      <c r="K6970" s="63" t="s">
        <v>112</v>
      </c>
      <c r="L6970" s="63" t="s">
        <v>72</v>
      </c>
      <c r="M6970" s="63" t="s">
        <v>244</v>
      </c>
      <c r="N6970" s="63" t="s">
        <v>62</v>
      </c>
      <c r="O6970" s="63" t="s">
        <v>113</v>
      </c>
      <c r="P6970" s="63" t="s">
        <v>60</v>
      </c>
      <c r="Q6970" s="63" t="s">
        <v>193</v>
      </c>
    </row>
    <row r="6971" spans="1:17">
      <c r="A6971" s="63" t="s">
        <v>112</v>
      </c>
      <c r="B6971" s="63" t="s">
        <v>8</v>
      </c>
      <c r="D6971" s="390">
        <v>45566</v>
      </c>
      <c r="E6971" s="63">
        <v>10</v>
      </c>
      <c r="F6971" s="63">
        <v>2024</v>
      </c>
      <c r="G6971" s="391">
        <v>0</v>
      </c>
      <c r="H6971" s="391">
        <v>9.9999999999999992E-2</v>
      </c>
      <c r="J6971" s="391">
        <v>0</v>
      </c>
      <c r="K6971" s="63" t="s">
        <v>112</v>
      </c>
      <c r="L6971" s="63" t="s">
        <v>72</v>
      </c>
      <c r="M6971" s="63" t="s">
        <v>244</v>
      </c>
      <c r="N6971" s="63" t="s">
        <v>62</v>
      </c>
      <c r="O6971" s="63" t="s">
        <v>113</v>
      </c>
      <c r="P6971" s="63" t="s">
        <v>60</v>
      </c>
      <c r="Q6971" s="63" t="s">
        <v>193</v>
      </c>
    </row>
    <row r="6972" spans="1:17">
      <c r="A6972" s="63" t="s">
        <v>112</v>
      </c>
      <c r="B6972" s="63" t="s">
        <v>8</v>
      </c>
      <c r="D6972" s="390">
        <v>45597</v>
      </c>
      <c r="E6972" s="63">
        <v>11</v>
      </c>
      <c r="F6972" s="63">
        <v>2024</v>
      </c>
      <c r="G6972" s="391">
        <v>0</v>
      </c>
      <c r="H6972" s="391">
        <v>9.9999999999999992E-2</v>
      </c>
      <c r="J6972" s="391">
        <v>0</v>
      </c>
      <c r="K6972" s="63" t="s">
        <v>112</v>
      </c>
      <c r="L6972" s="63" t="s">
        <v>72</v>
      </c>
      <c r="M6972" s="63" t="s">
        <v>244</v>
      </c>
      <c r="N6972" s="63" t="s">
        <v>62</v>
      </c>
      <c r="O6972" s="63" t="s">
        <v>113</v>
      </c>
      <c r="P6972" s="63" t="s">
        <v>60</v>
      </c>
      <c r="Q6972" s="63" t="s">
        <v>193</v>
      </c>
    </row>
    <row r="6973" spans="1:17">
      <c r="A6973" s="63" t="s">
        <v>112</v>
      </c>
      <c r="B6973" s="63" t="s">
        <v>8</v>
      </c>
      <c r="D6973" s="390">
        <v>45627</v>
      </c>
      <c r="E6973" s="63">
        <v>12</v>
      </c>
      <c r="F6973" s="63">
        <v>2024</v>
      </c>
      <c r="G6973" s="391">
        <v>0</v>
      </c>
      <c r="H6973" s="391">
        <v>9.9999999999999992E-2</v>
      </c>
      <c r="J6973" s="391">
        <v>0</v>
      </c>
      <c r="K6973" s="63" t="s">
        <v>112</v>
      </c>
      <c r="L6973" s="63" t="s">
        <v>72</v>
      </c>
      <c r="M6973" s="63" t="s">
        <v>244</v>
      </c>
      <c r="N6973" s="63" t="s">
        <v>62</v>
      </c>
      <c r="O6973" s="63" t="s">
        <v>113</v>
      </c>
      <c r="P6973" s="63" t="s">
        <v>60</v>
      </c>
      <c r="Q6973" s="63" t="s">
        <v>193</v>
      </c>
    </row>
    <row r="6974" spans="1:17">
      <c r="A6974" s="63" t="s">
        <v>112</v>
      </c>
      <c r="B6974" s="63" t="s">
        <v>9</v>
      </c>
      <c r="D6974" s="390">
        <v>45292</v>
      </c>
      <c r="E6974" s="63">
        <v>1</v>
      </c>
      <c r="F6974" s="63">
        <v>2024</v>
      </c>
      <c r="G6974" s="391">
        <v>4.4089999999999998</v>
      </c>
      <c r="H6974" s="391">
        <v>3.4872367136281217E-2</v>
      </c>
      <c r="I6974" s="391">
        <v>0.15375226670386388</v>
      </c>
      <c r="J6974" s="391">
        <v>0</v>
      </c>
      <c r="K6974" s="63" t="s">
        <v>112</v>
      </c>
      <c r="L6974" s="63" t="s">
        <v>72</v>
      </c>
      <c r="M6974" s="63" t="s">
        <v>244</v>
      </c>
      <c r="N6974" s="63" t="s">
        <v>62</v>
      </c>
      <c r="O6974" s="63" t="s">
        <v>113</v>
      </c>
      <c r="P6974" s="63" t="s">
        <v>60</v>
      </c>
      <c r="Q6974" s="63" t="s">
        <v>193</v>
      </c>
    </row>
    <row r="6975" spans="1:17">
      <c r="A6975" s="63" t="s">
        <v>112</v>
      </c>
      <c r="B6975" s="63" t="s">
        <v>9</v>
      </c>
      <c r="D6975" s="390">
        <v>45323</v>
      </c>
      <c r="E6975" s="63">
        <v>2</v>
      </c>
      <c r="F6975" s="63">
        <v>2024</v>
      </c>
      <c r="G6975" s="391">
        <v>4.4089999999999998</v>
      </c>
      <c r="H6975" s="391">
        <v>8.2577765378713919E-2</v>
      </c>
      <c r="I6975" s="391">
        <v>0.36408536755474963</v>
      </c>
      <c r="J6975" s="391">
        <v>0</v>
      </c>
      <c r="K6975" s="63" t="s">
        <v>112</v>
      </c>
      <c r="L6975" s="63" t="s">
        <v>72</v>
      </c>
      <c r="M6975" s="63" t="s">
        <v>244</v>
      </c>
      <c r="N6975" s="63" t="s">
        <v>62</v>
      </c>
      <c r="O6975" s="63" t="s">
        <v>113</v>
      </c>
      <c r="P6975" s="63" t="s">
        <v>60</v>
      </c>
      <c r="Q6975" s="63" t="s">
        <v>193</v>
      </c>
    </row>
    <row r="6976" spans="1:17">
      <c r="A6976" s="63" t="s">
        <v>112</v>
      </c>
      <c r="B6976" s="63" t="s">
        <v>9</v>
      </c>
      <c r="D6976" s="390">
        <v>45352</v>
      </c>
      <c r="E6976" s="63">
        <v>3</v>
      </c>
      <c r="F6976" s="63">
        <v>2024</v>
      </c>
      <c r="G6976" s="391">
        <v>4.4089999999999998</v>
      </c>
      <c r="H6976" s="391">
        <v>8.2577765378713919E-2</v>
      </c>
      <c r="I6976" s="391">
        <v>0.36408536755474963</v>
      </c>
      <c r="J6976" s="391">
        <v>0</v>
      </c>
      <c r="K6976" s="63" t="s">
        <v>112</v>
      </c>
      <c r="L6976" s="63" t="s">
        <v>72</v>
      </c>
      <c r="M6976" s="63" t="s">
        <v>244</v>
      </c>
      <c r="N6976" s="63" t="s">
        <v>62</v>
      </c>
      <c r="O6976" s="63" t="s">
        <v>113</v>
      </c>
      <c r="P6976" s="63" t="s">
        <v>60</v>
      </c>
      <c r="Q6976" s="63" t="s">
        <v>193</v>
      </c>
    </row>
    <row r="6977" spans="1:17">
      <c r="A6977" s="63" t="s">
        <v>112</v>
      </c>
      <c r="B6977" s="63" t="s">
        <v>9</v>
      </c>
      <c r="D6977" s="390">
        <v>45383</v>
      </c>
      <c r="E6977" s="63">
        <v>4</v>
      </c>
      <c r="F6977" s="63">
        <v>2024</v>
      </c>
      <c r="G6977" s="391">
        <v>4.4089999999999998</v>
      </c>
      <c r="H6977" s="391">
        <v>8.3333333333333329E-2</v>
      </c>
      <c r="I6977" s="391">
        <v>0.36741666666666661</v>
      </c>
      <c r="J6977" s="391">
        <v>6.6099999999999994</v>
      </c>
      <c r="K6977" s="63" t="s">
        <v>112</v>
      </c>
      <c r="L6977" s="63" t="s">
        <v>72</v>
      </c>
      <c r="M6977" s="63" t="s">
        <v>244</v>
      </c>
      <c r="N6977" s="63" t="s">
        <v>62</v>
      </c>
      <c r="O6977" s="63" t="s">
        <v>113</v>
      </c>
      <c r="P6977" s="63" t="s">
        <v>60</v>
      </c>
      <c r="Q6977" s="63" t="s">
        <v>193</v>
      </c>
    </row>
    <row r="6978" spans="1:17">
      <c r="A6978" s="63" t="s">
        <v>112</v>
      </c>
      <c r="B6978" s="63" t="s">
        <v>9</v>
      </c>
      <c r="D6978" s="390">
        <v>45413</v>
      </c>
      <c r="E6978" s="63">
        <v>5</v>
      </c>
      <c r="F6978" s="63">
        <v>2024</v>
      </c>
      <c r="G6978" s="391">
        <v>4.4089999999999998</v>
      </c>
      <c r="H6978" s="391">
        <v>8.3333333333333329E-2</v>
      </c>
      <c r="I6978" s="391">
        <v>0.36741666666666661</v>
      </c>
      <c r="J6978" s="391">
        <v>0</v>
      </c>
      <c r="K6978" s="63" t="s">
        <v>112</v>
      </c>
      <c r="L6978" s="63" t="s">
        <v>72</v>
      </c>
      <c r="M6978" s="63" t="s">
        <v>244</v>
      </c>
      <c r="N6978" s="63" t="s">
        <v>62</v>
      </c>
      <c r="O6978" s="63" t="s">
        <v>113</v>
      </c>
      <c r="P6978" s="63" t="s">
        <v>60</v>
      </c>
      <c r="Q6978" s="63" t="s">
        <v>193</v>
      </c>
    </row>
    <row r="6979" spans="1:17">
      <c r="A6979" s="63" t="s">
        <v>112</v>
      </c>
      <c r="B6979" s="63" t="s">
        <v>9</v>
      </c>
      <c r="D6979" s="390">
        <v>45444</v>
      </c>
      <c r="E6979" s="63">
        <v>6</v>
      </c>
      <c r="F6979" s="63">
        <v>2024</v>
      </c>
      <c r="G6979" s="391">
        <v>4.4089999999999998</v>
      </c>
      <c r="H6979" s="391">
        <v>8.3333333333333329E-2</v>
      </c>
      <c r="I6979" s="391">
        <v>0.36741666666666661</v>
      </c>
      <c r="J6979" s="391">
        <v>6.7900000000000009</v>
      </c>
      <c r="K6979" s="63" t="s">
        <v>112</v>
      </c>
      <c r="L6979" s="63" t="s">
        <v>72</v>
      </c>
      <c r="M6979" s="63" t="s">
        <v>244</v>
      </c>
      <c r="N6979" s="63" t="s">
        <v>62</v>
      </c>
      <c r="O6979" s="63" t="s">
        <v>113</v>
      </c>
      <c r="P6979" s="63" t="s">
        <v>60</v>
      </c>
      <c r="Q6979" s="63" t="s">
        <v>193</v>
      </c>
    </row>
    <row r="6980" spans="1:17">
      <c r="A6980" s="63" t="s">
        <v>112</v>
      </c>
      <c r="B6980" s="63" t="s">
        <v>9</v>
      </c>
      <c r="D6980" s="390">
        <v>45474</v>
      </c>
      <c r="E6980" s="63">
        <v>7</v>
      </c>
      <c r="F6980" s="63">
        <v>2024</v>
      </c>
      <c r="G6980" s="391">
        <v>4.4089999999999998</v>
      </c>
      <c r="H6980" s="391">
        <v>8.3333333333333329E-2</v>
      </c>
      <c r="I6980" s="391">
        <v>0.36741666666666661</v>
      </c>
      <c r="J6980" s="391">
        <v>0</v>
      </c>
      <c r="K6980" s="63" t="s">
        <v>112</v>
      </c>
      <c r="L6980" s="63" t="s">
        <v>72</v>
      </c>
      <c r="M6980" s="63" t="s">
        <v>244</v>
      </c>
      <c r="N6980" s="63" t="s">
        <v>62</v>
      </c>
      <c r="O6980" s="63" t="s">
        <v>113</v>
      </c>
      <c r="P6980" s="63" t="s">
        <v>60</v>
      </c>
      <c r="Q6980" s="63" t="s">
        <v>193</v>
      </c>
    </row>
    <row r="6981" spans="1:17">
      <c r="A6981" s="63" t="s">
        <v>112</v>
      </c>
      <c r="B6981" s="63" t="s">
        <v>9</v>
      </c>
      <c r="D6981" s="390">
        <v>45505</v>
      </c>
      <c r="E6981" s="63">
        <v>8</v>
      </c>
      <c r="F6981" s="63">
        <v>2024</v>
      </c>
      <c r="G6981" s="391">
        <v>4.4089999999999998</v>
      </c>
      <c r="H6981" s="391">
        <v>8.3333333333333329E-2</v>
      </c>
      <c r="I6981" s="391">
        <v>0.36741666666666661</v>
      </c>
      <c r="J6981" s="391">
        <v>0</v>
      </c>
      <c r="K6981" s="63" t="s">
        <v>112</v>
      </c>
      <c r="L6981" s="63" t="s">
        <v>72</v>
      </c>
      <c r="M6981" s="63" t="s">
        <v>244</v>
      </c>
      <c r="N6981" s="63" t="s">
        <v>62</v>
      </c>
      <c r="O6981" s="63" t="s">
        <v>113</v>
      </c>
      <c r="P6981" s="63" t="s">
        <v>60</v>
      </c>
      <c r="Q6981" s="63" t="s">
        <v>193</v>
      </c>
    </row>
    <row r="6982" spans="1:17">
      <c r="A6982" s="63" t="s">
        <v>112</v>
      </c>
      <c r="B6982" s="63" t="s">
        <v>9</v>
      </c>
      <c r="D6982" s="390">
        <v>45536</v>
      </c>
      <c r="E6982" s="63">
        <v>9</v>
      </c>
      <c r="F6982" s="63">
        <v>2024</v>
      </c>
      <c r="G6982" s="391">
        <v>4.4089999999999998</v>
      </c>
      <c r="H6982" s="391">
        <v>8.3333333333333329E-2</v>
      </c>
      <c r="J6982" s="391">
        <v>0</v>
      </c>
      <c r="K6982" s="63" t="s">
        <v>112</v>
      </c>
      <c r="L6982" s="63" t="s">
        <v>72</v>
      </c>
      <c r="M6982" s="63" t="s">
        <v>244</v>
      </c>
      <c r="N6982" s="63" t="s">
        <v>62</v>
      </c>
      <c r="O6982" s="63" t="s">
        <v>113</v>
      </c>
      <c r="P6982" s="63" t="s">
        <v>60</v>
      </c>
      <c r="Q6982" s="63" t="s">
        <v>193</v>
      </c>
    </row>
    <row r="6983" spans="1:17">
      <c r="A6983" s="63" t="s">
        <v>112</v>
      </c>
      <c r="B6983" s="63" t="s">
        <v>9</v>
      </c>
      <c r="D6983" s="390">
        <v>45566</v>
      </c>
      <c r="E6983" s="63">
        <v>10</v>
      </c>
      <c r="F6983" s="63">
        <v>2024</v>
      </c>
      <c r="G6983" s="391">
        <v>4.4089999999999998</v>
      </c>
      <c r="H6983" s="391">
        <v>9.9999999999999992E-2</v>
      </c>
      <c r="J6983" s="391">
        <v>0</v>
      </c>
      <c r="K6983" s="63" t="s">
        <v>112</v>
      </c>
      <c r="L6983" s="63" t="s">
        <v>72</v>
      </c>
      <c r="M6983" s="63" t="s">
        <v>244</v>
      </c>
      <c r="N6983" s="63" t="s">
        <v>62</v>
      </c>
      <c r="O6983" s="63" t="s">
        <v>113</v>
      </c>
      <c r="P6983" s="63" t="s">
        <v>60</v>
      </c>
      <c r="Q6983" s="63" t="s">
        <v>193</v>
      </c>
    </row>
    <row r="6984" spans="1:17">
      <c r="A6984" s="63" t="s">
        <v>112</v>
      </c>
      <c r="B6984" s="63" t="s">
        <v>9</v>
      </c>
      <c r="D6984" s="390">
        <v>45597</v>
      </c>
      <c r="E6984" s="63">
        <v>11</v>
      </c>
      <c r="F6984" s="63">
        <v>2024</v>
      </c>
      <c r="G6984" s="391">
        <v>4.4089999999999998</v>
      </c>
      <c r="H6984" s="391">
        <v>9.9999999999999992E-2</v>
      </c>
      <c r="J6984" s="391">
        <v>0</v>
      </c>
      <c r="K6984" s="63" t="s">
        <v>112</v>
      </c>
      <c r="L6984" s="63" t="s">
        <v>72</v>
      </c>
      <c r="M6984" s="63" t="s">
        <v>244</v>
      </c>
      <c r="N6984" s="63" t="s">
        <v>62</v>
      </c>
      <c r="O6984" s="63" t="s">
        <v>113</v>
      </c>
      <c r="P6984" s="63" t="s">
        <v>60</v>
      </c>
      <c r="Q6984" s="63" t="s">
        <v>193</v>
      </c>
    </row>
    <row r="6985" spans="1:17">
      <c r="A6985" s="63" t="s">
        <v>112</v>
      </c>
      <c r="B6985" s="63" t="s">
        <v>9</v>
      </c>
      <c r="D6985" s="390">
        <v>45627</v>
      </c>
      <c r="E6985" s="63">
        <v>12</v>
      </c>
      <c r="F6985" s="63">
        <v>2024</v>
      </c>
      <c r="G6985" s="391">
        <v>4.4089999999999998</v>
      </c>
      <c r="H6985" s="391">
        <v>9.9999999999999992E-2</v>
      </c>
      <c r="J6985" s="391">
        <v>0</v>
      </c>
      <c r="K6985" s="63" t="s">
        <v>112</v>
      </c>
      <c r="L6985" s="63" t="s">
        <v>72</v>
      </c>
      <c r="M6985" s="63" t="s">
        <v>244</v>
      </c>
      <c r="N6985" s="63" t="s">
        <v>62</v>
      </c>
      <c r="O6985" s="63" t="s">
        <v>113</v>
      </c>
      <c r="P6985" s="63" t="s">
        <v>60</v>
      </c>
      <c r="Q6985" s="63" t="s">
        <v>193</v>
      </c>
    </row>
    <row r="6986" spans="1:17">
      <c r="A6986" s="63" t="s">
        <v>112</v>
      </c>
      <c r="B6986" s="63" t="s">
        <v>10</v>
      </c>
      <c r="D6986" s="390">
        <v>45292</v>
      </c>
      <c r="E6986" s="63">
        <v>1</v>
      </c>
      <c r="F6986" s="63">
        <v>2024</v>
      </c>
      <c r="G6986" s="391">
        <v>8.7999999999999995E-2</v>
      </c>
      <c r="H6986" s="391">
        <v>3.4872367136281217E-2</v>
      </c>
      <c r="I6986" s="391">
        <v>3.0687683079927467E-3</v>
      </c>
      <c r="J6986" s="391">
        <v>0</v>
      </c>
      <c r="K6986" s="63" t="s">
        <v>112</v>
      </c>
      <c r="L6986" s="63" t="s">
        <v>72</v>
      </c>
      <c r="M6986" s="63" t="s">
        <v>244</v>
      </c>
      <c r="N6986" s="63" t="s">
        <v>62</v>
      </c>
      <c r="O6986" s="63" t="s">
        <v>113</v>
      </c>
      <c r="P6986" s="63" t="s">
        <v>60</v>
      </c>
      <c r="Q6986" s="63" t="s">
        <v>193</v>
      </c>
    </row>
    <row r="6987" spans="1:17">
      <c r="A6987" s="63" t="s">
        <v>112</v>
      </c>
      <c r="B6987" s="63" t="s">
        <v>10</v>
      </c>
      <c r="D6987" s="390">
        <v>45323</v>
      </c>
      <c r="E6987" s="63">
        <v>2</v>
      </c>
      <c r="F6987" s="63">
        <v>2024</v>
      </c>
      <c r="G6987" s="391">
        <v>8.7999999999999995E-2</v>
      </c>
      <c r="H6987" s="391">
        <v>8.2577765378713919E-2</v>
      </c>
      <c r="I6987" s="391">
        <v>7.2668433533268247E-3</v>
      </c>
      <c r="J6987" s="391">
        <v>0</v>
      </c>
      <c r="K6987" s="63" t="s">
        <v>112</v>
      </c>
      <c r="L6987" s="63" t="s">
        <v>72</v>
      </c>
      <c r="M6987" s="63" t="s">
        <v>244</v>
      </c>
      <c r="N6987" s="63" t="s">
        <v>62</v>
      </c>
      <c r="O6987" s="63" t="s">
        <v>113</v>
      </c>
      <c r="P6987" s="63" t="s">
        <v>60</v>
      </c>
      <c r="Q6987" s="63" t="s">
        <v>193</v>
      </c>
    </row>
    <row r="6988" spans="1:17">
      <c r="A6988" s="63" t="s">
        <v>112</v>
      </c>
      <c r="B6988" s="63" t="s">
        <v>10</v>
      </c>
      <c r="D6988" s="390">
        <v>45352</v>
      </c>
      <c r="E6988" s="63">
        <v>3</v>
      </c>
      <c r="F6988" s="63">
        <v>2024</v>
      </c>
      <c r="G6988" s="391">
        <v>8.7999999999999995E-2</v>
      </c>
      <c r="H6988" s="391">
        <v>8.2577765378713919E-2</v>
      </c>
      <c r="I6988" s="391">
        <v>7.2668433533268247E-3</v>
      </c>
      <c r="J6988" s="391">
        <v>0.01</v>
      </c>
      <c r="K6988" s="63" t="s">
        <v>112</v>
      </c>
      <c r="L6988" s="63" t="s">
        <v>72</v>
      </c>
      <c r="M6988" s="63" t="s">
        <v>244</v>
      </c>
      <c r="N6988" s="63" t="s">
        <v>62</v>
      </c>
      <c r="O6988" s="63" t="s">
        <v>113</v>
      </c>
      <c r="P6988" s="63" t="s">
        <v>60</v>
      </c>
      <c r="Q6988" s="63" t="s">
        <v>193</v>
      </c>
    </row>
    <row r="6989" spans="1:17">
      <c r="A6989" s="63" t="s">
        <v>112</v>
      </c>
      <c r="B6989" s="63" t="s">
        <v>10</v>
      </c>
      <c r="D6989" s="390">
        <v>45383</v>
      </c>
      <c r="E6989" s="63">
        <v>4</v>
      </c>
      <c r="F6989" s="63">
        <v>2024</v>
      </c>
      <c r="G6989" s="391">
        <v>8.7999999999999995E-2</v>
      </c>
      <c r="H6989" s="391">
        <v>8.3333333333333329E-2</v>
      </c>
      <c r="I6989" s="391">
        <v>7.3333333333333323E-3</v>
      </c>
      <c r="J6989" s="391">
        <v>0.61</v>
      </c>
      <c r="K6989" s="63" t="s">
        <v>112</v>
      </c>
      <c r="L6989" s="63" t="s">
        <v>72</v>
      </c>
      <c r="M6989" s="63" t="s">
        <v>244</v>
      </c>
      <c r="N6989" s="63" t="s">
        <v>62</v>
      </c>
      <c r="O6989" s="63" t="s">
        <v>113</v>
      </c>
      <c r="P6989" s="63" t="s">
        <v>60</v>
      </c>
      <c r="Q6989" s="63" t="s">
        <v>193</v>
      </c>
    </row>
    <row r="6990" spans="1:17">
      <c r="A6990" s="63" t="s">
        <v>112</v>
      </c>
      <c r="B6990" s="63" t="s">
        <v>10</v>
      </c>
      <c r="D6990" s="390">
        <v>45413</v>
      </c>
      <c r="E6990" s="63">
        <v>5</v>
      </c>
      <c r="F6990" s="63">
        <v>2024</v>
      </c>
      <c r="G6990" s="391">
        <v>8.7999999999999995E-2</v>
      </c>
      <c r="H6990" s="391">
        <v>8.3333333333333329E-2</v>
      </c>
      <c r="I6990" s="391">
        <v>7.3333333333333323E-3</v>
      </c>
      <c r="J6990" s="391">
        <v>0</v>
      </c>
      <c r="K6990" s="63" t="s">
        <v>112</v>
      </c>
      <c r="L6990" s="63" t="s">
        <v>72</v>
      </c>
      <c r="M6990" s="63" t="s">
        <v>244</v>
      </c>
      <c r="N6990" s="63" t="s">
        <v>62</v>
      </c>
      <c r="O6990" s="63" t="s">
        <v>113</v>
      </c>
      <c r="P6990" s="63" t="s">
        <v>60</v>
      </c>
      <c r="Q6990" s="63" t="s">
        <v>193</v>
      </c>
    </row>
    <row r="6991" spans="1:17">
      <c r="A6991" s="63" t="s">
        <v>112</v>
      </c>
      <c r="B6991" s="63" t="s">
        <v>10</v>
      </c>
      <c r="D6991" s="390">
        <v>45444</v>
      </c>
      <c r="E6991" s="63">
        <v>6</v>
      </c>
      <c r="F6991" s="63">
        <v>2024</v>
      </c>
      <c r="G6991" s="391">
        <v>8.7999999999999995E-2</v>
      </c>
      <c r="H6991" s="391">
        <v>8.3333333333333329E-2</v>
      </c>
      <c r="I6991" s="391">
        <v>7.3333333333333323E-3</v>
      </c>
      <c r="J6991" s="391">
        <v>0</v>
      </c>
      <c r="K6991" s="63" t="s">
        <v>112</v>
      </c>
      <c r="L6991" s="63" t="s">
        <v>72</v>
      </c>
      <c r="M6991" s="63" t="s">
        <v>244</v>
      </c>
      <c r="N6991" s="63" t="s">
        <v>62</v>
      </c>
      <c r="O6991" s="63" t="s">
        <v>113</v>
      </c>
      <c r="P6991" s="63" t="s">
        <v>60</v>
      </c>
      <c r="Q6991" s="63" t="s">
        <v>193</v>
      </c>
    </row>
    <row r="6992" spans="1:17">
      <c r="A6992" s="63" t="s">
        <v>112</v>
      </c>
      <c r="B6992" s="63" t="s">
        <v>10</v>
      </c>
      <c r="D6992" s="390">
        <v>45474</v>
      </c>
      <c r="E6992" s="63">
        <v>7</v>
      </c>
      <c r="F6992" s="63">
        <v>2024</v>
      </c>
      <c r="G6992" s="391">
        <v>8.7999999999999995E-2</v>
      </c>
      <c r="H6992" s="391">
        <v>8.3333333333333329E-2</v>
      </c>
      <c r="I6992" s="391">
        <v>7.3333333333333323E-3</v>
      </c>
      <c r="J6992" s="391">
        <v>0</v>
      </c>
      <c r="K6992" s="63" t="s">
        <v>112</v>
      </c>
      <c r="L6992" s="63" t="s">
        <v>72</v>
      </c>
      <c r="M6992" s="63" t="s">
        <v>244</v>
      </c>
      <c r="N6992" s="63" t="s">
        <v>62</v>
      </c>
      <c r="O6992" s="63" t="s">
        <v>113</v>
      </c>
      <c r="P6992" s="63" t="s">
        <v>60</v>
      </c>
      <c r="Q6992" s="63" t="s">
        <v>193</v>
      </c>
    </row>
    <row r="6993" spans="1:17">
      <c r="A6993" s="63" t="s">
        <v>112</v>
      </c>
      <c r="B6993" s="63" t="s">
        <v>10</v>
      </c>
      <c r="D6993" s="390">
        <v>45505</v>
      </c>
      <c r="E6993" s="63">
        <v>8</v>
      </c>
      <c r="F6993" s="63">
        <v>2024</v>
      </c>
      <c r="G6993" s="391">
        <v>8.7999999999999995E-2</v>
      </c>
      <c r="H6993" s="391">
        <v>8.3333333333333329E-2</v>
      </c>
      <c r="I6993" s="391">
        <v>7.3333333333333323E-3</v>
      </c>
      <c r="J6993" s="391">
        <v>0</v>
      </c>
      <c r="K6993" s="63" t="s">
        <v>112</v>
      </c>
      <c r="L6993" s="63" t="s">
        <v>72</v>
      </c>
      <c r="M6993" s="63" t="s">
        <v>244</v>
      </c>
      <c r="N6993" s="63" t="s">
        <v>62</v>
      </c>
      <c r="O6993" s="63" t="s">
        <v>113</v>
      </c>
      <c r="P6993" s="63" t="s">
        <v>60</v>
      </c>
      <c r="Q6993" s="63" t="s">
        <v>193</v>
      </c>
    </row>
    <row r="6994" spans="1:17">
      <c r="A6994" s="63" t="s">
        <v>112</v>
      </c>
      <c r="B6994" s="63" t="s">
        <v>10</v>
      </c>
      <c r="D6994" s="390">
        <v>45536</v>
      </c>
      <c r="E6994" s="63">
        <v>9</v>
      </c>
      <c r="F6994" s="63">
        <v>2024</v>
      </c>
      <c r="G6994" s="391">
        <v>8.7999999999999995E-2</v>
      </c>
      <c r="H6994" s="391">
        <v>8.3333333333333329E-2</v>
      </c>
      <c r="J6994" s="391">
        <v>0</v>
      </c>
      <c r="K6994" s="63" t="s">
        <v>112</v>
      </c>
      <c r="L6994" s="63" t="s">
        <v>72</v>
      </c>
      <c r="M6994" s="63" t="s">
        <v>244</v>
      </c>
      <c r="N6994" s="63" t="s">
        <v>62</v>
      </c>
      <c r="O6994" s="63" t="s">
        <v>113</v>
      </c>
      <c r="P6994" s="63" t="s">
        <v>60</v>
      </c>
      <c r="Q6994" s="63" t="s">
        <v>193</v>
      </c>
    </row>
    <row r="6995" spans="1:17">
      <c r="A6995" s="63" t="s">
        <v>112</v>
      </c>
      <c r="B6995" s="63" t="s">
        <v>10</v>
      </c>
      <c r="D6995" s="390">
        <v>45566</v>
      </c>
      <c r="E6995" s="63">
        <v>10</v>
      </c>
      <c r="F6995" s="63">
        <v>2024</v>
      </c>
      <c r="G6995" s="391">
        <v>8.7999999999999995E-2</v>
      </c>
      <c r="H6995" s="391">
        <v>9.9999999999999992E-2</v>
      </c>
      <c r="J6995" s="391">
        <v>0</v>
      </c>
      <c r="K6995" s="63" t="s">
        <v>112</v>
      </c>
      <c r="L6995" s="63" t="s">
        <v>72</v>
      </c>
      <c r="M6995" s="63" t="s">
        <v>244</v>
      </c>
      <c r="N6995" s="63" t="s">
        <v>62</v>
      </c>
      <c r="O6995" s="63" t="s">
        <v>113</v>
      </c>
      <c r="P6995" s="63" t="s">
        <v>60</v>
      </c>
      <c r="Q6995" s="63" t="s">
        <v>193</v>
      </c>
    </row>
    <row r="6996" spans="1:17">
      <c r="A6996" s="63" t="s">
        <v>112</v>
      </c>
      <c r="B6996" s="63" t="s">
        <v>10</v>
      </c>
      <c r="D6996" s="390">
        <v>45597</v>
      </c>
      <c r="E6996" s="63">
        <v>11</v>
      </c>
      <c r="F6996" s="63">
        <v>2024</v>
      </c>
      <c r="G6996" s="391">
        <v>8.7999999999999995E-2</v>
      </c>
      <c r="H6996" s="391">
        <v>9.9999999999999992E-2</v>
      </c>
      <c r="J6996" s="391">
        <v>0</v>
      </c>
      <c r="K6996" s="63" t="s">
        <v>112</v>
      </c>
      <c r="L6996" s="63" t="s">
        <v>72</v>
      </c>
      <c r="M6996" s="63" t="s">
        <v>244</v>
      </c>
      <c r="N6996" s="63" t="s">
        <v>62</v>
      </c>
      <c r="O6996" s="63" t="s">
        <v>113</v>
      </c>
      <c r="P6996" s="63" t="s">
        <v>60</v>
      </c>
      <c r="Q6996" s="63" t="s">
        <v>193</v>
      </c>
    </row>
    <row r="6997" spans="1:17">
      <c r="A6997" s="63" t="s">
        <v>112</v>
      </c>
      <c r="B6997" s="63" t="s">
        <v>10</v>
      </c>
      <c r="D6997" s="390">
        <v>45627</v>
      </c>
      <c r="E6997" s="63">
        <v>12</v>
      </c>
      <c r="F6997" s="63">
        <v>2024</v>
      </c>
      <c r="G6997" s="391">
        <v>8.7999999999999995E-2</v>
      </c>
      <c r="H6997" s="391">
        <v>9.9999999999999992E-2</v>
      </c>
      <c r="J6997" s="391">
        <v>0</v>
      </c>
      <c r="K6997" s="63" t="s">
        <v>112</v>
      </c>
      <c r="L6997" s="63" t="s">
        <v>72</v>
      </c>
      <c r="M6997" s="63" t="s">
        <v>244</v>
      </c>
      <c r="N6997" s="63" t="s">
        <v>62</v>
      </c>
      <c r="O6997" s="63" t="s">
        <v>113</v>
      </c>
      <c r="P6997" s="63" t="s">
        <v>60</v>
      </c>
      <c r="Q6997" s="63" t="s">
        <v>193</v>
      </c>
    </row>
    <row r="6998" spans="1:17">
      <c r="A6998" s="63" t="s">
        <v>112</v>
      </c>
      <c r="B6998" s="63" t="s">
        <v>5</v>
      </c>
      <c r="D6998" s="390">
        <v>45292</v>
      </c>
      <c r="E6998" s="63">
        <v>1</v>
      </c>
      <c r="F6998" s="63">
        <v>2024</v>
      </c>
      <c r="G6998" s="391">
        <v>1.81</v>
      </c>
      <c r="H6998" s="391">
        <v>3.4872367136281217E-2</v>
      </c>
      <c r="I6998" s="391">
        <v>6.3118984516669002E-2</v>
      </c>
      <c r="J6998" s="391">
        <v>0</v>
      </c>
      <c r="K6998" s="63" t="s">
        <v>112</v>
      </c>
      <c r="L6998" s="63" t="s">
        <v>72</v>
      </c>
      <c r="M6998" s="63" t="s">
        <v>244</v>
      </c>
      <c r="N6998" s="63" t="s">
        <v>62</v>
      </c>
      <c r="O6998" s="63" t="s">
        <v>113</v>
      </c>
      <c r="P6998" s="63" t="s">
        <v>60</v>
      </c>
      <c r="Q6998" s="63" t="s">
        <v>193</v>
      </c>
    </row>
    <row r="6999" spans="1:17">
      <c r="A6999" s="63" t="s">
        <v>112</v>
      </c>
      <c r="B6999" s="63" t="s">
        <v>5</v>
      </c>
      <c r="D6999" s="390">
        <v>45323</v>
      </c>
      <c r="E6999" s="63">
        <v>2</v>
      </c>
      <c r="F6999" s="63">
        <v>2024</v>
      </c>
      <c r="G6999" s="391">
        <v>1.81</v>
      </c>
      <c r="H6999" s="391">
        <v>8.2577765378713919E-2</v>
      </c>
      <c r="I6999" s="391">
        <v>0.14946575533547218</v>
      </c>
      <c r="J6999" s="391">
        <v>0</v>
      </c>
      <c r="K6999" s="63" t="s">
        <v>112</v>
      </c>
      <c r="L6999" s="63" t="s">
        <v>72</v>
      </c>
      <c r="M6999" s="63" t="s">
        <v>244</v>
      </c>
      <c r="N6999" s="63" t="s">
        <v>62</v>
      </c>
      <c r="O6999" s="63" t="s">
        <v>113</v>
      </c>
      <c r="P6999" s="63" t="s">
        <v>60</v>
      </c>
      <c r="Q6999" s="63" t="s">
        <v>193</v>
      </c>
    </row>
    <row r="7000" spans="1:17">
      <c r="A7000" s="63" t="s">
        <v>112</v>
      </c>
      <c r="B7000" s="63" t="s">
        <v>5</v>
      </c>
      <c r="D7000" s="390">
        <v>45352</v>
      </c>
      <c r="E7000" s="63">
        <v>3</v>
      </c>
      <c r="F7000" s="63">
        <v>2024</v>
      </c>
      <c r="G7000" s="391">
        <v>1.81</v>
      </c>
      <c r="H7000" s="391">
        <v>8.2577765378713919E-2</v>
      </c>
      <c r="I7000" s="391">
        <v>0.14946575533547218</v>
      </c>
      <c r="J7000" s="391">
        <v>0</v>
      </c>
      <c r="K7000" s="63" t="s">
        <v>112</v>
      </c>
      <c r="L7000" s="63" t="s">
        <v>72</v>
      </c>
      <c r="M7000" s="63" t="s">
        <v>244</v>
      </c>
      <c r="N7000" s="63" t="s">
        <v>62</v>
      </c>
      <c r="O7000" s="63" t="s">
        <v>113</v>
      </c>
      <c r="P7000" s="63" t="s">
        <v>60</v>
      </c>
      <c r="Q7000" s="63" t="s">
        <v>193</v>
      </c>
    </row>
    <row r="7001" spans="1:17">
      <c r="A7001" s="63" t="s">
        <v>112</v>
      </c>
      <c r="B7001" s="63" t="s">
        <v>5</v>
      </c>
      <c r="D7001" s="390">
        <v>45383</v>
      </c>
      <c r="E7001" s="63">
        <v>4</v>
      </c>
      <c r="F7001" s="63">
        <v>2024</v>
      </c>
      <c r="G7001" s="391">
        <v>1.81</v>
      </c>
      <c r="H7001" s="391">
        <v>8.3333333333333329E-2</v>
      </c>
      <c r="I7001" s="391">
        <v>0.15083333333333332</v>
      </c>
      <c r="J7001" s="391">
        <v>0</v>
      </c>
      <c r="K7001" s="63" t="s">
        <v>112</v>
      </c>
      <c r="L7001" s="63" t="s">
        <v>72</v>
      </c>
      <c r="M7001" s="63" t="s">
        <v>244</v>
      </c>
      <c r="N7001" s="63" t="s">
        <v>62</v>
      </c>
      <c r="O7001" s="63" t="s">
        <v>113</v>
      </c>
      <c r="P7001" s="63" t="s">
        <v>60</v>
      </c>
      <c r="Q7001" s="63" t="s">
        <v>193</v>
      </c>
    </row>
    <row r="7002" spans="1:17">
      <c r="A7002" s="63" t="s">
        <v>112</v>
      </c>
      <c r="B7002" s="63" t="s">
        <v>5</v>
      </c>
      <c r="D7002" s="390">
        <v>45413</v>
      </c>
      <c r="E7002" s="63">
        <v>5</v>
      </c>
      <c r="F7002" s="63">
        <v>2024</v>
      </c>
      <c r="G7002" s="391">
        <v>1.81</v>
      </c>
      <c r="H7002" s="391">
        <v>8.3333333333333329E-2</v>
      </c>
      <c r="I7002" s="391">
        <v>0.15083333333333332</v>
      </c>
      <c r="J7002" s="391">
        <v>0</v>
      </c>
      <c r="K7002" s="63" t="s">
        <v>112</v>
      </c>
      <c r="L7002" s="63" t="s">
        <v>72</v>
      </c>
      <c r="M7002" s="63" t="s">
        <v>244</v>
      </c>
      <c r="N7002" s="63" t="s">
        <v>62</v>
      </c>
      <c r="O7002" s="63" t="s">
        <v>113</v>
      </c>
      <c r="P7002" s="63" t="s">
        <v>60</v>
      </c>
      <c r="Q7002" s="63" t="s">
        <v>193</v>
      </c>
    </row>
    <row r="7003" spans="1:17">
      <c r="A7003" s="63" t="s">
        <v>112</v>
      </c>
      <c r="B7003" s="63" t="s">
        <v>5</v>
      </c>
      <c r="D7003" s="390">
        <v>45444</v>
      </c>
      <c r="E7003" s="63">
        <v>6</v>
      </c>
      <c r="F7003" s="63">
        <v>2024</v>
      </c>
      <c r="G7003" s="391">
        <v>1.81</v>
      </c>
      <c r="H7003" s="391">
        <v>8.3333333333333329E-2</v>
      </c>
      <c r="I7003" s="391">
        <v>0.15083333333333332</v>
      </c>
      <c r="J7003" s="391">
        <v>0</v>
      </c>
      <c r="K7003" s="63" t="s">
        <v>112</v>
      </c>
      <c r="L7003" s="63" t="s">
        <v>72</v>
      </c>
      <c r="M7003" s="63" t="s">
        <v>244</v>
      </c>
      <c r="N7003" s="63" t="s">
        <v>62</v>
      </c>
      <c r="O7003" s="63" t="s">
        <v>113</v>
      </c>
      <c r="P7003" s="63" t="s">
        <v>60</v>
      </c>
      <c r="Q7003" s="63" t="s">
        <v>193</v>
      </c>
    </row>
    <row r="7004" spans="1:17">
      <c r="A7004" s="63" t="s">
        <v>112</v>
      </c>
      <c r="B7004" s="63" t="s">
        <v>5</v>
      </c>
      <c r="D7004" s="390">
        <v>45474</v>
      </c>
      <c r="E7004" s="63">
        <v>7</v>
      </c>
      <c r="F7004" s="63">
        <v>2024</v>
      </c>
      <c r="G7004" s="391">
        <v>1.81</v>
      </c>
      <c r="H7004" s="391">
        <v>8.3333333333333329E-2</v>
      </c>
      <c r="I7004" s="391">
        <v>0.15083333333333332</v>
      </c>
      <c r="J7004" s="391">
        <v>0</v>
      </c>
      <c r="K7004" s="63" t="s">
        <v>112</v>
      </c>
      <c r="L7004" s="63" t="s">
        <v>72</v>
      </c>
      <c r="M7004" s="63" t="s">
        <v>244</v>
      </c>
      <c r="N7004" s="63" t="s">
        <v>62</v>
      </c>
      <c r="O7004" s="63" t="s">
        <v>113</v>
      </c>
      <c r="P7004" s="63" t="s">
        <v>60</v>
      </c>
      <c r="Q7004" s="63" t="s">
        <v>193</v>
      </c>
    </row>
    <row r="7005" spans="1:17">
      <c r="A7005" s="63" t="s">
        <v>112</v>
      </c>
      <c r="B7005" s="63" t="s">
        <v>5</v>
      </c>
      <c r="D7005" s="390">
        <v>45505</v>
      </c>
      <c r="E7005" s="63">
        <v>8</v>
      </c>
      <c r="F7005" s="63">
        <v>2024</v>
      </c>
      <c r="G7005" s="391">
        <v>1.81</v>
      </c>
      <c r="H7005" s="391">
        <v>8.3333333333333329E-2</v>
      </c>
      <c r="I7005" s="391">
        <v>0.15083333333333332</v>
      </c>
      <c r="J7005" s="391">
        <v>0</v>
      </c>
      <c r="K7005" s="63" t="s">
        <v>112</v>
      </c>
      <c r="L7005" s="63" t="s">
        <v>72</v>
      </c>
      <c r="M7005" s="63" t="s">
        <v>244</v>
      </c>
      <c r="N7005" s="63" t="s">
        <v>62</v>
      </c>
      <c r="O7005" s="63" t="s">
        <v>113</v>
      </c>
      <c r="P7005" s="63" t="s">
        <v>60</v>
      </c>
      <c r="Q7005" s="63" t="s">
        <v>193</v>
      </c>
    </row>
    <row r="7006" spans="1:17">
      <c r="A7006" s="63" t="s">
        <v>112</v>
      </c>
      <c r="B7006" s="63" t="s">
        <v>5</v>
      </c>
      <c r="D7006" s="390">
        <v>45536</v>
      </c>
      <c r="E7006" s="63">
        <v>9</v>
      </c>
      <c r="F7006" s="63">
        <v>2024</v>
      </c>
      <c r="G7006" s="391">
        <v>1.81</v>
      </c>
      <c r="H7006" s="391">
        <v>8.3333333333333329E-2</v>
      </c>
      <c r="J7006" s="391">
        <v>0</v>
      </c>
      <c r="K7006" s="63" t="s">
        <v>112</v>
      </c>
      <c r="L7006" s="63" t="s">
        <v>72</v>
      </c>
      <c r="M7006" s="63" t="s">
        <v>244</v>
      </c>
      <c r="N7006" s="63" t="s">
        <v>62</v>
      </c>
      <c r="O7006" s="63" t="s">
        <v>113</v>
      </c>
      <c r="P7006" s="63" t="s">
        <v>60</v>
      </c>
      <c r="Q7006" s="63" t="s">
        <v>193</v>
      </c>
    </row>
    <row r="7007" spans="1:17">
      <c r="A7007" s="63" t="s">
        <v>112</v>
      </c>
      <c r="B7007" s="63" t="s">
        <v>5</v>
      </c>
      <c r="D7007" s="390">
        <v>45566</v>
      </c>
      <c r="E7007" s="63">
        <v>10</v>
      </c>
      <c r="F7007" s="63">
        <v>2024</v>
      </c>
      <c r="G7007" s="391">
        <v>1.81</v>
      </c>
      <c r="H7007" s="391">
        <v>9.9999999999999992E-2</v>
      </c>
      <c r="J7007" s="391">
        <v>7.4</v>
      </c>
      <c r="K7007" s="63" t="s">
        <v>112</v>
      </c>
      <c r="L7007" s="63" t="s">
        <v>72</v>
      </c>
      <c r="M7007" s="63" t="s">
        <v>244</v>
      </c>
      <c r="N7007" s="63" t="s">
        <v>62</v>
      </c>
      <c r="O7007" s="63" t="s">
        <v>113</v>
      </c>
      <c r="P7007" s="63" t="s">
        <v>60</v>
      </c>
      <c r="Q7007" s="63" t="s">
        <v>193</v>
      </c>
    </row>
    <row r="7008" spans="1:17">
      <c r="A7008" s="63" t="s">
        <v>112</v>
      </c>
      <c r="B7008" s="63" t="s">
        <v>5</v>
      </c>
      <c r="D7008" s="390">
        <v>45597</v>
      </c>
      <c r="E7008" s="63">
        <v>11</v>
      </c>
      <c r="F7008" s="63">
        <v>2024</v>
      </c>
      <c r="G7008" s="391">
        <v>1.81</v>
      </c>
      <c r="H7008" s="391">
        <v>9.9999999999999992E-2</v>
      </c>
      <c r="J7008" s="391">
        <v>0</v>
      </c>
      <c r="K7008" s="63" t="s">
        <v>112</v>
      </c>
      <c r="L7008" s="63" t="s">
        <v>72</v>
      </c>
      <c r="M7008" s="63" t="s">
        <v>244</v>
      </c>
      <c r="N7008" s="63" t="s">
        <v>62</v>
      </c>
      <c r="O7008" s="63" t="s">
        <v>113</v>
      </c>
      <c r="P7008" s="63" t="s">
        <v>60</v>
      </c>
      <c r="Q7008" s="63" t="s">
        <v>193</v>
      </c>
    </row>
    <row r="7009" spans="1:17">
      <c r="A7009" s="63" t="s">
        <v>112</v>
      </c>
      <c r="B7009" s="63" t="s">
        <v>5</v>
      </c>
      <c r="D7009" s="390">
        <v>45627</v>
      </c>
      <c r="E7009" s="63">
        <v>12</v>
      </c>
      <c r="F7009" s="63">
        <v>2024</v>
      </c>
      <c r="G7009" s="391">
        <v>1.81</v>
      </c>
      <c r="H7009" s="391">
        <v>9.9999999999999992E-2</v>
      </c>
      <c r="J7009" s="391">
        <v>0</v>
      </c>
      <c r="K7009" s="63" t="s">
        <v>112</v>
      </c>
      <c r="L7009" s="63" t="s">
        <v>72</v>
      </c>
      <c r="M7009" s="63" t="s">
        <v>244</v>
      </c>
      <c r="N7009" s="63" t="s">
        <v>62</v>
      </c>
      <c r="O7009" s="63" t="s">
        <v>113</v>
      </c>
      <c r="P7009" s="63" t="s">
        <v>60</v>
      </c>
      <c r="Q7009" s="63" t="s">
        <v>193</v>
      </c>
    </row>
    <row r="7010" spans="1:17">
      <c r="A7010" s="63" t="s">
        <v>112</v>
      </c>
      <c r="B7010" s="63" t="s">
        <v>11</v>
      </c>
      <c r="D7010" s="390">
        <v>45292</v>
      </c>
      <c r="E7010" s="63">
        <v>1</v>
      </c>
      <c r="F7010" s="63">
        <v>2024</v>
      </c>
      <c r="G7010" s="391">
        <v>3.95</v>
      </c>
      <c r="H7010" s="391">
        <v>3.4872367136281217E-2</v>
      </c>
      <c r="I7010" s="391">
        <v>0.13774585018831081</v>
      </c>
      <c r="J7010" s="391">
        <v>0</v>
      </c>
      <c r="K7010" s="63" t="s">
        <v>112</v>
      </c>
      <c r="L7010" s="63" t="s">
        <v>72</v>
      </c>
      <c r="M7010" s="63" t="s">
        <v>244</v>
      </c>
      <c r="N7010" s="63" t="s">
        <v>62</v>
      </c>
      <c r="O7010" s="63" t="s">
        <v>113</v>
      </c>
      <c r="P7010" s="63" t="s">
        <v>60</v>
      </c>
      <c r="Q7010" s="63" t="s">
        <v>193</v>
      </c>
    </row>
    <row r="7011" spans="1:17">
      <c r="A7011" s="63" t="s">
        <v>112</v>
      </c>
      <c r="B7011" s="63" t="s">
        <v>11</v>
      </c>
      <c r="D7011" s="390">
        <v>45323</v>
      </c>
      <c r="E7011" s="63">
        <v>2</v>
      </c>
      <c r="F7011" s="63">
        <v>2024</v>
      </c>
      <c r="G7011" s="391">
        <v>3.95</v>
      </c>
      <c r="H7011" s="391">
        <v>8.2577765378713919E-2</v>
      </c>
      <c r="I7011" s="391">
        <v>0.32618217324591997</v>
      </c>
      <c r="J7011" s="391">
        <v>0</v>
      </c>
      <c r="K7011" s="63" t="s">
        <v>112</v>
      </c>
      <c r="L7011" s="63" t="s">
        <v>72</v>
      </c>
      <c r="M7011" s="63" t="s">
        <v>244</v>
      </c>
      <c r="N7011" s="63" t="s">
        <v>62</v>
      </c>
      <c r="O7011" s="63" t="s">
        <v>113</v>
      </c>
      <c r="P7011" s="63" t="s">
        <v>60</v>
      </c>
      <c r="Q7011" s="63" t="s">
        <v>193</v>
      </c>
    </row>
    <row r="7012" spans="1:17">
      <c r="A7012" s="63" t="s">
        <v>112</v>
      </c>
      <c r="B7012" s="63" t="s">
        <v>11</v>
      </c>
      <c r="D7012" s="390">
        <v>45352</v>
      </c>
      <c r="E7012" s="63">
        <v>3</v>
      </c>
      <c r="F7012" s="63">
        <v>2024</v>
      </c>
      <c r="G7012" s="391">
        <v>3.95</v>
      </c>
      <c r="H7012" s="391">
        <v>8.2577765378713919E-2</v>
      </c>
      <c r="I7012" s="391">
        <v>0.32618217324591997</v>
      </c>
      <c r="J7012" s="391">
        <v>2.11</v>
      </c>
      <c r="K7012" s="63" t="s">
        <v>112</v>
      </c>
      <c r="L7012" s="63" t="s">
        <v>72</v>
      </c>
      <c r="M7012" s="63" t="s">
        <v>244</v>
      </c>
      <c r="N7012" s="63" t="s">
        <v>62</v>
      </c>
      <c r="O7012" s="63" t="s">
        <v>113</v>
      </c>
      <c r="P7012" s="63" t="s">
        <v>60</v>
      </c>
      <c r="Q7012" s="63" t="s">
        <v>193</v>
      </c>
    </row>
    <row r="7013" spans="1:17">
      <c r="A7013" s="63" t="s">
        <v>112</v>
      </c>
      <c r="B7013" s="63" t="s">
        <v>11</v>
      </c>
      <c r="D7013" s="390">
        <v>45383</v>
      </c>
      <c r="E7013" s="63">
        <v>4</v>
      </c>
      <c r="F7013" s="63">
        <v>2024</v>
      </c>
      <c r="G7013" s="391">
        <v>3.95</v>
      </c>
      <c r="H7013" s="391">
        <v>8.3333333333333329E-2</v>
      </c>
      <c r="I7013" s="391">
        <v>0.32916666666666666</v>
      </c>
      <c r="J7013" s="391">
        <v>0.2</v>
      </c>
      <c r="K7013" s="63" t="s">
        <v>112</v>
      </c>
      <c r="L7013" s="63" t="s">
        <v>72</v>
      </c>
      <c r="M7013" s="63" t="s">
        <v>244</v>
      </c>
      <c r="N7013" s="63" t="s">
        <v>62</v>
      </c>
      <c r="O7013" s="63" t="s">
        <v>113</v>
      </c>
      <c r="P7013" s="63" t="s">
        <v>60</v>
      </c>
      <c r="Q7013" s="63" t="s">
        <v>193</v>
      </c>
    </row>
    <row r="7014" spans="1:17">
      <c r="A7014" s="63" t="s">
        <v>112</v>
      </c>
      <c r="B7014" s="63" t="s">
        <v>11</v>
      </c>
      <c r="D7014" s="390">
        <v>45413</v>
      </c>
      <c r="E7014" s="63">
        <v>5</v>
      </c>
      <c r="F7014" s="63">
        <v>2024</v>
      </c>
      <c r="G7014" s="391">
        <v>3.95</v>
      </c>
      <c r="H7014" s="391">
        <v>8.3333333333333329E-2</v>
      </c>
      <c r="I7014" s="391">
        <v>0.32916666666666666</v>
      </c>
      <c r="J7014" s="391">
        <v>0.17</v>
      </c>
      <c r="K7014" s="63" t="s">
        <v>112</v>
      </c>
      <c r="L7014" s="63" t="s">
        <v>72</v>
      </c>
      <c r="M7014" s="63" t="s">
        <v>244</v>
      </c>
      <c r="N7014" s="63" t="s">
        <v>62</v>
      </c>
      <c r="O7014" s="63" t="s">
        <v>113</v>
      </c>
      <c r="P7014" s="63" t="s">
        <v>60</v>
      </c>
      <c r="Q7014" s="63" t="s">
        <v>193</v>
      </c>
    </row>
    <row r="7015" spans="1:17">
      <c r="A7015" s="63" t="s">
        <v>112</v>
      </c>
      <c r="B7015" s="63" t="s">
        <v>11</v>
      </c>
      <c r="D7015" s="390">
        <v>45444</v>
      </c>
      <c r="E7015" s="63">
        <v>6</v>
      </c>
      <c r="F7015" s="63">
        <v>2024</v>
      </c>
      <c r="G7015" s="391">
        <v>3.95</v>
      </c>
      <c r="H7015" s="391">
        <v>8.3333333333333329E-2</v>
      </c>
      <c r="I7015" s="391">
        <v>0.32916666666666666</v>
      </c>
      <c r="J7015" s="391">
        <v>0.16</v>
      </c>
      <c r="K7015" s="63" t="s">
        <v>112</v>
      </c>
      <c r="L7015" s="63" t="s">
        <v>72</v>
      </c>
      <c r="M7015" s="63" t="s">
        <v>244</v>
      </c>
      <c r="N7015" s="63" t="s">
        <v>62</v>
      </c>
      <c r="O7015" s="63" t="s">
        <v>113</v>
      </c>
      <c r="P7015" s="63" t="s">
        <v>60</v>
      </c>
      <c r="Q7015" s="63" t="s">
        <v>193</v>
      </c>
    </row>
    <row r="7016" spans="1:17">
      <c r="A7016" s="63" t="s">
        <v>112</v>
      </c>
      <c r="B7016" s="63" t="s">
        <v>11</v>
      </c>
      <c r="D7016" s="390">
        <v>45474</v>
      </c>
      <c r="E7016" s="63">
        <v>7</v>
      </c>
      <c r="F7016" s="63">
        <v>2024</v>
      </c>
      <c r="G7016" s="391">
        <v>3.95</v>
      </c>
      <c r="H7016" s="391">
        <v>8.3333333333333329E-2</v>
      </c>
      <c r="I7016" s="391">
        <v>0.32916666666666666</v>
      </c>
      <c r="J7016" s="391">
        <v>0.14000000000000001</v>
      </c>
      <c r="K7016" s="63" t="s">
        <v>112</v>
      </c>
      <c r="L7016" s="63" t="s">
        <v>72</v>
      </c>
      <c r="M7016" s="63" t="s">
        <v>244</v>
      </c>
      <c r="N7016" s="63" t="s">
        <v>62</v>
      </c>
      <c r="O7016" s="63" t="s">
        <v>113</v>
      </c>
      <c r="P7016" s="63" t="s">
        <v>60</v>
      </c>
      <c r="Q7016" s="63" t="s">
        <v>193</v>
      </c>
    </row>
    <row r="7017" spans="1:17">
      <c r="A7017" s="63" t="s">
        <v>112</v>
      </c>
      <c r="B7017" s="63" t="s">
        <v>11</v>
      </c>
      <c r="D7017" s="390">
        <v>45505</v>
      </c>
      <c r="E7017" s="63">
        <v>8</v>
      </c>
      <c r="F7017" s="63">
        <v>2024</v>
      </c>
      <c r="G7017" s="391">
        <v>3.95</v>
      </c>
      <c r="H7017" s="391">
        <v>8.3333333333333329E-2</v>
      </c>
      <c r="I7017" s="391">
        <v>0.32916666666666666</v>
      </c>
      <c r="J7017" s="391">
        <v>2.21</v>
      </c>
      <c r="K7017" s="63" t="s">
        <v>112</v>
      </c>
      <c r="L7017" s="63" t="s">
        <v>72</v>
      </c>
      <c r="M7017" s="63" t="s">
        <v>244</v>
      </c>
      <c r="N7017" s="63" t="s">
        <v>62</v>
      </c>
      <c r="O7017" s="63" t="s">
        <v>113</v>
      </c>
      <c r="P7017" s="63" t="s">
        <v>60</v>
      </c>
      <c r="Q7017" s="63" t="s">
        <v>193</v>
      </c>
    </row>
    <row r="7018" spans="1:17">
      <c r="A7018" s="63" t="s">
        <v>112</v>
      </c>
      <c r="B7018" s="63" t="s">
        <v>11</v>
      </c>
      <c r="D7018" s="390">
        <v>45536</v>
      </c>
      <c r="E7018" s="63">
        <v>9</v>
      </c>
      <c r="F7018" s="63">
        <v>2024</v>
      </c>
      <c r="G7018" s="391">
        <v>3.95</v>
      </c>
      <c r="H7018" s="391">
        <v>8.3333333333333329E-2</v>
      </c>
      <c r="J7018" s="391">
        <v>2.4500000000000002</v>
      </c>
      <c r="K7018" s="63" t="s">
        <v>112</v>
      </c>
      <c r="L7018" s="63" t="s">
        <v>72</v>
      </c>
      <c r="M7018" s="63" t="s">
        <v>244</v>
      </c>
      <c r="N7018" s="63" t="s">
        <v>62</v>
      </c>
      <c r="O7018" s="63" t="s">
        <v>113</v>
      </c>
      <c r="P7018" s="63" t="s">
        <v>60</v>
      </c>
      <c r="Q7018" s="63" t="s">
        <v>193</v>
      </c>
    </row>
    <row r="7019" spans="1:17">
      <c r="A7019" s="63" t="s">
        <v>112</v>
      </c>
      <c r="B7019" s="63" t="s">
        <v>11</v>
      </c>
      <c r="D7019" s="390">
        <v>45566</v>
      </c>
      <c r="E7019" s="63">
        <v>10</v>
      </c>
      <c r="F7019" s="63">
        <v>2024</v>
      </c>
      <c r="G7019" s="391">
        <v>3.95</v>
      </c>
      <c r="H7019" s="391">
        <v>9.9999999999999992E-2</v>
      </c>
      <c r="J7019" s="391">
        <v>0.09</v>
      </c>
      <c r="K7019" s="63" t="s">
        <v>112</v>
      </c>
      <c r="L7019" s="63" t="s">
        <v>72</v>
      </c>
      <c r="M7019" s="63" t="s">
        <v>244</v>
      </c>
      <c r="N7019" s="63" t="s">
        <v>62</v>
      </c>
      <c r="O7019" s="63" t="s">
        <v>113</v>
      </c>
      <c r="P7019" s="63" t="s">
        <v>60</v>
      </c>
      <c r="Q7019" s="63" t="s">
        <v>193</v>
      </c>
    </row>
    <row r="7020" spans="1:17">
      <c r="A7020" s="63" t="s">
        <v>112</v>
      </c>
      <c r="B7020" s="63" t="s">
        <v>11</v>
      </c>
      <c r="D7020" s="390">
        <v>45597</v>
      </c>
      <c r="E7020" s="63">
        <v>11</v>
      </c>
      <c r="F7020" s="63">
        <v>2024</v>
      </c>
      <c r="G7020" s="391">
        <v>3.95</v>
      </c>
      <c r="H7020" s="391">
        <v>9.9999999999999992E-2</v>
      </c>
      <c r="J7020" s="391">
        <v>0</v>
      </c>
      <c r="K7020" s="63" t="s">
        <v>112</v>
      </c>
      <c r="L7020" s="63" t="s">
        <v>72</v>
      </c>
      <c r="M7020" s="63" t="s">
        <v>244</v>
      </c>
      <c r="N7020" s="63" t="s">
        <v>62</v>
      </c>
      <c r="O7020" s="63" t="s">
        <v>113</v>
      </c>
      <c r="P7020" s="63" t="s">
        <v>60</v>
      </c>
      <c r="Q7020" s="63" t="s">
        <v>193</v>
      </c>
    </row>
    <row r="7021" spans="1:17">
      <c r="A7021" s="63" t="s">
        <v>112</v>
      </c>
      <c r="B7021" s="63" t="s">
        <v>11</v>
      </c>
      <c r="D7021" s="390">
        <v>45627</v>
      </c>
      <c r="E7021" s="63">
        <v>12</v>
      </c>
      <c r="F7021" s="63">
        <v>2024</v>
      </c>
      <c r="G7021" s="391">
        <v>3.95</v>
      </c>
      <c r="H7021" s="391">
        <v>9.9999999999999992E-2</v>
      </c>
      <c r="J7021" s="391">
        <v>0</v>
      </c>
      <c r="K7021" s="63" t="s">
        <v>112</v>
      </c>
      <c r="L7021" s="63" t="s">
        <v>72</v>
      </c>
      <c r="M7021" s="63" t="s">
        <v>244</v>
      </c>
      <c r="N7021" s="63" t="s">
        <v>62</v>
      </c>
      <c r="O7021" s="63" t="s">
        <v>113</v>
      </c>
      <c r="P7021" s="63" t="s">
        <v>60</v>
      </c>
      <c r="Q7021" s="63" t="s">
        <v>193</v>
      </c>
    </row>
    <row r="7022" spans="1:17">
      <c r="A7022" s="63" t="s">
        <v>112</v>
      </c>
      <c r="B7022" s="63" t="s">
        <v>12</v>
      </c>
      <c r="D7022" s="390">
        <v>45292</v>
      </c>
      <c r="E7022" s="63">
        <v>1</v>
      </c>
      <c r="F7022" s="63">
        <v>2024</v>
      </c>
      <c r="G7022" s="391">
        <v>11.125999999999998</v>
      </c>
      <c r="H7022" s="391">
        <v>3.4872367136281217E-2</v>
      </c>
      <c r="I7022" s="391">
        <v>0.38798995675826475</v>
      </c>
      <c r="J7022" s="391">
        <v>0</v>
      </c>
      <c r="K7022" s="63" t="s">
        <v>112</v>
      </c>
      <c r="L7022" s="63" t="s">
        <v>72</v>
      </c>
      <c r="M7022" s="63" t="s">
        <v>244</v>
      </c>
      <c r="N7022" s="63" t="s">
        <v>62</v>
      </c>
      <c r="O7022" s="63" t="s">
        <v>113</v>
      </c>
      <c r="P7022" s="63" t="s">
        <v>60</v>
      </c>
      <c r="Q7022" s="63" t="s">
        <v>193</v>
      </c>
    </row>
    <row r="7023" spans="1:17">
      <c r="A7023" s="63" t="s">
        <v>112</v>
      </c>
      <c r="B7023" s="63" t="s">
        <v>12</v>
      </c>
      <c r="D7023" s="390">
        <v>45323</v>
      </c>
      <c r="E7023" s="63">
        <v>2</v>
      </c>
      <c r="F7023" s="63">
        <v>2024</v>
      </c>
      <c r="G7023" s="391">
        <v>11.125999999999998</v>
      </c>
      <c r="H7023" s="391">
        <v>8.2577765378713919E-2</v>
      </c>
      <c r="I7023" s="391">
        <v>0.91876021760357085</v>
      </c>
      <c r="J7023" s="391">
        <v>0</v>
      </c>
      <c r="K7023" s="63" t="s">
        <v>112</v>
      </c>
      <c r="L7023" s="63" t="s">
        <v>72</v>
      </c>
      <c r="M7023" s="63" t="s">
        <v>244</v>
      </c>
      <c r="N7023" s="63" t="s">
        <v>62</v>
      </c>
      <c r="O7023" s="63" t="s">
        <v>113</v>
      </c>
      <c r="P7023" s="63" t="s">
        <v>60</v>
      </c>
      <c r="Q7023" s="63" t="s">
        <v>193</v>
      </c>
    </row>
    <row r="7024" spans="1:17">
      <c r="A7024" s="63" t="s">
        <v>112</v>
      </c>
      <c r="B7024" s="63" t="s">
        <v>12</v>
      </c>
      <c r="D7024" s="390">
        <v>45352</v>
      </c>
      <c r="E7024" s="63">
        <v>3</v>
      </c>
      <c r="F7024" s="63">
        <v>2024</v>
      </c>
      <c r="G7024" s="391">
        <v>11.125999999999998</v>
      </c>
      <c r="H7024" s="391">
        <v>8.2577765378713919E-2</v>
      </c>
      <c r="I7024" s="391">
        <v>0.91876021760357085</v>
      </c>
      <c r="J7024" s="391">
        <v>0</v>
      </c>
      <c r="K7024" s="63" t="s">
        <v>112</v>
      </c>
      <c r="L7024" s="63" t="s">
        <v>72</v>
      </c>
      <c r="M7024" s="63" t="s">
        <v>244</v>
      </c>
      <c r="N7024" s="63" t="s">
        <v>62</v>
      </c>
      <c r="O7024" s="63" t="s">
        <v>113</v>
      </c>
      <c r="P7024" s="63" t="s">
        <v>60</v>
      </c>
      <c r="Q7024" s="63" t="s">
        <v>193</v>
      </c>
    </row>
    <row r="7025" spans="1:17">
      <c r="A7025" s="63" t="s">
        <v>112</v>
      </c>
      <c r="B7025" s="63" t="s">
        <v>12</v>
      </c>
      <c r="D7025" s="390">
        <v>45383</v>
      </c>
      <c r="E7025" s="63">
        <v>4</v>
      </c>
      <c r="F7025" s="63">
        <v>2024</v>
      </c>
      <c r="G7025" s="391">
        <v>11.125999999999998</v>
      </c>
      <c r="H7025" s="391">
        <v>8.3333333333333329E-2</v>
      </c>
      <c r="I7025" s="391">
        <v>0.92716666666666647</v>
      </c>
      <c r="J7025" s="391">
        <v>0</v>
      </c>
      <c r="K7025" s="63" t="s">
        <v>112</v>
      </c>
      <c r="L7025" s="63" t="s">
        <v>72</v>
      </c>
      <c r="M7025" s="63" t="s">
        <v>244</v>
      </c>
      <c r="N7025" s="63" t="s">
        <v>62</v>
      </c>
      <c r="O7025" s="63" t="s">
        <v>113</v>
      </c>
      <c r="P7025" s="63" t="s">
        <v>60</v>
      </c>
      <c r="Q7025" s="63" t="s">
        <v>193</v>
      </c>
    </row>
    <row r="7026" spans="1:17">
      <c r="A7026" s="63" t="s">
        <v>112</v>
      </c>
      <c r="B7026" s="63" t="s">
        <v>12</v>
      </c>
      <c r="D7026" s="390">
        <v>45413</v>
      </c>
      <c r="E7026" s="63">
        <v>5</v>
      </c>
      <c r="F7026" s="63">
        <v>2024</v>
      </c>
      <c r="G7026" s="391">
        <v>11.125999999999998</v>
      </c>
      <c r="H7026" s="391">
        <v>8.3333333333333329E-2</v>
      </c>
      <c r="I7026" s="391">
        <v>0.92716666666666647</v>
      </c>
      <c r="J7026" s="391">
        <v>0</v>
      </c>
      <c r="K7026" s="63" t="s">
        <v>112</v>
      </c>
      <c r="L7026" s="63" t="s">
        <v>72</v>
      </c>
      <c r="M7026" s="63" t="s">
        <v>244</v>
      </c>
      <c r="N7026" s="63" t="s">
        <v>62</v>
      </c>
      <c r="O7026" s="63" t="s">
        <v>113</v>
      </c>
      <c r="P7026" s="63" t="s">
        <v>60</v>
      </c>
      <c r="Q7026" s="63" t="s">
        <v>193</v>
      </c>
    </row>
    <row r="7027" spans="1:17">
      <c r="A7027" s="63" t="s">
        <v>112</v>
      </c>
      <c r="B7027" s="63" t="s">
        <v>12</v>
      </c>
      <c r="D7027" s="390">
        <v>45444</v>
      </c>
      <c r="E7027" s="63">
        <v>6</v>
      </c>
      <c r="F7027" s="63">
        <v>2024</v>
      </c>
      <c r="G7027" s="391">
        <v>11.125999999999998</v>
      </c>
      <c r="H7027" s="391">
        <v>8.3333333333333329E-2</v>
      </c>
      <c r="I7027" s="391">
        <v>0.92716666666666647</v>
      </c>
      <c r="J7027" s="391">
        <v>0</v>
      </c>
      <c r="K7027" s="63" t="s">
        <v>112</v>
      </c>
      <c r="L7027" s="63" t="s">
        <v>72</v>
      </c>
      <c r="M7027" s="63" t="s">
        <v>244</v>
      </c>
      <c r="N7027" s="63" t="s">
        <v>62</v>
      </c>
      <c r="O7027" s="63" t="s">
        <v>113</v>
      </c>
      <c r="P7027" s="63" t="s">
        <v>60</v>
      </c>
      <c r="Q7027" s="63" t="s">
        <v>193</v>
      </c>
    </row>
    <row r="7028" spans="1:17">
      <c r="A7028" s="63" t="s">
        <v>112</v>
      </c>
      <c r="B7028" s="63" t="s">
        <v>12</v>
      </c>
      <c r="D7028" s="390">
        <v>45474</v>
      </c>
      <c r="E7028" s="63">
        <v>7</v>
      </c>
      <c r="F7028" s="63">
        <v>2024</v>
      </c>
      <c r="G7028" s="391">
        <v>11.125999999999998</v>
      </c>
      <c r="H7028" s="391">
        <v>8.3333333333333329E-2</v>
      </c>
      <c r="I7028" s="391">
        <v>0.92716666666666647</v>
      </c>
      <c r="J7028" s="391">
        <v>0</v>
      </c>
      <c r="K7028" s="63" t="s">
        <v>112</v>
      </c>
      <c r="L7028" s="63" t="s">
        <v>72</v>
      </c>
      <c r="M7028" s="63" t="s">
        <v>244</v>
      </c>
      <c r="N7028" s="63" t="s">
        <v>62</v>
      </c>
      <c r="O7028" s="63" t="s">
        <v>113</v>
      </c>
      <c r="P7028" s="63" t="s">
        <v>60</v>
      </c>
      <c r="Q7028" s="63" t="s">
        <v>193</v>
      </c>
    </row>
    <row r="7029" spans="1:17">
      <c r="A7029" s="63" t="s">
        <v>112</v>
      </c>
      <c r="B7029" s="63" t="s">
        <v>12</v>
      </c>
      <c r="D7029" s="390">
        <v>45505</v>
      </c>
      <c r="E7029" s="63">
        <v>8</v>
      </c>
      <c r="F7029" s="63">
        <v>2024</v>
      </c>
      <c r="G7029" s="391">
        <v>11.125999999999998</v>
      </c>
      <c r="H7029" s="391">
        <v>8.3333333333333329E-2</v>
      </c>
      <c r="I7029" s="391">
        <v>0.92716666666666647</v>
      </c>
      <c r="J7029" s="391">
        <v>0</v>
      </c>
      <c r="K7029" s="63" t="s">
        <v>112</v>
      </c>
      <c r="L7029" s="63" t="s">
        <v>72</v>
      </c>
      <c r="M7029" s="63" t="s">
        <v>244</v>
      </c>
      <c r="N7029" s="63" t="s">
        <v>62</v>
      </c>
      <c r="O7029" s="63" t="s">
        <v>113</v>
      </c>
      <c r="P7029" s="63" t="s">
        <v>60</v>
      </c>
      <c r="Q7029" s="63" t="s">
        <v>193</v>
      </c>
    </row>
    <row r="7030" spans="1:17">
      <c r="A7030" s="63" t="s">
        <v>112</v>
      </c>
      <c r="B7030" s="63" t="s">
        <v>12</v>
      </c>
      <c r="D7030" s="390">
        <v>45536</v>
      </c>
      <c r="E7030" s="63">
        <v>9</v>
      </c>
      <c r="F7030" s="63">
        <v>2024</v>
      </c>
      <c r="G7030" s="391">
        <v>11.125999999999998</v>
      </c>
      <c r="H7030" s="391">
        <v>8.3333333333333329E-2</v>
      </c>
      <c r="J7030" s="391">
        <v>0</v>
      </c>
      <c r="K7030" s="63" t="s">
        <v>112</v>
      </c>
      <c r="L7030" s="63" t="s">
        <v>72</v>
      </c>
      <c r="M7030" s="63" t="s">
        <v>244</v>
      </c>
      <c r="N7030" s="63" t="s">
        <v>62</v>
      </c>
      <c r="O7030" s="63" t="s">
        <v>113</v>
      </c>
      <c r="P7030" s="63" t="s">
        <v>60</v>
      </c>
      <c r="Q7030" s="63" t="s">
        <v>193</v>
      </c>
    </row>
    <row r="7031" spans="1:17">
      <c r="A7031" s="63" t="s">
        <v>112</v>
      </c>
      <c r="B7031" s="63" t="s">
        <v>12</v>
      </c>
      <c r="D7031" s="390">
        <v>45566</v>
      </c>
      <c r="E7031" s="63">
        <v>10</v>
      </c>
      <c r="F7031" s="63">
        <v>2024</v>
      </c>
      <c r="G7031" s="391">
        <v>11.125999999999998</v>
      </c>
      <c r="H7031" s="391">
        <v>9.9999999999999992E-2</v>
      </c>
      <c r="J7031" s="391">
        <v>0</v>
      </c>
      <c r="K7031" s="63" t="s">
        <v>112</v>
      </c>
      <c r="L7031" s="63" t="s">
        <v>72</v>
      </c>
      <c r="M7031" s="63" t="s">
        <v>244</v>
      </c>
      <c r="N7031" s="63" t="s">
        <v>62</v>
      </c>
      <c r="O7031" s="63" t="s">
        <v>113</v>
      </c>
      <c r="P7031" s="63" t="s">
        <v>60</v>
      </c>
      <c r="Q7031" s="63" t="s">
        <v>193</v>
      </c>
    </row>
    <row r="7032" spans="1:17">
      <c r="A7032" s="63" t="s">
        <v>112</v>
      </c>
      <c r="B7032" s="63" t="s">
        <v>12</v>
      </c>
      <c r="D7032" s="390">
        <v>45597</v>
      </c>
      <c r="E7032" s="63">
        <v>11</v>
      </c>
      <c r="F7032" s="63">
        <v>2024</v>
      </c>
      <c r="G7032" s="391">
        <v>11.125999999999998</v>
      </c>
      <c r="H7032" s="391">
        <v>9.9999999999999992E-2</v>
      </c>
      <c r="J7032" s="391">
        <v>0</v>
      </c>
      <c r="K7032" s="63" t="s">
        <v>112</v>
      </c>
      <c r="L7032" s="63" t="s">
        <v>72</v>
      </c>
      <c r="M7032" s="63" t="s">
        <v>244</v>
      </c>
      <c r="N7032" s="63" t="s">
        <v>62</v>
      </c>
      <c r="O7032" s="63" t="s">
        <v>113</v>
      </c>
      <c r="P7032" s="63" t="s">
        <v>60</v>
      </c>
      <c r="Q7032" s="63" t="s">
        <v>193</v>
      </c>
    </row>
    <row r="7033" spans="1:17">
      <c r="A7033" s="63" t="s">
        <v>112</v>
      </c>
      <c r="B7033" s="63" t="s">
        <v>12</v>
      </c>
      <c r="D7033" s="390">
        <v>45627</v>
      </c>
      <c r="E7033" s="63">
        <v>12</v>
      </c>
      <c r="F7033" s="63">
        <v>2024</v>
      </c>
      <c r="G7033" s="391">
        <v>11.125999999999998</v>
      </c>
      <c r="H7033" s="391">
        <v>9.9999999999999992E-2</v>
      </c>
      <c r="J7033" s="391">
        <v>0</v>
      </c>
      <c r="K7033" s="63" t="s">
        <v>112</v>
      </c>
      <c r="L7033" s="63" t="s">
        <v>72</v>
      </c>
      <c r="M7033" s="63" t="s">
        <v>244</v>
      </c>
      <c r="N7033" s="63" t="s">
        <v>62</v>
      </c>
      <c r="O7033" s="63" t="s">
        <v>113</v>
      </c>
      <c r="P7033" s="63" t="s">
        <v>60</v>
      </c>
      <c r="Q7033" s="63" t="s">
        <v>193</v>
      </c>
    </row>
    <row r="7034" spans="1:17">
      <c r="A7034" s="63" t="s">
        <v>112</v>
      </c>
      <c r="B7034" s="63" t="s">
        <v>15</v>
      </c>
      <c r="D7034" s="390">
        <v>45292</v>
      </c>
      <c r="E7034" s="63">
        <v>1</v>
      </c>
      <c r="F7034" s="63">
        <v>2024</v>
      </c>
      <c r="G7034" s="391">
        <v>0</v>
      </c>
      <c r="H7034" s="391">
        <v>3.4872367136281217E-2</v>
      </c>
      <c r="I7034" s="391">
        <v>0</v>
      </c>
      <c r="J7034" s="391">
        <v>0</v>
      </c>
      <c r="K7034" s="63" t="s">
        <v>112</v>
      </c>
      <c r="L7034" s="63" t="s">
        <v>72</v>
      </c>
      <c r="M7034" s="63" t="s">
        <v>244</v>
      </c>
      <c r="N7034" s="63" t="s">
        <v>62</v>
      </c>
      <c r="O7034" s="63" t="s">
        <v>113</v>
      </c>
      <c r="P7034" s="63" t="s">
        <v>60</v>
      </c>
      <c r="Q7034" s="63" t="s">
        <v>193</v>
      </c>
    </row>
    <row r="7035" spans="1:17">
      <c r="A7035" s="63" t="s">
        <v>112</v>
      </c>
      <c r="B7035" s="63" t="s">
        <v>15</v>
      </c>
      <c r="D7035" s="390">
        <v>45323</v>
      </c>
      <c r="E7035" s="63">
        <v>2</v>
      </c>
      <c r="F7035" s="63">
        <v>2024</v>
      </c>
      <c r="G7035" s="391">
        <v>0</v>
      </c>
      <c r="H7035" s="391">
        <v>8.2577765378713919E-2</v>
      </c>
      <c r="I7035" s="391">
        <v>0</v>
      </c>
      <c r="J7035" s="391">
        <v>0</v>
      </c>
      <c r="K7035" s="63" t="s">
        <v>112</v>
      </c>
      <c r="L7035" s="63" t="s">
        <v>72</v>
      </c>
      <c r="M7035" s="63" t="s">
        <v>244</v>
      </c>
      <c r="N7035" s="63" t="s">
        <v>62</v>
      </c>
      <c r="O7035" s="63" t="s">
        <v>113</v>
      </c>
      <c r="P7035" s="63" t="s">
        <v>60</v>
      </c>
      <c r="Q7035" s="63" t="s">
        <v>193</v>
      </c>
    </row>
    <row r="7036" spans="1:17">
      <c r="A7036" s="63" t="s">
        <v>112</v>
      </c>
      <c r="B7036" s="63" t="s">
        <v>15</v>
      </c>
      <c r="D7036" s="390">
        <v>45352</v>
      </c>
      <c r="E7036" s="63">
        <v>3</v>
      </c>
      <c r="F7036" s="63">
        <v>2024</v>
      </c>
      <c r="G7036" s="391">
        <v>0</v>
      </c>
      <c r="H7036" s="391">
        <v>8.2577765378713919E-2</v>
      </c>
      <c r="I7036" s="391">
        <v>0</v>
      </c>
      <c r="J7036" s="391">
        <v>0</v>
      </c>
      <c r="K7036" s="63" t="s">
        <v>112</v>
      </c>
      <c r="L7036" s="63" t="s">
        <v>72</v>
      </c>
      <c r="M7036" s="63" t="s">
        <v>244</v>
      </c>
      <c r="N7036" s="63" t="s">
        <v>62</v>
      </c>
      <c r="O7036" s="63" t="s">
        <v>113</v>
      </c>
      <c r="P7036" s="63" t="s">
        <v>60</v>
      </c>
      <c r="Q7036" s="63" t="s">
        <v>193</v>
      </c>
    </row>
    <row r="7037" spans="1:17">
      <c r="A7037" s="63" t="s">
        <v>112</v>
      </c>
      <c r="B7037" s="63" t="s">
        <v>15</v>
      </c>
      <c r="D7037" s="390">
        <v>45383</v>
      </c>
      <c r="E7037" s="63">
        <v>4</v>
      </c>
      <c r="F7037" s="63">
        <v>2024</v>
      </c>
      <c r="G7037" s="391">
        <v>0</v>
      </c>
      <c r="H7037" s="391">
        <v>8.3333333333333329E-2</v>
      </c>
      <c r="I7037" s="391">
        <v>0</v>
      </c>
      <c r="J7037" s="391">
        <v>0</v>
      </c>
      <c r="K7037" s="63" t="s">
        <v>112</v>
      </c>
      <c r="L7037" s="63" t="s">
        <v>72</v>
      </c>
      <c r="M7037" s="63" t="s">
        <v>244</v>
      </c>
      <c r="N7037" s="63" t="s">
        <v>62</v>
      </c>
      <c r="O7037" s="63" t="s">
        <v>113</v>
      </c>
      <c r="P7037" s="63" t="s">
        <v>60</v>
      </c>
      <c r="Q7037" s="63" t="s">
        <v>193</v>
      </c>
    </row>
    <row r="7038" spans="1:17">
      <c r="A7038" s="63" t="s">
        <v>112</v>
      </c>
      <c r="B7038" s="63" t="s">
        <v>15</v>
      </c>
      <c r="D7038" s="390">
        <v>45413</v>
      </c>
      <c r="E7038" s="63">
        <v>5</v>
      </c>
      <c r="F7038" s="63">
        <v>2024</v>
      </c>
      <c r="G7038" s="391">
        <v>0</v>
      </c>
      <c r="H7038" s="391">
        <v>8.3333333333333329E-2</v>
      </c>
      <c r="I7038" s="391">
        <v>0</v>
      </c>
      <c r="J7038" s="391">
        <v>0</v>
      </c>
      <c r="K7038" s="63" t="s">
        <v>112</v>
      </c>
      <c r="L7038" s="63" t="s">
        <v>72</v>
      </c>
      <c r="M7038" s="63" t="s">
        <v>244</v>
      </c>
      <c r="N7038" s="63" t="s">
        <v>62</v>
      </c>
      <c r="O7038" s="63" t="s">
        <v>113</v>
      </c>
      <c r="P7038" s="63" t="s">
        <v>60</v>
      </c>
      <c r="Q7038" s="63" t="s">
        <v>193</v>
      </c>
    </row>
    <row r="7039" spans="1:17">
      <c r="A7039" s="63" t="s">
        <v>112</v>
      </c>
      <c r="B7039" s="63" t="s">
        <v>15</v>
      </c>
      <c r="D7039" s="390">
        <v>45444</v>
      </c>
      <c r="E7039" s="63">
        <v>6</v>
      </c>
      <c r="F7039" s="63">
        <v>2024</v>
      </c>
      <c r="G7039" s="391">
        <v>0</v>
      </c>
      <c r="H7039" s="391">
        <v>8.3333333333333329E-2</v>
      </c>
      <c r="I7039" s="391">
        <v>0</v>
      </c>
      <c r="J7039" s="391">
        <v>0</v>
      </c>
      <c r="K7039" s="63" t="s">
        <v>112</v>
      </c>
      <c r="L7039" s="63" t="s">
        <v>72</v>
      </c>
      <c r="M7039" s="63" t="s">
        <v>244</v>
      </c>
      <c r="N7039" s="63" t="s">
        <v>62</v>
      </c>
      <c r="O7039" s="63" t="s">
        <v>113</v>
      </c>
      <c r="P7039" s="63" t="s">
        <v>60</v>
      </c>
      <c r="Q7039" s="63" t="s">
        <v>193</v>
      </c>
    </row>
    <row r="7040" spans="1:17">
      <c r="A7040" s="63" t="s">
        <v>112</v>
      </c>
      <c r="B7040" s="63" t="s">
        <v>15</v>
      </c>
      <c r="D7040" s="390">
        <v>45474</v>
      </c>
      <c r="E7040" s="63">
        <v>7</v>
      </c>
      <c r="F7040" s="63">
        <v>2024</v>
      </c>
      <c r="G7040" s="391">
        <v>0</v>
      </c>
      <c r="H7040" s="391">
        <v>8.3333333333333329E-2</v>
      </c>
      <c r="I7040" s="391">
        <v>0</v>
      </c>
      <c r="J7040" s="391">
        <v>0</v>
      </c>
      <c r="K7040" s="63" t="s">
        <v>112</v>
      </c>
      <c r="L7040" s="63" t="s">
        <v>72</v>
      </c>
      <c r="M7040" s="63" t="s">
        <v>244</v>
      </c>
      <c r="N7040" s="63" t="s">
        <v>62</v>
      </c>
      <c r="O7040" s="63" t="s">
        <v>113</v>
      </c>
      <c r="P7040" s="63" t="s">
        <v>60</v>
      </c>
      <c r="Q7040" s="63" t="s">
        <v>193</v>
      </c>
    </row>
    <row r="7041" spans="1:17">
      <c r="A7041" s="63" t="s">
        <v>112</v>
      </c>
      <c r="B7041" s="63" t="s">
        <v>15</v>
      </c>
      <c r="D7041" s="390">
        <v>45505</v>
      </c>
      <c r="E7041" s="63">
        <v>8</v>
      </c>
      <c r="F7041" s="63">
        <v>2024</v>
      </c>
      <c r="G7041" s="391">
        <v>0</v>
      </c>
      <c r="H7041" s="391">
        <v>8.3333333333333329E-2</v>
      </c>
      <c r="I7041" s="391">
        <v>0</v>
      </c>
      <c r="J7041" s="391">
        <v>0</v>
      </c>
      <c r="K7041" s="63" t="s">
        <v>112</v>
      </c>
      <c r="L7041" s="63" t="s">
        <v>72</v>
      </c>
      <c r="M7041" s="63" t="s">
        <v>244</v>
      </c>
      <c r="N7041" s="63" t="s">
        <v>62</v>
      </c>
      <c r="O7041" s="63" t="s">
        <v>113</v>
      </c>
      <c r="P7041" s="63" t="s">
        <v>60</v>
      </c>
      <c r="Q7041" s="63" t="s">
        <v>193</v>
      </c>
    </row>
    <row r="7042" spans="1:17">
      <c r="A7042" s="63" t="s">
        <v>112</v>
      </c>
      <c r="B7042" s="63" t="s">
        <v>15</v>
      </c>
      <c r="D7042" s="390">
        <v>45536</v>
      </c>
      <c r="E7042" s="63">
        <v>9</v>
      </c>
      <c r="F7042" s="63">
        <v>2024</v>
      </c>
      <c r="G7042" s="391">
        <v>0</v>
      </c>
      <c r="H7042" s="391">
        <v>8.3333333333333329E-2</v>
      </c>
      <c r="J7042" s="391">
        <v>0</v>
      </c>
      <c r="K7042" s="63" t="s">
        <v>112</v>
      </c>
      <c r="L7042" s="63" t="s">
        <v>72</v>
      </c>
      <c r="M7042" s="63" t="s">
        <v>244</v>
      </c>
      <c r="N7042" s="63" t="s">
        <v>62</v>
      </c>
      <c r="O7042" s="63" t="s">
        <v>113</v>
      </c>
      <c r="P7042" s="63" t="s">
        <v>60</v>
      </c>
      <c r="Q7042" s="63" t="s">
        <v>193</v>
      </c>
    </row>
    <row r="7043" spans="1:17">
      <c r="A7043" s="63" t="s">
        <v>112</v>
      </c>
      <c r="B7043" s="63" t="s">
        <v>15</v>
      </c>
      <c r="D7043" s="390">
        <v>45566</v>
      </c>
      <c r="E7043" s="63">
        <v>10</v>
      </c>
      <c r="F7043" s="63">
        <v>2024</v>
      </c>
      <c r="G7043" s="391">
        <v>0</v>
      </c>
      <c r="H7043" s="391">
        <v>9.9999999999999992E-2</v>
      </c>
      <c r="J7043" s="391">
        <v>0</v>
      </c>
      <c r="K7043" s="63" t="s">
        <v>112</v>
      </c>
      <c r="L7043" s="63" t="s">
        <v>72</v>
      </c>
      <c r="M7043" s="63" t="s">
        <v>244</v>
      </c>
      <c r="N7043" s="63" t="s">
        <v>62</v>
      </c>
      <c r="O7043" s="63" t="s">
        <v>113</v>
      </c>
      <c r="P7043" s="63" t="s">
        <v>60</v>
      </c>
      <c r="Q7043" s="63" t="s">
        <v>193</v>
      </c>
    </row>
    <row r="7044" spans="1:17">
      <c r="A7044" s="63" t="s">
        <v>112</v>
      </c>
      <c r="B7044" s="63" t="s">
        <v>15</v>
      </c>
      <c r="D7044" s="390">
        <v>45597</v>
      </c>
      <c r="E7044" s="63">
        <v>11</v>
      </c>
      <c r="F7044" s="63">
        <v>2024</v>
      </c>
      <c r="G7044" s="391">
        <v>0</v>
      </c>
      <c r="H7044" s="391">
        <v>9.9999999999999992E-2</v>
      </c>
      <c r="J7044" s="391">
        <v>0</v>
      </c>
      <c r="K7044" s="63" t="s">
        <v>112</v>
      </c>
      <c r="L7044" s="63" t="s">
        <v>72</v>
      </c>
      <c r="M7044" s="63" t="s">
        <v>244</v>
      </c>
      <c r="N7044" s="63" t="s">
        <v>62</v>
      </c>
      <c r="O7044" s="63" t="s">
        <v>113</v>
      </c>
      <c r="P7044" s="63" t="s">
        <v>60</v>
      </c>
      <c r="Q7044" s="63" t="s">
        <v>193</v>
      </c>
    </row>
    <row r="7045" spans="1:17">
      <c r="A7045" s="63" t="s">
        <v>112</v>
      </c>
      <c r="B7045" s="63" t="s">
        <v>15</v>
      </c>
      <c r="D7045" s="390">
        <v>45627</v>
      </c>
      <c r="E7045" s="63">
        <v>12</v>
      </c>
      <c r="F7045" s="63">
        <v>2024</v>
      </c>
      <c r="G7045" s="391">
        <v>0</v>
      </c>
      <c r="H7045" s="391">
        <v>9.9999999999999992E-2</v>
      </c>
      <c r="J7045" s="391">
        <v>0</v>
      </c>
      <c r="K7045" s="63" t="s">
        <v>112</v>
      </c>
      <c r="L7045" s="63" t="s">
        <v>72</v>
      </c>
      <c r="M7045" s="63" t="s">
        <v>244</v>
      </c>
      <c r="N7045" s="63" t="s">
        <v>62</v>
      </c>
      <c r="O7045" s="63" t="s">
        <v>113</v>
      </c>
      <c r="P7045" s="63" t="s">
        <v>60</v>
      </c>
      <c r="Q7045" s="63" t="s">
        <v>193</v>
      </c>
    </row>
    <row r="7046" spans="1:17">
      <c r="A7046" s="63" t="s">
        <v>112</v>
      </c>
      <c r="B7046" s="63" t="s">
        <v>16</v>
      </c>
      <c r="D7046" s="390">
        <v>45292</v>
      </c>
      <c r="E7046" s="63">
        <v>1</v>
      </c>
      <c r="F7046" s="63">
        <v>2024</v>
      </c>
      <c r="G7046" s="391">
        <v>0</v>
      </c>
      <c r="H7046" s="391">
        <v>3.4872367136281217E-2</v>
      </c>
      <c r="I7046" s="391">
        <v>0</v>
      </c>
      <c r="J7046" s="391">
        <v>0</v>
      </c>
      <c r="K7046" s="63" t="s">
        <v>112</v>
      </c>
      <c r="L7046" s="63" t="s">
        <v>72</v>
      </c>
      <c r="M7046" s="63" t="s">
        <v>244</v>
      </c>
      <c r="N7046" s="63" t="s">
        <v>62</v>
      </c>
      <c r="O7046" s="63" t="s">
        <v>113</v>
      </c>
      <c r="P7046" s="63" t="s">
        <v>60</v>
      </c>
      <c r="Q7046" s="63" t="s">
        <v>193</v>
      </c>
    </row>
    <row r="7047" spans="1:17">
      <c r="A7047" s="63" t="s">
        <v>112</v>
      </c>
      <c r="B7047" s="63" t="s">
        <v>16</v>
      </c>
      <c r="D7047" s="390">
        <v>45323</v>
      </c>
      <c r="E7047" s="63">
        <v>2</v>
      </c>
      <c r="F7047" s="63">
        <v>2024</v>
      </c>
      <c r="G7047" s="391">
        <v>0</v>
      </c>
      <c r="H7047" s="391">
        <v>8.2577765378713919E-2</v>
      </c>
      <c r="I7047" s="391">
        <v>0</v>
      </c>
      <c r="J7047" s="391">
        <v>0</v>
      </c>
      <c r="K7047" s="63" t="s">
        <v>112</v>
      </c>
      <c r="L7047" s="63" t="s">
        <v>72</v>
      </c>
      <c r="M7047" s="63" t="s">
        <v>244</v>
      </c>
      <c r="N7047" s="63" t="s">
        <v>62</v>
      </c>
      <c r="O7047" s="63" t="s">
        <v>113</v>
      </c>
      <c r="P7047" s="63" t="s">
        <v>60</v>
      </c>
      <c r="Q7047" s="63" t="s">
        <v>193</v>
      </c>
    </row>
    <row r="7048" spans="1:17">
      <c r="A7048" s="63" t="s">
        <v>112</v>
      </c>
      <c r="B7048" s="63" t="s">
        <v>16</v>
      </c>
      <c r="D7048" s="390">
        <v>45352</v>
      </c>
      <c r="E7048" s="63">
        <v>3</v>
      </c>
      <c r="F7048" s="63">
        <v>2024</v>
      </c>
      <c r="G7048" s="391">
        <v>0</v>
      </c>
      <c r="H7048" s="391">
        <v>8.2577765378713919E-2</v>
      </c>
      <c r="I7048" s="391">
        <v>0</v>
      </c>
      <c r="J7048" s="391">
        <v>0</v>
      </c>
      <c r="K7048" s="63" t="s">
        <v>112</v>
      </c>
      <c r="L7048" s="63" t="s">
        <v>72</v>
      </c>
      <c r="M7048" s="63" t="s">
        <v>244</v>
      </c>
      <c r="N7048" s="63" t="s">
        <v>62</v>
      </c>
      <c r="O7048" s="63" t="s">
        <v>113</v>
      </c>
      <c r="P7048" s="63" t="s">
        <v>60</v>
      </c>
      <c r="Q7048" s="63" t="s">
        <v>193</v>
      </c>
    </row>
    <row r="7049" spans="1:17">
      <c r="A7049" s="63" t="s">
        <v>112</v>
      </c>
      <c r="B7049" s="63" t="s">
        <v>16</v>
      </c>
      <c r="D7049" s="390">
        <v>45383</v>
      </c>
      <c r="E7049" s="63">
        <v>4</v>
      </c>
      <c r="F7049" s="63">
        <v>2024</v>
      </c>
      <c r="G7049" s="391">
        <v>0</v>
      </c>
      <c r="H7049" s="391">
        <v>8.3333333333333329E-2</v>
      </c>
      <c r="I7049" s="391">
        <v>0</v>
      </c>
      <c r="J7049" s="391">
        <v>0</v>
      </c>
      <c r="K7049" s="63" t="s">
        <v>112</v>
      </c>
      <c r="L7049" s="63" t="s">
        <v>72</v>
      </c>
      <c r="M7049" s="63" t="s">
        <v>244</v>
      </c>
      <c r="N7049" s="63" t="s">
        <v>62</v>
      </c>
      <c r="O7049" s="63" t="s">
        <v>113</v>
      </c>
      <c r="P7049" s="63" t="s">
        <v>60</v>
      </c>
      <c r="Q7049" s="63" t="s">
        <v>193</v>
      </c>
    </row>
    <row r="7050" spans="1:17">
      <c r="A7050" s="63" t="s">
        <v>112</v>
      </c>
      <c r="B7050" s="63" t="s">
        <v>16</v>
      </c>
      <c r="D7050" s="390">
        <v>45413</v>
      </c>
      <c r="E7050" s="63">
        <v>5</v>
      </c>
      <c r="F7050" s="63">
        <v>2024</v>
      </c>
      <c r="G7050" s="391">
        <v>0</v>
      </c>
      <c r="H7050" s="391">
        <v>8.3333333333333329E-2</v>
      </c>
      <c r="I7050" s="391">
        <v>0</v>
      </c>
      <c r="J7050" s="391">
        <v>0</v>
      </c>
      <c r="K7050" s="63" t="s">
        <v>112</v>
      </c>
      <c r="L7050" s="63" t="s">
        <v>72</v>
      </c>
      <c r="M7050" s="63" t="s">
        <v>244</v>
      </c>
      <c r="N7050" s="63" t="s">
        <v>62</v>
      </c>
      <c r="O7050" s="63" t="s">
        <v>113</v>
      </c>
      <c r="P7050" s="63" t="s">
        <v>60</v>
      </c>
      <c r="Q7050" s="63" t="s">
        <v>193</v>
      </c>
    </row>
    <row r="7051" spans="1:17">
      <c r="A7051" s="63" t="s">
        <v>112</v>
      </c>
      <c r="B7051" s="63" t="s">
        <v>16</v>
      </c>
      <c r="D7051" s="390">
        <v>45444</v>
      </c>
      <c r="E7051" s="63">
        <v>6</v>
      </c>
      <c r="F7051" s="63">
        <v>2024</v>
      </c>
      <c r="G7051" s="391">
        <v>0</v>
      </c>
      <c r="H7051" s="391">
        <v>8.3333333333333329E-2</v>
      </c>
      <c r="I7051" s="391">
        <v>0</v>
      </c>
      <c r="J7051" s="391">
        <v>0</v>
      </c>
      <c r="K7051" s="63" t="s">
        <v>112</v>
      </c>
      <c r="L7051" s="63" t="s">
        <v>72</v>
      </c>
      <c r="M7051" s="63" t="s">
        <v>244</v>
      </c>
      <c r="N7051" s="63" t="s">
        <v>62</v>
      </c>
      <c r="O7051" s="63" t="s">
        <v>113</v>
      </c>
      <c r="P7051" s="63" t="s">
        <v>60</v>
      </c>
      <c r="Q7051" s="63" t="s">
        <v>193</v>
      </c>
    </row>
    <row r="7052" spans="1:17">
      <c r="A7052" s="63" t="s">
        <v>112</v>
      </c>
      <c r="B7052" s="63" t="s">
        <v>16</v>
      </c>
      <c r="D7052" s="390">
        <v>45474</v>
      </c>
      <c r="E7052" s="63">
        <v>7</v>
      </c>
      <c r="F7052" s="63">
        <v>2024</v>
      </c>
      <c r="G7052" s="391">
        <v>0</v>
      </c>
      <c r="H7052" s="391">
        <v>8.3333333333333329E-2</v>
      </c>
      <c r="I7052" s="391">
        <v>0</v>
      </c>
      <c r="J7052" s="391">
        <v>0</v>
      </c>
      <c r="K7052" s="63" t="s">
        <v>112</v>
      </c>
      <c r="L7052" s="63" t="s">
        <v>72</v>
      </c>
      <c r="M7052" s="63" t="s">
        <v>244</v>
      </c>
      <c r="N7052" s="63" t="s">
        <v>62</v>
      </c>
      <c r="O7052" s="63" t="s">
        <v>113</v>
      </c>
      <c r="P7052" s="63" t="s">
        <v>60</v>
      </c>
      <c r="Q7052" s="63" t="s">
        <v>193</v>
      </c>
    </row>
    <row r="7053" spans="1:17">
      <c r="A7053" s="63" t="s">
        <v>112</v>
      </c>
      <c r="B7053" s="63" t="s">
        <v>16</v>
      </c>
      <c r="D7053" s="390">
        <v>45505</v>
      </c>
      <c r="E7053" s="63">
        <v>8</v>
      </c>
      <c r="F7053" s="63">
        <v>2024</v>
      </c>
      <c r="G7053" s="391">
        <v>0</v>
      </c>
      <c r="H7053" s="391">
        <v>8.3333333333333329E-2</v>
      </c>
      <c r="I7053" s="391">
        <v>0</v>
      </c>
      <c r="J7053" s="391">
        <v>0</v>
      </c>
      <c r="K7053" s="63" t="s">
        <v>112</v>
      </c>
      <c r="L7053" s="63" t="s">
        <v>72</v>
      </c>
      <c r="M7053" s="63" t="s">
        <v>244</v>
      </c>
      <c r="N7053" s="63" t="s">
        <v>62</v>
      </c>
      <c r="O7053" s="63" t="s">
        <v>113</v>
      </c>
      <c r="P7053" s="63" t="s">
        <v>60</v>
      </c>
      <c r="Q7053" s="63" t="s">
        <v>193</v>
      </c>
    </row>
    <row r="7054" spans="1:17">
      <c r="A7054" s="63" t="s">
        <v>112</v>
      </c>
      <c r="B7054" s="63" t="s">
        <v>16</v>
      </c>
      <c r="D7054" s="390">
        <v>45536</v>
      </c>
      <c r="E7054" s="63">
        <v>9</v>
      </c>
      <c r="F7054" s="63">
        <v>2024</v>
      </c>
      <c r="G7054" s="391">
        <v>0</v>
      </c>
      <c r="H7054" s="391">
        <v>8.3333333333333329E-2</v>
      </c>
      <c r="J7054" s="391">
        <v>0</v>
      </c>
      <c r="K7054" s="63" t="s">
        <v>112</v>
      </c>
      <c r="L7054" s="63" t="s">
        <v>72</v>
      </c>
      <c r="M7054" s="63" t="s">
        <v>244</v>
      </c>
      <c r="N7054" s="63" t="s">
        <v>62</v>
      </c>
      <c r="O7054" s="63" t="s">
        <v>113</v>
      </c>
      <c r="P7054" s="63" t="s">
        <v>60</v>
      </c>
      <c r="Q7054" s="63" t="s">
        <v>193</v>
      </c>
    </row>
    <row r="7055" spans="1:17">
      <c r="A7055" s="63" t="s">
        <v>112</v>
      </c>
      <c r="B7055" s="63" t="s">
        <v>16</v>
      </c>
      <c r="D7055" s="390">
        <v>45566</v>
      </c>
      <c r="E7055" s="63">
        <v>10</v>
      </c>
      <c r="F7055" s="63">
        <v>2024</v>
      </c>
      <c r="G7055" s="391">
        <v>0</v>
      </c>
      <c r="H7055" s="391">
        <v>9.9999999999999992E-2</v>
      </c>
      <c r="J7055" s="391">
        <v>0</v>
      </c>
      <c r="K7055" s="63" t="s">
        <v>112</v>
      </c>
      <c r="L7055" s="63" t="s">
        <v>72</v>
      </c>
      <c r="M7055" s="63" t="s">
        <v>244</v>
      </c>
      <c r="N7055" s="63" t="s">
        <v>62</v>
      </c>
      <c r="O7055" s="63" t="s">
        <v>113</v>
      </c>
      <c r="P7055" s="63" t="s">
        <v>60</v>
      </c>
      <c r="Q7055" s="63" t="s">
        <v>193</v>
      </c>
    </row>
    <row r="7056" spans="1:17">
      <c r="A7056" s="63" t="s">
        <v>112</v>
      </c>
      <c r="B7056" s="63" t="s">
        <v>16</v>
      </c>
      <c r="D7056" s="390">
        <v>45597</v>
      </c>
      <c r="E7056" s="63">
        <v>11</v>
      </c>
      <c r="F7056" s="63">
        <v>2024</v>
      </c>
      <c r="G7056" s="391">
        <v>0</v>
      </c>
      <c r="H7056" s="391">
        <v>9.9999999999999992E-2</v>
      </c>
      <c r="J7056" s="391">
        <v>0</v>
      </c>
      <c r="K7056" s="63" t="s">
        <v>112</v>
      </c>
      <c r="L7056" s="63" t="s">
        <v>72</v>
      </c>
      <c r="M7056" s="63" t="s">
        <v>244</v>
      </c>
      <c r="N7056" s="63" t="s">
        <v>62</v>
      </c>
      <c r="O7056" s="63" t="s">
        <v>113</v>
      </c>
      <c r="P7056" s="63" t="s">
        <v>60</v>
      </c>
      <c r="Q7056" s="63" t="s">
        <v>193</v>
      </c>
    </row>
    <row r="7057" spans="1:17">
      <c r="A7057" s="63" t="s">
        <v>112</v>
      </c>
      <c r="B7057" s="63" t="s">
        <v>16</v>
      </c>
      <c r="D7057" s="390">
        <v>45627</v>
      </c>
      <c r="E7057" s="63">
        <v>12</v>
      </c>
      <c r="F7057" s="63">
        <v>2024</v>
      </c>
      <c r="G7057" s="391">
        <v>0</v>
      </c>
      <c r="H7057" s="391">
        <v>9.9999999999999992E-2</v>
      </c>
      <c r="J7057" s="391">
        <v>0</v>
      </c>
      <c r="K7057" s="63" t="s">
        <v>112</v>
      </c>
      <c r="L7057" s="63" t="s">
        <v>72</v>
      </c>
      <c r="M7057" s="63" t="s">
        <v>244</v>
      </c>
      <c r="N7057" s="63" t="s">
        <v>62</v>
      </c>
      <c r="O7057" s="63" t="s">
        <v>113</v>
      </c>
      <c r="P7057" s="63" t="s">
        <v>60</v>
      </c>
      <c r="Q7057" s="63" t="s">
        <v>193</v>
      </c>
    </row>
    <row r="7058" spans="1:17">
      <c r="A7058" s="63" t="s">
        <v>112</v>
      </c>
      <c r="B7058" s="63" t="s">
        <v>17</v>
      </c>
      <c r="D7058" s="390">
        <v>45292</v>
      </c>
      <c r="E7058" s="63">
        <v>1</v>
      </c>
      <c r="F7058" s="63">
        <v>2024</v>
      </c>
      <c r="G7058" s="391">
        <v>0</v>
      </c>
      <c r="H7058" s="391">
        <v>3.4872367136281217E-2</v>
      </c>
      <c r="I7058" s="391">
        <v>0</v>
      </c>
      <c r="J7058" s="391">
        <v>0</v>
      </c>
      <c r="K7058" s="63" t="s">
        <v>112</v>
      </c>
      <c r="L7058" s="63" t="s">
        <v>72</v>
      </c>
      <c r="M7058" s="63" t="s">
        <v>244</v>
      </c>
      <c r="N7058" s="63" t="s">
        <v>62</v>
      </c>
      <c r="O7058" s="63" t="s">
        <v>113</v>
      </c>
      <c r="P7058" s="63" t="s">
        <v>60</v>
      </c>
      <c r="Q7058" s="63" t="s">
        <v>193</v>
      </c>
    </row>
    <row r="7059" spans="1:17">
      <c r="A7059" s="63" t="s">
        <v>112</v>
      </c>
      <c r="B7059" s="63" t="s">
        <v>17</v>
      </c>
      <c r="D7059" s="390">
        <v>45323</v>
      </c>
      <c r="E7059" s="63">
        <v>2</v>
      </c>
      <c r="F7059" s="63">
        <v>2024</v>
      </c>
      <c r="G7059" s="391">
        <v>0</v>
      </c>
      <c r="H7059" s="391">
        <v>8.2577765378713919E-2</v>
      </c>
      <c r="I7059" s="391">
        <v>0</v>
      </c>
      <c r="J7059" s="391">
        <v>0</v>
      </c>
      <c r="K7059" s="63" t="s">
        <v>112</v>
      </c>
      <c r="L7059" s="63" t="s">
        <v>72</v>
      </c>
      <c r="M7059" s="63" t="s">
        <v>244</v>
      </c>
      <c r="N7059" s="63" t="s">
        <v>62</v>
      </c>
      <c r="O7059" s="63" t="s">
        <v>113</v>
      </c>
      <c r="P7059" s="63" t="s">
        <v>60</v>
      </c>
      <c r="Q7059" s="63" t="s">
        <v>193</v>
      </c>
    </row>
    <row r="7060" spans="1:17">
      <c r="A7060" s="63" t="s">
        <v>112</v>
      </c>
      <c r="B7060" s="63" t="s">
        <v>17</v>
      </c>
      <c r="D7060" s="390">
        <v>45352</v>
      </c>
      <c r="E7060" s="63">
        <v>3</v>
      </c>
      <c r="F7060" s="63">
        <v>2024</v>
      </c>
      <c r="G7060" s="391">
        <v>0</v>
      </c>
      <c r="H7060" s="391">
        <v>8.2577765378713919E-2</v>
      </c>
      <c r="I7060" s="391">
        <v>0</v>
      </c>
      <c r="J7060" s="391">
        <v>0</v>
      </c>
      <c r="K7060" s="63" t="s">
        <v>112</v>
      </c>
      <c r="L7060" s="63" t="s">
        <v>72</v>
      </c>
      <c r="M7060" s="63" t="s">
        <v>244</v>
      </c>
      <c r="N7060" s="63" t="s">
        <v>62</v>
      </c>
      <c r="O7060" s="63" t="s">
        <v>113</v>
      </c>
      <c r="P7060" s="63" t="s">
        <v>60</v>
      </c>
      <c r="Q7060" s="63" t="s">
        <v>193</v>
      </c>
    </row>
    <row r="7061" spans="1:17">
      <c r="A7061" s="63" t="s">
        <v>112</v>
      </c>
      <c r="B7061" s="63" t="s">
        <v>17</v>
      </c>
      <c r="D7061" s="390">
        <v>45383</v>
      </c>
      <c r="E7061" s="63">
        <v>4</v>
      </c>
      <c r="F7061" s="63">
        <v>2024</v>
      </c>
      <c r="G7061" s="391">
        <v>0</v>
      </c>
      <c r="H7061" s="391">
        <v>8.3333333333333329E-2</v>
      </c>
      <c r="I7061" s="391">
        <v>0</v>
      </c>
      <c r="J7061" s="391">
        <v>0</v>
      </c>
      <c r="K7061" s="63" t="s">
        <v>112</v>
      </c>
      <c r="L7061" s="63" t="s">
        <v>72</v>
      </c>
      <c r="M7061" s="63" t="s">
        <v>244</v>
      </c>
      <c r="N7061" s="63" t="s">
        <v>62</v>
      </c>
      <c r="O7061" s="63" t="s">
        <v>113</v>
      </c>
      <c r="P7061" s="63" t="s">
        <v>60</v>
      </c>
      <c r="Q7061" s="63" t="s">
        <v>193</v>
      </c>
    </row>
    <row r="7062" spans="1:17">
      <c r="A7062" s="63" t="s">
        <v>112</v>
      </c>
      <c r="B7062" s="63" t="s">
        <v>17</v>
      </c>
      <c r="D7062" s="390">
        <v>45413</v>
      </c>
      <c r="E7062" s="63">
        <v>5</v>
      </c>
      <c r="F7062" s="63">
        <v>2024</v>
      </c>
      <c r="G7062" s="391">
        <v>0</v>
      </c>
      <c r="H7062" s="391">
        <v>8.3333333333333329E-2</v>
      </c>
      <c r="I7062" s="391">
        <v>0</v>
      </c>
      <c r="J7062" s="391">
        <v>0</v>
      </c>
      <c r="K7062" s="63" t="s">
        <v>112</v>
      </c>
      <c r="L7062" s="63" t="s">
        <v>72</v>
      </c>
      <c r="M7062" s="63" t="s">
        <v>244</v>
      </c>
      <c r="N7062" s="63" t="s">
        <v>62</v>
      </c>
      <c r="O7062" s="63" t="s">
        <v>113</v>
      </c>
      <c r="P7062" s="63" t="s">
        <v>60</v>
      </c>
      <c r="Q7062" s="63" t="s">
        <v>193</v>
      </c>
    </row>
    <row r="7063" spans="1:17">
      <c r="A7063" s="63" t="s">
        <v>112</v>
      </c>
      <c r="B7063" s="63" t="s">
        <v>17</v>
      </c>
      <c r="D7063" s="390">
        <v>45444</v>
      </c>
      <c r="E7063" s="63">
        <v>6</v>
      </c>
      <c r="F7063" s="63">
        <v>2024</v>
      </c>
      <c r="G7063" s="391">
        <v>0</v>
      </c>
      <c r="H7063" s="391">
        <v>8.3333333333333329E-2</v>
      </c>
      <c r="I7063" s="391">
        <v>0</v>
      </c>
      <c r="J7063" s="391">
        <v>0</v>
      </c>
      <c r="K7063" s="63" t="s">
        <v>112</v>
      </c>
      <c r="L7063" s="63" t="s">
        <v>72</v>
      </c>
      <c r="M7063" s="63" t="s">
        <v>244</v>
      </c>
      <c r="N7063" s="63" t="s">
        <v>62</v>
      </c>
      <c r="O7063" s="63" t="s">
        <v>113</v>
      </c>
      <c r="P7063" s="63" t="s">
        <v>60</v>
      </c>
      <c r="Q7063" s="63" t="s">
        <v>193</v>
      </c>
    </row>
    <row r="7064" spans="1:17">
      <c r="A7064" s="63" t="s">
        <v>112</v>
      </c>
      <c r="B7064" s="63" t="s">
        <v>17</v>
      </c>
      <c r="D7064" s="390">
        <v>45474</v>
      </c>
      <c r="E7064" s="63">
        <v>7</v>
      </c>
      <c r="F7064" s="63">
        <v>2024</v>
      </c>
      <c r="G7064" s="391">
        <v>0</v>
      </c>
      <c r="H7064" s="391">
        <v>8.3333333333333329E-2</v>
      </c>
      <c r="I7064" s="391">
        <v>0</v>
      </c>
      <c r="J7064" s="391">
        <v>0</v>
      </c>
      <c r="K7064" s="63" t="s">
        <v>112</v>
      </c>
      <c r="L7064" s="63" t="s">
        <v>72</v>
      </c>
      <c r="M7064" s="63" t="s">
        <v>244</v>
      </c>
      <c r="N7064" s="63" t="s">
        <v>62</v>
      </c>
      <c r="O7064" s="63" t="s">
        <v>113</v>
      </c>
      <c r="P7064" s="63" t="s">
        <v>60</v>
      </c>
      <c r="Q7064" s="63" t="s">
        <v>193</v>
      </c>
    </row>
    <row r="7065" spans="1:17">
      <c r="A7065" s="63" t="s">
        <v>112</v>
      </c>
      <c r="B7065" s="63" t="s">
        <v>17</v>
      </c>
      <c r="D7065" s="390">
        <v>45505</v>
      </c>
      <c r="E7065" s="63">
        <v>8</v>
      </c>
      <c r="F7065" s="63">
        <v>2024</v>
      </c>
      <c r="G7065" s="391">
        <v>0</v>
      </c>
      <c r="H7065" s="391">
        <v>8.3333333333333329E-2</v>
      </c>
      <c r="I7065" s="391">
        <v>0</v>
      </c>
      <c r="J7065" s="391">
        <v>0</v>
      </c>
      <c r="K7065" s="63" t="s">
        <v>112</v>
      </c>
      <c r="L7065" s="63" t="s">
        <v>72</v>
      </c>
      <c r="M7065" s="63" t="s">
        <v>244</v>
      </c>
      <c r="N7065" s="63" t="s">
        <v>62</v>
      </c>
      <c r="O7065" s="63" t="s">
        <v>113</v>
      </c>
      <c r="P7065" s="63" t="s">
        <v>60</v>
      </c>
      <c r="Q7065" s="63" t="s">
        <v>193</v>
      </c>
    </row>
    <row r="7066" spans="1:17">
      <c r="A7066" s="63" t="s">
        <v>112</v>
      </c>
      <c r="B7066" s="63" t="s">
        <v>17</v>
      </c>
      <c r="D7066" s="390">
        <v>45536</v>
      </c>
      <c r="E7066" s="63">
        <v>9</v>
      </c>
      <c r="F7066" s="63">
        <v>2024</v>
      </c>
      <c r="G7066" s="391">
        <v>0</v>
      </c>
      <c r="H7066" s="391">
        <v>8.3333333333333329E-2</v>
      </c>
      <c r="J7066" s="391">
        <v>0</v>
      </c>
      <c r="K7066" s="63" t="s">
        <v>112</v>
      </c>
      <c r="L7066" s="63" t="s">
        <v>72</v>
      </c>
      <c r="M7066" s="63" t="s">
        <v>244</v>
      </c>
      <c r="N7066" s="63" t="s">
        <v>62</v>
      </c>
      <c r="O7066" s="63" t="s">
        <v>113</v>
      </c>
      <c r="P7066" s="63" t="s">
        <v>60</v>
      </c>
      <c r="Q7066" s="63" t="s">
        <v>193</v>
      </c>
    </row>
    <row r="7067" spans="1:17">
      <c r="A7067" s="63" t="s">
        <v>112</v>
      </c>
      <c r="B7067" s="63" t="s">
        <v>17</v>
      </c>
      <c r="D7067" s="390">
        <v>45566</v>
      </c>
      <c r="E7067" s="63">
        <v>10</v>
      </c>
      <c r="F7067" s="63">
        <v>2024</v>
      </c>
      <c r="G7067" s="391">
        <v>0</v>
      </c>
      <c r="H7067" s="391">
        <v>9.9999999999999992E-2</v>
      </c>
      <c r="J7067" s="391">
        <v>0</v>
      </c>
      <c r="K7067" s="63" t="s">
        <v>112</v>
      </c>
      <c r="L7067" s="63" t="s">
        <v>72</v>
      </c>
      <c r="M7067" s="63" t="s">
        <v>244</v>
      </c>
      <c r="N7067" s="63" t="s">
        <v>62</v>
      </c>
      <c r="O7067" s="63" t="s">
        <v>113</v>
      </c>
      <c r="P7067" s="63" t="s">
        <v>60</v>
      </c>
      <c r="Q7067" s="63" t="s">
        <v>193</v>
      </c>
    </row>
    <row r="7068" spans="1:17">
      <c r="A7068" s="63" t="s">
        <v>112</v>
      </c>
      <c r="B7068" s="63" t="s">
        <v>17</v>
      </c>
      <c r="D7068" s="390">
        <v>45597</v>
      </c>
      <c r="E7068" s="63">
        <v>11</v>
      </c>
      <c r="F7068" s="63">
        <v>2024</v>
      </c>
      <c r="G7068" s="391">
        <v>0</v>
      </c>
      <c r="H7068" s="391">
        <v>9.9999999999999992E-2</v>
      </c>
      <c r="J7068" s="391">
        <v>0</v>
      </c>
      <c r="K7068" s="63" t="s">
        <v>112</v>
      </c>
      <c r="L7068" s="63" t="s">
        <v>72</v>
      </c>
      <c r="M7068" s="63" t="s">
        <v>244</v>
      </c>
      <c r="N7068" s="63" t="s">
        <v>62</v>
      </c>
      <c r="O7068" s="63" t="s">
        <v>113</v>
      </c>
      <c r="P7068" s="63" t="s">
        <v>60</v>
      </c>
      <c r="Q7068" s="63" t="s">
        <v>193</v>
      </c>
    </row>
    <row r="7069" spans="1:17">
      <c r="A7069" s="63" t="s">
        <v>112</v>
      </c>
      <c r="B7069" s="63" t="s">
        <v>17</v>
      </c>
      <c r="D7069" s="390">
        <v>45627</v>
      </c>
      <c r="E7069" s="63">
        <v>12</v>
      </c>
      <c r="F7069" s="63">
        <v>2024</v>
      </c>
      <c r="G7069" s="391">
        <v>0</v>
      </c>
      <c r="H7069" s="391">
        <v>9.9999999999999992E-2</v>
      </c>
      <c r="J7069" s="391">
        <v>0</v>
      </c>
      <c r="K7069" s="63" t="s">
        <v>112</v>
      </c>
      <c r="L7069" s="63" t="s">
        <v>72</v>
      </c>
      <c r="M7069" s="63" t="s">
        <v>244</v>
      </c>
      <c r="N7069" s="63" t="s">
        <v>62</v>
      </c>
      <c r="O7069" s="63" t="s">
        <v>113</v>
      </c>
      <c r="P7069" s="63" t="s">
        <v>60</v>
      </c>
      <c r="Q7069" s="63" t="s">
        <v>193</v>
      </c>
    </row>
    <row r="7070" spans="1:17">
      <c r="A7070" s="63" t="s">
        <v>112</v>
      </c>
      <c r="B7070" s="63" t="s">
        <v>132</v>
      </c>
      <c r="D7070" s="390">
        <v>45292</v>
      </c>
      <c r="E7070" s="63">
        <v>1</v>
      </c>
      <c r="F7070" s="63">
        <v>2024</v>
      </c>
      <c r="G7070" s="391">
        <v>0</v>
      </c>
      <c r="H7070" s="391">
        <v>3.4872367136281217E-2</v>
      </c>
      <c r="I7070" s="391">
        <v>0</v>
      </c>
      <c r="J7070" s="391">
        <v>0</v>
      </c>
      <c r="K7070" s="63" t="s">
        <v>112</v>
      </c>
      <c r="L7070" s="63" t="s">
        <v>72</v>
      </c>
      <c r="M7070" s="63" t="s">
        <v>244</v>
      </c>
      <c r="N7070" s="63" t="s">
        <v>62</v>
      </c>
      <c r="O7070" s="63" t="s">
        <v>113</v>
      </c>
      <c r="P7070" s="63" t="s">
        <v>60</v>
      </c>
      <c r="Q7070" s="63" t="s">
        <v>193</v>
      </c>
    </row>
    <row r="7071" spans="1:17">
      <c r="A7071" s="63" t="s">
        <v>112</v>
      </c>
      <c r="B7071" s="63" t="s">
        <v>132</v>
      </c>
      <c r="D7071" s="390">
        <v>45323</v>
      </c>
      <c r="E7071" s="63">
        <v>2</v>
      </c>
      <c r="F7071" s="63">
        <v>2024</v>
      </c>
      <c r="G7071" s="391">
        <v>0</v>
      </c>
      <c r="H7071" s="391">
        <v>8.2577765378713919E-2</v>
      </c>
      <c r="I7071" s="391">
        <v>0</v>
      </c>
      <c r="J7071" s="391">
        <v>0</v>
      </c>
      <c r="K7071" s="63" t="s">
        <v>112</v>
      </c>
      <c r="L7071" s="63" t="s">
        <v>72</v>
      </c>
      <c r="M7071" s="63" t="s">
        <v>244</v>
      </c>
      <c r="N7071" s="63" t="s">
        <v>62</v>
      </c>
      <c r="O7071" s="63" t="s">
        <v>113</v>
      </c>
      <c r="P7071" s="63" t="s">
        <v>60</v>
      </c>
      <c r="Q7071" s="63" t="s">
        <v>193</v>
      </c>
    </row>
    <row r="7072" spans="1:17">
      <c r="A7072" s="63" t="s">
        <v>112</v>
      </c>
      <c r="B7072" s="63" t="s">
        <v>132</v>
      </c>
      <c r="D7072" s="390">
        <v>45352</v>
      </c>
      <c r="E7072" s="63">
        <v>3</v>
      </c>
      <c r="F7072" s="63">
        <v>2024</v>
      </c>
      <c r="G7072" s="391">
        <v>0</v>
      </c>
      <c r="H7072" s="391">
        <v>8.2577765378713919E-2</v>
      </c>
      <c r="I7072" s="391">
        <v>0</v>
      </c>
      <c r="J7072" s="391">
        <v>0</v>
      </c>
      <c r="K7072" s="63" t="s">
        <v>112</v>
      </c>
      <c r="L7072" s="63" t="s">
        <v>72</v>
      </c>
      <c r="M7072" s="63" t="s">
        <v>244</v>
      </c>
      <c r="N7072" s="63" t="s">
        <v>62</v>
      </c>
      <c r="O7072" s="63" t="s">
        <v>113</v>
      </c>
      <c r="P7072" s="63" t="s">
        <v>60</v>
      </c>
      <c r="Q7072" s="63" t="s">
        <v>193</v>
      </c>
    </row>
    <row r="7073" spans="1:17">
      <c r="A7073" s="63" t="s">
        <v>112</v>
      </c>
      <c r="B7073" s="63" t="s">
        <v>132</v>
      </c>
      <c r="D7073" s="390">
        <v>45383</v>
      </c>
      <c r="E7073" s="63">
        <v>4</v>
      </c>
      <c r="F7073" s="63">
        <v>2024</v>
      </c>
      <c r="G7073" s="391">
        <v>0</v>
      </c>
      <c r="H7073" s="391">
        <v>8.3333333333333329E-2</v>
      </c>
      <c r="I7073" s="391">
        <v>0</v>
      </c>
      <c r="J7073" s="391">
        <v>0</v>
      </c>
      <c r="K7073" s="63" t="s">
        <v>112</v>
      </c>
      <c r="L7073" s="63" t="s">
        <v>72</v>
      </c>
      <c r="M7073" s="63" t="s">
        <v>244</v>
      </c>
      <c r="N7073" s="63" t="s">
        <v>62</v>
      </c>
      <c r="O7073" s="63" t="s">
        <v>113</v>
      </c>
      <c r="P7073" s="63" t="s">
        <v>60</v>
      </c>
      <c r="Q7073" s="63" t="s">
        <v>193</v>
      </c>
    </row>
    <row r="7074" spans="1:17">
      <c r="A7074" s="63" t="s">
        <v>112</v>
      </c>
      <c r="B7074" s="63" t="s">
        <v>132</v>
      </c>
      <c r="D7074" s="390">
        <v>45413</v>
      </c>
      <c r="E7074" s="63">
        <v>5</v>
      </c>
      <c r="F7074" s="63">
        <v>2024</v>
      </c>
      <c r="G7074" s="391">
        <v>0</v>
      </c>
      <c r="H7074" s="391">
        <v>8.3333333333333329E-2</v>
      </c>
      <c r="I7074" s="391">
        <v>0</v>
      </c>
      <c r="J7074" s="391">
        <v>0</v>
      </c>
      <c r="K7074" s="63" t="s">
        <v>112</v>
      </c>
      <c r="L7074" s="63" t="s">
        <v>72</v>
      </c>
      <c r="M7074" s="63" t="s">
        <v>244</v>
      </c>
      <c r="N7074" s="63" t="s">
        <v>62</v>
      </c>
      <c r="O7074" s="63" t="s">
        <v>113</v>
      </c>
      <c r="P7074" s="63" t="s">
        <v>60</v>
      </c>
      <c r="Q7074" s="63" t="s">
        <v>193</v>
      </c>
    </row>
    <row r="7075" spans="1:17">
      <c r="A7075" s="63" t="s">
        <v>112</v>
      </c>
      <c r="B7075" s="63" t="s">
        <v>132</v>
      </c>
      <c r="D7075" s="390">
        <v>45444</v>
      </c>
      <c r="E7075" s="63">
        <v>6</v>
      </c>
      <c r="F7075" s="63">
        <v>2024</v>
      </c>
      <c r="G7075" s="391">
        <v>0</v>
      </c>
      <c r="H7075" s="391">
        <v>8.3333333333333329E-2</v>
      </c>
      <c r="I7075" s="391">
        <v>0</v>
      </c>
      <c r="J7075" s="391">
        <v>0</v>
      </c>
      <c r="K7075" s="63" t="s">
        <v>112</v>
      </c>
      <c r="L7075" s="63" t="s">
        <v>72</v>
      </c>
      <c r="M7075" s="63" t="s">
        <v>244</v>
      </c>
      <c r="N7075" s="63" t="s">
        <v>62</v>
      </c>
      <c r="O7075" s="63" t="s">
        <v>113</v>
      </c>
      <c r="P7075" s="63" t="s">
        <v>60</v>
      </c>
      <c r="Q7075" s="63" t="s">
        <v>193</v>
      </c>
    </row>
    <row r="7076" spans="1:17">
      <c r="A7076" s="63" t="s">
        <v>112</v>
      </c>
      <c r="B7076" s="63" t="s">
        <v>132</v>
      </c>
      <c r="D7076" s="390">
        <v>45474</v>
      </c>
      <c r="E7076" s="63">
        <v>7</v>
      </c>
      <c r="F7076" s="63">
        <v>2024</v>
      </c>
      <c r="G7076" s="391">
        <v>0</v>
      </c>
      <c r="H7076" s="391">
        <v>8.3333333333333329E-2</v>
      </c>
      <c r="I7076" s="391">
        <v>0</v>
      </c>
      <c r="J7076" s="391">
        <v>0</v>
      </c>
      <c r="K7076" s="63" t="s">
        <v>112</v>
      </c>
      <c r="L7076" s="63" t="s">
        <v>72</v>
      </c>
      <c r="M7076" s="63" t="s">
        <v>244</v>
      </c>
      <c r="N7076" s="63" t="s">
        <v>62</v>
      </c>
      <c r="O7076" s="63" t="s">
        <v>113</v>
      </c>
      <c r="P7076" s="63" t="s">
        <v>60</v>
      </c>
      <c r="Q7076" s="63" t="s">
        <v>193</v>
      </c>
    </row>
    <row r="7077" spans="1:17">
      <c r="A7077" s="63" t="s">
        <v>112</v>
      </c>
      <c r="B7077" s="63" t="s">
        <v>132</v>
      </c>
      <c r="D7077" s="390">
        <v>45505</v>
      </c>
      <c r="E7077" s="63">
        <v>8</v>
      </c>
      <c r="F7077" s="63">
        <v>2024</v>
      </c>
      <c r="G7077" s="391">
        <v>0</v>
      </c>
      <c r="H7077" s="391">
        <v>8.3333333333333329E-2</v>
      </c>
      <c r="I7077" s="391">
        <v>0</v>
      </c>
      <c r="J7077" s="391">
        <v>0</v>
      </c>
      <c r="K7077" s="63" t="s">
        <v>112</v>
      </c>
      <c r="L7077" s="63" t="s">
        <v>72</v>
      </c>
      <c r="M7077" s="63" t="s">
        <v>244</v>
      </c>
      <c r="N7077" s="63" t="s">
        <v>62</v>
      </c>
      <c r="O7077" s="63" t="s">
        <v>113</v>
      </c>
      <c r="P7077" s="63" t="s">
        <v>60</v>
      </c>
      <c r="Q7077" s="63" t="s">
        <v>193</v>
      </c>
    </row>
    <row r="7078" spans="1:17">
      <c r="A7078" s="63" t="s">
        <v>112</v>
      </c>
      <c r="B7078" s="63" t="s">
        <v>132</v>
      </c>
      <c r="D7078" s="390">
        <v>45536</v>
      </c>
      <c r="E7078" s="63">
        <v>9</v>
      </c>
      <c r="F7078" s="63">
        <v>2024</v>
      </c>
      <c r="G7078" s="391">
        <v>0</v>
      </c>
      <c r="H7078" s="391">
        <v>8.3333333333333329E-2</v>
      </c>
      <c r="J7078" s="391">
        <v>0</v>
      </c>
      <c r="K7078" s="63" t="s">
        <v>112</v>
      </c>
      <c r="L7078" s="63" t="s">
        <v>72</v>
      </c>
      <c r="M7078" s="63" t="s">
        <v>244</v>
      </c>
      <c r="N7078" s="63" t="s">
        <v>62</v>
      </c>
      <c r="O7078" s="63" t="s">
        <v>113</v>
      </c>
      <c r="P7078" s="63" t="s">
        <v>60</v>
      </c>
      <c r="Q7078" s="63" t="s">
        <v>193</v>
      </c>
    </row>
    <row r="7079" spans="1:17">
      <c r="A7079" s="63" t="s">
        <v>112</v>
      </c>
      <c r="B7079" s="63" t="s">
        <v>132</v>
      </c>
      <c r="D7079" s="390">
        <v>45566</v>
      </c>
      <c r="E7079" s="63">
        <v>10</v>
      </c>
      <c r="F7079" s="63">
        <v>2024</v>
      </c>
      <c r="G7079" s="391">
        <v>0</v>
      </c>
      <c r="H7079" s="391">
        <v>9.9999999999999992E-2</v>
      </c>
      <c r="J7079" s="391">
        <v>0</v>
      </c>
      <c r="K7079" s="63" t="s">
        <v>112</v>
      </c>
      <c r="L7079" s="63" t="s">
        <v>72</v>
      </c>
      <c r="M7079" s="63" t="s">
        <v>244</v>
      </c>
      <c r="N7079" s="63" t="s">
        <v>62</v>
      </c>
      <c r="O7079" s="63" t="s">
        <v>113</v>
      </c>
      <c r="P7079" s="63" t="s">
        <v>60</v>
      </c>
      <c r="Q7079" s="63" t="s">
        <v>193</v>
      </c>
    </row>
    <row r="7080" spans="1:17">
      <c r="A7080" s="63" t="s">
        <v>112</v>
      </c>
      <c r="B7080" s="63" t="s">
        <v>132</v>
      </c>
      <c r="D7080" s="390">
        <v>45597</v>
      </c>
      <c r="E7080" s="63">
        <v>11</v>
      </c>
      <c r="F7080" s="63">
        <v>2024</v>
      </c>
      <c r="G7080" s="391">
        <v>0</v>
      </c>
      <c r="H7080" s="391">
        <v>9.9999999999999992E-2</v>
      </c>
      <c r="J7080" s="391">
        <v>0</v>
      </c>
      <c r="K7080" s="63" t="s">
        <v>112</v>
      </c>
      <c r="L7080" s="63" t="s">
        <v>72</v>
      </c>
      <c r="M7080" s="63" t="s">
        <v>244</v>
      </c>
      <c r="N7080" s="63" t="s">
        <v>62</v>
      </c>
      <c r="O7080" s="63" t="s">
        <v>113</v>
      </c>
      <c r="P7080" s="63" t="s">
        <v>60</v>
      </c>
      <c r="Q7080" s="63" t="s">
        <v>193</v>
      </c>
    </row>
    <row r="7081" spans="1:17">
      <c r="A7081" s="63" t="s">
        <v>112</v>
      </c>
      <c r="B7081" s="63" t="s">
        <v>132</v>
      </c>
      <c r="D7081" s="390">
        <v>45627</v>
      </c>
      <c r="E7081" s="63">
        <v>12</v>
      </c>
      <c r="F7081" s="63">
        <v>2024</v>
      </c>
      <c r="G7081" s="391">
        <v>0</v>
      </c>
      <c r="H7081" s="391">
        <v>9.9999999999999992E-2</v>
      </c>
      <c r="J7081" s="391">
        <v>0</v>
      </c>
      <c r="K7081" s="63" t="s">
        <v>112</v>
      </c>
      <c r="L7081" s="63" t="s">
        <v>72</v>
      </c>
      <c r="M7081" s="63" t="s">
        <v>244</v>
      </c>
      <c r="N7081" s="63" t="s">
        <v>62</v>
      </c>
      <c r="O7081" s="63" t="s">
        <v>113</v>
      </c>
      <c r="P7081" s="63" t="s">
        <v>60</v>
      </c>
      <c r="Q7081" s="63" t="s">
        <v>193</v>
      </c>
    </row>
    <row r="7082" spans="1:17">
      <c r="A7082" s="63" t="s">
        <v>112</v>
      </c>
      <c r="B7082" s="63" t="s">
        <v>13</v>
      </c>
      <c r="D7082" s="390">
        <v>45292</v>
      </c>
      <c r="E7082" s="63">
        <v>1</v>
      </c>
      <c r="F7082" s="63">
        <v>2024</v>
      </c>
      <c r="G7082" s="391">
        <v>0</v>
      </c>
      <c r="H7082" s="391">
        <v>3.4872367136281217E-2</v>
      </c>
      <c r="I7082" s="391">
        <v>0</v>
      </c>
      <c r="J7082" s="391">
        <v>0</v>
      </c>
      <c r="K7082" s="63" t="s">
        <v>112</v>
      </c>
      <c r="L7082" s="63" t="s">
        <v>72</v>
      </c>
      <c r="M7082" s="63" t="s">
        <v>244</v>
      </c>
      <c r="N7082" s="63" t="s">
        <v>62</v>
      </c>
      <c r="O7082" s="63" t="s">
        <v>113</v>
      </c>
      <c r="P7082" s="63" t="s">
        <v>60</v>
      </c>
      <c r="Q7082" s="63" t="s">
        <v>193</v>
      </c>
    </row>
    <row r="7083" spans="1:17">
      <c r="A7083" s="63" t="s">
        <v>112</v>
      </c>
      <c r="B7083" s="63" t="s">
        <v>13</v>
      </c>
      <c r="D7083" s="390">
        <v>45323</v>
      </c>
      <c r="E7083" s="63">
        <v>2</v>
      </c>
      <c r="F7083" s="63">
        <v>2024</v>
      </c>
      <c r="G7083" s="391">
        <v>0</v>
      </c>
      <c r="H7083" s="391">
        <v>8.2577765378713919E-2</v>
      </c>
      <c r="I7083" s="391">
        <v>0</v>
      </c>
      <c r="J7083" s="391">
        <v>0</v>
      </c>
      <c r="K7083" s="63" t="s">
        <v>112</v>
      </c>
      <c r="L7083" s="63" t="s">
        <v>72</v>
      </c>
      <c r="M7083" s="63" t="s">
        <v>244</v>
      </c>
      <c r="N7083" s="63" t="s">
        <v>62</v>
      </c>
      <c r="O7083" s="63" t="s">
        <v>113</v>
      </c>
      <c r="P7083" s="63" t="s">
        <v>60</v>
      </c>
      <c r="Q7083" s="63" t="s">
        <v>193</v>
      </c>
    </row>
    <row r="7084" spans="1:17">
      <c r="A7084" s="63" t="s">
        <v>112</v>
      </c>
      <c r="B7084" s="63" t="s">
        <v>13</v>
      </c>
      <c r="D7084" s="390">
        <v>45352</v>
      </c>
      <c r="E7084" s="63">
        <v>3</v>
      </c>
      <c r="F7084" s="63">
        <v>2024</v>
      </c>
      <c r="G7084" s="391">
        <v>0</v>
      </c>
      <c r="H7084" s="391">
        <v>8.2577765378713919E-2</v>
      </c>
      <c r="I7084" s="391">
        <v>0</v>
      </c>
      <c r="J7084" s="391">
        <v>0</v>
      </c>
      <c r="K7084" s="63" t="s">
        <v>112</v>
      </c>
      <c r="L7084" s="63" t="s">
        <v>72</v>
      </c>
      <c r="M7084" s="63" t="s">
        <v>244</v>
      </c>
      <c r="N7084" s="63" t="s">
        <v>62</v>
      </c>
      <c r="O7084" s="63" t="s">
        <v>113</v>
      </c>
      <c r="P7084" s="63" t="s">
        <v>60</v>
      </c>
      <c r="Q7084" s="63" t="s">
        <v>193</v>
      </c>
    </row>
    <row r="7085" spans="1:17">
      <c r="A7085" s="63" t="s">
        <v>112</v>
      </c>
      <c r="B7085" s="63" t="s">
        <v>13</v>
      </c>
      <c r="D7085" s="390">
        <v>45383</v>
      </c>
      <c r="E7085" s="63">
        <v>4</v>
      </c>
      <c r="F7085" s="63">
        <v>2024</v>
      </c>
      <c r="G7085" s="391">
        <v>0</v>
      </c>
      <c r="H7085" s="391">
        <v>8.3333333333333329E-2</v>
      </c>
      <c r="I7085" s="391">
        <v>0</v>
      </c>
      <c r="J7085" s="391">
        <v>0</v>
      </c>
      <c r="K7085" s="63" t="s">
        <v>112</v>
      </c>
      <c r="L7085" s="63" t="s">
        <v>72</v>
      </c>
      <c r="M7085" s="63" t="s">
        <v>244</v>
      </c>
      <c r="N7085" s="63" t="s">
        <v>62</v>
      </c>
      <c r="O7085" s="63" t="s">
        <v>113</v>
      </c>
      <c r="P7085" s="63" t="s">
        <v>60</v>
      </c>
      <c r="Q7085" s="63" t="s">
        <v>193</v>
      </c>
    </row>
    <row r="7086" spans="1:17">
      <c r="A7086" s="63" t="s">
        <v>112</v>
      </c>
      <c r="B7086" s="63" t="s">
        <v>13</v>
      </c>
      <c r="D7086" s="390">
        <v>45413</v>
      </c>
      <c r="E7086" s="63">
        <v>5</v>
      </c>
      <c r="F7086" s="63">
        <v>2024</v>
      </c>
      <c r="G7086" s="391">
        <v>0</v>
      </c>
      <c r="H7086" s="391">
        <v>8.3333333333333329E-2</v>
      </c>
      <c r="I7086" s="391">
        <v>0</v>
      </c>
      <c r="J7086" s="391">
        <v>0</v>
      </c>
      <c r="K7086" s="63" t="s">
        <v>112</v>
      </c>
      <c r="L7086" s="63" t="s">
        <v>72</v>
      </c>
      <c r="M7086" s="63" t="s">
        <v>244</v>
      </c>
      <c r="N7086" s="63" t="s">
        <v>62</v>
      </c>
      <c r="O7086" s="63" t="s">
        <v>113</v>
      </c>
      <c r="P7086" s="63" t="s">
        <v>60</v>
      </c>
      <c r="Q7086" s="63" t="s">
        <v>193</v>
      </c>
    </row>
    <row r="7087" spans="1:17">
      <c r="A7087" s="63" t="s">
        <v>112</v>
      </c>
      <c r="B7087" s="63" t="s">
        <v>13</v>
      </c>
      <c r="D7087" s="390">
        <v>45444</v>
      </c>
      <c r="E7087" s="63">
        <v>6</v>
      </c>
      <c r="F7087" s="63">
        <v>2024</v>
      </c>
      <c r="G7087" s="391">
        <v>0</v>
      </c>
      <c r="H7087" s="391">
        <v>8.3333333333333329E-2</v>
      </c>
      <c r="I7087" s="391">
        <v>0</v>
      </c>
      <c r="J7087" s="391">
        <v>0</v>
      </c>
      <c r="K7087" s="63" t="s">
        <v>112</v>
      </c>
      <c r="L7087" s="63" t="s">
        <v>72</v>
      </c>
      <c r="M7087" s="63" t="s">
        <v>244</v>
      </c>
      <c r="N7087" s="63" t="s">
        <v>62</v>
      </c>
      <c r="O7087" s="63" t="s">
        <v>113</v>
      </c>
      <c r="P7087" s="63" t="s">
        <v>60</v>
      </c>
      <c r="Q7087" s="63" t="s">
        <v>193</v>
      </c>
    </row>
    <row r="7088" spans="1:17">
      <c r="A7088" s="63" t="s">
        <v>112</v>
      </c>
      <c r="B7088" s="63" t="s">
        <v>13</v>
      </c>
      <c r="D7088" s="390">
        <v>45474</v>
      </c>
      <c r="E7088" s="63">
        <v>7</v>
      </c>
      <c r="F7088" s="63">
        <v>2024</v>
      </c>
      <c r="G7088" s="391">
        <v>0</v>
      </c>
      <c r="H7088" s="391">
        <v>8.3333333333333329E-2</v>
      </c>
      <c r="I7088" s="391">
        <v>0</v>
      </c>
      <c r="J7088" s="391">
        <v>0</v>
      </c>
      <c r="K7088" s="63" t="s">
        <v>112</v>
      </c>
      <c r="L7088" s="63" t="s">
        <v>72</v>
      </c>
      <c r="M7088" s="63" t="s">
        <v>244</v>
      </c>
      <c r="N7088" s="63" t="s">
        <v>62</v>
      </c>
      <c r="O7088" s="63" t="s">
        <v>113</v>
      </c>
      <c r="P7088" s="63" t="s">
        <v>60</v>
      </c>
      <c r="Q7088" s="63" t="s">
        <v>193</v>
      </c>
    </row>
    <row r="7089" spans="1:17">
      <c r="A7089" s="63" t="s">
        <v>112</v>
      </c>
      <c r="B7089" s="63" t="s">
        <v>13</v>
      </c>
      <c r="D7089" s="390">
        <v>45505</v>
      </c>
      <c r="E7089" s="63">
        <v>8</v>
      </c>
      <c r="F7089" s="63">
        <v>2024</v>
      </c>
      <c r="G7089" s="391">
        <v>0</v>
      </c>
      <c r="H7089" s="391">
        <v>8.3333333333333329E-2</v>
      </c>
      <c r="I7089" s="391">
        <v>0</v>
      </c>
      <c r="J7089" s="391">
        <v>0</v>
      </c>
      <c r="K7089" s="63" t="s">
        <v>112</v>
      </c>
      <c r="L7089" s="63" t="s">
        <v>72</v>
      </c>
      <c r="M7089" s="63" t="s">
        <v>244</v>
      </c>
      <c r="N7089" s="63" t="s">
        <v>62</v>
      </c>
      <c r="O7089" s="63" t="s">
        <v>113</v>
      </c>
      <c r="P7089" s="63" t="s">
        <v>60</v>
      </c>
      <c r="Q7089" s="63" t="s">
        <v>193</v>
      </c>
    </row>
    <row r="7090" spans="1:17">
      <c r="A7090" s="63" t="s">
        <v>112</v>
      </c>
      <c r="B7090" s="63" t="s">
        <v>13</v>
      </c>
      <c r="D7090" s="390">
        <v>45536</v>
      </c>
      <c r="E7090" s="63">
        <v>9</v>
      </c>
      <c r="F7090" s="63">
        <v>2024</v>
      </c>
      <c r="G7090" s="391">
        <v>0</v>
      </c>
      <c r="H7090" s="391">
        <v>8.3333333333333329E-2</v>
      </c>
      <c r="J7090" s="391">
        <v>0</v>
      </c>
      <c r="K7090" s="63" t="s">
        <v>112</v>
      </c>
      <c r="L7090" s="63" t="s">
        <v>72</v>
      </c>
      <c r="M7090" s="63" t="s">
        <v>244</v>
      </c>
      <c r="N7090" s="63" t="s">
        <v>62</v>
      </c>
      <c r="O7090" s="63" t="s">
        <v>113</v>
      </c>
      <c r="P7090" s="63" t="s">
        <v>60</v>
      </c>
      <c r="Q7090" s="63" t="s">
        <v>193</v>
      </c>
    </row>
    <row r="7091" spans="1:17">
      <c r="A7091" s="63" t="s">
        <v>112</v>
      </c>
      <c r="B7091" s="63" t="s">
        <v>13</v>
      </c>
      <c r="D7091" s="390">
        <v>45566</v>
      </c>
      <c r="E7091" s="63">
        <v>10</v>
      </c>
      <c r="F7091" s="63">
        <v>2024</v>
      </c>
      <c r="G7091" s="391">
        <v>0</v>
      </c>
      <c r="H7091" s="391">
        <v>9.9999999999999992E-2</v>
      </c>
      <c r="J7091" s="391">
        <v>0</v>
      </c>
      <c r="K7091" s="63" t="s">
        <v>112</v>
      </c>
      <c r="L7091" s="63" t="s">
        <v>72</v>
      </c>
      <c r="M7091" s="63" t="s">
        <v>244</v>
      </c>
      <c r="N7091" s="63" t="s">
        <v>62</v>
      </c>
      <c r="O7091" s="63" t="s">
        <v>113</v>
      </c>
      <c r="P7091" s="63" t="s">
        <v>60</v>
      </c>
      <c r="Q7091" s="63" t="s">
        <v>193</v>
      </c>
    </row>
    <row r="7092" spans="1:17">
      <c r="A7092" s="63" t="s">
        <v>112</v>
      </c>
      <c r="B7092" s="63" t="s">
        <v>13</v>
      </c>
      <c r="D7092" s="390">
        <v>45597</v>
      </c>
      <c r="E7092" s="63">
        <v>11</v>
      </c>
      <c r="F7092" s="63">
        <v>2024</v>
      </c>
      <c r="G7092" s="391">
        <v>0</v>
      </c>
      <c r="H7092" s="391">
        <v>9.9999999999999992E-2</v>
      </c>
      <c r="J7092" s="391">
        <v>0</v>
      </c>
      <c r="K7092" s="63" t="s">
        <v>112</v>
      </c>
      <c r="L7092" s="63" t="s">
        <v>72</v>
      </c>
      <c r="M7092" s="63" t="s">
        <v>244</v>
      </c>
      <c r="N7092" s="63" t="s">
        <v>62</v>
      </c>
      <c r="O7092" s="63" t="s">
        <v>113</v>
      </c>
      <c r="P7092" s="63" t="s">
        <v>60</v>
      </c>
      <c r="Q7092" s="63" t="s">
        <v>193</v>
      </c>
    </row>
    <row r="7093" spans="1:17">
      <c r="A7093" s="63" t="s">
        <v>112</v>
      </c>
      <c r="B7093" s="63" t="s">
        <v>13</v>
      </c>
      <c r="D7093" s="390">
        <v>45627</v>
      </c>
      <c r="E7093" s="63">
        <v>12</v>
      </c>
      <c r="F7093" s="63">
        <v>2024</v>
      </c>
      <c r="G7093" s="391">
        <v>0</v>
      </c>
      <c r="H7093" s="391">
        <v>9.9999999999999992E-2</v>
      </c>
      <c r="J7093" s="391">
        <v>0</v>
      </c>
      <c r="K7093" s="63" t="s">
        <v>112</v>
      </c>
      <c r="L7093" s="63" t="s">
        <v>72</v>
      </c>
      <c r="M7093" s="63" t="s">
        <v>244</v>
      </c>
      <c r="N7093" s="63" t="s">
        <v>62</v>
      </c>
      <c r="O7093" s="63" t="s">
        <v>113</v>
      </c>
      <c r="P7093" s="63" t="s">
        <v>60</v>
      </c>
      <c r="Q7093" s="63" t="s">
        <v>193</v>
      </c>
    </row>
    <row r="7094" spans="1:17">
      <c r="A7094" s="63" t="s">
        <v>112</v>
      </c>
      <c r="B7094" s="63" t="s">
        <v>14</v>
      </c>
      <c r="D7094" s="390">
        <v>45292</v>
      </c>
      <c r="E7094" s="63">
        <v>1</v>
      </c>
      <c r="F7094" s="63">
        <v>2024</v>
      </c>
      <c r="G7094" s="391">
        <v>0</v>
      </c>
      <c r="H7094" s="391">
        <v>3.4872367136281217E-2</v>
      </c>
      <c r="I7094" s="391">
        <v>0</v>
      </c>
      <c r="J7094" s="391">
        <v>0</v>
      </c>
      <c r="K7094" s="63" t="s">
        <v>112</v>
      </c>
      <c r="L7094" s="63" t="s">
        <v>72</v>
      </c>
      <c r="M7094" s="63" t="s">
        <v>244</v>
      </c>
      <c r="N7094" s="63" t="s">
        <v>62</v>
      </c>
      <c r="O7094" s="63" t="s">
        <v>113</v>
      </c>
      <c r="P7094" s="63" t="s">
        <v>60</v>
      </c>
      <c r="Q7094" s="63" t="s">
        <v>193</v>
      </c>
    </row>
    <row r="7095" spans="1:17">
      <c r="A7095" s="63" t="s">
        <v>112</v>
      </c>
      <c r="B7095" s="63" t="s">
        <v>14</v>
      </c>
      <c r="D7095" s="390">
        <v>45323</v>
      </c>
      <c r="E7095" s="63">
        <v>2</v>
      </c>
      <c r="F7095" s="63">
        <v>2024</v>
      </c>
      <c r="G7095" s="391">
        <v>0</v>
      </c>
      <c r="H7095" s="391">
        <v>8.2577765378713919E-2</v>
      </c>
      <c r="I7095" s="391">
        <v>0</v>
      </c>
      <c r="J7095" s="391">
        <v>0</v>
      </c>
      <c r="K7095" s="63" t="s">
        <v>112</v>
      </c>
      <c r="L7095" s="63" t="s">
        <v>72</v>
      </c>
      <c r="M7095" s="63" t="s">
        <v>244</v>
      </c>
      <c r="N7095" s="63" t="s">
        <v>62</v>
      </c>
      <c r="O7095" s="63" t="s">
        <v>113</v>
      </c>
      <c r="P7095" s="63" t="s">
        <v>60</v>
      </c>
      <c r="Q7095" s="63" t="s">
        <v>193</v>
      </c>
    </row>
    <row r="7096" spans="1:17">
      <c r="A7096" s="63" t="s">
        <v>112</v>
      </c>
      <c r="B7096" s="63" t="s">
        <v>14</v>
      </c>
      <c r="D7096" s="390">
        <v>45352</v>
      </c>
      <c r="E7096" s="63">
        <v>3</v>
      </c>
      <c r="F7096" s="63">
        <v>2024</v>
      </c>
      <c r="G7096" s="391">
        <v>0</v>
      </c>
      <c r="H7096" s="391">
        <v>8.2577765378713919E-2</v>
      </c>
      <c r="I7096" s="391">
        <v>0</v>
      </c>
      <c r="J7096" s="391">
        <v>0</v>
      </c>
      <c r="K7096" s="63" t="s">
        <v>112</v>
      </c>
      <c r="L7096" s="63" t="s">
        <v>72</v>
      </c>
      <c r="M7096" s="63" t="s">
        <v>244</v>
      </c>
      <c r="N7096" s="63" t="s">
        <v>62</v>
      </c>
      <c r="O7096" s="63" t="s">
        <v>113</v>
      </c>
      <c r="P7096" s="63" t="s">
        <v>60</v>
      </c>
      <c r="Q7096" s="63" t="s">
        <v>193</v>
      </c>
    </row>
    <row r="7097" spans="1:17">
      <c r="A7097" s="63" t="s">
        <v>112</v>
      </c>
      <c r="B7097" s="63" t="s">
        <v>14</v>
      </c>
      <c r="D7097" s="390">
        <v>45383</v>
      </c>
      <c r="E7097" s="63">
        <v>4</v>
      </c>
      <c r="F7097" s="63">
        <v>2024</v>
      </c>
      <c r="G7097" s="391">
        <v>0</v>
      </c>
      <c r="H7097" s="391">
        <v>8.3333333333333329E-2</v>
      </c>
      <c r="I7097" s="391">
        <v>0</v>
      </c>
      <c r="J7097" s="391">
        <v>0</v>
      </c>
      <c r="K7097" s="63" t="s">
        <v>112</v>
      </c>
      <c r="L7097" s="63" t="s">
        <v>72</v>
      </c>
      <c r="M7097" s="63" t="s">
        <v>244</v>
      </c>
      <c r="N7097" s="63" t="s">
        <v>62</v>
      </c>
      <c r="O7097" s="63" t="s">
        <v>113</v>
      </c>
      <c r="P7097" s="63" t="s">
        <v>60</v>
      </c>
      <c r="Q7097" s="63" t="s">
        <v>193</v>
      </c>
    </row>
    <row r="7098" spans="1:17">
      <c r="A7098" s="63" t="s">
        <v>112</v>
      </c>
      <c r="B7098" s="63" t="s">
        <v>14</v>
      </c>
      <c r="D7098" s="390">
        <v>45413</v>
      </c>
      <c r="E7098" s="63">
        <v>5</v>
      </c>
      <c r="F7098" s="63">
        <v>2024</v>
      </c>
      <c r="G7098" s="391">
        <v>0</v>
      </c>
      <c r="H7098" s="391">
        <v>8.3333333333333329E-2</v>
      </c>
      <c r="I7098" s="391">
        <v>0</v>
      </c>
      <c r="J7098" s="391">
        <v>0</v>
      </c>
      <c r="K7098" s="63" t="s">
        <v>112</v>
      </c>
      <c r="L7098" s="63" t="s">
        <v>72</v>
      </c>
      <c r="M7098" s="63" t="s">
        <v>244</v>
      </c>
      <c r="N7098" s="63" t="s">
        <v>62</v>
      </c>
      <c r="O7098" s="63" t="s">
        <v>113</v>
      </c>
      <c r="P7098" s="63" t="s">
        <v>60</v>
      </c>
      <c r="Q7098" s="63" t="s">
        <v>193</v>
      </c>
    </row>
    <row r="7099" spans="1:17">
      <c r="A7099" s="63" t="s">
        <v>112</v>
      </c>
      <c r="B7099" s="63" t="s">
        <v>14</v>
      </c>
      <c r="D7099" s="390">
        <v>45444</v>
      </c>
      <c r="E7099" s="63">
        <v>6</v>
      </c>
      <c r="F7099" s="63">
        <v>2024</v>
      </c>
      <c r="G7099" s="391">
        <v>0</v>
      </c>
      <c r="H7099" s="391">
        <v>8.3333333333333329E-2</v>
      </c>
      <c r="I7099" s="391">
        <v>0</v>
      </c>
      <c r="J7099" s="391">
        <v>0</v>
      </c>
      <c r="K7099" s="63" t="s">
        <v>112</v>
      </c>
      <c r="L7099" s="63" t="s">
        <v>72</v>
      </c>
      <c r="M7099" s="63" t="s">
        <v>244</v>
      </c>
      <c r="N7099" s="63" t="s">
        <v>62</v>
      </c>
      <c r="O7099" s="63" t="s">
        <v>113</v>
      </c>
      <c r="P7099" s="63" t="s">
        <v>60</v>
      </c>
      <c r="Q7099" s="63" t="s">
        <v>193</v>
      </c>
    </row>
    <row r="7100" spans="1:17">
      <c r="A7100" s="63" t="s">
        <v>112</v>
      </c>
      <c r="B7100" s="63" t="s">
        <v>14</v>
      </c>
      <c r="D7100" s="390">
        <v>45474</v>
      </c>
      <c r="E7100" s="63">
        <v>7</v>
      </c>
      <c r="F7100" s="63">
        <v>2024</v>
      </c>
      <c r="G7100" s="391">
        <v>0</v>
      </c>
      <c r="H7100" s="391">
        <v>8.3333333333333329E-2</v>
      </c>
      <c r="I7100" s="391">
        <v>0</v>
      </c>
      <c r="J7100" s="391">
        <v>0</v>
      </c>
      <c r="K7100" s="63" t="s">
        <v>112</v>
      </c>
      <c r="L7100" s="63" t="s">
        <v>72</v>
      </c>
      <c r="M7100" s="63" t="s">
        <v>244</v>
      </c>
      <c r="N7100" s="63" t="s">
        <v>62</v>
      </c>
      <c r="O7100" s="63" t="s">
        <v>113</v>
      </c>
      <c r="P7100" s="63" t="s">
        <v>60</v>
      </c>
      <c r="Q7100" s="63" t="s">
        <v>193</v>
      </c>
    </row>
    <row r="7101" spans="1:17">
      <c r="A7101" s="63" t="s">
        <v>112</v>
      </c>
      <c r="B7101" s="63" t="s">
        <v>14</v>
      </c>
      <c r="D7101" s="390">
        <v>45505</v>
      </c>
      <c r="E7101" s="63">
        <v>8</v>
      </c>
      <c r="F7101" s="63">
        <v>2024</v>
      </c>
      <c r="G7101" s="391">
        <v>0</v>
      </c>
      <c r="H7101" s="391">
        <v>8.3333333333333329E-2</v>
      </c>
      <c r="I7101" s="391">
        <v>0</v>
      </c>
      <c r="J7101" s="391">
        <v>0</v>
      </c>
      <c r="K7101" s="63" t="s">
        <v>112</v>
      </c>
      <c r="L7101" s="63" t="s">
        <v>72</v>
      </c>
      <c r="M7101" s="63" t="s">
        <v>244</v>
      </c>
      <c r="N7101" s="63" t="s">
        <v>62</v>
      </c>
      <c r="O7101" s="63" t="s">
        <v>113</v>
      </c>
      <c r="P7101" s="63" t="s">
        <v>60</v>
      </c>
      <c r="Q7101" s="63" t="s">
        <v>193</v>
      </c>
    </row>
    <row r="7102" spans="1:17">
      <c r="A7102" s="63" t="s">
        <v>112</v>
      </c>
      <c r="B7102" s="63" t="s">
        <v>14</v>
      </c>
      <c r="D7102" s="390">
        <v>45536</v>
      </c>
      <c r="E7102" s="63">
        <v>9</v>
      </c>
      <c r="F7102" s="63">
        <v>2024</v>
      </c>
      <c r="G7102" s="391">
        <v>0</v>
      </c>
      <c r="H7102" s="391">
        <v>8.3333333333333329E-2</v>
      </c>
      <c r="J7102" s="391">
        <v>0</v>
      </c>
      <c r="K7102" s="63" t="s">
        <v>112</v>
      </c>
      <c r="L7102" s="63" t="s">
        <v>72</v>
      </c>
      <c r="M7102" s="63" t="s">
        <v>244</v>
      </c>
      <c r="N7102" s="63" t="s">
        <v>62</v>
      </c>
      <c r="O7102" s="63" t="s">
        <v>113</v>
      </c>
      <c r="P7102" s="63" t="s">
        <v>60</v>
      </c>
      <c r="Q7102" s="63" t="s">
        <v>193</v>
      </c>
    </row>
    <row r="7103" spans="1:17">
      <c r="A7103" s="63" t="s">
        <v>112</v>
      </c>
      <c r="B7103" s="63" t="s">
        <v>14</v>
      </c>
      <c r="D7103" s="390">
        <v>45566</v>
      </c>
      <c r="E7103" s="63">
        <v>10</v>
      </c>
      <c r="F7103" s="63">
        <v>2024</v>
      </c>
      <c r="G7103" s="391">
        <v>0</v>
      </c>
      <c r="H7103" s="391">
        <v>9.9999999999999992E-2</v>
      </c>
      <c r="J7103" s="391">
        <v>0</v>
      </c>
      <c r="K7103" s="63" t="s">
        <v>112</v>
      </c>
      <c r="L7103" s="63" t="s">
        <v>72</v>
      </c>
      <c r="M7103" s="63" t="s">
        <v>244</v>
      </c>
      <c r="N7103" s="63" t="s">
        <v>62</v>
      </c>
      <c r="O7103" s="63" t="s">
        <v>113</v>
      </c>
      <c r="P7103" s="63" t="s">
        <v>60</v>
      </c>
      <c r="Q7103" s="63" t="s">
        <v>193</v>
      </c>
    </row>
    <row r="7104" spans="1:17">
      <c r="A7104" s="63" t="s">
        <v>112</v>
      </c>
      <c r="B7104" s="63" t="s">
        <v>14</v>
      </c>
      <c r="D7104" s="390">
        <v>45597</v>
      </c>
      <c r="E7104" s="63">
        <v>11</v>
      </c>
      <c r="F7104" s="63">
        <v>2024</v>
      </c>
      <c r="G7104" s="391">
        <v>0</v>
      </c>
      <c r="H7104" s="391">
        <v>9.9999999999999992E-2</v>
      </c>
      <c r="J7104" s="391">
        <v>0</v>
      </c>
      <c r="K7104" s="63" t="s">
        <v>112</v>
      </c>
      <c r="L7104" s="63" t="s">
        <v>72</v>
      </c>
      <c r="M7104" s="63" t="s">
        <v>244</v>
      </c>
      <c r="N7104" s="63" t="s">
        <v>62</v>
      </c>
      <c r="O7104" s="63" t="s">
        <v>113</v>
      </c>
      <c r="P7104" s="63" t="s">
        <v>60</v>
      </c>
      <c r="Q7104" s="63" t="s">
        <v>193</v>
      </c>
    </row>
    <row r="7105" spans="1:17">
      <c r="A7105" s="63" t="s">
        <v>112</v>
      </c>
      <c r="B7105" s="63" t="s">
        <v>14</v>
      </c>
      <c r="D7105" s="390">
        <v>45627</v>
      </c>
      <c r="E7105" s="63">
        <v>12</v>
      </c>
      <c r="F7105" s="63">
        <v>2024</v>
      </c>
      <c r="G7105" s="391">
        <v>0</v>
      </c>
      <c r="H7105" s="391">
        <v>9.9999999999999992E-2</v>
      </c>
      <c r="J7105" s="391">
        <v>0</v>
      </c>
      <c r="K7105" s="63" t="s">
        <v>112</v>
      </c>
      <c r="L7105" s="63" t="s">
        <v>72</v>
      </c>
      <c r="M7105" s="63" t="s">
        <v>244</v>
      </c>
      <c r="N7105" s="63" t="s">
        <v>62</v>
      </c>
      <c r="O7105" s="63" t="s">
        <v>113</v>
      </c>
      <c r="P7105" s="63" t="s">
        <v>60</v>
      </c>
      <c r="Q7105" s="63" t="s">
        <v>193</v>
      </c>
    </row>
    <row r="7106" spans="1:17">
      <c r="A7106" s="63" t="s">
        <v>114</v>
      </c>
      <c r="B7106" s="63" t="s">
        <v>7</v>
      </c>
      <c r="D7106" s="390">
        <v>45292</v>
      </c>
      <c r="E7106" s="63">
        <v>1</v>
      </c>
      <c r="F7106" s="63">
        <v>2024</v>
      </c>
      <c r="G7106" s="391">
        <v>80</v>
      </c>
      <c r="H7106" s="391">
        <v>3.4872367136281217E-2</v>
      </c>
      <c r="I7106" s="391">
        <v>2.7897893709024975</v>
      </c>
      <c r="J7106" s="391">
        <v>0</v>
      </c>
      <c r="K7106" s="63" t="s">
        <v>114</v>
      </c>
      <c r="L7106" s="63" t="s">
        <v>41</v>
      </c>
      <c r="M7106" s="63" t="s">
        <v>107</v>
      </c>
      <c r="N7106" s="63" t="s">
        <v>83</v>
      </c>
      <c r="O7106" s="63" t="s">
        <v>251</v>
      </c>
      <c r="P7106" s="63" t="s">
        <v>46</v>
      </c>
      <c r="Q7106" s="63" t="s">
        <v>115</v>
      </c>
    </row>
    <row r="7107" spans="1:17">
      <c r="A7107" s="63" t="s">
        <v>114</v>
      </c>
      <c r="B7107" s="63" t="s">
        <v>7</v>
      </c>
      <c r="D7107" s="390">
        <v>45323</v>
      </c>
      <c r="E7107" s="63">
        <v>2</v>
      </c>
      <c r="F7107" s="63">
        <v>2024</v>
      </c>
      <c r="G7107" s="391">
        <v>80</v>
      </c>
      <c r="H7107" s="391">
        <v>8.2577765378713919E-2</v>
      </c>
      <c r="I7107" s="391">
        <v>6.6062212302971135</v>
      </c>
      <c r="J7107" s="391">
        <v>0</v>
      </c>
      <c r="K7107" s="63" t="s">
        <v>114</v>
      </c>
      <c r="L7107" s="63" t="s">
        <v>41</v>
      </c>
      <c r="M7107" s="63" t="s">
        <v>107</v>
      </c>
      <c r="N7107" s="63" t="s">
        <v>83</v>
      </c>
      <c r="O7107" s="63" t="s">
        <v>251</v>
      </c>
      <c r="P7107" s="63" t="s">
        <v>46</v>
      </c>
      <c r="Q7107" s="63" t="s">
        <v>115</v>
      </c>
    </row>
    <row r="7108" spans="1:17">
      <c r="A7108" s="63" t="s">
        <v>114</v>
      </c>
      <c r="B7108" s="63" t="s">
        <v>7</v>
      </c>
      <c r="D7108" s="390">
        <v>45352</v>
      </c>
      <c r="E7108" s="63">
        <v>3</v>
      </c>
      <c r="F7108" s="63">
        <v>2024</v>
      </c>
      <c r="G7108" s="391">
        <v>80</v>
      </c>
      <c r="H7108" s="391">
        <v>8.2577765378713919E-2</v>
      </c>
      <c r="I7108" s="391">
        <v>6.6062212302971135</v>
      </c>
      <c r="J7108" s="391">
        <v>0</v>
      </c>
      <c r="K7108" s="63" t="s">
        <v>114</v>
      </c>
      <c r="L7108" s="63" t="s">
        <v>41</v>
      </c>
      <c r="M7108" s="63" t="s">
        <v>107</v>
      </c>
      <c r="N7108" s="63" t="s">
        <v>83</v>
      </c>
      <c r="O7108" s="63" t="s">
        <v>251</v>
      </c>
      <c r="P7108" s="63" t="s">
        <v>46</v>
      </c>
      <c r="Q7108" s="63" t="s">
        <v>115</v>
      </c>
    </row>
    <row r="7109" spans="1:17">
      <c r="A7109" s="63" t="s">
        <v>114</v>
      </c>
      <c r="B7109" s="63" t="s">
        <v>7</v>
      </c>
      <c r="D7109" s="390">
        <v>45383</v>
      </c>
      <c r="E7109" s="63">
        <v>4</v>
      </c>
      <c r="F7109" s="63">
        <v>2024</v>
      </c>
      <c r="G7109" s="391">
        <v>80</v>
      </c>
      <c r="H7109" s="391">
        <v>8.3333333333333329E-2</v>
      </c>
      <c r="I7109" s="391">
        <v>6.6666666666666661</v>
      </c>
      <c r="J7109" s="391">
        <v>0</v>
      </c>
      <c r="K7109" s="63" t="s">
        <v>114</v>
      </c>
      <c r="L7109" s="63" t="s">
        <v>41</v>
      </c>
      <c r="M7109" s="63" t="s">
        <v>107</v>
      </c>
      <c r="N7109" s="63" t="s">
        <v>83</v>
      </c>
      <c r="O7109" s="63" t="s">
        <v>251</v>
      </c>
      <c r="P7109" s="63" t="s">
        <v>46</v>
      </c>
      <c r="Q7109" s="63" t="s">
        <v>115</v>
      </c>
    </row>
    <row r="7110" spans="1:17">
      <c r="A7110" s="63" t="s">
        <v>114</v>
      </c>
      <c r="B7110" s="63" t="s">
        <v>7</v>
      </c>
      <c r="D7110" s="390">
        <v>45413</v>
      </c>
      <c r="E7110" s="63">
        <v>5</v>
      </c>
      <c r="F7110" s="63">
        <v>2024</v>
      </c>
      <c r="G7110" s="391">
        <v>80</v>
      </c>
      <c r="H7110" s="391">
        <v>8.3333333333333329E-2</v>
      </c>
      <c r="I7110" s="391">
        <v>6.6666666666666661</v>
      </c>
      <c r="J7110" s="391">
        <v>0</v>
      </c>
      <c r="K7110" s="63" t="s">
        <v>114</v>
      </c>
      <c r="L7110" s="63" t="s">
        <v>41</v>
      </c>
      <c r="M7110" s="63" t="s">
        <v>107</v>
      </c>
      <c r="N7110" s="63" t="s">
        <v>83</v>
      </c>
      <c r="O7110" s="63" t="s">
        <v>251</v>
      </c>
      <c r="P7110" s="63" t="s">
        <v>46</v>
      </c>
      <c r="Q7110" s="63" t="s">
        <v>115</v>
      </c>
    </row>
    <row r="7111" spans="1:17">
      <c r="A7111" s="63" t="s">
        <v>114</v>
      </c>
      <c r="B7111" s="63" t="s">
        <v>7</v>
      </c>
      <c r="D7111" s="390">
        <v>45444</v>
      </c>
      <c r="E7111" s="63">
        <v>6</v>
      </c>
      <c r="F7111" s="63">
        <v>2024</v>
      </c>
      <c r="G7111" s="391">
        <v>80</v>
      </c>
      <c r="H7111" s="391">
        <v>8.3333333333333329E-2</v>
      </c>
      <c r="I7111" s="391">
        <v>6.6666666666666661</v>
      </c>
      <c r="J7111" s="391">
        <v>8.31</v>
      </c>
      <c r="K7111" s="63" t="s">
        <v>114</v>
      </c>
      <c r="L7111" s="63" t="s">
        <v>41</v>
      </c>
      <c r="M7111" s="63" t="s">
        <v>107</v>
      </c>
      <c r="N7111" s="63" t="s">
        <v>83</v>
      </c>
      <c r="O7111" s="63" t="s">
        <v>251</v>
      </c>
      <c r="P7111" s="63" t="s">
        <v>46</v>
      </c>
      <c r="Q7111" s="63" t="s">
        <v>115</v>
      </c>
    </row>
    <row r="7112" spans="1:17">
      <c r="A7112" s="63" t="s">
        <v>114</v>
      </c>
      <c r="B7112" s="63" t="s">
        <v>7</v>
      </c>
      <c r="D7112" s="390">
        <v>45474</v>
      </c>
      <c r="E7112" s="63">
        <v>7</v>
      </c>
      <c r="F7112" s="63">
        <v>2024</v>
      </c>
      <c r="G7112" s="391">
        <v>80</v>
      </c>
      <c r="H7112" s="391">
        <v>8.3333333333333329E-2</v>
      </c>
      <c r="I7112" s="391">
        <v>6.6666666666666661</v>
      </c>
      <c r="J7112" s="391">
        <v>78.040000000000006</v>
      </c>
      <c r="K7112" s="63" t="s">
        <v>114</v>
      </c>
      <c r="L7112" s="63" t="s">
        <v>41</v>
      </c>
      <c r="M7112" s="63" t="s">
        <v>107</v>
      </c>
      <c r="N7112" s="63" t="s">
        <v>83</v>
      </c>
      <c r="O7112" s="63" t="s">
        <v>251</v>
      </c>
      <c r="P7112" s="63" t="s">
        <v>46</v>
      </c>
      <c r="Q7112" s="63" t="s">
        <v>115</v>
      </c>
    </row>
    <row r="7113" spans="1:17">
      <c r="A7113" s="63" t="s">
        <v>114</v>
      </c>
      <c r="B7113" s="63" t="s">
        <v>7</v>
      </c>
      <c r="D7113" s="390">
        <v>45505</v>
      </c>
      <c r="E7113" s="63">
        <v>8</v>
      </c>
      <c r="F7113" s="63">
        <v>2024</v>
      </c>
      <c r="G7113" s="391">
        <v>80</v>
      </c>
      <c r="H7113" s="391">
        <v>8.3333333333333329E-2</v>
      </c>
      <c r="I7113" s="391">
        <v>6.6666666666666661</v>
      </c>
      <c r="J7113" s="391">
        <v>0</v>
      </c>
      <c r="K7113" s="63" t="s">
        <v>114</v>
      </c>
      <c r="L7113" s="63" t="s">
        <v>41</v>
      </c>
      <c r="M7113" s="63" t="s">
        <v>107</v>
      </c>
      <c r="N7113" s="63" t="s">
        <v>83</v>
      </c>
      <c r="O7113" s="63" t="s">
        <v>251</v>
      </c>
      <c r="P7113" s="63" t="s">
        <v>46</v>
      </c>
      <c r="Q7113" s="63" t="s">
        <v>115</v>
      </c>
    </row>
    <row r="7114" spans="1:17">
      <c r="A7114" s="63" t="s">
        <v>114</v>
      </c>
      <c r="B7114" s="63" t="s">
        <v>7</v>
      </c>
      <c r="D7114" s="390">
        <v>45536</v>
      </c>
      <c r="E7114" s="63">
        <v>9</v>
      </c>
      <c r="F7114" s="63">
        <v>2024</v>
      </c>
      <c r="G7114" s="391">
        <v>80</v>
      </c>
      <c r="H7114" s="391">
        <v>8.3333333333333329E-2</v>
      </c>
      <c r="J7114" s="391">
        <v>0.17</v>
      </c>
      <c r="K7114" s="63" t="s">
        <v>114</v>
      </c>
      <c r="L7114" s="63" t="s">
        <v>41</v>
      </c>
      <c r="M7114" s="63" t="s">
        <v>107</v>
      </c>
      <c r="N7114" s="63" t="s">
        <v>83</v>
      </c>
      <c r="O7114" s="63" t="s">
        <v>251</v>
      </c>
      <c r="P7114" s="63" t="s">
        <v>46</v>
      </c>
      <c r="Q7114" s="63" t="s">
        <v>115</v>
      </c>
    </row>
    <row r="7115" spans="1:17">
      <c r="A7115" s="63" t="s">
        <v>114</v>
      </c>
      <c r="B7115" s="63" t="s">
        <v>7</v>
      </c>
      <c r="D7115" s="390">
        <v>45566</v>
      </c>
      <c r="E7115" s="63">
        <v>10</v>
      </c>
      <c r="F7115" s="63">
        <v>2024</v>
      </c>
      <c r="G7115" s="391">
        <v>80</v>
      </c>
      <c r="H7115" s="391">
        <v>9.9999999999999992E-2</v>
      </c>
      <c r="J7115" s="391">
        <v>0.95</v>
      </c>
      <c r="K7115" s="63" t="s">
        <v>114</v>
      </c>
      <c r="L7115" s="63" t="s">
        <v>41</v>
      </c>
      <c r="M7115" s="63" t="s">
        <v>107</v>
      </c>
      <c r="N7115" s="63" t="s">
        <v>83</v>
      </c>
      <c r="O7115" s="63" t="s">
        <v>251</v>
      </c>
      <c r="P7115" s="63" t="s">
        <v>46</v>
      </c>
      <c r="Q7115" s="63" t="s">
        <v>115</v>
      </c>
    </row>
    <row r="7116" spans="1:17">
      <c r="A7116" s="63" t="s">
        <v>114</v>
      </c>
      <c r="B7116" s="63" t="s">
        <v>7</v>
      </c>
      <c r="D7116" s="390">
        <v>45597</v>
      </c>
      <c r="E7116" s="63">
        <v>11</v>
      </c>
      <c r="F7116" s="63">
        <v>2024</v>
      </c>
      <c r="G7116" s="391">
        <v>80</v>
      </c>
      <c r="H7116" s="391">
        <v>9.9999999999999992E-2</v>
      </c>
      <c r="J7116" s="391">
        <v>0</v>
      </c>
      <c r="K7116" s="63" t="s">
        <v>114</v>
      </c>
      <c r="L7116" s="63" t="s">
        <v>41</v>
      </c>
      <c r="M7116" s="63" t="s">
        <v>107</v>
      </c>
      <c r="N7116" s="63" t="s">
        <v>83</v>
      </c>
      <c r="O7116" s="63" t="s">
        <v>251</v>
      </c>
      <c r="P7116" s="63" t="s">
        <v>46</v>
      </c>
      <c r="Q7116" s="63" t="s">
        <v>115</v>
      </c>
    </row>
    <row r="7117" spans="1:17">
      <c r="A7117" s="63" t="s">
        <v>114</v>
      </c>
      <c r="B7117" s="63" t="s">
        <v>7</v>
      </c>
      <c r="D7117" s="390">
        <v>45627</v>
      </c>
      <c r="E7117" s="63">
        <v>12</v>
      </c>
      <c r="F7117" s="63">
        <v>2024</v>
      </c>
      <c r="G7117" s="391">
        <v>80</v>
      </c>
      <c r="H7117" s="391">
        <v>9.9999999999999992E-2</v>
      </c>
      <c r="J7117" s="391">
        <v>0</v>
      </c>
      <c r="K7117" s="63" t="s">
        <v>114</v>
      </c>
      <c r="L7117" s="63" t="s">
        <v>41</v>
      </c>
      <c r="M7117" s="63" t="s">
        <v>107</v>
      </c>
      <c r="N7117" s="63" t="s">
        <v>83</v>
      </c>
      <c r="O7117" s="63" t="s">
        <v>251</v>
      </c>
      <c r="P7117" s="63" t="s">
        <v>46</v>
      </c>
      <c r="Q7117" s="63" t="s">
        <v>115</v>
      </c>
    </row>
    <row r="7118" spans="1:17">
      <c r="A7118" s="63" t="s">
        <v>114</v>
      </c>
      <c r="B7118" s="63" t="s">
        <v>8</v>
      </c>
      <c r="D7118" s="390">
        <v>45292</v>
      </c>
      <c r="E7118" s="63">
        <v>1</v>
      </c>
      <c r="F7118" s="63">
        <v>2024</v>
      </c>
      <c r="G7118" s="391">
        <v>20</v>
      </c>
      <c r="H7118" s="391">
        <v>3.4872367136281217E-2</v>
      </c>
      <c r="I7118" s="391">
        <v>0.69744734272562436</v>
      </c>
      <c r="J7118" s="391">
        <v>0</v>
      </c>
      <c r="K7118" s="63" t="s">
        <v>114</v>
      </c>
      <c r="L7118" s="63" t="s">
        <v>41</v>
      </c>
      <c r="M7118" s="63" t="s">
        <v>107</v>
      </c>
      <c r="N7118" s="63" t="s">
        <v>83</v>
      </c>
      <c r="O7118" s="63" t="s">
        <v>251</v>
      </c>
      <c r="P7118" s="63" t="s">
        <v>46</v>
      </c>
      <c r="Q7118" s="63" t="s">
        <v>115</v>
      </c>
    </row>
    <row r="7119" spans="1:17">
      <c r="A7119" s="63" t="s">
        <v>114</v>
      </c>
      <c r="B7119" s="63" t="s">
        <v>8</v>
      </c>
      <c r="D7119" s="390">
        <v>45323</v>
      </c>
      <c r="E7119" s="63">
        <v>2</v>
      </c>
      <c r="F7119" s="63">
        <v>2024</v>
      </c>
      <c r="G7119" s="391">
        <v>20</v>
      </c>
      <c r="H7119" s="391">
        <v>8.2577765378713919E-2</v>
      </c>
      <c r="I7119" s="391">
        <v>1.6515553075742784</v>
      </c>
      <c r="J7119" s="391">
        <v>0</v>
      </c>
      <c r="K7119" s="63" t="s">
        <v>114</v>
      </c>
      <c r="L7119" s="63" t="s">
        <v>41</v>
      </c>
      <c r="M7119" s="63" t="s">
        <v>107</v>
      </c>
      <c r="N7119" s="63" t="s">
        <v>83</v>
      </c>
      <c r="O7119" s="63" t="s">
        <v>251</v>
      </c>
      <c r="P7119" s="63" t="s">
        <v>46</v>
      </c>
      <c r="Q7119" s="63" t="s">
        <v>115</v>
      </c>
    </row>
    <row r="7120" spans="1:17">
      <c r="A7120" s="63" t="s">
        <v>114</v>
      </c>
      <c r="B7120" s="63" t="s">
        <v>8</v>
      </c>
      <c r="D7120" s="390">
        <v>45352</v>
      </c>
      <c r="E7120" s="63">
        <v>3</v>
      </c>
      <c r="F7120" s="63">
        <v>2024</v>
      </c>
      <c r="G7120" s="391">
        <v>20</v>
      </c>
      <c r="H7120" s="391">
        <v>8.2577765378713919E-2</v>
      </c>
      <c r="I7120" s="391">
        <v>1.6515553075742784</v>
      </c>
      <c r="J7120" s="391">
        <v>0</v>
      </c>
      <c r="K7120" s="63" t="s">
        <v>114</v>
      </c>
      <c r="L7120" s="63" t="s">
        <v>41</v>
      </c>
      <c r="M7120" s="63" t="s">
        <v>107</v>
      </c>
      <c r="N7120" s="63" t="s">
        <v>83</v>
      </c>
      <c r="O7120" s="63" t="s">
        <v>251</v>
      </c>
      <c r="P7120" s="63" t="s">
        <v>46</v>
      </c>
      <c r="Q7120" s="63" t="s">
        <v>115</v>
      </c>
    </row>
    <row r="7121" spans="1:17">
      <c r="A7121" s="63" t="s">
        <v>114</v>
      </c>
      <c r="B7121" s="63" t="s">
        <v>8</v>
      </c>
      <c r="D7121" s="390">
        <v>45383</v>
      </c>
      <c r="E7121" s="63">
        <v>4</v>
      </c>
      <c r="F7121" s="63">
        <v>2024</v>
      </c>
      <c r="G7121" s="391">
        <v>20</v>
      </c>
      <c r="H7121" s="391">
        <v>8.3333333333333329E-2</v>
      </c>
      <c r="I7121" s="391">
        <v>1.6666666666666665</v>
      </c>
      <c r="J7121" s="391">
        <v>0</v>
      </c>
      <c r="K7121" s="63" t="s">
        <v>114</v>
      </c>
      <c r="L7121" s="63" t="s">
        <v>41</v>
      </c>
      <c r="M7121" s="63" t="s">
        <v>107</v>
      </c>
      <c r="N7121" s="63" t="s">
        <v>83</v>
      </c>
      <c r="O7121" s="63" t="s">
        <v>251</v>
      </c>
      <c r="P7121" s="63" t="s">
        <v>46</v>
      </c>
      <c r="Q7121" s="63" t="s">
        <v>115</v>
      </c>
    </row>
    <row r="7122" spans="1:17">
      <c r="A7122" s="63" t="s">
        <v>114</v>
      </c>
      <c r="B7122" s="63" t="s">
        <v>8</v>
      </c>
      <c r="D7122" s="390">
        <v>45413</v>
      </c>
      <c r="E7122" s="63">
        <v>5</v>
      </c>
      <c r="F7122" s="63">
        <v>2024</v>
      </c>
      <c r="G7122" s="391">
        <v>20</v>
      </c>
      <c r="H7122" s="391">
        <v>8.3333333333333329E-2</v>
      </c>
      <c r="I7122" s="391">
        <v>1.6666666666666665</v>
      </c>
      <c r="J7122" s="391">
        <v>0</v>
      </c>
      <c r="K7122" s="63" t="s">
        <v>114</v>
      </c>
      <c r="L7122" s="63" t="s">
        <v>41</v>
      </c>
      <c r="M7122" s="63" t="s">
        <v>107</v>
      </c>
      <c r="N7122" s="63" t="s">
        <v>83</v>
      </c>
      <c r="O7122" s="63" t="s">
        <v>251</v>
      </c>
      <c r="P7122" s="63" t="s">
        <v>46</v>
      </c>
      <c r="Q7122" s="63" t="s">
        <v>115</v>
      </c>
    </row>
    <row r="7123" spans="1:17">
      <c r="A7123" s="63" t="s">
        <v>114</v>
      </c>
      <c r="B7123" s="63" t="s">
        <v>8</v>
      </c>
      <c r="D7123" s="390">
        <v>45444</v>
      </c>
      <c r="E7123" s="63">
        <v>6</v>
      </c>
      <c r="F7123" s="63">
        <v>2024</v>
      </c>
      <c r="G7123" s="391">
        <v>20</v>
      </c>
      <c r="H7123" s="391">
        <v>8.3333333333333329E-2</v>
      </c>
      <c r="I7123" s="391">
        <v>1.6666666666666665</v>
      </c>
      <c r="J7123" s="391">
        <v>0</v>
      </c>
      <c r="K7123" s="63" t="s">
        <v>114</v>
      </c>
      <c r="L7123" s="63" t="s">
        <v>41</v>
      </c>
      <c r="M7123" s="63" t="s">
        <v>107</v>
      </c>
      <c r="N7123" s="63" t="s">
        <v>83</v>
      </c>
      <c r="O7123" s="63" t="s">
        <v>251</v>
      </c>
      <c r="P7123" s="63" t="s">
        <v>46</v>
      </c>
      <c r="Q7123" s="63" t="s">
        <v>115</v>
      </c>
    </row>
    <row r="7124" spans="1:17">
      <c r="A7124" s="63" t="s">
        <v>114</v>
      </c>
      <c r="B7124" s="63" t="s">
        <v>8</v>
      </c>
      <c r="D7124" s="390">
        <v>45474</v>
      </c>
      <c r="E7124" s="63">
        <v>7</v>
      </c>
      <c r="F7124" s="63">
        <v>2024</v>
      </c>
      <c r="G7124" s="391">
        <v>20</v>
      </c>
      <c r="H7124" s="391">
        <v>8.3333333333333329E-2</v>
      </c>
      <c r="I7124" s="391">
        <v>1.6666666666666665</v>
      </c>
      <c r="J7124" s="391">
        <v>0</v>
      </c>
      <c r="K7124" s="63" t="s">
        <v>114</v>
      </c>
      <c r="L7124" s="63" t="s">
        <v>41</v>
      </c>
      <c r="M7124" s="63" t="s">
        <v>107</v>
      </c>
      <c r="N7124" s="63" t="s">
        <v>83</v>
      </c>
      <c r="O7124" s="63" t="s">
        <v>251</v>
      </c>
      <c r="P7124" s="63" t="s">
        <v>46</v>
      </c>
      <c r="Q7124" s="63" t="s">
        <v>115</v>
      </c>
    </row>
    <row r="7125" spans="1:17">
      <c r="A7125" s="63" t="s">
        <v>114</v>
      </c>
      <c r="B7125" s="63" t="s">
        <v>8</v>
      </c>
      <c r="D7125" s="390">
        <v>45505</v>
      </c>
      <c r="E7125" s="63">
        <v>8</v>
      </c>
      <c r="F7125" s="63">
        <v>2024</v>
      </c>
      <c r="G7125" s="391">
        <v>20</v>
      </c>
      <c r="H7125" s="391">
        <v>8.3333333333333329E-2</v>
      </c>
      <c r="I7125" s="391">
        <v>1.6666666666666665</v>
      </c>
      <c r="J7125" s="391">
        <v>0</v>
      </c>
      <c r="K7125" s="63" t="s">
        <v>114</v>
      </c>
      <c r="L7125" s="63" t="s">
        <v>41</v>
      </c>
      <c r="M7125" s="63" t="s">
        <v>107</v>
      </c>
      <c r="N7125" s="63" t="s">
        <v>83</v>
      </c>
      <c r="O7125" s="63" t="s">
        <v>251</v>
      </c>
      <c r="P7125" s="63" t="s">
        <v>46</v>
      </c>
      <c r="Q7125" s="63" t="s">
        <v>115</v>
      </c>
    </row>
    <row r="7126" spans="1:17">
      <c r="A7126" s="63" t="s">
        <v>114</v>
      </c>
      <c r="B7126" s="63" t="s">
        <v>8</v>
      </c>
      <c r="D7126" s="390">
        <v>45536</v>
      </c>
      <c r="E7126" s="63">
        <v>9</v>
      </c>
      <c r="F7126" s="63">
        <v>2024</v>
      </c>
      <c r="G7126" s="391">
        <v>20</v>
      </c>
      <c r="H7126" s="391">
        <v>8.3333333333333329E-2</v>
      </c>
      <c r="J7126" s="391">
        <v>0</v>
      </c>
      <c r="K7126" s="63" t="s">
        <v>114</v>
      </c>
      <c r="L7126" s="63" t="s">
        <v>41</v>
      </c>
      <c r="M7126" s="63" t="s">
        <v>107</v>
      </c>
      <c r="N7126" s="63" t="s">
        <v>83</v>
      </c>
      <c r="O7126" s="63" t="s">
        <v>251</v>
      </c>
      <c r="P7126" s="63" t="s">
        <v>46</v>
      </c>
      <c r="Q7126" s="63" t="s">
        <v>115</v>
      </c>
    </row>
    <row r="7127" spans="1:17">
      <c r="A7127" s="63" t="s">
        <v>114</v>
      </c>
      <c r="B7127" s="63" t="s">
        <v>8</v>
      </c>
      <c r="D7127" s="390">
        <v>45566</v>
      </c>
      <c r="E7127" s="63">
        <v>10</v>
      </c>
      <c r="F7127" s="63">
        <v>2024</v>
      </c>
      <c r="G7127" s="391">
        <v>20</v>
      </c>
      <c r="H7127" s="391">
        <v>9.9999999999999992E-2</v>
      </c>
      <c r="J7127" s="391">
        <v>1.0900000000000001</v>
      </c>
      <c r="K7127" s="63" t="s">
        <v>114</v>
      </c>
      <c r="L7127" s="63" t="s">
        <v>41</v>
      </c>
      <c r="M7127" s="63" t="s">
        <v>107</v>
      </c>
      <c r="N7127" s="63" t="s">
        <v>83</v>
      </c>
      <c r="O7127" s="63" t="s">
        <v>251</v>
      </c>
      <c r="P7127" s="63" t="s">
        <v>46</v>
      </c>
      <c r="Q7127" s="63" t="s">
        <v>115</v>
      </c>
    </row>
    <row r="7128" spans="1:17">
      <c r="A7128" s="63" t="s">
        <v>114</v>
      </c>
      <c r="B7128" s="63" t="s">
        <v>8</v>
      </c>
      <c r="D7128" s="390">
        <v>45597</v>
      </c>
      <c r="E7128" s="63">
        <v>11</v>
      </c>
      <c r="F7128" s="63">
        <v>2024</v>
      </c>
      <c r="G7128" s="391">
        <v>20</v>
      </c>
      <c r="H7128" s="391">
        <v>9.9999999999999992E-2</v>
      </c>
      <c r="J7128" s="391">
        <v>0</v>
      </c>
      <c r="K7128" s="63" t="s">
        <v>114</v>
      </c>
      <c r="L7128" s="63" t="s">
        <v>41</v>
      </c>
      <c r="M7128" s="63" t="s">
        <v>107</v>
      </c>
      <c r="N7128" s="63" t="s">
        <v>83</v>
      </c>
      <c r="O7128" s="63" t="s">
        <v>251</v>
      </c>
      <c r="P7128" s="63" t="s">
        <v>46</v>
      </c>
      <c r="Q7128" s="63" t="s">
        <v>115</v>
      </c>
    </row>
    <row r="7129" spans="1:17">
      <c r="A7129" s="63" t="s">
        <v>114</v>
      </c>
      <c r="B7129" s="63" t="s">
        <v>8</v>
      </c>
      <c r="D7129" s="390">
        <v>45627</v>
      </c>
      <c r="E7129" s="63">
        <v>12</v>
      </c>
      <c r="F7129" s="63">
        <v>2024</v>
      </c>
      <c r="G7129" s="391">
        <v>20</v>
      </c>
      <c r="H7129" s="391">
        <v>9.9999999999999992E-2</v>
      </c>
      <c r="J7129" s="391">
        <v>0</v>
      </c>
      <c r="K7129" s="63" t="s">
        <v>114</v>
      </c>
      <c r="L7129" s="63" t="s">
        <v>41</v>
      </c>
      <c r="M7129" s="63" t="s">
        <v>107</v>
      </c>
      <c r="N7129" s="63" t="s">
        <v>83</v>
      </c>
      <c r="O7129" s="63" t="s">
        <v>251</v>
      </c>
      <c r="P7129" s="63" t="s">
        <v>46</v>
      </c>
      <c r="Q7129" s="63" t="s">
        <v>115</v>
      </c>
    </row>
    <row r="7130" spans="1:17">
      <c r="A7130" s="63" t="s">
        <v>114</v>
      </c>
      <c r="B7130" s="63" t="s">
        <v>9</v>
      </c>
      <c r="D7130" s="390">
        <v>45292</v>
      </c>
      <c r="E7130" s="63">
        <v>1</v>
      </c>
      <c r="F7130" s="63">
        <v>2024</v>
      </c>
      <c r="G7130" s="391">
        <v>75</v>
      </c>
      <c r="H7130" s="391">
        <v>3.4872367136281217E-2</v>
      </c>
      <c r="I7130" s="391">
        <v>2.6154275352210914</v>
      </c>
      <c r="J7130" s="391">
        <v>0</v>
      </c>
      <c r="K7130" s="63" t="s">
        <v>114</v>
      </c>
      <c r="L7130" s="63" t="s">
        <v>41</v>
      </c>
      <c r="M7130" s="63" t="s">
        <v>107</v>
      </c>
      <c r="N7130" s="63" t="s">
        <v>83</v>
      </c>
      <c r="O7130" s="63" t="s">
        <v>251</v>
      </c>
      <c r="P7130" s="63" t="s">
        <v>46</v>
      </c>
      <c r="Q7130" s="63" t="s">
        <v>115</v>
      </c>
    </row>
    <row r="7131" spans="1:17">
      <c r="A7131" s="63" t="s">
        <v>114</v>
      </c>
      <c r="B7131" s="63" t="s">
        <v>9</v>
      </c>
      <c r="D7131" s="390">
        <v>45323</v>
      </c>
      <c r="E7131" s="63">
        <v>2</v>
      </c>
      <c r="F7131" s="63">
        <v>2024</v>
      </c>
      <c r="G7131" s="391">
        <v>75</v>
      </c>
      <c r="H7131" s="391">
        <v>8.2577765378713919E-2</v>
      </c>
      <c r="I7131" s="391">
        <v>6.1933324034035442</v>
      </c>
      <c r="J7131" s="391">
        <v>0</v>
      </c>
      <c r="K7131" s="63" t="s">
        <v>114</v>
      </c>
      <c r="L7131" s="63" t="s">
        <v>41</v>
      </c>
      <c r="M7131" s="63" t="s">
        <v>107</v>
      </c>
      <c r="N7131" s="63" t="s">
        <v>83</v>
      </c>
      <c r="O7131" s="63" t="s">
        <v>251</v>
      </c>
      <c r="P7131" s="63" t="s">
        <v>46</v>
      </c>
      <c r="Q7131" s="63" t="s">
        <v>115</v>
      </c>
    </row>
    <row r="7132" spans="1:17">
      <c r="A7132" s="63" t="s">
        <v>114</v>
      </c>
      <c r="B7132" s="63" t="s">
        <v>9</v>
      </c>
      <c r="D7132" s="390">
        <v>45352</v>
      </c>
      <c r="E7132" s="63">
        <v>3</v>
      </c>
      <c r="F7132" s="63">
        <v>2024</v>
      </c>
      <c r="G7132" s="391">
        <v>75</v>
      </c>
      <c r="H7132" s="391">
        <v>8.2577765378713919E-2</v>
      </c>
      <c r="I7132" s="391">
        <v>6.1933324034035442</v>
      </c>
      <c r="J7132" s="391">
        <v>0</v>
      </c>
      <c r="K7132" s="63" t="s">
        <v>114</v>
      </c>
      <c r="L7132" s="63" t="s">
        <v>41</v>
      </c>
      <c r="M7132" s="63" t="s">
        <v>107</v>
      </c>
      <c r="N7132" s="63" t="s">
        <v>83</v>
      </c>
      <c r="O7132" s="63" t="s">
        <v>251</v>
      </c>
      <c r="P7132" s="63" t="s">
        <v>46</v>
      </c>
      <c r="Q7132" s="63" t="s">
        <v>115</v>
      </c>
    </row>
    <row r="7133" spans="1:17">
      <c r="A7133" s="63" t="s">
        <v>114</v>
      </c>
      <c r="B7133" s="63" t="s">
        <v>9</v>
      </c>
      <c r="D7133" s="390">
        <v>45383</v>
      </c>
      <c r="E7133" s="63">
        <v>4</v>
      </c>
      <c r="F7133" s="63">
        <v>2024</v>
      </c>
      <c r="G7133" s="391">
        <v>75</v>
      </c>
      <c r="H7133" s="391">
        <v>8.3333333333333329E-2</v>
      </c>
      <c r="I7133" s="391">
        <v>6.25</v>
      </c>
      <c r="J7133" s="391">
        <v>2.59</v>
      </c>
      <c r="K7133" s="63" t="s">
        <v>114</v>
      </c>
      <c r="L7133" s="63" t="s">
        <v>41</v>
      </c>
      <c r="M7133" s="63" t="s">
        <v>107</v>
      </c>
      <c r="N7133" s="63" t="s">
        <v>83</v>
      </c>
      <c r="O7133" s="63" t="s">
        <v>251</v>
      </c>
      <c r="P7133" s="63" t="s">
        <v>46</v>
      </c>
      <c r="Q7133" s="63" t="s">
        <v>115</v>
      </c>
    </row>
    <row r="7134" spans="1:17">
      <c r="A7134" s="63" t="s">
        <v>114</v>
      </c>
      <c r="B7134" s="63" t="s">
        <v>9</v>
      </c>
      <c r="D7134" s="390">
        <v>45413</v>
      </c>
      <c r="E7134" s="63">
        <v>5</v>
      </c>
      <c r="F7134" s="63">
        <v>2024</v>
      </c>
      <c r="G7134" s="391">
        <v>75</v>
      </c>
      <c r="H7134" s="391">
        <v>8.3333333333333329E-2</v>
      </c>
      <c r="I7134" s="391">
        <v>6.25</v>
      </c>
      <c r="J7134" s="391">
        <v>0</v>
      </c>
      <c r="K7134" s="63" t="s">
        <v>114</v>
      </c>
      <c r="L7134" s="63" t="s">
        <v>41</v>
      </c>
      <c r="M7134" s="63" t="s">
        <v>107</v>
      </c>
      <c r="N7134" s="63" t="s">
        <v>83</v>
      </c>
      <c r="O7134" s="63" t="s">
        <v>251</v>
      </c>
      <c r="P7134" s="63" t="s">
        <v>46</v>
      </c>
      <c r="Q7134" s="63" t="s">
        <v>115</v>
      </c>
    </row>
    <row r="7135" spans="1:17">
      <c r="A7135" s="63" t="s">
        <v>114</v>
      </c>
      <c r="B7135" s="63" t="s">
        <v>9</v>
      </c>
      <c r="D7135" s="390">
        <v>45444</v>
      </c>
      <c r="E7135" s="63">
        <v>6</v>
      </c>
      <c r="F7135" s="63">
        <v>2024</v>
      </c>
      <c r="G7135" s="391">
        <v>75</v>
      </c>
      <c r="H7135" s="391">
        <v>8.3333333333333329E-2</v>
      </c>
      <c r="I7135" s="391">
        <v>6.25</v>
      </c>
      <c r="J7135" s="391">
        <v>19.239999999999998</v>
      </c>
      <c r="K7135" s="63" t="s">
        <v>114</v>
      </c>
      <c r="L7135" s="63" t="s">
        <v>41</v>
      </c>
      <c r="M7135" s="63" t="s">
        <v>107</v>
      </c>
      <c r="N7135" s="63" t="s">
        <v>83</v>
      </c>
      <c r="O7135" s="63" t="s">
        <v>251</v>
      </c>
      <c r="P7135" s="63" t="s">
        <v>46</v>
      </c>
      <c r="Q7135" s="63" t="s">
        <v>115</v>
      </c>
    </row>
    <row r="7136" spans="1:17">
      <c r="A7136" s="63" t="s">
        <v>114</v>
      </c>
      <c r="B7136" s="63" t="s">
        <v>9</v>
      </c>
      <c r="D7136" s="390">
        <v>45474</v>
      </c>
      <c r="E7136" s="63">
        <v>7</v>
      </c>
      <c r="F7136" s="63">
        <v>2024</v>
      </c>
      <c r="G7136" s="391">
        <v>75</v>
      </c>
      <c r="H7136" s="391">
        <v>8.3333333333333329E-2</v>
      </c>
      <c r="I7136" s="391">
        <v>6.25</v>
      </c>
      <c r="J7136" s="391">
        <v>28.464849999999998</v>
      </c>
      <c r="K7136" s="63" t="s">
        <v>114</v>
      </c>
      <c r="L7136" s="63" t="s">
        <v>41</v>
      </c>
      <c r="M7136" s="63" t="s">
        <v>107</v>
      </c>
      <c r="N7136" s="63" t="s">
        <v>83</v>
      </c>
      <c r="O7136" s="63" t="s">
        <v>251</v>
      </c>
      <c r="P7136" s="63" t="s">
        <v>46</v>
      </c>
      <c r="Q7136" s="63" t="s">
        <v>115</v>
      </c>
    </row>
    <row r="7137" spans="1:17">
      <c r="A7137" s="63" t="s">
        <v>114</v>
      </c>
      <c r="B7137" s="63" t="s">
        <v>9</v>
      </c>
      <c r="D7137" s="390">
        <v>45505</v>
      </c>
      <c r="E7137" s="63">
        <v>8</v>
      </c>
      <c r="F7137" s="63">
        <v>2024</v>
      </c>
      <c r="G7137" s="391">
        <v>75</v>
      </c>
      <c r="H7137" s="391">
        <v>8.3333333333333329E-2</v>
      </c>
      <c r="I7137" s="391">
        <v>6.25</v>
      </c>
      <c r="J7137" s="391">
        <v>68.31</v>
      </c>
      <c r="K7137" s="63" t="s">
        <v>114</v>
      </c>
      <c r="L7137" s="63" t="s">
        <v>41</v>
      </c>
      <c r="M7137" s="63" t="s">
        <v>107</v>
      </c>
      <c r="N7137" s="63" t="s">
        <v>83</v>
      </c>
      <c r="O7137" s="63" t="s">
        <v>251</v>
      </c>
      <c r="P7137" s="63" t="s">
        <v>46</v>
      </c>
      <c r="Q7137" s="63" t="s">
        <v>115</v>
      </c>
    </row>
    <row r="7138" spans="1:17">
      <c r="A7138" s="63" t="s">
        <v>114</v>
      </c>
      <c r="B7138" s="63" t="s">
        <v>9</v>
      </c>
      <c r="D7138" s="390">
        <v>45536</v>
      </c>
      <c r="E7138" s="63">
        <v>9</v>
      </c>
      <c r="F7138" s="63">
        <v>2024</v>
      </c>
      <c r="G7138" s="391">
        <v>75</v>
      </c>
      <c r="H7138" s="391">
        <v>8.3333333333333329E-2</v>
      </c>
      <c r="J7138" s="391">
        <v>23.2</v>
      </c>
      <c r="K7138" s="63" t="s">
        <v>114</v>
      </c>
      <c r="L7138" s="63" t="s">
        <v>41</v>
      </c>
      <c r="M7138" s="63" t="s">
        <v>107</v>
      </c>
      <c r="N7138" s="63" t="s">
        <v>83</v>
      </c>
      <c r="O7138" s="63" t="s">
        <v>251</v>
      </c>
      <c r="P7138" s="63" t="s">
        <v>46</v>
      </c>
      <c r="Q7138" s="63" t="s">
        <v>115</v>
      </c>
    </row>
    <row r="7139" spans="1:17">
      <c r="A7139" s="63" t="s">
        <v>114</v>
      </c>
      <c r="B7139" s="63" t="s">
        <v>9</v>
      </c>
      <c r="D7139" s="390">
        <v>45566</v>
      </c>
      <c r="E7139" s="63">
        <v>10</v>
      </c>
      <c r="F7139" s="63">
        <v>2024</v>
      </c>
      <c r="G7139" s="391">
        <v>75</v>
      </c>
      <c r="H7139" s="391">
        <v>9.9999999999999992E-2</v>
      </c>
      <c r="J7139" s="391">
        <v>0</v>
      </c>
      <c r="K7139" s="63" t="s">
        <v>114</v>
      </c>
      <c r="L7139" s="63" t="s">
        <v>41</v>
      </c>
      <c r="M7139" s="63" t="s">
        <v>107</v>
      </c>
      <c r="N7139" s="63" t="s">
        <v>83</v>
      </c>
      <c r="O7139" s="63" t="s">
        <v>251</v>
      </c>
      <c r="P7139" s="63" t="s">
        <v>46</v>
      </c>
      <c r="Q7139" s="63" t="s">
        <v>115</v>
      </c>
    </row>
    <row r="7140" spans="1:17">
      <c r="A7140" s="63" t="s">
        <v>114</v>
      </c>
      <c r="B7140" s="63" t="s">
        <v>9</v>
      </c>
      <c r="D7140" s="390">
        <v>45597</v>
      </c>
      <c r="E7140" s="63">
        <v>11</v>
      </c>
      <c r="F7140" s="63">
        <v>2024</v>
      </c>
      <c r="G7140" s="391">
        <v>75</v>
      </c>
      <c r="H7140" s="391">
        <v>9.9999999999999992E-2</v>
      </c>
      <c r="J7140" s="391">
        <v>0</v>
      </c>
      <c r="K7140" s="63" t="s">
        <v>114</v>
      </c>
      <c r="L7140" s="63" t="s">
        <v>41</v>
      </c>
      <c r="M7140" s="63" t="s">
        <v>107</v>
      </c>
      <c r="N7140" s="63" t="s">
        <v>83</v>
      </c>
      <c r="O7140" s="63" t="s">
        <v>251</v>
      </c>
      <c r="P7140" s="63" t="s">
        <v>46</v>
      </c>
      <c r="Q7140" s="63" t="s">
        <v>115</v>
      </c>
    </row>
    <row r="7141" spans="1:17">
      <c r="A7141" s="63" t="s">
        <v>114</v>
      </c>
      <c r="B7141" s="63" t="s">
        <v>9</v>
      </c>
      <c r="D7141" s="390">
        <v>45627</v>
      </c>
      <c r="E7141" s="63">
        <v>12</v>
      </c>
      <c r="F7141" s="63">
        <v>2024</v>
      </c>
      <c r="G7141" s="391">
        <v>75</v>
      </c>
      <c r="H7141" s="391">
        <v>9.9999999999999992E-2</v>
      </c>
      <c r="J7141" s="391">
        <v>0</v>
      </c>
      <c r="K7141" s="63" t="s">
        <v>114</v>
      </c>
      <c r="L7141" s="63" t="s">
        <v>41</v>
      </c>
      <c r="M7141" s="63" t="s">
        <v>107</v>
      </c>
      <c r="N7141" s="63" t="s">
        <v>83</v>
      </c>
      <c r="O7141" s="63" t="s">
        <v>251</v>
      </c>
      <c r="P7141" s="63" t="s">
        <v>46</v>
      </c>
      <c r="Q7141" s="63" t="s">
        <v>115</v>
      </c>
    </row>
    <row r="7142" spans="1:17">
      <c r="A7142" s="63" t="s">
        <v>114</v>
      </c>
      <c r="B7142" s="63" t="s">
        <v>10</v>
      </c>
      <c r="D7142" s="390">
        <v>45292</v>
      </c>
      <c r="E7142" s="63">
        <v>1</v>
      </c>
      <c r="F7142" s="63">
        <v>2024</v>
      </c>
      <c r="G7142" s="391">
        <v>30</v>
      </c>
      <c r="H7142" s="391">
        <v>3.4872367136281217E-2</v>
      </c>
      <c r="I7142" s="391">
        <v>1.0461710140884366</v>
      </c>
      <c r="J7142" s="391">
        <v>0</v>
      </c>
      <c r="K7142" s="63" t="s">
        <v>114</v>
      </c>
      <c r="L7142" s="63" t="s">
        <v>41</v>
      </c>
      <c r="M7142" s="63" t="s">
        <v>107</v>
      </c>
      <c r="N7142" s="63" t="s">
        <v>83</v>
      </c>
      <c r="O7142" s="63" t="s">
        <v>251</v>
      </c>
      <c r="P7142" s="63" t="s">
        <v>46</v>
      </c>
      <c r="Q7142" s="63" t="s">
        <v>115</v>
      </c>
    </row>
    <row r="7143" spans="1:17">
      <c r="A7143" s="63" t="s">
        <v>114</v>
      </c>
      <c r="B7143" s="63" t="s">
        <v>10</v>
      </c>
      <c r="D7143" s="390">
        <v>45323</v>
      </c>
      <c r="E7143" s="63">
        <v>2</v>
      </c>
      <c r="F7143" s="63">
        <v>2024</v>
      </c>
      <c r="G7143" s="391">
        <v>30</v>
      </c>
      <c r="H7143" s="391">
        <v>8.2577765378713919E-2</v>
      </c>
      <c r="I7143" s="391">
        <v>2.4773329613614177</v>
      </c>
      <c r="J7143" s="391">
        <v>0</v>
      </c>
      <c r="K7143" s="63" t="s">
        <v>114</v>
      </c>
      <c r="L7143" s="63" t="s">
        <v>41</v>
      </c>
      <c r="M7143" s="63" t="s">
        <v>107</v>
      </c>
      <c r="N7143" s="63" t="s">
        <v>83</v>
      </c>
      <c r="O7143" s="63" t="s">
        <v>251</v>
      </c>
      <c r="P7143" s="63" t="s">
        <v>46</v>
      </c>
      <c r="Q7143" s="63" t="s">
        <v>115</v>
      </c>
    </row>
    <row r="7144" spans="1:17">
      <c r="A7144" s="63" t="s">
        <v>114</v>
      </c>
      <c r="B7144" s="63" t="s">
        <v>10</v>
      </c>
      <c r="D7144" s="390">
        <v>45352</v>
      </c>
      <c r="E7144" s="63">
        <v>3</v>
      </c>
      <c r="F7144" s="63">
        <v>2024</v>
      </c>
      <c r="G7144" s="391">
        <v>30</v>
      </c>
      <c r="H7144" s="391">
        <v>8.2577765378713919E-2</v>
      </c>
      <c r="I7144" s="391">
        <v>2.4773329613614177</v>
      </c>
      <c r="J7144" s="391">
        <v>0</v>
      </c>
      <c r="K7144" s="63" t="s">
        <v>114</v>
      </c>
      <c r="L7144" s="63" t="s">
        <v>41</v>
      </c>
      <c r="M7144" s="63" t="s">
        <v>107</v>
      </c>
      <c r="N7144" s="63" t="s">
        <v>83</v>
      </c>
      <c r="O7144" s="63" t="s">
        <v>251</v>
      </c>
      <c r="P7144" s="63" t="s">
        <v>46</v>
      </c>
      <c r="Q7144" s="63" t="s">
        <v>115</v>
      </c>
    </row>
    <row r="7145" spans="1:17">
      <c r="A7145" s="63" t="s">
        <v>114</v>
      </c>
      <c r="B7145" s="63" t="s">
        <v>10</v>
      </c>
      <c r="D7145" s="390">
        <v>45383</v>
      </c>
      <c r="E7145" s="63">
        <v>4</v>
      </c>
      <c r="F7145" s="63">
        <v>2024</v>
      </c>
      <c r="G7145" s="391">
        <v>30</v>
      </c>
      <c r="H7145" s="391">
        <v>8.3333333333333329E-2</v>
      </c>
      <c r="I7145" s="391">
        <v>2.5</v>
      </c>
      <c r="J7145" s="391">
        <v>0</v>
      </c>
      <c r="K7145" s="63" t="s">
        <v>114</v>
      </c>
      <c r="L7145" s="63" t="s">
        <v>41</v>
      </c>
      <c r="M7145" s="63" t="s">
        <v>107</v>
      </c>
      <c r="N7145" s="63" t="s">
        <v>83</v>
      </c>
      <c r="O7145" s="63" t="s">
        <v>251</v>
      </c>
      <c r="P7145" s="63" t="s">
        <v>46</v>
      </c>
      <c r="Q7145" s="63" t="s">
        <v>115</v>
      </c>
    </row>
    <row r="7146" spans="1:17">
      <c r="A7146" s="63" t="s">
        <v>114</v>
      </c>
      <c r="B7146" s="63" t="s">
        <v>10</v>
      </c>
      <c r="D7146" s="390">
        <v>45413</v>
      </c>
      <c r="E7146" s="63">
        <v>5</v>
      </c>
      <c r="F7146" s="63">
        <v>2024</v>
      </c>
      <c r="G7146" s="391">
        <v>30</v>
      </c>
      <c r="H7146" s="391">
        <v>8.3333333333333329E-2</v>
      </c>
      <c r="I7146" s="391">
        <v>2.5</v>
      </c>
      <c r="J7146" s="391">
        <v>0</v>
      </c>
      <c r="K7146" s="63" t="s">
        <v>114</v>
      </c>
      <c r="L7146" s="63" t="s">
        <v>41</v>
      </c>
      <c r="M7146" s="63" t="s">
        <v>107</v>
      </c>
      <c r="N7146" s="63" t="s">
        <v>83</v>
      </c>
      <c r="O7146" s="63" t="s">
        <v>251</v>
      </c>
      <c r="P7146" s="63" t="s">
        <v>46</v>
      </c>
      <c r="Q7146" s="63" t="s">
        <v>115</v>
      </c>
    </row>
    <row r="7147" spans="1:17">
      <c r="A7147" s="63" t="s">
        <v>114</v>
      </c>
      <c r="B7147" s="63" t="s">
        <v>10</v>
      </c>
      <c r="D7147" s="390">
        <v>45444</v>
      </c>
      <c r="E7147" s="63">
        <v>6</v>
      </c>
      <c r="F7147" s="63">
        <v>2024</v>
      </c>
      <c r="G7147" s="391">
        <v>30</v>
      </c>
      <c r="H7147" s="391">
        <v>8.3333333333333329E-2</v>
      </c>
      <c r="I7147" s="391">
        <v>2.5</v>
      </c>
      <c r="J7147" s="391">
        <v>0.77</v>
      </c>
      <c r="K7147" s="63" t="s">
        <v>114</v>
      </c>
      <c r="L7147" s="63" t="s">
        <v>41</v>
      </c>
      <c r="M7147" s="63" t="s">
        <v>107</v>
      </c>
      <c r="N7147" s="63" t="s">
        <v>83</v>
      </c>
      <c r="O7147" s="63" t="s">
        <v>251</v>
      </c>
      <c r="P7147" s="63" t="s">
        <v>46</v>
      </c>
      <c r="Q7147" s="63" t="s">
        <v>115</v>
      </c>
    </row>
    <row r="7148" spans="1:17">
      <c r="A7148" s="63" t="s">
        <v>114</v>
      </c>
      <c r="B7148" s="63" t="s">
        <v>10</v>
      </c>
      <c r="D7148" s="390">
        <v>45474</v>
      </c>
      <c r="E7148" s="63">
        <v>7</v>
      </c>
      <c r="F7148" s="63">
        <v>2024</v>
      </c>
      <c r="G7148" s="391">
        <v>30</v>
      </c>
      <c r="H7148" s="391">
        <v>8.3333333333333329E-2</v>
      </c>
      <c r="I7148" s="391">
        <v>2.5</v>
      </c>
      <c r="J7148" s="391">
        <v>8.5500000000000007</v>
      </c>
      <c r="K7148" s="63" t="s">
        <v>114</v>
      </c>
      <c r="L7148" s="63" t="s">
        <v>41</v>
      </c>
      <c r="M7148" s="63" t="s">
        <v>107</v>
      </c>
      <c r="N7148" s="63" t="s">
        <v>83</v>
      </c>
      <c r="O7148" s="63" t="s">
        <v>251</v>
      </c>
      <c r="P7148" s="63" t="s">
        <v>46</v>
      </c>
      <c r="Q7148" s="63" t="s">
        <v>115</v>
      </c>
    </row>
    <row r="7149" spans="1:17">
      <c r="A7149" s="63" t="s">
        <v>114</v>
      </c>
      <c r="B7149" s="63" t="s">
        <v>10</v>
      </c>
      <c r="D7149" s="390">
        <v>45505</v>
      </c>
      <c r="E7149" s="63">
        <v>8</v>
      </c>
      <c r="F7149" s="63">
        <v>2024</v>
      </c>
      <c r="G7149" s="391">
        <v>30</v>
      </c>
      <c r="H7149" s="391">
        <v>8.3333333333333329E-2</v>
      </c>
      <c r="I7149" s="391">
        <v>2.5</v>
      </c>
      <c r="J7149" s="391">
        <v>0.38</v>
      </c>
      <c r="K7149" s="63" t="s">
        <v>114</v>
      </c>
      <c r="L7149" s="63" t="s">
        <v>41</v>
      </c>
      <c r="M7149" s="63" t="s">
        <v>107</v>
      </c>
      <c r="N7149" s="63" t="s">
        <v>83</v>
      </c>
      <c r="O7149" s="63" t="s">
        <v>251</v>
      </c>
      <c r="P7149" s="63" t="s">
        <v>46</v>
      </c>
      <c r="Q7149" s="63" t="s">
        <v>115</v>
      </c>
    </row>
    <row r="7150" spans="1:17">
      <c r="A7150" s="63" t="s">
        <v>114</v>
      </c>
      <c r="B7150" s="63" t="s">
        <v>10</v>
      </c>
      <c r="D7150" s="390">
        <v>45536</v>
      </c>
      <c r="E7150" s="63">
        <v>9</v>
      </c>
      <c r="F7150" s="63">
        <v>2024</v>
      </c>
      <c r="G7150" s="391">
        <v>30</v>
      </c>
      <c r="H7150" s="391">
        <v>8.3333333333333329E-2</v>
      </c>
      <c r="J7150" s="391">
        <v>0</v>
      </c>
      <c r="K7150" s="63" t="s">
        <v>114</v>
      </c>
      <c r="L7150" s="63" t="s">
        <v>41</v>
      </c>
      <c r="M7150" s="63" t="s">
        <v>107</v>
      </c>
      <c r="N7150" s="63" t="s">
        <v>83</v>
      </c>
      <c r="O7150" s="63" t="s">
        <v>251</v>
      </c>
      <c r="P7150" s="63" t="s">
        <v>46</v>
      </c>
      <c r="Q7150" s="63" t="s">
        <v>115</v>
      </c>
    </row>
    <row r="7151" spans="1:17">
      <c r="A7151" s="63" t="s">
        <v>114</v>
      </c>
      <c r="B7151" s="63" t="s">
        <v>10</v>
      </c>
      <c r="D7151" s="390">
        <v>45566</v>
      </c>
      <c r="E7151" s="63">
        <v>10</v>
      </c>
      <c r="F7151" s="63">
        <v>2024</v>
      </c>
      <c r="G7151" s="391">
        <v>30</v>
      </c>
      <c r="H7151" s="391">
        <v>9.9999999999999992E-2</v>
      </c>
      <c r="J7151" s="391">
        <v>48.8</v>
      </c>
      <c r="K7151" s="63" t="s">
        <v>114</v>
      </c>
      <c r="L7151" s="63" t="s">
        <v>41</v>
      </c>
      <c r="M7151" s="63" t="s">
        <v>107</v>
      </c>
      <c r="N7151" s="63" t="s">
        <v>83</v>
      </c>
      <c r="O7151" s="63" t="s">
        <v>251</v>
      </c>
      <c r="P7151" s="63" t="s">
        <v>46</v>
      </c>
      <c r="Q7151" s="63" t="s">
        <v>115</v>
      </c>
    </row>
    <row r="7152" spans="1:17">
      <c r="A7152" s="63" t="s">
        <v>114</v>
      </c>
      <c r="B7152" s="63" t="s">
        <v>10</v>
      </c>
      <c r="D7152" s="390">
        <v>45597</v>
      </c>
      <c r="E7152" s="63">
        <v>11</v>
      </c>
      <c r="F7152" s="63">
        <v>2024</v>
      </c>
      <c r="G7152" s="391">
        <v>30</v>
      </c>
      <c r="H7152" s="391">
        <v>9.9999999999999992E-2</v>
      </c>
      <c r="J7152" s="391">
        <v>0</v>
      </c>
      <c r="K7152" s="63" t="s">
        <v>114</v>
      </c>
      <c r="L7152" s="63" t="s">
        <v>41</v>
      </c>
      <c r="M7152" s="63" t="s">
        <v>107</v>
      </c>
      <c r="N7152" s="63" t="s">
        <v>83</v>
      </c>
      <c r="O7152" s="63" t="s">
        <v>251</v>
      </c>
      <c r="P7152" s="63" t="s">
        <v>46</v>
      </c>
      <c r="Q7152" s="63" t="s">
        <v>115</v>
      </c>
    </row>
    <row r="7153" spans="1:17">
      <c r="A7153" s="63" t="s">
        <v>114</v>
      </c>
      <c r="B7153" s="63" t="s">
        <v>10</v>
      </c>
      <c r="D7153" s="390">
        <v>45627</v>
      </c>
      <c r="E7153" s="63">
        <v>12</v>
      </c>
      <c r="F7153" s="63">
        <v>2024</v>
      </c>
      <c r="G7153" s="391">
        <v>30</v>
      </c>
      <c r="H7153" s="391">
        <v>9.9999999999999992E-2</v>
      </c>
      <c r="J7153" s="391">
        <v>0</v>
      </c>
      <c r="K7153" s="63" t="s">
        <v>114</v>
      </c>
      <c r="L7153" s="63" t="s">
        <v>41</v>
      </c>
      <c r="M7153" s="63" t="s">
        <v>107</v>
      </c>
      <c r="N7153" s="63" t="s">
        <v>83</v>
      </c>
      <c r="O7153" s="63" t="s">
        <v>251</v>
      </c>
      <c r="P7153" s="63" t="s">
        <v>46</v>
      </c>
      <c r="Q7153" s="63" t="s">
        <v>115</v>
      </c>
    </row>
    <row r="7154" spans="1:17">
      <c r="A7154" s="63" t="s">
        <v>114</v>
      </c>
      <c r="B7154" s="63" t="s">
        <v>5</v>
      </c>
      <c r="D7154" s="390">
        <v>45292</v>
      </c>
      <c r="E7154" s="63">
        <v>1</v>
      </c>
      <c r="F7154" s="63">
        <v>2024</v>
      </c>
      <c r="G7154" s="391">
        <v>40</v>
      </c>
      <c r="H7154" s="391">
        <v>3.4872367136281217E-2</v>
      </c>
      <c r="I7154" s="391">
        <v>1.3948946854512487</v>
      </c>
      <c r="J7154" s="391">
        <v>0</v>
      </c>
      <c r="K7154" s="63" t="s">
        <v>114</v>
      </c>
      <c r="L7154" s="63" t="s">
        <v>41</v>
      </c>
      <c r="M7154" s="63" t="s">
        <v>107</v>
      </c>
      <c r="N7154" s="63" t="s">
        <v>83</v>
      </c>
      <c r="O7154" s="63" t="s">
        <v>251</v>
      </c>
      <c r="P7154" s="63" t="s">
        <v>46</v>
      </c>
      <c r="Q7154" s="63" t="s">
        <v>115</v>
      </c>
    </row>
    <row r="7155" spans="1:17">
      <c r="A7155" s="63" t="s">
        <v>114</v>
      </c>
      <c r="B7155" s="63" t="s">
        <v>5</v>
      </c>
      <c r="D7155" s="390">
        <v>45323</v>
      </c>
      <c r="E7155" s="63">
        <v>2</v>
      </c>
      <c r="F7155" s="63">
        <v>2024</v>
      </c>
      <c r="G7155" s="391">
        <v>40</v>
      </c>
      <c r="H7155" s="391">
        <v>8.2577765378713919E-2</v>
      </c>
      <c r="I7155" s="391">
        <v>3.3031106151485568</v>
      </c>
      <c r="J7155" s="391">
        <v>0</v>
      </c>
      <c r="K7155" s="63" t="s">
        <v>114</v>
      </c>
      <c r="L7155" s="63" t="s">
        <v>41</v>
      </c>
      <c r="M7155" s="63" t="s">
        <v>107</v>
      </c>
      <c r="N7155" s="63" t="s">
        <v>83</v>
      </c>
      <c r="O7155" s="63" t="s">
        <v>251</v>
      </c>
      <c r="P7155" s="63" t="s">
        <v>46</v>
      </c>
      <c r="Q7155" s="63" t="s">
        <v>115</v>
      </c>
    </row>
    <row r="7156" spans="1:17">
      <c r="A7156" s="63" t="s">
        <v>114</v>
      </c>
      <c r="B7156" s="63" t="s">
        <v>5</v>
      </c>
      <c r="D7156" s="390">
        <v>45352</v>
      </c>
      <c r="E7156" s="63">
        <v>3</v>
      </c>
      <c r="F7156" s="63">
        <v>2024</v>
      </c>
      <c r="G7156" s="391">
        <v>40</v>
      </c>
      <c r="H7156" s="391">
        <v>8.2577765378713919E-2</v>
      </c>
      <c r="I7156" s="391">
        <v>3.3031106151485568</v>
      </c>
      <c r="J7156" s="391">
        <v>0</v>
      </c>
      <c r="K7156" s="63" t="s">
        <v>114</v>
      </c>
      <c r="L7156" s="63" t="s">
        <v>41</v>
      </c>
      <c r="M7156" s="63" t="s">
        <v>107</v>
      </c>
      <c r="N7156" s="63" t="s">
        <v>83</v>
      </c>
      <c r="O7156" s="63" t="s">
        <v>251</v>
      </c>
      <c r="P7156" s="63" t="s">
        <v>46</v>
      </c>
      <c r="Q7156" s="63" t="s">
        <v>115</v>
      </c>
    </row>
    <row r="7157" spans="1:17">
      <c r="A7157" s="63" t="s">
        <v>114</v>
      </c>
      <c r="B7157" s="63" t="s">
        <v>5</v>
      </c>
      <c r="D7157" s="390">
        <v>45383</v>
      </c>
      <c r="E7157" s="63">
        <v>4</v>
      </c>
      <c r="F7157" s="63">
        <v>2024</v>
      </c>
      <c r="G7157" s="391">
        <v>40</v>
      </c>
      <c r="H7157" s="391">
        <v>8.3333333333333329E-2</v>
      </c>
      <c r="I7157" s="391">
        <v>3.333333333333333</v>
      </c>
      <c r="J7157" s="391">
        <v>0</v>
      </c>
      <c r="K7157" s="63" t="s">
        <v>114</v>
      </c>
      <c r="L7157" s="63" t="s">
        <v>41</v>
      </c>
      <c r="M7157" s="63" t="s">
        <v>107</v>
      </c>
      <c r="N7157" s="63" t="s">
        <v>83</v>
      </c>
      <c r="O7157" s="63" t="s">
        <v>251</v>
      </c>
      <c r="P7157" s="63" t="s">
        <v>46</v>
      </c>
      <c r="Q7157" s="63" t="s">
        <v>115</v>
      </c>
    </row>
    <row r="7158" spans="1:17">
      <c r="A7158" s="63" t="s">
        <v>114</v>
      </c>
      <c r="B7158" s="63" t="s">
        <v>5</v>
      </c>
      <c r="D7158" s="390">
        <v>45413</v>
      </c>
      <c r="E7158" s="63">
        <v>5</v>
      </c>
      <c r="F7158" s="63">
        <v>2024</v>
      </c>
      <c r="G7158" s="391">
        <v>40</v>
      </c>
      <c r="H7158" s="391">
        <v>8.3333333333333329E-2</v>
      </c>
      <c r="I7158" s="391">
        <v>3.333333333333333</v>
      </c>
      <c r="J7158" s="391">
        <v>0</v>
      </c>
      <c r="K7158" s="63" t="s">
        <v>114</v>
      </c>
      <c r="L7158" s="63" t="s">
        <v>41</v>
      </c>
      <c r="M7158" s="63" t="s">
        <v>107</v>
      </c>
      <c r="N7158" s="63" t="s">
        <v>83</v>
      </c>
      <c r="O7158" s="63" t="s">
        <v>251</v>
      </c>
      <c r="P7158" s="63" t="s">
        <v>46</v>
      </c>
      <c r="Q7158" s="63" t="s">
        <v>115</v>
      </c>
    </row>
    <row r="7159" spans="1:17">
      <c r="A7159" s="63" t="s">
        <v>114</v>
      </c>
      <c r="B7159" s="63" t="s">
        <v>5</v>
      </c>
      <c r="D7159" s="390">
        <v>45444</v>
      </c>
      <c r="E7159" s="63">
        <v>6</v>
      </c>
      <c r="F7159" s="63">
        <v>2024</v>
      </c>
      <c r="G7159" s="391">
        <v>40</v>
      </c>
      <c r="H7159" s="391">
        <v>8.3333333333333329E-2</v>
      </c>
      <c r="I7159" s="391">
        <v>3.333333333333333</v>
      </c>
      <c r="J7159" s="391">
        <v>83.75</v>
      </c>
      <c r="K7159" s="63" t="s">
        <v>114</v>
      </c>
      <c r="L7159" s="63" t="s">
        <v>41</v>
      </c>
      <c r="M7159" s="63" t="s">
        <v>107</v>
      </c>
      <c r="N7159" s="63" t="s">
        <v>83</v>
      </c>
      <c r="O7159" s="63" t="s">
        <v>251</v>
      </c>
      <c r="P7159" s="63" t="s">
        <v>46</v>
      </c>
      <c r="Q7159" s="63" t="s">
        <v>115</v>
      </c>
    </row>
    <row r="7160" spans="1:17">
      <c r="A7160" s="63" t="s">
        <v>114</v>
      </c>
      <c r="B7160" s="63" t="s">
        <v>5</v>
      </c>
      <c r="D7160" s="390">
        <v>45474</v>
      </c>
      <c r="E7160" s="63">
        <v>7</v>
      </c>
      <c r="F7160" s="63">
        <v>2024</v>
      </c>
      <c r="G7160" s="391">
        <v>40</v>
      </c>
      <c r="H7160" s="391">
        <v>8.3333333333333329E-2</v>
      </c>
      <c r="I7160" s="391">
        <v>3.333333333333333</v>
      </c>
      <c r="J7160" s="391">
        <v>0</v>
      </c>
      <c r="K7160" s="63" t="s">
        <v>114</v>
      </c>
      <c r="L7160" s="63" t="s">
        <v>41</v>
      </c>
      <c r="M7160" s="63" t="s">
        <v>107</v>
      </c>
      <c r="N7160" s="63" t="s">
        <v>83</v>
      </c>
      <c r="O7160" s="63" t="s">
        <v>251</v>
      </c>
      <c r="P7160" s="63" t="s">
        <v>46</v>
      </c>
      <c r="Q7160" s="63" t="s">
        <v>115</v>
      </c>
    </row>
    <row r="7161" spans="1:17">
      <c r="A7161" s="63" t="s">
        <v>114</v>
      </c>
      <c r="B7161" s="63" t="s">
        <v>5</v>
      </c>
      <c r="D7161" s="390">
        <v>45505</v>
      </c>
      <c r="E7161" s="63">
        <v>8</v>
      </c>
      <c r="F7161" s="63">
        <v>2024</v>
      </c>
      <c r="G7161" s="391">
        <v>40</v>
      </c>
      <c r="H7161" s="391">
        <v>8.3333333333333329E-2</v>
      </c>
      <c r="I7161" s="391">
        <v>3.333333333333333</v>
      </c>
      <c r="J7161" s="391">
        <v>72.73</v>
      </c>
      <c r="K7161" s="63" t="s">
        <v>114</v>
      </c>
      <c r="L7161" s="63" t="s">
        <v>41</v>
      </c>
      <c r="M7161" s="63" t="s">
        <v>107</v>
      </c>
      <c r="N7161" s="63" t="s">
        <v>83</v>
      </c>
      <c r="O7161" s="63" t="s">
        <v>251</v>
      </c>
      <c r="P7161" s="63" t="s">
        <v>46</v>
      </c>
      <c r="Q7161" s="63" t="s">
        <v>115</v>
      </c>
    </row>
    <row r="7162" spans="1:17">
      <c r="A7162" s="63" t="s">
        <v>114</v>
      </c>
      <c r="B7162" s="63" t="s">
        <v>5</v>
      </c>
      <c r="D7162" s="390">
        <v>45536</v>
      </c>
      <c r="E7162" s="63">
        <v>9</v>
      </c>
      <c r="F7162" s="63">
        <v>2024</v>
      </c>
      <c r="G7162" s="391">
        <v>40</v>
      </c>
      <c r="H7162" s="391">
        <v>8.3333333333333329E-2</v>
      </c>
      <c r="J7162" s="391">
        <v>0</v>
      </c>
      <c r="K7162" s="63" t="s">
        <v>114</v>
      </c>
      <c r="L7162" s="63" t="s">
        <v>41</v>
      </c>
      <c r="M7162" s="63" t="s">
        <v>107</v>
      </c>
      <c r="N7162" s="63" t="s">
        <v>83</v>
      </c>
      <c r="O7162" s="63" t="s">
        <v>251</v>
      </c>
      <c r="P7162" s="63" t="s">
        <v>46</v>
      </c>
      <c r="Q7162" s="63" t="s">
        <v>115</v>
      </c>
    </row>
    <row r="7163" spans="1:17">
      <c r="A7163" s="63" t="s">
        <v>114</v>
      </c>
      <c r="B7163" s="63" t="s">
        <v>5</v>
      </c>
      <c r="D7163" s="390">
        <v>45566</v>
      </c>
      <c r="E7163" s="63">
        <v>10</v>
      </c>
      <c r="F7163" s="63">
        <v>2024</v>
      </c>
      <c r="G7163" s="391">
        <v>40</v>
      </c>
      <c r="H7163" s="391">
        <v>9.9999999999999992E-2</v>
      </c>
      <c r="J7163" s="391">
        <v>0</v>
      </c>
      <c r="K7163" s="63" t="s">
        <v>114</v>
      </c>
      <c r="L7163" s="63" t="s">
        <v>41</v>
      </c>
      <c r="M7163" s="63" t="s">
        <v>107</v>
      </c>
      <c r="N7163" s="63" t="s">
        <v>83</v>
      </c>
      <c r="O7163" s="63" t="s">
        <v>251</v>
      </c>
      <c r="P7163" s="63" t="s">
        <v>46</v>
      </c>
      <c r="Q7163" s="63" t="s">
        <v>115</v>
      </c>
    </row>
    <row r="7164" spans="1:17">
      <c r="A7164" s="63" t="s">
        <v>114</v>
      </c>
      <c r="B7164" s="63" t="s">
        <v>5</v>
      </c>
      <c r="D7164" s="390">
        <v>45597</v>
      </c>
      <c r="E7164" s="63">
        <v>11</v>
      </c>
      <c r="F7164" s="63">
        <v>2024</v>
      </c>
      <c r="G7164" s="391">
        <v>40</v>
      </c>
      <c r="H7164" s="391">
        <v>9.9999999999999992E-2</v>
      </c>
      <c r="J7164" s="391">
        <v>0</v>
      </c>
      <c r="K7164" s="63" t="s">
        <v>114</v>
      </c>
      <c r="L7164" s="63" t="s">
        <v>41</v>
      </c>
      <c r="M7164" s="63" t="s">
        <v>107</v>
      </c>
      <c r="N7164" s="63" t="s">
        <v>83</v>
      </c>
      <c r="O7164" s="63" t="s">
        <v>251</v>
      </c>
      <c r="P7164" s="63" t="s">
        <v>46</v>
      </c>
      <c r="Q7164" s="63" t="s">
        <v>115</v>
      </c>
    </row>
    <row r="7165" spans="1:17">
      <c r="A7165" s="63" t="s">
        <v>114</v>
      </c>
      <c r="B7165" s="63" t="s">
        <v>5</v>
      </c>
      <c r="D7165" s="390">
        <v>45627</v>
      </c>
      <c r="E7165" s="63">
        <v>12</v>
      </c>
      <c r="F7165" s="63">
        <v>2024</v>
      </c>
      <c r="G7165" s="391">
        <v>40</v>
      </c>
      <c r="H7165" s="391">
        <v>9.9999999999999992E-2</v>
      </c>
      <c r="J7165" s="391">
        <v>0</v>
      </c>
      <c r="K7165" s="63" t="s">
        <v>114</v>
      </c>
      <c r="L7165" s="63" t="s">
        <v>41</v>
      </c>
      <c r="M7165" s="63" t="s">
        <v>107</v>
      </c>
      <c r="N7165" s="63" t="s">
        <v>83</v>
      </c>
      <c r="O7165" s="63" t="s">
        <v>251</v>
      </c>
      <c r="P7165" s="63" t="s">
        <v>46</v>
      </c>
      <c r="Q7165" s="63" t="s">
        <v>115</v>
      </c>
    </row>
    <row r="7166" spans="1:17">
      <c r="A7166" s="63" t="s">
        <v>114</v>
      </c>
      <c r="B7166" s="63" t="s">
        <v>11</v>
      </c>
      <c r="D7166" s="390">
        <v>45292</v>
      </c>
      <c r="E7166" s="63">
        <v>1</v>
      </c>
      <c r="F7166" s="63">
        <v>2024</v>
      </c>
      <c r="G7166" s="391">
        <v>260</v>
      </c>
      <c r="H7166" s="391">
        <v>3.4872367136281217E-2</v>
      </c>
      <c r="I7166" s="391">
        <v>9.0668154554331171</v>
      </c>
      <c r="J7166" s="391">
        <v>22.478847133333328</v>
      </c>
      <c r="K7166" s="63" t="s">
        <v>114</v>
      </c>
      <c r="L7166" s="63" t="s">
        <v>41</v>
      </c>
      <c r="M7166" s="63" t="s">
        <v>107</v>
      </c>
      <c r="N7166" s="63" t="s">
        <v>83</v>
      </c>
      <c r="O7166" s="63" t="s">
        <v>251</v>
      </c>
      <c r="P7166" s="63" t="s">
        <v>46</v>
      </c>
      <c r="Q7166" s="63" t="s">
        <v>115</v>
      </c>
    </row>
    <row r="7167" spans="1:17">
      <c r="A7167" s="63" t="s">
        <v>114</v>
      </c>
      <c r="B7167" s="63" t="s">
        <v>11</v>
      </c>
      <c r="D7167" s="390">
        <v>45323</v>
      </c>
      <c r="E7167" s="63">
        <v>2</v>
      </c>
      <c r="F7167" s="63">
        <v>2024</v>
      </c>
      <c r="G7167" s="391">
        <v>260</v>
      </c>
      <c r="H7167" s="391">
        <v>8.2577765378713919E-2</v>
      </c>
      <c r="I7167" s="391">
        <v>21.470218998465619</v>
      </c>
      <c r="J7167" s="391">
        <v>269.90460000000002</v>
      </c>
      <c r="K7167" s="63" t="s">
        <v>114</v>
      </c>
      <c r="L7167" s="63" t="s">
        <v>41</v>
      </c>
      <c r="M7167" s="63" t="s">
        <v>107</v>
      </c>
      <c r="N7167" s="63" t="s">
        <v>83</v>
      </c>
      <c r="O7167" s="63" t="s">
        <v>251</v>
      </c>
      <c r="P7167" s="63" t="s">
        <v>46</v>
      </c>
      <c r="Q7167" s="63" t="s">
        <v>115</v>
      </c>
    </row>
    <row r="7168" spans="1:17">
      <c r="A7168" s="63" t="s">
        <v>114</v>
      </c>
      <c r="B7168" s="63" t="s">
        <v>11</v>
      </c>
      <c r="D7168" s="390">
        <v>45352</v>
      </c>
      <c r="E7168" s="63">
        <v>3</v>
      </c>
      <c r="F7168" s="63">
        <v>2024</v>
      </c>
      <c r="G7168" s="391">
        <v>260</v>
      </c>
      <c r="H7168" s="391">
        <v>8.2577765378713919E-2</v>
      </c>
      <c r="I7168" s="391">
        <v>21.470218998465619</v>
      </c>
      <c r="J7168" s="391">
        <v>92.926205166666705</v>
      </c>
      <c r="K7168" s="63" t="s">
        <v>114</v>
      </c>
      <c r="L7168" s="63" t="s">
        <v>41</v>
      </c>
      <c r="M7168" s="63" t="s">
        <v>107</v>
      </c>
      <c r="N7168" s="63" t="s">
        <v>83</v>
      </c>
      <c r="O7168" s="63" t="s">
        <v>251</v>
      </c>
      <c r="P7168" s="63" t="s">
        <v>46</v>
      </c>
      <c r="Q7168" s="63" t="s">
        <v>115</v>
      </c>
    </row>
    <row r="7169" spans="1:17">
      <c r="A7169" s="63" t="s">
        <v>114</v>
      </c>
      <c r="B7169" s="63" t="s">
        <v>11</v>
      </c>
      <c r="D7169" s="390">
        <v>45383</v>
      </c>
      <c r="E7169" s="63">
        <v>4</v>
      </c>
      <c r="F7169" s="63">
        <v>2024</v>
      </c>
      <c r="G7169" s="391">
        <v>260</v>
      </c>
      <c r="H7169" s="391">
        <v>8.3333333333333329E-2</v>
      </c>
      <c r="I7169" s="391">
        <v>21.666666666666664</v>
      </c>
      <c r="J7169" s="391">
        <v>0</v>
      </c>
      <c r="K7169" s="63" t="s">
        <v>114</v>
      </c>
      <c r="L7169" s="63" t="s">
        <v>41</v>
      </c>
      <c r="M7169" s="63" t="s">
        <v>107</v>
      </c>
      <c r="N7169" s="63" t="s">
        <v>83</v>
      </c>
      <c r="O7169" s="63" t="s">
        <v>251</v>
      </c>
      <c r="P7169" s="63" t="s">
        <v>46</v>
      </c>
      <c r="Q7169" s="63" t="s">
        <v>115</v>
      </c>
    </row>
    <row r="7170" spans="1:17">
      <c r="A7170" s="63" t="s">
        <v>114</v>
      </c>
      <c r="B7170" s="63" t="s">
        <v>11</v>
      </c>
      <c r="D7170" s="390">
        <v>45413</v>
      </c>
      <c r="E7170" s="63">
        <v>5</v>
      </c>
      <c r="F7170" s="63">
        <v>2024</v>
      </c>
      <c r="G7170" s="391">
        <v>260</v>
      </c>
      <c r="H7170" s="391">
        <v>8.3333333333333329E-2</v>
      </c>
      <c r="I7170" s="391">
        <v>21.666666666666664</v>
      </c>
      <c r="J7170" s="391">
        <v>13.774300366666701</v>
      </c>
      <c r="K7170" s="63" t="s">
        <v>114</v>
      </c>
      <c r="L7170" s="63" t="s">
        <v>41</v>
      </c>
      <c r="M7170" s="63" t="s">
        <v>107</v>
      </c>
      <c r="N7170" s="63" t="s">
        <v>83</v>
      </c>
      <c r="O7170" s="63" t="s">
        <v>251</v>
      </c>
      <c r="P7170" s="63" t="s">
        <v>46</v>
      </c>
      <c r="Q7170" s="63" t="s">
        <v>115</v>
      </c>
    </row>
    <row r="7171" spans="1:17">
      <c r="A7171" s="63" t="s">
        <v>114</v>
      </c>
      <c r="B7171" s="63" t="s">
        <v>11</v>
      </c>
      <c r="D7171" s="390">
        <v>45444</v>
      </c>
      <c r="E7171" s="63">
        <v>6</v>
      </c>
      <c r="F7171" s="63">
        <v>2024</v>
      </c>
      <c r="G7171" s="391">
        <v>260</v>
      </c>
      <c r="H7171" s="391">
        <v>8.3333333333333329E-2</v>
      </c>
      <c r="I7171" s="391">
        <v>21.666666666666664</v>
      </c>
      <c r="J7171" s="391">
        <v>0</v>
      </c>
      <c r="K7171" s="63" t="s">
        <v>114</v>
      </c>
      <c r="L7171" s="63" t="s">
        <v>41</v>
      </c>
      <c r="M7171" s="63" t="s">
        <v>107</v>
      </c>
      <c r="N7171" s="63" t="s">
        <v>83</v>
      </c>
      <c r="O7171" s="63" t="s">
        <v>251</v>
      </c>
      <c r="P7171" s="63" t="s">
        <v>46</v>
      </c>
      <c r="Q7171" s="63" t="s">
        <v>115</v>
      </c>
    </row>
    <row r="7172" spans="1:17">
      <c r="A7172" s="63" t="s">
        <v>114</v>
      </c>
      <c r="B7172" s="63" t="s">
        <v>11</v>
      </c>
      <c r="D7172" s="390">
        <v>45474</v>
      </c>
      <c r="E7172" s="63">
        <v>7</v>
      </c>
      <c r="F7172" s="63">
        <v>2024</v>
      </c>
      <c r="G7172" s="391">
        <v>260</v>
      </c>
      <c r="H7172" s="391">
        <v>8.3333333333333329E-2</v>
      </c>
      <c r="I7172" s="391">
        <v>21.666666666666664</v>
      </c>
      <c r="J7172" s="391">
        <v>19.277887</v>
      </c>
      <c r="K7172" s="63" t="s">
        <v>114</v>
      </c>
      <c r="L7172" s="63" t="s">
        <v>41</v>
      </c>
      <c r="M7172" s="63" t="s">
        <v>107</v>
      </c>
      <c r="N7172" s="63" t="s">
        <v>83</v>
      </c>
      <c r="O7172" s="63" t="s">
        <v>251</v>
      </c>
      <c r="P7172" s="63" t="s">
        <v>46</v>
      </c>
      <c r="Q7172" s="63" t="s">
        <v>115</v>
      </c>
    </row>
    <row r="7173" spans="1:17">
      <c r="A7173" s="63" t="s">
        <v>114</v>
      </c>
      <c r="B7173" s="63" t="s">
        <v>11</v>
      </c>
      <c r="D7173" s="390">
        <v>45505</v>
      </c>
      <c r="E7173" s="63">
        <v>8</v>
      </c>
      <c r="F7173" s="63">
        <v>2024</v>
      </c>
      <c r="G7173" s="391">
        <v>260</v>
      </c>
      <c r="H7173" s="391">
        <v>8.3333333333333329E-2</v>
      </c>
      <c r="I7173" s="391">
        <v>21.666666666666664</v>
      </c>
      <c r="J7173" s="391">
        <v>0</v>
      </c>
      <c r="K7173" s="63" t="s">
        <v>114</v>
      </c>
      <c r="L7173" s="63" t="s">
        <v>41</v>
      </c>
      <c r="M7173" s="63" t="s">
        <v>107</v>
      </c>
      <c r="N7173" s="63" t="s">
        <v>83</v>
      </c>
      <c r="O7173" s="63" t="s">
        <v>251</v>
      </c>
      <c r="P7173" s="63" t="s">
        <v>46</v>
      </c>
      <c r="Q7173" s="63" t="s">
        <v>115</v>
      </c>
    </row>
    <row r="7174" spans="1:17">
      <c r="A7174" s="63" t="s">
        <v>114</v>
      </c>
      <c r="B7174" s="63" t="s">
        <v>11</v>
      </c>
      <c r="D7174" s="390">
        <v>45536</v>
      </c>
      <c r="E7174" s="63">
        <v>9</v>
      </c>
      <c r="F7174" s="63">
        <v>2024</v>
      </c>
      <c r="G7174" s="391">
        <v>260</v>
      </c>
      <c r="H7174" s="391">
        <v>8.3333333333333329E-2</v>
      </c>
      <c r="J7174" s="391">
        <v>0</v>
      </c>
      <c r="K7174" s="63" t="s">
        <v>114</v>
      </c>
      <c r="L7174" s="63" t="s">
        <v>41</v>
      </c>
      <c r="M7174" s="63" t="s">
        <v>107</v>
      </c>
      <c r="N7174" s="63" t="s">
        <v>83</v>
      </c>
      <c r="O7174" s="63" t="s">
        <v>251</v>
      </c>
      <c r="P7174" s="63" t="s">
        <v>46</v>
      </c>
      <c r="Q7174" s="63" t="s">
        <v>115</v>
      </c>
    </row>
    <row r="7175" spans="1:17">
      <c r="A7175" s="63" t="s">
        <v>114</v>
      </c>
      <c r="B7175" s="63" t="s">
        <v>11</v>
      </c>
      <c r="D7175" s="390">
        <v>45566</v>
      </c>
      <c r="E7175" s="63">
        <v>10</v>
      </c>
      <c r="F7175" s="63">
        <v>2024</v>
      </c>
      <c r="G7175" s="391">
        <v>260</v>
      </c>
      <c r="H7175" s="391">
        <v>9.9999999999999992E-2</v>
      </c>
      <c r="J7175" s="391">
        <v>0</v>
      </c>
      <c r="K7175" s="63" t="s">
        <v>114</v>
      </c>
      <c r="L7175" s="63" t="s">
        <v>41</v>
      </c>
      <c r="M7175" s="63" t="s">
        <v>107</v>
      </c>
      <c r="N7175" s="63" t="s">
        <v>83</v>
      </c>
      <c r="O7175" s="63" t="s">
        <v>251</v>
      </c>
      <c r="P7175" s="63" t="s">
        <v>46</v>
      </c>
      <c r="Q7175" s="63" t="s">
        <v>115</v>
      </c>
    </row>
    <row r="7176" spans="1:17">
      <c r="A7176" s="63" t="s">
        <v>114</v>
      </c>
      <c r="B7176" s="63" t="s">
        <v>11</v>
      </c>
      <c r="D7176" s="390">
        <v>45597</v>
      </c>
      <c r="E7176" s="63">
        <v>11</v>
      </c>
      <c r="F7176" s="63">
        <v>2024</v>
      </c>
      <c r="G7176" s="391">
        <v>260</v>
      </c>
      <c r="H7176" s="391">
        <v>9.9999999999999992E-2</v>
      </c>
      <c r="J7176" s="391">
        <v>0</v>
      </c>
      <c r="K7176" s="63" t="s">
        <v>114</v>
      </c>
      <c r="L7176" s="63" t="s">
        <v>41</v>
      </c>
      <c r="M7176" s="63" t="s">
        <v>107</v>
      </c>
      <c r="N7176" s="63" t="s">
        <v>83</v>
      </c>
      <c r="O7176" s="63" t="s">
        <v>251</v>
      </c>
      <c r="P7176" s="63" t="s">
        <v>46</v>
      </c>
      <c r="Q7176" s="63" t="s">
        <v>115</v>
      </c>
    </row>
    <row r="7177" spans="1:17">
      <c r="A7177" s="63" t="s">
        <v>114</v>
      </c>
      <c r="B7177" s="63" t="s">
        <v>11</v>
      </c>
      <c r="D7177" s="390">
        <v>45627</v>
      </c>
      <c r="E7177" s="63">
        <v>12</v>
      </c>
      <c r="F7177" s="63">
        <v>2024</v>
      </c>
      <c r="G7177" s="391">
        <v>260</v>
      </c>
      <c r="H7177" s="391">
        <v>9.9999999999999992E-2</v>
      </c>
      <c r="J7177" s="391">
        <v>0</v>
      </c>
      <c r="K7177" s="63" t="s">
        <v>114</v>
      </c>
      <c r="L7177" s="63" t="s">
        <v>41</v>
      </c>
      <c r="M7177" s="63" t="s">
        <v>107</v>
      </c>
      <c r="N7177" s="63" t="s">
        <v>83</v>
      </c>
      <c r="O7177" s="63" t="s">
        <v>251</v>
      </c>
      <c r="P7177" s="63" t="s">
        <v>46</v>
      </c>
      <c r="Q7177" s="63" t="s">
        <v>115</v>
      </c>
    </row>
    <row r="7178" spans="1:17">
      <c r="A7178" s="63" t="s">
        <v>114</v>
      </c>
      <c r="B7178" s="63" t="s">
        <v>12</v>
      </c>
      <c r="D7178" s="390">
        <v>45292</v>
      </c>
      <c r="E7178" s="63">
        <v>1</v>
      </c>
      <c r="F7178" s="63">
        <v>2024</v>
      </c>
      <c r="G7178" s="391">
        <v>30</v>
      </c>
      <c r="H7178" s="391">
        <v>3.4872367136281217E-2</v>
      </c>
      <c r="I7178" s="391">
        <v>1.0461710140884366</v>
      </c>
      <c r="J7178" s="391">
        <v>0</v>
      </c>
      <c r="K7178" s="63" t="s">
        <v>114</v>
      </c>
      <c r="L7178" s="63" t="s">
        <v>41</v>
      </c>
      <c r="M7178" s="63" t="s">
        <v>107</v>
      </c>
      <c r="N7178" s="63" t="s">
        <v>83</v>
      </c>
      <c r="O7178" s="63" t="s">
        <v>251</v>
      </c>
      <c r="P7178" s="63" t="s">
        <v>46</v>
      </c>
      <c r="Q7178" s="63" t="s">
        <v>115</v>
      </c>
    </row>
    <row r="7179" spans="1:17">
      <c r="A7179" s="63" t="s">
        <v>114</v>
      </c>
      <c r="B7179" s="63" t="s">
        <v>12</v>
      </c>
      <c r="D7179" s="390">
        <v>45323</v>
      </c>
      <c r="E7179" s="63">
        <v>2</v>
      </c>
      <c r="F7179" s="63">
        <v>2024</v>
      </c>
      <c r="G7179" s="391">
        <v>30</v>
      </c>
      <c r="H7179" s="391">
        <v>8.2577765378713919E-2</v>
      </c>
      <c r="I7179" s="391">
        <v>2.4773329613614177</v>
      </c>
      <c r="J7179" s="391">
        <v>259.34556889999999</v>
      </c>
      <c r="K7179" s="63" t="s">
        <v>114</v>
      </c>
      <c r="L7179" s="63" t="s">
        <v>41</v>
      </c>
      <c r="M7179" s="63" t="s">
        <v>107</v>
      </c>
      <c r="N7179" s="63" t="s">
        <v>83</v>
      </c>
      <c r="O7179" s="63" t="s">
        <v>251</v>
      </c>
      <c r="P7179" s="63" t="s">
        <v>46</v>
      </c>
      <c r="Q7179" s="63" t="s">
        <v>115</v>
      </c>
    </row>
    <row r="7180" spans="1:17">
      <c r="A7180" s="63" t="s">
        <v>114</v>
      </c>
      <c r="B7180" s="63" t="s">
        <v>12</v>
      </c>
      <c r="D7180" s="390">
        <v>45352</v>
      </c>
      <c r="E7180" s="63">
        <v>3</v>
      </c>
      <c r="F7180" s="63">
        <v>2024</v>
      </c>
      <c r="G7180" s="391">
        <v>30</v>
      </c>
      <c r="H7180" s="391">
        <v>8.2577765378713919E-2</v>
      </c>
      <c r="I7180" s="391">
        <v>2.4773329613614177</v>
      </c>
      <c r="J7180" s="391">
        <v>0</v>
      </c>
      <c r="K7180" s="63" t="s">
        <v>114</v>
      </c>
      <c r="L7180" s="63" t="s">
        <v>41</v>
      </c>
      <c r="M7180" s="63" t="s">
        <v>107</v>
      </c>
      <c r="N7180" s="63" t="s">
        <v>83</v>
      </c>
      <c r="O7180" s="63" t="s">
        <v>251</v>
      </c>
      <c r="P7180" s="63" t="s">
        <v>46</v>
      </c>
      <c r="Q7180" s="63" t="s">
        <v>115</v>
      </c>
    </row>
    <row r="7181" spans="1:17">
      <c r="A7181" s="63" t="s">
        <v>114</v>
      </c>
      <c r="B7181" s="63" t="s">
        <v>12</v>
      </c>
      <c r="D7181" s="390">
        <v>45383</v>
      </c>
      <c r="E7181" s="63">
        <v>4</v>
      </c>
      <c r="F7181" s="63">
        <v>2024</v>
      </c>
      <c r="G7181" s="391">
        <v>30</v>
      </c>
      <c r="H7181" s="391">
        <v>8.3333333333333329E-2</v>
      </c>
      <c r="I7181" s="391">
        <v>2.5</v>
      </c>
      <c r="J7181" s="391">
        <v>0</v>
      </c>
      <c r="K7181" s="63" t="s">
        <v>114</v>
      </c>
      <c r="L7181" s="63" t="s">
        <v>41</v>
      </c>
      <c r="M7181" s="63" t="s">
        <v>107</v>
      </c>
      <c r="N7181" s="63" t="s">
        <v>83</v>
      </c>
      <c r="O7181" s="63" t="s">
        <v>251</v>
      </c>
      <c r="P7181" s="63" t="s">
        <v>46</v>
      </c>
      <c r="Q7181" s="63" t="s">
        <v>115</v>
      </c>
    </row>
    <row r="7182" spans="1:17">
      <c r="A7182" s="63" t="s">
        <v>114</v>
      </c>
      <c r="B7182" s="63" t="s">
        <v>12</v>
      </c>
      <c r="D7182" s="390">
        <v>45413</v>
      </c>
      <c r="E7182" s="63">
        <v>5</v>
      </c>
      <c r="F7182" s="63">
        <v>2024</v>
      </c>
      <c r="G7182" s="391">
        <v>30</v>
      </c>
      <c r="H7182" s="391">
        <v>8.3333333333333329E-2</v>
      </c>
      <c r="I7182" s="391">
        <v>2.5</v>
      </c>
      <c r="J7182" s="391">
        <v>0</v>
      </c>
      <c r="K7182" s="63" t="s">
        <v>114</v>
      </c>
      <c r="L7182" s="63" t="s">
        <v>41</v>
      </c>
      <c r="M7182" s="63" t="s">
        <v>107</v>
      </c>
      <c r="N7182" s="63" t="s">
        <v>83</v>
      </c>
      <c r="O7182" s="63" t="s">
        <v>251</v>
      </c>
      <c r="P7182" s="63" t="s">
        <v>46</v>
      </c>
      <c r="Q7182" s="63" t="s">
        <v>115</v>
      </c>
    </row>
    <row r="7183" spans="1:17">
      <c r="A7183" s="63" t="s">
        <v>114</v>
      </c>
      <c r="B7183" s="63" t="s">
        <v>12</v>
      </c>
      <c r="D7183" s="390">
        <v>45444</v>
      </c>
      <c r="E7183" s="63">
        <v>6</v>
      </c>
      <c r="F7183" s="63">
        <v>2024</v>
      </c>
      <c r="G7183" s="391">
        <v>30</v>
      </c>
      <c r="H7183" s="391">
        <v>8.3333333333333329E-2</v>
      </c>
      <c r="I7183" s="391">
        <v>2.5</v>
      </c>
      <c r="J7183" s="391">
        <v>0</v>
      </c>
      <c r="K7183" s="63" t="s">
        <v>114</v>
      </c>
      <c r="L7183" s="63" t="s">
        <v>41</v>
      </c>
      <c r="M7183" s="63" t="s">
        <v>107</v>
      </c>
      <c r="N7183" s="63" t="s">
        <v>83</v>
      </c>
      <c r="O7183" s="63" t="s">
        <v>251</v>
      </c>
      <c r="P7183" s="63" t="s">
        <v>46</v>
      </c>
      <c r="Q7183" s="63" t="s">
        <v>115</v>
      </c>
    </row>
    <row r="7184" spans="1:17">
      <c r="A7184" s="63" t="s">
        <v>114</v>
      </c>
      <c r="B7184" s="63" t="s">
        <v>12</v>
      </c>
      <c r="D7184" s="390">
        <v>45474</v>
      </c>
      <c r="E7184" s="63">
        <v>7</v>
      </c>
      <c r="F7184" s="63">
        <v>2024</v>
      </c>
      <c r="G7184" s="391">
        <v>30</v>
      </c>
      <c r="H7184" s="391">
        <v>8.3333333333333329E-2</v>
      </c>
      <c r="I7184" s="391">
        <v>2.5</v>
      </c>
      <c r="J7184" s="391">
        <v>0</v>
      </c>
      <c r="K7184" s="63" t="s">
        <v>114</v>
      </c>
      <c r="L7184" s="63" t="s">
        <v>41</v>
      </c>
      <c r="M7184" s="63" t="s">
        <v>107</v>
      </c>
      <c r="N7184" s="63" t="s">
        <v>83</v>
      </c>
      <c r="O7184" s="63" t="s">
        <v>251</v>
      </c>
      <c r="P7184" s="63" t="s">
        <v>46</v>
      </c>
      <c r="Q7184" s="63" t="s">
        <v>115</v>
      </c>
    </row>
    <row r="7185" spans="1:17">
      <c r="A7185" s="63" t="s">
        <v>114</v>
      </c>
      <c r="B7185" s="63" t="s">
        <v>12</v>
      </c>
      <c r="D7185" s="390">
        <v>45505</v>
      </c>
      <c r="E7185" s="63">
        <v>8</v>
      </c>
      <c r="F7185" s="63">
        <v>2024</v>
      </c>
      <c r="G7185" s="391">
        <v>30</v>
      </c>
      <c r="H7185" s="391">
        <v>8.3333333333333329E-2</v>
      </c>
      <c r="I7185" s="391">
        <v>2.5</v>
      </c>
      <c r="J7185" s="391">
        <v>0</v>
      </c>
      <c r="K7185" s="63" t="s">
        <v>114</v>
      </c>
      <c r="L7185" s="63" t="s">
        <v>41</v>
      </c>
      <c r="M7185" s="63" t="s">
        <v>107</v>
      </c>
      <c r="N7185" s="63" t="s">
        <v>83</v>
      </c>
      <c r="O7185" s="63" t="s">
        <v>251</v>
      </c>
      <c r="P7185" s="63" t="s">
        <v>46</v>
      </c>
      <c r="Q7185" s="63" t="s">
        <v>115</v>
      </c>
    </row>
    <row r="7186" spans="1:17">
      <c r="A7186" s="63" t="s">
        <v>114</v>
      </c>
      <c r="B7186" s="63" t="s">
        <v>12</v>
      </c>
      <c r="D7186" s="390">
        <v>45536</v>
      </c>
      <c r="E7186" s="63">
        <v>9</v>
      </c>
      <c r="F7186" s="63">
        <v>2024</v>
      </c>
      <c r="G7186" s="391">
        <v>30</v>
      </c>
      <c r="H7186" s="391">
        <v>8.3333333333333329E-2</v>
      </c>
      <c r="J7186" s="391">
        <v>0</v>
      </c>
      <c r="K7186" s="63" t="s">
        <v>114</v>
      </c>
      <c r="L7186" s="63" t="s">
        <v>41</v>
      </c>
      <c r="M7186" s="63" t="s">
        <v>107</v>
      </c>
      <c r="N7186" s="63" t="s">
        <v>83</v>
      </c>
      <c r="O7186" s="63" t="s">
        <v>251</v>
      </c>
      <c r="P7186" s="63" t="s">
        <v>46</v>
      </c>
      <c r="Q7186" s="63" t="s">
        <v>115</v>
      </c>
    </row>
    <row r="7187" spans="1:17">
      <c r="A7187" s="63" t="s">
        <v>114</v>
      </c>
      <c r="B7187" s="63" t="s">
        <v>12</v>
      </c>
      <c r="D7187" s="390">
        <v>45566</v>
      </c>
      <c r="E7187" s="63">
        <v>10</v>
      </c>
      <c r="F7187" s="63">
        <v>2024</v>
      </c>
      <c r="G7187" s="391">
        <v>30</v>
      </c>
      <c r="H7187" s="391">
        <v>9.9999999999999992E-2</v>
      </c>
      <c r="J7187" s="391">
        <v>0</v>
      </c>
      <c r="K7187" s="63" t="s">
        <v>114</v>
      </c>
      <c r="L7187" s="63" t="s">
        <v>41</v>
      </c>
      <c r="M7187" s="63" t="s">
        <v>107</v>
      </c>
      <c r="N7187" s="63" t="s">
        <v>83</v>
      </c>
      <c r="O7187" s="63" t="s">
        <v>251</v>
      </c>
      <c r="P7187" s="63" t="s">
        <v>46</v>
      </c>
      <c r="Q7187" s="63" t="s">
        <v>115</v>
      </c>
    </row>
    <row r="7188" spans="1:17">
      <c r="A7188" s="63" t="s">
        <v>114</v>
      </c>
      <c r="B7188" s="63" t="s">
        <v>12</v>
      </c>
      <c r="D7188" s="390">
        <v>45597</v>
      </c>
      <c r="E7188" s="63">
        <v>11</v>
      </c>
      <c r="F7188" s="63">
        <v>2024</v>
      </c>
      <c r="G7188" s="391">
        <v>30</v>
      </c>
      <c r="H7188" s="391">
        <v>9.9999999999999992E-2</v>
      </c>
      <c r="J7188" s="391">
        <v>0</v>
      </c>
      <c r="K7188" s="63" t="s">
        <v>114</v>
      </c>
      <c r="L7188" s="63" t="s">
        <v>41</v>
      </c>
      <c r="M7188" s="63" t="s">
        <v>107</v>
      </c>
      <c r="N7188" s="63" t="s">
        <v>83</v>
      </c>
      <c r="O7188" s="63" t="s">
        <v>251</v>
      </c>
      <c r="P7188" s="63" t="s">
        <v>46</v>
      </c>
      <c r="Q7188" s="63" t="s">
        <v>115</v>
      </c>
    </row>
    <row r="7189" spans="1:17">
      <c r="A7189" s="63" t="s">
        <v>114</v>
      </c>
      <c r="B7189" s="63" t="s">
        <v>12</v>
      </c>
      <c r="D7189" s="390">
        <v>45627</v>
      </c>
      <c r="E7189" s="63">
        <v>12</v>
      </c>
      <c r="F7189" s="63">
        <v>2024</v>
      </c>
      <c r="G7189" s="391">
        <v>30</v>
      </c>
      <c r="H7189" s="391">
        <v>9.9999999999999992E-2</v>
      </c>
      <c r="J7189" s="391">
        <v>0</v>
      </c>
      <c r="K7189" s="63" t="s">
        <v>114</v>
      </c>
      <c r="L7189" s="63" t="s">
        <v>41</v>
      </c>
      <c r="M7189" s="63" t="s">
        <v>107</v>
      </c>
      <c r="N7189" s="63" t="s">
        <v>83</v>
      </c>
      <c r="O7189" s="63" t="s">
        <v>251</v>
      </c>
      <c r="P7189" s="63" t="s">
        <v>46</v>
      </c>
      <c r="Q7189" s="63" t="s">
        <v>115</v>
      </c>
    </row>
    <row r="7190" spans="1:17">
      <c r="A7190" s="63" t="s">
        <v>114</v>
      </c>
      <c r="B7190" s="63" t="s">
        <v>15</v>
      </c>
      <c r="D7190" s="390">
        <v>45292</v>
      </c>
      <c r="E7190" s="63">
        <v>1</v>
      </c>
      <c r="F7190" s="63">
        <v>2024</v>
      </c>
      <c r="G7190" s="391">
        <v>0</v>
      </c>
      <c r="H7190" s="391">
        <v>3.4872367136281217E-2</v>
      </c>
      <c r="I7190" s="391">
        <v>0</v>
      </c>
      <c r="J7190" s="391">
        <v>0</v>
      </c>
      <c r="K7190" s="63" t="s">
        <v>114</v>
      </c>
      <c r="L7190" s="63" t="s">
        <v>41</v>
      </c>
      <c r="M7190" s="63" t="s">
        <v>107</v>
      </c>
      <c r="N7190" s="63" t="s">
        <v>83</v>
      </c>
      <c r="O7190" s="63" t="s">
        <v>251</v>
      </c>
      <c r="P7190" s="63" t="s">
        <v>46</v>
      </c>
      <c r="Q7190" s="63" t="s">
        <v>115</v>
      </c>
    </row>
    <row r="7191" spans="1:17">
      <c r="A7191" s="63" t="s">
        <v>114</v>
      </c>
      <c r="B7191" s="63" t="s">
        <v>15</v>
      </c>
      <c r="D7191" s="390">
        <v>45323</v>
      </c>
      <c r="E7191" s="63">
        <v>2</v>
      </c>
      <c r="F7191" s="63">
        <v>2024</v>
      </c>
      <c r="G7191" s="391">
        <v>0</v>
      </c>
      <c r="H7191" s="391">
        <v>8.2577765378713919E-2</v>
      </c>
      <c r="I7191" s="391">
        <v>0</v>
      </c>
      <c r="J7191" s="391">
        <v>0</v>
      </c>
      <c r="K7191" s="63" t="s">
        <v>114</v>
      </c>
      <c r="L7191" s="63" t="s">
        <v>41</v>
      </c>
      <c r="M7191" s="63" t="s">
        <v>107</v>
      </c>
      <c r="N7191" s="63" t="s">
        <v>83</v>
      </c>
      <c r="O7191" s="63" t="s">
        <v>251</v>
      </c>
      <c r="P7191" s="63" t="s">
        <v>46</v>
      </c>
      <c r="Q7191" s="63" t="s">
        <v>115</v>
      </c>
    </row>
    <row r="7192" spans="1:17">
      <c r="A7192" s="63" t="s">
        <v>114</v>
      </c>
      <c r="B7192" s="63" t="s">
        <v>15</v>
      </c>
      <c r="D7192" s="390">
        <v>45352</v>
      </c>
      <c r="E7192" s="63">
        <v>3</v>
      </c>
      <c r="F7192" s="63">
        <v>2024</v>
      </c>
      <c r="G7192" s="391">
        <v>0</v>
      </c>
      <c r="H7192" s="391">
        <v>8.2577765378713919E-2</v>
      </c>
      <c r="I7192" s="391">
        <v>0</v>
      </c>
      <c r="J7192" s="391">
        <v>0</v>
      </c>
      <c r="K7192" s="63" t="s">
        <v>114</v>
      </c>
      <c r="L7192" s="63" t="s">
        <v>41</v>
      </c>
      <c r="M7192" s="63" t="s">
        <v>107</v>
      </c>
      <c r="N7192" s="63" t="s">
        <v>83</v>
      </c>
      <c r="O7192" s="63" t="s">
        <v>251</v>
      </c>
      <c r="P7192" s="63" t="s">
        <v>46</v>
      </c>
      <c r="Q7192" s="63" t="s">
        <v>115</v>
      </c>
    </row>
    <row r="7193" spans="1:17">
      <c r="A7193" s="63" t="s">
        <v>114</v>
      </c>
      <c r="B7193" s="63" t="s">
        <v>15</v>
      </c>
      <c r="D7193" s="390">
        <v>45383</v>
      </c>
      <c r="E7193" s="63">
        <v>4</v>
      </c>
      <c r="F7193" s="63">
        <v>2024</v>
      </c>
      <c r="G7193" s="391">
        <v>0</v>
      </c>
      <c r="H7193" s="391">
        <v>8.3333333333333329E-2</v>
      </c>
      <c r="I7193" s="391">
        <v>0</v>
      </c>
      <c r="J7193" s="391">
        <v>0</v>
      </c>
      <c r="K7193" s="63" t="s">
        <v>114</v>
      </c>
      <c r="L7193" s="63" t="s">
        <v>41</v>
      </c>
      <c r="M7193" s="63" t="s">
        <v>107</v>
      </c>
      <c r="N7193" s="63" t="s">
        <v>83</v>
      </c>
      <c r="O7193" s="63" t="s">
        <v>251</v>
      </c>
      <c r="P7193" s="63" t="s">
        <v>46</v>
      </c>
      <c r="Q7193" s="63" t="s">
        <v>115</v>
      </c>
    </row>
    <row r="7194" spans="1:17">
      <c r="A7194" s="63" t="s">
        <v>114</v>
      </c>
      <c r="B7194" s="63" t="s">
        <v>15</v>
      </c>
      <c r="D7194" s="390">
        <v>45413</v>
      </c>
      <c r="E7194" s="63">
        <v>5</v>
      </c>
      <c r="F7194" s="63">
        <v>2024</v>
      </c>
      <c r="G7194" s="391">
        <v>0</v>
      </c>
      <c r="H7194" s="391">
        <v>8.3333333333333329E-2</v>
      </c>
      <c r="I7194" s="391">
        <v>0</v>
      </c>
      <c r="J7194" s="391">
        <v>0</v>
      </c>
      <c r="K7194" s="63" t="s">
        <v>114</v>
      </c>
      <c r="L7194" s="63" t="s">
        <v>41</v>
      </c>
      <c r="M7194" s="63" t="s">
        <v>107</v>
      </c>
      <c r="N7194" s="63" t="s">
        <v>83</v>
      </c>
      <c r="O7194" s="63" t="s">
        <v>251</v>
      </c>
      <c r="P7194" s="63" t="s">
        <v>46</v>
      </c>
      <c r="Q7194" s="63" t="s">
        <v>115</v>
      </c>
    </row>
    <row r="7195" spans="1:17">
      <c r="A7195" s="63" t="s">
        <v>114</v>
      </c>
      <c r="B7195" s="63" t="s">
        <v>15</v>
      </c>
      <c r="D7195" s="390">
        <v>45444</v>
      </c>
      <c r="E7195" s="63">
        <v>6</v>
      </c>
      <c r="F7195" s="63">
        <v>2024</v>
      </c>
      <c r="G7195" s="391">
        <v>0</v>
      </c>
      <c r="H7195" s="391">
        <v>8.3333333333333329E-2</v>
      </c>
      <c r="I7195" s="391">
        <v>0</v>
      </c>
      <c r="J7195" s="391">
        <v>0</v>
      </c>
      <c r="K7195" s="63" t="s">
        <v>114</v>
      </c>
      <c r="L7195" s="63" t="s">
        <v>41</v>
      </c>
      <c r="M7195" s="63" t="s">
        <v>107</v>
      </c>
      <c r="N7195" s="63" t="s">
        <v>83</v>
      </c>
      <c r="O7195" s="63" t="s">
        <v>251</v>
      </c>
      <c r="P7195" s="63" t="s">
        <v>46</v>
      </c>
      <c r="Q7195" s="63" t="s">
        <v>115</v>
      </c>
    </row>
    <row r="7196" spans="1:17">
      <c r="A7196" s="63" t="s">
        <v>114</v>
      </c>
      <c r="B7196" s="63" t="s">
        <v>15</v>
      </c>
      <c r="D7196" s="390">
        <v>45474</v>
      </c>
      <c r="E7196" s="63">
        <v>7</v>
      </c>
      <c r="F7196" s="63">
        <v>2024</v>
      </c>
      <c r="G7196" s="391">
        <v>0</v>
      </c>
      <c r="H7196" s="391">
        <v>8.3333333333333329E-2</v>
      </c>
      <c r="I7196" s="391">
        <v>0</v>
      </c>
      <c r="J7196" s="391">
        <v>0</v>
      </c>
      <c r="K7196" s="63" t="s">
        <v>114</v>
      </c>
      <c r="L7196" s="63" t="s">
        <v>41</v>
      </c>
      <c r="M7196" s="63" t="s">
        <v>107</v>
      </c>
      <c r="N7196" s="63" t="s">
        <v>83</v>
      </c>
      <c r="O7196" s="63" t="s">
        <v>251</v>
      </c>
      <c r="P7196" s="63" t="s">
        <v>46</v>
      </c>
      <c r="Q7196" s="63" t="s">
        <v>115</v>
      </c>
    </row>
    <row r="7197" spans="1:17">
      <c r="A7197" s="63" t="s">
        <v>114</v>
      </c>
      <c r="B7197" s="63" t="s">
        <v>15</v>
      </c>
      <c r="D7197" s="390">
        <v>45505</v>
      </c>
      <c r="E7197" s="63">
        <v>8</v>
      </c>
      <c r="F7197" s="63">
        <v>2024</v>
      </c>
      <c r="G7197" s="391">
        <v>0</v>
      </c>
      <c r="H7197" s="391">
        <v>8.3333333333333329E-2</v>
      </c>
      <c r="I7197" s="391">
        <v>0</v>
      </c>
      <c r="J7197" s="391">
        <v>0</v>
      </c>
      <c r="K7197" s="63" t="s">
        <v>114</v>
      </c>
      <c r="L7197" s="63" t="s">
        <v>41</v>
      </c>
      <c r="M7197" s="63" t="s">
        <v>107</v>
      </c>
      <c r="N7197" s="63" t="s">
        <v>83</v>
      </c>
      <c r="O7197" s="63" t="s">
        <v>251</v>
      </c>
      <c r="P7197" s="63" t="s">
        <v>46</v>
      </c>
      <c r="Q7197" s="63" t="s">
        <v>115</v>
      </c>
    </row>
    <row r="7198" spans="1:17">
      <c r="A7198" s="63" t="s">
        <v>114</v>
      </c>
      <c r="B7198" s="63" t="s">
        <v>15</v>
      </c>
      <c r="D7198" s="390">
        <v>45536</v>
      </c>
      <c r="E7198" s="63">
        <v>9</v>
      </c>
      <c r="F7198" s="63">
        <v>2024</v>
      </c>
      <c r="G7198" s="391">
        <v>0</v>
      </c>
      <c r="H7198" s="391">
        <v>8.3333333333333329E-2</v>
      </c>
      <c r="J7198" s="391">
        <v>0</v>
      </c>
      <c r="K7198" s="63" t="s">
        <v>114</v>
      </c>
      <c r="L7198" s="63" t="s">
        <v>41</v>
      </c>
      <c r="M7198" s="63" t="s">
        <v>107</v>
      </c>
      <c r="N7198" s="63" t="s">
        <v>83</v>
      </c>
      <c r="O7198" s="63" t="s">
        <v>251</v>
      </c>
      <c r="P7198" s="63" t="s">
        <v>46</v>
      </c>
      <c r="Q7198" s="63" t="s">
        <v>115</v>
      </c>
    </row>
    <row r="7199" spans="1:17">
      <c r="A7199" s="63" t="s">
        <v>114</v>
      </c>
      <c r="B7199" s="63" t="s">
        <v>15</v>
      </c>
      <c r="D7199" s="390">
        <v>45566</v>
      </c>
      <c r="E7199" s="63">
        <v>10</v>
      </c>
      <c r="F7199" s="63">
        <v>2024</v>
      </c>
      <c r="G7199" s="391">
        <v>0</v>
      </c>
      <c r="H7199" s="391">
        <v>9.9999999999999992E-2</v>
      </c>
      <c r="J7199" s="391">
        <v>0</v>
      </c>
      <c r="K7199" s="63" t="s">
        <v>114</v>
      </c>
      <c r="L7199" s="63" t="s">
        <v>41</v>
      </c>
      <c r="M7199" s="63" t="s">
        <v>107</v>
      </c>
      <c r="N7199" s="63" t="s">
        <v>83</v>
      </c>
      <c r="O7199" s="63" t="s">
        <v>251</v>
      </c>
      <c r="P7199" s="63" t="s">
        <v>46</v>
      </c>
      <c r="Q7199" s="63" t="s">
        <v>115</v>
      </c>
    </row>
    <row r="7200" spans="1:17">
      <c r="A7200" s="63" t="s">
        <v>114</v>
      </c>
      <c r="B7200" s="63" t="s">
        <v>15</v>
      </c>
      <c r="D7200" s="390">
        <v>45597</v>
      </c>
      <c r="E7200" s="63">
        <v>11</v>
      </c>
      <c r="F7200" s="63">
        <v>2024</v>
      </c>
      <c r="G7200" s="391">
        <v>0</v>
      </c>
      <c r="H7200" s="391">
        <v>9.9999999999999992E-2</v>
      </c>
      <c r="J7200" s="391">
        <v>0</v>
      </c>
      <c r="K7200" s="63" t="s">
        <v>114</v>
      </c>
      <c r="L7200" s="63" t="s">
        <v>41</v>
      </c>
      <c r="M7200" s="63" t="s">
        <v>107</v>
      </c>
      <c r="N7200" s="63" t="s">
        <v>83</v>
      </c>
      <c r="O7200" s="63" t="s">
        <v>251</v>
      </c>
      <c r="P7200" s="63" t="s">
        <v>46</v>
      </c>
      <c r="Q7200" s="63" t="s">
        <v>115</v>
      </c>
    </row>
    <row r="7201" spans="1:17">
      <c r="A7201" s="63" t="s">
        <v>114</v>
      </c>
      <c r="B7201" s="63" t="s">
        <v>15</v>
      </c>
      <c r="D7201" s="390">
        <v>45627</v>
      </c>
      <c r="E7201" s="63">
        <v>12</v>
      </c>
      <c r="F7201" s="63">
        <v>2024</v>
      </c>
      <c r="G7201" s="391">
        <v>0</v>
      </c>
      <c r="H7201" s="391">
        <v>9.9999999999999992E-2</v>
      </c>
      <c r="J7201" s="391">
        <v>0</v>
      </c>
      <c r="K7201" s="63" t="s">
        <v>114</v>
      </c>
      <c r="L7201" s="63" t="s">
        <v>41</v>
      </c>
      <c r="M7201" s="63" t="s">
        <v>107</v>
      </c>
      <c r="N7201" s="63" t="s">
        <v>83</v>
      </c>
      <c r="O7201" s="63" t="s">
        <v>251</v>
      </c>
      <c r="P7201" s="63" t="s">
        <v>46</v>
      </c>
      <c r="Q7201" s="63" t="s">
        <v>115</v>
      </c>
    </row>
    <row r="7202" spans="1:17">
      <c r="A7202" s="63" t="s">
        <v>114</v>
      </c>
      <c r="B7202" s="63" t="s">
        <v>16</v>
      </c>
      <c r="D7202" s="390">
        <v>45292</v>
      </c>
      <c r="E7202" s="63">
        <v>1</v>
      </c>
      <c r="F7202" s="63">
        <v>2024</v>
      </c>
      <c r="G7202" s="391">
        <v>215</v>
      </c>
      <c r="H7202" s="391">
        <v>3.4872367136281217E-2</v>
      </c>
      <c r="I7202" s="391">
        <v>7.4975589343004616</v>
      </c>
      <c r="J7202" s="391">
        <v>0</v>
      </c>
      <c r="K7202" s="63" t="s">
        <v>114</v>
      </c>
      <c r="L7202" s="63" t="s">
        <v>41</v>
      </c>
      <c r="M7202" s="63" t="s">
        <v>107</v>
      </c>
      <c r="N7202" s="63" t="s">
        <v>83</v>
      </c>
      <c r="O7202" s="63" t="s">
        <v>251</v>
      </c>
      <c r="P7202" s="63" t="s">
        <v>46</v>
      </c>
      <c r="Q7202" s="63" t="s">
        <v>115</v>
      </c>
    </row>
    <row r="7203" spans="1:17">
      <c r="A7203" s="63" t="s">
        <v>114</v>
      </c>
      <c r="B7203" s="63" t="s">
        <v>16</v>
      </c>
      <c r="D7203" s="390">
        <v>45323</v>
      </c>
      <c r="E7203" s="63">
        <v>2</v>
      </c>
      <c r="F7203" s="63">
        <v>2024</v>
      </c>
      <c r="G7203" s="391">
        <v>215</v>
      </c>
      <c r="H7203" s="391">
        <v>8.2577765378713919E-2</v>
      </c>
      <c r="I7203" s="391">
        <v>17.754219556423493</v>
      </c>
      <c r="J7203" s="391">
        <v>259.34556889999999</v>
      </c>
      <c r="K7203" s="63" t="s">
        <v>114</v>
      </c>
      <c r="L7203" s="63" t="s">
        <v>41</v>
      </c>
      <c r="M7203" s="63" t="s">
        <v>107</v>
      </c>
      <c r="N7203" s="63" t="s">
        <v>83</v>
      </c>
      <c r="O7203" s="63" t="s">
        <v>251</v>
      </c>
      <c r="P7203" s="63" t="s">
        <v>46</v>
      </c>
      <c r="Q7203" s="63" t="s">
        <v>115</v>
      </c>
    </row>
    <row r="7204" spans="1:17">
      <c r="A7204" s="63" t="s">
        <v>114</v>
      </c>
      <c r="B7204" s="63" t="s">
        <v>16</v>
      </c>
      <c r="D7204" s="390">
        <v>45352</v>
      </c>
      <c r="E7204" s="63">
        <v>3</v>
      </c>
      <c r="F7204" s="63">
        <v>2024</v>
      </c>
      <c r="G7204" s="391">
        <v>215</v>
      </c>
      <c r="H7204" s="391">
        <v>8.2577765378713919E-2</v>
      </c>
      <c r="I7204" s="391">
        <v>17.754219556423493</v>
      </c>
      <c r="J7204" s="391">
        <v>111.4</v>
      </c>
      <c r="K7204" s="63" t="s">
        <v>114</v>
      </c>
      <c r="L7204" s="63" t="s">
        <v>41</v>
      </c>
      <c r="M7204" s="63" t="s">
        <v>107</v>
      </c>
      <c r="N7204" s="63" t="s">
        <v>83</v>
      </c>
      <c r="O7204" s="63" t="s">
        <v>251</v>
      </c>
      <c r="P7204" s="63" t="s">
        <v>46</v>
      </c>
      <c r="Q7204" s="63" t="s">
        <v>115</v>
      </c>
    </row>
    <row r="7205" spans="1:17">
      <c r="A7205" s="63" t="s">
        <v>114</v>
      </c>
      <c r="B7205" s="63" t="s">
        <v>16</v>
      </c>
      <c r="D7205" s="390">
        <v>45383</v>
      </c>
      <c r="E7205" s="63">
        <v>4</v>
      </c>
      <c r="F7205" s="63">
        <v>2024</v>
      </c>
      <c r="G7205" s="391">
        <v>215</v>
      </c>
      <c r="H7205" s="391">
        <v>8.3333333333333329E-2</v>
      </c>
      <c r="I7205" s="391">
        <v>17.916666666666664</v>
      </c>
      <c r="J7205" s="391">
        <v>0</v>
      </c>
      <c r="K7205" s="63" t="s">
        <v>114</v>
      </c>
      <c r="L7205" s="63" t="s">
        <v>41</v>
      </c>
      <c r="M7205" s="63" t="s">
        <v>107</v>
      </c>
      <c r="N7205" s="63" t="s">
        <v>83</v>
      </c>
      <c r="O7205" s="63" t="s">
        <v>251</v>
      </c>
      <c r="P7205" s="63" t="s">
        <v>46</v>
      </c>
      <c r="Q7205" s="63" t="s">
        <v>115</v>
      </c>
    </row>
    <row r="7206" spans="1:17">
      <c r="A7206" s="63" t="s">
        <v>114</v>
      </c>
      <c r="B7206" s="63" t="s">
        <v>16</v>
      </c>
      <c r="D7206" s="390">
        <v>45413</v>
      </c>
      <c r="E7206" s="63">
        <v>5</v>
      </c>
      <c r="F7206" s="63">
        <v>2024</v>
      </c>
      <c r="G7206" s="391">
        <v>215</v>
      </c>
      <c r="H7206" s="391">
        <v>8.3333333333333329E-2</v>
      </c>
      <c r="I7206" s="391">
        <v>17.916666666666664</v>
      </c>
      <c r="J7206" s="391">
        <v>0</v>
      </c>
      <c r="K7206" s="63" t="s">
        <v>114</v>
      </c>
      <c r="L7206" s="63" t="s">
        <v>41</v>
      </c>
      <c r="M7206" s="63" t="s">
        <v>107</v>
      </c>
      <c r="N7206" s="63" t="s">
        <v>83</v>
      </c>
      <c r="O7206" s="63" t="s">
        <v>251</v>
      </c>
      <c r="P7206" s="63" t="s">
        <v>46</v>
      </c>
      <c r="Q7206" s="63" t="s">
        <v>115</v>
      </c>
    </row>
    <row r="7207" spans="1:17">
      <c r="A7207" s="63" t="s">
        <v>114</v>
      </c>
      <c r="B7207" s="63" t="s">
        <v>16</v>
      </c>
      <c r="D7207" s="390">
        <v>45444</v>
      </c>
      <c r="E7207" s="63">
        <v>6</v>
      </c>
      <c r="F7207" s="63">
        <v>2024</v>
      </c>
      <c r="G7207" s="391">
        <v>215</v>
      </c>
      <c r="H7207" s="391">
        <v>8.3333333333333329E-2</v>
      </c>
      <c r="I7207" s="391">
        <v>17.916666666666664</v>
      </c>
      <c r="J7207" s="391">
        <v>0</v>
      </c>
      <c r="K7207" s="63" t="s">
        <v>114</v>
      </c>
      <c r="L7207" s="63" t="s">
        <v>41</v>
      </c>
      <c r="M7207" s="63" t="s">
        <v>107</v>
      </c>
      <c r="N7207" s="63" t="s">
        <v>83</v>
      </c>
      <c r="O7207" s="63" t="s">
        <v>251</v>
      </c>
      <c r="P7207" s="63" t="s">
        <v>46</v>
      </c>
      <c r="Q7207" s="63" t="s">
        <v>115</v>
      </c>
    </row>
    <row r="7208" spans="1:17">
      <c r="A7208" s="63" t="s">
        <v>114</v>
      </c>
      <c r="B7208" s="63" t="s">
        <v>16</v>
      </c>
      <c r="D7208" s="390">
        <v>45474</v>
      </c>
      <c r="E7208" s="63">
        <v>7</v>
      </c>
      <c r="F7208" s="63">
        <v>2024</v>
      </c>
      <c r="G7208" s="391">
        <v>215</v>
      </c>
      <c r="H7208" s="391">
        <v>8.3333333333333329E-2</v>
      </c>
      <c r="I7208" s="391">
        <v>17.916666666666664</v>
      </c>
      <c r="J7208" s="391">
        <v>0</v>
      </c>
      <c r="K7208" s="63" t="s">
        <v>114</v>
      </c>
      <c r="L7208" s="63" t="s">
        <v>41</v>
      </c>
      <c r="M7208" s="63" t="s">
        <v>107</v>
      </c>
      <c r="N7208" s="63" t="s">
        <v>83</v>
      </c>
      <c r="O7208" s="63" t="s">
        <v>251</v>
      </c>
      <c r="P7208" s="63" t="s">
        <v>46</v>
      </c>
      <c r="Q7208" s="63" t="s">
        <v>115</v>
      </c>
    </row>
    <row r="7209" spans="1:17">
      <c r="A7209" s="63" t="s">
        <v>114</v>
      </c>
      <c r="B7209" s="63" t="s">
        <v>16</v>
      </c>
      <c r="D7209" s="390">
        <v>45505</v>
      </c>
      <c r="E7209" s="63">
        <v>8</v>
      </c>
      <c r="F7209" s="63">
        <v>2024</v>
      </c>
      <c r="G7209" s="391">
        <v>215</v>
      </c>
      <c r="H7209" s="391">
        <v>8.3333333333333329E-2</v>
      </c>
      <c r="I7209" s="391">
        <v>17.916666666666664</v>
      </c>
      <c r="J7209" s="391">
        <v>0</v>
      </c>
      <c r="K7209" s="63" t="s">
        <v>114</v>
      </c>
      <c r="L7209" s="63" t="s">
        <v>41</v>
      </c>
      <c r="M7209" s="63" t="s">
        <v>107</v>
      </c>
      <c r="N7209" s="63" t="s">
        <v>83</v>
      </c>
      <c r="O7209" s="63" t="s">
        <v>251</v>
      </c>
      <c r="P7209" s="63" t="s">
        <v>46</v>
      </c>
      <c r="Q7209" s="63" t="s">
        <v>115</v>
      </c>
    </row>
    <row r="7210" spans="1:17">
      <c r="A7210" s="63" t="s">
        <v>114</v>
      </c>
      <c r="B7210" s="63" t="s">
        <v>16</v>
      </c>
      <c r="D7210" s="390">
        <v>45536</v>
      </c>
      <c r="E7210" s="63">
        <v>9</v>
      </c>
      <c r="F7210" s="63">
        <v>2024</v>
      </c>
      <c r="G7210" s="391">
        <v>215</v>
      </c>
      <c r="H7210" s="391">
        <v>8.3333333333333329E-2</v>
      </c>
      <c r="J7210" s="391">
        <v>0</v>
      </c>
      <c r="K7210" s="63" t="s">
        <v>114</v>
      </c>
      <c r="L7210" s="63" t="s">
        <v>41</v>
      </c>
      <c r="M7210" s="63" t="s">
        <v>107</v>
      </c>
      <c r="N7210" s="63" t="s">
        <v>83</v>
      </c>
      <c r="O7210" s="63" t="s">
        <v>251</v>
      </c>
      <c r="P7210" s="63" t="s">
        <v>46</v>
      </c>
      <c r="Q7210" s="63" t="s">
        <v>115</v>
      </c>
    </row>
    <row r="7211" spans="1:17">
      <c r="A7211" s="63" t="s">
        <v>114</v>
      </c>
      <c r="B7211" s="63" t="s">
        <v>16</v>
      </c>
      <c r="D7211" s="390">
        <v>45566</v>
      </c>
      <c r="E7211" s="63">
        <v>10</v>
      </c>
      <c r="F7211" s="63">
        <v>2024</v>
      </c>
      <c r="G7211" s="391">
        <v>215</v>
      </c>
      <c r="H7211" s="391">
        <v>9.9999999999999992E-2</v>
      </c>
      <c r="J7211" s="391">
        <v>3.64</v>
      </c>
      <c r="K7211" s="63" t="s">
        <v>114</v>
      </c>
      <c r="L7211" s="63" t="s">
        <v>41</v>
      </c>
      <c r="M7211" s="63" t="s">
        <v>107</v>
      </c>
      <c r="N7211" s="63" t="s">
        <v>83</v>
      </c>
      <c r="O7211" s="63" t="s">
        <v>251</v>
      </c>
      <c r="P7211" s="63" t="s">
        <v>46</v>
      </c>
      <c r="Q7211" s="63" t="s">
        <v>115</v>
      </c>
    </row>
    <row r="7212" spans="1:17">
      <c r="A7212" s="63" t="s">
        <v>114</v>
      </c>
      <c r="B7212" s="63" t="s">
        <v>16</v>
      </c>
      <c r="D7212" s="390">
        <v>45597</v>
      </c>
      <c r="E7212" s="63">
        <v>11</v>
      </c>
      <c r="F7212" s="63">
        <v>2024</v>
      </c>
      <c r="G7212" s="391">
        <v>215</v>
      </c>
      <c r="H7212" s="391">
        <v>9.9999999999999992E-2</v>
      </c>
      <c r="J7212" s="391">
        <v>0</v>
      </c>
      <c r="K7212" s="63" t="s">
        <v>114</v>
      </c>
      <c r="L7212" s="63" t="s">
        <v>41</v>
      </c>
      <c r="M7212" s="63" t="s">
        <v>107</v>
      </c>
      <c r="N7212" s="63" t="s">
        <v>83</v>
      </c>
      <c r="O7212" s="63" t="s">
        <v>251</v>
      </c>
      <c r="P7212" s="63" t="s">
        <v>46</v>
      </c>
      <c r="Q7212" s="63" t="s">
        <v>115</v>
      </c>
    </row>
    <row r="7213" spans="1:17">
      <c r="A7213" s="63" t="s">
        <v>114</v>
      </c>
      <c r="B7213" s="63" t="s">
        <v>16</v>
      </c>
      <c r="D7213" s="390">
        <v>45627</v>
      </c>
      <c r="E7213" s="63">
        <v>12</v>
      </c>
      <c r="F7213" s="63">
        <v>2024</v>
      </c>
      <c r="G7213" s="391">
        <v>215</v>
      </c>
      <c r="H7213" s="391">
        <v>9.9999999999999992E-2</v>
      </c>
      <c r="J7213" s="391">
        <v>0</v>
      </c>
      <c r="K7213" s="63" t="s">
        <v>114</v>
      </c>
      <c r="L7213" s="63" t="s">
        <v>41</v>
      </c>
      <c r="M7213" s="63" t="s">
        <v>107</v>
      </c>
      <c r="N7213" s="63" t="s">
        <v>83</v>
      </c>
      <c r="O7213" s="63" t="s">
        <v>251</v>
      </c>
      <c r="P7213" s="63" t="s">
        <v>46</v>
      </c>
      <c r="Q7213" s="63" t="s">
        <v>115</v>
      </c>
    </row>
    <row r="7214" spans="1:17">
      <c r="A7214" s="63" t="s">
        <v>114</v>
      </c>
      <c r="B7214" s="63" t="s">
        <v>17</v>
      </c>
      <c r="D7214" s="390">
        <v>45292</v>
      </c>
      <c r="E7214" s="63">
        <v>1</v>
      </c>
      <c r="F7214" s="63">
        <v>2024</v>
      </c>
      <c r="G7214" s="391">
        <v>50</v>
      </c>
      <c r="H7214" s="391">
        <v>3.4872367136281217E-2</v>
      </c>
      <c r="I7214" s="391">
        <v>1.7436183568140609</v>
      </c>
      <c r="J7214" s="391">
        <v>0</v>
      </c>
      <c r="K7214" s="63" t="s">
        <v>114</v>
      </c>
      <c r="L7214" s="63" t="s">
        <v>41</v>
      </c>
      <c r="M7214" s="63" t="s">
        <v>107</v>
      </c>
      <c r="N7214" s="63" t="s">
        <v>83</v>
      </c>
      <c r="O7214" s="63" t="s">
        <v>251</v>
      </c>
      <c r="P7214" s="63" t="s">
        <v>46</v>
      </c>
      <c r="Q7214" s="63" t="s">
        <v>115</v>
      </c>
    </row>
    <row r="7215" spans="1:17">
      <c r="A7215" s="63" t="s">
        <v>114</v>
      </c>
      <c r="B7215" s="63" t="s">
        <v>17</v>
      </c>
      <c r="D7215" s="390">
        <v>45323</v>
      </c>
      <c r="E7215" s="63">
        <v>2</v>
      </c>
      <c r="F7215" s="63">
        <v>2024</v>
      </c>
      <c r="G7215" s="391">
        <v>50</v>
      </c>
      <c r="H7215" s="391">
        <v>8.2577765378713919E-2</v>
      </c>
      <c r="I7215" s="391">
        <v>4.1288882689356958</v>
      </c>
      <c r="J7215" s="391">
        <v>0</v>
      </c>
      <c r="K7215" s="63" t="s">
        <v>114</v>
      </c>
      <c r="L7215" s="63" t="s">
        <v>41</v>
      </c>
      <c r="M7215" s="63" t="s">
        <v>107</v>
      </c>
      <c r="N7215" s="63" t="s">
        <v>83</v>
      </c>
      <c r="O7215" s="63" t="s">
        <v>251</v>
      </c>
      <c r="P7215" s="63" t="s">
        <v>46</v>
      </c>
      <c r="Q7215" s="63" t="s">
        <v>115</v>
      </c>
    </row>
    <row r="7216" spans="1:17">
      <c r="A7216" s="63" t="s">
        <v>114</v>
      </c>
      <c r="B7216" s="63" t="s">
        <v>17</v>
      </c>
      <c r="D7216" s="390">
        <v>45352</v>
      </c>
      <c r="E7216" s="63">
        <v>3</v>
      </c>
      <c r="F7216" s="63">
        <v>2024</v>
      </c>
      <c r="G7216" s="391">
        <v>50</v>
      </c>
      <c r="H7216" s="391">
        <v>8.2577765378713919E-2</v>
      </c>
      <c r="I7216" s="391">
        <v>4.1288882689356958</v>
      </c>
      <c r="J7216" s="391">
        <v>7.62</v>
      </c>
      <c r="K7216" s="63" t="s">
        <v>114</v>
      </c>
      <c r="L7216" s="63" t="s">
        <v>41</v>
      </c>
      <c r="M7216" s="63" t="s">
        <v>107</v>
      </c>
      <c r="N7216" s="63" t="s">
        <v>83</v>
      </c>
      <c r="O7216" s="63" t="s">
        <v>251</v>
      </c>
      <c r="P7216" s="63" t="s">
        <v>46</v>
      </c>
      <c r="Q7216" s="63" t="s">
        <v>115</v>
      </c>
    </row>
    <row r="7217" spans="1:17">
      <c r="A7217" s="63" t="s">
        <v>114</v>
      </c>
      <c r="B7217" s="63" t="s">
        <v>17</v>
      </c>
      <c r="D7217" s="390">
        <v>45383</v>
      </c>
      <c r="E7217" s="63">
        <v>4</v>
      </c>
      <c r="F7217" s="63">
        <v>2024</v>
      </c>
      <c r="G7217" s="391">
        <v>50</v>
      </c>
      <c r="H7217" s="391">
        <v>8.3333333333333329E-2</v>
      </c>
      <c r="I7217" s="391">
        <v>4.1666666666666661</v>
      </c>
      <c r="J7217" s="391">
        <v>6.76</v>
      </c>
      <c r="K7217" s="63" t="s">
        <v>114</v>
      </c>
      <c r="L7217" s="63" t="s">
        <v>41</v>
      </c>
      <c r="M7217" s="63" t="s">
        <v>107</v>
      </c>
      <c r="N7217" s="63" t="s">
        <v>83</v>
      </c>
      <c r="O7217" s="63" t="s">
        <v>251</v>
      </c>
      <c r="P7217" s="63" t="s">
        <v>46</v>
      </c>
      <c r="Q7217" s="63" t="s">
        <v>115</v>
      </c>
    </row>
    <row r="7218" spans="1:17">
      <c r="A7218" s="63" t="s">
        <v>114</v>
      </c>
      <c r="B7218" s="63" t="s">
        <v>17</v>
      </c>
      <c r="D7218" s="390">
        <v>45413</v>
      </c>
      <c r="E7218" s="63">
        <v>5</v>
      </c>
      <c r="F7218" s="63">
        <v>2024</v>
      </c>
      <c r="G7218" s="391">
        <v>50</v>
      </c>
      <c r="H7218" s="391">
        <v>8.3333333333333329E-2</v>
      </c>
      <c r="I7218" s="391">
        <v>4.1666666666666661</v>
      </c>
      <c r="J7218" s="391">
        <v>0</v>
      </c>
      <c r="K7218" s="63" t="s">
        <v>114</v>
      </c>
      <c r="L7218" s="63" t="s">
        <v>41</v>
      </c>
      <c r="M7218" s="63" t="s">
        <v>107</v>
      </c>
      <c r="N7218" s="63" t="s">
        <v>83</v>
      </c>
      <c r="O7218" s="63" t="s">
        <v>251</v>
      </c>
      <c r="P7218" s="63" t="s">
        <v>46</v>
      </c>
      <c r="Q7218" s="63" t="s">
        <v>115</v>
      </c>
    </row>
    <row r="7219" spans="1:17">
      <c r="A7219" s="63" t="s">
        <v>114</v>
      </c>
      <c r="B7219" s="63" t="s">
        <v>17</v>
      </c>
      <c r="D7219" s="390">
        <v>45444</v>
      </c>
      <c r="E7219" s="63">
        <v>6</v>
      </c>
      <c r="F7219" s="63">
        <v>2024</v>
      </c>
      <c r="G7219" s="391">
        <v>50</v>
      </c>
      <c r="H7219" s="391">
        <v>8.3333333333333329E-2</v>
      </c>
      <c r="I7219" s="391">
        <v>4.1666666666666661</v>
      </c>
      <c r="J7219" s="391">
        <v>12.120000000000001</v>
      </c>
      <c r="K7219" s="63" t="s">
        <v>114</v>
      </c>
      <c r="L7219" s="63" t="s">
        <v>41</v>
      </c>
      <c r="M7219" s="63" t="s">
        <v>107</v>
      </c>
      <c r="N7219" s="63" t="s">
        <v>83</v>
      </c>
      <c r="O7219" s="63" t="s">
        <v>251</v>
      </c>
      <c r="P7219" s="63" t="s">
        <v>46</v>
      </c>
      <c r="Q7219" s="63" t="s">
        <v>115</v>
      </c>
    </row>
    <row r="7220" spans="1:17">
      <c r="A7220" s="63" t="s">
        <v>114</v>
      </c>
      <c r="B7220" s="63" t="s">
        <v>17</v>
      </c>
      <c r="D7220" s="390">
        <v>45474</v>
      </c>
      <c r="E7220" s="63">
        <v>7</v>
      </c>
      <c r="F7220" s="63">
        <v>2024</v>
      </c>
      <c r="G7220" s="391">
        <v>50</v>
      </c>
      <c r="H7220" s="391">
        <v>8.3333333333333329E-2</v>
      </c>
      <c r="I7220" s="391">
        <v>4.1666666666666661</v>
      </c>
      <c r="J7220" s="391">
        <v>0</v>
      </c>
      <c r="K7220" s="63" t="s">
        <v>114</v>
      </c>
      <c r="L7220" s="63" t="s">
        <v>41</v>
      </c>
      <c r="M7220" s="63" t="s">
        <v>107</v>
      </c>
      <c r="N7220" s="63" t="s">
        <v>83</v>
      </c>
      <c r="O7220" s="63" t="s">
        <v>251</v>
      </c>
      <c r="P7220" s="63" t="s">
        <v>46</v>
      </c>
      <c r="Q7220" s="63" t="s">
        <v>115</v>
      </c>
    </row>
    <row r="7221" spans="1:17">
      <c r="A7221" s="63" t="s">
        <v>114</v>
      </c>
      <c r="B7221" s="63" t="s">
        <v>17</v>
      </c>
      <c r="D7221" s="390">
        <v>45505</v>
      </c>
      <c r="E7221" s="63">
        <v>8</v>
      </c>
      <c r="F7221" s="63">
        <v>2024</v>
      </c>
      <c r="G7221" s="391">
        <v>50</v>
      </c>
      <c r="H7221" s="391">
        <v>8.3333333333333329E-2</v>
      </c>
      <c r="I7221" s="391">
        <v>4.1666666666666661</v>
      </c>
      <c r="J7221" s="391">
        <v>0</v>
      </c>
      <c r="K7221" s="63" t="s">
        <v>114</v>
      </c>
      <c r="L7221" s="63" t="s">
        <v>41</v>
      </c>
      <c r="M7221" s="63" t="s">
        <v>107</v>
      </c>
      <c r="N7221" s="63" t="s">
        <v>83</v>
      </c>
      <c r="O7221" s="63" t="s">
        <v>251</v>
      </c>
      <c r="P7221" s="63" t="s">
        <v>46</v>
      </c>
      <c r="Q7221" s="63" t="s">
        <v>115</v>
      </c>
    </row>
    <row r="7222" spans="1:17">
      <c r="A7222" s="63" t="s">
        <v>114</v>
      </c>
      <c r="B7222" s="63" t="s">
        <v>17</v>
      </c>
      <c r="D7222" s="390">
        <v>45536</v>
      </c>
      <c r="E7222" s="63">
        <v>9</v>
      </c>
      <c r="F7222" s="63">
        <v>2024</v>
      </c>
      <c r="G7222" s="391">
        <v>50</v>
      </c>
      <c r="H7222" s="391">
        <v>8.3333333333333329E-2</v>
      </c>
      <c r="J7222" s="391">
        <v>21.29</v>
      </c>
      <c r="K7222" s="63" t="s">
        <v>114</v>
      </c>
      <c r="L7222" s="63" t="s">
        <v>41</v>
      </c>
      <c r="M7222" s="63" t="s">
        <v>107</v>
      </c>
      <c r="N7222" s="63" t="s">
        <v>83</v>
      </c>
      <c r="O7222" s="63" t="s">
        <v>251</v>
      </c>
      <c r="P7222" s="63" t="s">
        <v>46</v>
      </c>
      <c r="Q7222" s="63" t="s">
        <v>115</v>
      </c>
    </row>
    <row r="7223" spans="1:17">
      <c r="A7223" s="63" t="s">
        <v>114</v>
      </c>
      <c r="B7223" s="63" t="s">
        <v>17</v>
      </c>
      <c r="D7223" s="390">
        <v>45566</v>
      </c>
      <c r="E7223" s="63">
        <v>10</v>
      </c>
      <c r="F7223" s="63">
        <v>2024</v>
      </c>
      <c r="G7223" s="391">
        <v>50</v>
      </c>
      <c r="H7223" s="391">
        <v>9.9999999999999992E-2</v>
      </c>
      <c r="J7223" s="391">
        <v>0</v>
      </c>
      <c r="K7223" s="63" t="s">
        <v>114</v>
      </c>
      <c r="L7223" s="63" t="s">
        <v>41</v>
      </c>
      <c r="M7223" s="63" t="s">
        <v>107</v>
      </c>
      <c r="N7223" s="63" t="s">
        <v>83</v>
      </c>
      <c r="O7223" s="63" t="s">
        <v>251</v>
      </c>
      <c r="P7223" s="63" t="s">
        <v>46</v>
      </c>
      <c r="Q7223" s="63" t="s">
        <v>115</v>
      </c>
    </row>
    <row r="7224" spans="1:17">
      <c r="A7224" s="63" t="s">
        <v>114</v>
      </c>
      <c r="B7224" s="63" t="s">
        <v>17</v>
      </c>
      <c r="D7224" s="390">
        <v>45597</v>
      </c>
      <c r="E7224" s="63">
        <v>11</v>
      </c>
      <c r="F7224" s="63">
        <v>2024</v>
      </c>
      <c r="G7224" s="391">
        <v>50</v>
      </c>
      <c r="H7224" s="391">
        <v>9.9999999999999992E-2</v>
      </c>
      <c r="J7224" s="391">
        <v>0</v>
      </c>
      <c r="K7224" s="63" t="s">
        <v>114</v>
      </c>
      <c r="L7224" s="63" t="s">
        <v>41</v>
      </c>
      <c r="M7224" s="63" t="s">
        <v>107</v>
      </c>
      <c r="N7224" s="63" t="s">
        <v>83</v>
      </c>
      <c r="O7224" s="63" t="s">
        <v>251</v>
      </c>
      <c r="P7224" s="63" t="s">
        <v>46</v>
      </c>
      <c r="Q7224" s="63" t="s">
        <v>115</v>
      </c>
    </row>
    <row r="7225" spans="1:17">
      <c r="A7225" s="63" t="s">
        <v>114</v>
      </c>
      <c r="B7225" s="63" t="s">
        <v>17</v>
      </c>
      <c r="D7225" s="390">
        <v>45627</v>
      </c>
      <c r="E7225" s="63">
        <v>12</v>
      </c>
      <c r="F7225" s="63">
        <v>2024</v>
      </c>
      <c r="G7225" s="391">
        <v>50</v>
      </c>
      <c r="H7225" s="391">
        <v>9.9999999999999992E-2</v>
      </c>
      <c r="J7225" s="391">
        <v>0</v>
      </c>
      <c r="K7225" s="63" t="s">
        <v>114</v>
      </c>
      <c r="L7225" s="63" t="s">
        <v>41</v>
      </c>
      <c r="M7225" s="63" t="s">
        <v>107</v>
      </c>
      <c r="N7225" s="63" t="s">
        <v>83</v>
      </c>
      <c r="O7225" s="63" t="s">
        <v>251</v>
      </c>
      <c r="P7225" s="63" t="s">
        <v>46</v>
      </c>
      <c r="Q7225" s="63" t="s">
        <v>115</v>
      </c>
    </row>
    <row r="7226" spans="1:17">
      <c r="A7226" s="63" t="s">
        <v>114</v>
      </c>
      <c r="B7226" s="63" t="s">
        <v>132</v>
      </c>
      <c r="D7226" s="390">
        <v>45292</v>
      </c>
      <c r="E7226" s="63">
        <v>1</v>
      </c>
      <c r="F7226" s="63">
        <v>2024</v>
      </c>
      <c r="G7226" s="391">
        <v>0</v>
      </c>
      <c r="H7226" s="391">
        <v>3.4872367136281217E-2</v>
      </c>
      <c r="I7226" s="391">
        <v>0</v>
      </c>
      <c r="J7226" s="391">
        <v>0</v>
      </c>
      <c r="K7226" s="63" t="s">
        <v>114</v>
      </c>
      <c r="L7226" s="63" t="s">
        <v>41</v>
      </c>
      <c r="M7226" s="63" t="s">
        <v>107</v>
      </c>
      <c r="N7226" s="63" t="s">
        <v>83</v>
      </c>
      <c r="O7226" s="63" t="s">
        <v>251</v>
      </c>
      <c r="P7226" s="63" t="s">
        <v>46</v>
      </c>
      <c r="Q7226" s="63" t="s">
        <v>115</v>
      </c>
    </row>
    <row r="7227" spans="1:17">
      <c r="A7227" s="63" t="s">
        <v>114</v>
      </c>
      <c r="B7227" s="63" t="s">
        <v>132</v>
      </c>
      <c r="D7227" s="390">
        <v>45323</v>
      </c>
      <c r="E7227" s="63">
        <v>2</v>
      </c>
      <c r="F7227" s="63">
        <v>2024</v>
      </c>
      <c r="G7227" s="391">
        <v>0</v>
      </c>
      <c r="H7227" s="391">
        <v>8.2577765378713919E-2</v>
      </c>
      <c r="I7227" s="391">
        <v>0</v>
      </c>
      <c r="J7227" s="391">
        <v>0</v>
      </c>
      <c r="K7227" s="63" t="s">
        <v>114</v>
      </c>
      <c r="L7227" s="63" t="s">
        <v>41</v>
      </c>
      <c r="M7227" s="63" t="s">
        <v>107</v>
      </c>
      <c r="N7227" s="63" t="s">
        <v>83</v>
      </c>
      <c r="O7227" s="63" t="s">
        <v>251</v>
      </c>
      <c r="P7227" s="63" t="s">
        <v>46</v>
      </c>
      <c r="Q7227" s="63" t="s">
        <v>115</v>
      </c>
    </row>
    <row r="7228" spans="1:17">
      <c r="A7228" s="63" t="s">
        <v>114</v>
      </c>
      <c r="B7228" s="63" t="s">
        <v>132</v>
      </c>
      <c r="D7228" s="390">
        <v>45352</v>
      </c>
      <c r="E7228" s="63">
        <v>3</v>
      </c>
      <c r="F7228" s="63">
        <v>2024</v>
      </c>
      <c r="G7228" s="391">
        <v>0</v>
      </c>
      <c r="H7228" s="391">
        <v>8.2577765378713919E-2</v>
      </c>
      <c r="I7228" s="391">
        <v>0</v>
      </c>
      <c r="J7228" s="391">
        <v>0</v>
      </c>
      <c r="K7228" s="63" t="s">
        <v>114</v>
      </c>
      <c r="L7228" s="63" t="s">
        <v>41</v>
      </c>
      <c r="M7228" s="63" t="s">
        <v>107</v>
      </c>
      <c r="N7228" s="63" t="s">
        <v>83</v>
      </c>
      <c r="O7228" s="63" t="s">
        <v>251</v>
      </c>
      <c r="P7228" s="63" t="s">
        <v>46</v>
      </c>
      <c r="Q7228" s="63" t="s">
        <v>115</v>
      </c>
    </row>
    <row r="7229" spans="1:17">
      <c r="A7229" s="63" t="s">
        <v>114</v>
      </c>
      <c r="B7229" s="63" t="s">
        <v>132</v>
      </c>
      <c r="D7229" s="390">
        <v>45383</v>
      </c>
      <c r="E7229" s="63">
        <v>4</v>
      </c>
      <c r="F7229" s="63">
        <v>2024</v>
      </c>
      <c r="G7229" s="391">
        <v>0</v>
      </c>
      <c r="H7229" s="391">
        <v>8.3333333333333329E-2</v>
      </c>
      <c r="I7229" s="391">
        <v>0</v>
      </c>
      <c r="J7229" s="391">
        <v>0</v>
      </c>
      <c r="K7229" s="63" t="s">
        <v>114</v>
      </c>
      <c r="L7229" s="63" t="s">
        <v>41</v>
      </c>
      <c r="M7229" s="63" t="s">
        <v>107</v>
      </c>
      <c r="N7229" s="63" t="s">
        <v>83</v>
      </c>
      <c r="O7229" s="63" t="s">
        <v>251</v>
      </c>
      <c r="P7229" s="63" t="s">
        <v>46</v>
      </c>
      <c r="Q7229" s="63" t="s">
        <v>115</v>
      </c>
    </row>
    <row r="7230" spans="1:17">
      <c r="A7230" s="63" t="s">
        <v>114</v>
      </c>
      <c r="B7230" s="63" t="s">
        <v>132</v>
      </c>
      <c r="D7230" s="390">
        <v>45413</v>
      </c>
      <c r="E7230" s="63">
        <v>5</v>
      </c>
      <c r="F7230" s="63">
        <v>2024</v>
      </c>
      <c r="G7230" s="391">
        <v>0</v>
      </c>
      <c r="H7230" s="391">
        <v>8.3333333333333329E-2</v>
      </c>
      <c r="I7230" s="391">
        <v>0</v>
      </c>
      <c r="J7230" s="391">
        <v>0</v>
      </c>
      <c r="K7230" s="63" t="s">
        <v>114</v>
      </c>
      <c r="L7230" s="63" t="s">
        <v>41</v>
      </c>
      <c r="M7230" s="63" t="s">
        <v>107</v>
      </c>
      <c r="N7230" s="63" t="s">
        <v>83</v>
      </c>
      <c r="O7230" s="63" t="s">
        <v>251</v>
      </c>
      <c r="P7230" s="63" t="s">
        <v>46</v>
      </c>
      <c r="Q7230" s="63" t="s">
        <v>115</v>
      </c>
    </row>
    <row r="7231" spans="1:17">
      <c r="A7231" s="63" t="s">
        <v>114</v>
      </c>
      <c r="B7231" s="63" t="s">
        <v>132</v>
      </c>
      <c r="D7231" s="390">
        <v>45444</v>
      </c>
      <c r="E7231" s="63">
        <v>6</v>
      </c>
      <c r="F7231" s="63">
        <v>2024</v>
      </c>
      <c r="G7231" s="391">
        <v>0</v>
      </c>
      <c r="H7231" s="391">
        <v>8.3333333333333329E-2</v>
      </c>
      <c r="I7231" s="391">
        <v>0</v>
      </c>
      <c r="J7231" s="391">
        <v>0</v>
      </c>
      <c r="K7231" s="63" t="s">
        <v>114</v>
      </c>
      <c r="L7231" s="63" t="s">
        <v>41</v>
      </c>
      <c r="M7231" s="63" t="s">
        <v>107</v>
      </c>
      <c r="N7231" s="63" t="s">
        <v>83</v>
      </c>
      <c r="O7231" s="63" t="s">
        <v>251</v>
      </c>
      <c r="P7231" s="63" t="s">
        <v>46</v>
      </c>
      <c r="Q7231" s="63" t="s">
        <v>115</v>
      </c>
    </row>
    <row r="7232" spans="1:17">
      <c r="A7232" s="63" t="s">
        <v>114</v>
      </c>
      <c r="B7232" s="63" t="s">
        <v>132</v>
      </c>
      <c r="D7232" s="390">
        <v>45474</v>
      </c>
      <c r="E7232" s="63">
        <v>7</v>
      </c>
      <c r="F7232" s="63">
        <v>2024</v>
      </c>
      <c r="G7232" s="391">
        <v>0</v>
      </c>
      <c r="H7232" s="391">
        <v>8.3333333333333329E-2</v>
      </c>
      <c r="I7232" s="391">
        <v>0</v>
      </c>
      <c r="J7232" s="391">
        <v>0</v>
      </c>
      <c r="K7232" s="63" t="s">
        <v>114</v>
      </c>
      <c r="L7232" s="63" t="s">
        <v>41</v>
      </c>
      <c r="M7232" s="63" t="s">
        <v>107</v>
      </c>
      <c r="N7232" s="63" t="s">
        <v>83</v>
      </c>
      <c r="O7232" s="63" t="s">
        <v>251</v>
      </c>
      <c r="P7232" s="63" t="s">
        <v>46</v>
      </c>
      <c r="Q7232" s="63" t="s">
        <v>115</v>
      </c>
    </row>
    <row r="7233" spans="1:17">
      <c r="A7233" s="63" t="s">
        <v>114</v>
      </c>
      <c r="B7233" s="63" t="s">
        <v>132</v>
      </c>
      <c r="D7233" s="390">
        <v>45505</v>
      </c>
      <c r="E7233" s="63">
        <v>8</v>
      </c>
      <c r="F7233" s="63">
        <v>2024</v>
      </c>
      <c r="G7233" s="391">
        <v>0</v>
      </c>
      <c r="H7233" s="391">
        <v>8.3333333333333329E-2</v>
      </c>
      <c r="I7233" s="391">
        <v>0</v>
      </c>
      <c r="J7233" s="391">
        <v>0</v>
      </c>
      <c r="K7233" s="63" t="s">
        <v>114</v>
      </c>
      <c r="L7233" s="63" t="s">
        <v>41</v>
      </c>
      <c r="M7233" s="63" t="s">
        <v>107</v>
      </c>
      <c r="N7233" s="63" t="s">
        <v>83</v>
      </c>
      <c r="O7233" s="63" t="s">
        <v>251</v>
      </c>
      <c r="P7233" s="63" t="s">
        <v>46</v>
      </c>
      <c r="Q7233" s="63" t="s">
        <v>115</v>
      </c>
    </row>
    <row r="7234" spans="1:17">
      <c r="A7234" s="63" t="s">
        <v>114</v>
      </c>
      <c r="B7234" s="63" t="s">
        <v>132</v>
      </c>
      <c r="D7234" s="390">
        <v>45536</v>
      </c>
      <c r="E7234" s="63">
        <v>9</v>
      </c>
      <c r="F7234" s="63">
        <v>2024</v>
      </c>
      <c r="G7234" s="391">
        <v>0</v>
      </c>
      <c r="H7234" s="391">
        <v>8.3333333333333329E-2</v>
      </c>
      <c r="J7234" s="391">
        <v>0</v>
      </c>
      <c r="K7234" s="63" t="s">
        <v>114</v>
      </c>
      <c r="L7234" s="63" t="s">
        <v>41</v>
      </c>
      <c r="M7234" s="63" t="s">
        <v>107</v>
      </c>
      <c r="N7234" s="63" t="s">
        <v>83</v>
      </c>
      <c r="O7234" s="63" t="s">
        <v>251</v>
      </c>
      <c r="P7234" s="63" t="s">
        <v>46</v>
      </c>
      <c r="Q7234" s="63" t="s">
        <v>115</v>
      </c>
    </row>
    <row r="7235" spans="1:17">
      <c r="A7235" s="63" t="s">
        <v>114</v>
      </c>
      <c r="B7235" s="63" t="s">
        <v>132</v>
      </c>
      <c r="D7235" s="390">
        <v>45566</v>
      </c>
      <c r="E7235" s="63">
        <v>10</v>
      </c>
      <c r="F7235" s="63">
        <v>2024</v>
      </c>
      <c r="G7235" s="391">
        <v>0</v>
      </c>
      <c r="H7235" s="391">
        <v>9.9999999999999992E-2</v>
      </c>
      <c r="J7235" s="391">
        <v>0</v>
      </c>
      <c r="K7235" s="63" t="s">
        <v>114</v>
      </c>
      <c r="L7235" s="63" t="s">
        <v>41</v>
      </c>
      <c r="M7235" s="63" t="s">
        <v>107</v>
      </c>
      <c r="N7235" s="63" t="s">
        <v>83</v>
      </c>
      <c r="O7235" s="63" t="s">
        <v>251</v>
      </c>
      <c r="P7235" s="63" t="s">
        <v>46</v>
      </c>
      <c r="Q7235" s="63" t="s">
        <v>115</v>
      </c>
    </row>
    <row r="7236" spans="1:17">
      <c r="A7236" s="63" t="s">
        <v>114</v>
      </c>
      <c r="B7236" s="63" t="s">
        <v>132</v>
      </c>
      <c r="D7236" s="390">
        <v>45597</v>
      </c>
      <c r="E7236" s="63">
        <v>11</v>
      </c>
      <c r="F7236" s="63">
        <v>2024</v>
      </c>
      <c r="G7236" s="391">
        <v>0</v>
      </c>
      <c r="H7236" s="391">
        <v>9.9999999999999992E-2</v>
      </c>
      <c r="J7236" s="391">
        <v>0</v>
      </c>
      <c r="K7236" s="63" t="s">
        <v>114</v>
      </c>
      <c r="L7236" s="63" t="s">
        <v>41</v>
      </c>
      <c r="M7236" s="63" t="s">
        <v>107</v>
      </c>
      <c r="N7236" s="63" t="s">
        <v>83</v>
      </c>
      <c r="O7236" s="63" t="s">
        <v>251</v>
      </c>
      <c r="P7236" s="63" t="s">
        <v>46</v>
      </c>
      <c r="Q7236" s="63" t="s">
        <v>115</v>
      </c>
    </row>
    <row r="7237" spans="1:17">
      <c r="A7237" s="63" t="s">
        <v>114</v>
      </c>
      <c r="B7237" s="63" t="s">
        <v>132</v>
      </c>
      <c r="D7237" s="390">
        <v>45627</v>
      </c>
      <c r="E7237" s="63">
        <v>12</v>
      </c>
      <c r="F7237" s="63">
        <v>2024</v>
      </c>
      <c r="G7237" s="391">
        <v>0</v>
      </c>
      <c r="H7237" s="391">
        <v>9.9999999999999992E-2</v>
      </c>
      <c r="J7237" s="391">
        <v>0</v>
      </c>
      <c r="K7237" s="63" t="s">
        <v>114</v>
      </c>
      <c r="L7237" s="63" t="s">
        <v>41</v>
      </c>
      <c r="M7237" s="63" t="s">
        <v>107</v>
      </c>
      <c r="N7237" s="63" t="s">
        <v>83</v>
      </c>
      <c r="O7237" s="63" t="s">
        <v>251</v>
      </c>
      <c r="P7237" s="63" t="s">
        <v>46</v>
      </c>
      <c r="Q7237" s="63" t="s">
        <v>115</v>
      </c>
    </row>
    <row r="7238" spans="1:17">
      <c r="A7238" s="63" t="s">
        <v>114</v>
      </c>
      <c r="B7238" s="63" t="s">
        <v>13</v>
      </c>
      <c r="D7238" s="390">
        <v>45292</v>
      </c>
      <c r="E7238" s="63">
        <v>1</v>
      </c>
      <c r="F7238" s="63">
        <v>2024</v>
      </c>
      <c r="G7238" s="391">
        <v>0</v>
      </c>
      <c r="H7238" s="391">
        <v>3.4872367136281217E-2</v>
      </c>
      <c r="I7238" s="391">
        <v>0</v>
      </c>
      <c r="J7238" s="391">
        <v>0</v>
      </c>
      <c r="K7238" s="63" t="s">
        <v>114</v>
      </c>
      <c r="L7238" s="63" t="s">
        <v>41</v>
      </c>
      <c r="M7238" s="63" t="s">
        <v>107</v>
      </c>
      <c r="N7238" s="63" t="s">
        <v>83</v>
      </c>
      <c r="O7238" s="63" t="s">
        <v>251</v>
      </c>
      <c r="P7238" s="63" t="s">
        <v>46</v>
      </c>
      <c r="Q7238" s="63" t="s">
        <v>115</v>
      </c>
    </row>
    <row r="7239" spans="1:17">
      <c r="A7239" s="63" t="s">
        <v>114</v>
      </c>
      <c r="B7239" s="63" t="s">
        <v>13</v>
      </c>
      <c r="D7239" s="390">
        <v>45323</v>
      </c>
      <c r="E7239" s="63">
        <v>2</v>
      </c>
      <c r="F7239" s="63">
        <v>2024</v>
      </c>
      <c r="G7239" s="391">
        <v>0</v>
      </c>
      <c r="H7239" s="391">
        <v>8.2577765378713919E-2</v>
      </c>
      <c r="I7239" s="391">
        <v>0</v>
      </c>
      <c r="J7239" s="391">
        <v>0</v>
      </c>
      <c r="K7239" s="63" t="s">
        <v>114</v>
      </c>
      <c r="L7239" s="63" t="s">
        <v>41</v>
      </c>
      <c r="M7239" s="63" t="s">
        <v>107</v>
      </c>
      <c r="N7239" s="63" t="s">
        <v>83</v>
      </c>
      <c r="O7239" s="63" t="s">
        <v>251</v>
      </c>
      <c r="P7239" s="63" t="s">
        <v>46</v>
      </c>
      <c r="Q7239" s="63" t="s">
        <v>115</v>
      </c>
    </row>
    <row r="7240" spans="1:17">
      <c r="A7240" s="63" t="s">
        <v>114</v>
      </c>
      <c r="B7240" s="63" t="s">
        <v>13</v>
      </c>
      <c r="D7240" s="390">
        <v>45352</v>
      </c>
      <c r="E7240" s="63">
        <v>3</v>
      </c>
      <c r="F7240" s="63">
        <v>2024</v>
      </c>
      <c r="G7240" s="391">
        <v>0</v>
      </c>
      <c r="H7240" s="391">
        <v>8.2577765378713919E-2</v>
      </c>
      <c r="I7240" s="391">
        <v>0</v>
      </c>
      <c r="J7240" s="391">
        <v>0</v>
      </c>
      <c r="K7240" s="63" t="s">
        <v>114</v>
      </c>
      <c r="L7240" s="63" t="s">
        <v>41</v>
      </c>
      <c r="M7240" s="63" t="s">
        <v>107</v>
      </c>
      <c r="N7240" s="63" t="s">
        <v>83</v>
      </c>
      <c r="O7240" s="63" t="s">
        <v>251</v>
      </c>
      <c r="P7240" s="63" t="s">
        <v>46</v>
      </c>
      <c r="Q7240" s="63" t="s">
        <v>115</v>
      </c>
    </row>
    <row r="7241" spans="1:17">
      <c r="A7241" s="63" t="s">
        <v>114</v>
      </c>
      <c r="B7241" s="63" t="s">
        <v>13</v>
      </c>
      <c r="D7241" s="390">
        <v>45383</v>
      </c>
      <c r="E7241" s="63">
        <v>4</v>
      </c>
      <c r="F7241" s="63">
        <v>2024</v>
      </c>
      <c r="G7241" s="391">
        <v>0</v>
      </c>
      <c r="H7241" s="391">
        <v>8.3333333333333329E-2</v>
      </c>
      <c r="I7241" s="391">
        <v>0</v>
      </c>
      <c r="J7241" s="391">
        <v>0</v>
      </c>
      <c r="K7241" s="63" t="s">
        <v>114</v>
      </c>
      <c r="L7241" s="63" t="s">
        <v>41</v>
      </c>
      <c r="M7241" s="63" t="s">
        <v>107</v>
      </c>
      <c r="N7241" s="63" t="s">
        <v>83</v>
      </c>
      <c r="O7241" s="63" t="s">
        <v>251</v>
      </c>
      <c r="P7241" s="63" t="s">
        <v>46</v>
      </c>
      <c r="Q7241" s="63" t="s">
        <v>115</v>
      </c>
    </row>
    <row r="7242" spans="1:17">
      <c r="A7242" s="63" t="s">
        <v>114</v>
      </c>
      <c r="B7242" s="63" t="s">
        <v>13</v>
      </c>
      <c r="D7242" s="390">
        <v>45413</v>
      </c>
      <c r="E7242" s="63">
        <v>5</v>
      </c>
      <c r="F7242" s="63">
        <v>2024</v>
      </c>
      <c r="G7242" s="391">
        <v>0</v>
      </c>
      <c r="H7242" s="391">
        <v>8.3333333333333329E-2</v>
      </c>
      <c r="I7242" s="391">
        <v>0</v>
      </c>
      <c r="J7242" s="391">
        <v>0</v>
      </c>
      <c r="K7242" s="63" t="s">
        <v>114</v>
      </c>
      <c r="L7242" s="63" t="s">
        <v>41</v>
      </c>
      <c r="M7242" s="63" t="s">
        <v>107</v>
      </c>
      <c r="N7242" s="63" t="s">
        <v>83</v>
      </c>
      <c r="O7242" s="63" t="s">
        <v>251</v>
      </c>
      <c r="P7242" s="63" t="s">
        <v>46</v>
      </c>
      <c r="Q7242" s="63" t="s">
        <v>115</v>
      </c>
    </row>
    <row r="7243" spans="1:17">
      <c r="A7243" s="63" t="s">
        <v>114</v>
      </c>
      <c r="B7243" s="63" t="s">
        <v>13</v>
      </c>
      <c r="D7243" s="390">
        <v>45444</v>
      </c>
      <c r="E7243" s="63">
        <v>6</v>
      </c>
      <c r="F7243" s="63">
        <v>2024</v>
      </c>
      <c r="G7243" s="391">
        <v>0</v>
      </c>
      <c r="H7243" s="391">
        <v>8.3333333333333329E-2</v>
      </c>
      <c r="I7243" s="391">
        <v>0</v>
      </c>
      <c r="J7243" s="391">
        <v>0</v>
      </c>
      <c r="K7243" s="63" t="s">
        <v>114</v>
      </c>
      <c r="L7243" s="63" t="s">
        <v>41</v>
      </c>
      <c r="M7243" s="63" t="s">
        <v>107</v>
      </c>
      <c r="N7243" s="63" t="s">
        <v>83</v>
      </c>
      <c r="O7243" s="63" t="s">
        <v>251</v>
      </c>
      <c r="P7243" s="63" t="s">
        <v>46</v>
      </c>
      <c r="Q7243" s="63" t="s">
        <v>115</v>
      </c>
    </row>
    <row r="7244" spans="1:17">
      <c r="A7244" s="63" t="s">
        <v>114</v>
      </c>
      <c r="B7244" s="63" t="s">
        <v>13</v>
      </c>
      <c r="D7244" s="390">
        <v>45474</v>
      </c>
      <c r="E7244" s="63">
        <v>7</v>
      </c>
      <c r="F7244" s="63">
        <v>2024</v>
      </c>
      <c r="G7244" s="391">
        <v>0</v>
      </c>
      <c r="H7244" s="391">
        <v>8.3333333333333329E-2</v>
      </c>
      <c r="I7244" s="391">
        <v>0</v>
      </c>
      <c r="J7244" s="391">
        <v>0</v>
      </c>
      <c r="K7244" s="63" t="s">
        <v>114</v>
      </c>
      <c r="L7244" s="63" t="s">
        <v>41</v>
      </c>
      <c r="M7244" s="63" t="s">
        <v>107</v>
      </c>
      <c r="N7244" s="63" t="s">
        <v>83</v>
      </c>
      <c r="O7244" s="63" t="s">
        <v>251</v>
      </c>
      <c r="P7244" s="63" t="s">
        <v>46</v>
      </c>
      <c r="Q7244" s="63" t="s">
        <v>115</v>
      </c>
    </row>
    <row r="7245" spans="1:17">
      <c r="A7245" s="63" t="s">
        <v>114</v>
      </c>
      <c r="B7245" s="63" t="s">
        <v>13</v>
      </c>
      <c r="D7245" s="390">
        <v>45505</v>
      </c>
      <c r="E7245" s="63">
        <v>8</v>
      </c>
      <c r="F7245" s="63">
        <v>2024</v>
      </c>
      <c r="G7245" s="391">
        <v>0</v>
      </c>
      <c r="H7245" s="391">
        <v>8.3333333333333329E-2</v>
      </c>
      <c r="I7245" s="391">
        <v>0</v>
      </c>
      <c r="J7245" s="391">
        <v>0</v>
      </c>
      <c r="K7245" s="63" t="s">
        <v>114</v>
      </c>
      <c r="L7245" s="63" t="s">
        <v>41</v>
      </c>
      <c r="M7245" s="63" t="s">
        <v>107</v>
      </c>
      <c r="N7245" s="63" t="s">
        <v>83</v>
      </c>
      <c r="O7245" s="63" t="s">
        <v>251</v>
      </c>
      <c r="P7245" s="63" t="s">
        <v>46</v>
      </c>
      <c r="Q7245" s="63" t="s">
        <v>115</v>
      </c>
    </row>
    <row r="7246" spans="1:17">
      <c r="A7246" s="63" t="s">
        <v>114</v>
      </c>
      <c r="B7246" s="63" t="s">
        <v>13</v>
      </c>
      <c r="D7246" s="390">
        <v>45536</v>
      </c>
      <c r="E7246" s="63">
        <v>9</v>
      </c>
      <c r="F7246" s="63">
        <v>2024</v>
      </c>
      <c r="G7246" s="391">
        <v>0</v>
      </c>
      <c r="H7246" s="391">
        <v>8.3333333333333329E-2</v>
      </c>
      <c r="J7246" s="391">
        <v>0</v>
      </c>
      <c r="K7246" s="63" t="s">
        <v>114</v>
      </c>
      <c r="L7246" s="63" t="s">
        <v>41</v>
      </c>
      <c r="M7246" s="63" t="s">
        <v>107</v>
      </c>
      <c r="N7246" s="63" t="s">
        <v>83</v>
      </c>
      <c r="O7246" s="63" t="s">
        <v>251</v>
      </c>
      <c r="P7246" s="63" t="s">
        <v>46</v>
      </c>
      <c r="Q7246" s="63" t="s">
        <v>115</v>
      </c>
    </row>
    <row r="7247" spans="1:17">
      <c r="A7247" s="63" t="s">
        <v>114</v>
      </c>
      <c r="B7247" s="63" t="s">
        <v>13</v>
      </c>
      <c r="D7247" s="390">
        <v>45566</v>
      </c>
      <c r="E7247" s="63">
        <v>10</v>
      </c>
      <c r="F7247" s="63">
        <v>2024</v>
      </c>
      <c r="G7247" s="391">
        <v>0</v>
      </c>
      <c r="H7247" s="391">
        <v>9.9999999999999992E-2</v>
      </c>
      <c r="J7247" s="391">
        <v>0</v>
      </c>
      <c r="K7247" s="63" t="s">
        <v>114</v>
      </c>
      <c r="L7247" s="63" t="s">
        <v>41</v>
      </c>
      <c r="M7247" s="63" t="s">
        <v>107</v>
      </c>
      <c r="N7247" s="63" t="s">
        <v>83</v>
      </c>
      <c r="O7247" s="63" t="s">
        <v>251</v>
      </c>
      <c r="P7247" s="63" t="s">
        <v>46</v>
      </c>
      <c r="Q7247" s="63" t="s">
        <v>115</v>
      </c>
    </row>
    <row r="7248" spans="1:17">
      <c r="A7248" s="63" t="s">
        <v>114</v>
      </c>
      <c r="B7248" s="63" t="s">
        <v>13</v>
      </c>
      <c r="D7248" s="390">
        <v>45597</v>
      </c>
      <c r="E7248" s="63">
        <v>11</v>
      </c>
      <c r="F7248" s="63">
        <v>2024</v>
      </c>
      <c r="G7248" s="391">
        <v>0</v>
      </c>
      <c r="H7248" s="391">
        <v>9.9999999999999992E-2</v>
      </c>
      <c r="J7248" s="391">
        <v>0</v>
      </c>
      <c r="K7248" s="63" t="s">
        <v>114</v>
      </c>
      <c r="L7248" s="63" t="s">
        <v>41</v>
      </c>
      <c r="M7248" s="63" t="s">
        <v>107</v>
      </c>
      <c r="N7248" s="63" t="s">
        <v>83</v>
      </c>
      <c r="O7248" s="63" t="s">
        <v>251</v>
      </c>
      <c r="P7248" s="63" t="s">
        <v>46</v>
      </c>
      <c r="Q7248" s="63" t="s">
        <v>115</v>
      </c>
    </row>
    <row r="7249" spans="1:17">
      <c r="A7249" s="63" t="s">
        <v>114</v>
      </c>
      <c r="B7249" s="63" t="s">
        <v>13</v>
      </c>
      <c r="D7249" s="390">
        <v>45627</v>
      </c>
      <c r="E7249" s="63">
        <v>12</v>
      </c>
      <c r="F7249" s="63">
        <v>2024</v>
      </c>
      <c r="G7249" s="391">
        <v>0</v>
      </c>
      <c r="H7249" s="391">
        <v>9.9999999999999992E-2</v>
      </c>
      <c r="J7249" s="391">
        <v>0</v>
      </c>
      <c r="K7249" s="63" t="s">
        <v>114</v>
      </c>
      <c r="L7249" s="63" t="s">
        <v>41</v>
      </c>
      <c r="M7249" s="63" t="s">
        <v>107</v>
      </c>
      <c r="N7249" s="63" t="s">
        <v>83</v>
      </c>
      <c r="O7249" s="63" t="s">
        <v>251</v>
      </c>
      <c r="P7249" s="63" t="s">
        <v>46</v>
      </c>
      <c r="Q7249" s="63" t="s">
        <v>115</v>
      </c>
    </row>
    <row r="7250" spans="1:17">
      <c r="A7250" s="63" t="s">
        <v>114</v>
      </c>
      <c r="B7250" s="63" t="s">
        <v>14</v>
      </c>
      <c r="D7250" s="390">
        <v>45292</v>
      </c>
      <c r="E7250" s="63">
        <v>1</v>
      </c>
      <c r="F7250" s="63">
        <v>2024</v>
      </c>
      <c r="G7250" s="391">
        <v>0</v>
      </c>
      <c r="H7250" s="391">
        <v>3.4872367136281217E-2</v>
      </c>
      <c r="I7250" s="391">
        <v>0</v>
      </c>
      <c r="J7250" s="391">
        <v>0</v>
      </c>
      <c r="K7250" s="63" t="s">
        <v>114</v>
      </c>
      <c r="L7250" s="63" t="s">
        <v>41</v>
      </c>
      <c r="M7250" s="63" t="s">
        <v>107</v>
      </c>
      <c r="N7250" s="63" t="s">
        <v>83</v>
      </c>
      <c r="O7250" s="63" t="s">
        <v>251</v>
      </c>
      <c r="P7250" s="63" t="s">
        <v>46</v>
      </c>
      <c r="Q7250" s="63" t="s">
        <v>115</v>
      </c>
    </row>
    <row r="7251" spans="1:17">
      <c r="A7251" s="63" t="s">
        <v>114</v>
      </c>
      <c r="B7251" s="63" t="s">
        <v>14</v>
      </c>
      <c r="D7251" s="390">
        <v>45323</v>
      </c>
      <c r="E7251" s="63">
        <v>2</v>
      </c>
      <c r="F7251" s="63">
        <v>2024</v>
      </c>
      <c r="G7251" s="391">
        <v>0</v>
      </c>
      <c r="H7251" s="391">
        <v>8.2577765378713919E-2</v>
      </c>
      <c r="I7251" s="391">
        <v>0</v>
      </c>
      <c r="J7251" s="391">
        <v>0</v>
      </c>
      <c r="K7251" s="63" t="s">
        <v>114</v>
      </c>
      <c r="L7251" s="63" t="s">
        <v>41</v>
      </c>
      <c r="M7251" s="63" t="s">
        <v>107</v>
      </c>
      <c r="N7251" s="63" t="s">
        <v>83</v>
      </c>
      <c r="O7251" s="63" t="s">
        <v>251</v>
      </c>
      <c r="P7251" s="63" t="s">
        <v>46</v>
      </c>
      <c r="Q7251" s="63" t="s">
        <v>115</v>
      </c>
    </row>
    <row r="7252" spans="1:17">
      <c r="A7252" s="63" t="s">
        <v>114</v>
      </c>
      <c r="B7252" s="63" t="s">
        <v>14</v>
      </c>
      <c r="D7252" s="390">
        <v>45352</v>
      </c>
      <c r="E7252" s="63">
        <v>3</v>
      </c>
      <c r="F7252" s="63">
        <v>2024</v>
      </c>
      <c r="G7252" s="391">
        <v>0</v>
      </c>
      <c r="H7252" s="391">
        <v>8.2577765378713919E-2</v>
      </c>
      <c r="I7252" s="391">
        <v>0</v>
      </c>
      <c r="J7252" s="391">
        <v>0</v>
      </c>
      <c r="K7252" s="63" t="s">
        <v>114</v>
      </c>
      <c r="L7252" s="63" t="s">
        <v>41</v>
      </c>
      <c r="M7252" s="63" t="s">
        <v>107</v>
      </c>
      <c r="N7252" s="63" t="s">
        <v>83</v>
      </c>
      <c r="O7252" s="63" t="s">
        <v>251</v>
      </c>
      <c r="P7252" s="63" t="s">
        <v>46</v>
      </c>
      <c r="Q7252" s="63" t="s">
        <v>115</v>
      </c>
    </row>
    <row r="7253" spans="1:17">
      <c r="A7253" s="63" t="s">
        <v>114</v>
      </c>
      <c r="B7253" s="63" t="s">
        <v>14</v>
      </c>
      <c r="D7253" s="390">
        <v>45383</v>
      </c>
      <c r="E7253" s="63">
        <v>4</v>
      </c>
      <c r="F7253" s="63">
        <v>2024</v>
      </c>
      <c r="G7253" s="391">
        <v>0</v>
      </c>
      <c r="H7253" s="391">
        <v>8.3333333333333329E-2</v>
      </c>
      <c r="I7253" s="391">
        <v>0</v>
      </c>
      <c r="J7253" s="391">
        <v>0</v>
      </c>
      <c r="K7253" s="63" t="s">
        <v>114</v>
      </c>
      <c r="L7253" s="63" t="s">
        <v>41</v>
      </c>
      <c r="M7253" s="63" t="s">
        <v>107</v>
      </c>
      <c r="N7253" s="63" t="s">
        <v>83</v>
      </c>
      <c r="O7253" s="63" t="s">
        <v>251</v>
      </c>
      <c r="P7253" s="63" t="s">
        <v>46</v>
      </c>
      <c r="Q7253" s="63" t="s">
        <v>115</v>
      </c>
    </row>
    <row r="7254" spans="1:17">
      <c r="A7254" s="63" t="s">
        <v>114</v>
      </c>
      <c r="B7254" s="63" t="s">
        <v>14</v>
      </c>
      <c r="D7254" s="390">
        <v>45413</v>
      </c>
      <c r="E7254" s="63">
        <v>5</v>
      </c>
      <c r="F7254" s="63">
        <v>2024</v>
      </c>
      <c r="G7254" s="391">
        <v>0</v>
      </c>
      <c r="H7254" s="391">
        <v>8.3333333333333329E-2</v>
      </c>
      <c r="I7254" s="391">
        <v>0</v>
      </c>
      <c r="J7254" s="391">
        <v>0</v>
      </c>
      <c r="K7254" s="63" t="s">
        <v>114</v>
      </c>
      <c r="L7254" s="63" t="s">
        <v>41</v>
      </c>
      <c r="M7254" s="63" t="s">
        <v>107</v>
      </c>
      <c r="N7254" s="63" t="s">
        <v>83</v>
      </c>
      <c r="O7254" s="63" t="s">
        <v>251</v>
      </c>
      <c r="P7254" s="63" t="s">
        <v>46</v>
      </c>
      <c r="Q7254" s="63" t="s">
        <v>115</v>
      </c>
    </row>
    <row r="7255" spans="1:17">
      <c r="A7255" s="63" t="s">
        <v>114</v>
      </c>
      <c r="B7255" s="63" t="s">
        <v>14</v>
      </c>
      <c r="D7255" s="390">
        <v>45444</v>
      </c>
      <c r="E7255" s="63">
        <v>6</v>
      </c>
      <c r="F7255" s="63">
        <v>2024</v>
      </c>
      <c r="G7255" s="391">
        <v>0</v>
      </c>
      <c r="H7255" s="391">
        <v>8.3333333333333329E-2</v>
      </c>
      <c r="I7255" s="391">
        <v>0</v>
      </c>
      <c r="J7255" s="391">
        <v>0</v>
      </c>
      <c r="K7255" s="63" t="s">
        <v>114</v>
      </c>
      <c r="L7255" s="63" t="s">
        <v>41</v>
      </c>
      <c r="M7255" s="63" t="s">
        <v>107</v>
      </c>
      <c r="N7255" s="63" t="s">
        <v>83</v>
      </c>
      <c r="O7255" s="63" t="s">
        <v>251</v>
      </c>
      <c r="P7255" s="63" t="s">
        <v>46</v>
      </c>
      <c r="Q7255" s="63" t="s">
        <v>115</v>
      </c>
    </row>
    <row r="7256" spans="1:17">
      <c r="A7256" s="63" t="s">
        <v>114</v>
      </c>
      <c r="B7256" s="63" t="s">
        <v>14</v>
      </c>
      <c r="D7256" s="390">
        <v>45474</v>
      </c>
      <c r="E7256" s="63">
        <v>7</v>
      </c>
      <c r="F7256" s="63">
        <v>2024</v>
      </c>
      <c r="G7256" s="391">
        <v>0</v>
      </c>
      <c r="H7256" s="391">
        <v>8.3333333333333329E-2</v>
      </c>
      <c r="I7256" s="391">
        <v>0</v>
      </c>
      <c r="J7256" s="391">
        <v>0</v>
      </c>
      <c r="K7256" s="63" t="s">
        <v>114</v>
      </c>
      <c r="L7256" s="63" t="s">
        <v>41</v>
      </c>
      <c r="M7256" s="63" t="s">
        <v>107</v>
      </c>
      <c r="N7256" s="63" t="s">
        <v>83</v>
      </c>
      <c r="O7256" s="63" t="s">
        <v>251</v>
      </c>
      <c r="P7256" s="63" t="s">
        <v>46</v>
      </c>
      <c r="Q7256" s="63" t="s">
        <v>115</v>
      </c>
    </row>
    <row r="7257" spans="1:17">
      <c r="A7257" s="63" t="s">
        <v>114</v>
      </c>
      <c r="B7257" s="63" t="s">
        <v>14</v>
      </c>
      <c r="D7257" s="390">
        <v>45505</v>
      </c>
      <c r="E7257" s="63">
        <v>8</v>
      </c>
      <c r="F7257" s="63">
        <v>2024</v>
      </c>
      <c r="G7257" s="391">
        <v>0</v>
      </c>
      <c r="H7257" s="391">
        <v>8.3333333333333329E-2</v>
      </c>
      <c r="I7257" s="391">
        <v>0</v>
      </c>
      <c r="J7257" s="391">
        <v>0</v>
      </c>
      <c r="K7257" s="63" t="s">
        <v>114</v>
      </c>
      <c r="L7257" s="63" t="s">
        <v>41</v>
      </c>
      <c r="M7257" s="63" t="s">
        <v>107</v>
      </c>
      <c r="N7257" s="63" t="s">
        <v>83</v>
      </c>
      <c r="O7257" s="63" t="s">
        <v>251</v>
      </c>
      <c r="P7257" s="63" t="s">
        <v>46</v>
      </c>
      <c r="Q7257" s="63" t="s">
        <v>115</v>
      </c>
    </row>
    <row r="7258" spans="1:17">
      <c r="A7258" s="63" t="s">
        <v>114</v>
      </c>
      <c r="B7258" s="63" t="s">
        <v>14</v>
      </c>
      <c r="D7258" s="390">
        <v>45536</v>
      </c>
      <c r="E7258" s="63">
        <v>9</v>
      </c>
      <c r="F7258" s="63">
        <v>2024</v>
      </c>
      <c r="G7258" s="391">
        <v>0</v>
      </c>
      <c r="H7258" s="391">
        <v>8.3333333333333329E-2</v>
      </c>
      <c r="J7258" s="391">
        <v>0</v>
      </c>
      <c r="K7258" s="63" t="s">
        <v>114</v>
      </c>
      <c r="L7258" s="63" t="s">
        <v>41</v>
      </c>
      <c r="M7258" s="63" t="s">
        <v>107</v>
      </c>
      <c r="N7258" s="63" t="s">
        <v>83</v>
      </c>
      <c r="O7258" s="63" t="s">
        <v>251</v>
      </c>
      <c r="P7258" s="63" t="s">
        <v>46</v>
      </c>
      <c r="Q7258" s="63" t="s">
        <v>115</v>
      </c>
    </row>
    <row r="7259" spans="1:17">
      <c r="A7259" s="63" t="s">
        <v>114</v>
      </c>
      <c r="B7259" s="63" t="s">
        <v>14</v>
      </c>
      <c r="D7259" s="390">
        <v>45566</v>
      </c>
      <c r="E7259" s="63">
        <v>10</v>
      </c>
      <c r="F7259" s="63">
        <v>2024</v>
      </c>
      <c r="G7259" s="391">
        <v>0</v>
      </c>
      <c r="H7259" s="391">
        <v>9.9999999999999992E-2</v>
      </c>
      <c r="J7259" s="391">
        <v>0</v>
      </c>
      <c r="K7259" s="63" t="s">
        <v>114</v>
      </c>
      <c r="L7259" s="63" t="s">
        <v>41</v>
      </c>
      <c r="M7259" s="63" t="s">
        <v>107</v>
      </c>
      <c r="N7259" s="63" t="s">
        <v>83</v>
      </c>
      <c r="O7259" s="63" t="s">
        <v>251</v>
      </c>
      <c r="P7259" s="63" t="s">
        <v>46</v>
      </c>
      <c r="Q7259" s="63" t="s">
        <v>115</v>
      </c>
    </row>
    <row r="7260" spans="1:17">
      <c r="A7260" s="63" t="s">
        <v>114</v>
      </c>
      <c r="B7260" s="63" t="s">
        <v>14</v>
      </c>
      <c r="D7260" s="390">
        <v>45597</v>
      </c>
      <c r="E7260" s="63">
        <v>11</v>
      </c>
      <c r="F7260" s="63">
        <v>2024</v>
      </c>
      <c r="G7260" s="391">
        <v>0</v>
      </c>
      <c r="H7260" s="391">
        <v>9.9999999999999992E-2</v>
      </c>
      <c r="J7260" s="391">
        <v>0</v>
      </c>
      <c r="K7260" s="63" t="s">
        <v>114</v>
      </c>
      <c r="L7260" s="63" t="s">
        <v>41</v>
      </c>
      <c r="M7260" s="63" t="s">
        <v>107</v>
      </c>
      <c r="N7260" s="63" t="s">
        <v>83</v>
      </c>
      <c r="O7260" s="63" t="s">
        <v>251</v>
      </c>
      <c r="P7260" s="63" t="s">
        <v>46</v>
      </c>
      <c r="Q7260" s="63" t="s">
        <v>115</v>
      </c>
    </row>
    <row r="7261" spans="1:17">
      <c r="A7261" s="63" t="s">
        <v>114</v>
      </c>
      <c r="B7261" s="63" t="s">
        <v>14</v>
      </c>
      <c r="D7261" s="390">
        <v>45627</v>
      </c>
      <c r="E7261" s="63">
        <v>12</v>
      </c>
      <c r="F7261" s="63">
        <v>2024</v>
      </c>
      <c r="G7261" s="391">
        <v>0</v>
      </c>
      <c r="H7261" s="391">
        <v>9.9999999999999992E-2</v>
      </c>
      <c r="J7261" s="391">
        <v>0</v>
      </c>
      <c r="K7261" s="63" t="s">
        <v>114</v>
      </c>
      <c r="L7261" s="63" t="s">
        <v>41</v>
      </c>
      <c r="M7261" s="63" t="s">
        <v>107</v>
      </c>
      <c r="N7261" s="63" t="s">
        <v>83</v>
      </c>
      <c r="O7261" s="63" t="s">
        <v>251</v>
      </c>
      <c r="P7261" s="63" t="s">
        <v>46</v>
      </c>
      <c r="Q7261" s="63" t="s">
        <v>115</v>
      </c>
    </row>
    <row r="7262" spans="1:17">
      <c r="A7262" s="63" t="s">
        <v>355</v>
      </c>
      <c r="B7262" s="63" t="s">
        <v>7</v>
      </c>
      <c r="D7262" s="390">
        <v>45292</v>
      </c>
      <c r="E7262" s="63">
        <v>1</v>
      </c>
      <c r="F7262" s="63">
        <v>2024</v>
      </c>
      <c r="G7262" s="391">
        <v>64.598889999999997</v>
      </c>
      <c r="H7262" s="391">
        <v>3.4872367136281217E-2</v>
      </c>
      <c r="I7262" s="391">
        <v>2.2527162086762451</v>
      </c>
      <c r="J7262" s="391">
        <v>1.42</v>
      </c>
      <c r="K7262" s="63" t="s">
        <v>355</v>
      </c>
      <c r="L7262" s="63" t="s">
        <v>86</v>
      </c>
      <c r="M7262" s="63" t="s">
        <v>107</v>
      </c>
      <c r="N7262" s="63" t="s">
        <v>310</v>
      </c>
      <c r="O7262" s="63" t="s">
        <v>117</v>
      </c>
      <c r="P7262" s="63" t="s">
        <v>90</v>
      </c>
      <c r="Q7262" s="63" t="s">
        <v>221</v>
      </c>
    </row>
    <row r="7263" spans="1:17">
      <c r="A7263" s="63" t="s">
        <v>355</v>
      </c>
      <c r="B7263" s="63" t="s">
        <v>7</v>
      </c>
      <c r="D7263" s="390">
        <v>45323</v>
      </c>
      <c r="E7263" s="63">
        <v>2</v>
      </c>
      <c r="F7263" s="63">
        <v>2024</v>
      </c>
      <c r="G7263" s="391">
        <v>64.598889999999997</v>
      </c>
      <c r="H7263" s="391">
        <v>8.2577765378713919E-2</v>
      </c>
      <c r="I7263" s="391">
        <v>5.3344319821453485</v>
      </c>
      <c r="J7263" s="391">
        <v>1.37</v>
      </c>
      <c r="K7263" s="63" t="s">
        <v>355</v>
      </c>
      <c r="L7263" s="63" t="s">
        <v>86</v>
      </c>
      <c r="M7263" s="63" t="s">
        <v>107</v>
      </c>
      <c r="N7263" s="63" t="s">
        <v>310</v>
      </c>
      <c r="O7263" s="63" t="s">
        <v>117</v>
      </c>
      <c r="P7263" s="63" t="s">
        <v>90</v>
      </c>
      <c r="Q7263" s="63" t="s">
        <v>221</v>
      </c>
    </row>
    <row r="7264" spans="1:17">
      <c r="A7264" s="63" t="s">
        <v>355</v>
      </c>
      <c r="B7264" s="63" t="s">
        <v>7</v>
      </c>
      <c r="D7264" s="390">
        <v>45352</v>
      </c>
      <c r="E7264" s="63">
        <v>3</v>
      </c>
      <c r="F7264" s="63">
        <v>2024</v>
      </c>
      <c r="G7264" s="391">
        <v>64.598889999999997</v>
      </c>
      <c r="H7264" s="391">
        <v>8.2577765378713919E-2</v>
      </c>
      <c r="I7264" s="391">
        <v>5.3344319821453485</v>
      </c>
      <c r="J7264" s="391">
        <v>1.01</v>
      </c>
      <c r="K7264" s="63" t="s">
        <v>355</v>
      </c>
      <c r="L7264" s="63" t="s">
        <v>86</v>
      </c>
      <c r="M7264" s="63" t="s">
        <v>107</v>
      </c>
      <c r="N7264" s="63" t="s">
        <v>310</v>
      </c>
      <c r="O7264" s="63" t="s">
        <v>117</v>
      </c>
      <c r="P7264" s="63" t="s">
        <v>90</v>
      </c>
      <c r="Q7264" s="63" t="s">
        <v>221</v>
      </c>
    </row>
    <row r="7265" spans="1:17">
      <c r="A7265" s="63" t="s">
        <v>355</v>
      </c>
      <c r="B7265" s="63" t="s">
        <v>7</v>
      </c>
      <c r="D7265" s="390">
        <v>45383</v>
      </c>
      <c r="E7265" s="63">
        <v>4</v>
      </c>
      <c r="F7265" s="63">
        <v>2024</v>
      </c>
      <c r="G7265" s="391">
        <v>64.598889999999997</v>
      </c>
      <c r="H7265" s="391">
        <v>8.3333333333333329E-2</v>
      </c>
      <c r="I7265" s="391">
        <v>5.3832408333333328</v>
      </c>
      <c r="J7265" s="391">
        <v>0</v>
      </c>
      <c r="K7265" s="63" t="s">
        <v>355</v>
      </c>
      <c r="L7265" s="63" t="s">
        <v>86</v>
      </c>
      <c r="M7265" s="63" t="s">
        <v>107</v>
      </c>
      <c r="N7265" s="63" t="s">
        <v>310</v>
      </c>
      <c r="O7265" s="63" t="s">
        <v>117</v>
      </c>
      <c r="P7265" s="63" t="s">
        <v>90</v>
      </c>
      <c r="Q7265" s="63" t="s">
        <v>221</v>
      </c>
    </row>
    <row r="7266" spans="1:17">
      <c r="A7266" s="63" t="s">
        <v>355</v>
      </c>
      <c r="B7266" s="63" t="s">
        <v>7</v>
      </c>
      <c r="D7266" s="390">
        <v>45413</v>
      </c>
      <c r="E7266" s="63">
        <v>5</v>
      </c>
      <c r="F7266" s="63">
        <v>2024</v>
      </c>
      <c r="G7266" s="391">
        <v>64.598889999999997</v>
      </c>
      <c r="H7266" s="391">
        <v>8.3333333333333329E-2</v>
      </c>
      <c r="I7266" s="391">
        <v>5.3832408333333328</v>
      </c>
      <c r="J7266" s="391">
        <v>0</v>
      </c>
      <c r="K7266" s="63" t="s">
        <v>355</v>
      </c>
      <c r="L7266" s="63" t="s">
        <v>86</v>
      </c>
      <c r="M7266" s="63" t="s">
        <v>107</v>
      </c>
      <c r="N7266" s="63" t="s">
        <v>310</v>
      </c>
      <c r="O7266" s="63" t="s">
        <v>117</v>
      </c>
      <c r="P7266" s="63" t="s">
        <v>90</v>
      </c>
      <c r="Q7266" s="63" t="s">
        <v>221</v>
      </c>
    </row>
    <row r="7267" spans="1:17">
      <c r="A7267" s="63" t="s">
        <v>355</v>
      </c>
      <c r="B7267" s="63" t="s">
        <v>7</v>
      </c>
      <c r="D7267" s="390">
        <v>45444</v>
      </c>
      <c r="E7267" s="63">
        <v>6</v>
      </c>
      <c r="F7267" s="63">
        <v>2024</v>
      </c>
      <c r="G7267" s="391">
        <v>64.598889999999997</v>
      </c>
      <c r="H7267" s="391">
        <v>8.3333333333333329E-2</v>
      </c>
      <c r="I7267" s="391">
        <v>5.3832408333333328</v>
      </c>
      <c r="J7267" s="391">
        <v>0</v>
      </c>
      <c r="K7267" s="63" t="s">
        <v>355</v>
      </c>
      <c r="L7267" s="63" t="s">
        <v>86</v>
      </c>
      <c r="M7267" s="63" t="s">
        <v>107</v>
      </c>
      <c r="N7267" s="63" t="s">
        <v>310</v>
      </c>
      <c r="O7267" s="63" t="s">
        <v>117</v>
      </c>
      <c r="P7267" s="63" t="s">
        <v>90</v>
      </c>
      <c r="Q7267" s="63" t="s">
        <v>221</v>
      </c>
    </row>
    <row r="7268" spans="1:17">
      <c r="A7268" s="63" t="s">
        <v>355</v>
      </c>
      <c r="B7268" s="63" t="s">
        <v>7</v>
      </c>
      <c r="D7268" s="390">
        <v>45474</v>
      </c>
      <c r="E7268" s="63">
        <v>7</v>
      </c>
      <c r="F7268" s="63">
        <v>2024</v>
      </c>
      <c r="G7268" s="391">
        <v>64.598889999999997</v>
      </c>
      <c r="H7268" s="391">
        <v>8.3333333333333329E-2</v>
      </c>
      <c r="I7268" s="391">
        <v>5.3832408333333328</v>
      </c>
      <c r="J7268" s="391">
        <v>31.918003081691445</v>
      </c>
      <c r="K7268" s="63" t="s">
        <v>355</v>
      </c>
      <c r="L7268" s="63" t="s">
        <v>86</v>
      </c>
      <c r="M7268" s="63" t="s">
        <v>107</v>
      </c>
      <c r="N7268" s="63" t="s">
        <v>310</v>
      </c>
      <c r="O7268" s="63" t="s">
        <v>117</v>
      </c>
      <c r="P7268" s="63" t="s">
        <v>90</v>
      </c>
      <c r="Q7268" s="63" t="s">
        <v>221</v>
      </c>
    </row>
    <row r="7269" spans="1:17">
      <c r="A7269" s="63" t="s">
        <v>355</v>
      </c>
      <c r="B7269" s="63" t="s">
        <v>7</v>
      </c>
      <c r="D7269" s="390">
        <v>45505</v>
      </c>
      <c r="E7269" s="63">
        <v>8</v>
      </c>
      <c r="F7269" s="63">
        <v>2024</v>
      </c>
      <c r="G7269" s="391">
        <v>64.598889999999997</v>
      </c>
      <c r="H7269" s="391">
        <v>8.3333333333333329E-2</v>
      </c>
      <c r="I7269" s="391">
        <v>5.3832408333333328</v>
      </c>
      <c r="J7269" s="391">
        <v>0</v>
      </c>
      <c r="K7269" s="63" t="s">
        <v>355</v>
      </c>
      <c r="L7269" s="63" t="s">
        <v>86</v>
      </c>
      <c r="M7269" s="63" t="s">
        <v>107</v>
      </c>
      <c r="N7269" s="63" t="s">
        <v>310</v>
      </c>
      <c r="O7269" s="63" t="s">
        <v>117</v>
      </c>
      <c r="P7269" s="63" t="s">
        <v>90</v>
      </c>
      <c r="Q7269" s="63" t="s">
        <v>221</v>
      </c>
    </row>
    <row r="7270" spans="1:17">
      <c r="A7270" s="63" t="s">
        <v>355</v>
      </c>
      <c r="B7270" s="63" t="s">
        <v>7</v>
      </c>
      <c r="D7270" s="390">
        <v>45536</v>
      </c>
      <c r="E7270" s="63">
        <v>9</v>
      </c>
      <c r="F7270" s="63">
        <v>2024</v>
      </c>
      <c r="G7270" s="391">
        <v>64.598889999999997</v>
      </c>
      <c r="H7270" s="391">
        <v>8.3333333333333329E-2</v>
      </c>
      <c r="J7270" s="391">
        <v>3.08</v>
      </c>
      <c r="K7270" s="63" t="s">
        <v>355</v>
      </c>
      <c r="L7270" s="63" t="s">
        <v>86</v>
      </c>
      <c r="M7270" s="63" t="s">
        <v>107</v>
      </c>
      <c r="N7270" s="63" t="s">
        <v>310</v>
      </c>
      <c r="O7270" s="63" t="s">
        <v>117</v>
      </c>
      <c r="P7270" s="63" t="s">
        <v>90</v>
      </c>
      <c r="Q7270" s="63" t="s">
        <v>221</v>
      </c>
    </row>
    <row r="7271" spans="1:17">
      <c r="A7271" s="63" t="s">
        <v>355</v>
      </c>
      <c r="B7271" s="63" t="s">
        <v>7</v>
      </c>
      <c r="D7271" s="390">
        <v>45566</v>
      </c>
      <c r="E7271" s="63">
        <v>10</v>
      </c>
      <c r="F7271" s="63">
        <v>2024</v>
      </c>
      <c r="G7271" s="391">
        <v>64.598889999999997</v>
      </c>
      <c r="H7271" s="391">
        <v>9.9999999999999992E-2</v>
      </c>
      <c r="J7271" s="391">
        <v>1.24</v>
      </c>
      <c r="K7271" s="63" t="s">
        <v>355</v>
      </c>
      <c r="L7271" s="63" t="s">
        <v>86</v>
      </c>
      <c r="M7271" s="63" t="s">
        <v>107</v>
      </c>
      <c r="N7271" s="63" t="s">
        <v>310</v>
      </c>
      <c r="O7271" s="63" t="s">
        <v>117</v>
      </c>
      <c r="P7271" s="63" t="s">
        <v>90</v>
      </c>
      <c r="Q7271" s="63" t="s">
        <v>221</v>
      </c>
    </row>
    <row r="7272" spans="1:17">
      <c r="A7272" s="63" t="s">
        <v>355</v>
      </c>
      <c r="B7272" s="63" t="s">
        <v>7</v>
      </c>
      <c r="D7272" s="390">
        <v>45597</v>
      </c>
      <c r="E7272" s="63">
        <v>11</v>
      </c>
      <c r="F7272" s="63">
        <v>2024</v>
      </c>
      <c r="G7272" s="391">
        <v>64.598889999999997</v>
      </c>
      <c r="H7272" s="391">
        <v>9.9999999999999992E-2</v>
      </c>
      <c r="J7272" s="391">
        <v>0</v>
      </c>
      <c r="K7272" s="63" t="s">
        <v>355</v>
      </c>
      <c r="L7272" s="63" t="s">
        <v>86</v>
      </c>
      <c r="M7272" s="63" t="s">
        <v>107</v>
      </c>
      <c r="N7272" s="63" t="s">
        <v>310</v>
      </c>
      <c r="O7272" s="63" t="s">
        <v>117</v>
      </c>
      <c r="P7272" s="63" t="s">
        <v>90</v>
      </c>
      <c r="Q7272" s="63" t="s">
        <v>221</v>
      </c>
    </row>
    <row r="7273" spans="1:17">
      <c r="A7273" s="63" t="s">
        <v>355</v>
      </c>
      <c r="B7273" s="63" t="s">
        <v>7</v>
      </c>
      <c r="D7273" s="390">
        <v>45627</v>
      </c>
      <c r="E7273" s="63">
        <v>12</v>
      </c>
      <c r="F7273" s="63">
        <v>2024</v>
      </c>
      <c r="G7273" s="391">
        <v>64.598889999999997</v>
      </c>
      <c r="H7273" s="391">
        <v>9.9999999999999992E-2</v>
      </c>
      <c r="J7273" s="391">
        <v>0</v>
      </c>
      <c r="K7273" s="63" t="s">
        <v>355</v>
      </c>
      <c r="L7273" s="63" t="s">
        <v>86</v>
      </c>
      <c r="M7273" s="63" t="s">
        <v>107</v>
      </c>
      <c r="N7273" s="63" t="s">
        <v>310</v>
      </c>
      <c r="O7273" s="63" t="s">
        <v>117</v>
      </c>
      <c r="P7273" s="63" t="s">
        <v>90</v>
      </c>
      <c r="Q7273" s="63" t="s">
        <v>221</v>
      </c>
    </row>
    <row r="7274" spans="1:17">
      <c r="A7274" s="63" t="s">
        <v>355</v>
      </c>
      <c r="B7274" s="63" t="s">
        <v>130</v>
      </c>
      <c r="D7274" s="390">
        <v>45292</v>
      </c>
      <c r="E7274" s="63">
        <v>1</v>
      </c>
      <c r="F7274" s="63">
        <v>2024</v>
      </c>
      <c r="G7274" s="391">
        <v>76.16970000000002</v>
      </c>
      <c r="H7274" s="391">
        <v>3.4872367136281217E-2</v>
      </c>
      <c r="I7274" s="391">
        <v>2.6562177430604001</v>
      </c>
      <c r="J7274" s="391">
        <v>0.59</v>
      </c>
      <c r="K7274" s="63" t="s">
        <v>355</v>
      </c>
      <c r="L7274" s="63" t="s">
        <v>86</v>
      </c>
      <c r="M7274" s="63" t="s">
        <v>107</v>
      </c>
      <c r="N7274" s="63" t="s">
        <v>310</v>
      </c>
      <c r="O7274" s="63" t="s">
        <v>117</v>
      </c>
      <c r="P7274" s="63" t="s">
        <v>90</v>
      </c>
      <c r="Q7274" s="63" t="s">
        <v>221</v>
      </c>
    </row>
    <row r="7275" spans="1:17">
      <c r="A7275" s="63" t="s">
        <v>355</v>
      </c>
      <c r="B7275" s="63" t="s">
        <v>130</v>
      </c>
      <c r="D7275" s="390">
        <v>45323</v>
      </c>
      <c r="E7275" s="63">
        <v>2</v>
      </c>
      <c r="F7275" s="63">
        <v>2024</v>
      </c>
      <c r="G7275" s="391">
        <v>76.16970000000002</v>
      </c>
      <c r="H7275" s="391">
        <v>8.2577765378713919E-2</v>
      </c>
      <c r="I7275" s="391">
        <v>6.2899236155670275</v>
      </c>
      <c r="J7275" s="391">
        <v>0.98488763743489582</v>
      </c>
      <c r="K7275" s="63" t="s">
        <v>355</v>
      </c>
      <c r="L7275" s="63" t="s">
        <v>86</v>
      </c>
      <c r="M7275" s="63" t="s">
        <v>107</v>
      </c>
      <c r="N7275" s="63" t="s">
        <v>310</v>
      </c>
      <c r="O7275" s="63" t="s">
        <v>117</v>
      </c>
      <c r="P7275" s="63" t="s">
        <v>90</v>
      </c>
      <c r="Q7275" s="63" t="s">
        <v>221</v>
      </c>
    </row>
    <row r="7276" spans="1:17">
      <c r="A7276" s="63" t="s">
        <v>355</v>
      </c>
      <c r="B7276" s="63" t="s">
        <v>130</v>
      </c>
      <c r="D7276" s="390">
        <v>45352</v>
      </c>
      <c r="E7276" s="63">
        <v>3</v>
      </c>
      <c r="F7276" s="63">
        <v>2024</v>
      </c>
      <c r="G7276" s="391">
        <v>76.16970000000002</v>
      </c>
      <c r="H7276" s="391">
        <v>8.2577765378713919E-2</v>
      </c>
      <c r="I7276" s="391">
        <v>6.2899236155670275</v>
      </c>
      <c r="J7276" s="391">
        <v>0.52763862213179991</v>
      </c>
      <c r="K7276" s="63" t="s">
        <v>355</v>
      </c>
      <c r="L7276" s="63" t="s">
        <v>86</v>
      </c>
      <c r="M7276" s="63" t="s">
        <v>107</v>
      </c>
      <c r="N7276" s="63" t="s">
        <v>310</v>
      </c>
      <c r="O7276" s="63" t="s">
        <v>117</v>
      </c>
      <c r="P7276" s="63" t="s">
        <v>90</v>
      </c>
      <c r="Q7276" s="63" t="s">
        <v>221</v>
      </c>
    </row>
    <row r="7277" spans="1:17">
      <c r="A7277" s="63" t="s">
        <v>355</v>
      </c>
      <c r="B7277" s="63" t="s">
        <v>130</v>
      </c>
      <c r="D7277" s="390">
        <v>45383</v>
      </c>
      <c r="E7277" s="63">
        <v>4</v>
      </c>
      <c r="F7277" s="63">
        <v>2024</v>
      </c>
      <c r="G7277" s="391">
        <v>76.16970000000002</v>
      </c>
      <c r="H7277" s="391">
        <v>8.3333333333333329E-2</v>
      </c>
      <c r="I7277" s="391">
        <v>6.3474750000000011</v>
      </c>
      <c r="J7277" s="391">
        <v>4.33</v>
      </c>
      <c r="K7277" s="63" t="s">
        <v>355</v>
      </c>
      <c r="L7277" s="63" t="s">
        <v>86</v>
      </c>
      <c r="M7277" s="63" t="s">
        <v>107</v>
      </c>
      <c r="N7277" s="63" t="s">
        <v>310</v>
      </c>
      <c r="O7277" s="63" t="s">
        <v>117</v>
      </c>
      <c r="P7277" s="63" t="s">
        <v>90</v>
      </c>
      <c r="Q7277" s="63" t="s">
        <v>221</v>
      </c>
    </row>
    <row r="7278" spans="1:17">
      <c r="A7278" s="63" t="s">
        <v>355</v>
      </c>
      <c r="B7278" s="63" t="s">
        <v>130</v>
      </c>
      <c r="D7278" s="390">
        <v>45413</v>
      </c>
      <c r="E7278" s="63">
        <v>5</v>
      </c>
      <c r="F7278" s="63">
        <v>2024</v>
      </c>
      <c r="G7278" s="391">
        <v>76.16970000000002</v>
      </c>
      <c r="H7278" s="391">
        <v>8.3333333333333329E-2</v>
      </c>
      <c r="I7278" s="391">
        <v>6.3474750000000011</v>
      </c>
      <c r="J7278" s="391">
        <v>0</v>
      </c>
      <c r="K7278" s="63" t="s">
        <v>355</v>
      </c>
      <c r="L7278" s="63" t="s">
        <v>86</v>
      </c>
      <c r="M7278" s="63" t="s">
        <v>107</v>
      </c>
      <c r="N7278" s="63" t="s">
        <v>310</v>
      </c>
      <c r="O7278" s="63" t="s">
        <v>117</v>
      </c>
      <c r="P7278" s="63" t="s">
        <v>90</v>
      </c>
      <c r="Q7278" s="63" t="s">
        <v>221</v>
      </c>
    </row>
    <row r="7279" spans="1:17">
      <c r="A7279" s="63" t="s">
        <v>355</v>
      </c>
      <c r="B7279" s="63" t="s">
        <v>130</v>
      </c>
      <c r="D7279" s="390">
        <v>45444</v>
      </c>
      <c r="E7279" s="63">
        <v>6</v>
      </c>
      <c r="F7279" s="63">
        <v>2024</v>
      </c>
      <c r="G7279" s="391">
        <v>76.16970000000002</v>
      </c>
      <c r="H7279" s="391">
        <v>8.3333333333333329E-2</v>
      </c>
      <c r="I7279" s="391">
        <v>6.3474750000000011</v>
      </c>
      <c r="J7279" s="391">
        <v>17.506113627361731</v>
      </c>
      <c r="K7279" s="63" t="s">
        <v>355</v>
      </c>
      <c r="L7279" s="63" t="s">
        <v>86</v>
      </c>
      <c r="M7279" s="63" t="s">
        <v>107</v>
      </c>
      <c r="N7279" s="63" t="s">
        <v>310</v>
      </c>
      <c r="O7279" s="63" t="s">
        <v>117</v>
      </c>
      <c r="P7279" s="63" t="s">
        <v>90</v>
      </c>
      <c r="Q7279" s="63" t="s">
        <v>221</v>
      </c>
    </row>
    <row r="7280" spans="1:17">
      <c r="A7280" s="63" t="s">
        <v>355</v>
      </c>
      <c r="B7280" s="63" t="s">
        <v>130</v>
      </c>
      <c r="D7280" s="390">
        <v>45474</v>
      </c>
      <c r="E7280" s="63">
        <v>7</v>
      </c>
      <c r="F7280" s="63">
        <v>2024</v>
      </c>
      <c r="G7280" s="391">
        <v>76.16970000000002</v>
      </c>
      <c r="H7280" s="391">
        <v>8.3333333333333329E-2</v>
      </c>
      <c r="I7280" s="391">
        <v>6.3474750000000011</v>
      </c>
      <c r="J7280" s="391">
        <v>0</v>
      </c>
      <c r="K7280" s="63" t="s">
        <v>355</v>
      </c>
      <c r="L7280" s="63" t="s">
        <v>86</v>
      </c>
      <c r="M7280" s="63" t="s">
        <v>107</v>
      </c>
      <c r="N7280" s="63" t="s">
        <v>310</v>
      </c>
      <c r="O7280" s="63" t="s">
        <v>117</v>
      </c>
      <c r="P7280" s="63" t="s">
        <v>90</v>
      </c>
      <c r="Q7280" s="63" t="s">
        <v>221</v>
      </c>
    </row>
    <row r="7281" spans="1:17">
      <c r="A7281" s="63" t="s">
        <v>355</v>
      </c>
      <c r="B7281" s="63" t="s">
        <v>130</v>
      </c>
      <c r="D7281" s="390">
        <v>45505</v>
      </c>
      <c r="E7281" s="63">
        <v>8</v>
      </c>
      <c r="F7281" s="63">
        <v>2024</v>
      </c>
      <c r="G7281" s="391">
        <v>76.16970000000002</v>
      </c>
      <c r="H7281" s="391">
        <v>8.3333333333333329E-2</v>
      </c>
      <c r="I7281" s="391">
        <v>6.3474750000000011</v>
      </c>
      <c r="J7281" s="391">
        <v>13.90027892863414</v>
      </c>
      <c r="K7281" s="63" t="s">
        <v>355</v>
      </c>
      <c r="L7281" s="63" t="s">
        <v>86</v>
      </c>
      <c r="M7281" s="63" t="s">
        <v>107</v>
      </c>
      <c r="N7281" s="63" t="s">
        <v>310</v>
      </c>
      <c r="O7281" s="63" t="s">
        <v>117</v>
      </c>
      <c r="P7281" s="63" t="s">
        <v>90</v>
      </c>
      <c r="Q7281" s="63" t="s">
        <v>221</v>
      </c>
    </row>
    <row r="7282" spans="1:17">
      <c r="A7282" s="63" t="s">
        <v>355</v>
      </c>
      <c r="B7282" s="63" t="s">
        <v>130</v>
      </c>
      <c r="D7282" s="390">
        <v>45536</v>
      </c>
      <c r="E7282" s="63">
        <v>9</v>
      </c>
      <c r="F7282" s="63">
        <v>2024</v>
      </c>
      <c r="G7282" s="391">
        <v>76.16970000000002</v>
      </c>
      <c r="H7282" s="391">
        <v>8.3333333333333329E-2</v>
      </c>
      <c r="J7282" s="391">
        <v>11.030000000000001</v>
      </c>
      <c r="K7282" s="63" t="s">
        <v>355</v>
      </c>
      <c r="L7282" s="63" t="s">
        <v>86</v>
      </c>
      <c r="M7282" s="63" t="s">
        <v>107</v>
      </c>
      <c r="N7282" s="63" t="s">
        <v>310</v>
      </c>
      <c r="O7282" s="63" t="s">
        <v>117</v>
      </c>
      <c r="P7282" s="63" t="s">
        <v>90</v>
      </c>
      <c r="Q7282" s="63" t="s">
        <v>221</v>
      </c>
    </row>
    <row r="7283" spans="1:17">
      <c r="A7283" s="63" t="s">
        <v>355</v>
      </c>
      <c r="B7283" s="63" t="s">
        <v>130</v>
      </c>
      <c r="D7283" s="390">
        <v>45566</v>
      </c>
      <c r="E7283" s="63">
        <v>10</v>
      </c>
      <c r="F7283" s="63">
        <v>2024</v>
      </c>
      <c r="G7283" s="391">
        <v>76.16970000000002</v>
      </c>
      <c r="H7283" s="391">
        <v>9.9999999999999992E-2</v>
      </c>
      <c r="J7283" s="391">
        <v>1.71</v>
      </c>
      <c r="K7283" s="63" t="s">
        <v>355</v>
      </c>
      <c r="L7283" s="63" t="s">
        <v>86</v>
      </c>
      <c r="M7283" s="63" t="s">
        <v>107</v>
      </c>
      <c r="N7283" s="63" t="s">
        <v>310</v>
      </c>
      <c r="O7283" s="63" t="s">
        <v>117</v>
      </c>
      <c r="P7283" s="63" t="s">
        <v>90</v>
      </c>
      <c r="Q7283" s="63" t="s">
        <v>221</v>
      </c>
    </row>
    <row r="7284" spans="1:17">
      <c r="A7284" s="63" t="s">
        <v>355</v>
      </c>
      <c r="B7284" s="63" t="s">
        <v>130</v>
      </c>
      <c r="D7284" s="390">
        <v>45597</v>
      </c>
      <c r="E7284" s="63">
        <v>11</v>
      </c>
      <c r="F7284" s="63">
        <v>2024</v>
      </c>
      <c r="G7284" s="391">
        <v>76.16970000000002</v>
      </c>
      <c r="H7284" s="391">
        <v>9.9999999999999992E-2</v>
      </c>
      <c r="J7284" s="391">
        <v>0</v>
      </c>
      <c r="K7284" s="63" t="s">
        <v>355</v>
      </c>
      <c r="L7284" s="63" t="s">
        <v>86</v>
      </c>
      <c r="M7284" s="63" t="s">
        <v>107</v>
      </c>
      <c r="N7284" s="63" t="s">
        <v>310</v>
      </c>
      <c r="O7284" s="63" t="s">
        <v>117</v>
      </c>
      <c r="P7284" s="63" t="s">
        <v>90</v>
      </c>
      <c r="Q7284" s="63" t="s">
        <v>221</v>
      </c>
    </row>
    <row r="7285" spans="1:17">
      <c r="A7285" s="63" t="s">
        <v>355</v>
      </c>
      <c r="B7285" s="63" t="s">
        <v>130</v>
      </c>
      <c r="D7285" s="390">
        <v>45627</v>
      </c>
      <c r="E7285" s="63">
        <v>12</v>
      </c>
      <c r="F7285" s="63">
        <v>2024</v>
      </c>
      <c r="G7285" s="391">
        <v>76.16970000000002</v>
      </c>
      <c r="H7285" s="391">
        <v>9.9999999999999992E-2</v>
      </c>
      <c r="J7285" s="391">
        <v>0</v>
      </c>
      <c r="K7285" s="63" t="s">
        <v>355</v>
      </c>
      <c r="L7285" s="63" t="s">
        <v>86</v>
      </c>
      <c r="M7285" s="63" t="s">
        <v>107</v>
      </c>
      <c r="N7285" s="63" t="s">
        <v>310</v>
      </c>
      <c r="O7285" s="63" t="s">
        <v>117</v>
      </c>
      <c r="P7285" s="63" t="s">
        <v>90</v>
      </c>
      <c r="Q7285" s="63" t="s">
        <v>221</v>
      </c>
    </row>
    <row r="7286" spans="1:17">
      <c r="A7286" s="63" t="s">
        <v>355</v>
      </c>
      <c r="B7286" s="63" t="s">
        <v>131</v>
      </c>
      <c r="D7286" s="390">
        <v>45292</v>
      </c>
      <c r="E7286" s="63">
        <v>1</v>
      </c>
      <c r="F7286" s="63">
        <v>2024</v>
      </c>
      <c r="G7286" s="391">
        <v>62.518743279365836</v>
      </c>
      <c r="H7286" s="391">
        <v>3.4872367136281217E-2</v>
      </c>
      <c r="I7286" s="391">
        <v>2.1801765685369592</v>
      </c>
      <c r="J7286" s="391">
        <v>2.4749500000000002</v>
      </c>
      <c r="K7286" s="63" t="s">
        <v>355</v>
      </c>
      <c r="L7286" s="63" t="s">
        <v>86</v>
      </c>
      <c r="M7286" s="63" t="s">
        <v>107</v>
      </c>
      <c r="N7286" s="63" t="s">
        <v>310</v>
      </c>
      <c r="O7286" s="63" t="s">
        <v>117</v>
      </c>
      <c r="P7286" s="63" t="s">
        <v>90</v>
      </c>
      <c r="Q7286" s="63" t="s">
        <v>221</v>
      </c>
    </row>
    <row r="7287" spans="1:17">
      <c r="A7287" s="63" t="s">
        <v>355</v>
      </c>
      <c r="B7287" s="63" t="s">
        <v>131</v>
      </c>
      <c r="D7287" s="390">
        <v>45323</v>
      </c>
      <c r="E7287" s="63">
        <v>2</v>
      </c>
      <c r="F7287" s="63">
        <v>2024</v>
      </c>
      <c r="G7287" s="391">
        <v>62.518743279365836</v>
      </c>
      <c r="H7287" s="391">
        <v>8.2577765378713919E-2</v>
      </c>
      <c r="I7287" s="391">
        <v>5.1626581142955192</v>
      </c>
      <c r="J7287" s="391">
        <v>1.5634392157407406</v>
      </c>
      <c r="K7287" s="63" t="s">
        <v>355</v>
      </c>
      <c r="L7287" s="63" t="s">
        <v>86</v>
      </c>
      <c r="M7287" s="63" t="s">
        <v>107</v>
      </c>
      <c r="N7287" s="63" t="s">
        <v>310</v>
      </c>
      <c r="O7287" s="63" t="s">
        <v>117</v>
      </c>
      <c r="P7287" s="63" t="s">
        <v>90</v>
      </c>
      <c r="Q7287" s="63" t="s">
        <v>221</v>
      </c>
    </row>
    <row r="7288" spans="1:17">
      <c r="A7288" s="63" t="s">
        <v>355</v>
      </c>
      <c r="B7288" s="63" t="s">
        <v>131</v>
      </c>
      <c r="D7288" s="390">
        <v>45352</v>
      </c>
      <c r="E7288" s="63">
        <v>3</v>
      </c>
      <c r="F7288" s="63">
        <v>2024</v>
      </c>
      <c r="G7288" s="391">
        <v>62.518743279365836</v>
      </c>
      <c r="H7288" s="391">
        <v>8.2577765378713919E-2</v>
      </c>
      <c r="I7288" s="391">
        <v>5.1626581142955192</v>
      </c>
      <c r="J7288" s="391">
        <v>21.527018652960734</v>
      </c>
      <c r="K7288" s="63" t="s">
        <v>355</v>
      </c>
      <c r="L7288" s="63" t="s">
        <v>86</v>
      </c>
      <c r="M7288" s="63" t="s">
        <v>107</v>
      </c>
      <c r="N7288" s="63" t="s">
        <v>310</v>
      </c>
      <c r="O7288" s="63" t="s">
        <v>117</v>
      </c>
      <c r="P7288" s="63" t="s">
        <v>90</v>
      </c>
      <c r="Q7288" s="63" t="s">
        <v>221</v>
      </c>
    </row>
    <row r="7289" spans="1:17">
      <c r="A7289" s="63" t="s">
        <v>355</v>
      </c>
      <c r="B7289" s="63" t="s">
        <v>131</v>
      </c>
      <c r="D7289" s="390">
        <v>45383</v>
      </c>
      <c r="E7289" s="63">
        <v>4</v>
      </c>
      <c r="F7289" s="63">
        <v>2024</v>
      </c>
      <c r="G7289" s="391">
        <v>62.518743279365836</v>
      </c>
      <c r="H7289" s="391">
        <v>8.3333333333333329E-2</v>
      </c>
      <c r="I7289" s="391">
        <v>5.2098952732804857</v>
      </c>
      <c r="J7289" s="391">
        <v>3.1150997298240743</v>
      </c>
      <c r="K7289" s="63" t="s">
        <v>355</v>
      </c>
      <c r="L7289" s="63" t="s">
        <v>86</v>
      </c>
      <c r="M7289" s="63" t="s">
        <v>107</v>
      </c>
      <c r="N7289" s="63" t="s">
        <v>310</v>
      </c>
      <c r="O7289" s="63" t="s">
        <v>117</v>
      </c>
      <c r="P7289" s="63" t="s">
        <v>90</v>
      </c>
      <c r="Q7289" s="63" t="s">
        <v>221</v>
      </c>
    </row>
    <row r="7290" spans="1:17">
      <c r="A7290" s="63" t="s">
        <v>355</v>
      </c>
      <c r="B7290" s="63" t="s">
        <v>131</v>
      </c>
      <c r="D7290" s="390">
        <v>45413</v>
      </c>
      <c r="E7290" s="63">
        <v>5</v>
      </c>
      <c r="F7290" s="63">
        <v>2024</v>
      </c>
      <c r="G7290" s="391">
        <v>62.518743279365836</v>
      </c>
      <c r="H7290" s="391">
        <v>8.3333333333333329E-2</v>
      </c>
      <c r="I7290" s="391">
        <v>5.2098952732804857</v>
      </c>
      <c r="J7290" s="391">
        <v>2.1340206079814816</v>
      </c>
      <c r="K7290" s="63" t="s">
        <v>355</v>
      </c>
      <c r="L7290" s="63" t="s">
        <v>86</v>
      </c>
      <c r="M7290" s="63" t="s">
        <v>107</v>
      </c>
      <c r="N7290" s="63" t="s">
        <v>310</v>
      </c>
      <c r="O7290" s="63" t="s">
        <v>117</v>
      </c>
      <c r="P7290" s="63" t="s">
        <v>90</v>
      </c>
      <c r="Q7290" s="63" t="s">
        <v>221</v>
      </c>
    </row>
    <row r="7291" spans="1:17">
      <c r="A7291" s="63" t="s">
        <v>355</v>
      </c>
      <c r="B7291" s="63" t="s">
        <v>131</v>
      </c>
      <c r="D7291" s="390">
        <v>45444</v>
      </c>
      <c r="E7291" s="63">
        <v>6</v>
      </c>
      <c r="F7291" s="63">
        <v>2024</v>
      </c>
      <c r="G7291" s="391">
        <v>62.518743279365836</v>
      </c>
      <c r="H7291" s="391">
        <v>8.3333333333333329E-2</v>
      </c>
      <c r="I7291" s="391">
        <v>5.2098952732804857</v>
      </c>
      <c r="J7291" s="391">
        <v>19.459475993740959</v>
      </c>
      <c r="K7291" s="63" t="s">
        <v>355</v>
      </c>
      <c r="L7291" s="63" t="s">
        <v>86</v>
      </c>
      <c r="M7291" s="63" t="s">
        <v>107</v>
      </c>
      <c r="N7291" s="63" t="s">
        <v>310</v>
      </c>
      <c r="O7291" s="63" t="s">
        <v>117</v>
      </c>
      <c r="P7291" s="63" t="s">
        <v>90</v>
      </c>
      <c r="Q7291" s="63" t="s">
        <v>221</v>
      </c>
    </row>
    <row r="7292" spans="1:17">
      <c r="A7292" s="63" t="s">
        <v>355</v>
      </c>
      <c r="B7292" s="63" t="s">
        <v>131</v>
      </c>
      <c r="D7292" s="390">
        <v>45474</v>
      </c>
      <c r="E7292" s="63">
        <v>7</v>
      </c>
      <c r="F7292" s="63">
        <v>2024</v>
      </c>
      <c r="G7292" s="391">
        <v>62.518743279365836</v>
      </c>
      <c r="H7292" s="391">
        <v>8.3333333333333329E-2</v>
      </c>
      <c r="I7292" s="391">
        <v>5.2098952732804857</v>
      </c>
      <c r="J7292" s="391">
        <v>0.26018487499999998</v>
      </c>
      <c r="K7292" s="63" t="s">
        <v>355</v>
      </c>
      <c r="L7292" s="63" t="s">
        <v>86</v>
      </c>
      <c r="M7292" s="63" t="s">
        <v>107</v>
      </c>
      <c r="N7292" s="63" t="s">
        <v>310</v>
      </c>
      <c r="O7292" s="63" t="s">
        <v>117</v>
      </c>
      <c r="P7292" s="63" t="s">
        <v>90</v>
      </c>
      <c r="Q7292" s="63" t="s">
        <v>221</v>
      </c>
    </row>
    <row r="7293" spans="1:17">
      <c r="A7293" s="63" t="s">
        <v>355</v>
      </c>
      <c r="B7293" s="63" t="s">
        <v>131</v>
      </c>
      <c r="D7293" s="390">
        <v>45505</v>
      </c>
      <c r="E7293" s="63">
        <v>8</v>
      </c>
      <c r="F7293" s="63">
        <v>2024</v>
      </c>
      <c r="G7293" s="391">
        <v>62.518743279365836</v>
      </c>
      <c r="H7293" s="391">
        <v>8.3333333333333329E-2</v>
      </c>
      <c r="I7293" s="391">
        <v>5.2098952732804857</v>
      </c>
      <c r="J7293" s="391">
        <v>22.53748007914556</v>
      </c>
      <c r="K7293" s="63" t="s">
        <v>355</v>
      </c>
      <c r="L7293" s="63" t="s">
        <v>86</v>
      </c>
      <c r="M7293" s="63" t="s">
        <v>107</v>
      </c>
      <c r="N7293" s="63" t="s">
        <v>310</v>
      </c>
      <c r="O7293" s="63" t="s">
        <v>117</v>
      </c>
      <c r="P7293" s="63" t="s">
        <v>90</v>
      </c>
      <c r="Q7293" s="63" t="s">
        <v>221</v>
      </c>
    </row>
    <row r="7294" spans="1:17">
      <c r="A7294" s="63" t="s">
        <v>355</v>
      </c>
      <c r="B7294" s="63" t="s">
        <v>131</v>
      </c>
      <c r="D7294" s="390">
        <v>45536</v>
      </c>
      <c r="E7294" s="63">
        <v>9</v>
      </c>
      <c r="F7294" s="63">
        <v>2024</v>
      </c>
      <c r="G7294" s="391">
        <v>62.518743279365836</v>
      </c>
      <c r="H7294" s="391">
        <v>8.3333333333333329E-2</v>
      </c>
      <c r="J7294" s="391">
        <v>10.030921271045084</v>
      </c>
      <c r="K7294" s="63" t="s">
        <v>355</v>
      </c>
      <c r="L7294" s="63" t="s">
        <v>86</v>
      </c>
      <c r="M7294" s="63" t="s">
        <v>107</v>
      </c>
      <c r="N7294" s="63" t="s">
        <v>310</v>
      </c>
      <c r="O7294" s="63" t="s">
        <v>117</v>
      </c>
      <c r="P7294" s="63" t="s">
        <v>90</v>
      </c>
      <c r="Q7294" s="63" t="s">
        <v>221</v>
      </c>
    </row>
    <row r="7295" spans="1:17">
      <c r="A7295" s="63" t="s">
        <v>355</v>
      </c>
      <c r="B7295" s="63" t="s">
        <v>131</v>
      </c>
      <c r="D7295" s="390">
        <v>45566</v>
      </c>
      <c r="E7295" s="63">
        <v>10</v>
      </c>
      <c r="F7295" s="63">
        <v>2024</v>
      </c>
      <c r="G7295" s="391">
        <v>62.518743279365836</v>
      </c>
      <c r="H7295" s="391">
        <v>9.9999999999999992E-2</v>
      </c>
      <c r="J7295" s="391">
        <v>0.40866660000000005</v>
      </c>
      <c r="K7295" s="63" t="s">
        <v>355</v>
      </c>
      <c r="L7295" s="63" t="s">
        <v>86</v>
      </c>
      <c r="M7295" s="63" t="s">
        <v>107</v>
      </c>
      <c r="N7295" s="63" t="s">
        <v>310</v>
      </c>
      <c r="O7295" s="63" t="s">
        <v>117</v>
      </c>
      <c r="P7295" s="63" t="s">
        <v>90</v>
      </c>
      <c r="Q7295" s="63" t="s">
        <v>221</v>
      </c>
    </row>
    <row r="7296" spans="1:17">
      <c r="A7296" s="63" t="s">
        <v>355</v>
      </c>
      <c r="B7296" s="63" t="s">
        <v>131</v>
      </c>
      <c r="D7296" s="390">
        <v>45597</v>
      </c>
      <c r="E7296" s="63">
        <v>11</v>
      </c>
      <c r="F7296" s="63">
        <v>2024</v>
      </c>
      <c r="G7296" s="391">
        <v>62.518743279365836</v>
      </c>
      <c r="H7296" s="391">
        <v>9.9999999999999992E-2</v>
      </c>
      <c r="J7296" s="391">
        <v>0</v>
      </c>
      <c r="K7296" s="63" t="s">
        <v>355</v>
      </c>
      <c r="L7296" s="63" t="s">
        <v>86</v>
      </c>
      <c r="M7296" s="63" t="s">
        <v>107</v>
      </c>
      <c r="N7296" s="63" t="s">
        <v>310</v>
      </c>
      <c r="O7296" s="63" t="s">
        <v>117</v>
      </c>
      <c r="P7296" s="63" t="s">
        <v>90</v>
      </c>
      <c r="Q7296" s="63" t="s">
        <v>221</v>
      </c>
    </row>
    <row r="7297" spans="1:17">
      <c r="A7297" s="63" t="s">
        <v>355</v>
      </c>
      <c r="B7297" s="63" t="s">
        <v>131</v>
      </c>
      <c r="D7297" s="390">
        <v>45627</v>
      </c>
      <c r="E7297" s="63">
        <v>12</v>
      </c>
      <c r="F7297" s="63">
        <v>2024</v>
      </c>
      <c r="G7297" s="391">
        <v>62.518743279365836</v>
      </c>
      <c r="H7297" s="391">
        <v>9.9999999999999992E-2</v>
      </c>
      <c r="J7297" s="391">
        <v>0</v>
      </c>
      <c r="K7297" s="63" t="s">
        <v>355</v>
      </c>
      <c r="L7297" s="63" t="s">
        <v>86</v>
      </c>
      <c r="M7297" s="63" t="s">
        <v>107</v>
      </c>
      <c r="N7297" s="63" t="s">
        <v>310</v>
      </c>
      <c r="O7297" s="63" t="s">
        <v>117</v>
      </c>
      <c r="P7297" s="63" t="s">
        <v>90</v>
      </c>
      <c r="Q7297" s="63" t="s">
        <v>221</v>
      </c>
    </row>
    <row r="7298" spans="1:17">
      <c r="A7298" s="63" t="s">
        <v>355</v>
      </c>
      <c r="B7298" s="63" t="s">
        <v>9</v>
      </c>
      <c r="D7298" s="390">
        <v>45292</v>
      </c>
      <c r="E7298" s="63">
        <v>1</v>
      </c>
      <c r="F7298" s="63">
        <v>2024</v>
      </c>
      <c r="G7298" s="391">
        <v>0</v>
      </c>
      <c r="H7298" s="391">
        <v>3.4872367136281217E-2</v>
      </c>
      <c r="I7298" s="391">
        <v>0</v>
      </c>
      <c r="J7298" s="391">
        <v>0</v>
      </c>
      <c r="K7298" s="63" t="s">
        <v>355</v>
      </c>
      <c r="L7298" s="63" t="s">
        <v>86</v>
      </c>
      <c r="M7298" s="63" t="s">
        <v>107</v>
      </c>
      <c r="N7298" s="63" t="s">
        <v>310</v>
      </c>
      <c r="O7298" s="63" t="s">
        <v>117</v>
      </c>
      <c r="P7298" s="63" t="s">
        <v>90</v>
      </c>
      <c r="Q7298" s="63" t="s">
        <v>221</v>
      </c>
    </row>
    <row r="7299" spans="1:17">
      <c r="A7299" s="63" t="s">
        <v>355</v>
      </c>
      <c r="B7299" s="63" t="s">
        <v>9</v>
      </c>
      <c r="D7299" s="390">
        <v>45323</v>
      </c>
      <c r="E7299" s="63">
        <v>2</v>
      </c>
      <c r="F7299" s="63">
        <v>2024</v>
      </c>
      <c r="G7299" s="391">
        <v>0</v>
      </c>
      <c r="H7299" s="391">
        <v>8.2577765378713919E-2</v>
      </c>
      <c r="I7299" s="391">
        <v>0</v>
      </c>
      <c r="J7299" s="391">
        <v>0</v>
      </c>
      <c r="K7299" s="63" t="s">
        <v>355</v>
      </c>
      <c r="L7299" s="63" t="s">
        <v>86</v>
      </c>
      <c r="M7299" s="63" t="s">
        <v>107</v>
      </c>
      <c r="N7299" s="63" t="s">
        <v>310</v>
      </c>
      <c r="O7299" s="63" t="s">
        <v>117</v>
      </c>
      <c r="P7299" s="63" t="s">
        <v>90</v>
      </c>
      <c r="Q7299" s="63" t="s">
        <v>221</v>
      </c>
    </row>
    <row r="7300" spans="1:17">
      <c r="A7300" s="63" t="s">
        <v>355</v>
      </c>
      <c r="B7300" s="63" t="s">
        <v>9</v>
      </c>
      <c r="D7300" s="390">
        <v>45352</v>
      </c>
      <c r="E7300" s="63">
        <v>3</v>
      </c>
      <c r="F7300" s="63">
        <v>2024</v>
      </c>
      <c r="G7300" s="391">
        <v>0</v>
      </c>
      <c r="H7300" s="391">
        <v>8.2577765378713919E-2</v>
      </c>
      <c r="I7300" s="391">
        <v>0</v>
      </c>
      <c r="J7300" s="391">
        <v>0</v>
      </c>
      <c r="K7300" s="63" t="s">
        <v>355</v>
      </c>
      <c r="L7300" s="63" t="s">
        <v>86</v>
      </c>
      <c r="M7300" s="63" t="s">
        <v>107</v>
      </c>
      <c r="N7300" s="63" t="s">
        <v>310</v>
      </c>
      <c r="O7300" s="63" t="s">
        <v>117</v>
      </c>
      <c r="P7300" s="63" t="s">
        <v>90</v>
      </c>
      <c r="Q7300" s="63" t="s">
        <v>221</v>
      </c>
    </row>
    <row r="7301" spans="1:17">
      <c r="A7301" s="63" t="s">
        <v>355</v>
      </c>
      <c r="B7301" s="63" t="s">
        <v>9</v>
      </c>
      <c r="D7301" s="390">
        <v>45383</v>
      </c>
      <c r="E7301" s="63">
        <v>4</v>
      </c>
      <c r="F7301" s="63">
        <v>2024</v>
      </c>
      <c r="G7301" s="391">
        <v>0</v>
      </c>
      <c r="H7301" s="391">
        <v>8.3333333333333329E-2</v>
      </c>
      <c r="I7301" s="391">
        <v>0</v>
      </c>
      <c r="J7301" s="391">
        <v>0</v>
      </c>
      <c r="K7301" s="63" t="s">
        <v>355</v>
      </c>
      <c r="L7301" s="63" t="s">
        <v>86</v>
      </c>
      <c r="M7301" s="63" t="s">
        <v>107</v>
      </c>
      <c r="N7301" s="63" t="s">
        <v>310</v>
      </c>
      <c r="O7301" s="63" t="s">
        <v>117</v>
      </c>
      <c r="P7301" s="63" t="s">
        <v>90</v>
      </c>
      <c r="Q7301" s="63" t="s">
        <v>221</v>
      </c>
    </row>
    <row r="7302" spans="1:17">
      <c r="A7302" s="63" t="s">
        <v>355</v>
      </c>
      <c r="B7302" s="63" t="s">
        <v>9</v>
      </c>
      <c r="D7302" s="390">
        <v>45413</v>
      </c>
      <c r="E7302" s="63">
        <v>5</v>
      </c>
      <c r="F7302" s="63">
        <v>2024</v>
      </c>
      <c r="G7302" s="391">
        <v>0</v>
      </c>
      <c r="H7302" s="391">
        <v>8.3333333333333329E-2</v>
      </c>
      <c r="I7302" s="391">
        <v>0</v>
      </c>
      <c r="J7302" s="391">
        <v>4.2000000000000003E-2</v>
      </c>
      <c r="K7302" s="63" t="s">
        <v>355</v>
      </c>
      <c r="L7302" s="63" t="s">
        <v>86</v>
      </c>
      <c r="M7302" s="63" t="s">
        <v>107</v>
      </c>
      <c r="N7302" s="63" t="s">
        <v>310</v>
      </c>
      <c r="O7302" s="63" t="s">
        <v>117</v>
      </c>
      <c r="P7302" s="63" t="s">
        <v>90</v>
      </c>
      <c r="Q7302" s="63" t="s">
        <v>221</v>
      </c>
    </row>
    <row r="7303" spans="1:17">
      <c r="A7303" s="63" t="s">
        <v>355</v>
      </c>
      <c r="B7303" s="63" t="s">
        <v>9</v>
      </c>
      <c r="D7303" s="390">
        <v>45444</v>
      </c>
      <c r="E7303" s="63">
        <v>6</v>
      </c>
      <c r="F7303" s="63">
        <v>2024</v>
      </c>
      <c r="G7303" s="391">
        <v>0</v>
      </c>
      <c r="H7303" s="391">
        <v>8.3333333333333329E-2</v>
      </c>
      <c r="I7303" s="391">
        <v>0</v>
      </c>
      <c r="J7303" s="391">
        <v>0</v>
      </c>
      <c r="K7303" s="63" t="s">
        <v>355</v>
      </c>
      <c r="L7303" s="63" t="s">
        <v>86</v>
      </c>
      <c r="M7303" s="63" t="s">
        <v>107</v>
      </c>
      <c r="N7303" s="63" t="s">
        <v>310</v>
      </c>
      <c r="O7303" s="63" t="s">
        <v>117</v>
      </c>
      <c r="P7303" s="63" t="s">
        <v>90</v>
      </c>
      <c r="Q7303" s="63" t="s">
        <v>221</v>
      </c>
    </row>
    <row r="7304" spans="1:17">
      <c r="A7304" s="63" t="s">
        <v>355</v>
      </c>
      <c r="B7304" s="63" t="s">
        <v>9</v>
      </c>
      <c r="D7304" s="390">
        <v>45474</v>
      </c>
      <c r="E7304" s="63">
        <v>7</v>
      </c>
      <c r="F7304" s="63">
        <v>2024</v>
      </c>
      <c r="G7304" s="391">
        <v>0</v>
      </c>
      <c r="H7304" s="391">
        <v>8.3333333333333329E-2</v>
      </c>
      <c r="I7304" s="391">
        <v>0</v>
      </c>
      <c r="J7304" s="391">
        <v>0</v>
      </c>
      <c r="K7304" s="63" t="s">
        <v>355</v>
      </c>
      <c r="L7304" s="63" t="s">
        <v>86</v>
      </c>
      <c r="M7304" s="63" t="s">
        <v>107</v>
      </c>
      <c r="N7304" s="63" t="s">
        <v>310</v>
      </c>
      <c r="O7304" s="63" t="s">
        <v>117</v>
      </c>
      <c r="P7304" s="63" t="s">
        <v>90</v>
      </c>
      <c r="Q7304" s="63" t="s">
        <v>221</v>
      </c>
    </row>
    <row r="7305" spans="1:17">
      <c r="A7305" s="63" t="s">
        <v>355</v>
      </c>
      <c r="B7305" s="63" t="s">
        <v>9</v>
      </c>
      <c r="D7305" s="390">
        <v>45505</v>
      </c>
      <c r="E7305" s="63">
        <v>8</v>
      </c>
      <c r="F7305" s="63">
        <v>2024</v>
      </c>
      <c r="G7305" s="391">
        <v>0</v>
      </c>
      <c r="H7305" s="391">
        <v>8.3333333333333329E-2</v>
      </c>
      <c r="I7305" s="391">
        <v>0</v>
      </c>
      <c r="J7305" s="391">
        <v>0</v>
      </c>
      <c r="K7305" s="63" t="s">
        <v>355</v>
      </c>
      <c r="L7305" s="63" t="s">
        <v>86</v>
      </c>
      <c r="M7305" s="63" t="s">
        <v>107</v>
      </c>
      <c r="N7305" s="63" t="s">
        <v>310</v>
      </c>
      <c r="O7305" s="63" t="s">
        <v>117</v>
      </c>
      <c r="P7305" s="63" t="s">
        <v>90</v>
      </c>
      <c r="Q7305" s="63" t="s">
        <v>221</v>
      </c>
    </row>
    <row r="7306" spans="1:17">
      <c r="A7306" s="63" t="s">
        <v>355</v>
      </c>
      <c r="B7306" s="63" t="s">
        <v>9</v>
      </c>
      <c r="D7306" s="390">
        <v>45536</v>
      </c>
      <c r="E7306" s="63">
        <v>9</v>
      </c>
      <c r="F7306" s="63">
        <v>2024</v>
      </c>
      <c r="G7306" s="391">
        <v>0</v>
      </c>
      <c r="H7306" s="391">
        <v>8.3333333333333329E-2</v>
      </c>
      <c r="J7306" s="391">
        <v>0</v>
      </c>
      <c r="K7306" s="63" t="s">
        <v>355</v>
      </c>
      <c r="L7306" s="63" t="s">
        <v>86</v>
      </c>
      <c r="M7306" s="63" t="s">
        <v>107</v>
      </c>
      <c r="N7306" s="63" t="s">
        <v>310</v>
      </c>
      <c r="O7306" s="63" t="s">
        <v>117</v>
      </c>
      <c r="P7306" s="63" t="s">
        <v>90</v>
      </c>
      <c r="Q7306" s="63" t="s">
        <v>221</v>
      </c>
    </row>
    <row r="7307" spans="1:17">
      <c r="A7307" s="63" t="s">
        <v>355</v>
      </c>
      <c r="B7307" s="63" t="s">
        <v>9</v>
      </c>
      <c r="D7307" s="390">
        <v>45566</v>
      </c>
      <c r="E7307" s="63">
        <v>10</v>
      </c>
      <c r="F7307" s="63">
        <v>2024</v>
      </c>
      <c r="G7307" s="391">
        <v>0</v>
      </c>
      <c r="H7307" s="391">
        <v>9.9999999999999992E-2</v>
      </c>
      <c r="J7307" s="391">
        <v>0</v>
      </c>
      <c r="K7307" s="63" t="s">
        <v>355</v>
      </c>
      <c r="L7307" s="63" t="s">
        <v>86</v>
      </c>
      <c r="M7307" s="63" t="s">
        <v>107</v>
      </c>
      <c r="N7307" s="63" t="s">
        <v>310</v>
      </c>
      <c r="O7307" s="63" t="s">
        <v>117</v>
      </c>
      <c r="P7307" s="63" t="s">
        <v>90</v>
      </c>
      <c r="Q7307" s="63" t="s">
        <v>221</v>
      </c>
    </row>
    <row r="7308" spans="1:17">
      <c r="A7308" s="63" t="s">
        <v>355</v>
      </c>
      <c r="B7308" s="63" t="s">
        <v>9</v>
      </c>
      <c r="D7308" s="390">
        <v>45597</v>
      </c>
      <c r="E7308" s="63">
        <v>11</v>
      </c>
      <c r="F7308" s="63">
        <v>2024</v>
      </c>
      <c r="G7308" s="391">
        <v>0</v>
      </c>
      <c r="H7308" s="391">
        <v>9.9999999999999992E-2</v>
      </c>
      <c r="J7308" s="391">
        <v>0</v>
      </c>
      <c r="K7308" s="63" t="s">
        <v>355</v>
      </c>
      <c r="L7308" s="63" t="s">
        <v>86</v>
      </c>
      <c r="M7308" s="63" t="s">
        <v>107</v>
      </c>
      <c r="N7308" s="63" t="s">
        <v>310</v>
      </c>
      <c r="O7308" s="63" t="s">
        <v>117</v>
      </c>
      <c r="P7308" s="63" t="s">
        <v>90</v>
      </c>
      <c r="Q7308" s="63" t="s">
        <v>221</v>
      </c>
    </row>
    <row r="7309" spans="1:17">
      <c r="A7309" s="63" t="s">
        <v>355</v>
      </c>
      <c r="B7309" s="63" t="s">
        <v>9</v>
      </c>
      <c r="D7309" s="390">
        <v>45627</v>
      </c>
      <c r="E7309" s="63">
        <v>12</v>
      </c>
      <c r="F7309" s="63">
        <v>2024</v>
      </c>
      <c r="G7309" s="391">
        <v>0</v>
      </c>
      <c r="H7309" s="391">
        <v>9.9999999999999992E-2</v>
      </c>
      <c r="J7309" s="391">
        <v>0</v>
      </c>
      <c r="K7309" s="63" t="s">
        <v>355</v>
      </c>
      <c r="L7309" s="63" t="s">
        <v>86</v>
      </c>
      <c r="M7309" s="63" t="s">
        <v>107</v>
      </c>
      <c r="N7309" s="63" t="s">
        <v>310</v>
      </c>
      <c r="O7309" s="63" t="s">
        <v>117</v>
      </c>
      <c r="P7309" s="63" t="s">
        <v>90</v>
      </c>
      <c r="Q7309" s="63" t="s">
        <v>221</v>
      </c>
    </row>
    <row r="7310" spans="1:17">
      <c r="A7310" s="63" t="s">
        <v>355</v>
      </c>
      <c r="B7310" s="63" t="s">
        <v>10</v>
      </c>
      <c r="D7310" s="390">
        <v>45292</v>
      </c>
      <c r="E7310" s="63">
        <v>1</v>
      </c>
      <c r="F7310" s="63">
        <v>2024</v>
      </c>
      <c r="G7310" s="391">
        <v>17.987000000000002</v>
      </c>
      <c r="H7310" s="391">
        <v>3.4872367136281217E-2</v>
      </c>
      <c r="I7310" s="391">
        <v>0.62724926768029032</v>
      </c>
      <c r="J7310" s="391">
        <v>1.07951</v>
      </c>
      <c r="K7310" s="63" t="s">
        <v>355</v>
      </c>
      <c r="L7310" s="63" t="s">
        <v>86</v>
      </c>
      <c r="M7310" s="63" t="s">
        <v>107</v>
      </c>
      <c r="N7310" s="63" t="s">
        <v>310</v>
      </c>
      <c r="O7310" s="63" t="s">
        <v>117</v>
      </c>
      <c r="P7310" s="63" t="s">
        <v>90</v>
      </c>
      <c r="Q7310" s="63" t="s">
        <v>221</v>
      </c>
    </row>
    <row r="7311" spans="1:17">
      <c r="A7311" s="63" t="s">
        <v>355</v>
      </c>
      <c r="B7311" s="63" t="s">
        <v>10</v>
      </c>
      <c r="D7311" s="390">
        <v>45323</v>
      </c>
      <c r="E7311" s="63">
        <v>2</v>
      </c>
      <c r="F7311" s="63">
        <v>2024</v>
      </c>
      <c r="G7311" s="391">
        <v>17.987000000000002</v>
      </c>
      <c r="H7311" s="391">
        <v>8.2577765378713919E-2</v>
      </c>
      <c r="I7311" s="391">
        <v>1.4853262658669275</v>
      </c>
      <c r="J7311" s="391">
        <v>0.26151000000000002</v>
      </c>
      <c r="K7311" s="63" t="s">
        <v>355</v>
      </c>
      <c r="L7311" s="63" t="s">
        <v>86</v>
      </c>
      <c r="M7311" s="63" t="s">
        <v>107</v>
      </c>
      <c r="N7311" s="63" t="s">
        <v>310</v>
      </c>
      <c r="O7311" s="63" t="s">
        <v>117</v>
      </c>
      <c r="P7311" s="63" t="s">
        <v>90</v>
      </c>
      <c r="Q7311" s="63" t="s">
        <v>221</v>
      </c>
    </row>
    <row r="7312" spans="1:17">
      <c r="A7312" s="63" t="s">
        <v>355</v>
      </c>
      <c r="B7312" s="63" t="s">
        <v>10</v>
      </c>
      <c r="D7312" s="390">
        <v>45352</v>
      </c>
      <c r="E7312" s="63">
        <v>3</v>
      </c>
      <c r="F7312" s="63">
        <v>2024</v>
      </c>
      <c r="G7312" s="391">
        <v>17.987000000000002</v>
      </c>
      <c r="H7312" s="391">
        <v>8.2577765378713919E-2</v>
      </c>
      <c r="I7312" s="391">
        <v>1.4853262658669275</v>
      </c>
      <c r="J7312" s="391">
        <v>0.10050000000000001</v>
      </c>
      <c r="K7312" s="63" t="s">
        <v>355</v>
      </c>
      <c r="L7312" s="63" t="s">
        <v>86</v>
      </c>
      <c r="M7312" s="63" t="s">
        <v>107</v>
      </c>
      <c r="N7312" s="63" t="s">
        <v>310</v>
      </c>
      <c r="O7312" s="63" t="s">
        <v>117</v>
      </c>
      <c r="P7312" s="63" t="s">
        <v>90</v>
      </c>
      <c r="Q7312" s="63" t="s">
        <v>221</v>
      </c>
    </row>
    <row r="7313" spans="1:17">
      <c r="A7313" s="63" t="s">
        <v>355</v>
      </c>
      <c r="B7313" s="63" t="s">
        <v>10</v>
      </c>
      <c r="D7313" s="390">
        <v>45383</v>
      </c>
      <c r="E7313" s="63">
        <v>4</v>
      </c>
      <c r="F7313" s="63">
        <v>2024</v>
      </c>
      <c r="G7313" s="391">
        <v>17.987000000000002</v>
      </c>
      <c r="H7313" s="391">
        <v>8.3333333333333329E-2</v>
      </c>
      <c r="I7313" s="391">
        <v>1.4989166666666667</v>
      </c>
      <c r="J7313" s="391">
        <v>0.49</v>
      </c>
      <c r="K7313" s="63" t="s">
        <v>355</v>
      </c>
      <c r="L7313" s="63" t="s">
        <v>86</v>
      </c>
      <c r="M7313" s="63" t="s">
        <v>107</v>
      </c>
      <c r="N7313" s="63" t="s">
        <v>310</v>
      </c>
      <c r="O7313" s="63" t="s">
        <v>117</v>
      </c>
      <c r="P7313" s="63" t="s">
        <v>90</v>
      </c>
      <c r="Q7313" s="63" t="s">
        <v>221</v>
      </c>
    </row>
    <row r="7314" spans="1:17">
      <c r="A7314" s="63" t="s">
        <v>355</v>
      </c>
      <c r="B7314" s="63" t="s">
        <v>10</v>
      </c>
      <c r="D7314" s="390">
        <v>45413</v>
      </c>
      <c r="E7314" s="63">
        <v>5</v>
      </c>
      <c r="F7314" s="63">
        <v>2024</v>
      </c>
      <c r="G7314" s="391">
        <v>17.987000000000002</v>
      </c>
      <c r="H7314" s="391">
        <v>8.3333333333333329E-2</v>
      </c>
      <c r="I7314" s="391">
        <v>1.4989166666666667</v>
      </c>
      <c r="J7314" s="391">
        <v>0.48277000000000003</v>
      </c>
      <c r="K7314" s="63" t="s">
        <v>355</v>
      </c>
      <c r="L7314" s="63" t="s">
        <v>86</v>
      </c>
      <c r="M7314" s="63" t="s">
        <v>107</v>
      </c>
      <c r="N7314" s="63" t="s">
        <v>310</v>
      </c>
      <c r="O7314" s="63" t="s">
        <v>117</v>
      </c>
      <c r="P7314" s="63" t="s">
        <v>90</v>
      </c>
      <c r="Q7314" s="63" t="s">
        <v>221</v>
      </c>
    </row>
    <row r="7315" spans="1:17">
      <c r="A7315" s="63" t="s">
        <v>355</v>
      </c>
      <c r="B7315" s="63" t="s">
        <v>10</v>
      </c>
      <c r="D7315" s="390">
        <v>45444</v>
      </c>
      <c r="E7315" s="63">
        <v>6</v>
      </c>
      <c r="F7315" s="63">
        <v>2024</v>
      </c>
      <c r="G7315" s="391">
        <v>17.987000000000002</v>
      </c>
      <c r="H7315" s="391">
        <v>8.3333333333333329E-2</v>
      </c>
      <c r="I7315" s="391">
        <v>1.4989166666666667</v>
      </c>
      <c r="J7315" s="391">
        <v>42.988242143999997</v>
      </c>
      <c r="K7315" s="63" t="s">
        <v>355</v>
      </c>
      <c r="L7315" s="63" t="s">
        <v>86</v>
      </c>
      <c r="M7315" s="63" t="s">
        <v>107</v>
      </c>
      <c r="N7315" s="63" t="s">
        <v>310</v>
      </c>
      <c r="O7315" s="63" t="s">
        <v>117</v>
      </c>
      <c r="P7315" s="63" t="s">
        <v>90</v>
      </c>
      <c r="Q7315" s="63" t="s">
        <v>221</v>
      </c>
    </row>
    <row r="7316" spans="1:17">
      <c r="A7316" s="63" t="s">
        <v>355</v>
      </c>
      <c r="B7316" s="63" t="s">
        <v>10</v>
      </c>
      <c r="D7316" s="390">
        <v>45474</v>
      </c>
      <c r="E7316" s="63">
        <v>7</v>
      </c>
      <c r="F7316" s="63">
        <v>2024</v>
      </c>
      <c r="G7316" s="391">
        <v>17.987000000000002</v>
      </c>
      <c r="H7316" s="391">
        <v>8.3333333333333329E-2</v>
      </c>
      <c r="I7316" s="391">
        <v>1.4989166666666667</v>
      </c>
      <c r="J7316" s="391">
        <v>0.32</v>
      </c>
      <c r="K7316" s="63" t="s">
        <v>355</v>
      </c>
      <c r="L7316" s="63" t="s">
        <v>86</v>
      </c>
      <c r="M7316" s="63" t="s">
        <v>107</v>
      </c>
      <c r="N7316" s="63" t="s">
        <v>310</v>
      </c>
      <c r="O7316" s="63" t="s">
        <v>117</v>
      </c>
      <c r="P7316" s="63" t="s">
        <v>90</v>
      </c>
      <c r="Q7316" s="63" t="s">
        <v>221</v>
      </c>
    </row>
    <row r="7317" spans="1:17">
      <c r="A7317" s="63" t="s">
        <v>355</v>
      </c>
      <c r="B7317" s="63" t="s">
        <v>10</v>
      </c>
      <c r="D7317" s="390">
        <v>45505</v>
      </c>
      <c r="E7317" s="63">
        <v>8</v>
      </c>
      <c r="F7317" s="63">
        <v>2024</v>
      </c>
      <c r="G7317" s="391">
        <v>17.987000000000002</v>
      </c>
      <c r="H7317" s="391">
        <v>8.3333333333333329E-2</v>
      </c>
      <c r="I7317" s="391">
        <v>1.4989166666666667</v>
      </c>
      <c r="J7317" s="391">
        <v>0.84699999999999998</v>
      </c>
      <c r="K7317" s="63" t="s">
        <v>355</v>
      </c>
      <c r="L7317" s="63" t="s">
        <v>86</v>
      </c>
      <c r="M7317" s="63" t="s">
        <v>107</v>
      </c>
      <c r="N7317" s="63" t="s">
        <v>310</v>
      </c>
      <c r="O7317" s="63" t="s">
        <v>117</v>
      </c>
      <c r="P7317" s="63" t="s">
        <v>90</v>
      </c>
      <c r="Q7317" s="63" t="s">
        <v>221</v>
      </c>
    </row>
    <row r="7318" spans="1:17">
      <c r="A7318" s="63" t="s">
        <v>355</v>
      </c>
      <c r="B7318" s="63" t="s">
        <v>10</v>
      </c>
      <c r="D7318" s="390">
        <v>45536</v>
      </c>
      <c r="E7318" s="63">
        <v>9</v>
      </c>
      <c r="F7318" s="63">
        <v>2024</v>
      </c>
      <c r="G7318" s="391">
        <v>17.987000000000002</v>
      </c>
      <c r="H7318" s="391">
        <v>8.3333333333333329E-2</v>
      </c>
      <c r="J7318" s="391">
        <v>1.3690000000000002</v>
      </c>
      <c r="K7318" s="63" t="s">
        <v>355</v>
      </c>
      <c r="L7318" s="63" t="s">
        <v>86</v>
      </c>
      <c r="M7318" s="63" t="s">
        <v>107</v>
      </c>
      <c r="N7318" s="63" t="s">
        <v>310</v>
      </c>
      <c r="O7318" s="63" t="s">
        <v>117</v>
      </c>
      <c r="P7318" s="63" t="s">
        <v>90</v>
      </c>
      <c r="Q7318" s="63" t="s">
        <v>221</v>
      </c>
    </row>
    <row r="7319" spans="1:17">
      <c r="A7319" s="63" t="s">
        <v>355</v>
      </c>
      <c r="B7319" s="63" t="s">
        <v>10</v>
      </c>
      <c r="D7319" s="390">
        <v>45566</v>
      </c>
      <c r="E7319" s="63">
        <v>10</v>
      </c>
      <c r="F7319" s="63">
        <v>2024</v>
      </c>
      <c r="G7319" s="391">
        <v>17.987000000000002</v>
      </c>
      <c r="H7319" s="391">
        <v>9.9999999999999992E-2</v>
      </c>
      <c r="J7319" s="391">
        <v>0.32</v>
      </c>
      <c r="K7319" s="63" t="s">
        <v>355</v>
      </c>
      <c r="L7319" s="63" t="s">
        <v>86</v>
      </c>
      <c r="M7319" s="63" t="s">
        <v>107</v>
      </c>
      <c r="N7319" s="63" t="s">
        <v>310</v>
      </c>
      <c r="O7319" s="63" t="s">
        <v>117</v>
      </c>
      <c r="P7319" s="63" t="s">
        <v>90</v>
      </c>
      <c r="Q7319" s="63" t="s">
        <v>221</v>
      </c>
    </row>
    <row r="7320" spans="1:17">
      <c r="A7320" s="63" t="s">
        <v>355</v>
      </c>
      <c r="B7320" s="63" t="s">
        <v>10</v>
      </c>
      <c r="D7320" s="390">
        <v>45597</v>
      </c>
      <c r="E7320" s="63">
        <v>11</v>
      </c>
      <c r="F7320" s="63">
        <v>2024</v>
      </c>
      <c r="G7320" s="391">
        <v>17.987000000000002</v>
      </c>
      <c r="H7320" s="391">
        <v>9.9999999999999992E-2</v>
      </c>
      <c r="J7320" s="391">
        <v>0</v>
      </c>
      <c r="K7320" s="63" t="s">
        <v>355</v>
      </c>
      <c r="L7320" s="63" t="s">
        <v>86</v>
      </c>
      <c r="M7320" s="63" t="s">
        <v>107</v>
      </c>
      <c r="N7320" s="63" t="s">
        <v>310</v>
      </c>
      <c r="O7320" s="63" t="s">
        <v>117</v>
      </c>
      <c r="P7320" s="63" t="s">
        <v>90</v>
      </c>
      <c r="Q7320" s="63" t="s">
        <v>221</v>
      </c>
    </row>
    <row r="7321" spans="1:17">
      <c r="A7321" s="63" t="s">
        <v>355</v>
      </c>
      <c r="B7321" s="63" t="s">
        <v>10</v>
      </c>
      <c r="D7321" s="390">
        <v>45627</v>
      </c>
      <c r="E7321" s="63">
        <v>12</v>
      </c>
      <c r="F7321" s="63">
        <v>2024</v>
      </c>
      <c r="G7321" s="391">
        <v>17.987000000000002</v>
      </c>
      <c r="H7321" s="391">
        <v>9.9999999999999992E-2</v>
      </c>
      <c r="J7321" s="391">
        <v>0</v>
      </c>
      <c r="K7321" s="63" t="s">
        <v>355</v>
      </c>
      <c r="L7321" s="63" t="s">
        <v>86</v>
      </c>
      <c r="M7321" s="63" t="s">
        <v>107</v>
      </c>
      <c r="N7321" s="63" t="s">
        <v>310</v>
      </c>
      <c r="O7321" s="63" t="s">
        <v>117</v>
      </c>
      <c r="P7321" s="63" t="s">
        <v>90</v>
      </c>
      <c r="Q7321" s="63" t="s">
        <v>221</v>
      </c>
    </row>
    <row r="7322" spans="1:17">
      <c r="A7322" s="63" t="s">
        <v>355</v>
      </c>
      <c r="B7322" s="63" t="s">
        <v>5</v>
      </c>
      <c r="D7322" s="390">
        <v>45292</v>
      </c>
      <c r="E7322" s="63">
        <v>1</v>
      </c>
      <c r="F7322" s="63">
        <v>2024</v>
      </c>
      <c r="G7322" s="391">
        <v>62.326158783749996</v>
      </c>
      <c r="H7322" s="391">
        <v>3.4872367136281217E-2</v>
      </c>
      <c r="I7322" s="391">
        <v>2.1734606913010883</v>
      </c>
      <c r="J7322" s="391">
        <v>3.63</v>
      </c>
      <c r="K7322" s="63" t="s">
        <v>355</v>
      </c>
      <c r="L7322" s="63" t="s">
        <v>86</v>
      </c>
      <c r="M7322" s="63" t="s">
        <v>107</v>
      </c>
      <c r="N7322" s="63" t="s">
        <v>310</v>
      </c>
      <c r="O7322" s="63" t="s">
        <v>117</v>
      </c>
      <c r="P7322" s="63" t="s">
        <v>90</v>
      </c>
      <c r="Q7322" s="63" t="s">
        <v>221</v>
      </c>
    </row>
    <row r="7323" spans="1:17">
      <c r="A7323" s="63" t="s">
        <v>355</v>
      </c>
      <c r="B7323" s="63" t="s">
        <v>5</v>
      </c>
      <c r="D7323" s="390">
        <v>45323</v>
      </c>
      <c r="E7323" s="63">
        <v>2</v>
      </c>
      <c r="F7323" s="63">
        <v>2024</v>
      </c>
      <c r="G7323" s="391">
        <v>62.326158783749996</v>
      </c>
      <c r="H7323" s="391">
        <v>8.2577765378713919E-2</v>
      </c>
      <c r="I7323" s="391">
        <v>5.146754917000977</v>
      </c>
      <c r="J7323" s="391">
        <v>3.23</v>
      </c>
      <c r="K7323" s="63" t="s">
        <v>355</v>
      </c>
      <c r="L7323" s="63" t="s">
        <v>86</v>
      </c>
      <c r="M7323" s="63" t="s">
        <v>107</v>
      </c>
      <c r="N7323" s="63" t="s">
        <v>310</v>
      </c>
      <c r="O7323" s="63" t="s">
        <v>117</v>
      </c>
      <c r="P7323" s="63" t="s">
        <v>90</v>
      </c>
      <c r="Q7323" s="63" t="s">
        <v>221</v>
      </c>
    </row>
    <row r="7324" spans="1:17">
      <c r="A7324" s="63" t="s">
        <v>355</v>
      </c>
      <c r="B7324" s="63" t="s">
        <v>5</v>
      </c>
      <c r="D7324" s="390">
        <v>45352</v>
      </c>
      <c r="E7324" s="63">
        <v>3</v>
      </c>
      <c r="F7324" s="63">
        <v>2024</v>
      </c>
      <c r="G7324" s="391">
        <v>62.326158783749996</v>
      </c>
      <c r="H7324" s="391">
        <v>8.2577765378713919E-2</v>
      </c>
      <c r="I7324" s="391">
        <v>5.146754917000977</v>
      </c>
      <c r="J7324" s="391">
        <v>3.8699999999999997</v>
      </c>
      <c r="K7324" s="63" t="s">
        <v>355</v>
      </c>
      <c r="L7324" s="63" t="s">
        <v>86</v>
      </c>
      <c r="M7324" s="63" t="s">
        <v>107</v>
      </c>
      <c r="N7324" s="63" t="s">
        <v>310</v>
      </c>
      <c r="O7324" s="63" t="s">
        <v>117</v>
      </c>
      <c r="P7324" s="63" t="s">
        <v>90</v>
      </c>
      <c r="Q7324" s="63" t="s">
        <v>221</v>
      </c>
    </row>
    <row r="7325" spans="1:17">
      <c r="A7325" s="63" t="s">
        <v>355</v>
      </c>
      <c r="B7325" s="63" t="s">
        <v>5</v>
      </c>
      <c r="D7325" s="390">
        <v>45383</v>
      </c>
      <c r="E7325" s="63">
        <v>4</v>
      </c>
      <c r="F7325" s="63">
        <v>2024</v>
      </c>
      <c r="G7325" s="391">
        <v>62.326158783749996</v>
      </c>
      <c r="H7325" s="391">
        <v>8.3333333333333329E-2</v>
      </c>
      <c r="I7325" s="391">
        <v>5.1938465653124997</v>
      </c>
      <c r="J7325" s="391">
        <v>2.6100000000000003</v>
      </c>
      <c r="K7325" s="63" t="s">
        <v>355</v>
      </c>
      <c r="L7325" s="63" t="s">
        <v>86</v>
      </c>
      <c r="M7325" s="63" t="s">
        <v>107</v>
      </c>
      <c r="N7325" s="63" t="s">
        <v>310</v>
      </c>
      <c r="O7325" s="63" t="s">
        <v>117</v>
      </c>
      <c r="P7325" s="63" t="s">
        <v>90</v>
      </c>
      <c r="Q7325" s="63" t="s">
        <v>221</v>
      </c>
    </row>
    <row r="7326" spans="1:17">
      <c r="A7326" s="63" t="s">
        <v>355</v>
      </c>
      <c r="B7326" s="63" t="s">
        <v>5</v>
      </c>
      <c r="D7326" s="390">
        <v>45413</v>
      </c>
      <c r="E7326" s="63">
        <v>5</v>
      </c>
      <c r="F7326" s="63">
        <v>2024</v>
      </c>
      <c r="G7326" s="391">
        <v>62.326158783749996</v>
      </c>
      <c r="H7326" s="391">
        <v>8.3333333333333329E-2</v>
      </c>
      <c r="I7326" s="391">
        <v>5.1938465653124997</v>
      </c>
      <c r="J7326" s="391">
        <v>2.74</v>
      </c>
      <c r="K7326" s="63" t="s">
        <v>355</v>
      </c>
      <c r="L7326" s="63" t="s">
        <v>86</v>
      </c>
      <c r="M7326" s="63" t="s">
        <v>107</v>
      </c>
      <c r="N7326" s="63" t="s">
        <v>310</v>
      </c>
      <c r="O7326" s="63" t="s">
        <v>117</v>
      </c>
      <c r="P7326" s="63" t="s">
        <v>90</v>
      </c>
      <c r="Q7326" s="63" t="s">
        <v>221</v>
      </c>
    </row>
    <row r="7327" spans="1:17">
      <c r="A7327" s="63" t="s">
        <v>355</v>
      </c>
      <c r="B7327" s="63" t="s">
        <v>5</v>
      </c>
      <c r="D7327" s="390">
        <v>45444</v>
      </c>
      <c r="E7327" s="63">
        <v>6</v>
      </c>
      <c r="F7327" s="63">
        <v>2024</v>
      </c>
      <c r="G7327" s="391">
        <v>62.326158783749996</v>
      </c>
      <c r="H7327" s="391">
        <v>8.3333333333333329E-2</v>
      </c>
      <c r="I7327" s="391">
        <v>5.1938465653124997</v>
      </c>
      <c r="J7327" s="391">
        <v>27.330702610000035</v>
      </c>
      <c r="K7327" s="63" t="s">
        <v>355</v>
      </c>
      <c r="L7327" s="63" t="s">
        <v>86</v>
      </c>
      <c r="M7327" s="63" t="s">
        <v>107</v>
      </c>
      <c r="N7327" s="63" t="s">
        <v>310</v>
      </c>
      <c r="O7327" s="63" t="s">
        <v>117</v>
      </c>
      <c r="P7327" s="63" t="s">
        <v>90</v>
      </c>
      <c r="Q7327" s="63" t="s">
        <v>221</v>
      </c>
    </row>
    <row r="7328" spans="1:17">
      <c r="A7328" s="63" t="s">
        <v>355</v>
      </c>
      <c r="B7328" s="63" t="s">
        <v>5</v>
      </c>
      <c r="D7328" s="390">
        <v>45474</v>
      </c>
      <c r="E7328" s="63">
        <v>7</v>
      </c>
      <c r="F7328" s="63">
        <v>2024</v>
      </c>
      <c r="G7328" s="391">
        <v>62.326158783749996</v>
      </c>
      <c r="H7328" s="391">
        <v>8.3333333333333329E-2</v>
      </c>
      <c r="I7328" s="391">
        <v>5.1938465653124997</v>
      </c>
      <c r="J7328" s="391">
        <v>6.1099999999999994</v>
      </c>
      <c r="K7328" s="63" t="s">
        <v>355</v>
      </c>
      <c r="L7328" s="63" t="s">
        <v>86</v>
      </c>
      <c r="M7328" s="63" t="s">
        <v>107</v>
      </c>
      <c r="N7328" s="63" t="s">
        <v>310</v>
      </c>
      <c r="O7328" s="63" t="s">
        <v>117</v>
      </c>
      <c r="P7328" s="63" t="s">
        <v>90</v>
      </c>
      <c r="Q7328" s="63" t="s">
        <v>221</v>
      </c>
    </row>
    <row r="7329" spans="1:17">
      <c r="A7329" s="63" t="s">
        <v>355</v>
      </c>
      <c r="B7329" s="63" t="s">
        <v>5</v>
      </c>
      <c r="D7329" s="390">
        <v>45505</v>
      </c>
      <c r="E7329" s="63">
        <v>8</v>
      </c>
      <c r="F7329" s="63">
        <v>2024</v>
      </c>
      <c r="G7329" s="391">
        <v>62.326158783749996</v>
      </c>
      <c r="H7329" s="391">
        <v>8.3333333333333329E-2</v>
      </c>
      <c r="I7329" s="391">
        <v>5.1938465653124997</v>
      </c>
      <c r="J7329" s="391">
        <v>4.5599999999999996</v>
      </c>
      <c r="K7329" s="63" t="s">
        <v>355</v>
      </c>
      <c r="L7329" s="63" t="s">
        <v>86</v>
      </c>
      <c r="M7329" s="63" t="s">
        <v>107</v>
      </c>
      <c r="N7329" s="63" t="s">
        <v>310</v>
      </c>
      <c r="O7329" s="63" t="s">
        <v>117</v>
      </c>
      <c r="P7329" s="63" t="s">
        <v>90</v>
      </c>
      <c r="Q7329" s="63" t="s">
        <v>221</v>
      </c>
    </row>
    <row r="7330" spans="1:17">
      <c r="A7330" s="63" t="s">
        <v>355</v>
      </c>
      <c r="B7330" s="63" t="s">
        <v>5</v>
      </c>
      <c r="D7330" s="390">
        <v>45536</v>
      </c>
      <c r="E7330" s="63">
        <v>9</v>
      </c>
      <c r="F7330" s="63">
        <v>2024</v>
      </c>
      <c r="G7330" s="391">
        <v>62.326158783749996</v>
      </c>
      <c r="H7330" s="391">
        <v>8.3333333333333329E-2</v>
      </c>
      <c r="J7330" s="391">
        <v>5.6360000000000001</v>
      </c>
      <c r="K7330" s="63" t="s">
        <v>355</v>
      </c>
      <c r="L7330" s="63" t="s">
        <v>86</v>
      </c>
      <c r="M7330" s="63" t="s">
        <v>107</v>
      </c>
      <c r="N7330" s="63" t="s">
        <v>310</v>
      </c>
      <c r="O7330" s="63" t="s">
        <v>117</v>
      </c>
      <c r="P7330" s="63" t="s">
        <v>90</v>
      </c>
      <c r="Q7330" s="63" t="s">
        <v>221</v>
      </c>
    </row>
    <row r="7331" spans="1:17">
      <c r="A7331" s="63" t="s">
        <v>355</v>
      </c>
      <c r="B7331" s="63" t="s">
        <v>5</v>
      </c>
      <c r="D7331" s="390">
        <v>45566</v>
      </c>
      <c r="E7331" s="63">
        <v>10</v>
      </c>
      <c r="F7331" s="63">
        <v>2024</v>
      </c>
      <c r="G7331" s="391">
        <v>62.326158783749996</v>
      </c>
      <c r="H7331" s="391">
        <v>9.9999999999999992E-2</v>
      </c>
      <c r="J7331" s="391">
        <v>6.2798255000000003</v>
      </c>
      <c r="K7331" s="63" t="s">
        <v>355</v>
      </c>
      <c r="L7331" s="63" t="s">
        <v>86</v>
      </c>
      <c r="M7331" s="63" t="s">
        <v>107</v>
      </c>
      <c r="N7331" s="63" t="s">
        <v>310</v>
      </c>
      <c r="O7331" s="63" t="s">
        <v>117</v>
      </c>
      <c r="P7331" s="63" t="s">
        <v>90</v>
      </c>
      <c r="Q7331" s="63" t="s">
        <v>221</v>
      </c>
    </row>
    <row r="7332" spans="1:17">
      <c r="A7332" s="63" t="s">
        <v>355</v>
      </c>
      <c r="B7332" s="63" t="s">
        <v>5</v>
      </c>
      <c r="D7332" s="390">
        <v>45597</v>
      </c>
      <c r="E7332" s="63">
        <v>11</v>
      </c>
      <c r="F7332" s="63">
        <v>2024</v>
      </c>
      <c r="G7332" s="391">
        <v>62.326158783749996</v>
      </c>
      <c r="H7332" s="391">
        <v>9.9999999999999992E-2</v>
      </c>
      <c r="J7332" s="391">
        <v>0</v>
      </c>
      <c r="K7332" s="63" t="s">
        <v>355</v>
      </c>
      <c r="L7332" s="63" t="s">
        <v>86</v>
      </c>
      <c r="M7332" s="63" t="s">
        <v>107</v>
      </c>
      <c r="N7332" s="63" t="s">
        <v>310</v>
      </c>
      <c r="O7332" s="63" t="s">
        <v>117</v>
      </c>
      <c r="P7332" s="63" t="s">
        <v>90</v>
      </c>
      <c r="Q7332" s="63" t="s">
        <v>221</v>
      </c>
    </row>
    <row r="7333" spans="1:17">
      <c r="A7333" s="63" t="s">
        <v>355</v>
      </c>
      <c r="B7333" s="63" t="s">
        <v>5</v>
      </c>
      <c r="D7333" s="390">
        <v>45627</v>
      </c>
      <c r="E7333" s="63">
        <v>12</v>
      </c>
      <c r="F7333" s="63">
        <v>2024</v>
      </c>
      <c r="G7333" s="391">
        <v>62.326158783749996</v>
      </c>
      <c r="H7333" s="391">
        <v>9.9999999999999992E-2</v>
      </c>
      <c r="J7333" s="391">
        <v>0</v>
      </c>
      <c r="K7333" s="63" t="s">
        <v>355</v>
      </c>
      <c r="L7333" s="63" t="s">
        <v>86</v>
      </c>
      <c r="M7333" s="63" t="s">
        <v>107</v>
      </c>
      <c r="N7333" s="63" t="s">
        <v>310</v>
      </c>
      <c r="O7333" s="63" t="s">
        <v>117</v>
      </c>
      <c r="P7333" s="63" t="s">
        <v>90</v>
      </c>
      <c r="Q7333" s="63" t="s">
        <v>221</v>
      </c>
    </row>
    <row r="7334" spans="1:17">
      <c r="A7334" s="63" t="s">
        <v>355</v>
      </c>
      <c r="B7334" s="63" t="s">
        <v>11</v>
      </c>
      <c r="D7334" s="390">
        <v>45292</v>
      </c>
      <c r="E7334" s="63">
        <v>1</v>
      </c>
      <c r="F7334" s="63">
        <v>2024</v>
      </c>
      <c r="G7334" s="391">
        <v>78.81</v>
      </c>
      <c r="H7334" s="391">
        <v>3.4872367136281217E-2</v>
      </c>
      <c r="I7334" s="391">
        <v>2.7482912540103226</v>
      </c>
      <c r="J7334" s="391">
        <v>1.55</v>
      </c>
      <c r="K7334" s="63" t="s">
        <v>355</v>
      </c>
      <c r="L7334" s="63" t="s">
        <v>86</v>
      </c>
      <c r="M7334" s="63" t="s">
        <v>107</v>
      </c>
      <c r="N7334" s="63" t="s">
        <v>310</v>
      </c>
      <c r="O7334" s="63" t="s">
        <v>117</v>
      </c>
      <c r="P7334" s="63" t="s">
        <v>90</v>
      </c>
      <c r="Q7334" s="63" t="s">
        <v>221</v>
      </c>
    </row>
    <row r="7335" spans="1:17">
      <c r="A7335" s="63" t="s">
        <v>355</v>
      </c>
      <c r="B7335" s="63" t="s">
        <v>11</v>
      </c>
      <c r="D7335" s="390">
        <v>45323</v>
      </c>
      <c r="E7335" s="63">
        <v>2</v>
      </c>
      <c r="F7335" s="63">
        <v>2024</v>
      </c>
      <c r="G7335" s="391">
        <v>78.81</v>
      </c>
      <c r="H7335" s="391">
        <v>8.2577765378713919E-2</v>
      </c>
      <c r="I7335" s="391">
        <v>6.5079536894964445</v>
      </c>
      <c r="J7335" s="391">
        <v>1.07</v>
      </c>
      <c r="K7335" s="63" t="s">
        <v>355</v>
      </c>
      <c r="L7335" s="63" t="s">
        <v>86</v>
      </c>
      <c r="M7335" s="63" t="s">
        <v>107</v>
      </c>
      <c r="N7335" s="63" t="s">
        <v>310</v>
      </c>
      <c r="O7335" s="63" t="s">
        <v>117</v>
      </c>
      <c r="P7335" s="63" t="s">
        <v>90</v>
      </c>
      <c r="Q7335" s="63" t="s">
        <v>221</v>
      </c>
    </row>
    <row r="7336" spans="1:17">
      <c r="A7336" s="63" t="s">
        <v>355</v>
      </c>
      <c r="B7336" s="63" t="s">
        <v>11</v>
      </c>
      <c r="D7336" s="390">
        <v>45352</v>
      </c>
      <c r="E7336" s="63">
        <v>3</v>
      </c>
      <c r="F7336" s="63">
        <v>2024</v>
      </c>
      <c r="G7336" s="391">
        <v>78.81</v>
      </c>
      <c r="H7336" s="391">
        <v>8.2577765378713919E-2</v>
      </c>
      <c r="I7336" s="391">
        <v>6.5079536894964445</v>
      </c>
      <c r="J7336" s="391">
        <v>0</v>
      </c>
      <c r="K7336" s="63" t="s">
        <v>355</v>
      </c>
      <c r="L7336" s="63" t="s">
        <v>86</v>
      </c>
      <c r="M7336" s="63" t="s">
        <v>107</v>
      </c>
      <c r="N7336" s="63" t="s">
        <v>310</v>
      </c>
      <c r="O7336" s="63" t="s">
        <v>117</v>
      </c>
      <c r="P7336" s="63" t="s">
        <v>90</v>
      </c>
      <c r="Q7336" s="63" t="s">
        <v>221</v>
      </c>
    </row>
    <row r="7337" spans="1:17">
      <c r="A7337" s="63" t="s">
        <v>355</v>
      </c>
      <c r="B7337" s="63" t="s">
        <v>11</v>
      </c>
      <c r="D7337" s="390">
        <v>45383</v>
      </c>
      <c r="E7337" s="63">
        <v>4</v>
      </c>
      <c r="F7337" s="63">
        <v>2024</v>
      </c>
      <c r="G7337" s="391">
        <v>78.81</v>
      </c>
      <c r="H7337" s="391">
        <v>8.3333333333333329E-2</v>
      </c>
      <c r="I7337" s="391">
        <v>6.5674999999999999</v>
      </c>
      <c r="J7337" s="391">
        <v>0</v>
      </c>
      <c r="K7337" s="63" t="s">
        <v>355</v>
      </c>
      <c r="L7337" s="63" t="s">
        <v>86</v>
      </c>
      <c r="M7337" s="63" t="s">
        <v>107</v>
      </c>
      <c r="N7337" s="63" t="s">
        <v>310</v>
      </c>
      <c r="O7337" s="63" t="s">
        <v>117</v>
      </c>
      <c r="P7337" s="63" t="s">
        <v>90</v>
      </c>
      <c r="Q7337" s="63" t="s">
        <v>221</v>
      </c>
    </row>
    <row r="7338" spans="1:17">
      <c r="A7338" s="63" t="s">
        <v>355</v>
      </c>
      <c r="B7338" s="63" t="s">
        <v>11</v>
      </c>
      <c r="D7338" s="390">
        <v>45413</v>
      </c>
      <c r="E7338" s="63">
        <v>5</v>
      </c>
      <c r="F7338" s="63">
        <v>2024</v>
      </c>
      <c r="G7338" s="391">
        <v>78.81</v>
      </c>
      <c r="H7338" s="391">
        <v>8.3333333333333329E-2</v>
      </c>
      <c r="I7338" s="391">
        <v>6.5674999999999999</v>
      </c>
      <c r="J7338" s="391">
        <v>0.53</v>
      </c>
      <c r="K7338" s="63" t="s">
        <v>355</v>
      </c>
      <c r="L7338" s="63" t="s">
        <v>86</v>
      </c>
      <c r="M7338" s="63" t="s">
        <v>107</v>
      </c>
      <c r="N7338" s="63" t="s">
        <v>310</v>
      </c>
      <c r="O7338" s="63" t="s">
        <v>117</v>
      </c>
      <c r="P7338" s="63" t="s">
        <v>90</v>
      </c>
      <c r="Q7338" s="63" t="s">
        <v>221</v>
      </c>
    </row>
    <row r="7339" spans="1:17">
      <c r="A7339" s="63" t="s">
        <v>355</v>
      </c>
      <c r="B7339" s="63" t="s">
        <v>11</v>
      </c>
      <c r="D7339" s="390">
        <v>45444</v>
      </c>
      <c r="E7339" s="63">
        <v>6</v>
      </c>
      <c r="F7339" s="63">
        <v>2024</v>
      </c>
      <c r="G7339" s="391">
        <v>78.81</v>
      </c>
      <c r="H7339" s="391">
        <v>8.3333333333333329E-2</v>
      </c>
      <c r="I7339" s="391">
        <v>6.5674999999999999</v>
      </c>
      <c r="J7339" s="391">
        <v>3.63</v>
      </c>
      <c r="K7339" s="63" t="s">
        <v>355</v>
      </c>
      <c r="L7339" s="63" t="s">
        <v>86</v>
      </c>
      <c r="M7339" s="63" t="s">
        <v>107</v>
      </c>
      <c r="N7339" s="63" t="s">
        <v>310</v>
      </c>
      <c r="O7339" s="63" t="s">
        <v>117</v>
      </c>
      <c r="P7339" s="63" t="s">
        <v>90</v>
      </c>
      <c r="Q7339" s="63" t="s">
        <v>221</v>
      </c>
    </row>
    <row r="7340" spans="1:17">
      <c r="A7340" s="63" t="s">
        <v>355</v>
      </c>
      <c r="B7340" s="63" t="s">
        <v>11</v>
      </c>
      <c r="D7340" s="390">
        <v>45474</v>
      </c>
      <c r="E7340" s="63">
        <v>7</v>
      </c>
      <c r="F7340" s="63">
        <v>2024</v>
      </c>
      <c r="G7340" s="391">
        <v>78.81</v>
      </c>
      <c r="H7340" s="391">
        <v>8.3333333333333329E-2</v>
      </c>
      <c r="I7340" s="391">
        <v>6.5674999999999999</v>
      </c>
      <c r="J7340" s="391">
        <v>1.0699999999999998</v>
      </c>
      <c r="K7340" s="63" t="s">
        <v>355</v>
      </c>
      <c r="L7340" s="63" t="s">
        <v>86</v>
      </c>
      <c r="M7340" s="63" t="s">
        <v>107</v>
      </c>
      <c r="N7340" s="63" t="s">
        <v>310</v>
      </c>
      <c r="O7340" s="63" t="s">
        <v>117</v>
      </c>
      <c r="P7340" s="63" t="s">
        <v>90</v>
      </c>
      <c r="Q7340" s="63" t="s">
        <v>221</v>
      </c>
    </row>
    <row r="7341" spans="1:17">
      <c r="A7341" s="63" t="s">
        <v>355</v>
      </c>
      <c r="B7341" s="63" t="s">
        <v>11</v>
      </c>
      <c r="D7341" s="390">
        <v>45505</v>
      </c>
      <c r="E7341" s="63">
        <v>8</v>
      </c>
      <c r="F7341" s="63">
        <v>2024</v>
      </c>
      <c r="G7341" s="391">
        <v>78.81</v>
      </c>
      <c r="H7341" s="391">
        <v>8.3333333333333329E-2</v>
      </c>
      <c r="I7341" s="391">
        <v>6.5674999999999999</v>
      </c>
      <c r="J7341" s="391">
        <v>21.610000000000003</v>
      </c>
      <c r="K7341" s="63" t="s">
        <v>355</v>
      </c>
      <c r="L7341" s="63" t="s">
        <v>86</v>
      </c>
      <c r="M7341" s="63" t="s">
        <v>107</v>
      </c>
      <c r="N7341" s="63" t="s">
        <v>310</v>
      </c>
      <c r="O7341" s="63" t="s">
        <v>117</v>
      </c>
      <c r="P7341" s="63" t="s">
        <v>90</v>
      </c>
      <c r="Q7341" s="63" t="s">
        <v>221</v>
      </c>
    </row>
    <row r="7342" spans="1:17">
      <c r="A7342" s="63" t="s">
        <v>355</v>
      </c>
      <c r="B7342" s="63" t="s">
        <v>11</v>
      </c>
      <c r="D7342" s="390">
        <v>45536</v>
      </c>
      <c r="E7342" s="63">
        <v>9</v>
      </c>
      <c r="F7342" s="63">
        <v>2024</v>
      </c>
      <c r="G7342" s="391">
        <v>78.81</v>
      </c>
      <c r="H7342" s="391">
        <v>8.3333333333333329E-2</v>
      </c>
      <c r="J7342" s="391">
        <v>16.18</v>
      </c>
      <c r="K7342" s="63" t="s">
        <v>355</v>
      </c>
      <c r="L7342" s="63" t="s">
        <v>86</v>
      </c>
      <c r="M7342" s="63" t="s">
        <v>107</v>
      </c>
      <c r="N7342" s="63" t="s">
        <v>310</v>
      </c>
      <c r="O7342" s="63" t="s">
        <v>117</v>
      </c>
      <c r="P7342" s="63" t="s">
        <v>90</v>
      </c>
      <c r="Q7342" s="63" t="s">
        <v>221</v>
      </c>
    </row>
    <row r="7343" spans="1:17">
      <c r="A7343" s="63" t="s">
        <v>355</v>
      </c>
      <c r="B7343" s="63" t="s">
        <v>11</v>
      </c>
      <c r="D7343" s="390">
        <v>45566</v>
      </c>
      <c r="E7343" s="63">
        <v>10</v>
      </c>
      <c r="F7343" s="63">
        <v>2024</v>
      </c>
      <c r="G7343" s="391">
        <v>78.81</v>
      </c>
      <c r="H7343" s="391">
        <v>9.9999999999999992E-2</v>
      </c>
      <c r="J7343" s="391">
        <v>0</v>
      </c>
      <c r="K7343" s="63" t="s">
        <v>355</v>
      </c>
      <c r="L7343" s="63" t="s">
        <v>86</v>
      </c>
      <c r="M7343" s="63" t="s">
        <v>107</v>
      </c>
      <c r="N7343" s="63" t="s">
        <v>310</v>
      </c>
      <c r="O7343" s="63" t="s">
        <v>117</v>
      </c>
      <c r="P7343" s="63" t="s">
        <v>90</v>
      </c>
      <c r="Q7343" s="63" t="s">
        <v>221</v>
      </c>
    </row>
    <row r="7344" spans="1:17">
      <c r="A7344" s="63" t="s">
        <v>355</v>
      </c>
      <c r="B7344" s="63" t="s">
        <v>11</v>
      </c>
      <c r="D7344" s="390">
        <v>45597</v>
      </c>
      <c r="E7344" s="63">
        <v>11</v>
      </c>
      <c r="F7344" s="63">
        <v>2024</v>
      </c>
      <c r="G7344" s="391">
        <v>78.81</v>
      </c>
      <c r="H7344" s="391">
        <v>9.9999999999999992E-2</v>
      </c>
      <c r="J7344" s="391">
        <v>0</v>
      </c>
      <c r="K7344" s="63" t="s">
        <v>355</v>
      </c>
      <c r="L7344" s="63" t="s">
        <v>86</v>
      </c>
      <c r="M7344" s="63" t="s">
        <v>107</v>
      </c>
      <c r="N7344" s="63" t="s">
        <v>310</v>
      </c>
      <c r="O7344" s="63" t="s">
        <v>117</v>
      </c>
      <c r="P7344" s="63" t="s">
        <v>90</v>
      </c>
      <c r="Q7344" s="63" t="s">
        <v>221</v>
      </c>
    </row>
    <row r="7345" spans="1:17">
      <c r="A7345" s="63" t="s">
        <v>355</v>
      </c>
      <c r="B7345" s="63" t="s">
        <v>11</v>
      </c>
      <c r="D7345" s="390">
        <v>45627</v>
      </c>
      <c r="E7345" s="63">
        <v>12</v>
      </c>
      <c r="F7345" s="63">
        <v>2024</v>
      </c>
      <c r="G7345" s="391">
        <v>78.81</v>
      </c>
      <c r="H7345" s="391">
        <v>9.9999999999999992E-2</v>
      </c>
      <c r="J7345" s="391">
        <v>0</v>
      </c>
      <c r="K7345" s="63" t="s">
        <v>355</v>
      </c>
      <c r="L7345" s="63" t="s">
        <v>86</v>
      </c>
      <c r="M7345" s="63" t="s">
        <v>107</v>
      </c>
      <c r="N7345" s="63" t="s">
        <v>310</v>
      </c>
      <c r="O7345" s="63" t="s">
        <v>117</v>
      </c>
      <c r="P7345" s="63" t="s">
        <v>90</v>
      </c>
      <c r="Q7345" s="63" t="s">
        <v>221</v>
      </c>
    </row>
    <row r="7346" spans="1:17">
      <c r="A7346" s="63" t="s">
        <v>355</v>
      </c>
      <c r="B7346" s="63" t="s">
        <v>12</v>
      </c>
      <c r="D7346" s="390">
        <v>45292</v>
      </c>
      <c r="E7346" s="63">
        <v>1</v>
      </c>
      <c r="F7346" s="63">
        <v>2024</v>
      </c>
      <c r="G7346" s="391">
        <v>49.949025754987929</v>
      </c>
      <c r="H7346" s="391">
        <v>3.4872367136281217E-2</v>
      </c>
      <c r="I7346" s="391">
        <v>1.7418407642275051</v>
      </c>
      <c r="J7346" s="391">
        <v>0.74909999999999999</v>
      </c>
      <c r="K7346" s="63" t="s">
        <v>355</v>
      </c>
      <c r="L7346" s="63" t="s">
        <v>86</v>
      </c>
      <c r="M7346" s="63" t="s">
        <v>107</v>
      </c>
      <c r="N7346" s="63" t="s">
        <v>310</v>
      </c>
      <c r="O7346" s="63" t="s">
        <v>117</v>
      </c>
      <c r="P7346" s="63" t="s">
        <v>90</v>
      </c>
      <c r="Q7346" s="63" t="s">
        <v>221</v>
      </c>
    </row>
    <row r="7347" spans="1:17">
      <c r="A7347" s="63" t="s">
        <v>355</v>
      </c>
      <c r="B7347" s="63" t="s">
        <v>12</v>
      </c>
      <c r="D7347" s="390">
        <v>45323</v>
      </c>
      <c r="E7347" s="63">
        <v>2</v>
      </c>
      <c r="F7347" s="63">
        <v>2024</v>
      </c>
      <c r="G7347" s="391">
        <v>49.949025754987929</v>
      </c>
      <c r="H7347" s="391">
        <v>8.2577765378713919E-2</v>
      </c>
      <c r="I7347" s="391">
        <v>4.1246789296907318</v>
      </c>
      <c r="J7347" s="391">
        <v>3.0387290030505616</v>
      </c>
      <c r="K7347" s="63" t="s">
        <v>355</v>
      </c>
      <c r="L7347" s="63" t="s">
        <v>86</v>
      </c>
      <c r="M7347" s="63" t="s">
        <v>107</v>
      </c>
      <c r="N7347" s="63" t="s">
        <v>310</v>
      </c>
      <c r="O7347" s="63" t="s">
        <v>117</v>
      </c>
      <c r="P7347" s="63" t="s">
        <v>90</v>
      </c>
      <c r="Q7347" s="63" t="s">
        <v>221</v>
      </c>
    </row>
    <row r="7348" spans="1:17">
      <c r="A7348" s="63" t="s">
        <v>355</v>
      </c>
      <c r="B7348" s="63" t="s">
        <v>12</v>
      </c>
      <c r="D7348" s="390">
        <v>45352</v>
      </c>
      <c r="E7348" s="63">
        <v>3</v>
      </c>
      <c r="F7348" s="63">
        <v>2024</v>
      </c>
      <c r="G7348" s="391">
        <v>49.949025754987929</v>
      </c>
      <c r="H7348" s="391">
        <v>8.2577765378713919E-2</v>
      </c>
      <c r="I7348" s="391">
        <v>4.1246789296907318</v>
      </c>
      <c r="J7348" s="391">
        <v>0.47</v>
      </c>
      <c r="K7348" s="63" t="s">
        <v>355</v>
      </c>
      <c r="L7348" s="63" t="s">
        <v>86</v>
      </c>
      <c r="M7348" s="63" t="s">
        <v>107</v>
      </c>
      <c r="N7348" s="63" t="s">
        <v>310</v>
      </c>
      <c r="O7348" s="63" t="s">
        <v>117</v>
      </c>
      <c r="P7348" s="63" t="s">
        <v>90</v>
      </c>
      <c r="Q7348" s="63" t="s">
        <v>221</v>
      </c>
    </row>
    <row r="7349" spans="1:17">
      <c r="A7349" s="63" t="s">
        <v>355</v>
      </c>
      <c r="B7349" s="63" t="s">
        <v>12</v>
      </c>
      <c r="D7349" s="390">
        <v>45383</v>
      </c>
      <c r="E7349" s="63">
        <v>4</v>
      </c>
      <c r="F7349" s="63">
        <v>2024</v>
      </c>
      <c r="G7349" s="391">
        <v>49.949025754987929</v>
      </c>
      <c r="H7349" s="391">
        <v>8.3333333333333329E-2</v>
      </c>
      <c r="I7349" s="391">
        <v>4.1624188129156607</v>
      </c>
      <c r="J7349" s="391">
        <v>2.6779999999999999</v>
      </c>
      <c r="K7349" s="63" t="s">
        <v>355</v>
      </c>
      <c r="L7349" s="63" t="s">
        <v>86</v>
      </c>
      <c r="M7349" s="63" t="s">
        <v>107</v>
      </c>
      <c r="N7349" s="63" t="s">
        <v>310</v>
      </c>
      <c r="O7349" s="63" t="s">
        <v>117</v>
      </c>
      <c r="P7349" s="63" t="s">
        <v>90</v>
      </c>
      <c r="Q7349" s="63" t="s">
        <v>221</v>
      </c>
    </row>
    <row r="7350" spans="1:17">
      <c r="A7350" s="63" t="s">
        <v>355</v>
      </c>
      <c r="B7350" s="63" t="s">
        <v>12</v>
      </c>
      <c r="D7350" s="390">
        <v>45413</v>
      </c>
      <c r="E7350" s="63">
        <v>5</v>
      </c>
      <c r="F7350" s="63">
        <v>2024</v>
      </c>
      <c r="G7350" s="391">
        <v>49.949025754987929</v>
      </c>
      <c r="H7350" s="391">
        <v>8.3333333333333329E-2</v>
      </c>
      <c r="I7350" s="391">
        <v>4.1624188129156607</v>
      </c>
      <c r="J7350" s="391">
        <v>0</v>
      </c>
      <c r="K7350" s="63" t="s">
        <v>355</v>
      </c>
      <c r="L7350" s="63" t="s">
        <v>86</v>
      </c>
      <c r="M7350" s="63" t="s">
        <v>107</v>
      </c>
      <c r="N7350" s="63" t="s">
        <v>310</v>
      </c>
      <c r="O7350" s="63" t="s">
        <v>117</v>
      </c>
      <c r="P7350" s="63" t="s">
        <v>90</v>
      </c>
      <c r="Q7350" s="63" t="s">
        <v>221</v>
      </c>
    </row>
    <row r="7351" spans="1:17">
      <c r="A7351" s="63" t="s">
        <v>355</v>
      </c>
      <c r="B7351" s="63" t="s">
        <v>12</v>
      </c>
      <c r="D7351" s="390">
        <v>45444</v>
      </c>
      <c r="E7351" s="63">
        <v>6</v>
      </c>
      <c r="F7351" s="63">
        <v>2024</v>
      </c>
      <c r="G7351" s="391">
        <v>49.949025754987929</v>
      </c>
      <c r="H7351" s="391">
        <v>8.3333333333333329E-2</v>
      </c>
      <c r="I7351" s="391">
        <v>4.1624188129156607</v>
      </c>
      <c r="J7351" s="391">
        <v>10.252618142142852</v>
      </c>
      <c r="K7351" s="63" t="s">
        <v>355</v>
      </c>
      <c r="L7351" s="63" t="s">
        <v>86</v>
      </c>
      <c r="M7351" s="63" t="s">
        <v>107</v>
      </c>
      <c r="N7351" s="63" t="s">
        <v>310</v>
      </c>
      <c r="O7351" s="63" t="s">
        <v>117</v>
      </c>
      <c r="P7351" s="63" t="s">
        <v>90</v>
      </c>
      <c r="Q7351" s="63" t="s">
        <v>221</v>
      </c>
    </row>
    <row r="7352" spans="1:17">
      <c r="A7352" s="63" t="s">
        <v>355</v>
      </c>
      <c r="B7352" s="63" t="s">
        <v>12</v>
      </c>
      <c r="D7352" s="390">
        <v>45474</v>
      </c>
      <c r="E7352" s="63">
        <v>7</v>
      </c>
      <c r="F7352" s="63">
        <v>2024</v>
      </c>
      <c r="G7352" s="391">
        <v>49.949025754987929</v>
      </c>
      <c r="H7352" s="391">
        <v>8.3333333333333329E-2</v>
      </c>
      <c r="I7352" s="391">
        <v>4.1624188129156607</v>
      </c>
      <c r="J7352" s="391">
        <v>4.1692359999999997</v>
      </c>
      <c r="K7352" s="63" t="s">
        <v>355</v>
      </c>
      <c r="L7352" s="63" t="s">
        <v>86</v>
      </c>
      <c r="M7352" s="63" t="s">
        <v>107</v>
      </c>
      <c r="N7352" s="63" t="s">
        <v>310</v>
      </c>
      <c r="O7352" s="63" t="s">
        <v>117</v>
      </c>
      <c r="P7352" s="63" t="s">
        <v>90</v>
      </c>
      <c r="Q7352" s="63" t="s">
        <v>221</v>
      </c>
    </row>
    <row r="7353" spans="1:17">
      <c r="A7353" s="63" t="s">
        <v>355</v>
      </c>
      <c r="B7353" s="63" t="s">
        <v>12</v>
      </c>
      <c r="D7353" s="390">
        <v>45505</v>
      </c>
      <c r="E7353" s="63">
        <v>8</v>
      </c>
      <c r="F7353" s="63">
        <v>2024</v>
      </c>
      <c r="G7353" s="391">
        <v>49.949025754987929</v>
      </c>
      <c r="H7353" s="391">
        <v>8.3333333333333329E-2</v>
      </c>
      <c r="I7353" s="391">
        <v>4.1624188129156607</v>
      </c>
      <c r="J7353" s="391">
        <v>12.325596640943115</v>
      </c>
      <c r="K7353" s="63" t="s">
        <v>355</v>
      </c>
      <c r="L7353" s="63" t="s">
        <v>86</v>
      </c>
      <c r="M7353" s="63" t="s">
        <v>107</v>
      </c>
      <c r="N7353" s="63" t="s">
        <v>310</v>
      </c>
      <c r="O7353" s="63" t="s">
        <v>117</v>
      </c>
      <c r="P7353" s="63" t="s">
        <v>90</v>
      </c>
      <c r="Q7353" s="63" t="s">
        <v>221</v>
      </c>
    </row>
    <row r="7354" spans="1:17">
      <c r="A7354" s="63" t="s">
        <v>355</v>
      </c>
      <c r="B7354" s="63" t="s">
        <v>12</v>
      </c>
      <c r="D7354" s="390">
        <v>45536</v>
      </c>
      <c r="E7354" s="63">
        <v>9</v>
      </c>
      <c r="F7354" s="63">
        <v>2024</v>
      </c>
      <c r="G7354" s="391">
        <v>49.949025754987929</v>
      </c>
      <c r="H7354" s="391">
        <v>8.3333333333333329E-2</v>
      </c>
      <c r="J7354" s="391">
        <v>12.252006148966863</v>
      </c>
      <c r="K7354" s="63" t="s">
        <v>355</v>
      </c>
      <c r="L7354" s="63" t="s">
        <v>86</v>
      </c>
      <c r="M7354" s="63" t="s">
        <v>107</v>
      </c>
      <c r="N7354" s="63" t="s">
        <v>310</v>
      </c>
      <c r="O7354" s="63" t="s">
        <v>117</v>
      </c>
      <c r="P7354" s="63" t="s">
        <v>90</v>
      </c>
      <c r="Q7354" s="63" t="s">
        <v>221</v>
      </c>
    </row>
    <row r="7355" spans="1:17">
      <c r="A7355" s="63" t="s">
        <v>355</v>
      </c>
      <c r="B7355" s="63" t="s">
        <v>12</v>
      </c>
      <c r="D7355" s="390">
        <v>45566</v>
      </c>
      <c r="E7355" s="63">
        <v>10</v>
      </c>
      <c r="F7355" s="63">
        <v>2024</v>
      </c>
      <c r="G7355" s="391">
        <v>49.949025754987929</v>
      </c>
      <c r="H7355" s="391">
        <v>9.9999999999999992E-2</v>
      </c>
      <c r="J7355" s="391">
        <v>11.810904000000001</v>
      </c>
      <c r="K7355" s="63" t="s">
        <v>355</v>
      </c>
      <c r="L7355" s="63" t="s">
        <v>86</v>
      </c>
      <c r="M7355" s="63" t="s">
        <v>107</v>
      </c>
      <c r="N7355" s="63" t="s">
        <v>310</v>
      </c>
      <c r="O7355" s="63" t="s">
        <v>117</v>
      </c>
      <c r="P7355" s="63" t="s">
        <v>90</v>
      </c>
      <c r="Q7355" s="63" t="s">
        <v>221</v>
      </c>
    </row>
    <row r="7356" spans="1:17">
      <c r="A7356" s="63" t="s">
        <v>355</v>
      </c>
      <c r="B7356" s="63" t="s">
        <v>12</v>
      </c>
      <c r="D7356" s="390">
        <v>45597</v>
      </c>
      <c r="E7356" s="63">
        <v>11</v>
      </c>
      <c r="F7356" s="63">
        <v>2024</v>
      </c>
      <c r="G7356" s="391">
        <v>49.949025754987929</v>
      </c>
      <c r="H7356" s="391">
        <v>9.9999999999999992E-2</v>
      </c>
      <c r="J7356" s="391">
        <v>0</v>
      </c>
      <c r="K7356" s="63" t="s">
        <v>355</v>
      </c>
      <c r="L7356" s="63" t="s">
        <v>86</v>
      </c>
      <c r="M7356" s="63" t="s">
        <v>107</v>
      </c>
      <c r="N7356" s="63" t="s">
        <v>310</v>
      </c>
      <c r="O7356" s="63" t="s">
        <v>117</v>
      </c>
      <c r="P7356" s="63" t="s">
        <v>90</v>
      </c>
      <c r="Q7356" s="63" t="s">
        <v>221</v>
      </c>
    </row>
    <row r="7357" spans="1:17">
      <c r="A7357" s="63" t="s">
        <v>355</v>
      </c>
      <c r="B7357" s="63" t="s">
        <v>12</v>
      </c>
      <c r="D7357" s="390">
        <v>45627</v>
      </c>
      <c r="E7357" s="63">
        <v>12</v>
      </c>
      <c r="F7357" s="63">
        <v>2024</v>
      </c>
      <c r="G7357" s="391">
        <v>49.949025754987929</v>
      </c>
      <c r="H7357" s="391">
        <v>9.9999999999999992E-2</v>
      </c>
      <c r="J7357" s="391">
        <v>0</v>
      </c>
      <c r="K7357" s="63" t="s">
        <v>355</v>
      </c>
      <c r="L7357" s="63" t="s">
        <v>86</v>
      </c>
      <c r="M7357" s="63" t="s">
        <v>107</v>
      </c>
      <c r="N7357" s="63" t="s">
        <v>310</v>
      </c>
      <c r="O7357" s="63" t="s">
        <v>117</v>
      </c>
      <c r="P7357" s="63" t="s">
        <v>90</v>
      </c>
      <c r="Q7357" s="63" t="s">
        <v>221</v>
      </c>
    </row>
    <row r="7358" spans="1:17">
      <c r="A7358" s="63" t="s">
        <v>355</v>
      </c>
      <c r="B7358" s="63" t="s">
        <v>15</v>
      </c>
      <c r="D7358" s="390">
        <v>45292</v>
      </c>
      <c r="E7358" s="63">
        <v>1</v>
      </c>
      <c r="F7358" s="63">
        <v>2024</v>
      </c>
      <c r="G7358" s="391">
        <v>7.9254844999999996</v>
      </c>
      <c r="H7358" s="391">
        <v>3.4872367136281217E-2</v>
      </c>
      <c r="I7358" s="391">
        <v>0.27638040521690616</v>
      </c>
      <c r="J7358" s="391">
        <v>1.6414</v>
      </c>
      <c r="K7358" s="63" t="s">
        <v>355</v>
      </c>
      <c r="L7358" s="63" t="s">
        <v>86</v>
      </c>
      <c r="M7358" s="63" t="s">
        <v>107</v>
      </c>
      <c r="N7358" s="63" t="s">
        <v>310</v>
      </c>
      <c r="O7358" s="63" t="s">
        <v>117</v>
      </c>
      <c r="P7358" s="63" t="s">
        <v>90</v>
      </c>
      <c r="Q7358" s="63" t="s">
        <v>221</v>
      </c>
    </row>
    <row r="7359" spans="1:17">
      <c r="A7359" s="63" t="s">
        <v>355</v>
      </c>
      <c r="B7359" s="63" t="s">
        <v>15</v>
      </c>
      <c r="D7359" s="390">
        <v>45323</v>
      </c>
      <c r="E7359" s="63">
        <v>2</v>
      </c>
      <c r="F7359" s="63">
        <v>2024</v>
      </c>
      <c r="G7359" s="391">
        <v>7.9254844999999996</v>
      </c>
      <c r="H7359" s="391">
        <v>8.2577765378713919E-2</v>
      </c>
      <c r="I7359" s="391">
        <v>0.6544687995536338</v>
      </c>
      <c r="J7359" s="391">
        <v>0.18</v>
      </c>
      <c r="K7359" s="63" t="s">
        <v>355</v>
      </c>
      <c r="L7359" s="63" t="s">
        <v>86</v>
      </c>
      <c r="M7359" s="63" t="s">
        <v>107</v>
      </c>
      <c r="N7359" s="63" t="s">
        <v>310</v>
      </c>
      <c r="O7359" s="63" t="s">
        <v>117</v>
      </c>
      <c r="P7359" s="63" t="s">
        <v>90</v>
      </c>
      <c r="Q7359" s="63" t="s">
        <v>221</v>
      </c>
    </row>
    <row r="7360" spans="1:17">
      <c r="A7360" s="63" t="s">
        <v>355</v>
      </c>
      <c r="B7360" s="63" t="s">
        <v>15</v>
      </c>
      <c r="D7360" s="390">
        <v>45352</v>
      </c>
      <c r="E7360" s="63">
        <v>3</v>
      </c>
      <c r="F7360" s="63">
        <v>2024</v>
      </c>
      <c r="G7360" s="391">
        <v>7.9254844999999996</v>
      </c>
      <c r="H7360" s="391">
        <v>8.2577765378713919E-2</v>
      </c>
      <c r="I7360" s="391">
        <v>0.6544687995536338</v>
      </c>
      <c r="J7360" s="391">
        <v>1.9400000000000002</v>
      </c>
      <c r="K7360" s="63" t="s">
        <v>355</v>
      </c>
      <c r="L7360" s="63" t="s">
        <v>86</v>
      </c>
      <c r="M7360" s="63" t="s">
        <v>107</v>
      </c>
      <c r="N7360" s="63" t="s">
        <v>310</v>
      </c>
      <c r="O7360" s="63" t="s">
        <v>117</v>
      </c>
      <c r="P7360" s="63" t="s">
        <v>90</v>
      </c>
      <c r="Q7360" s="63" t="s">
        <v>221</v>
      </c>
    </row>
    <row r="7361" spans="1:17">
      <c r="A7361" s="63" t="s">
        <v>355</v>
      </c>
      <c r="B7361" s="63" t="s">
        <v>15</v>
      </c>
      <c r="D7361" s="390">
        <v>45383</v>
      </c>
      <c r="E7361" s="63">
        <v>4</v>
      </c>
      <c r="F7361" s="63">
        <v>2024</v>
      </c>
      <c r="G7361" s="391">
        <v>7.9254844999999996</v>
      </c>
      <c r="H7361" s="391">
        <v>8.3333333333333329E-2</v>
      </c>
      <c r="I7361" s="391">
        <v>0.66045704166666663</v>
      </c>
      <c r="J7361" s="391">
        <v>0.33</v>
      </c>
      <c r="K7361" s="63" t="s">
        <v>355</v>
      </c>
      <c r="L7361" s="63" t="s">
        <v>86</v>
      </c>
      <c r="M7361" s="63" t="s">
        <v>107</v>
      </c>
      <c r="N7361" s="63" t="s">
        <v>310</v>
      </c>
      <c r="O7361" s="63" t="s">
        <v>117</v>
      </c>
      <c r="P7361" s="63" t="s">
        <v>90</v>
      </c>
      <c r="Q7361" s="63" t="s">
        <v>221</v>
      </c>
    </row>
    <row r="7362" spans="1:17">
      <c r="A7362" s="63" t="s">
        <v>355</v>
      </c>
      <c r="B7362" s="63" t="s">
        <v>15</v>
      </c>
      <c r="D7362" s="390">
        <v>45413</v>
      </c>
      <c r="E7362" s="63">
        <v>5</v>
      </c>
      <c r="F7362" s="63">
        <v>2024</v>
      </c>
      <c r="G7362" s="391">
        <v>7.9254844999999996</v>
      </c>
      <c r="H7362" s="391">
        <v>8.3333333333333329E-2</v>
      </c>
      <c r="I7362" s="391">
        <v>0.66045704166666663</v>
      </c>
      <c r="J7362" s="391">
        <v>0.95</v>
      </c>
      <c r="K7362" s="63" t="s">
        <v>355</v>
      </c>
      <c r="L7362" s="63" t="s">
        <v>86</v>
      </c>
      <c r="M7362" s="63" t="s">
        <v>107</v>
      </c>
      <c r="N7362" s="63" t="s">
        <v>310</v>
      </c>
      <c r="O7362" s="63" t="s">
        <v>117</v>
      </c>
      <c r="P7362" s="63" t="s">
        <v>90</v>
      </c>
      <c r="Q7362" s="63" t="s">
        <v>221</v>
      </c>
    </row>
    <row r="7363" spans="1:17">
      <c r="A7363" s="63" t="s">
        <v>355</v>
      </c>
      <c r="B7363" s="63" t="s">
        <v>15</v>
      </c>
      <c r="D7363" s="390">
        <v>45444</v>
      </c>
      <c r="E7363" s="63">
        <v>6</v>
      </c>
      <c r="F7363" s="63">
        <v>2024</v>
      </c>
      <c r="G7363" s="391">
        <v>7.9254844999999996</v>
      </c>
      <c r="H7363" s="391">
        <v>8.3333333333333329E-2</v>
      </c>
      <c r="I7363" s="391">
        <v>0.66045704166666663</v>
      </c>
      <c r="J7363" s="391">
        <v>0.18</v>
      </c>
      <c r="K7363" s="63" t="s">
        <v>355</v>
      </c>
      <c r="L7363" s="63" t="s">
        <v>86</v>
      </c>
      <c r="M7363" s="63" t="s">
        <v>107</v>
      </c>
      <c r="N7363" s="63" t="s">
        <v>310</v>
      </c>
      <c r="O7363" s="63" t="s">
        <v>117</v>
      </c>
      <c r="P7363" s="63" t="s">
        <v>90</v>
      </c>
      <c r="Q7363" s="63" t="s">
        <v>221</v>
      </c>
    </row>
    <row r="7364" spans="1:17">
      <c r="A7364" s="63" t="s">
        <v>355</v>
      </c>
      <c r="B7364" s="63" t="s">
        <v>15</v>
      </c>
      <c r="D7364" s="390">
        <v>45474</v>
      </c>
      <c r="E7364" s="63">
        <v>7</v>
      </c>
      <c r="F7364" s="63">
        <v>2024</v>
      </c>
      <c r="G7364" s="391">
        <v>7.9254844999999996</v>
      </c>
      <c r="H7364" s="391">
        <v>8.3333333333333329E-2</v>
      </c>
      <c r="I7364" s="391">
        <v>0.66045704166666663</v>
      </c>
      <c r="J7364" s="391">
        <v>0.06</v>
      </c>
      <c r="K7364" s="63" t="s">
        <v>355</v>
      </c>
      <c r="L7364" s="63" t="s">
        <v>86</v>
      </c>
      <c r="M7364" s="63" t="s">
        <v>107</v>
      </c>
      <c r="N7364" s="63" t="s">
        <v>310</v>
      </c>
      <c r="O7364" s="63" t="s">
        <v>117</v>
      </c>
      <c r="P7364" s="63" t="s">
        <v>90</v>
      </c>
      <c r="Q7364" s="63" t="s">
        <v>221</v>
      </c>
    </row>
    <row r="7365" spans="1:17">
      <c r="A7365" s="63" t="s">
        <v>355</v>
      </c>
      <c r="B7365" s="63" t="s">
        <v>15</v>
      </c>
      <c r="D7365" s="390">
        <v>45505</v>
      </c>
      <c r="E7365" s="63">
        <v>8</v>
      </c>
      <c r="F7365" s="63">
        <v>2024</v>
      </c>
      <c r="G7365" s="391">
        <v>7.9254844999999996</v>
      </c>
      <c r="H7365" s="391">
        <v>8.3333333333333329E-2</v>
      </c>
      <c r="I7365" s="391">
        <v>0.66045704166666663</v>
      </c>
      <c r="J7365" s="391">
        <v>0</v>
      </c>
      <c r="K7365" s="63" t="s">
        <v>355</v>
      </c>
      <c r="L7365" s="63" t="s">
        <v>86</v>
      </c>
      <c r="M7365" s="63" t="s">
        <v>107</v>
      </c>
      <c r="N7365" s="63" t="s">
        <v>310</v>
      </c>
      <c r="O7365" s="63" t="s">
        <v>117</v>
      </c>
      <c r="P7365" s="63" t="s">
        <v>90</v>
      </c>
      <c r="Q7365" s="63" t="s">
        <v>221</v>
      </c>
    </row>
    <row r="7366" spans="1:17">
      <c r="A7366" s="63" t="s">
        <v>355</v>
      </c>
      <c r="B7366" s="63" t="s">
        <v>15</v>
      </c>
      <c r="D7366" s="390">
        <v>45536</v>
      </c>
      <c r="E7366" s="63">
        <v>9</v>
      </c>
      <c r="F7366" s="63">
        <v>2024</v>
      </c>
      <c r="G7366" s="391">
        <v>7.9254844999999996</v>
      </c>
      <c r="H7366" s="391">
        <v>8.3333333333333329E-2</v>
      </c>
      <c r="J7366" s="391">
        <v>0</v>
      </c>
      <c r="K7366" s="63" t="s">
        <v>355</v>
      </c>
      <c r="L7366" s="63" t="s">
        <v>86</v>
      </c>
      <c r="M7366" s="63" t="s">
        <v>107</v>
      </c>
      <c r="N7366" s="63" t="s">
        <v>310</v>
      </c>
      <c r="O7366" s="63" t="s">
        <v>117</v>
      </c>
      <c r="P7366" s="63" t="s">
        <v>90</v>
      </c>
      <c r="Q7366" s="63" t="s">
        <v>221</v>
      </c>
    </row>
    <row r="7367" spans="1:17">
      <c r="A7367" s="63" t="s">
        <v>355</v>
      </c>
      <c r="B7367" s="63" t="s">
        <v>15</v>
      </c>
      <c r="D7367" s="390">
        <v>45566</v>
      </c>
      <c r="E7367" s="63">
        <v>10</v>
      </c>
      <c r="F7367" s="63">
        <v>2024</v>
      </c>
      <c r="G7367" s="391">
        <v>7.9254844999999996</v>
      </c>
      <c r="H7367" s="391">
        <v>9.9999999999999992E-2</v>
      </c>
      <c r="J7367" s="391">
        <v>0</v>
      </c>
      <c r="K7367" s="63" t="s">
        <v>355</v>
      </c>
      <c r="L7367" s="63" t="s">
        <v>86</v>
      </c>
      <c r="M7367" s="63" t="s">
        <v>107</v>
      </c>
      <c r="N7367" s="63" t="s">
        <v>310</v>
      </c>
      <c r="O7367" s="63" t="s">
        <v>117</v>
      </c>
      <c r="P7367" s="63" t="s">
        <v>90</v>
      </c>
      <c r="Q7367" s="63" t="s">
        <v>221</v>
      </c>
    </row>
    <row r="7368" spans="1:17">
      <c r="A7368" s="63" t="s">
        <v>355</v>
      </c>
      <c r="B7368" s="63" t="s">
        <v>15</v>
      </c>
      <c r="D7368" s="390">
        <v>45597</v>
      </c>
      <c r="E7368" s="63">
        <v>11</v>
      </c>
      <c r="F7368" s="63">
        <v>2024</v>
      </c>
      <c r="G7368" s="391">
        <v>7.9254844999999996</v>
      </c>
      <c r="H7368" s="391">
        <v>9.9999999999999992E-2</v>
      </c>
      <c r="J7368" s="391">
        <v>0</v>
      </c>
      <c r="K7368" s="63" t="s">
        <v>355</v>
      </c>
      <c r="L7368" s="63" t="s">
        <v>86</v>
      </c>
      <c r="M7368" s="63" t="s">
        <v>107</v>
      </c>
      <c r="N7368" s="63" t="s">
        <v>310</v>
      </c>
      <c r="O7368" s="63" t="s">
        <v>117</v>
      </c>
      <c r="P7368" s="63" t="s">
        <v>90</v>
      </c>
      <c r="Q7368" s="63" t="s">
        <v>221</v>
      </c>
    </row>
    <row r="7369" spans="1:17">
      <c r="A7369" s="63" t="s">
        <v>355</v>
      </c>
      <c r="B7369" s="63" t="s">
        <v>15</v>
      </c>
      <c r="D7369" s="390">
        <v>45627</v>
      </c>
      <c r="E7369" s="63">
        <v>12</v>
      </c>
      <c r="F7369" s="63">
        <v>2024</v>
      </c>
      <c r="G7369" s="391">
        <v>7.9254844999999996</v>
      </c>
      <c r="H7369" s="391">
        <v>9.9999999999999992E-2</v>
      </c>
      <c r="J7369" s="391">
        <v>0</v>
      </c>
      <c r="K7369" s="63" t="s">
        <v>355</v>
      </c>
      <c r="L7369" s="63" t="s">
        <v>86</v>
      </c>
      <c r="M7369" s="63" t="s">
        <v>107</v>
      </c>
      <c r="N7369" s="63" t="s">
        <v>310</v>
      </c>
      <c r="O7369" s="63" t="s">
        <v>117</v>
      </c>
      <c r="P7369" s="63" t="s">
        <v>90</v>
      </c>
      <c r="Q7369" s="63" t="s">
        <v>221</v>
      </c>
    </row>
    <row r="7370" spans="1:17">
      <c r="A7370" s="63" t="s">
        <v>355</v>
      </c>
      <c r="B7370" s="63" t="s">
        <v>16</v>
      </c>
      <c r="D7370" s="390">
        <v>45292</v>
      </c>
      <c r="E7370" s="63">
        <v>1</v>
      </c>
      <c r="F7370" s="63">
        <v>2024</v>
      </c>
      <c r="G7370" s="391">
        <v>179.71483114</v>
      </c>
      <c r="H7370" s="391">
        <v>3.4872367136281217E-2</v>
      </c>
      <c r="I7370" s="391">
        <v>6.2670815713488643</v>
      </c>
      <c r="J7370" s="391">
        <v>6.74</v>
      </c>
      <c r="K7370" s="63" t="s">
        <v>355</v>
      </c>
      <c r="L7370" s="63" t="s">
        <v>86</v>
      </c>
      <c r="M7370" s="63" t="s">
        <v>107</v>
      </c>
      <c r="N7370" s="63" t="s">
        <v>310</v>
      </c>
      <c r="O7370" s="63" t="s">
        <v>117</v>
      </c>
      <c r="P7370" s="63" t="s">
        <v>90</v>
      </c>
      <c r="Q7370" s="63" t="s">
        <v>221</v>
      </c>
    </row>
    <row r="7371" spans="1:17">
      <c r="A7371" s="63" t="s">
        <v>355</v>
      </c>
      <c r="B7371" s="63" t="s">
        <v>16</v>
      </c>
      <c r="D7371" s="390">
        <v>45323</v>
      </c>
      <c r="E7371" s="63">
        <v>2</v>
      </c>
      <c r="F7371" s="63">
        <v>2024</v>
      </c>
      <c r="G7371" s="391">
        <v>179.71483114</v>
      </c>
      <c r="H7371" s="391">
        <v>8.2577765378713919E-2</v>
      </c>
      <c r="I7371" s="391">
        <v>14.84044916095411</v>
      </c>
      <c r="J7371" s="391">
        <v>20.331500000000005</v>
      </c>
      <c r="K7371" s="63" t="s">
        <v>355</v>
      </c>
      <c r="L7371" s="63" t="s">
        <v>86</v>
      </c>
      <c r="M7371" s="63" t="s">
        <v>107</v>
      </c>
      <c r="N7371" s="63" t="s">
        <v>310</v>
      </c>
      <c r="O7371" s="63" t="s">
        <v>117</v>
      </c>
      <c r="P7371" s="63" t="s">
        <v>90</v>
      </c>
      <c r="Q7371" s="63" t="s">
        <v>221</v>
      </c>
    </row>
    <row r="7372" spans="1:17">
      <c r="A7372" s="63" t="s">
        <v>355</v>
      </c>
      <c r="B7372" s="63" t="s">
        <v>16</v>
      </c>
      <c r="D7372" s="390">
        <v>45352</v>
      </c>
      <c r="E7372" s="63">
        <v>3</v>
      </c>
      <c r="F7372" s="63">
        <v>2024</v>
      </c>
      <c r="G7372" s="391">
        <v>179.71483114</v>
      </c>
      <c r="H7372" s="391">
        <v>8.2577765378713919E-2</v>
      </c>
      <c r="I7372" s="391">
        <v>14.84044916095411</v>
      </c>
      <c r="J7372" s="391">
        <v>9.6357500000000016</v>
      </c>
      <c r="K7372" s="63" t="s">
        <v>355</v>
      </c>
      <c r="L7372" s="63" t="s">
        <v>86</v>
      </c>
      <c r="M7372" s="63" t="s">
        <v>107</v>
      </c>
      <c r="N7372" s="63" t="s">
        <v>310</v>
      </c>
      <c r="O7372" s="63" t="s">
        <v>117</v>
      </c>
      <c r="P7372" s="63" t="s">
        <v>90</v>
      </c>
      <c r="Q7372" s="63" t="s">
        <v>221</v>
      </c>
    </row>
    <row r="7373" spans="1:17">
      <c r="A7373" s="63" t="s">
        <v>355</v>
      </c>
      <c r="B7373" s="63" t="s">
        <v>16</v>
      </c>
      <c r="D7373" s="390">
        <v>45383</v>
      </c>
      <c r="E7373" s="63">
        <v>4</v>
      </c>
      <c r="F7373" s="63">
        <v>2024</v>
      </c>
      <c r="G7373" s="391">
        <v>179.71483114</v>
      </c>
      <c r="H7373" s="391">
        <v>8.3333333333333329E-2</v>
      </c>
      <c r="I7373" s="391">
        <v>14.976235928333333</v>
      </c>
      <c r="J7373" s="391">
        <v>10.059999999999999</v>
      </c>
      <c r="K7373" s="63" t="s">
        <v>355</v>
      </c>
      <c r="L7373" s="63" t="s">
        <v>86</v>
      </c>
      <c r="M7373" s="63" t="s">
        <v>107</v>
      </c>
      <c r="N7373" s="63" t="s">
        <v>310</v>
      </c>
      <c r="O7373" s="63" t="s">
        <v>117</v>
      </c>
      <c r="P7373" s="63" t="s">
        <v>90</v>
      </c>
      <c r="Q7373" s="63" t="s">
        <v>221</v>
      </c>
    </row>
    <row r="7374" spans="1:17">
      <c r="A7374" s="63" t="s">
        <v>355</v>
      </c>
      <c r="B7374" s="63" t="s">
        <v>16</v>
      </c>
      <c r="D7374" s="390">
        <v>45413</v>
      </c>
      <c r="E7374" s="63">
        <v>5</v>
      </c>
      <c r="F7374" s="63">
        <v>2024</v>
      </c>
      <c r="G7374" s="391">
        <v>179.71483114</v>
      </c>
      <c r="H7374" s="391">
        <v>8.3333333333333329E-2</v>
      </c>
      <c r="I7374" s="391">
        <v>14.976235928333333</v>
      </c>
      <c r="J7374" s="391">
        <v>13.389999999999999</v>
      </c>
      <c r="K7374" s="63" t="s">
        <v>355</v>
      </c>
      <c r="L7374" s="63" t="s">
        <v>86</v>
      </c>
      <c r="M7374" s="63" t="s">
        <v>107</v>
      </c>
      <c r="N7374" s="63" t="s">
        <v>310</v>
      </c>
      <c r="O7374" s="63" t="s">
        <v>117</v>
      </c>
      <c r="P7374" s="63" t="s">
        <v>90</v>
      </c>
      <c r="Q7374" s="63" t="s">
        <v>221</v>
      </c>
    </row>
    <row r="7375" spans="1:17">
      <c r="A7375" s="63" t="s">
        <v>355</v>
      </c>
      <c r="B7375" s="63" t="s">
        <v>16</v>
      </c>
      <c r="D7375" s="390">
        <v>45444</v>
      </c>
      <c r="E7375" s="63">
        <v>6</v>
      </c>
      <c r="F7375" s="63">
        <v>2024</v>
      </c>
      <c r="G7375" s="391">
        <v>179.71483114</v>
      </c>
      <c r="H7375" s="391">
        <v>8.3333333333333329E-2</v>
      </c>
      <c r="I7375" s="391">
        <v>14.976235928333333</v>
      </c>
      <c r="J7375" s="391">
        <v>24.750000000000004</v>
      </c>
      <c r="K7375" s="63" t="s">
        <v>355</v>
      </c>
      <c r="L7375" s="63" t="s">
        <v>86</v>
      </c>
      <c r="M7375" s="63" t="s">
        <v>107</v>
      </c>
      <c r="N7375" s="63" t="s">
        <v>310</v>
      </c>
      <c r="O7375" s="63" t="s">
        <v>117</v>
      </c>
      <c r="P7375" s="63" t="s">
        <v>90</v>
      </c>
      <c r="Q7375" s="63" t="s">
        <v>221</v>
      </c>
    </row>
    <row r="7376" spans="1:17">
      <c r="A7376" s="63" t="s">
        <v>355</v>
      </c>
      <c r="B7376" s="63" t="s">
        <v>16</v>
      </c>
      <c r="D7376" s="390">
        <v>45474</v>
      </c>
      <c r="E7376" s="63">
        <v>7</v>
      </c>
      <c r="F7376" s="63">
        <v>2024</v>
      </c>
      <c r="G7376" s="391">
        <v>179.71483114</v>
      </c>
      <c r="H7376" s="391">
        <v>8.3333333333333329E-2</v>
      </c>
      <c r="I7376" s="391">
        <v>14.976235928333333</v>
      </c>
      <c r="J7376" s="391">
        <v>17.579999999999995</v>
      </c>
      <c r="K7376" s="63" t="s">
        <v>355</v>
      </c>
      <c r="L7376" s="63" t="s">
        <v>86</v>
      </c>
      <c r="M7376" s="63" t="s">
        <v>107</v>
      </c>
      <c r="N7376" s="63" t="s">
        <v>310</v>
      </c>
      <c r="O7376" s="63" t="s">
        <v>117</v>
      </c>
      <c r="P7376" s="63" t="s">
        <v>90</v>
      </c>
      <c r="Q7376" s="63" t="s">
        <v>221</v>
      </c>
    </row>
    <row r="7377" spans="1:17">
      <c r="A7377" s="63" t="s">
        <v>355</v>
      </c>
      <c r="B7377" s="63" t="s">
        <v>16</v>
      </c>
      <c r="D7377" s="390">
        <v>45505</v>
      </c>
      <c r="E7377" s="63">
        <v>8</v>
      </c>
      <c r="F7377" s="63">
        <v>2024</v>
      </c>
      <c r="G7377" s="391">
        <v>179.71483114</v>
      </c>
      <c r="H7377" s="391">
        <v>8.3333333333333329E-2</v>
      </c>
      <c r="I7377" s="391">
        <v>14.976235928333333</v>
      </c>
      <c r="J7377" s="391">
        <v>3.26</v>
      </c>
      <c r="K7377" s="63" t="s">
        <v>355</v>
      </c>
      <c r="L7377" s="63" t="s">
        <v>86</v>
      </c>
      <c r="M7377" s="63" t="s">
        <v>107</v>
      </c>
      <c r="N7377" s="63" t="s">
        <v>310</v>
      </c>
      <c r="O7377" s="63" t="s">
        <v>117</v>
      </c>
      <c r="P7377" s="63" t="s">
        <v>90</v>
      </c>
      <c r="Q7377" s="63" t="s">
        <v>221</v>
      </c>
    </row>
    <row r="7378" spans="1:17">
      <c r="A7378" s="63" t="s">
        <v>355</v>
      </c>
      <c r="B7378" s="63" t="s">
        <v>16</v>
      </c>
      <c r="D7378" s="390">
        <v>45536</v>
      </c>
      <c r="E7378" s="63">
        <v>9</v>
      </c>
      <c r="F7378" s="63">
        <v>2024</v>
      </c>
      <c r="G7378" s="391">
        <v>179.71483114</v>
      </c>
      <c r="H7378" s="391">
        <v>8.3333333333333329E-2</v>
      </c>
      <c r="J7378" s="391">
        <v>7.5600000000000005</v>
      </c>
      <c r="K7378" s="63" t="s">
        <v>355</v>
      </c>
      <c r="L7378" s="63" t="s">
        <v>86</v>
      </c>
      <c r="M7378" s="63" t="s">
        <v>107</v>
      </c>
      <c r="N7378" s="63" t="s">
        <v>310</v>
      </c>
      <c r="O7378" s="63" t="s">
        <v>117</v>
      </c>
      <c r="P7378" s="63" t="s">
        <v>90</v>
      </c>
      <c r="Q7378" s="63" t="s">
        <v>221</v>
      </c>
    </row>
    <row r="7379" spans="1:17">
      <c r="A7379" s="63" t="s">
        <v>355</v>
      </c>
      <c r="B7379" s="63" t="s">
        <v>16</v>
      </c>
      <c r="D7379" s="390">
        <v>45566</v>
      </c>
      <c r="E7379" s="63">
        <v>10</v>
      </c>
      <c r="F7379" s="63">
        <v>2024</v>
      </c>
      <c r="G7379" s="391">
        <v>179.71483114</v>
      </c>
      <c r="H7379" s="391">
        <v>9.9999999999999992E-2</v>
      </c>
      <c r="J7379" s="391">
        <v>2.83</v>
      </c>
      <c r="K7379" s="63" t="s">
        <v>355</v>
      </c>
      <c r="L7379" s="63" t="s">
        <v>86</v>
      </c>
      <c r="M7379" s="63" t="s">
        <v>107</v>
      </c>
      <c r="N7379" s="63" t="s">
        <v>310</v>
      </c>
      <c r="O7379" s="63" t="s">
        <v>117</v>
      </c>
      <c r="P7379" s="63" t="s">
        <v>90</v>
      </c>
      <c r="Q7379" s="63" t="s">
        <v>221</v>
      </c>
    </row>
    <row r="7380" spans="1:17">
      <c r="A7380" s="63" t="s">
        <v>355</v>
      </c>
      <c r="B7380" s="63" t="s">
        <v>16</v>
      </c>
      <c r="D7380" s="390">
        <v>45597</v>
      </c>
      <c r="E7380" s="63">
        <v>11</v>
      </c>
      <c r="F7380" s="63">
        <v>2024</v>
      </c>
      <c r="G7380" s="391">
        <v>179.71483114</v>
      </c>
      <c r="H7380" s="391">
        <v>9.9999999999999992E-2</v>
      </c>
      <c r="J7380" s="391">
        <v>0</v>
      </c>
      <c r="K7380" s="63" t="s">
        <v>355</v>
      </c>
      <c r="L7380" s="63" t="s">
        <v>86</v>
      </c>
      <c r="M7380" s="63" t="s">
        <v>107</v>
      </c>
      <c r="N7380" s="63" t="s">
        <v>310</v>
      </c>
      <c r="O7380" s="63" t="s">
        <v>117</v>
      </c>
      <c r="P7380" s="63" t="s">
        <v>90</v>
      </c>
      <c r="Q7380" s="63" t="s">
        <v>221</v>
      </c>
    </row>
    <row r="7381" spans="1:17">
      <c r="A7381" s="63" t="s">
        <v>355</v>
      </c>
      <c r="B7381" s="63" t="s">
        <v>16</v>
      </c>
      <c r="D7381" s="390">
        <v>45627</v>
      </c>
      <c r="E7381" s="63">
        <v>12</v>
      </c>
      <c r="F7381" s="63">
        <v>2024</v>
      </c>
      <c r="G7381" s="391">
        <v>179.71483114</v>
      </c>
      <c r="H7381" s="391">
        <v>9.9999999999999992E-2</v>
      </c>
      <c r="J7381" s="391">
        <v>0</v>
      </c>
      <c r="K7381" s="63" t="s">
        <v>355</v>
      </c>
      <c r="L7381" s="63" t="s">
        <v>86</v>
      </c>
      <c r="M7381" s="63" t="s">
        <v>107</v>
      </c>
      <c r="N7381" s="63" t="s">
        <v>310</v>
      </c>
      <c r="O7381" s="63" t="s">
        <v>117</v>
      </c>
      <c r="P7381" s="63" t="s">
        <v>90</v>
      </c>
      <c r="Q7381" s="63" t="s">
        <v>221</v>
      </c>
    </row>
    <row r="7382" spans="1:17">
      <c r="A7382" s="63" t="s">
        <v>355</v>
      </c>
      <c r="B7382" s="63" t="s">
        <v>17</v>
      </c>
      <c r="D7382" s="390">
        <v>45292</v>
      </c>
      <c r="E7382" s="63">
        <v>1</v>
      </c>
      <c r="F7382" s="63">
        <v>2024</v>
      </c>
      <c r="G7382" s="391">
        <v>0</v>
      </c>
      <c r="H7382" s="391">
        <v>3.4872367136281217E-2</v>
      </c>
      <c r="I7382" s="391">
        <v>0</v>
      </c>
      <c r="J7382" s="391">
        <v>0</v>
      </c>
      <c r="K7382" s="63" t="s">
        <v>355</v>
      </c>
      <c r="L7382" s="63" t="s">
        <v>86</v>
      </c>
      <c r="M7382" s="63" t="s">
        <v>107</v>
      </c>
      <c r="N7382" s="63" t="s">
        <v>310</v>
      </c>
      <c r="O7382" s="63" t="s">
        <v>117</v>
      </c>
      <c r="P7382" s="63" t="s">
        <v>90</v>
      </c>
      <c r="Q7382" s="63" t="s">
        <v>221</v>
      </c>
    </row>
    <row r="7383" spans="1:17">
      <c r="A7383" s="63" t="s">
        <v>355</v>
      </c>
      <c r="B7383" s="63" t="s">
        <v>17</v>
      </c>
      <c r="D7383" s="390">
        <v>45323</v>
      </c>
      <c r="E7383" s="63">
        <v>2</v>
      </c>
      <c r="F7383" s="63">
        <v>2024</v>
      </c>
      <c r="G7383" s="391">
        <v>0</v>
      </c>
      <c r="H7383" s="391">
        <v>8.2577765378713919E-2</v>
      </c>
      <c r="I7383" s="391">
        <v>0</v>
      </c>
      <c r="J7383" s="391">
        <v>0</v>
      </c>
      <c r="K7383" s="63" t="s">
        <v>355</v>
      </c>
      <c r="L7383" s="63" t="s">
        <v>86</v>
      </c>
      <c r="M7383" s="63" t="s">
        <v>107</v>
      </c>
      <c r="N7383" s="63" t="s">
        <v>310</v>
      </c>
      <c r="O7383" s="63" t="s">
        <v>117</v>
      </c>
      <c r="P7383" s="63" t="s">
        <v>90</v>
      </c>
      <c r="Q7383" s="63" t="s">
        <v>221</v>
      </c>
    </row>
    <row r="7384" spans="1:17">
      <c r="A7384" s="63" t="s">
        <v>355</v>
      </c>
      <c r="B7384" s="63" t="s">
        <v>17</v>
      </c>
      <c r="D7384" s="390">
        <v>45352</v>
      </c>
      <c r="E7384" s="63">
        <v>3</v>
      </c>
      <c r="F7384" s="63">
        <v>2024</v>
      </c>
      <c r="G7384" s="391">
        <v>0</v>
      </c>
      <c r="H7384" s="391">
        <v>8.2577765378713919E-2</v>
      </c>
      <c r="I7384" s="391">
        <v>0</v>
      </c>
      <c r="J7384" s="391">
        <v>0</v>
      </c>
      <c r="K7384" s="63" t="s">
        <v>355</v>
      </c>
      <c r="L7384" s="63" t="s">
        <v>86</v>
      </c>
      <c r="M7384" s="63" t="s">
        <v>107</v>
      </c>
      <c r="N7384" s="63" t="s">
        <v>310</v>
      </c>
      <c r="O7384" s="63" t="s">
        <v>117</v>
      </c>
      <c r="P7384" s="63" t="s">
        <v>90</v>
      </c>
      <c r="Q7384" s="63" t="s">
        <v>221</v>
      </c>
    </row>
    <row r="7385" spans="1:17">
      <c r="A7385" s="63" t="s">
        <v>355</v>
      </c>
      <c r="B7385" s="63" t="s">
        <v>17</v>
      </c>
      <c r="D7385" s="390">
        <v>45383</v>
      </c>
      <c r="E7385" s="63">
        <v>4</v>
      </c>
      <c r="F7385" s="63">
        <v>2024</v>
      </c>
      <c r="G7385" s="391">
        <v>0</v>
      </c>
      <c r="H7385" s="391">
        <v>8.3333333333333329E-2</v>
      </c>
      <c r="I7385" s="391">
        <v>0</v>
      </c>
      <c r="J7385" s="391">
        <v>0</v>
      </c>
      <c r="K7385" s="63" t="s">
        <v>355</v>
      </c>
      <c r="L7385" s="63" t="s">
        <v>86</v>
      </c>
      <c r="M7385" s="63" t="s">
        <v>107</v>
      </c>
      <c r="N7385" s="63" t="s">
        <v>310</v>
      </c>
      <c r="O7385" s="63" t="s">
        <v>117</v>
      </c>
      <c r="P7385" s="63" t="s">
        <v>90</v>
      </c>
      <c r="Q7385" s="63" t="s">
        <v>221</v>
      </c>
    </row>
    <row r="7386" spans="1:17">
      <c r="A7386" s="63" t="s">
        <v>355</v>
      </c>
      <c r="B7386" s="63" t="s">
        <v>17</v>
      </c>
      <c r="D7386" s="390">
        <v>45413</v>
      </c>
      <c r="E7386" s="63">
        <v>5</v>
      </c>
      <c r="F7386" s="63">
        <v>2024</v>
      </c>
      <c r="G7386" s="391">
        <v>0</v>
      </c>
      <c r="H7386" s="391">
        <v>8.3333333333333329E-2</v>
      </c>
      <c r="I7386" s="391">
        <v>0</v>
      </c>
      <c r="J7386" s="391">
        <v>0</v>
      </c>
      <c r="K7386" s="63" t="s">
        <v>355</v>
      </c>
      <c r="L7386" s="63" t="s">
        <v>86</v>
      </c>
      <c r="M7386" s="63" t="s">
        <v>107</v>
      </c>
      <c r="N7386" s="63" t="s">
        <v>310</v>
      </c>
      <c r="O7386" s="63" t="s">
        <v>117</v>
      </c>
      <c r="P7386" s="63" t="s">
        <v>90</v>
      </c>
      <c r="Q7386" s="63" t="s">
        <v>221</v>
      </c>
    </row>
    <row r="7387" spans="1:17">
      <c r="A7387" s="63" t="s">
        <v>355</v>
      </c>
      <c r="B7387" s="63" t="s">
        <v>17</v>
      </c>
      <c r="D7387" s="390">
        <v>45444</v>
      </c>
      <c r="E7387" s="63">
        <v>6</v>
      </c>
      <c r="F7387" s="63">
        <v>2024</v>
      </c>
      <c r="G7387" s="391">
        <v>0</v>
      </c>
      <c r="H7387" s="391">
        <v>8.3333333333333329E-2</v>
      </c>
      <c r="I7387" s="391">
        <v>0</v>
      </c>
      <c r="J7387" s="391">
        <v>0</v>
      </c>
      <c r="K7387" s="63" t="s">
        <v>355</v>
      </c>
      <c r="L7387" s="63" t="s">
        <v>86</v>
      </c>
      <c r="M7387" s="63" t="s">
        <v>107</v>
      </c>
      <c r="N7387" s="63" t="s">
        <v>310</v>
      </c>
      <c r="O7387" s="63" t="s">
        <v>117</v>
      </c>
      <c r="P7387" s="63" t="s">
        <v>90</v>
      </c>
      <c r="Q7387" s="63" t="s">
        <v>221</v>
      </c>
    </row>
    <row r="7388" spans="1:17">
      <c r="A7388" s="63" t="s">
        <v>355</v>
      </c>
      <c r="B7388" s="63" t="s">
        <v>17</v>
      </c>
      <c r="D7388" s="390">
        <v>45474</v>
      </c>
      <c r="E7388" s="63">
        <v>7</v>
      </c>
      <c r="F7388" s="63">
        <v>2024</v>
      </c>
      <c r="G7388" s="391">
        <v>0</v>
      </c>
      <c r="H7388" s="391">
        <v>8.3333333333333329E-2</v>
      </c>
      <c r="I7388" s="391">
        <v>0</v>
      </c>
      <c r="J7388" s="391">
        <v>0</v>
      </c>
      <c r="K7388" s="63" t="s">
        <v>355</v>
      </c>
      <c r="L7388" s="63" t="s">
        <v>86</v>
      </c>
      <c r="M7388" s="63" t="s">
        <v>107</v>
      </c>
      <c r="N7388" s="63" t="s">
        <v>310</v>
      </c>
      <c r="O7388" s="63" t="s">
        <v>117</v>
      </c>
      <c r="P7388" s="63" t="s">
        <v>90</v>
      </c>
      <c r="Q7388" s="63" t="s">
        <v>221</v>
      </c>
    </row>
    <row r="7389" spans="1:17">
      <c r="A7389" s="63" t="s">
        <v>355</v>
      </c>
      <c r="B7389" s="63" t="s">
        <v>17</v>
      </c>
      <c r="D7389" s="390">
        <v>45505</v>
      </c>
      <c r="E7389" s="63">
        <v>8</v>
      </c>
      <c r="F7389" s="63">
        <v>2024</v>
      </c>
      <c r="G7389" s="391">
        <v>0</v>
      </c>
      <c r="H7389" s="391">
        <v>8.3333333333333329E-2</v>
      </c>
      <c r="I7389" s="391">
        <v>0</v>
      </c>
      <c r="J7389" s="391">
        <v>0</v>
      </c>
      <c r="K7389" s="63" t="s">
        <v>355</v>
      </c>
      <c r="L7389" s="63" t="s">
        <v>86</v>
      </c>
      <c r="M7389" s="63" t="s">
        <v>107</v>
      </c>
      <c r="N7389" s="63" t="s">
        <v>310</v>
      </c>
      <c r="O7389" s="63" t="s">
        <v>117</v>
      </c>
      <c r="P7389" s="63" t="s">
        <v>90</v>
      </c>
      <c r="Q7389" s="63" t="s">
        <v>221</v>
      </c>
    </row>
    <row r="7390" spans="1:17">
      <c r="A7390" s="63" t="s">
        <v>355</v>
      </c>
      <c r="B7390" s="63" t="s">
        <v>17</v>
      </c>
      <c r="D7390" s="390">
        <v>45536</v>
      </c>
      <c r="E7390" s="63">
        <v>9</v>
      </c>
      <c r="F7390" s="63">
        <v>2024</v>
      </c>
      <c r="G7390" s="391">
        <v>0</v>
      </c>
      <c r="H7390" s="391">
        <v>8.3333333333333329E-2</v>
      </c>
      <c r="J7390" s="391">
        <v>0</v>
      </c>
      <c r="K7390" s="63" t="s">
        <v>355</v>
      </c>
      <c r="L7390" s="63" t="s">
        <v>86</v>
      </c>
      <c r="M7390" s="63" t="s">
        <v>107</v>
      </c>
      <c r="N7390" s="63" t="s">
        <v>310</v>
      </c>
      <c r="O7390" s="63" t="s">
        <v>117</v>
      </c>
      <c r="P7390" s="63" t="s">
        <v>90</v>
      </c>
      <c r="Q7390" s="63" t="s">
        <v>221</v>
      </c>
    </row>
    <row r="7391" spans="1:17">
      <c r="A7391" s="63" t="s">
        <v>355</v>
      </c>
      <c r="B7391" s="63" t="s">
        <v>17</v>
      </c>
      <c r="D7391" s="390">
        <v>45566</v>
      </c>
      <c r="E7391" s="63">
        <v>10</v>
      </c>
      <c r="F7391" s="63">
        <v>2024</v>
      </c>
      <c r="G7391" s="391">
        <v>0</v>
      </c>
      <c r="H7391" s="391">
        <v>9.9999999999999992E-2</v>
      </c>
      <c r="J7391" s="391">
        <v>0</v>
      </c>
      <c r="K7391" s="63" t="s">
        <v>355</v>
      </c>
      <c r="L7391" s="63" t="s">
        <v>86</v>
      </c>
      <c r="M7391" s="63" t="s">
        <v>107</v>
      </c>
      <c r="N7391" s="63" t="s">
        <v>310</v>
      </c>
      <c r="O7391" s="63" t="s">
        <v>117</v>
      </c>
      <c r="P7391" s="63" t="s">
        <v>90</v>
      </c>
      <c r="Q7391" s="63" t="s">
        <v>221</v>
      </c>
    </row>
    <row r="7392" spans="1:17">
      <c r="A7392" s="63" t="s">
        <v>355</v>
      </c>
      <c r="B7392" s="63" t="s">
        <v>17</v>
      </c>
      <c r="D7392" s="390">
        <v>45597</v>
      </c>
      <c r="E7392" s="63">
        <v>11</v>
      </c>
      <c r="F7392" s="63">
        <v>2024</v>
      </c>
      <c r="G7392" s="391">
        <v>0</v>
      </c>
      <c r="H7392" s="391">
        <v>9.9999999999999992E-2</v>
      </c>
      <c r="J7392" s="391">
        <v>0</v>
      </c>
      <c r="K7392" s="63" t="s">
        <v>355</v>
      </c>
      <c r="L7392" s="63" t="s">
        <v>86</v>
      </c>
      <c r="M7392" s="63" t="s">
        <v>107</v>
      </c>
      <c r="N7392" s="63" t="s">
        <v>310</v>
      </c>
      <c r="O7392" s="63" t="s">
        <v>117</v>
      </c>
      <c r="P7392" s="63" t="s">
        <v>90</v>
      </c>
      <c r="Q7392" s="63" t="s">
        <v>221</v>
      </c>
    </row>
    <row r="7393" spans="1:17">
      <c r="A7393" s="63" t="s">
        <v>355</v>
      </c>
      <c r="B7393" s="63" t="s">
        <v>17</v>
      </c>
      <c r="D7393" s="390">
        <v>45627</v>
      </c>
      <c r="E7393" s="63">
        <v>12</v>
      </c>
      <c r="F7393" s="63">
        <v>2024</v>
      </c>
      <c r="G7393" s="391">
        <v>0</v>
      </c>
      <c r="H7393" s="391">
        <v>9.9999999999999992E-2</v>
      </c>
      <c r="J7393" s="391">
        <v>0</v>
      </c>
      <c r="K7393" s="63" t="s">
        <v>355</v>
      </c>
      <c r="L7393" s="63" t="s">
        <v>86</v>
      </c>
      <c r="M7393" s="63" t="s">
        <v>107</v>
      </c>
      <c r="N7393" s="63" t="s">
        <v>310</v>
      </c>
      <c r="O7393" s="63" t="s">
        <v>117</v>
      </c>
      <c r="P7393" s="63" t="s">
        <v>90</v>
      </c>
      <c r="Q7393" s="63" t="s">
        <v>221</v>
      </c>
    </row>
    <row r="7394" spans="1:17">
      <c r="A7394" s="63" t="s">
        <v>355</v>
      </c>
      <c r="B7394" s="63" t="s">
        <v>132</v>
      </c>
      <c r="D7394" s="390">
        <v>45292</v>
      </c>
      <c r="E7394" s="63">
        <v>1</v>
      </c>
      <c r="F7394" s="63">
        <v>2024</v>
      </c>
      <c r="G7394" s="391">
        <v>0</v>
      </c>
      <c r="H7394" s="391">
        <v>3.4872367136281217E-2</v>
      </c>
      <c r="I7394" s="391">
        <v>0</v>
      </c>
      <c r="J7394" s="391">
        <v>0</v>
      </c>
      <c r="K7394" s="63" t="s">
        <v>355</v>
      </c>
      <c r="L7394" s="63" t="s">
        <v>86</v>
      </c>
      <c r="M7394" s="63" t="s">
        <v>107</v>
      </c>
      <c r="N7394" s="63" t="s">
        <v>310</v>
      </c>
      <c r="O7394" s="63" t="s">
        <v>117</v>
      </c>
      <c r="P7394" s="63" t="s">
        <v>90</v>
      </c>
      <c r="Q7394" s="63" t="s">
        <v>221</v>
      </c>
    </row>
    <row r="7395" spans="1:17">
      <c r="A7395" s="63" t="s">
        <v>355</v>
      </c>
      <c r="B7395" s="63" t="s">
        <v>132</v>
      </c>
      <c r="D7395" s="390">
        <v>45323</v>
      </c>
      <c r="E7395" s="63">
        <v>2</v>
      </c>
      <c r="F7395" s="63">
        <v>2024</v>
      </c>
      <c r="G7395" s="391">
        <v>0</v>
      </c>
      <c r="H7395" s="391">
        <v>8.2577765378713919E-2</v>
      </c>
      <c r="I7395" s="391">
        <v>0</v>
      </c>
      <c r="J7395" s="391">
        <v>0</v>
      </c>
      <c r="K7395" s="63" t="s">
        <v>355</v>
      </c>
      <c r="L7395" s="63" t="s">
        <v>86</v>
      </c>
      <c r="M7395" s="63" t="s">
        <v>107</v>
      </c>
      <c r="N7395" s="63" t="s">
        <v>310</v>
      </c>
      <c r="O7395" s="63" t="s">
        <v>117</v>
      </c>
      <c r="P7395" s="63" t="s">
        <v>90</v>
      </c>
      <c r="Q7395" s="63" t="s">
        <v>221</v>
      </c>
    </row>
    <row r="7396" spans="1:17">
      <c r="A7396" s="63" t="s">
        <v>355</v>
      </c>
      <c r="B7396" s="63" t="s">
        <v>132</v>
      </c>
      <c r="D7396" s="390">
        <v>45352</v>
      </c>
      <c r="E7396" s="63">
        <v>3</v>
      </c>
      <c r="F7396" s="63">
        <v>2024</v>
      </c>
      <c r="G7396" s="391">
        <v>0</v>
      </c>
      <c r="H7396" s="391">
        <v>8.2577765378713919E-2</v>
      </c>
      <c r="I7396" s="391">
        <v>0</v>
      </c>
      <c r="J7396" s="391">
        <v>0</v>
      </c>
      <c r="K7396" s="63" t="s">
        <v>355</v>
      </c>
      <c r="L7396" s="63" t="s">
        <v>86</v>
      </c>
      <c r="M7396" s="63" t="s">
        <v>107</v>
      </c>
      <c r="N7396" s="63" t="s">
        <v>310</v>
      </c>
      <c r="O7396" s="63" t="s">
        <v>117</v>
      </c>
      <c r="P7396" s="63" t="s">
        <v>90</v>
      </c>
      <c r="Q7396" s="63" t="s">
        <v>221</v>
      </c>
    </row>
    <row r="7397" spans="1:17">
      <c r="A7397" s="63" t="s">
        <v>355</v>
      </c>
      <c r="B7397" s="63" t="s">
        <v>132</v>
      </c>
      <c r="D7397" s="390">
        <v>45383</v>
      </c>
      <c r="E7397" s="63">
        <v>4</v>
      </c>
      <c r="F7397" s="63">
        <v>2024</v>
      </c>
      <c r="G7397" s="391">
        <v>0</v>
      </c>
      <c r="H7397" s="391">
        <v>8.3333333333333329E-2</v>
      </c>
      <c r="I7397" s="391">
        <v>0</v>
      </c>
      <c r="J7397" s="391">
        <v>0</v>
      </c>
      <c r="K7397" s="63" t="s">
        <v>355</v>
      </c>
      <c r="L7397" s="63" t="s">
        <v>86</v>
      </c>
      <c r="M7397" s="63" t="s">
        <v>107</v>
      </c>
      <c r="N7397" s="63" t="s">
        <v>310</v>
      </c>
      <c r="O7397" s="63" t="s">
        <v>117</v>
      </c>
      <c r="P7397" s="63" t="s">
        <v>90</v>
      </c>
      <c r="Q7397" s="63" t="s">
        <v>221</v>
      </c>
    </row>
    <row r="7398" spans="1:17">
      <c r="A7398" s="63" t="s">
        <v>355</v>
      </c>
      <c r="B7398" s="63" t="s">
        <v>132</v>
      </c>
      <c r="D7398" s="390">
        <v>45413</v>
      </c>
      <c r="E7398" s="63">
        <v>5</v>
      </c>
      <c r="F7398" s="63">
        <v>2024</v>
      </c>
      <c r="G7398" s="391">
        <v>0</v>
      </c>
      <c r="H7398" s="391">
        <v>8.3333333333333329E-2</v>
      </c>
      <c r="I7398" s="391">
        <v>0</v>
      </c>
      <c r="J7398" s="391">
        <v>0</v>
      </c>
      <c r="K7398" s="63" t="s">
        <v>355</v>
      </c>
      <c r="L7398" s="63" t="s">
        <v>86</v>
      </c>
      <c r="M7398" s="63" t="s">
        <v>107</v>
      </c>
      <c r="N7398" s="63" t="s">
        <v>310</v>
      </c>
      <c r="O7398" s="63" t="s">
        <v>117</v>
      </c>
      <c r="P7398" s="63" t="s">
        <v>90</v>
      </c>
      <c r="Q7398" s="63" t="s">
        <v>221</v>
      </c>
    </row>
    <row r="7399" spans="1:17">
      <c r="A7399" s="63" t="s">
        <v>355</v>
      </c>
      <c r="B7399" s="63" t="s">
        <v>132</v>
      </c>
      <c r="D7399" s="390">
        <v>45444</v>
      </c>
      <c r="E7399" s="63">
        <v>6</v>
      </c>
      <c r="F7399" s="63">
        <v>2024</v>
      </c>
      <c r="G7399" s="391">
        <v>0</v>
      </c>
      <c r="H7399" s="391">
        <v>8.3333333333333329E-2</v>
      </c>
      <c r="I7399" s="391">
        <v>0</v>
      </c>
      <c r="J7399" s="391">
        <v>0</v>
      </c>
      <c r="K7399" s="63" t="s">
        <v>355</v>
      </c>
      <c r="L7399" s="63" t="s">
        <v>86</v>
      </c>
      <c r="M7399" s="63" t="s">
        <v>107</v>
      </c>
      <c r="N7399" s="63" t="s">
        <v>310</v>
      </c>
      <c r="O7399" s="63" t="s">
        <v>117</v>
      </c>
      <c r="P7399" s="63" t="s">
        <v>90</v>
      </c>
      <c r="Q7399" s="63" t="s">
        <v>221</v>
      </c>
    </row>
    <row r="7400" spans="1:17">
      <c r="A7400" s="63" t="s">
        <v>355</v>
      </c>
      <c r="B7400" s="63" t="s">
        <v>132</v>
      </c>
      <c r="D7400" s="390">
        <v>45474</v>
      </c>
      <c r="E7400" s="63">
        <v>7</v>
      </c>
      <c r="F7400" s="63">
        <v>2024</v>
      </c>
      <c r="G7400" s="391">
        <v>0</v>
      </c>
      <c r="H7400" s="391">
        <v>8.3333333333333329E-2</v>
      </c>
      <c r="I7400" s="391">
        <v>0</v>
      </c>
      <c r="J7400" s="391">
        <v>0</v>
      </c>
      <c r="K7400" s="63" t="s">
        <v>355</v>
      </c>
      <c r="L7400" s="63" t="s">
        <v>86</v>
      </c>
      <c r="M7400" s="63" t="s">
        <v>107</v>
      </c>
      <c r="N7400" s="63" t="s">
        <v>310</v>
      </c>
      <c r="O7400" s="63" t="s">
        <v>117</v>
      </c>
      <c r="P7400" s="63" t="s">
        <v>90</v>
      </c>
      <c r="Q7400" s="63" t="s">
        <v>221</v>
      </c>
    </row>
    <row r="7401" spans="1:17">
      <c r="A7401" s="63" t="s">
        <v>355</v>
      </c>
      <c r="B7401" s="63" t="s">
        <v>132</v>
      </c>
      <c r="D7401" s="390">
        <v>45505</v>
      </c>
      <c r="E7401" s="63">
        <v>8</v>
      </c>
      <c r="F7401" s="63">
        <v>2024</v>
      </c>
      <c r="G7401" s="391">
        <v>0</v>
      </c>
      <c r="H7401" s="391">
        <v>8.3333333333333329E-2</v>
      </c>
      <c r="I7401" s="391">
        <v>0</v>
      </c>
      <c r="J7401" s="391">
        <v>0</v>
      </c>
      <c r="K7401" s="63" t="s">
        <v>355</v>
      </c>
      <c r="L7401" s="63" t="s">
        <v>86</v>
      </c>
      <c r="M7401" s="63" t="s">
        <v>107</v>
      </c>
      <c r="N7401" s="63" t="s">
        <v>310</v>
      </c>
      <c r="O7401" s="63" t="s">
        <v>117</v>
      </c>
      <c r="P7401" s="63" t="s">
        <v>90</v>
      </c>
      <c r="Q7401" s="63" t="s">
        <v>221</v>
      </c>
    </row>
    <row r="7402" spans="1:17">
      <c r="A7402" s="63" t="s">
        <v>355</v>
      </c>
      <c r="B7402" s="63" t="s">
        <v>132</v>
      </c>
      <c r="D7402" s="390">
        <v>45536</v>
      </c>
      <c r="E7402" s="63">
        <v>9</v>
      </c>
      <c r="F7402" s="63">
        <v>2024</v>
      </c>
      <c r="G7402" s="391">
        <v>0</v>
      </c>
      <c r="H7402" s="391">
        <v>8.3333333333333329E-2</v>
      </c>
      <c r="J7402" s="391">
        <v>0</v>
      </c>
      <c r="K7402" s="63" t="s">
        <v>355</v>
      </c>
      <c r="L7402" s="63" t="s">
        <v>86</v>
      </c>
      <c r="M7402" s="63" t="s">
        <v>107</v>
      </c>
      <c r="N7402" s="63" t="s">
        <v>310</v>
      </c>
      <c r="O7402" s="63" t="s">
        <v>117</v>
      </c>
      <c r="P7402" s="63" t="s">
        <v>90</v>
      </c>
      <c r="Q7402" s="63" t="s">
        <v>221</v>
      </c>
    </row>
    <row r="7403" spans="1:17">
      <c r="A7403" s="63" t="s">
        <v>355</v>
      </c>
      <c r="B7403" s="63" t="s">
        <v>132</v>
      </c>
      <c r="D7403" s="390">
        <v>45566</v>
      </c>
      <c r="E7403" s="63">
        <v>10</v>
      </c>
      <c r="F7403" s="63">
        <v>2024</v>
      </c>
      <c r="G7403" s="391">
        <v>0</v>
      </c>
      <c r="H7403" s="391">
        <v>9.9999999999999992E-2</v>
      </c>
      <c r="J7403" s="391">
        <v>0</v>
      </c>
      <c r="K7403" s="63" t="s">
        <v>355</v>
      </c>
      <c r="L7403" s="63" t="s">
        <v>86</v>
      </c>
      <c r="M7403" s="63" t="s">
        <v>107</v>
      </c>
      <c r="N7403" s="63" t="s">
        <v>310</v>
      </c>
      <c r="O7403" s="63" t="s">
        <v>117</v>
      </c>
      <c r="P7403" s="63" t="s">
        <v>90</v>
      </c>
      <c r="Q7403" s="63" t="s">
        <v>221</v>
      </c>
    </row>
    <row r="7404" spans="1:17">
      <c r="A7404" s="63" t="s">
        <v>355</v>
      </c>
      <c r="B7404" s="63" t="s">
        <v>132</v>
      </c>
      <c r="D7404" s="390">
        <v>45597</v>
      </c>
      <c r="E7404" s="63">
        <v>11</v>
      </c>
      <c r="F7404" s="63">
        <v>2024</v>
      </c>
      <c r="G7404" s="391">
        <v>0</v>
      </c>
      <c r="H7404" s="391">
        <v>9.9999999999999992E-2</v>
      </c>
      <c r="J7404" s="391">
        <v>0</v>
      </c>
      <c r="K7404" s="63" t="s">
        <v>355</v>
      </c>
      <c r="L7404" s="63" t="s">
        <v>86</v>
      </c>
      <c r="M7404" s="63" t="s">
        <v>107</v>
      </c>
      <c r="N7404" s="63" t="s">
        <v>310</v>
      </c>
      <c r="O7404" s="63" t="s">
        <v>117</v>
      </c>
      <c r="P7404" s="63" t="s">
        <v>90</v>
      </c>
      <c r="Q7404" s="63" t="s">
        <v>221</v>
      </c>
    </row>
    <row r="7405" spans="1:17">
      <c r="A7405" s="63" t="s">
        <v>355</v>
      </c>
      <c r="B7405" s="63" t="s">
        <v>132</v>
      </c>
      <c r="D7405" s="390">
        <v>45627</v>
      </c>
      <c r="E7405" s="63">
        <v>12</v>
      </c>
      <c r="F7405" s="63">
        <v>2024</v>
      </c>
      <c r="G7405" s="391">
        <v>0</v>
      </c>
      <c r="H7405" s="391">
        <v>9.9999999999999992E-2</v>
      </c>
      <c r="J7405" s="391">
        <v>0</v>
      </c>
      <c r="K7405" s="63" t="s">
        <v>355</v>
      </c>
      <c r="L7405" s="63" t="s">
        <v>86</v>
      </c>
      <c r="M7405" s="63" t="s">
        <v>107</v>
      </c>
      <c r="N7405" s="63" t="s">
        <v>310</v>
      </c>
      <c r="O7405" s="63" t="s">
        <v>117</v>
      </c>
      <c r="P7405" s="63" t="s">
        <v>90</v>
      </c>
      <c r="Q7405" s="63" t="s">
        <v>221</v>
      </c>
    </row>
    <row r="7406" spans="1:17">
      <c r="A7406" s="63" t="s">
        <v>355</v>
      </c>
      <c r="B7406" s="63" t="s">
        <v>13</v>
      </c>
      <c r="D7406" s="390">
        <v>45292</v>
      </c>
      <c r="E7406" s="63">
        <v>1</v>
      </c>
      <c r="F7406" s="63">
        <v>2024</v>
      </c>
      <c r="G7406" s="391">
        <v>0</v>
      </c>
      <c r="H7406" s="391">
        <v>3.4872367136281217E-2</v>
      </c>
      <c r="I7406" s="391">
        <v>0</v>
      </c>
      <c r="J7406" s="391">
        <v>0</v>
      </c>
      <c r="K7406" s="63" t="s">
        <v>355</v>
      </c>
      <c r="L7406" s="63" t="s">
        <v>86</v>
      </c>
      <c r="M7406" s="63" t="s">
        <v>107</v>
      </c>
      <c r="N7406" s="63" t="s">
        <v>310</v>
      </c>
      <c r="O7406" s="63" t="s">
        <v>117</v>
      </c>
      <c r="P7406" s="63" t="s">
        <v>90</v>
      </c>
      <c r="Q7406" s="63" t="s">
        <v>221</v>
      </c>
    </row>
    <row r="7407" spans="1:17">
      <c r="A7407" s="63" t="s">
        <v>355</v>
      </c>
      <c r="B7407" s="63" t="s">
        <v>13</v>
      </c>
      <c r="D7407" s="390">
        <v>45323</v>
      </c>
      <c r="E7407" s="63">
        <v>2</v>
      </c>
      <c r="F7407" s="63">
        <v>2024</v>
      </c>
      <c r="G7407" s="391">
        <v>0</v>
      </c>
      <c r="H7407" s="391">
        <v>8.2577765378713919E-2</v>
      </c>
      <c r="I7407" s="391">
        <v>0</v>
      </c>
      <c r="J7407" s="391">
        <v>0</v>
      </c>
      <c r="K7407" s="63" t="s">
        <v>355</v>
      </c>
      <c r="L7407" s="63" t="s">
        <v>86</v>
      </c>
      <c r="M7407" s="63" t="s">
        <v>107</v>
      </c>
      <c r="N7407" s="63" t="s">
        <v>310</v>
      </c>
      <c r="O7407" s="63" t="s">
        <v>117</v>
      </c>
      <c r="P7407" s="63" t="s">
        <v>90</v>
      </c>
      <c r="Q7407" s="63" t="s">
        <v>221</v>
      </c>
    </row>
    <row r="7408" spans="1:17">
      <c r="A7408" s="63" t="s">
        <v>355</v>
      </c>
      <c r="B7408" s="63" t="s">
        <v>13</v>
      </c>
      <c r="D7408" s="390">
        <v>45352</v>
      </c>
      <c r="E7408" s="63">
        <v>3</v>
      </c>
      <c r="F7408" s="63">
        <v>2024</v>
      </c>
      <c r="G7408" s="391">
        <v>0</v>
      </c>
      <c r="H7408" s="391">
        <v>8.2577765378713919E-2</v>
      </c>
      <c r="I7408" s="391">
        <v>0</v>
      </c>
      <c r="J7408" s="391">
        <v>0</v>
      </c>
      <c r="K7408" s="63" t="s">
        <v>355</v>
      </c>
      <c r="L7408" s="63" t="s">
        <v>86</v>
      </c>
      <c r="M7408" s="63" t="s">
        <v>107</v>
      </c>
      <c r="N7408" s="63" t="s">
        <v>310</v>
      </c>
      <c r="O7408" s="63" t="s">
        <v>117</v>
      </c>
      <c r="P7408" s="63" t="s">
        <v>90</v>
      </c>
      <c r="Q7408" s="63" t="s">
        <v>221</v>
      </c>
    </row>
    <row r="7409" spans="1:17">
      <c r="A7409" s="63" t="s">
        <v>355</v>
      </c>
      <c r="B7409" s="63" t="s">
        <v>13</v>
      </c>
      <c r="D7409" s="390">
        <v>45383</v>
      </c>
      <c r="E7409" s="63">
        <v>4</v>
      </c>
      <c r="F7409" s="63">
        <v>2024</v>
      </c>
      <c r="G7409" s="391">
        <v>0</v>
      </c>
      <c r="H7409" s="391">
        <v>8.3333333333333329E-2</v>
      </c>
      <c r="I7409" s="391">
        <v>0</v>
      </c>
      <c r="J7409" s="391">
        <v>0</v>
      </c>
      <c r="K7409" s="63" t="s">
        <v>355</v>
      </c>
      <c r="L7409" s="63" t="s">
        <v>86</v>
      </c>
      <c r="M7409" s="63" t="s">
        <v>107</v>
      </c>
      <c r="N7409" s="63" t="s">
        <v>310</v>
      </c>
      <c r="O7409" s="63" t="s">
        <v>117</v>
      </c>
      <c r="P7409" s="63" t="s">
        <v>90</v>
      </c>
      <c r="Q7409" s="63" t="s">
        <v>221</v>
      </c>
    </row>
    <row r="7410" spans="1:17">
      <c r="A7410" s="63" t="s">
        <v>355</v>
      </c>
      <c r="B7410" s="63" t="s">
        <v>13</v>
      </c>
      <c r="D7410" s="390">
        <v>45413</v>
      </c>
      <c r="E7410" s="63">
        <v>5</v>
      </c>
      <c r="F7410" s="63">
        <v>2024</v>
      </c>
      <c r="G7410" s="391">
        <v>0</v>
      </c>
      <c r="H7410" s="391">
        <v>8.3333333333333329E-2</v>
      </c>
      <c r="I7410" s="391">
        <v>0</v>
      </c>
      <c r="J7410" s="391">
        <v>0</v>
      </c>
      <c r="K7410" s="63" t="s">
        <v>355</v>
      </c>
      <c r="L7410" s="63" t="s">
        <v>86</v>
      </c>
      <c r="M7410" s="63" t="s">
        <v>107</v>
      </c>
      <c r="N7410" s="63" t="s">
        <v>310</v>
      </c>
      <c r="O7410" s="63" t="s">
        <v>117</v>
      </c>
      <c r="P7410" s="63" t="s">
        <v>90</v>
      </c>
      <c r="Q7410" s="63" t="s">
        <v>221</v>
      </c>
    </row>
    <row r="7411" spans="1:17">
      <c r="A7411" s="63" t="s">
        <v>355</v>
      </c>
      <c r="B7411" s="63" t="s">
        <v>13</v>
      </c>
      <c r="D7411" s="390">
        <v>45444</v>
      </c>
      <c r="E7411" s="63">
        <v>6</v>
      </c>
      <c r="F7411" s="63">
        <v>2024</v>
      </c>
      <c r="G7411" s="391">
        <v>0</v>
      </c>
      <c r="H7411" s="391">
        <v>8.3333333333333329E-2</v>
      </c>
      <c r="I7411" s="391">
        <v>0</v>
      </c>
      <c r="J7411" s="391">
        <v>0</v>
      </c>
      <c r="K7411" s="63" t="s">
        <v>355</v>
      </c>
      <c r="L7411" s="63" t="s">
        <v>86</v>
      </c>
      <c r="M7411" s="63" t="s">
        <v>107</v>
      </c>
      <c r="N7411" s="63" t="s">
        <v>310</v>
      </c>
      <c r="O7411" s="63" t="s">
        <v>117</v>
      </c>
      <c r="P7411" s="63" t="s">
        <v>90</v>
      </c>
      <c r="Q7411" s="63" t="s">
        <v>221</v>
      </c>
    </row>
    <row r="7412" spans="1:17">
      <c r="A7412" s="63" t="s">
        <v>355</v>
      </c>
      <c r="B7412" s="63" t="s">
        <v>13</v>
      </c>
      <c r="D7412" s="390">
        <v>45474</v>
      </c>
      <c r="E7412" s="63">
        <v>7</v>
      </c>
      <c r="F7412" s="63">
        <v>2024</v>
      </c>
      <c r="G7412" s="391">
        <v>0</v>
      </c>
      <c r="H7412" s="391">
        <v>8.3333333333333329E-2</v>
      </c>
      <c r="I7412" s="391">
        <v>0</v>
      </c>
      <c r="J7412" s="391">
        <v>0</v>
      </c>
      <c r="K7412" s="63" t="s">
        <v>355</v>
      </c>
      <c r="L7412" s="63" t="s">
        <v>86</v>
      </c>
      <c r="M7412" s="63" t="s">
        <v>107</v>
      </c>
      <c r="N7412" s="63" t="s">
        <v>310</v>
      </c>
      <c r="O7412" s="63" t="s">
        <v>117</v>
      </c>
      <c r="P7412" s="63" t="s">
        <v>90</v>
      </c>
      <c r="Q7412" s="63" t="s">
        <v>221</v>
      </c>
    </row>
    <row r="7413" spans="1:17">
      <c r="A7413" s="63" t="s">
        <v>355</v>
      </c>
      <c r="B7413" s="63" t="s">
        <v>13</v>
      </c>
      <c r="D7413" s="390">
        <v>45505</v>
      </c>
      <c r="E7413" s="63">
        <v>8</v>
      </c>
      <c r="F7413" s="63">
        <v>2024</v>
      </c>
      <c r="G7413" s="391">
        <v>0</v>
      </c>
      <c r="H7413" s="391">
        <v>8.3333333333333329E-2</v>
      </c>
      <c r="I7413" s="391">
        <v>0</v>
      </c>
      <c r="J7413" s="391">
        <v>0</v>
      </c>
      <c r="K7413" s="63" t="s">
        <v>355</v>
      </c>
      <c r="L7413" s="63" t="s">
        <v>86</v>
      </c>
      <c r="M7413" s="63" t="s">
        <v>107</v>
      </c>
      <c r="N7413" s="63" t="s">
        <v>310</v>
      </c>
      <c r="O7413" s="63" t="s">
        <v>117</v>
      </c>
      <c r="P7413" s="63" t="s">
        <v>90</v>
      </c>
      <c r="Q7413" s="63" t="s">
        <v>221</v>
      </c>
    </row>
    <row r="7414" spans="1:17">
      <c r="A7414" s="63" t="s">
        <v>355</v>
      </c>
      <c r="B7414" s="63" t="s">
        <v>13</v>
      </c>
      <c r="D7414" s="390">
        <v>45536</v>
      </c>
      <c r="E7414" s="63">
        <v>9</v>
      </c>
      <c r="F7414" s="63">
        <v>2024</v>
      </c>
      <c r="G7414" s="391">
        <v>0</v>
      </c>
      <c r="H7414" s="391">
        <v>8.3333333333333329E-2</v>
      </c>
      <c r="J7414" s="391">
        <v>0</v>
      </c>
      <c r="K7414" s="63" t="s">
        <v>355</v>
      </c>
      <c r="L7414" s="63" t="s">
        <v>86</v>
      </c>
      <c r="M7414" s="63" t="s">
        <v>107</v>
      </c>
      <c r="N7414" s="63" t="s">
        <v>310</v>
      </c>
      <c r="O7414" s="63" t="s">
        <v>117</v>
      </c>
      <c r="P7414" s="63" t="s">
        <v>90</v>
      </c>
      <c r="Q7414" s="63" t="s">
        <v>221</v>
      </c>
    </row>
    <row r="7415" spans="1:17">
      <c r="A7415" s="63" t="s">
        <v>355</v>
      </c>
      <c r="B7415" s="63" t="s">
        <v>13</v>
      </c>
      <c r="D7415" s="390">
        <v>45566</v>
      </c>
      <c r="E7415" s="63">
        <v>10</v>
      </c>
      <c r="F7415" s="63">
        <v>2024</v>
      </c>
      <c r="G7415" s="391">
        <v>0</v>
      </c>
      <c r="H7415" s="391">
        <v>9.9999999999999992E-2</v>
      </c>
      <c r="J7415" s="391">
        <v>0</v>
      </c>
      <c r="K7415" s="63" t="s">
        <v>355</v>
      </c>
      <c r="L7415" s="63" t="s">
        <v>86</v>
      </c>
      <c r="M7415" s="63" t="s">
        <v>107</v>
      </c>
      <c r="N7415" s="63" t="s">
        <v>310</v>
      </c>
      <c r="O7415" s="63" t="s">
        <v>117</v>
      </c>
      <c r="P7415" s="63" t="s">
        <v>90</v>
      </c>
      <c r="Q7415" s="63" t="s">
        <v>221</v>
      </c>
    </row>
    <row r="7416" spans="1:17">
      <c r="A7416" s="63" t="s">
        <v>355</v>
      </c>
      <c r="B7416" s="63" t="s">
        <v>13</v>
      </c>
      <c r="D7416" s="390">
        <v>45597</v>
      </c>
      <c r="E7416" s="63">
        <v>11</v>
      </c>
      <c r="F7416" s="63">
        <v>2024</v>
      </c>
      <c r="G7416" s="391">
        <v>0</v>
      </c>
      <c r="H7416" s="391">
        <v>9.9999999999999992E-2</v>
      </c>
      <c r="J7416" s="391">
        <v>0</v>
      </c>
      <c r="K7416" s="63" t="s">
        <v>355</v>
      </c>
      <c r="L7416" s="63" t="s">
        <v>86</v>
      </c>
      <c r="M7416" s="63" t="s">
        <v>107</v>
      </c>
      <c r="N7416" s="63" t="s">
        <v>310</v>
      </c>
      <c r="O7416" s="63" t="s">
        <v>117</v>
      </c>
      <c r="P7416" s="63" t="s">
        <v>90</v>
      </c>
      <c r="Q7416" s="63" t="s">
        <v>221</v>
      </c>
    </row>
    <row r="7417" spans="1:17">
      <c r="A7417" s="63" t="s">
        <v>355</v>
      </c>
      <c r="B7417" s="63" t="s">
        <v>13</v>
      </c>
      <c r="D7417" s="390">
        <v>45627</v>
      </c>
      <c r="E7417" s="63">
        <v>12</v>
      </c>
      <c r="F7417" s="63">
        <v>2024</v>
      </c>
      <c r="G7417" s="391">
        <v>0</v>
      </c>
      <c r="H7417" s="391">
        <v>9.9999999999999992E-2</v>
      </c>
      <c r="J7417" s="391">
        <v>0</v>
      </c>
      <c r="K7417" s="63" t="s">
        <v>355</v>
      </c>
      <c r="L7417" s="63" t="s">
        <v>86</v>
      </c>
      <c r="M7417" s="63" t="s">
        <v>107</v>
      </c>
      <c r="N7417" s="63" t="s">
        <v>310</v>
      </c>
      <c r="O7417" s="63" t="s">
        <v>117</v>
      </c>
      <c r="P7417" s="63" t="s">
        <v>90</v>
      </c>
      <c r="Q7417" s="63" t="s">
        <v>221</v>
      </c>
    </row>
    <row r="7418" spans="1:17">
      <c r="A7418" s="63" t="s">
        <v>355</v>
      </c>
      <c r="B7418" s="63" t="s">
        <v>14</v>
      </c>
      <c r="D7418" s="390">
        <v>45292</v>
      </c>
      <c r="E7418" s="63">
        <v>1</v>
      </c>
      <c r="F7418" s="63">
        <v>2024</v>
      </c>
      <c r="G7418" s="391">
        <v>0</v>
      </c>
      <c r="H7418" s="391">
        <v>3.4872367136281217E-2</v>
      </c>
      <c r="I7418" s="391">
        <v>0</v>
      </c>
      <c r="J7418" s="391">
        <v>0</v>
      </c>
      <c r="K7418" s="63" t="s">
        <v>355</v>
      </c>
      <c r="L7418" s="63" t="s">
        <v>86</v>
      </c>
      <c r="M7418" s="63" t="s">
        <v>107</v>
      </c>
      <c r="N7418" s="63" t="s">
        <v>310</v>
      </c>
      <c r="O7418" s="63" t="s">
        <v>117</v>
      </c>
      <c r="P7418" s="63" t="s">
        <v>90</v>
      </c>
      <c r="Q7418" s="63" t="s">
        <v>221</v>
      </c>
    </row>
    <row r="7419" spans="1:17">
      <c r="A7419" s="63" t="s">
        <v>355</v>
      </c>
      <c r="B7419" s="63" t="s">
        <v>14</v>
      </c>
      <c r="D7419" s="390">
        <v>45323</v>
      </c>
      <c r="E7419" s="63">
        <v>2</v>
      </c>
      <c r="F7419" s="63">
        <v>2024</v>
      </c>
      <c r="G7419" s="391">
        <v>0</v>
      </c>
      <c r="H7419" s="391">
        <v>8.2577765378713919E-2</v>
      </c>
      <c r="I7419" s="391">
        <v>0</v>
      </c>
      <c r="J7419" s="391">
        <v>0</v>
      </c>
      <c r="K7419" s="63" t="s">
        <v>355</v>
      </c>
      <c r="L7419" s="63" t="s">
        <v>86</v>
      </c>
      <c r="M7419" s="63" t="s">
        <v>107</v>
      </c>
      <c r="N7419" s="63" t="s">
        <v>310</v>
      </c>
      <c r="O7419" s="63" t="s">
        <v>117</v>
      </c>
      <c r="P7419" s="63" t="s">
        <v>90</v>
      </c>
      <c r="Q7419" s="63" t="s">
        <v>221</v>
      </c>
    </row>
    <row r="7420" spans="1:17">
      <c r="A7420" s="63" t="s">
        <v>355</v>
      </c>
      <c r="B7420" s="63" t="s">
        <v>14</v>
      </c>
      <c r="D7420" s="390">
        <v>45352</v>
      </c>
      <c r="E7420" s="63">
        <v>3</v>
      </c>
      <c r="F7420" s="63">
        <v>2024</v>
      </c>
      <c r="G7420" s="391">
        <v>0</v>
      </c>
      <c r="H7420" s="391">
        <v>8.2577765378713919E-2</v>
      </c>
      <c r="I7420" s="391">
        <v>0</v>
      </c>
      <c r="J7420" s="391">
        <v>0</v>
      </c>
      <c r="K7420" s="63" t="s">
        <v>355</v>
      </c>
      <c r="L7420" s="63" t="s">
        <v>86</v>
      </c>
      <c r="M7420" s="63" t="s">
        <v>107</v>
      </c>
      <c r="N7420" s="63" t="s">
        <v>310</v>
      </c>
      <c r="O7420" s="63" t="s">
        <v>117</v>
      </c>
      <c r="P7420" s="63" t="s">
        <v>90</v>
      </c>
      <c r="Q7420" s="63" t="s">
        <v>221</v>
      </c>
    </row>
    <row r="7421" spans="1:17">
      <c r="A7421" s="63" t="s">
        <v>355</v>
      </c>
      <c r="B7421" s="63" t="s">
        <v>14</v>
      </c>
      <c r="D7421" s="390">
        <v>45383</v>
      </c>
      <c r="E7421" s="63">
        <v>4</v>
      </c>
      <c r="F7421" s="63">
        <v>2024</v>
      </c>
      <c r="G7421" s="391">
        <v>0</v>
      </c>
      <c r="H7421" s="391">
        <v>8.3333333333333329E-2</v>
      </c>
      <c r="I7421" s="391">
        <v>0</v>
      </c>
      <c r="J7421" s="391">
        <v>0</v>
      </c>
      <c r="K7421" s="63" t="s">
        <v>355</v>
      </c>
      <c r="L7421" s="63" t="s">
        <v>86</v>
      </c>
      <c r="M7421" s="63" t="s">
        <v>107</v>
      </c>
      <c r="N7421" s="63" t="s">
        <v>310</v>
      </c>
      <c r="O7421" s="63" t="s">
        <v>117</v>
      </c>
      <c r="P7421" s="63" t="s">
        <v>90</v>
      </c>
      <c r="Q7421" s="63" t="s">
        <v>221</v>
      </c>
    </row>
    <row r="7422" spans="1:17">
      <c r="A7422" s="63" t="s">
        <v>355</v>
      </c>
      <c r="B7422" s="63" t="s">
        <v>14</v>
      </c>
      <c r="D7422" s="390">
        <v>45413</v>
      </c>
      <c r="E7422" s="63">
        <v>5</v>
      </c>
      <c r="F7422" s="63">
        <v>2024</v>
      </c>
      <c r="G7422" s="391">
        <v>0</v>
      </c>
      <c r="H7422" s="391">
        <v>8.3333333333333329E-2</v>
      </c>
      <c r="I7422" s="391">
        <v>0</v>
      </c>
      <c r="J7422" s="391">
        <v>0</v>
      </c>
      <c r="K7422" s="63" t="s">
        <v>355</v>
      </c>
      <c r="L7422" s="63" t="s">
        <v>86</v>
      </c>
      <c r="M7422" s="63" t="s">
        <v>107</v>
      </c>
      <c r="N7422" s="63" t="s">
        <v>310</v>
      </c>
      <c r="O7422" s="63" t="s">
        <v>117</v>
      </c>
      <c r="P7422" s="63" t="s">
        <v>90</v>
      </c>
      <c r="Q7422" s="63" t="s">
        <v>221</v>
      </c>
    </row>
    <row r="7423" spans="1:17">
      <c r="A7423" s="63" t="s">
        <v>355</v>
      </c>
      <c r="B7423" s="63" t="s">
        <v>14</v>
      </c>
      <c r="D7423" s="390">
        <v>45444</v>
      </c>
      <c r="E7423" s="63">
        <v>6</v>
      </c>
      <c r="F7423" s="63">
        <v>2024</v>
      </c>
      <c r="G7423" s="391">
        <v>0</v>
      </c>
      <c r="H7423" s="391">
        <v>8.3333333333333329E-2</v>
      </c>
      <c r="I7423" s="391">
        <v>0</v>
      </c>
      <c r="J7423" s="391">
        <v>0</v>
      </c>
      <c r="K7423" s="63" t="s">
        <v>355</v>
      </c>
      <c r="L7423" s="63" t="s">
        <v>86</v>
      </c>
      <c r="M7423" s="63" t="s">
        <v>107</v>
      </c>
      <c r="N7423" s="63" t="s">
        <v>310</v>
      </c>
      <c r="O7423" s="63" t="s">
        <v>117</v>
      </c>
      <c r="P7423" s="63" t="s">
        <v>90</v>
      </c>
      <c r="Q7423" s="63" t="s">
        <v>221</v>
      </c>
    </row>
    <row r="7424" spans="1:17">
      <c r="A7424" s="63" t="s">
        <v>355</v>
      </c>
      <c r="B7424" s="63" t="s">
        <v>14</v>
      </c>
      <c r="D7424" s="390">
        <v>45474</v>
      </c>
      <c r="E7424" s="63">
        <v>7</v>
      </c>
      <c r="F7424" s="63">
        <v>2024</v>
      </c>
      <c r="G7424" s="391">
        <v>0</v>
      </c>
      <c r="H7424" s="391">
        <v>8.3333333333333329E-2</v>
      </c>
      <c r="I7424" s="391">
        <v>0</v>
      </c>
      <c r="J7424" s="391">
        <v>0</v>
      </c>
      <c r="K7424" s="63" t="s">
        <v>355</v>
      </c>
      <c r="L7424" s="63" t="s">
        <v>86</v>
      </c>
      <c r="M7424" s="63" t="s">
        <v>107</v>
      </c>
      <c r="N7424" s="63" t="s">
        <v>310</v>
      </c>
      <c r="O7424" s="63" t="s">
        <v>117</v>
      </c>
      <c r="P7424" s="63" t="s">
        <v>90</v>
      </c>
      <c r="Q7424" s="63" t="s">
        <v>221</v>
      </c>
    </row>
    <row r="7425" spans="1:17">
      <c r="A7425" s="63" t="s">
        <v>355</v>
      </c>
      <c r="B7425" s="63" t="s">
        <v>14</v>
      </c>
      <c r="D7425" s="390">
        <v>45505</v>
      </c>
      <c r="E7425" s="63">
        <v>8</v>
      </c>
      <c r="F7425" s="63">
        <v>2024</v>
      </c>
      <c r="G7425" s="391">
        <v>0</v>
      </c>
      <c r="H7425" s="391">
        <v>8.3333333333333329E-2</v>
      </c>
      <c r="I7425" s="391">
        <v>0</v>
      </c>
      <c r="J7425" s="391">
        <v>0</v>
      </c>
      <c r="K7425" s="63" t="s">
        <v>355</v>
      </c>
      <c r="L7425" s="63" t="s">
        <v>86</v>
      </c>
      <c r="M7425" s="63" t="s">
        <v>107</v>
      </c>
      <c r="N7425" s="63" t="s">
        <v>310</v>
      </c>
      <c r="O7425" s="63" t="s">
        <v>117</v>
      </c>
      <c r="P7425" s="63" t="s">
        <v>90</v>
      </c>
      <c r="Q7425" s="63" t="s">
        <v>221</v>
      </c>
    </row>
    <row r="7426" spans="1:17">
      <c r="A7426" s="63" t="s">
        <v>355</v>
      </c>
      <c r="B7426" s="63" t="s">
        <v>14</v>
      </c>
      <c r="D7426" s="390">
        <v>45536</v>
      </c>
      <c r="E7426" s="63">
        <v>9</v>
      </c>
      <c r="F7426" s="63">
        <v>2024</v>
      </c>
      <c r="G7426" s="391">
        <v>0</v>
      </c>
      <c r="H7426" s="391">
        <v>8.3333333333333329E-2</v>
      </c>
      <c r="J7426" s="391">
        <v>0</v>
      </c>
      <c r="K7426" s="63" t="s">
        <v>355</v>
      </c>
      <c r="L7426" s="63" t="s">
        <v>86</v>
      </c>
      <c r="M7426" s="63" t="s">
        <v>107</v>
      </c>
      <c r="N7426" s="63" t="s">
        <v>310</v>
      </c>
      <c r="O7426" s="63" t="s">
        <v>117</v>
      </c>
      <c r="P7426" s="63" t="s">
        <v>90</v>
      </c>
      <c r="Q7426" s="63" t="s">
        <v>221</v>
      </c>
    </row>
    <row r="7427" spans="1:17">
      <c r="A7427" s="63" t="s">
        <v>355</v>
      </c>
      <c r="B7427" s="63" t="s">
        <v>14</v>
      </c>
      <c r="D7427" s="390">
        <v>45566</v>
      </c>
      <c r="E7427" s="63">
        <v>10</v>
      </c>
      <c r="F7427" s="63">
        <v>2024</v>
      </c>
      <c r="G7427" s="391">
        <v>0</v>
      </c>
      <c r="H7427" s="391">
        <v>9.9999999999999992E-2</v>
      </c>
      <c r="J7427" s="391">
        <v>0</v>
      </c>
      <c r="K7427" s="63" t="s">
        <v>355</v>
      </c>
      <c r="L7427" s="63" t="s">
        <v>86</v>
      </c>
      <c r="M7427" s="63" t="s">
        <v>107</v>
      </c>
      <c r="N7427" s="63" t="s">
        <v>310</v>
      </c>
      <c r="O7427" s="63" t="s">
        <v>117</v>
      </c>
      <c r="P7427" s="63" t="s">
        <v>90</v>
      </c>
      <c r="Q7427" s="63" t="s">
        <v>221</v>
      </c>
    </row>
    <row r="7428" spans="1:17">
      <c r="A7428" s="63" t="s">
        <v>355</v>
      </c>
      <c r="B7428" s="63" t="s">
        <v>14</v>
      </c>
      <c r="D7428" s="390">
        <v>45597</v>
      </c>
      <c r="E7428" s="63">
        <v>11</v>
      </c>
      <c r="F7428" s="63">
        <v>2024</v>
      </c>
      <c r="G7428" s="391">
        <v>0</v>
      </c>
      <c r="H7428" s="391">
        <v>9.9999999999999992E-2</v>
      </c>
      <c r="J7428" s="391">
        <v>0</v>
      </c>
      <c r="K7428" s="63" t="s">
        <v>355</v>
      </c>
      <c r="L7428" s="63" t="s">
        <v>86</v>
      </c>
      <c r="M7428" s="63" t="s">
        <v>107</v>
      </c>
      <c r="N7428" s="63" t="s">
        <v>310</v>
      </c>
      <c r="O7428" s="63" t="s">
        <v>117</v>
      </c>
      <c r="P7428" s="63" t="s">
        <v>90</v>
      </c>
      <c r="Q7428" s="63" t="s">
        <v>221</v>
      </c>
    </row>
    <row r="7429" spans="1:17">
      <c r="A7429" s="63" t="s">
        <v>355</v>
      </c>
      <c r="B7429" s="63" t="s">
        <v>14</v>
      </c>
      <c r="D7429" s="390">
        <v>45627</v>
      </c>
      <c r="E7429" s="63">
        <v>12</v>
      </c>
      <c r="F7429" s="63">
        <v>2024</v>
      </c>
      <c r="G7429" s="391">
        <v>0</v>
      </c>
      <c r="H7429" s="391">
        <v>9.9999999999999992E-2</v>
      </c>
      <c r="J7429" s="391">
        <v>0</v>
      </c>
      <c r="K7429" s="63" t="s">
        <v>355</v>
      </c>
      <c r="L7429" s="63" t="s">
        <v>86</v>
      </c>
      <c r="M7429" s="63" t="s">
        <v>107</v>
      </c>
      <c r="N7429" s="63" t="s">
        <v>310</v>
      </c>
      <c r="O7429" s="63" t="s">
        <v>117</v>
      </c>
      <c r="P7429" s="63" t="s">
        <v>90</v>
      </c>
      <c r="Q7429" s="63" t="s">
        <v>221</v>
      </c>
    </row>
    <row r="7430" spans="1:17">
      <c r="A7430" s="63" t="s">
        <v>356</v>
      </c>
      <c r="B7430" s="63" t="s">
        <v>7</v>
      </c>
      <c r="D7430" s="390">
        <v>45292</v>
      </c>
      <c r="E7430" s="63">
        <v>1</v>
      </c>
      <c r="F7430" s="63">
        <v>2024</v>
      </c>
      <c r="G7430" s="391">
        <v>1.7083200000000001</v>
      </c>
      <c r="H7430" s="391">
        <v>3.4872367136281217E-2</v>
      </c>
      <c r="I7430" s="391">
        <v>5.9573162226251933E-2</v>
      </c>
      <c r="J7430" s="391">
        <v>0</v>
      </c>
      <c r="K7430" s="63" t="s">
        <v>356</v>
      </c>
      <c r="L7430" s="63" t="s">
        <v>41</v>
      </c>
      <c r="M7430" s="63" t="s">
        <v>107</v>
      </c>
      <c r="N7430" s="63" t="s">
        <v>310</v>
      </c>
      <c r="O7430" s="63" t="s">
        <v>119</v>
      </c>
      <c r="P7430" s="63" t="s">
        <v>90</v>
      </c>
      <c r="Q7430" s="63" t="s">
        <v>413</v>
      </c>
    </row>
    <row r="7431" spans="1:17">
      <c r="A7431" s="63" t="s">
        <v>356</v>
      </c>
      <c r="B7431" s="63" t="s">
        <v>7</v>
      </c>
      <c r="D7431" s="390">
        <v>45323</v>
      </c>
      <c r="E7431" s="63">
        <v>2</v>
      </c>
      <c r="F7431" s="63">
        <v>2024</v>
      </c>
      <c r="G7431" s="391">
        <v>1.7083200000000001</v>
      </c>
      <c r="H7431" s="391">
        <v>8.2577765378713919E-2</v>
      </c>
      <c r="I7431" s="391">
        <v>0.14106924815176455</v>
      </c>
      <c r="J7431" s="391">
        <v>0</v>
      </c>
      <c r="K7431" s="63" t="s">
        <v>356</v>
      </c>
      <c r="L7431" s="63" t="s">
        <v>41</v>
      </c>
      <c r="M7431" s="63" t="s">
        <v>107</v>
      </c>
      <c r="N7431" s="63" t="s">
        <v>310</v>
      </c>
      <c r="O7431" s="63" t="s">
        <v>119</v>
      </c>
      <c r="P7431" s="63" t="s">
        <v>90</v>
      </c>
      <c r="Q7431" s="63" t="s">
        <v>413</v>
      </c>
    </row>
    <row r="7432" spans="1:17">
      <c r="A7432" s="63" t="s">
        <v>356</v>
      </c>
      <c r="B7432" s="63" t="s">
        <v>7</v>
      </c>
      <c r="D7432" s="390">
        <v>45352</v>
      </c>
      <c r="E7432" s="63">
        <v>3</v>
      </c>
      <c r="F7432" s="63">
        <v>2024</v>
      </c>
      <c r="G7432" s="391">
        <v>1.7083200000000001</v>
      </c>
      <c r="H7432" s="391">
        <v>8.2577765378713919E-2</v>
      </c>
      <c r="I7432" s="391">
        <v>0.14106924815176455</v>
      </c>
      <c r="J7432" s="391">
        <v>0</v>
      </c>
      <c r="K7432" s="63" t="s">
        <v>356</v>
      </c>
      <c r="L7432" s="63" t="s">
        <v>41</v>
      </c>
      <c r="M7432" s="63" t="s">
        <v>107</v>
      </c>
      <c r="N7432" s="63" t="s">
        <v>310</v>
      </c>
      <c r="O7432" s="63" t="s">
        <v>119</v>
      </c>
      <c r="P7432" s="63" t="s">
        <v>90</v>
      </c>
      <c r="Q7432" s="63" t="s">
        <v>413</v>
      </c>
    </row>
    <row r="7433" spans="1:17">
      <c r="A7433" s="63" t="s">
        <v>356</v>
      </c>
      <c r="B7433" s="63" t="s">
        <v>7</v>
      </c>
      <c r="D7433" s="390">
        <v>45383</v>
      </c>
      <c r="E7433" s="63">
        <v>4</v>
      </c>
      <c r="F7433" s="63">
        <v>2024</v>
      </c>
      <c r="G7433" s="391">
        <v>1.7083200000000001</v>
      </c>
      <c r="H7433" s="391">
        <v>8.3333333333333329E-2</v>
      </c>
      <c r="I7433" s="391">
        <v>0.14235999999999999</v>
      </c>
      <c r="J7433" s="391">
        <v>0</v>
      </c>
      <c r="K7433" s="63" t="s">
        <v>356</v>
      </c>
      <c r="L7433" s="63" t="s">
        <v>41</v>
      </c>
      <c r="M7433" s="63" t="s">
        <v>107</v>
      </c>
      <c r="N7433" s="63" t="s">
        <v>310</v>
      </c>
      <c r="O7433" s="63" t="s">
        <v>119</v>
      </c>
      <c r="P7433" s="63" t="s">
        <v>90</v>
      </c>
      <c r="Q7433" s="63" t="s">
        <v>413</v>
      </c>
    </row>
    <row r="7434" spans="1:17">
      <c r="A7434" s="63" t="s">
        <v>356</v>
      </c>
      <c r="B7434" s="63" t="s">
        <v>7</v>
      </c>
      <c r="D7434" s="390">
        <v>45413</v>
      </c>
      <c r="E7434" s="63">
        <v>5</v>
      </c>
      <c r="F7434" s="63">
        <v>2024</v>
      </c>
      <c r="G7434" s="391">
        <v>1.7083200000000001</v>
      </c>
      <c r="H7434" s="391">
        <v>8.3333333333333329E-2</v>
      </c>
      <c r="I7434" s="391">
        <v>0.14235999999999999</v>
      </c>
      <c r="J7434" s="391">
        <v>0</v>
      </c>
      <c r="K7434" s="63" t="s">
        <v>356</v>
      </c>
      <c r="L7434" s="63" t="s">
        <v>41</v>
      </c>
      <c r="M7434" s="63" t="s">
        <v>107</v>
      </c>
      <c r="N7434" s="63" t="s">
        <v>310</v>
      </c>
      <c r="O7434" s="63" t="s">
        <v>119</v>
      </c>
      <c r="P7434" s="63" t="s">
        <v>90</v>
      </c>
      <c r="Q7434" s="63" t="s">
        <v>413</v>
      </c>
    </row>
    <row r="7435" spans="1:17">
      <c r="A7435" s="63" t="s">
        <v>356</v>
      </c>
      <c r="B7435" s="63" t="s">
        <v>7</v>
      </c>
      <c r="D7435" s="390">
        <v>45444</v>
      </c>
      <c r="E7435" s="63">
        <v>6</v>
      </c>
      <c r="F7435" s="63">
        <v>2024</v>
      </c>
      <c r="G7435" s="391">
        <v>1.7083200000000001</v>
      </c>
      <c r="H7435" s="391">
        <v>8.3333333333333329E-2</v>
      </c>
      <c r="I7435" s="391">
        <v>0.14235999999999999</v>
      </c>
      <c r="J7435" s="391">
        <v>0</v>
      </c>
      <c r="K7435" s="63" t="s">
        <v>356</v>
      </c>
      <c r="L7435" s="63" t="s">
        <v>41</v>
      </c>
      <c r="M7435" s="63" t="s">
        <v>107</v>
      </c>
      <c r="N7435" s="63" t="s">
        <v>310</v>
      </c>
      <c r="O7435" s="63" t="s">
        <v>119</v>
      </c>
      <c r="P7435" s="63" t="s">
        <v>90</v>
      </c>
      <c r="Q7435" s="63" t="s">
        <v>413</v>
      </c>
    </row>
    <row r="7436" spans="1:17">
      <c r="A7436" s="63" t="s">
        <v>356</v>
      </c>
      <c r="B7436" s="63" t="s">
        <v>7</v>
      </c>
      <c r="D7436" s="390">
        <v>45474</v>
      </c>
      <c r="E7436" s="63">
        <v>7</v>
      </c>
      <c r="F7436" s="63">
        <v>2024</v>
      </c>
      <c r="G7436" s="391">
        <v>1.7083200000000001</v>
      </c>
      <c r="H7436" s="391">
        <v>8.3333333333333329E-2</v>
      </c>
      <c r="I7436" s="391">
        <v>0.14235999999999999</v>
      </c>
      <c r="J7436" s="391">
        <v>0</v>
      </c>
      <c r="K7436" s="63" t="s">
        <v>356</v>
      </c>
      <c r="L7436" s="63" t="s">
        <v>41</v>
      </c>
      <c r="M7436" s="63" t="s">
        <v>107</v>
      </c>
      <c r="N7436" s="63" t="s">
        <v>310</v>
      </c>
      <c r="O7436" s="63" t="s">
        <v>119</v>
      </c>
      <c r="P7436" s="63" t="s">
        <v>90</v>
      </c>
      <c r="Q7436" s="63" t="s">
        <v>413</v>
      </c>
    </row>
    <row r="7437" spans="1:17">
      <c r="A7437" s="63" t="s">
        <v>356</v>
      </c>
      <c r="B7437" s="63" t="s">
        <v>7</v>
      </c>
      <c r="D7437" s="390">
        <v>45505</v>
      </c>
      <c r="E7437" s="63">
        <v>8</v>
      </c>
      <c r="F7437" s="63">
        <v>2024</v>
      </c>
      <c r="G7437" s="391">
        <v>1.7083200000000001</v>
      </c>
      <c r="H7437" s="391">
        <v>8.3333333333333329E-2</v>
      </c>
      <c r="I7437" s="391">
        <v>0.14235999999999999</v>
      </c>
      <c r="J7437" s="391">
        <v>0</v>
      </c>
      <c r="K7437" s="63" t="s">
        <v>356</v>
      </c>
      <c r="L7437" s="63" t="s">
        <v>41</v>
      </c>
      <c r="M7437" s="63" t="s">
        <v>107</v>
      </c>
      <c r="N7437" s="63" t="s">
        <v>310</v>
      </c>
      <c r="O7437" s="63" t="s">
        <v>119</v>
      </c>
      <c r="P7437" s="63" t="s">
        <v>90</v>
      </c>
      <c r="Q7437" s="63" t="s">
        <v>413</v>
      </c>
    </row>
    <row r="7438" spans="1:17">
      <c r="A7438" s="63" t="s">
        <v>356</v>
      </c>
      <c r="B7438" s="63" t="s">
        <v>7</v>
      </c>
      <c r="D7438" s="390">
        <v>45536</v>
      </c>
      <c r="E7438" s="63">
        <v>9</v>
      </c>
      <c r="F7438" s="63">
        <v>2024</v>
      </c>
      <c r="G7438" s="391">
        <v>1.7083200000000001</v>
      </c>
      <c r="H7438" s="391">
        <v>8.3333333333333329E-2</v>
      </c>
      <c r="J7438" s="391">
        <v>5.43</v>
      </c>
      <c r="K7438" s="63" t="s">
        <v>356</v>
      </c>
      <c r="L7438" s="63" t="s">
        <v>41</v>
      </c>
      <c r="M7438" s="63" t="s">
        <v>107</v>
      </c>
      <c r="N7438" s="63" t="s">
        <v>310</v>
      </c>
      <c r="O7438" s="63" t="s">
        <v>119</v>
      </c>
      <c r="P7438" s="63" t="s">
        <v>90</v>
      </c>
      <c r="Q7438" s="63" t="s">
        <v>413</v>
      </c>
    </row>
    <row r="7439" spans="1:17">
      <c r="A7439" s="63" t="s">
        <v>356</v>
      </c>
      <c r="B7439" s="63" t="s">
        <v>7</v>
      </c>
      <c r="D7439" s="390">
        <v>45566</v>
      </c>
      <c r="E7439" s="63">
        <v>10</v>
      </c>
      <c r="F7439" s="63">
        <v>2024</v>
      </c>
      <c r="G7439" s="391">
        <v>1.7083200000000001</v>
      </c>
      <c r="H7439" s="391">
        <v>9.9999999999999992E-2</v>
      </c>
      <c r="J7439" s="391">
        <v>24.623690000000003</v>
      </c>
      <c r="K7439" s="63" t="s">
        <v>356</v>
      </c>
      <c r="L7439" s="63" t="s">
        <v>41</v>
      </c>
      <c r="M7439" s="63" t="s">
        <v>107</v>
      </c>
      <c r="N7439" s="63" t="s">
        <v>310</v>
      </c>
      <c r="O7439" s="63" t="s">
        <v>119</v>
      </c>
      <c r="P7439" s="63" t="s">
        <v>90</v>
      </c>
      <c r="Q7439" s="63" t="s">
        <v>413</v>
      </c>
    </row>
    <row r="7440" spans="1:17">
      <c r="A7440" s="63" t="s">
        <v>356</v>
      </c>
      <c r="B7440" s="63" t="s">
        <v>7</v>
      </c>
      <c r="D7440" s="390">
        <v>45597</v>
      </c>
      <c r="E7440" s="63">
        <v>11</v>
      </c>
      <c r="F7440" s="63">
        <v>2024</v>
      </c>
      <c r="G7440" s="391">
        <v>1.7083200000000001</v>
      </c>
      <c r="H7440" s="391">
        <v>9.9999999999999992E-2</v>
      </c>
      <c r="J7440" s="391">
        <v>0</v>
      </c>
      <c r="K7440" s="63" t="s">
        <v>356</v>
      </c>
      <c r="L7440" s="63" t="s">
        <v>41</v>
      </c>
      <c r="M7440" s="63" t="s">
        <v>107</v>
      </c>
      <c r="N7440" s="63" t="s">
        <v>310</v>
      </c>
      <c r="O7440" s="63" t="s">
        <v>119</v>
      </c>
      <c r="P7440" s="63" t="s">
        <v>90</v>
      </c>
      <c r="Q7440" s="63" t="s">
        <v>413</v>
      </c>
    </row>
    <row r="7441" spans="1:17">
      <c r="A7441" s="63" t="s">
        <v>356</v>
      </c>
      <c r="B7441" s="63" t="s">
        <v>7</v>
      </c>
      <c r="D7441" s="390">
        <v>45627</v>
      </c>
      <c r="E7441" s="63">
        <v>12</v>
      </c>
      <c r="F7441" s="63">
        <v>2024</v>
      </c>
      <c r="G7441" s="391">
        <v>1.7083200000000001</v>
      </c>
      <c r="H7441" s="391">
        <v>9.9999999999999992E-2</v>
      </c>
      <c r="J7441" s="391">
        <v>0</v>
      </c>
      <c r="K7441" s="63" t="s">
        <v>356</v>
      </c>
      <c r="L7441" s="63" t="s">
        <v>41</v>
      </c>
      <c r="M7441" s="63" t="s">
        <v>107</v>
      </c>
      <c r="N7441" s="63" t="s">
        <v>310</v>
      </c>
      <c r="O7441" s="63" t="s">
        <v>119</v>
      </c>
      <c r="P7441" s="63" t="s">
        <v>90</v>
      </c>
      <c r="Q7441" s="63" t="s">
        <v>413</v>
      </c>
    </row>
    <row r="7442" spans="1:17">
      <c r="A7442" s="63" t="s">
        <v>356</v>
      </c>
      <c r="B7442" s="63" t="s">
        <v>8</v>
      </c>
      <c r="D7442" s="390">
        <v>45292</v>
      </c>
      <c r="E7442" s="63">
        <v>1</v>
      </c>
      <c r="F7442" s="63">
        <v>2024</v>
      </c>
      <c r="G7442" s="391">
        <v>0</v>
      </c>
      <c r="H7442" s="391">
        <v>3.4872367136281217E-2</v>
      </c>
      <c r="I7442" s="391">
        <v>0</v>
      </c>
      <c r="J7442" s="391">
        <v>0</v>
      </c>
      <c r="K7442" s="63" t="s">
        <v>356</v>
      </c>
      <c r="L7442" s="63" t="s">
        <v>41</v>
      </c>
      <c r="M7442" s="63" t="s">
        <v>107</v>
      </c>
      <c r="N7442" s="63" t="s">
        <v>310</v>
      </c>
      <c r="O7442" s="63" t="s">
        <v>119</v>
      </c>
      <c r="P7442" s="63" t="s">
        <v>90</v>
      </c>
      <c r="Q7442" s="63" t="s">
        <v>413</v>
      </c>
    </row>
    <row r="7443" spans="1:17">
      <c r="A7443" s="63" t="s">
        <v>356</v>
      </c>
      <c r="B7443" s="63" t="s">
        <v>8</v>
      </c>
      <c r="D7443" s="390">
        <v>45323</v>
      </c>
      <c r="E7443" s="63">
        <v>2</v>
      </c>
      <c r="F7443" s="63">
        <v>2024</v>
      </c>
      <c r="G7443" s="391">
        <v>0</v>
      </c>
      <c r="H7443" s="391">
        <v>8.2577765378713919E-2</v>
      </c>
      <c r="I7443" s="391">
        <v>0</v>
      </c>
      <c r="J7443" s="391">
        <v>0</v>
      </c>
      <c r="K7443" s="63" t="s">
        <v>356</v>
      </c>
      <c r="L7443" s="63" t="s">
        <v>41</v>
      </c>
      <c r="M7443" s="63" t="s">
        <v>107</v>
      </c>
      <c r="N7443" s="63" t="s">
        <v>310</v>
      </c>
      <c r="O7443" s="63" t="s">
        <v>119</v>
      </c>
      <c r="P7443" s="63" t="s">
        <v>90</v>
      </c>
      <c r="Q7443" s="63" t="s">
        <v>413</v>
      </c>
    </row>
    <row r="7444" spans="1:17">
      <c r="A7444" s="63" t="s">
        <v>356</v>
      </c>
      <c r="B7444" s="63" t="s">
        <v>8</v>
      </c>
      <c r="D7444" s="390">
        <v>45352</v>
      </c>
      <c r="E7444" s="63">
        <v>3</v>
      </c>
      <c r="F7444" s="63">
        <v>2024</v>
      </c>
      <c r="G7444" s="391">
        <v>0</v>
      </c>
      <c r="H7444" s="391">
        <v>8.2577765378713919E-2</v>
      </c>
      <c r="I7444" s="391">
        <v>0</v>
      </c>
      <c r="J7444" s="391">
        <v>0</v>
      </c>
      <c r="K7444" s="63" t="s">
        <v>356</v>
      </c>
      <c r="L7444" s="63" t="s">
        <v>41</v>
      </c>
      <c r="M7444" s="63" t="s">
        <v>107</v>
      </c>
      <c r="N7444" s="63" t="s">
        <v>310</v>
      </c>
      <c r="O7444" s="63" t="s">
        <v>119</v>
      </c>
      <c r="P7444" s="63" t="s">
        <v>90</v>
      </c>
      <c r="Q7444" s="63" t="s">
        <v>413</v>
      </c>
    </row>
    <row r="7445" spans="1:17">
      <c r="A7445" s="63" t="s">
        <v>356</v>
      </c>
      <c r="B7445" s="63" t="s">
        <v>8</v>
      </c>
      <c r="D7445" s="390">
        <v>45383</v>
      </c>
      <c r="E7445" s="63">
        <v>4</v>
      </c>
      <c r="F7445" s="63">
        <v>2024</v>
      </c>
      <c r="G7445" s="391">
        <v>0</v>
      </c>
      <c r="H7445" s="391">
        <v>8.3333333333333329E-2</v>
      </c>
      <c r="I7445" s="391">
        <v>0</v>
      </c>
      <c r="J7445" s="391">
        <v>0</v>
      </c>
      <c r="K7445" s="63" t="s">
        <v>356</v>
      </c>
      <c r="L7445" s="63" t="s">
        <v>41</v>
      </c>
      <c r="M7445" s="63" t="s">
        <v>107</v>
      </c>
      <c r="N7445" s="63" t="s">
        <v>310</v>
      </c>
      <c r="O7445" s="63" t="s">
        <v>119</v>
      </c>
      <c r="P7445" s="63" t="s">
        <v>90</v>
      </c>
      <c r="Q7445" s="63" t="s">
        <v>413</v>
      </c>
    </row>
    <row r="7446" spans="1:17">
      <c r="A7446" s="63" t="s">
        <v>356</v>
      </c>
      <c r="B7446" s="63" t="s">
        <v>8</v>
      </c>
      <c r="D7446" s="390">
        <v>45413</v>
      </c>
      <c r="E7446" s="63">
        <v>5</v>
      </c>
      <c r="F7446" s="63">
        <v>2024</v>
      </c>
      <c r="G7446" s="391">
        <v>0</v>
      </c>
      <c r="H7446" s="391">
        <v>8.3333333333333329E-2</v>
      </c>
      <c r="I7446" s="391">
        <v>0</v>
      </c>
      <c r="J7446" s="391">
        <v>0</v>
      </c>
      <c r="K7446" s="63" t="s">
        <v>356</v>
      </c>
      <c r="L7446" s="63" t="s">
        <v>41</v>
      </c>
      <c r="M7446" s="63" t="s">
        <v>107</v>
      </c>
      <c r="N7446" s="63" t="s">
        <v>310</v>
      </c>
      <c r="O7446" s="63" t="s">
        <v>119</v>
      </c>
      <c r="P7446" s="63" t="s">
        <v>90</v>
      </c>
      <c r="Q7446" s="63" t="s">
        <v>413</v>
      </c>
    </row>
    <row r="7447" spans="1:17">
      <c r="A7447" s="63" t="s">
        <v>356</v>
      </c>
      <c r="B7447" s="63" t="s">
        <v>8</v>
      </c>
      <c r="D7447" s="390">
        <v>45444</v>
      </c>
      <c r="E7447" s="63">
        <v>6</v>
      </c>
      <c r="F7447" s="63">
        <v>2024</v>
      </c>
      <c r="G7447" s="391">
        <v>0</v>
      </c>
      <c r="H7447" s="391">
        <v>8.3333333333333329E-2</v>
      </c>
      <c r="I7447" s="391">
        <v>0</v>
      </c>
      <c r="J7447" s="391">
        <v>0</v>
      </c>
      <c r="K7447" s="63" t="s">
        <v>356</v>
      </c>
      <c r="L7447" s="63" t="s">
        <v>41</v>
      </c>
      <c r="M7447" s="63" t="s">
        <v>107</v>
      </c>
      <c r="N7447" s="63" t="s">
        <v>310</v>
      </c>
      <c r="O7447" s="63" t="s">
        <v>119</v>
      </c>
      <c r="P7447" s="63" t="s">
        <v>90</v>
      </c>
      <c r="Q7447" s="63" t="s">
        <v>413</v>
      </c>
    </row>
    <row r="7448" spans="1:17">
      <c r="A7448" s="63" t="s">
        <v>356</v>
      </c>
      <c r="B7448" s="63" t="s">
        <v>8</v>
      </c>
      <c r="D7448" s="390">
        <v>45474</v>
      </c>
      <c r="E7448" s="63">
        <v>7</v>
      </c>
      <c r="F7448" s="63">
        <v>2024</v>
      </c>
      <c r="G7448" s="391">
        <v>0</v>
      </c>
      <c r="H7448" s="391">
        <v>8.3333333333333329E-2</v>
      </c>
      <c r="I7448" s="391">
        <v>0</v>
      </c>
      <c r="J7448" s="391">
        <v>0</v>
      </c>
      <c r="K7448" s="63" t="s">
        <v>356</v>
      </c>
      <c r="L7448" s="63" t="s">
        <v>41</v>
      </c>
      <c r="M7448" s="63" t="s">
        <v>107</v>
      </c>
      <c r="N7448" s="63" t="s">
        <v>310</v>
      </c>
      <c r="O7448" s="63" t="s">
        <v>119</v>
      </c>
      <c r="P7448" s="63" t="s">
        <v>90</v>
      </c>
      <c r="Q7448" s="63" t="s">
        <v>413</v>
      </c>
    </row>
    <row r="7449" spans="1:17">
      <c r="A7449" s="63" t="s">
        <v>356</v>
      </c>
      <c r="B7449" s="63" t="s">
        <v>8</v>
      </c>
      <c r="D7449" s="390">
        <v>45505</v>
      </c>
      <c r="E7449" s="63">
        <v>8</v>
      </c>
      <c r="F7449" s="63">
        <v>2024</v>
      </c>
      <c r="G7449" s="391">
        <v>0</v>
      </c>
      <c r="H7449" s="391">
        <v>8.3333333333333329E-2</v>
      </c>
      <c r="I7449" s="391">
        <v>0</v>
      </c>
      <c r="J7449" s="391">
        <v>0</v>
      </c>
      <c r="K7449" s="63" t="s">
        <v>356</v>
      </c>
      <c r="L7449" s="63" t="s">
        <v>41</v>
      </c>
      <c r="M7449" s="63" t="s">
        <v>107</v>
      </c>
      <c r="N7449" s="63" t="s">
        <v>310</v>
      </c>
      <c r="O7449" s="63" t="s">
        <v>119</v>
      </c>
      <c r="P7449" s="63" t="s">
        <v>90</v>
      </c>
      <c r="Q7449" s="63" t="s">
        <v>413</v>
      </c>
    </row>
    <row r="7450" spans="1:17">
      <c r="A7450" s="63" t="s">
        <v>356</v>
      </c>
      <c r="B7450" s="63" t="s">
        <v>8</v>
      </c>
      <c r="D7450" s="390">
        <v>45536</v>
      </c>
      <c r="E7450" s="63">
        <v>9</v>
      </c>
      <c r="F7450" s="63">
        <v>2024</v>
      </c>
      <c r="G7450" s="391">
        <v>0</v>
      </c>
      <c r="H7450" s="391">
        <v>8.3333333333333329E-2</v>
      </c>
      <c r="J7450" s="391">
        <v>10.379999999999999</v>
      </c>
      <c r="K7450" s="63" t="s">
        <v>356</v>
      </c>
      <c r="L7450" s="63" t="s">
        <v>41</v>
      </c>
      <c r="M7450" s="63" t="s">
        <v>107</v>
      </c>
      <c r="N7450" s="63" t="s">
        <v>310</v>
      </c>
      <c r="O7450" s="63" t="s">
        <v>119</v>
      </c>
      <c r="P7450" s="63" t="s">
        <v>90</v>
      </c>
      <c r="Q7450" s="63" t="s">
        <v>413</v>
      </c>
    </row>
    <row r="7451" spans="1:17">
      <c r="A7451" s="63" t="s">
        <v>356</v>
      </c>
      <c r="B7451" s="63" t="s">
        <v>8</v>
      </c>
      <c r="D7451" s="390">
        <v>45566</v>
      </c>
      <c r="E7451" s="63">
        <v>10</v>
      </c>
      <c r="F7451" s="63">
        <v>2024</v>
      </c>
      <c r="G7451" s="391">
        <v>0</v>
      </c>
      <c r="H7451" s="391">
        <v>9.9999999999999992E-2</v>
      </c>
      <c r="J7451" s="391">
        <v>10.43207</v>
      </c>
      <c r="K7451" s="63" t="s">
        <v>356</v>
      </c>
      <c r="L7451" s="63" t="s">
        <v>41</v>
      </c>
      <c r="M7451" s="63" t="s">
        <v>107</v>
      </c>
      <c r="N7451" s="63" t="s">
        <v>310</v>
      </c>
      <c r="O7451" s="63" t="s">
        <v>119</v>
      </c>
      <c r="P7451" s="63" t="s">
        <v>90</v>
      </c>
      <c r="Q7451" s="63" t="s">
        <v>413</v>
      </c>
    </row>
    <row r="7452" spans="1:17">
      <c r="A7452" s="63" t="s">
        <v>356</v>
      </c>
      <c r="B7452" s="63" t="s">
        <v>8</v>
      </c>
      <c r="D7452" s="390">
        <v>45597</v>
      </c>
      <c r="E7452" s="63">
        <v>11</v>
      </c>
      <c r="F7452" s="63">
        <v>2024</v>
      </c>
      <c r="G7452" s="391">
        <v>0</v>
      </c>
      <c r="H7452" s="391">
        <v>9.9999999999999992E-2</v>
      </c>
      <c r="J7452" s="391">
        <v>0</v>
      </c>
      <c r="K7452" s="63" t="s">
        <v>356</v>
      </c>
      <c r="L7452" s="63" t="s">
        <v>41</v>
      </c>
      <c r="M7452" s="63" t="s">
        <v>107</v>
      </c>
      <c r="N7452" s="63" t="s">
        <v>310</v>
      </c>
      <c r="O7452" s="63" t="s">
        <v>119</v>
      </c>
      <c r="P7452" s="63" t="s">
        <v>90</v>
      </c>
      <c r="Q7452" s="63" t="s">
        <v>413</v>
      </c>
    </row>
    <row r="7453" spans="1:17">
      <c r="A7453" s="63" t="s">
        <v>356</v>
      </c>
      <c r="B7453" s="63" t="s">
        <v>8</v>
      </c>
      <c r="D7453" s="390">
        <v>45627</v>
      </c>
      <c r="E7453" s="63">
        <v>12</v>
      </c>
      <c r="F7453" s="63">
        <v>2024</v>
      </c>
      <c r="G7453" s="391">
        <v>0</v>
      </c>
      <c r="H7453" s="391">
        <v>9.9999999999999992E-2</v>
      </c>
      <c r="J7453" s="391">
        <v>0</v>
      </c>
      <c r="K7453" s="63" t="s">
        <v>356</v>
      </c>
      <c r="L7453" s="63" t="s">
        <v>41</v>
      </c>
      <c r="M7453" s="63" t="s">
        <v>107</v>
      </c>
      <c r="N7453" s="63" t="s">
        <v>310</v>
      </c>
      <c r="O7453" s="63" t="s">
        <v>119</v>
      </c>
      <c r="P7453" s="63" t="s">
        <v>90</v>
      </c>
      <c r="Q7453" s="63" t="s">
        <v>413</v>
      </c>
    </row>
    <row r="7454" spans="1:17">
      <c r="A7454" s="63" t="s">
        <v>356</v>
      </c>
      <c r="B7454" s="63" t="s">
        <v>9</v>
      </c>
      <c r="D7454" s="390">
        <v>45292</v>
      </c>
      <c r="E7454" s="63">
        <v>1</v>
      </c>
      <c r="F7454" s="63">
        <v>2024</v>
      </c>
      <c r="G7454" s="391">
        <v>0</v>
      </c>
      <c r="H7454" s="391">
        <v>3.4872367136281217E-2</v>
      </c>
      <c r="I7454" s="391">
        <v>0</v>
      </c>
      <c r="J7454" s="391">
        <v>0</v>
      </c>
      <c r="K7454" s="63" t="s">
        <v>356</v>
      </c>
      <c r="L7454" s="63" t="s">
        <v>41</v>
      </c>
      <c r="M7454" s="63" t="s">
        <v>107</v>
      </c>
      <c r="N7454" s="63" t="s">
        <v>310</v>
      </c>
      <c r="O7454" s="63" t="s">
        <v>119</v>
      </c>
      <c r="P7454" s="63" t="s">
        <v>90</v>
      </c>
      <c r="Q7454" s="63" t="s">
        <v>413</v>
      </c>
    </row>
    <row r="7455" spans="1:17">
      <c r="A7455" s="63" t="s">
        <v>356</v>
      </c>
      <c r="B7455" s="63" t="s">
        <v>9</v>
      </c>
      <c r="D7455" s="390">
        <v>45323</v>
      </c>
      <c r="E7455" s="63">
        <v>2</v>
      </c>
      <c r="F7455" s="63">
        <v>2024</v>
      </c>
      <c r="G7455" s="391">
        <v>0</v>
      </c>
      <c r="H7455" s="391">
        <v>8.2577765378713919E-2</v>
      </c>
      <c r="I7455" s="391">
        <v>0</v>
      </c>
      <c r="J7455" s="391">
        <v>0</v>
      </c>
      <c r="K7455" s="63" t="s">
        <v>356</v>
      </c>
      <c r="L7455" s="63" t="s">
        <v>41</v>
      </c>
      <c r="M7455" s="63" t="s">
        <v>107</v>
      </c>
      <c r="N7455" s="63" t="s">
        <v>310</v>
      </c>
      <c r="O7455" s="63" t="s">
        <v>119</v>
      </c>
      <c r="P7455" s="63" t="s">
        <v>90</v>
      </c>
      <c r="Q7455" s="63" t="s">
        <v>413</v>
      </c>
    </row>
    <row r="7456" spans="1:17">
      <c r="A7456" s="63" t="s">
        <v>356</v>
      </c>
      <c r="B7456" s="63" t="s">
        <v>9</v>
      </c>
      <c r="D7456" s="390">
        <v>45352</v>
      </c>
      <c r="E7456" s="63">
        <v>3</v>
      </c>
      <c r="F7456" s="63">
        <v>2024</v>
      </c>
      <c r="G7456" s="391">
        <v>0</v>
      </c>
      <c r="H7456" s="391">
        <v>8.2577765378713919E-2</v>
      </c>
      <c r="I7456" s="391">
        <v>0</v>
      </c>
      <c r="J7456" s="391">
        <v>0</v>
      </c>
      <c r="K7456" s="63" t="s">
        <v>356</v>
      </c>
      <c r="L7456" s="63" t="s">
        <v>41</v>
      </c>
      <c r="M7456" s="63" t="s">
        <v>107</v>
      </c>
      <c r="N7456" s="63" t="s">
        <v>310</v>
      </c>
      <c r="O7456" s="63" t="s">
        <v>119</v>
      </c>
      <c r="P7456" s="63" t="s">
        <v>90</v>
      </c>
      <c r="Q7456" s="63" t="s">
        <v>413</v>
      </c>
    </row>
    <row r="7457" spans="1:17">
      <c r="A7457" s="63" t="s">
        <v>356</v>
      </c>
      <c r="B7457" s="63" t="s">
        <v>9</v>
      </c>
      <c r="D7457" s="390">
        <v>45383</v>
      </c>
      <c r="E7457" s="63">
        <v>4</v>
      </c>
      <c r="F7457" s="63">
        <v>2024</v>
      </c>
      <c r="G7457" s="391">
        <v>0</v>
      </c>
      <c r="H7457" s="391">
        <v>8.3333333333333329E-2</v>
      </c>
      <c r="I7457" s="391">
        <v>0</v>
      </c>
      <c r="J7457" s="391">
        <v>0</v>
      </c>
      <c r="K7457" s="63" t="s">
        <v>356</v>
      </c>
      <c r="L7457" s="63" t="s">
        <v>41</v>
      </c>
      <c r="M7457" s="63" t="s">
        <v>107</v>
      </c>
      <c r="N7457" s="63" t="s">
        <v>310</v>
      </c>
      <c r="O7457" s="63" t="s">
        <v>119</v>
      </c>
      <c r="P7457" s="63" t="s">
        <v>90</v>
      </c>
      <c r="Q7457" s="63" t="s">
        <v>413</v>
      </c>
    </row>
    <row r="7458" spans="1:17">
      <c r="A7458" s="63" t="s">
        <v>356</v>
      </c>
      <c r="B7458" s="63" t="s">
        <v>9</v>
      </c>
      <c r="D7458" s="390">
        <v>45413</v>
      </c>
      <c r="E7458" s="63">
        <v>5</v>
      </c>
      <c r="F7458" s="63">
        <v>2024</v>
      </c>
      <c r="G7458" s="391">
        <v>0</v>
      </c>
      <c r="H7458" s="391">
        <v>8.3333333333333329E-2</v>
      </c>
      <c r="I7458" s="391">
        <v>0</v>
      </c>
      <c r="J7458" s="391">
        <v>0</v>
      </c>
      <c r="K7458" s="63" t="s">
        <v>356</v>
      </c>
      <c r="L7458" s="63" t="s">
        <v>41</v>
      </c>
      <c r="M7458" s="63" t="s">
        <v>107</v>
      </c>
      <c r="N7458" s="63" t="s">
        <v>310</v>
      </c>
      <c r="O7458" s="63" t="s">
        <v>119</v>
      </c>
      <c r="P7458" s="63" t="s">
        <v>90</v>
      </c>
      <c r="Q7458" s="63" t="s">
        <v>413</v>
      </c>
    </row>
    <row r="7459" spans="1:17">
      <c r="A7459" s="63" t="s">
        <v>356</v>
      </c>
      <c r="B7459" s="63" t="s">
        <v>9</v>
      </c>
      <c r="D7459" s="390">
        <v>45444</v>
      </c>
      <c r="E7459" s="63">
        <v>6</v>
      </c>
      <c r="F7459" s="63">
        <v>2024</v>
      </c>
      <c r="G7459" s="391">
        <v>0</v>
      </c>
      <c r="H7459" s="391">
        <v>8.3333333333333329E-2</v>
      </c>
      <c r="I7459" s="391">
        <v>0</v>
      </c>
      <c r="J7459" s="391">
        <v>0</v>
      </c>
      <c r="K7459" s="63" t="s">
        <v>356</v>
      </c>
      <c r="L7459" s="63" t="s">
        <v>41</v>
      </c>
      <c r="M7459" s="63" t="s">
        <v>107</v>
      </c>
      <c r="N7459" s="63" t="s">
        <v>310</v>
      </c>
      <c r="O7459" s="63" t="s">
        <v>119</v>
      </c>
      <c r="P7459" s="63" t="s">
        <v>90</v>
      </c>
      <c r="Q7459" s="63" t="s">
        <v>413</v>
      </c>
    </row>
    <row r="7460" spans="1:17">
      <c r="A7460" s="63" t="s">
        <v>356</v>
      </c>
      <c r="B7460" s="63" t="s">
        <v>9</v>
      </c>
      <c r="D7460" s="390">
        <v>45474</v>
      </c>
      <c r="E7460" s="63">
        <v>7</v>
      </c>
      <c r="F7460" s="63">
        <v>2024</v>
      </c>
      <c r="G7460" s="391">
        <v>0</v>
      </c>
      <c r="H7460" s="391">
        <v>8.3333333333333329E-2</v>
      </c>
      <c r="I7460" s="391">
        <v>0</v>
      </c>
      <c r="J7460" s="391">
        <v>0</v>
      </c>
      <c r="K7460" s="63" t="s">
        <v>356</v>
      </c>
      <c r="L7460" s="63" t="s">
        <v>41</v>
      </c>
      <c r="M7460" s="63" t="s">
        <v>107</v>
      </c>
      <c r="N7460" s="63" t="s">
        <v>310</v>
      </c>
      <c r="O7460" s="63" t="s">
        <v>119</v>
      </c>
      <c r="P7460" s="63" t="s">
        <v>90</v>
      </c>
      <c r="Q7460" s="63" t="s">
        <v>413</v>
      </c>
    </row>
    <row r="7461" spans="1:17">
      <c r="A7461" s="63" t="s">
        <v>356</v>
      </c>
      <c r="B7461" s="63" t="s">
        <v>9</v>
      </c>
      <c r="D7461" s="390">
        <v>45505</v>
      </c>
      <c r="E7461" s="63">
        <v>8</v>
      </c>
      <c r="F7461" s="63">
        <v>2024</v>
      </c>
      <c r="G7461" s="391">
        <v>0</v>
      </c>
      <c r="H7461" s="391">
        <v>8.3333333333333329E-2</v>
      </c>
      <c r="I7461" s="391">
        <v>0</v>
      </c>
      <c r="J7461" s="391">
        <v>0</v>
      </c>
      <c r="K7461" s="63" t="s">
        <v>356</v>
      </c>
      <c r="L7461" s="63" t="s">
        <v>41</v>
      </c>
      <c r="M7461" s="63" t="s">
        <v>107</v>
      </c>
      <c r="N7461" s="63" t="s">
        <v>310</v>
      </c>
      <c r="O7461" s="63" t="s">
        <v>119</v>
      </c>
      <c r="P7461" s="63" t="s">
        <v>90</v>
      </c>
      <c r="Q7461" s="63" t="s">
        <v>413</v>
      </c>
    </row>
    <row r="7462" spans="1:17">
      <c r="A7462" s="63" t="s">
        <v>356</v>
      </c>
      <c r="B7462" s="63" t="s">
        <v>9</v>
      </c>
      <c r="D7462" s="390">
        <v>45536</v>
      </c>
      <c r="E7462" s="63">
        <v>9</v>
      </c>
      <c r="F7462" s="63">
        <v>2024</v>
      </c>
      <c r="G7462" s="391">
        <v>0</v>
      </c>
      <c r="H7462" s="391">
        <v>8.3333333333333329E-2</v>
      </c>
      <c r="J7462" s="391">
        <v>0</v>
      </c>
      <c r="K7462" s="63" t="s">
        <v>356</v>
      </c>
      <c r="L7462" s="63" t="s">
        <v>41</v>
      </c>
      <c r="M7462" s="63" t="s">
        <v>107</v>
      </c>
      <c r="N7462" s="63" t="s">
        <v>310</v>
      </c>
      <c r="O7462" s="63" t="s">
        <v>119</v>
      </c>
      <c r="P7462" s="63" t="s">
        <v>90</v>
      </c>
      <c r="Q7462" s="63" t="s">
        <v>413</v>
      </c>
    </row>
    <row r="7463" spans="1:17">
      <c r="A7463" s="63" t="s">
        <v>356</v>
      </c>
      <c r="B7463" s="63" t="s">
        <v>9</v>
      </c>
      <c r="D7463" s="390">
        <v>45566</v>
      </c>
      <c r="E7463" s="63">
        <v>10</v>
      </c>
      <c r="F7463" s="63">
        <v>2024</v>
      </c>
      <c r="G7463" s="391">
        <v>0</v>
      </c>
      <c r="H7463" s="391">
        <v>9.9999999999999992E-2</v>
      </c>
      <c r="J7463" s="391">
        <v>0</v>
      </c>
      <c r="K7463" s="63" t="s">
        <v>356</v>
      </c>
      <c r="L7463" s="63" t="s">
        <v>41</v>
      </c>
      <c r="M7463" s="63" t="s">
        <v>107</v>
      </c>
      <c r="N7463" s="63" t="s">
        <v>310</v>
      </c>
      <c r="O7463" s="63" t="s">
        <v>119</v>
      </c>
      <c r="P7463" s="63" t="s">
        <v>90</v>
      </c>
      <c r="Q7463" s="63" t="s">
        <v>413</v>
      </c>
    </row>
    <row r="7464" spans="1:17">
      <c r="A7464" s="63" t="s">
        <v>356</v>
      </c>
      <c r="B7464" s="63" t="s">
        <v>9</v>
      </c>
      <c r="D7464" s="390">
        <v>45597</v>
      </c>
      <c r="E7464" s="63">
        <v>11</v>
      </c>
      <c r="F7464" s="63">
        <v>2024</v>
      </c>
      <c r="G7464" s="391">
        <v>0</v>
      </c>
      <c r="H7464" s="391">
        <v>9.9999999999999992E-2</v>
      </c>
      <c r="J7464" s="391">
        <v>0</v>
      </c>
      <c r="K7464" s="63" t="s">
        <v>356</v>
      </c>
      <c r="L7464" s="63" t="s">
        <v>41</v>
      </c>
      <c r="M7464" s="63" t="s">
        <v>107</v>
      </c>
      <c r="N7464" s="63" t="s">
        <v>310</v>
      </c>
      <c r="O7464" s="63" t="s">
        <v>119</v>
      </c>
      <c r="P7464" s="63" t="s">
        <v>90</v>
      </c>
      <c r="Q7464" s="63" t="s">
        <v>413</v>
      </c>
    </row>
    <row r="7465" spans="1:17">
      <c r="A7465" s="63" t="s">
        <v>356</v>
      </c>
      <c r="B7465" s="63" t="s">
        <v>9</v>
      </c>
      <c r="D7465" s="390">
        <v>45627</v>
      </c>
      <c r="E7465" s="63">
        <v>12</v>
      </c>
      <c r="F7465" s="63">
        <v>2024</v>
      </c>
      <c r="G7465" s="391">
        <v>0</v>
      </c>
      <c r="H7465" s="391">
        <v>9.9999999999999992E-2</v>
      </c>
      <c r="J7465" s="391">
        <v>0</v>
      </c>
      <c r="K7465" s="63" t="s">
        <v>356</v>
      </c>
      <c r="L7465" s="63" t="s">
        <v>41</v>
      </c>
      <c r="M7465" s="63" t="s">
        <v>107</v>
      </c>
      <c r="N7465" s="63" t="s">
        <v>310</v>
      </c>
      <c r="O7465" s="63" t="s">
        <v>119</v>
      </c>
      <c r="P7465" s="63" t="s">
        <v>90</v>
      </c>
      <c r="Q7465" s="63" t="s">
        <v>413</v>
      </c>
    </row>
    <row r="7466" spans="1:17">
      <c r="A7466" s="63" t="s">
        <v>356</v>
      </c>
      <c r="B7466" s="63" t="s">
        <v>10</v>
      </c>
      <c r="D7466" s="390">
        <v>45292</v>
      </c>
      <c r="E7466" s="63">
        <v>1</v>
      </c>
      <c r="F7466" s="63">
        <v>2024</v>
      </c>
      <c r="G7466" s="391">
        <v>0</v>
      </c>
      <c r="H7466" s="391">
        <v>3.4872367136281217E-2</v>
      </c>
      <c r="I7466" s="391">
        <v>0</v>
      </c>
      <c r="J7466" s="391">
        <v>0</v>
      </c>
      <c r="K7466" s="63" t="s">
        <v>356</v>
      </c>
      <c r="L7466" s="63" t="s">
        <v>41</v>
      </c>
      <c r="M7466" s="63" t="s">
        <v>107</v>
      </c>
      <c r="N7466" s="63" t="s">
        <v>310</v>
      </c>
      <c r="O7466" s="63" t="s">
        <v>119</v>
      </c>
      <c r="P7466" s="63" t="s">
        <v>90</v>
      </c>
      <c r="Q7466" s="63" t="s">
        <v>413</v>
      </c>
    </row>
    <row r="7467" spans="1:17">
      <c r="A7467" s="63" t="s">
        <v>356</v>
      </c>
      <c r="B7467" s="63" t="s">
        <v>10</v>
      </c>
      <c r="D7467" s="390">
        <v>45323</v>
      </c>
      <c r="E7467" s="63">
        <v>2</v>
      </c>
      <c r="F7467" s="63">
        <v>2024</v>
      </c>
      <c r="G7467" s="391">
        <v>0</v>
      </c>
      <c r="H7467" s="391">
        <v>8.2577765378713919E-2</v>
      </c>
      <c r="I7467" s="391">
        <v>0</v>
      </c>
      <c r="J7467" s="391">
        <v>0</v>
      </c>
      <c r="K7467" s="63" t="s">
        <v>356</v>
      </c>
      <c r="L7467" s="63" t="s">
        <v>41</v>
      </c>
      <c r="M7467" s="63" t="s">
        <v>107</v>
      </c>
      <c r="N7467" s="63" t="s">
        <v>310</v>
      </c>
      <c r="O7467" s="63" t="s">
        <v>119</v>
      </c>
      <c r="P7467" s="63" t="s">
        <v>90</v>
      </c>
      <c r="Q7467" s="63" t="s">
        <v>413</v>
      </c>
    </row>
    <row r="7468" spans="1:17">
      <c r="A7468" s="63" t="s">
        <v>356</v>
      </c>
      <c r="B7468" s="63" t="s">
        <v>10</v>
      </c>
      <c r="D7468" s="390">
        <v>45352</v>
      </c>
      <c r="E7468" s="63">
        <v>3</v>
      </c>
      <c r="F7468" s="63">
        <v>2024</v>
      </c>
      <c r="G7468" s="391">
        <v>0</v>
      </c>
      <c r="H7468" s="391">
        <v>8.2577765378713919E-2</v>
      </c>
      <c r="I7468" s="391">
        <v>0</v>
      </c>
      <c r="J7468" s="391">
        <v>0</v>
      </c>
      <c r="K7468" s="63" t="s">
        <v>356</v>
      </c>
      <c r="L7468" s="63" t="s">
        <v>41</v>
      </c>
      <c r="M7468" s="63" t="s">
        <v>107</v>
      </c>
      <c r="N7468" s="63" t="s">
        <v>310</v>
      </c>
      <c r="O7468" s="63" t="s">
        <v>119</v>
      </c>
      <c r="P7468" s="63" t="s">
        <v>90</v>
      </c>
      <c r="Q7468" s="63" t="s">
        <v>413</v>
      </c>
    </row>
    <row r="7469" spans="1:17">
      <c r="A7469" s="63" t="s">
        <v>356</v>
      </c>
      <c r="B7469" s="63" t="s">
        <v>10</v>
      </c>
      <c r="D7469" s="390">
        <v>45383</v>
      </c>
      <c r="E7469" s="63">
        <v>4</v>
      </c>
      <c r="F7469" s="63">
        <v>2024</v>
      </c>
      <c r="G7469" s="391">
        <v>0</v>
      </c>
      <c r="H7469" s="391">
        <v>8.3333333333333329E-2</v>
      </c>
      <c r="I7469" s="391">
        <v>0</v>
      </c>
      <c r="J7469" s="391">
        <v>0</v>
      </c>
      <c r="K7469" s="63" t="s">
        <v>356</v>
      </c>
      <c r="L7469" s="63" t="s">
        <v>41</v>
      </c>
      <c r="M7469" s="63" t="s">
        <v>107</v>
      </c>
      <c r="N7469" s="63" t="s">
        <v>310</v>
      </c>
      <c r="O7469" s="63" t="s">
        <v>119</v>
      </c>
      <c r="P7469" s="63" t="s">
        <v>90</v>
      </c>
      <c r="Q7469" s="63" t="s">
        <v>413</v>
      </c>
    </row>
    <row r="7470" spans="1:17">
      <c r="A7470" s="63" t="s">
        <v>356</v>
      </c>
      <c r="B7470" s="63" t="s">
        <v>10</v>
      </c>
      <c r="D7470" s="390">
        <v>45413</v>
      </c>
      <c r="E7470" s="63">
        <v>5</v>
      </c>
      <c r="F7470" s="63">
        <v>2024</v>
      </c>
      <c r="G7470" s="391">
        <v>0</v>
      </c>
      <c r="H7470" s="391">
        <v>8.3333333333333329E-2</v>
      </c>
      <c r="I7470" s="391">
        <v>0</v>
      </c>
      <c r="J7470" s="391">
        <v>0</v>
      </c>
      <c r="K7470" s="63" t="s">
        <v>356</v>
      </c>
      <c r="L7470" s="63" t="s">
        <v>41</v>
      </c>
      <c r="M7470" s="63" t="s">
        <v>107</v>
      </c>
      <c r="N7470" s="63" t="s">
        <v>310</v>
      </c>
      <c r="O7470" s="63" t="s">
        <v>119</v>
      </c>
      <c r="P7470" s="63" t="s">
        <v>90</v>
      </c>
      <c r="Q7470" s="63" t="s">
        <v>413</v>
      </c>
    </row>
    <row r="7471" spans="1:17">
      <c r="A7471" s="63" t="s">
        <v>356</v>
      </c>
      <c r="B7471" s="63" t="s">
        <v>10</v>
      </c>
      <c r="D7471" s="390">
        <v>45444</v>
      </c>
      <c r="E7471" s="63">
        <v>6</v>
      </c>
      <c r="F7471" s="63">
        <v>2024</v>
      </c>
      <c r="G7471" s="391">
        <v>0</v>
      </c>
      <c r="H7471" s="391">
        <v>8.3333333333333329E-2</v>
      </c>
      <c r="I7471" s="391">
        <v>0</v>
      </c>
      <c r="J7471" s="391">
        <v>0.83</v>
      </c>
      <c r="K7471" s="63" t="s">
        <v>356</v>
      </c>
      <c r="L7471" s="63" t="s">
        <v>41</v>
      </c>
      <c r="M7471" s="63" t="s">
        <v>107</v>
      </c>
      <c r="N7471" s="63" t="s">
        <v>310</v>
      </c>
      <c r="O7471" s="63" t="s">
        <v>119</v>
      </c>
      <c r="P7471" s="63" t="s">
        <v>90</v>
      </c>
      <c r="Q7471" s="63" t="s">
        <v>413</v>
      </c>
    </row>
    <row r="7472" spans="1:17">
      <c r="A7472" s="63" t="s">
        <v>356</v>
      </c>
      <c r="B7472" s="63" t="s">
        <v>10</v>
      </c>
      <c r="D7472" s="390">
        <v>45474</v>
      </c>
      <c r="E7472" s="63">
        <v>7</v>
      </c>
      <c r="F7472" s="63">
        <v>2024</v>
      </c>
      <c r="G7472" s="391">
        <v>0</v>
      </c>
      <c r="H7472" s="391">
        <v>8.3333333333333329E-2</v>
      </c>
      <c r="I7472" s="391">
        <v>0</v>
      </c>
      <c r="J7472" s="391">
        <v>0.62</v>
      </c>
      <c r="K7472" s="63" t="s">
        <v>356</v>
      </c>
      <c r="L7472" s="63" t="s">
        <v>41</v>
      </c>
      <c r="M7472" s="63" t="s">
        <v>107</v>
      </c>
      <c r="N7472" s="63" t="s">
        <v>310</v>
      </c>
      <c r="O7472" s="63" t="s">
        <v>119</v>
      </c>
      <c r="P7472" s="63" t="s">
        <v>90</v>
      </c>
      <c r="Q7472" s="63" t="s">
        <v>413</v>
      </c>
    </row>
    <row r="7473" spans="1:17">
      <c r="A7473" s="63" t="s">
        <v>356</v>
      </c>
      <c r="B7473" s="63" t="s">
        <v>10</v>
      </c>
      <c r="D7473" s="390">
        <v>45505</v>
      </c>
      <c r="E7473" s="63">
        <v>8</v>
      </c>
      <c r="F7473" s="63">
        <v>2024</v>
      </c>
      <c r="G7473" s="391">
        <v>0</v>
      </c>
      <c r="H7473" s="391">
        <v>8.3333333333333329E-2</v>
      </c>
      <c r="I7473" s="391">
        <v>0</v>
      </c>
      <c r="J7473" s="391">
        <v>0</v>
      </c>
      <c r="K7473" s="63" t="s">
        <v>356</v>
      </c>
      <c r="L7473" s="63" t="s">
        <v>41</v>
      </c>
      <c r="M7473" s="63" t="s">
        <v>107</v>
      </c>
      <c r="N7473" s="63" t="s">
        <v>310</v>
      </c>
      <c r="O7473" s="63" t="s">
        <v>119</v>
      </c>
      <c r="P7473" s="63" t="s">
        <v>90</v>
      </c>
      <c r="Q7473" s="63" t="s">
        <v>413</v>
      </c>
    </row>
    <row r="7474" spans="1:17">
      <c r="A7474" s="63" t="s">
        <v>356</v>
      </c>
      <c r="B7474" s="63" t="s">
        <v>10</v>
      </c>
      <c r="D7474" s="390">
        <v>45536</v>
      </c>
      <c r="E7474" s="63">
        <v>9</v>
      </c>
      <c r="F7474" s="63">
        <v>2024</v>
      </c>
      <c r="G7474" s="391">
        <v>0</v>
      </c>
      <c r="H7474" s="391">
        <v>8.3333333333333329E-2</v>
      </c>
      <c r="J7474" s="391">
        <v>0</v>
      </c>
      <c r="K7474" s="63" t="s">
        <v>356</v>
      </c>
      <c r="L7474" s="63" t="s">
        <v>41</v>
      </c>
      <c r="M7474" s="63" t="s">
        <v>107</v>
      </c>
      <c r="N7474" s="63" t="s">
        <v>310</v>
      </c>
      <c r="O7474" s="63" t="s">
        <v>119</v>
      </c>
      <c r="P7474" s="63" t="s">
        <v>90</v>
      </c>
      <c r="Q7474" s="63" t="s">
        <v>413</v>
      </c>
    </row>
    <row r="7475" spans="1:17">
      <c r="A7475" s="63" t="s">
        <v>356</v>
      </c>
      <c r="B7475" s="63" t="s">
        <v>10</v>
      </c>
      <c r="D7475" s="390">
        <v>45566</v>
      </c>
      <c r="E7475" s="63">
        <v>10</v>
      </c>
      <c r="F7475" s="63">
        <v>2024</v>
      </c>
      <c r="G7475" s="391">
        <v>0</v>
      </c>
      <c r="H7475" s="391">
        <v>9.9999999999999992E-2</v>
      </c>
      <c r="J7475" s="391">
        <v>1.8</v>
      </c>
      <c r="K7475" s="63" t="s">
        <v>356</v>
      </c>
      <c r="L7475" s="63" t="s">
        <v>41</v>
      </c>
      <c r="M7475" s="63" t="s">
        <v>107</v>
      </c>
      <c r="N7475" s="63" t="s">
        <v>310</v>
      </c>
      <c r="O7475" s="63" t="s">
        <v>119</v>
      </c>
      <c r="P7475" s="63" t="s">
        <v>90</v>
      </c>
      <c r="Q7475" s="63" t="s">
        <v>413</v>
      </c>
    </row>
    <row r="7476" spans="1:17">
      <c r="A7476" s="63" t="s">
        <v>356</v>
      </c>
      <c r="B7476" s="63" t="s">
        <v>10</v>
      </c>
      <c r="D7476" s="390">
        <v>45597</v>
      </c>
      <c r="E7476" s="63">
        <v>11</v>
      </c>
      <c r="F7476" s="63">
        <v>2024</v>
      </c>
      <c r="G7476" s="391">
        <v>0</v>
      </c>
      <c r="H7476" s="391">
        <v>9.9999999999999992E-2</v>
      </c>
      <c r="J7476" s="391">
        <v>0</v>
      </c>
      <c r="K7476" s="63" t="s">
        <v>356</v>
      </c>
      <c r="L7476" s="63" t="s">
        <v>41</v>
      </c>
      <c r="M7476" s="63" t="s">
        <v>107</v>
      </c>
      <c r="N7476" s="63" t="s">
        <v>310</v>
      </c>
      <c r="O7476" s="63" t="s">
        <v>119</v>
      </c>
      <c r="P7476" s="63" t="s">
        <v>90</v>
      </c>
      <c r="Q7476" s="63" t="s">
        <v>413</v>
      </c>
    </row>
    <row r="7477" spans="1:17">
      <c r="A7477" s="63" t="s">
        <v>356</v>
      </c>
      <c r="B7477" s="63" t="s">
        <v>10</v>
      </c>
      <c r="D7477" s="390">
        <v>45627</v>
      </c>
      <c r="E7477" s="63">
        <v>12</v>
      </c>
      <c r="F7477" s="63">
        <v>2024</v>
      </c>
      <c r="G7477" s="391">
        <v>0</v>
      </c>
      <c r="H7477" s="391">
        <v>9.9999999999999992E-2</v>
      </c>
      <c r="J7477" s="391">
        <v>0</v>
      </c>
      <c r="K7477" s="63" t="s">
        <v>356</v>
      </c>
      <c r="L7477" s="63" t="s">
        <v>41</v>
      </c>
      <c r="M7477" s="63" t="s">
        <v>107</v>
      </c>
      <c r="N7477" s="63" t="s">
        <v>310</v>
      </c>
      <c r="O7477" s="63" t="s">
        <v>119</v>
      </c>
      <c r="P7477" s="63" t="s">
        <v>90</v>
      </c>
      <c r="Q7477" s="63" t="s">
        <v>413</v>
      </c>
    </row>
    <row r="7478" spans="1:17">
      <c r="A7478" s="63" t="s">
        <v>356</v>
      </c>
      <c r="B7478" s="63" t="s">
        <v>5</v>
      </c>
      <c r="D7478" s="390">
        <v>45292</v>
      </c>
      <c r="E7478" s="63">
        <v>1</v>
      </c>
      <c r="F7478" s="63">
        <v>2024</v>
      </c>
      <c r="G7478" s="391">
        <v>3.66</v>
      </c>
      <c r="H7478" s="391">
        <v>3.4872367136281217E-2</v>
      </c>
      <c r="I7478" s="391">
        <v>0.12763286371878926</v>
      </c>
      <c r="J7478" s="391">
        <v>0</v>
      </c>
      <c r="K7478" s="63" t="s">
        <v>356</v>
      </c>
      <c r="L7478" s="63" t="s">
        <v>41</v>
      </c>
      <c r="M7478" s="63" t="s">
        <v>107</v>
      </c>
      <c r="N7478" s="63" t="s">
        <v>310</v>
      </c>
      <c r="O7478" s="63" t="s">
        <v>119</v>
      </c>
      <c r="P7478" s="63" t="s">
        <v>90</v>
      </c>
      <c r="Q7478" s="63" t="s">
        <v>413</v>
      </c>
    </row>
    <row r="7479" spans="1:17">
      <c r="A7479" s="63" t="s">
        <v>356</v>
      </c>
      <c r="B7479" s="63" t="s">
        <v>5</v>
      </c>
      <c r="D7479" s="390">
        <v>45323</v>
      </c>
      <c r="E7479" s="63">
        <v>2</v>
      </c>
      <c r="F7479" s="63">
        <v>2024</v>
      </c>
      <c r="G7479" s="391">
        <v>3.66</v>
      </c>
      <c r="H7479" s="391">
        <v>8.2577765378713919E-2</v>
      </c>
      <c r="I7479" s="391">
        <v>0.30223462128609296</v>
      </c>
      <c r="J7479" s="391">
        <v>0</v>
      </c>
      <c r="K7479" s="63" t="s">
        <v>356</v>
      </c>
      <c r="L7479" s="63" t="s">
        <v>41</v>
      </c>
      <c r="M7479" s="63" t="s">
        <v>107</v>
      </c>
      <c r="N7479" s="63" t="s">
        <v>310</v>
      </c>
      <c r="O7479" s="63" t="s">
        <v>119</v>
      </c>
      <c r="P7479" s="63" t="s">
        <v>90</v>
      </c>
      <c r="Q7479" s="63" t="s">
        <v>413</v>
      </c>
    </row>
    <row r="7480" spans="1:17">
      <c r="A7480" s="63" t="s">
        <v>356</v>
      </c>
      <c r="B7480" s="63" t="s">
        <v>5</v>
      </c>
      <c r="D7480" s="390">
        <v>45352</v>
      </c>
      <c r="E7480" s="63">
        <v>3</v>
      </c>
      <c r="F7480" s="63">
        <v>2024</v>
      </c>
      <c r="G7480" s="391">
        <v>3.66</v>
      </c>
      <c r="H7480" s="391">
        <v>8.2577765378713919E-2</v>
      </c>
      <c r="I7480" s="391">
        <v>0.30223462128609296</v>
      </c>
      <c r="J7480" s="391">
        <v>0</v>
      </c>
      <c r="K7480" s="63" t="s">
        <v>356</v>
      </c>
      <c r="L7480" s="63" t="s">
        <v>41</v>
      </c>
      <c r="M7480" s="63" t="s">
        <v>107</v>
      </c>
      <c r="N7480" s="63" t="s">
        <v>310</v>
      </c>
      <c r="O7480" s="63" t="s">
        <v>119</v>
      </c>
      <c r="P7480" s="63" t="s">
        <v>90</v>
      </c>
      <c r="Q7480" s="63" t="s">
        <v>413</v>
      </c>
    </row>
    <row r="7481" spans="1:17">
      <c r="A7481" s="63" t="s">
        <v>356</v>
      </c>
      <c r="B7481" s="63" t="s">
        <v>5</v>
      </c>
      <c r="D7481" s="390">
        <v>45383</v>
      </c>
      <c r="E7481" s="63">
        <v>4</v>
      </c>
      <c r="F7481" s="63">
        <v>2024</v>
      </c>
      <c r="G7481" s="391">
        <v>3.66</v>
      </c>
      <c r="H7481" s="391">
        <v>8.3333333333333329E-2</v>
      </c>
      <c r="I7481" s="391">
        <v>0.30499999999999999</v>
      </c>
      <c r="J7481" s="391">
        <v>2.5099999999999998</v>
      </c>
      <c r="K7481" s="63" t="s">
        <v>356</v>
      </c>
      <c r="L7481" s="63" t="s">
        <v>41</v>
      </c>
      <c r="M7481" s="63" t="s">
        <v>107</v>
      </c>
      <c r="N7481" s="63" t="s">
        <v>310</v>
      </c>
      <c r="O7481" s="63" t="s">
        <v>119</v>
      </c>
      <c r="P7481" s="63" t="s">
        <v>90</v>
      </c>
      <c r="Q7481" s="63" t="s">
        <v>413</v>
      </c>
    </row>
    <row r="7482" spans="1:17">
      <c r="A7482" s="63" t="s">
        <v>356</v>
      </c>
      <c r="B7482" s="63" t="s">
        <v>5</v>
      </c>
      <c r="D7482" s="390">
        <v>45413</v>
      </c>
      <c r="E7482" s="63">
        <v>5</v>
      </c>
      <c r="F7482" s="63">
        <v>2024</v>
      </c>
      <c r="G7482" s="391">
        <v>3.66</v>
      </c>
      <c r="H7482" s="391">
        <v>8.3333333333333329E-2</v>
      </c>
      <c r="I7482" s="391">
        <v>0.30499999999999999</v>
      </c>
      <c r="J7482" s="391">
        <v>0.95187999999999995</v>
      </c>
      <c r="K7482" s="63" t="s">
        <v>356</v>
      </c>
      <c r="L7482" s="63" t="s">
        <v>41</v>
      </c>
      <c r="M7482" s="63" t="s">
        <v>107</v>
      </c>
      <c r="N7482" s="63" t="s">
        <v>310</v>
      </c>
      <c r="O7482" s="63" t="s">
        <v>119</v>
      </c>
      <c r="P7482" s="63" t="s">
        <v>90</v>
      </c>
      <c r="Q7482" s="63" t="s">
        <v>413</v>
      </c>
    </row>
    <row r="7483" spans="1:17">
      <c r="A7483" s="63" t="s">
        <v>356</v>
      </c>
      <c r="B7483" s="63" t="s">
        <v>5</v>
      </c>
      <c r="D7483" s="390">
        <v>45444</v>
      </c>
      <c r="E7483" s="63">
        <v>6</v>
      </c>
      <c r="F7483" s="63">
        <v>2024</v>
      </c>
      <c r="G7483" s="391">
        <v>3.66</v>
      </c>
      <c r="H7483" s="391">
        <v>8.3333333333333329E-2</v>
      </c>
      <c r="I7483" s="391">
        <v>0.30499999999999999</v>
      </c>
      <c r="J7483" s="391">
        <v>1.19</v>
      </c>
      <c r="K7483" s="63" t="s">
        <v>356</v>
      </c>
      <c r="L7483" s="63" t="s">
        <v>41</v>
      </c>
      <c r="M7483" s="63" t="s">
        <v>107</v>
      </c>
      <c r="N7483" s="63" t="s">
        <v>310</v>
      </c>
      <c r="O7483" s="63" t="s">
        <v>119</v>
      </c>
      <c r="P7483" s="63" t="s">
        <v>90</v>
      </c>
      <c r="Q7483" s="63" t="s">
        <v>413</v>
      </c>
    </row>
    <row r="7484" spans="1:17">
      <c r="A7484" s="63" t="s">
        <v>356</v>
      </c>
      <c r="B7484" s="63" t="s">
        <v>5</v>
      </c>
      <c r="D7484" s="390">
        <v>45474</v>
      </c>
      <c r="E7484" s="63">
        <v>7</v>
      </c>
      <c r="F7484" s="63">
        <v>2024</v>
      </c>
      <c r="G7484" s="391">
        <v>3.66</v>
      </c>
      <c r="H7484" s="391">
        <v>8.3333333333333329E-2</v>
      </c>
      <c r="I7484" s="391">
        <v>0.30499999999999999</v>
      </c>
      <c r="J7484" s="391">
        <v>0.91</v>
      </c>
      <c r="K7484" s="63" t="s">
        <v>356</v>
      </c>
      <c r="L7484" s="63" t="s">
        <v>41</v>
      </c>
      <c r="M7484" s="63" t="s">
        <v>107</v>
      </c>
      <c r="N7484" s="63" t="s">
        <v>310</v>
      </c>
      <c r="O7484" s="63" t="s">
        <v>119</v>
      </c>
      <c r="P7484" s="63" t="s">
        <v>90</v>
      </c>
      <c r="Q7484" s="63" t="s">
        <v>413</v>
      </c>
    </row>
    <row r="7485" spans="1:17">
      <c r="A7485" s="63" t="s">
        <v>356</v>
      </c>
      <c r="B7485" s="63" t="s">
        <v>5</v>
      </c>
      <c r="D7485" s="390">
        <v>45505</v>
      </c>
      <c r="E7485" s="63">
        <v>8</v>
      </c>
      <c r="F7485" s="63">
        <v>2024</v>
      </c>
      <c r="G7485" s="391">
        <v>3.66</v>
      </c>
      <c r="H7485" s="391">
        <v>8.3333333333333329E-2</v>
      </c>
      <c r="I7485" s="391">
        <v>0.30499999999999999</v>
      </c>
      <c r="J7485" s="391">
        <v>1.1659999999999999</v>
      </c>
      <c r="K7485" s="63" t="s">
        <v>356</v>
      </c>
      <c r="L7485" s="63" t="s">
        <v>41</v>
      </c>
      <c r="M7485" s="63" t="s">
        <v>107</v>
      </c>
      <c r="N7485" s="63" t="s">
        <v>310</v>
      </c>
      <c r="O7485" s="63" t="s">
        <v>119</v>
      </c>
      <c r="P7485" s="63" t="s">
        <v>90</v>
      </c>
      <c r="Q7485" s="63" t="s">
        <v>413</v>
      </c>
    </row>
    <row r="7486" spans="1:17">
      <c r="A7486" s="63" t="s">
        <v>356</v>
      </c>
      <c r="B7486" s="63" t="s">
        <v>5</v>
      </c>
      <c r="D7486" s="390">
        <v>45536</v>
      </c>
      <c r="E7486" s="63">
        <v>9</v>
      </c>
      <c r="F7486" s="63">
        <v>2024</v>
      </c>
      <c r="G7486" s="391">
        <v>3.66</v>
      </c>
      <c r="H7486" s="391">
        <v>8.3333333333333329E-2</v>
      </c>
      <c r="J7486" s="391">
        <v>1.1969099999999999</v>
      </c>
      <c r="K7486" s="63" t="s">
        <v>356</v>
      </c>
      <c r="L7486" s="63" t="s">
        <v>41</v>
      </c>
      <c r="M7486" s="63" t="s">
        <v>107</v>
      </c>
      <c r="N7486" s="63" t="s">
        <v>310</v>
      </c>
      <c r="O7486" s="63" t="s">
        <v>119</v>
      </c>
      <c r="P7486" s="63" t="s">
        <v>90</v>
      </c>
      <c r="Q7486" s="63" t="s">
        <v>413</v>
      </c>
    </row>
    <row r="7487" spans="1:17">
      <c r="A7487" s="63" t="s">
        <v>356</v>
      </c>
      <c r="B7487" s="63" t="s">
        <v>5</v>
      </c>
      <c r="D7487" s="390">
        <v>45566</v>
      </c>
      <c r="E7487" s="63">
        <v>10</v>
      </c>
      <c r="F7487" s="63">
        <v>2024</v>
      </c>
      <c r="G7487" s="391">
        <v>3.66</v>
      </c>
      <c r="H7487" s="391">
        <v>9.9999999999999992E-2</v>
      </c>
      <c r="J7487" s="391">
        <v>1.768</v>
      </c>
      <c r="K7487" s="63" t="s">
        <v>356</v>
      </c>
      <c r="L7487" s="63" t="s">
        <v>41</v>
      </c>
      <c r="M7487" s="63" t="s">
        <v>107</v>
      </c>
      <c r="N7487" s="63" t="s">
        <v>310</v>
      </c>
      <c r="O7487" s="63" t="s">
        <v>119</v>
      </c>
      <c r="P7487" s="63" t="s">
        <v>90</v>
      </c>
      <c r="Q7487" s="63" t="s">
        <v>413</v>
      </c>
    </row>
    <row r="7488" spans="1:17">
      <c r="A7488" s="63" t="s">
        <v>356</v>
      </c>
      <c r="B7488" s="63" t="s">
        <v>5</v>
      </c>
      <c r="D7488" s="390">
        <v>45597</v>
      </c>
      <c r="E7488" s="63">
        <v>11</v>
      </c>
      <c r="F7488" s="63">
        <v>2024</v>
      </c>
      <c r="G7488" s="391">
        <v>3.66</v>
      </c>
      <c r="H7488" s="391">
        <v>9.9999999999999992E-2</v>
      </c>
      <c r="J7488" s="391">
        <v>0</v>
      </c>
      <c r="K7488" s="63" t="s">
        <v>356</v>
      </c>
      <c r="L7488" s="63" t="s">
        <v>41</v>
      </c>
      <c r="M7488" s="63" t="s">
        <v>107</v>
      </c>
      <c r="N7488" s="63" t="s">
        <v>310</v>
      </c>
      <c r="O7488" s="63" t="s">
        <v>119</v>
      </c>
      <c r="P7488" s="63" t="s">
        <v>90</v>
      </c>
      <c r="Q7488" s="63" t="s">
        <v>413</v>
      </c>
    </row>
    <row r="7489" spans="1:17">
      <c r="A7489" s="63" t="s">
        <v>356</v>
      </c>
      <c r="B7489" s="63" t="s">
        <v>5</v>
      </c>
      <c r="D7489" s="390">
        <v>45627</v>
      </c>
      <c r="E7489" s="63">
        <v>12</v>
      </c>
      <c r="F7489" s="63">
        <v>2024</v>
      </c>
      <c r="G7489" s="391">
        <v>3.66</v>
      </c>
      <c r="H7489" s="391">
        <v>9.9999999999999992E-2</v>
      </c>
      <c r="J7489" s="391">
        <v>0</v>
      </c>
      <c r="K7489" s="63" t="s">
        <v>356</v>
      </c>
      <c r="L7489" s="63" t="s">
        <v>41</v>
      </c>
      <c r="M7489" s="63" t="s">
        <v>107</v>
      </c>
      <c r="N7489" s="63" t="s">
        <v>310</v>
      </c>
      <c r="O7489" s="63" t="s">
        <v>119</v>
      </c>
      <c r="P7489" s="63" t="s">
        <v>90</v>
      </c>
      <c r="Q7489" s="63" t="s">
        <v>413</v>
      </c>
    </row>
    <row r="7490" spans="1:17">
      <c r="A7490" s="63" t="s">
        <v>356</v>
      </c>
      <c r="B7490" s="63" t="s">
        <v>11</v>
      </c>
      <c r="D7490" s="390">
        <v>45292</v>
      </c>
      <c r="E7490" s="63">
        <v>1</v>
      </c>
      <c r="F7490" s="63">
        <v>2024</v>
      </c>
      <c r="G7490" s="391">
        <v>86.093510000000009</v>
      </c>
      <c r="H7490" s="391">
        <v>3.4872367136281217E-2</v>
      </c>
      <c r="I7490" s="391">
        <v>3.0022844887710987</v>
      </c>
      <c r="J7490" s="391">
        <v>0</v>
      </c>
      <c r="K7490" s="63" t="s">
        <v>356</v>
      </c>
      <c r="L7490" s="63" t="s">
        <v>41</v>
      </c>
      <c r="M7490" s="63" t="s">
        <v>107</v>
      </c>
      <c r="N7490" s="63" t="s">
        <v>310</v>
      </c>
      <c r="O7490" s="63" t="s">
        <v>119</v>
      </c>
      <c r="P7490" s="63" t="s">
        <v>90</v>
      </c>
      <c r="Q7490" s="63" t="s">
        <v>413</v>
      </c>
    </row>
    <row r="7491" spans="1:17">
      <c r="A7491" s="63" t="s">
        <v>356</v>
      </c>
      <c r="B7491" s="63" t="s">
        <v>11</v>
      </c>
      <c r="D7491" s="390">
        <v>45323</v>
      </c>
      <c r="E7491" s="63">
        <v>2</v>
      </c>
      <c r="F7491" s="63">
        <v>2024</v>
      </c>
      <c r="G7491" s="391">
        <v>86.093510000000009</v>
      </c>
      <c r="H7491" s="391">
        <v>8.2577765378713919E-2</v>
      </c>
      <c r="I7491" s="391">
        <v>7.1094096694099616</v>
      </c>
      <c r="J7491" s="391">
        <v>15.774419999999999</v>
      </c>
      <c r="K7491" s="63" t="s">
        <v>356</v>
      </c>
      <c r="L7491" s="63" t="s">
        <v>41</v>
      </c>
      <c r="M7491" s="63" t="s">
        <v>107</v>
      </c>
      <c r="N7491" s="63" t="s">
        <v>310</v>
      </c>
      <c r="O7491" s="63" t="s">
        <v>119</v>
      </c>
      <c r="P7491" s="63" t="s">
        <v>90</v>
      </c>
      <c r="Q7491" s="63" t="s">
        <v>413</v>
      </c>
    </row>
    <row r="7492" spans="1:17">
      <c r="A7492" s="63" t="s">
        <v>356</v>
      </c>
      <c r="B7492" s="63" t="s">
        <v>11</v>
      </c>
      <c r="D7492" s="390">
        <v>45352</v>
      </c>
      <c r="E7492" s="63">
        <v>3</v>
      </c>
      <c r="F7492" s="63">
        <v>2024</v>
      </c>
      <c r="G7492" s="391">
        <v>86.093510000000009</v>
      </c>
      <c r="H7492" s="391">
        <v>8.2577765378713919E-2</v>
      </c>
      <c r="I7492" s="391">
        <v>7.1094096694099616</v>
      </c>
      <c r="J7492" s="391">
        <v>1.81707</v>
      </c>
      <c r="K7492" s="63" t="s">
        <v>356</v>
      </c>
      <c r="L7492" s="63" t="s">
        <v>41</v>
      </c>
      <c r="M7492" s="63" t="s">
        <v>107</v>
      </c>
      <c r="N7492" s="63" t="s">
        <v>310</v>
      </c>
      <c r="O7492" s="63" t="s">
        <v>119</v>
      </c>
      <c r="P7492" s="63" t="s">
        <v>90</v>
      </c>
      <c r="Q7492" s="63" t="s">
        <v>413</v>
      </c>
    </row>
    <row r="7493" spans="1:17">
      <c r="A7493" s="63" t="s">
        <v>356</v>
      </c>
      <c r="B7493" s="63" t="s">
        <v>11</v>
      </c>
      <c r="D7493" s="390">
        <v>45383</v>
      </c>
      <c r="E7493" s="63">
        <v>4</v>
      </c>
      <c r="F7493" s="63">
        <v>2024</v>
      </c>
      <c r="G7493" s="391">
        <v>86.093510000000009</v>
      </c>
      <c r="H7493" s="391">
        <v>8.3333333333333329E-2</v>
      </c>
      <c r="I7493" s="391">
        <v>7.1744591666666668</v>
      </c>
      <c r="J7493" s="391">
        <v>7.76</v>
      </c>
      <c r="K7493" s="63" t="s">
        <v>356</v>
      </c>
      <c r="L7493" s="63" t="s">
        <v>41</v>
      </c>
      <c r="M7493" s="63" t="s">
        <v>107</v>
      </c>
      <c r="N7493" s="63" t="s">
        <v>310</v>
      </c>
      <c r="O7493" s="63" t="s">
        <v>119</v>
      </c>
      <c r="P7493" s="63" t="s">
        <v>90</v>
      </c>
      <c r="Q7493" s="63" t="s">
        <v>413</v>
      </c>
    </row>
    <row r="7494" spans="1:17">
      <c r="A7494" s="63" t="s">
        <v>356</v>
      </c>
      <c r="B7494" s="63" t="s">
        <v>11</v>
      </c>
      <c r="D7494" s="390">
        <v>45413</v>
      </c>
      <c r="E7494" s="63">
        <v>5</v>
      </c>
      <c r="F7494" s="63">
        <v>2024</v>
      </c>
      <c r="G7494" s="391">
        <v>86.093510000000009</v>
      </c>
      <c r="H7494" s="391">
        <v>8.3333333333333329E-2</v>
      </c>
      <c r="I7494" s="391">
        <v>7.1744591666666668</v>
      </c>
      <c r="J7494" s="391">
        <v>17.2303</v>
      </c>
      <c r="K7494" s="63" t="s">
        <v>356</v>
      </c>
      <c r="L7494" s="63" t="s">
        <v>41</v>
      </c>
      <c r="M7494" s="63" t="s">
        <v>107</v>
      </c>
      <c r="N7494" s="63" t="s">
        <v>310</v>
      </c>
      <c r="O7494" s="63" t="s">
        <v>119</v>
      </c>
      <c r="P7494" s="63" t="s">
        <v>90</v>
      </c>
      <c r="Q7494" s="63" t="s">
        <v>413</v>
      </c>
    </row>
    <row r="7495" spans="1:17">
      <c r="A7495" s="63" t="s">
        <v>356</v>
      </c>
      <c r="B7495" s="63" t="s">
        <v>11</v>
      </c>
      <c r="D7495" s="390">
        <v>45444</v>
      </c>
      <c r="E7495" s="63">
        <v>6</v>
      </c>
      <c r="F7495" s="63">
        <v>2024</v>
      </c>
      <c r="G7495" s="391">
        <v>86.093510000000009</v>
      </c>
      <c r="H7495" s="391">
        <v>8.3333333333333329E-2</v>
      </c>
      <c r="I7495" s="391">
        <v>7.1744591666666668</v>
      </c>
      <c r="J7495" s="391">
        <v>23.47</v>
      </c>
      <c r="K7495" s="63" t="s">
        <v>356</v>
      </c>
      <c r="L7495" s="63" t="s">
        <v>41</v>
      </c>
      <c r="M7495" s="63" t="s">
        <v>107</v>
      </c>
      <c r="N7495" s="63" t="s">
        <v>310</v>
      </c>
      <c r="O7495" s="63" t="s">
        <v>119</v>
      </c>
      <c r="P7495" s="63" t="s">
        <v>90</v>
      </c>
      <c r="Q7495" s="63" t="s">
        <v>413</v>
      </c>
    </row>
    <row r="7496" spans="1:17">
      <c r="A7496" s="63" t="s">
        <v>356</v>
      </c>
      <c r="B7496" s="63" t="s">
        <v>11</v>
      </c>
      <c r="D7496" s="390">
        <v>45474</v>
      </c>
      <c r="E7496" s="63">
        <v>7</v>
      </c>
      <c r="F7496" s="63">
        <v>2024</v>
      </c>
      <c r="G7496" s="391">
        <v>86.093510000000009</v>
      </c>
      <c r="H7496" s="391">
        <v>8.3333333333333329E-2</v>
      </c>
      <c r="I7496" s="391">
        <v>7.1744591666666668</v>
      </c>
      <c r="J7496" s="391">
        <v>9.7100000000000009</v>
      </c>
      <c r="K7496" s="63" t="s">
        <v>356</v>
      </c>
      <c r="L7496" s="63" t="s">
        <v>41</v>
      </c>
      <c r="M7496" s="63" t="s">
        <v>107</v>
      </c>
      <c r="N7496" s="63" t="s">
        <v>310</v>
      </c>
      <c r="O7496" s="63" t="s">
        <v>119</v>
      </c>
      <c r="P7496" s="63" t="s">
        <v>90</v>
      </c>
      <c r="Q7496" s="63" t="s">
        <v>413</v>
      </c>
    </row>
    <row r="7497" spans="1:17">
      <c r="A7497" s="63" t="s">
        <v>356</v>
      </c>
      <c r="B7497" s="63" t="s">
        <v>11</v>
      </c>
      <c r="D7497" s="390">
        <v>45505</v>
      </c>
      <c r="E7497" s="63">
        <v>8</v>
      </c>
      <c r="F7497" s="63">
        <v>2024</v>
      </c>
      <c r="G7497" s="391">
        <v>86.093510000000009</v>
      </c>
      <c r="H7497" s="391">
        <v>8.3333333333333329E-2</v>
      </c>
      <c r="I7497" s="391">
        <v>7.1744591666666668</v>
      </c>
      <c r="J7497" s="391">
        <v>4.59</v>
      </c>
      <c r="K7497" s="63" t="s">
        <v>356</v>
      </c>
      <c r="L7497" s="63" t="s">
        <v>41</v>
      </c>
      <c r="M7497" s="63" t="s">
        <v>107</v>
      </c>
      <c r="N7497" s="63" t="s">
        <v>310</v>
      </c>
      <c r="O7497" s="63" t="s">
        <v>119</v>
      </c>
      <c r="P7497" s="63" t="s">
        <v>90</v>
      </c>
      <c r="Q7497" s="63" t="s">
        <v>413</v>
      </c>
    </row>
    <row r="7498" spans="1:17">
      <c r="A7498" s="63" t="s">
        <v>356</v>
      </c>
      <c r="B7498" s="63" t="s">
        <v>11</v>
      </c>
      <c r="D7498" s="390">
        <v>45536</v>
      </c>
      <c r="E7498" s="63">
        <v>9</v>
      </c>
      <c r="F7498" s="63">
        <v>2024</v>
      </c>
      <c r="G7498" s="391">
        <v>86.093510000000009</v>
      </c>
      <c r="H7498" s="391">
        <v>8.3333333333333329E-2</v>
      </c>
      <c r="J7498" s="391">
        <v>400.40056000000004</v>
      </c>
      <c r="K7498" s="63" t="s">
        <v>356</v>
      </c>
      <c r="L7498" s="63" t="s">
        <v>41</v>
      </c>
      <c r="M7498" s="63" t="s">
        <v>107</v>
      </c>
      <c r="N7498" s="63" t="s">
        <v>310</v>
      </c>
      <c r="O7498" s="63" t="s">
        <v>119</v>
      </c>
      <c r="P7498" s="63" t="s">
        <v>90</v>
      </c>
      <c r="Q7498" s="63" t="s">
        <v>413</v>
      </c>
    </row>
    <row r="7499" spans="1:17">
      <c r="A7499" s="63" t="s">
        <v>356</v>
      </c>
      <c r="B7499" s="63" t="s">
        <v>11</v>
      </c>
      <c r="D7499" s="390">
        <v>45566</v>
      </c>
      <c r="E7499" s="63">
        <v>10</v>
      </c>
      <c r="F7499" s="63">
        <v>2024</v>
      </c>
      <c r="G7499" s="391">
        <v>86.093510000000009</v>
      </c>
      <c r="H7499" s="391">
        <v>9.9999999999999992E-2</v>
      </c>
      <c r="J7499" s="391">
        <v>1523.04</v>
      </c>
      <c r="K7499" s="63" t="s">
        <v>356</v>
      </c>
      <c r="L7499" s="63" t="s">
        <v>41</v>
      </c>
      <c r="M7499" s="63" t="s">
        <v>107</v>
      </c>
      <c r="N7499" s="63" t="s">
        <v>310</v>
      </c>
      <c r="O7499" s="63" t="s">
        <v>119</v>
      </c>
      <c r="P7499" s="63" t="s">
        <v>90</v>
      </c>
      <c r="Q7499" s="63" t="s">
        <v>413</v>
      </c>
    </row>
    <row r="7500" spans="1:17">
      <c r="A7500" s="63" t="s">
        <v>356</v>
      </c>
      <c r="B7500" s="63" t="s">
        <v>11</v>
      </c>
      <c r="D7500" s="390">
        <v>45597</v>
      </c>
      <c r="E7500" s="63">
        <v>11</v>
      </c>
      <c r="F7500" s="63">
        <v>2024</v>
      </c>
      <c r="G7500" s="391">
        <v>86.093510000000009</v>
      </c>
      <c r="H7500" s="391">
        <v>9.9999999999999992E-2</v>
      </c>
      <c r="J7500" s="391">
        <v>0</v>
      </c>
      <c r="K7500" s="63" t="s">
        <v>356</v>
      </c>
      <c r="L7500" s="63" t="s">
        <v>41</v>
      </c>
      <c r="M7500" s="63" t="s">
        <v>107</v>
      </c>
      <c r="N7500" s="63" t="s">
        <v>310</v>
      </c>
      <c r="O7500" s="63" t="s">
        <v>119</v>
      </c>
      <c r="P7500" s="63" t="s">
        <v>90</v>
      </c>
      <c r="Q7500" s="63" t="s">
        <v>413</v>
      </c>
    </row>
    <row r="7501" spans="1:17">
      <c r="A7501" s="63" t="s">
        <v>356</v>
      </c>
      <c r="B7501" s="63" t="s">
        <v>11</v>
      </c>
      <c r="D7501" s="390">
        <v>45627</v>
      </c>
      <c r="E7501" s="63">
        <v>12</v>
      </c>
      <c r="F7501" s="63">
        <v>2024</v>
      </c>
      <c r="G7501" s="391">
        <v>86.093510000000009</v>
      </c>
      <c r="H7501" s="391">
        <v>9.9999999999999992E-2</v>
      </c>
      <c r="J7501" s="391">
        <v>0</v>
      </c>
      <c r="K7501" s="63" t="s">
        <v>356</v>
      </c>
      <c r="L7501" s="63" t="s">
        <v>41</v>
      </c>
      <c r="M7501" s="63" t="s">
        <v>107</v>
      </c>
      <c r="N7501" s="63" t="s">
        <v>310</v>
      </c>
      <c r="O7501" s="63" t="s">
        <v>119</v>
      </c>
      <c r="P7501" s="63" t="s">
        <v>90</v>
      </c>
      <c r="Q7501" s="63" t="s">
        <v>413</v>
      </c>
    </row>
    <row r="7502" spans="1:17">
      <c r="A7502" s="63" t="s">
        <v>356</v>
      </c>
      <c r="B7502" s="63" t="s">
        <v>12</v>
      </c>
      <c r="D7502" s="390">
        <v>45292</v>
      </c>
      <c r="E7502" s="63">
        <v>1</v>
      </c>
      <c r="F7502" s="63">
        <v>2024</v>
      </c>
      <c r="G7502" s="391">
        <v>0.94769999999999999</v>
      </c>
      <c r="H7502" s="391">
        <v>3.4872367136281217E-2</v>
      </c>
      <c r="I7502" s="391">
        <v>3.3048542335053707E-2</v>
      </c>
      <c r="J7502" s="391">
        <v>0</v>
      </c>
      <c r="K7502" s="63" t="s">
        <v>356</v>
      </c>
      <c r="L7502" s="63" t="s">
        <v>41</v>
      </c>
      <c r="M7502" s="63" t="s">
        <v>107</v>
      </c>
      <c r="N7502" s="63" t="s">
        <v>310</v>
      </c>
      <c r="O7502" s="63" t="s">
        <v>119</v>
      </c>
      <c r="P7502" s="63" t="s">
        <v>90</v>
      </c>
      <c r="Q7502" s="63" t="s">
        <v>413</v>
      </c>
    </row>
    <row r="7503" spans="1:17">
      <c r="A7503" s="63" t="s">
        <v>356</v>
      </c>
      <c r="B7503" s="63" t="s">
        <v>12</v>
      </c>
      <c r="D7503" s="390">
        <v>45323</v>
      </c>
      <c r="E7503" s="63">
        <v>2</v>
      </c>
      <c r="F7503" s="63">
        <v>2024</v>
      </c>
      <c r="G7503" s="391">
        <v>0.94769999999999999</v>
      </c>
      <c r="H7503" s="391">
        <v>8.2577765378713919E-2</v>
      </c>
      <c r="I7503" s="391">
        <v>7.8258948249407184E-2</v>
      </c>
      <c r="J7503" s="391">
        <v>1.7076700000000002</v>
      </c>
      <c r="K7503" s="63" t="s">
        <v>356</v>
      </c>
      <c r="L7503" s="63" t="s">
        <v>41</v>
      </c>
      <c r="M7503" s="63" t="s">
        <v>107</v>
      </c>
      <c r="N7503" s="63" t="s">
        <v>310</v>
      </c>
      <c r="O7503" s="63" t="s">
        <v>119</v>
      </c>
      <c r="P7503" s="63" t="s">
        <v>90</v>
      </c>
      <c r="Q7503" s="63" t="s">
        <v>413</v>
      </c>
    </row>
    <row r="7504" spans="1:17">
      <c r="A7504" s="63" t="s">
        <v>356</v>
      </c>
      <c r="B7504" s="63" t="s">
        <v>12</v>
      </c>
      <c r="D7504" s="390">
        <v>45352</v>
      </c>
      <c r="E7504" s="63">
        <v>3</v>
      </c>
      <c r="F7504" s="63">
        <v>2024</v>
      </c>
      <c r="G7504" s="391">
        <v>0.94769999999999999</v>
      </c>
      <c r="H7504" s="391">
        <v>8.2577765378713919E-2</v>
      </c>
      <c r="I7504" s="391">
        <v>7.8258948249407184E-2</v>
      </c>
      <c r="J7504" s="391">
        <v>0.68788000000000005</v>
      </c>
      <c r="K7504" s="63" t="s">
        <v>356</v>
      </c>
      <c r="L7504" s="63" t="s">
        <v>41</v>
      </c>
      <c r="M7504" s="63" t="s">
        <v>107</v>
      </c>
      <c r="N7504" s="63" t="s">
        <v>310</v>
      </c>
      <c r="O7504" s="63" t="s">
        <v>119</v>
      </c>
      <c r="P7504" s="63" t="s">
        <v>90</v>
      </c>
      <c r="Q7504" s="63" t="s">
        <v>413</v>
      </c>
    </row>
    <row r="7505" spans="1:17">
      <c r="A7505" s="63" t="s">
        <v>356</v>
      </c>
      <c r="B7505" s="63" t="s">
        <v>12</v>
      </c>
      <c r="D7505" s="390">
        <v>45383</v>
      </c>
      <c r="E7505" s="63">
        <v>4</v>
      </c>
      <c r="F7505" s="63">
        <v>2024</v>
      </c>
      <c r="G7505" s="391">
        <v>0.94769999999999999</v>
      </c>
      <c r="H7505" s="391">
        <v>8.3333333333333329E-2</v>
      </c>
      <c r="I7505" s="391">
        <v>7.897499999999999E-2</v>
      </c>
      <c r="J7505" s="391">
        <v>0</v>
      </c>
      <c r="K7505" s="63" t="s">
        <v>356</v>
      </c>
      <c r="L7505" s="63" t="s">
        <v>41</v>
      </c>
      <c r="M7505" s="63" t="s">
        <v>107</v>
      </c>
      <c r="N7505" s="63" t="s">
        <v>310</v>
      </c>
      <c r="O7505" s="63" t="s">
        <v>119</v>
      </c>
      <c r="P7505" s="63" t="s">
        <v>90</v>
      </c>
      <c r="Q7505" s="63" t="s">
        <v>413</v>
      </c>
    </row>
    <row r="7506" spans="1:17">
      <c r="A7506" s="63" t="s">
        <v>356</v>
      </c>
      <c r="B7506" s="63" t="s">
        <v>12</v>
      </c>
      <c r="D7506" s="390">
        <v>45413</v>
      </c>
      <c r="E7506" s="63">
        <v>5</v>
      </c>
      <c r="F7506" s="63">
        <v>2024</v>
      </c>
      <c r="G7506" s="391">
        <v>0.94769999999999999</v>
      </c>
      <c r="H7506" s="391">
        <v>8.3333333333333329E-2</v>
      </c>
      <c r="I7506" s="391">
        <v>7.897499999999999E-2</v>
      </c>
      <c r="J7506" s="391">
        <v>0</v>
      </c>
      <c r="K7506" s="63" t="s">
        <v>356</v>
      </c>
      <c r="L7506" s="63" t="s">
        <v>41</v>
      </c>
      <c r="M7506" s="63" t="s">
        <v>107</v>
      </c>
      <c r="N7506" s="63" t="s">
        <v>310</v>
      </c>
      <c r="O7506" s="63" t="s">
        <v>119</v>
      </c>
      <c r="P7506" s="63" t="s">
        <v>90</v>
      </c>
      <c r="Q7506" s="63" t="s">
        <v>413</v>
      </c>
    </row>
    <row r="7507" spans="1:17">
      <c r="A7507" s="63" t="s">
        <v>356</v>
      </c>
      <c r="B7507" s="63" t="s">
        <v>12</v>
      </c>
      <c r="D7507" s="390">
        <v>45444</v>
      </c>
      <c r="E7507" s="63">
        <v>6</v>
      </c>
      <c r="F7507" s="63">
        <v>2024</v>
      </c>
      <c r="G7507" s="391">
        <v>0.94769999999999999</v>
      </c>
      <c r="H7507" s="391">
        <v>8.3333333333333329E-2</v>
      </c>
      <c r="I7507" s="391">
        <v>7.897499999999999E-2</v>
      </c>
      <c r="J7507" s="391">
        <v>0</v>
      </c>
      <c r="K7507" s="63" t="s">
        <v>356</v>
      </c>
      <c r="L7507" s="63" t="s">
        <v>41</v>
      </c>
      <c r="M7507" s="63" t="s">
        <v>107</v>
      </c>
      <c r="N7507" s="63" t="s">
        <v>310</v>
      </c>
      <c r="O7507" s="63" t="s">
        <v>119</v>
      </c>
      <c r="P7507" s="63" t="s">
        <v>90</v>
      </c>
      <c r="Q7507" s="63" t="s">
        <v>413</v>
      </c>
    </row>
    <row r="7508" spans="1:17">
      <c r="A7508" s="63" t="s">
        <v>356</v>
      </c>
      <c r="B7508" s="63" t="s">
        <v>12</v>
      </c>
      <c r="D7508" s="390">
        <v>45474</v>
      </c>
      <c r="E7508" s="63">
        <v>7</v>
      </c>
      <c r="F7508" s="63">
        <v>2024</v>
      </c>
      <c r="G7508" s="391">
        <v>0.94769999999999999</v>
      </c>
      <c r="H7508" s="391">
        <v>8.3333333333333329E-2</v>
      </c>
      <c r="I7508" s="391">
        <v>7.897499999999999E-2</v>
      </c>
      <c r="J7508" s="391">
        <v>1.61</v>
      </c>
      <c r="K7508" s="63" t="s">
        <v>356</v>
      </c>
      <c r="L7508" s="63" t="s">
        <v>41</v>
      </c>
      <c r="M7508" s="63" t="s">
        <v>107</v>
      </c>
      <c r="N7508" s="63" t="s">
        <v>310</v>
      </c>
      <c r="O7508" s="63" t="s">
        <v>119</v>
      </c>
      <c r="P7508" s="63" t="s">
        <v>90</v>
      </c>
      <c r="Q7508" s="63" t="s">
        <v>413</v>
      </c>
    </row>
    <row r="7509" spans="1:17">
      <c r="A7509" s="63" t="s">
        <v>356</v>
      </c>
      <c r="B7509" s="63" t="s">
        <v>12</v>
      </c>
      <c r="D7509" s="390">
        <v>45505</v>
      </c>
      <c r="E7509" s="63">
        <v>8</v>
      </c>
      <c r="F7509" s="63">
        <v>2024</v>
      </c>
      <c r="G7509" s="391">
        <v>0.94769999999999999</v>
      </c>
      <c r="H7509" s="391">
        <v>8.3333333333333329E-2</v>
      </c>
      <c r="I7509" s="391">
        <v>7.897499999999999E-2</v>
      </c>
      <c r="J7509" s="391">
        <v>1.0489999999999999</v>
      </c>
      <c r="K7509" s="63" t="s">
        <v>356</v>
      </c>
      <c r="L7509" s="63" t="s">
        <v>41</v>
      </c>
      <c r="M7509" s="63" t="s">
        <v>107</v>
      </c>
      <c r="N7509" s="63" t="s">
        <v>310</v>
      </c>
      <c r="O7509" s="63" t="s">
        <v>119</v>
      </c>
      <c r="P7509" s="63" t="s">
        <v>90</v>
      </c>
      <c r="Q7509" s="63" t="s">
        <v>413</v>
      </c>
    </row>
    <row r="7510" spans="1:17">
      <c r="A7510" s="63" t="s">
        <v>356</v>
      </c>
      <c r="B7510" s="63" t="s">
        <v>12</v>
      </c>
      <c r="D7510" s="390">
        <v>45536</v>
      </c>
      <c r="E7510" s="63">
        <v>9</v>
      </c>
      <c r="F7510" s="63">
        <v>2024</v>
      </c>
      <c r="G7510" s="391">
        <v>0.94769999999999999</v>
      </c>
      <c r="H7510" s="391">
        <v>8.3333333333333329E-2</v>
      </c>
      <c r="J7510" s="391">
        <v>1.05</v>
      </c>
      <c r="K7510" s="63" t="s">
        <v>356</v>
      </c>
      <c r="L7510" s="63" t="s">
        <v>41</v>
      </c>
      <c r="M7510" s="63" t="s">
        <v>107</v>
      </c>
      <c r="N7510" s="63" t="s">
        <v>310</v>
      </c>
      <c r="O7510" s="63" t="s">
        <v>119</v>
      </c>
      <c r="P7510" s="63" t="s">
        <v>90</v>
      </c>
      <c r="Q7510" s="63" t="s">
        <v>413</v>
      </c>
    </row>
    <row r="7511" spans="1:17">
      <c r="A7511" s="63" t="s">
        <v>356</v>
      </c>
      <c r="B7511" s="63" t="s">
        <v>12</v>
      </c>
      <c r="D7511" s="390">
        <v>45566</v>
      </c>
      <c r="E7511" s="63">
        <v>10</v>
      </c>
      <c r="F7511" s="63">
        <v>2024</v>
      </c>
      <c r="G7511" s="391">
        <v>0.94769999999999999</v>
      </c>
      <c r="H7511" s="391">
        <v>9.9999999999999992E-2</v>
      </c>
      <c r="J7511" s="391">
        <v>1.7170000000000001</v>
      </c>
      <c r="K7511" s="63" t="s">
        <v>356</v>
      </c>
      <c r="L7511" s="63" t="s">
        <v>41</v>
      </c>
      <c r="M7511" s="63" t="s">
        <v>107</v>
      </c>
      <c r="N7511" s="63" t="s">
        <v>310</v>
      </c>
      <c r="O7511" s="63" t="s">
        <v>119</v>
      </c>
      <c r="P7511" s="63" t="s">
        <v>90</v>
      </c>
      <c r="Q7511" s="63" t="s">
        <v>413</v>
      </c>
    </row>
    <row r="7512" spans="1:17">
      <c r="A7512" s="63" t="s">
        <v>356</v>
      </c>
      <c r="B7512" s="63" t="s">
        <v>12</v>
      </c>
      <c r="D7512" s="390">
        <v>45597</v>
      </c>
      <c r="E7512" s="63">
        <v>11</v>
      </c>
      <c r="F7512" s="63">
        <v>2024</v>
      </c>
      <c r="G7512" s="391">
        <v>0.94769999999999999</v>
      </c>
      <c r="H7512" s="391">
        <v>9.9999999999999992E-2</v>
      </c>
      <c r="J7512" s="391">
        <v>0</v>
      </c>
      <c r="K7512" s="63" t="s">
        <v>356</v>
      </c>
      <c r="L7512" s="63" t="s">
        <v>41</v>
      </c>
      <c r="M7512" s="63" t="s">
        <v>107</v>
      </c>
      <c r="N7512" s="63" t="s">
        <v>310</v>
      </c>
      <c r="O7512" s="63" t="s">
        <v>119</v>
      </c>
      <c r="P7512" s="63" t="s">
        <v>90</v>
      </c>
      <c r="Q7512" s="63" t="s">
        <v>413</v>
      </c>
    </row>
    <row r="7513" spans="1:17">
      <c r="A7513" s="63" t="s">
        <v>356</v>
      </c>
      <c r="B7513" s="63" t="s">
        <v>12</v>
      </c>
      <c r="D7513" s="390">
        <v>45627</v>
      </c>
      <c r="E7513" s="63">
        <v>12</v>
      </c>
      <c r="F7513" s="63">
        <v>2024</v>
      </c>
      <c r="G7513" s="391">
        <v>0.94769999999999999</v>
      </c>
      <c r="H7513" s="391">
        <v>9.9999999999999992E-2</v>
      </c>
      <c r="J7513" s="391">
        <v>0</v>
      </c>
      <c r="K7513" s="63" t="s">
        <v>356</v>
      </c>
      <c r="L7513" s="63" t="s">
        <v>41</v>
      </c>
      <c r="M7513" s="63" t="s">
        <v>107</v>
      </c>
      <c r="N7513" s="63" t="s">
        <v>310</v>
      </c>
      <c r="O7513" s="63" t="s">
        <v>119</v>
      </c>
      <c r="P7513" s="63" t="s">
        <v>90</v>
      </c>
      <c r="Q7513" s="63" t="s">
        <v>413</v>
      </c>
    </row>
    <row r="7514" spans="1:17">
      <c r="A7514" s="63" t="s">
        <v>356</v>
      </c>
      <c r="B7514" s="63" t="s">
        <v>15</v>
      </c>
      <c r="D7514" s="390">
        <v>45292</v>
      </c>
      <c r="E7514" s="63">
        <v>1</v>
      </c>
      <c r="F7514" s="63">
        <v>2024</v>
      </c>
      <c r="G7514" s="391">
        <v>7.59</v>
      </c>
      <c r="H7514" s="391">
        <v>3.4872367136281217E-2</v>
      </c>
      <c r="I7514" s="391">
        <v>0.26468126656437441</v>
      </c>
      <c r="J7514" s="391">
        <v>0</v>
      </c>
      <c r="K7514" s="63" t="s">
        <v>356</v>
      </c>
      <c r="L7514" s="63" t="s">
        <v>41</v>
      </c>
      <c r="M7514" s="63" t="s">
        <v>107</v>
      </c>
      <c r="N7514" s="63" t="s">
        <v>310</v>
      </c>
      <c r="O7514" s="63" t="s">
        <v>119</v>
      </c>
      <c r="P7514" s="63" t="s">
        <v>90</v>
      </c>
      <c r="Q7514" s="63" t="s">
        <v>413</v>
      </c>
    </row>
    <row r="7515" spans="1:17">
      <c r="A7515" s="63" t="s">
        <v>356</v>
      </c>
      <c r="B7515" s="63" t="s">
        <v>15</v>
      </c>
      <c r="D7515" s="390">
        <v>45323</v>
      </c>
      <c r="E7515" s="63">
        <v>2</v>
      </c>
      <c r="F7515" s="63">
        <v>2024</v>
      </c>
      <c r="G7515" s="391">
        <v>7.59</v>
      </c>
      <c r="H7515" s="391">
        <v>8.2577765378713919E-2</v>
      </c>
      <c r="I7515" s="391">
        <v>0.62676523922443861</v>
      </c>
      <c r="J7515" s="391">
        <v>0</v>
      </c>
      <c r="K7515" s="63" t="s">
        <v>356</v>
      </c>
      <c r="L7515" s="63" t="s">
        <v>41</v>
      </c>
      <c r="M7515" s="63" t="s">
        <v>107</v>
      </c>
      <c r="N7515" s="63" t="s">
        <v>310</v>
      </c>
      <c r="O7515" s="63" t="s">
        <v>119</v>
      </c>
      <c r="P7515" s="63" t="s">
        <v>90</v>
      </c>
      <c r="Q7515" s="63" t="s">
        <v>413</v>
      </c>
    </row>
    <row r="7516" spans="1:17">
      <c r="A7516" s="63" t="s">
        <v>356</v>
      </c>
      <c r="B7516" s="63" t="s">
        <v>15</v>
      </c>
      <c r="D7516" s="390">
        <v>45352</v>
      </c>
      <c r="E7516" s="63">
        <v>3</v>
      </c>
      <c r="F7516" s="63">
        <v>2024</v>
      </c>
      <c r="G7516" s="391">
        <v>7.59</v>
      </c>
      <c r="H7516" s="391">
        <v>8.2577765378713919E-2</v>
      </c>
      <c r="I7516" s="391">
        <v>0.62676523922443861</v>
      </c>
      <c r="J7516" s="391">
        <v>0</v>
      </c>
      <c r="K7516" s="63" t="s">
        <v>356</v>
      </c>
      <c r="L7516" s="63" t="s">
        <v>41</v>
      </c>
      <c r="M7516" s="63" t="s">
        <v>107</v>
      </c>
      <c r="N7516" s="63" t="s">
        <v>310</v>
      </c>
      <c r="O7516" s="63" t="s">
        <v>119</v>
      </c>
      <c r="P7516" s="63" t="s">
        <v>90</v>
      </c>
      <c r="Q7516" s="63" t="s">
        <v>413</v>
      </c>
    </row>
    <row r="7517" spans="1:17">
      <c r="A7517" s="63" t="s">
        <v>356</v>
      </c>
      <c r="B7517" s="63" t="s">
        <v>15</v>
      </c>
      <c r="D7517" s="390">
        <v>45383</v>
      </c>
      <c r="E7517" s="63">
        <v>4</v>
      </c>
      <c r="F7517" s="63">
        <v>2024</v>
      </c>
      <c r="G7517" s="391">
        <v>7.59</v>
      </c>
      <c r="H7517" s="391">
        <v>8.3333333333333329E-2</v>
      </c>
      <c r="I7517" s="391">
        <v>0.63249999999999995</v>
      </c>
      <c r="J7517" s="391">
        <v>0</v>
      </c>
      <c r="K7517" s="63" t="s">
        <v>356</v>
      </c>
      <c r="L7517" s="63" t="s">
        <v>41</v>
      </c>
      <c r="M7517" s="63" t="s">
        <v>107</v>
      </c>
      <c r="N7517" s="63" t="s">
        <v>310</v>
      </c>
      <c r="O7517" s="63" t="s">
        <v>119</v>
      </c>
      <c r="P7517" s="63" t="s">
        <v>90</v>
      </c>
      <c r="Q7517" s="63" t="s">
        <v>413</v>
      </c>
    </row>
    <row r="7518" spans="1:17">
      <c r="A7518" s="63" t="s">
        <v>356</v>
      </c>
      <c r="B7518" s="63" t="s">
        <v>15</v>
      </c>
      <c r="D7518" s="390">
        <v>45413</v>
      </c>
      <c r="E7518" s="63">
        <v>5</v>
      </c>
      <c r="F7518" s="63">
        <v>2024</v>
      </c>
      <c r="G7518" s="391">
        <v>7.59</v>
      </c>
      <c r="H7518" s="391">
        <v>8.3333333333333329E-2</v>
      </c>
      <c r="I7518" s="391">
        <v>0.63249999999999995</v>
      </c>
      <c r="J7518" s="391">
        <v>0</v>
      </c>
      <c r="K7518" s="63" t="s">
        <v>356</v>
      </c>
      <c r="L7518" s="63" t="s">
        <v>41</v>
      </c>
      <c r="M7518" s="63" t="s">
        <v>107</v>
      </c>
      <c r="N7518" s="63" t="s">
        <v>310</v>
      </c>
      <c r="O7518" s="63" t="s">
        <v>119</v>
      </c>
      <c r="P7518" s="63" t="s">
        <v>90</v>
      </c>
      <c r="Q7518" s="63" t="s">
        <v>413</v>
      </c>
    </row>
    <row r="7519" spans="1:17">
      <c r="A7519" s="63" t="s">
        <v>356</v>
      </c>
      <c r="B7519" s="63" t="s">
        <v>15</v>
      </c>
      <c r="D7519" s="390">
        <v>45444</v>
      </c>
      <c r="E7519" s="63">
        <v>6</v>
      </c>
      <c r="F7519" s="63">
        <v>2024</v>
      </c>
      <c r="G7519" s="391">
        <v>7.59</v>
      </c>
      <c r="H7519" s="391">
        <v>8.3333333333333329E-2</v>
      </c>
      <c r="I7519" s="391">
        <v>0.63249999999999995</v>
      </c>
      <c r="J7519" s="391">
        <v>0</v>
      </c>
      <c r="K7519" s="63" t="s">
        <v>356</v>
      </c>
      <c r="L7519" s="63" t="s">
        <v>41</v>
      </c>
      <c r="M7519" s="63" t="s">
        <v>107</v>
      </c>
      <c r="N7519" s="63" t="s">
        <v>310</v>
      </c>
      <c r="O7519" s="63" t="s">
        <v>119</v>
      </c>
      <c r="P7519" s="63" t="s">
        <v>90</v>
      </c>
      <c r="Q7519" s="63" t="s">
        <v>413</v>
      </c>
    </row>
    <row r="7520" spans="1:17">
      <c r="A7520" s="63" t="s">
        <v>356</v>
      </c>
      <c r="B7520" s="63" t="s">
        <v>15</v>
      </c>
      <c r="D7520" s="390">
        <v>45474</v>
      </c>
      <c r="E7520" s="63">
        <v>7</v>
      </c>
      <c r="F7520" s="63">
        <v>2024</v>
      </c>
      <c r="G7520" s="391">
        <v>7.59</v>
      </c>
      <c r="H7520" s="391">
        <v>8.3333333333333329E-2</v>
      </c>
      <c r="I7520" s="391">
        <v>0.63249999999999995</v>
      </c>
      <c r="J7520" s="391">
        <v>0.88</v>
      </c>
      <c r="K7520" s="63" t="s">
        <v>356</v>
      </c>
      <c r="L7520" s="63" t="s">
        <v>41</v>
      </c>
      <c r="M7520" s="63" t="s">
        <v>107</v>
      </c>
      <c r="N7520" s="63" t="s">
        <v>310</v>
      </c>
      <c r="O7520" s="63" t="s">
        <v>119</v>
      </c>
      <c r="P7520" s="63" t="s">
        <v>90</v>
      </c>
      <c r="Q7520" s="63" t="s">
        <v>413</v>
      </c>
    </row>
    <row r="7521" spans="1:17">
      <c r="A7521" s="63" t="s">
        <v>356</v>
      </c>
      <c r="B7521" s="63" t="s">
        <v>15</v>
      </c>
      <c r="D7521" s="390">
        <v>45505</v>
      </c>
      <c r="E7521" s="63">
        <v>8</v>
      </c>
      <c r="F7521" s="63">
        <v>2024</v>
      </c>
      <c r="G7521" s="391">
        <v>7.59</v>
      </c>
      <c r="H7521" s="391">
        <v>8.3333333333333329E-2</v>
      </c>
      <c r="I7521" s="391">
        <v>0.63249999999999995</v>
      </c>
      <c r="J7521" s="391">
        <v>0</v>
      </c>
      <c r="K7521" s="63" t="s">
        <v>356</v>
      </c>
      <c r="L7521" s="63" t="s">
        <v>41</v>
      </c>
      <c r="M7521" s="63" t="s">
        <v>107</v>
      </c>
      <c r="N7521" s="63" t="s">
        <v>310</v>
      </c>
      <c r="O7521" s="63" t="s">
        <v>119</v>
      </c>
      <c r="P7521" s="63" t="s">
        <v>90</v>
      </c>
      <c r="Q7521" s="63" t="s">
        <v>413</v>
      </c>
    </row>
    <row r="7522" spans="1:17">
      <c r="A7522" s="63" t="s">
        <v>356</v>
      </c>
      <c r="B7522" s="63" t="s">
        <v>15</v>
      </c>
      <c r="D7522" s="390">
        <v>45536</v>
      </c>
      <c r="E7522" s="63">
        <v>9</v>
      </c>
      <c r="F7522" s="63">
        <v>2024</v>
      </c>
      <c r="G7522" s="391">
        <v>7.59</v>
      </c>
      <c r="H7522" s="391">
        <v>8.3333333333333329E-2</v>
      </c>
      <c r="J7522" s="391">
        <v>0</v>
      </c>
      <c r="K7522" s="63" t="s">
        <v>356</v>
      </c>
      <c r="L7522" s="63" t="s">
        <v>41</v>
      </c>
      <c r="M7522" s="63" t="s">
        <v>107</v>
      </c>
      <c r="N7522" s="63" t="s">
        <v>310</v>
      </c>
      <c r="O7522" s="63" t="s">
        <v>119</v>
      </c>
      <c r="P7522" s="63" t="s">
        <v>90</v>
      </c>
      <c r="Q7522" s="63" t="s">
        <v>413</v>
      </c>
    </row>
    <row r="7523" spans="1:17">
      <c r="A7523" s="63" t="s">
        <v>356</v>
      </c>
      <c r="B7523" s="63" t="s">
        <v>15</v>
      </c>
      <c r="D7523" s="390">
        <v>45566</v>
      </c>
      <c r="E7523" s="63">
        <v>10</v>
      </c>
      <c r="F7523" s="63">
        <v>2024</v>
      </c>
      <c r="G7523" s="391">
        <v>7.59</v>
      </c>
      <c r="H7523" s="391">
        <v>9.9999999999999992E-2</v>
      </c>
      <c r="J7523" s="391">
        <v>0</v>
      </c>
      <c r="K7523" s="63" t="s">
        <v>356</v>
      </c>
      <c r="L7523" s="63" t="s">
        <v>41</v>
      </c>
      <c r="M7523" s="63" t="s">
        <v>107</v>
      </c>
      <c r="N7523" s="63" t="s">
        <v>310</v>
      </c>
      <c r="O7523" s="63" t="s">
        <v>119</v>
      </c>
      <c r="P7523" s="63" t="s">
        <v>90</v>
      </c>
      <c r="Q7523" s="63" t="s">
        <v>413</v>
      </c>
    </row>
    <row r="7524" spans="1:17">
      <c r="A7524" s="63" t="s">
        <v>356</v>
      </c>
      <c r="B7524" s="63" t="s">
        <v>15</v>
      </c>
      <c r="D7524" s="390">
        <v>45597</v>
      </c>
      <c r="E7524" s="63">
        <v>11</v>
      </c>
      <c r="F7524" s="63">
        <v>2024</v>
      </c>
      <c r="G7524" s="391">
        <v>7.59</v>
      </c>
      <c r="H7524" s="391">
        <v>9.9999999999999992E-2</v>
      </c>
      <c r="J7524" s="391">
        <v>0</v>
      </c>
      <c r="K7524" s="63" t="s">
        <v>356</v>
      </c>
      <c r="L7524" s="63" t="s">
        <v>41</v>
      </c>
      <c r="M7524" s="63" t="s">
        <v>107</v>
      </c>
      <c r="N7524" s="63" t="s">
        <v>310</v>
      </c>
      <c r="O7524" s="63" t="s">
        <v>119</v>
      </c>
      <c r="P7524" s="63" t="s">
        <v>90</v>
      </c>
      <c r="Q7524" s="63" t="s">
        <v>413</v>
      </c>
    </row>
    <row r="7525" spans="1:17">
      <c r="A7525" s="63" t="s">
        <v>356</v>
      </c>
      <c r="B7525" s="63" t="s">
        <v>15</v>
      </c>
      <c r="D7525" s="390">
        <v>45627</v>
      </c>
      <c r="E7525" s="63">
        <v>12</v>
      </c>
      <c r="F7525" s="63">
        <v>2024</v>
      </c>
      <c r="G7525" s="391">
        <v>7.59</v>
      </c>
      <c r="H7525" s="391">
        <v>9.9999999999999992E-2</v>
      </c>
      <c r="J7525" s="391">
        <v>0</v>
      </c>
      <c r="K7525" s="63" t="s">
        <v>356</v>
      </c>
      <c r="L7525" s="63" t="s">
        <v>41</v>
      </c>
      <c r="M7525" s="63" t="s">
        <v>107</v>
      </c>
      <c r="N7525" s="63" t="s">
        <v>310</v>
      </c>
      <c r="O7525" s="63" t="s">
        <v>119</v>
      </c>
      <c r="P7525" s="63" t="s">
        <v>90</v>
      </c>
      <c r="Q7525" s="63" t="s">
        <v>413</v>
      </c>
    </row>
    <row r="7526" spans="1:17">
      <c r="A7526" s="63" t="s">
        <v>356</v>
      </c>
      <c r="B7526" s="63" t="s">
        <v>16</v>
      </c>
      <c r="D7526" s="390">
        <v>45292</v>
      </c>
      <c r="E7526" s="63">
        <v>1</v>
      </c>
      <c r="F7526" s="63">
        <v>2024</v>
      </c>
      <c r="G7526" s="391">
        <v>0</v>
      </c>
      <c r="H7526" s="391">
        <v>3.4872367136281217E-2</v>
      </c>
      <c r="I7526" s="391">
        <v>0</v>
      </c>
      <c r="J7526" s="391">
        <v>0</v>
      </c>
      <c r="K7526" s="63" t="s">
        <v>356</v>
      </c>
      <c r="L7526" s="63" t="s">
        <v>41</v>
      </c>
      <c r="M7526" s="63" t="s">
        <v>107</v>
      </c>
      <c r="N7526" s="63" t="s">
        <v>310</v>
      </c>
      <c r="O7526" s="63" t="s">
        <v>119</v>
      </c>
      <c r="P7526" s="63" t="s">
        <v>90</v>
      </c>
      <c r="Q7526" s="63" t="s">
        <v>413</v>
      </c>
    </row>
    <row r="7527" spans="1:17">
      <c r="A7527" s="63" t="s">
        <v>356</v>
      </c>
      <c r="B7527" s="63" t="s">
        <v>16</v>
      </c>
      <c r="D7527" s="390">
        <v>45323</v>
      </c>
      <c r="E7527" s="63">
        <v>2</v>
      </c>
      <c r="F7527" s="63">
        <v>2024</v>
      </c>
      <c r="G7527" s="391">
        <v>0</v>
      </c>
      <c r="H7527" s="391">
        <v>8.2577765378713919E-2</v>
      </c>
      <c r="I7527" s="391">
        <v>0</v>
      </c>
      <c r="J7527" s="391">
        <v>0</v>
      </c>
      <c r="K7527" s="63" t="s">
        <v>356</v>
      </c>
      <c r="L7527" s="63" t="s">
        <v>41</v>
      </c>
      <c r="M7527" s="63" t="s">
        <v>107</v>
      </c>
      <c r="N7527" s="63" t="s">
        <v>310</v>
      </c>
      <c r="O7527" s="63" t="s">
        <v>119</v>
      </c>
      <c r="P7527" s="63" t="s">
        <v>90</v>
      </c>
      <c r="Q7527" s="63" t="s">
        <v>413</v>
      </c>
    </row>
    <row r="7528" spans="1:17">
      <c r="A7528" s="63" t="s">
        <v>356</v>
      </c>
      <c r="B7528" s="63" t="s">
        <v>16</v>
      </c>
      <c r="D7528" s="390">
        <v>45352</v>
      </c>
      <c r="E7528" s="63">
        <v>3</v>
      </c>
      <c r="F7528" s="63">
        <v>2024</v>
      </c>
      <c r="G7528" s="391">
        <v>0</v>
      </c>
      <c r="H7528" s="391">
        <v>8.2577765378713919E-2</v>
      </c>
      <c r="I7528" s="391">
        <v>0</v>
      </c>
      <c r="J7528" s="391">
        <v>0</v>
      </c>
      <c r="K7528" s="63" t="s">
        <v>356</v>
      </c>
      <c r="L7528" s="63" t="s">
        <v>41</v>
      </c>
      <c r="M7528" s="63" t="s">
        <v>107</v>
      </c>
      <c r="N7528" s="63" t="s">
        <v>310</v>
      </c>
      <c r="O7528" s="63" t="s">
        <v>119</v>
      </c>
      <c r="P7528" s="63" t="s">
        <v>90</v>
      </c>
      <c r="Q7528" s="63" t="s">
        <v>413</v>
      </c>
    </row>
    <row r="7529" spans="1:17">
      <c r="A7529" s="63" t="s">
        <v>356</v>
      </c>
      <c r="B7529" s="63" t="s">
        <v>16</v>
      </c>
      <c r="D7529" s="390">
        <v>45383</v>
      </c>
      <c r="E7529" s="63">
        <v>4</v>
      </c>
      <c r="F7529" s="63">
        <v>2024</v>
      </c>
      <c r="G7529" s="391">
        <v>0</v>
      </c>
      <c r="H7529" s="391">
        <v>8.3333333333333329E-2</v>
      </c>
      <c r="I7529" s="391">
        <v>0</v>
      </c>
      <c r="J7529" s="391">
        <v>0</v>
      </c>
      <c r="K7529" s="63" t="s">
        <v>356</v>
      </c>
      <c r="L7529" s="63" t="s">
        <v>41</v>
      </c>
      <c r="M7529" s="63" t="s">
        <v>107</v>
      </c>
      <c r="N7529" s="63" t="s">
        <v>310</v>
      </c>
      <c r="O7529" s="63" t="s">
        <v>119</v>
      </c>
      <c r="P7529" s="63" t="s">
        <v>90</v>
      </c>
      <c r="Q7529" s="63" t="s">
        <v>413</v>
      </c>
    </row>
    <row r="7530" spans="1:17">
      <c r="A7530" s="63" t="s">
        <v>356</v>
      </c>
      <c r="B7530" s="63" t="s">
        <v>16</v>
      </c>
      <c r="D7530" s="390">
        <v>45413</v>
      </c>
      <c r="E7530" s="63">
        <v>5</v>
      </c>
      <c r="F7530" s="63">
        <v>2024</v>
      </c>
      <c r="G7530" s="391">
        <v>0</v>
      </c>
      <c r="H7530" s="391">
        <v>8.3333333333333329E-2</v>
      </c>
      <c r="I7530" s="391">
        <v>0</v>
      </c>
      <c r="J7530" s="391">
        <v>0</v>
      </c>
      <c r="K7530" s="63" t="s">
        <v>356</v>
      </c>
      <c r="L7530" s="63" t="s">
        <v>41</v>
      </c>
      <c r="M7530" s="63" t="s">
        <v>107</v>
      </c>
      <c r="N7530" s="63" t="s">
        <v>310</v>
      </c>
      <c r="O7530" s="63" t="s">
        <v>119</v>
      </c>
      <c r="P7530" s="63" t="s">
        <v>90</v>
      </c>
      <c r="Q7530" s="63" t="s">
        <v>413</v>
      </c>
    </row>
    <row r="7531" spans="1:17">
      <c r="A7531" s="63" t="s">
        <v>356</v>
      </c>
      <c r="B7531" s="63" t="s">
        <v>16</v>
      </c>
      <c r="D7531" s="390">
        <v>45444</v>
      </c>
      <c r="E7531" s="63">
        <v>6</v>
      </c>
      <c r="F7531" s="63">
        <v>2024</v>
      </c>
      <c r="G7531" s="391">
        <v>0</v>
      </c>
      <c r="H7531" s="391">
        <v>8.3333333333333329E-2</v>
      </c>
      <c r="I7531" s="391">
        <v>0</v>
      </c>
      <c r="J7531" s="391">
        <v>0</v>
      </c>
      <c r="K7531" s="63" t="s">
        <v>356</v>
      </c>
      <c r="L7531" s="63" t="s">
        <v>41</v>
      </c>
      <c r="M7531" s="63" t="s">
        <v>107</v>
      </c>
      <c r="N7531" s="63" t="s">
        <v>310</v>
      </c>
      <c r="O7531" s="63" t="s">
        <v>119</v>
      </c>
      <c r="P7531" s="63" t="s">
        <v>90</v>
      </c>
      <c r="Q7531" s="63" t="s">
        <v>413</v>
      </c>
    </row>
    <row r="7532" spans="1:17">
      <c r="A7532" s="63" t="s">
        <v>356</v>
      </c>
      <c r="B7532" s="63" t="s">
        <v>16</v>
      </c>
      <c r="D7532" s="390">
        <v>45474</v>
      </c>
      <c r="E7532" s="63">
        <v>7</v>
      </c>
      <c r="F7532" s="63">
        <v>2024</v>
      </c>
      <c r="G7532" s="391">
        <v>0</v>
      </c>
      <c r="H7532" s="391">
        <v>8.3333333333333329E-2</v>
      </c>
      <c r="I7532" s="391">
        <v>0</v>
      </c>
      <c r="J7532" s="391">
        <v>0</v>
      </c>
      <c r="K7532" s="63" t="s">
        <v>356</v>
      </c>
      <c r="L7532" s="63" t="s">
        <v>41</v>
      </c>
      <c r="M7532" s="63" t="s">
        <v>107</v>
      </c>
      <c r="N7532" s="63" t="s">
        <v>310</v>
      </c>
      <c r="O7532" s="63" t="s">
        <v>119</v>
      </c>
      <c r="P7532" s="63" t="s">
        <v>90</v>
      </c>
      <c r="Q7532" s="63" t="s">
        <v>413</v>
      </c>
    </row>
    <row r="7533" spans="1:17">
      <c r="A7533" s="63" t="s">
        <v>356</v>
      </c>
      <c r="B7533" s="63" t="s">
        <v>16</v>
      </c>
      <c r="D7533" s="390">
        <v>45505</v>
      </c>
      <c r="E7533" s="63">
        <v>8</v>
      </c>
      <c r="F7533" s="63">
        <v>2024</v>
      </c>
      <c r="G7533" s="391">
        <v>0</v>
      </c>
      <c r="H7533" s="391">
        <v>8.3333333333333329E-2</v>
      </c>
      <c r="I7533" s="391">
        <v>0</v>
      </c>
      <c r="J7533" s="391">
        <v>0</v>
      </c>
      <c r="K7533" s="63" t="s">
        <v>356</v>
      </c>
      <c r="L7533" s="63" t="s">
        <v>41</v>
      </c>
      <c r="M7533" s="63" t="s">
        <v>107</v>
      </c>
      <c r="N7533" s="63" t="s">
        <v>310</v>
      </c>
      <c r="O7533" s="63" t="s">
        <v>119</v>
      </c>
      <c r="P7533" s="63" t="s">
        <v>90</v>
      </c>
      <c r="Q7533" s="63" t="s">
        <v>413</v>
      </c>
    </row>
    <row r="7534" spans="1:17">
      <c r="A7534" s="63" t="s">
        <v>356</v>
      </c>
      <c r="B7534" s="63" t="s">
        <v>16</v>
      </c>
      <c r="D7534" s="390">
        <v>45536</v>
      </c>
      <c r="E7534" s="63">
        <v>9</v>
      </c>
      <c r="F7534" s="63">
        <v>2024</v>
      </c>
      <c r="G7534" s="391">
        <v>0</v>
      </c>
      <c r="H7534" s="391">
        <v>8.3333333333333329E-2</v>
      </c>
      <c r="J7534" s="391">
        <v>0</v>
      </c>
      <c r="K7534" s="63" t="s">
        <v>356</v>
      </c>
      <c r="L7534" s="63" t="s">
        <v>41</v>
      </c>
      <c r="M7534" s="63" t="s">
        <v>107</v>
      </c>
      <c r="N7534" s="63" t="s">
        <v>310</v>
      </c>
      <c r="O7534" s="63" t="s">
        <v>119</v>
      </c>
      <c r="P7534" s="63" t="s">
        <v>90</v>
      </c>
      <c r="Q7534" s="63" t="s">
        <v>413</v>
      </c>
    </row>
    <row r="7535" spans="1:17">
      <c r="A7535" s="63" t="s">
        <v>356</v>
      </c>
      <c r="B7535" s="63" t="s">
        <v>16</v>
      </c>
      <c r="D7535" s="390">
        <v>45566</v>
      </c>
      <c r="E7535" s="63">
        <v>10</v>
      </c>
      <c r="F7535" s="63">
        <v>2024</v>
      </c>
      <c r="G7535" s="391">
        <v>0</v>
      </c>
      <c r="H7535" s="391">
        <v>9.9999999999999992E-2</v>
      </c>
      <c r="J7535" s="391">
        <v>0</v>
      </c>
      <c r="K7535" s="63" t="s">
        <v>356</v>
      </c>
      <c r="L7535" s="63" t="s">
        <v>41</v>
      </c>
      <c r="M7535" s="63" t="s">
        <v>107</v>
      </c>
      <c r="N7535" s="63" t="s">
        <v>310</v>
      </c>
      <c r="O7535" s="63" t="s">
        <v>119</v>
      </c>
      <c r="P7535" s="63" t="s">
        <v>90</v>
      </c>
      <c r="Q7535" s="63" t="s">
        <v>413</v>
      </c>
    </row>
    <row r="7536" spans="1:17">
      <c r="A7536" s="63" t="s">
        <v>356</v>
      </c>
      <c r="B7536" s="63" t="s">
        <v>16</v>
      </c>
      <c r="D7536" s="390">
        <v>45597</v>
      </c>
      <c r="E7536" s="63">
        <v>11</v>
      </c>
      <c r="F7536" s="63">
        <v>2024</v>
      </c>
      <c r="G7536" s="391">
        <v>0</v>
      </c>
      <c r="H7536" s="391">
        <v>9.9999999999999992E-2</v>
      </c>
      <c r="J7536" s="391">
        <v>0</v>
      </c>
      <c r="K7536" s="63" t="s">
        <v>356</v>
      </c>
      <c r="L7536" s="63" t="s">
        <v>41</v>
      </c>
      <c r="M7536" s="63" t="s">
        <v>107</v>
      </c>
      <c r="N7536" s="63" t="s">
        <v>310</v>
      </c>
      <c r="O7536" s="63" t="s">
        <v>119</v>
      </c>
      <c r="P7536" s="63" t="s">
        <v>90</v>
      </c>
      <c r="Q7536" s="63" t="s">
        <v>413</v>
      </c>
    </row>
    <row r="7537" spans="1:17">
      <c r="A7537" s="63" t="s">
        <v>356</v>
      </c>
      <c r="B7537" s="63" t="s">
        <v>16</v>
      </c>
      <c r="D7537" s="390">
        <v>45627</v>
      </c>
      <c r="E7537" s="63">
        <v>12</v>
      </c>
      <c r="F7537" s="63">
        <v>2024</v>
      </c>
      <c r="G7537" s="391">
        <v>0</v>
      </c>
      <c r="H7537" s="391">
        <v>9.9999999999999992E-2</v>
      </c>
      <c r="J7537" s="391">
        <v>0</v>
      </c>
      <c r="K7537" s="63" t="s">
        <v>356</v>
      </c>
      <c r="L7537" s="63" t="s">
        <v>41</v>
      </c>
      <c r="M7537" s="63" t="s">
        <v>107</v>
      </c>
      <c r="N7537" s="63" t="s">
        <v>310</v>
      </c>
      <c r="O7537" s="63" t="s">
        <v>119</v>
      </c>
      <c r="P7537" s="63" t="s">
        <v>90</v>
      </c>
      <c r="Q7537" s="63" t="s">
        <v>413</v>
      </c>
    </row>
    <row r="7538" spans="1:17">
      <c r="A7538" s="63" t="s">
        <v>356</v>
      </c>
      <c r="B7538" s="63" t="s">
        <v>17</v>
      </c>
      <c r="D7538" s="390">
        <v>45292</v>
      </c>
      <c r="E7538" s="63">
        <v>1</v>
      </c>
      <c r="F7538" s="63">
        <v>2024</v>
      </c>
      <c r="G7538" s="391">
        <v>0</v>
      </c>
      <c r="H7538" s="391">
        <v>3.4872367136281217E-2</v>
      </c>
      <c r="I7538" s="391">
        <v>0</v>
      </c>
      <c r="J7538" s="391">
        <v>0</v>
      </c>
      <c r="K7538" s="63" t="s">
        <v>356</v>
      </c>
      <c r="L7538" s="63" t="s">
        <v>41</v>
      </c>
      <c r="M7538" s="63" t="s">
        <v>107</v>
      </c>
      <c r="N7538" s="63" t="s">
        <v>310</v>
      </c>
      <c r="O7538" s="63" t="s">
        <v>119</v>
      </c>
      <c r="P7538" s="63" t="s">
        <v>90</v>
      </c>
      <c r="Q7538" s="63" t="s">
        <v>413</v>
      </c>
    </row>
    <row r="7539" spans="1:17">
      <c r="A7539" s="63" t="s">
        <v>356</v>
      </c>
      <c r="B7539" s="63" t="s">
        <v>17</v>
      </c>
      <c r="D7539" s="390">
        <v>45323</v>
      </c>
      <c r="E7539" s="63">
        <v>2</v>
      </c>
      <c r="F7539" s="63">
        <v>2024</v>
      </c>
      <c r="G7539" s="391">
        <v>0</v>
      </c>
      <c r="H7539" s="391">
        <v>8.2577765378713919E-2</v>
      </c>
      <c r="I7539" s="391">
        <v>0</v>
      </c>
      <c r="J7539" s="391">
        <v>0</v>
      </c>
      <c r="K7539" s="63" t="s">
        <v>356</v>
      </c>
      <c r="L7539" s="63" t="s">
        <v>41</v>
      </c>
      <c r="M7539" s="63" t="s">
        <v>107</v>
      </c>
      <c r="N7539" s="63" t="s">
        <v>310</v>
      </c>
      <c r="O7539" s="63" t="s">
        <v>119</v>
      </c>
      <c r="P7539" s="63" t="s">
        <v>90</v>
      </c>
      <c r="Q7539" s="63" t="s">
        <v>413</v>
      </c>
    </row>
    <row r="7540" spans="1:17">
      <c r="A7540" s="63" t="s">
        <v>356</v>
      </c>
      <c r="B7540" s="63" t="s">
        <v>17</v>
      </c>
      <c r="D7540" s="390">
        <v>45352</v>
      </c>
      <c r="E7540" s="63">
        <v>3</v>
      </c>
      <c r="F7540" s="63">
        <v>2024</v>
      </c>
      <c r="G7540" s="391">
        <v>0</v>
      </c>
      <c r="H7540" s="391">
        <v>8.2577765378713919E-2</v>
      </c>
      <c r="I7540" s="391">
        <v>0</v>
      </c>
      <c r="J7540" s="391">
        <v>0</v>
      </c>
      <c r="K7540" s="63" t="s">
        <v>356</v>
      </c>
      <c r="L7540" s="63" t="s">
        <v>41</v>
      </c>
      <c r="M7540" s="63" t="s">
        <v>107</v>
      </c>
      <c r="N7540" s="63" t="s">
        <v>310</v>
      </c>
      <c r="O7540" s="63" t="s">
        <v>119</v>
      </c>
      <c r="P7540" s="63" t="s">
        <v>90</v>
      </c>
      <c r="Q7540" s="63" t="s">
        <v>413</v>
      </c>
    </row>
    <row r="7541" spans="1:17">
      <c r="A7541" s="63" t="s">
        <v>356</v>
      </c>
      <c r="B7541" s="63" t="s">
        <v>17</v>
      </c>
      <c r="D7541" s="390">
        <v>45383</v>
      </c>
      <c r="E7541" s="63">
        <v>4</v>
      </c>
      <c r="F7541" s="63">
        <v>2024</v>
      </c>
      <c r="G7541" s="391">
        <v>0</v>
      </c>
      <c r="H7541" s="391">
        <v>8.3333333333333329E-2</v>
      </c>
      <c r="I7541" s="391">
        <v>0</v>
      </c>
      <c r="J7541" s="391">
        <v>0</v>
      </c>
      <c r="K7541" s="63" t="s">
        <v>356</v>
      </c>
      <c r="L7541" s="63" t="s">
        <v>41</v>
      </c>
      <c r="M7541" s="63" t="s">
        <v>107</v>
      </c>
      <c r="N7541" s="63" t="s">
        <v>310</v>
      </c>
      <c r="O7541" s="63" t="s">
        <v>119</v>
      </c>
      <c r="P7541" s="63" t="s">
        <v>90</v>
      </c>
      <c r="Q7541" s="63" t="s">
        <v>413</v>
      </c>
    </row>
    <row r="7542" spans="1:17">
      <c r="A7542" s="63" t="s">
        <v>356</v>
      </c>
      <c r="B7542" s="63" t="s">
        <v>17</v>
      </c>
      <c r="D7542" s="390">
        <v>45413</v>
      </c>
      <c r="E7542" s="63">
        <v>5</v>
      </c>
      <c r="F7542" s="63">
        <v>2024</v>
      </c>
      <c r="G7542" s="391">
        <v>0</v>
      </c>
      <c r="H7542" s="391">
        <v>8.3333333333333329E-2</v>
      </c>
      <c r="I7542" s="391">
        <v>0</v>
      </c>
      <c r="J7542" s="391">
        <v>0</v>
      </c>
      <c r="K7542" s="63" t="s">
        <v>356</v>
      </c>
      <c r="L7542" s="63" t="s">
        <v>41</v>
      </c>
      <c r="M7542" s="63" t="s">
        <v>107</v>
      </c>
      <c r="N7542" s="63" t="s">
        <v>310</v>
      </c>
      <c r="O7542" s="63" t="s">
        <v>119</v>
      </c>
      <c r="P7542" s="63" t="s">
        <v>90</v>
      </c>
      <c r="Q7542" s="63" t="s">
        <v>413</v>
      </c>
    </row>
    <row r="7543" spans="1:17">
      <c r="A7543" s="63" t="s">
        <v>356</v>
      </c>
      <c r="B7543" s="63" t="s">
        <v>17</v>
      </c>
      <c r="D7543" s="390">
        <v>45444</v>
      </c>
      <c r="E7543" s="63">
        <v>6</v>
      </c>
      <c r="F7543" s="63">
        <v>2024</v>
      </c>
      <c r="G7543" s="391">
        <v>0</v>
      </c>
      <c r="H7543" s="391">
        <v>8.3333333333333329E-2</v>
      </c>
      <c r="I7543" s="391">
        <v>0</v>
      </c>
      <c r="J7543" s="391">
        <v>0</v>
      </c>
      <c r="K7543" s="63" t="s">
        <v>356</v>
      </c>
      <c r="L7543" s="63" t="s">
        <v>41</v>
      </c>
      <c r="M7543" s="63" t="s">
        <v>107</v>
      </c>
      <c r="N7543" s="63" t="s">
        <v>310</v>
      </c>
      <c r="O7543" s="63" t="s">
        <v>119</v>
      </c>
      <c r="P7543" s="63" t="s">
        <v>90</v>
      </c>
      <c r="Q7543" s="63" t="s">
        <v>413</v>
      </c>
    </row>
    <row r="7544" spans="1:17">
      <c r="A7544" s="63" t="s">
        <v>356</v>
      </c>
      <c r="B7544" s="63" t="s">
        <v>17</v>
      </c>
      <c r="D7544" s="390">
        <v>45474</v>
      </c>
      <c r="E7544" s="63">
        <v>7</v>
      </c>
      <c r="F7544" s="63">
        <v>2024</v>
      </c>
      <c r="G7544" s="391">
        <v>0</v>
      </c>
      <c r="H7544" s="391">
        <v>8.3333333333333329E-2</v>
      </c>
      <c r="I7544" s="391">
        <v>0</v>
      </c>
      <c r="J7544" s="391">
        <v>0</v>
      </c>
      <c r="K7544" s="63" t="s">
        <v>356</v>
      </c>
      <c r="L7544" s="63" t="s">
        <v>41</v>
      </c>
      <c r="M7544" s="63" t="s">
        <v>107</v>
      </c>
      <c r="N7544" s="63" t="s">
        <v>310</v>
      </c>
      <c r="O7544" s="63" t="s">
        <v>119</v>
      </c>
      <c r="P7544" s="63" t="s">
        <v>90</v>
      </c>
      <c r="Q7544" s="63" t="s">
        <v>413</v>
      </c>
    </row>
    <row r="7545" spans="1:17">
      <c r="A7545" s="63" t="s">
        <v>356</v>
      </c>
      <c r="B7545" s="63" t="s">
        <v>17</v>
      </c>
      <c r="D7545" s="390">
        <v>45505</v>
      </c>
      <c r="E7545" s="63">
        <v>8</v>
      </c>
      <c r="F7545" s="63">
        <v>2024</v>
      </c>
      <c r="G7545" s="391">
        <v>0</v>
      </c>
      <c r="H7545" s="391">
        <v>8.3333333333333329E-2</v>
      </c>
      <c r="I7545" s="391">
        <v>0</v>
      </c>
      <c r="J7545" s="391">
        <v>0</v>
      </c>
      <c r="K7545" s="63" t="s">
        <v>356</v>
      </c>
      <c r="L7545" s="63" t="s">
        <v>41</v>
      </c>
      <c r="M7545" s="63" t="s">
        <v>107</v>
      </c>
      <c r="N7545" s="63" t="s">
        <v>310</v>
      </c>
      <c r="O7545" s="63" t="s">
        <v>119</v>
      </c>
      <c r="P7545" s="63" t="s">
        <v>90</v>
      </c>
      <c r="Q7545" s="63" t="s">
        <v>413</v>
      </c>
    </row>
    <row r="7546" spans="1:17">
      <c r="A7546" s="63" t="s">
        <v>356</v>
      </c>
      <c r="B7546" s="63" t="s">
        <v>17</v>
      </c>
      <c r="D7546" s="390">
        <v>45536</v>
      </c>
      <c r="E7546" s="63">
        <v>9</v>
      </c>
      <c r="F7546" s="63">
        <v>2024</v>
      </c>
      <c r="G7546" s="391">
        <v>0</v>
      </c>
      <c r="H7546" s="391">
        <v>8.3333333333333329E-2</v>
      </c>
      <c r="J7546" s="391">
        <v>0</v>
      </c>
      <c r="K7546" s="63" t="s">
        <v>356</v>
      </c>
      <c r="L7546" s="63" t="s">
        <v>41</v>
      </c>
      <c r="M7546" s="63" t="s">
        <v>107</v>
      </c>
      <c r="N7546" s="63" t="s">
        <v>310</v>
      </c>
      <c r="O7546" s="63" t="s">
        <v>119</v>
      </c>
      <c r="P7546" s="63" t="s">
        <v>90</v>
      </c>
      <c r="Q7546" s="63" t="s">
        <v>413</v>
      </c>
    </row>
    <row r="7547" spans="1:17">
      <c r="A7547" s="63" t="s">
        <v>356</v>
      </c>
      <c r="B7547" s="63" t="s">
        <v>17</v>
      </c>
      <c r="D7547" s="390">
        <v>45566</v>
      </c>
      <c r="E7547" s="63">
        <v>10</v>
      </c>
      <c r="F7547" s="63">
        <v>2024</v>
      </c>
      <c r="G7547" s="391">
        <v>0</v>
      </c>
      <c r="H7547" s="391">
        <v>9.9999999999999992E-2</v>
      </c>
      <c r="J7547" s="391">
        <v>0</v>
      </c>
      <c r="K7547" s="63" t="s">
        <v>356</v>
      </c>
      <c r="L7547" s="63" t="s">
        <v>41</v>
      </c>
      <c r="M7547" s="63" t="s">
        <v>107</v>
      </c>
      <c r="N7547" s="63" t="s">
        <v>310</v>
      </c>
      <c r="O7547" s="63" t="s">
        <v>119</v>
      </c>
      <c r="P7547" s="63" t="s">
        <v>90</v>
      </c>
      <c r="Q7547" s="63" t="s">
        <v>413</v>
      </c>
    </row>
    <row r="7548" spans="1:17">
      <c r="A7548" s="63" t="s">
        <v>356</v>
      </c>
      <c r="B7548" s="63" t="s">
        <v>17</v>
      </c>
      <c r="D7548" s="390">
        <v>45597</v>
      </c>
      <c r="E7548" s="63">
        <v>11</v>
      </c>
      <c r="F7548" s="63">
        <v>2024</v>
      </c>
      <c r="G7548" s="391">
        <v>0</v>
      </c>
      <c r="H7548" s="391">
        <v>9.9999999999999992E-2</v>
      </c>
      <c r="J7548" s="391">
        <v>0</v>
      </c>
      <c r="K7548" s="63" t="s">
        <v>356</v>
      </c>
      <c r="L7548" s="63" t="s">
        <v>41</v>
      </c>
      <c r="M7548" s="63" t="s">
        <v>107</v>
      </c>
      <c r="N7548" s="63" t="s">
        <v>310</v>
      </c>
      <c r="O7548" s="63" t="s">
        <v>119</v>
      </c>
      <c r="P7548" s="63" t="s">
        <v>90</v>
      </c>
      <c r="Q7548" s="63" t="s">
        <v>413</v>
      </c>
    </row>
    <row r="7549" spans="1:17">
      <c r="A7549" s="63" t="s">
        <v>356</v>
      </c>
      <c r="B7549" s="63" t="s">
        <v>17</v>
      </c>
      <c r="D7549" s="390">
        <v>45627</v>
      </c>
      <c r="E7549" s="63">
        <v>12</v>
      </c>
      <c r="F7549" s="63">
        <v>2024</v>
      </c>
      <c r="G7549" s="391">
        <v>0</v>
      </c>
      <c r="H7549" s="391">
        <v>9.9999999999999992E-2</v>
      </c>
      <c r="J7549" s="391">
        <v>0</v>
      </c>
      <c r="K7549" s="63" t="s">
        <v>356</v>
      </c>
      <c r="L7549" s="63" t="s">
        <v>41</v>
      </c>
      <c r="M7549" s="63" t="s">
        <v>107</v>
      </c>
      <c r="N7549" s="63" t="s">
        <v>310</v>
      </c>
      <c r="O7549" s="63" t="s">
        <v>119</v>
      </c>
      <c r="P7549" s="63" t="s">
        <v>90</v>
      </c>
      <c r="Q7549" s="63" t="s">
        <v>413</v>
      </c>
    </row>
    <row r="7550" spans="1:17">
      <c r="A7550" s="63" t="s">
        <v>356</v>
      </c>
      <c r="B7550" s="63" t="s">
        <v>132</v>
      </c>
      <c r="D7550" s="390">
        <v>45292</v>
      </c>
      <c r="E7550" s="63">
        <v>1</v>
      </c>
      <c r="F7550" s="63">
        <v>2024</v>
      </c>
      <c r="G7550" s="391">
        <v>0</v>
      </c>
      <c r="H7550" s="391">
        <v>3.4872367136281217E-2</v>
      </c>
      <c r="I7550" s="391">
        <v>0</v>
      </c>
      <c r="J7550" s="391">
        <v>0</v>
      </c>
      <c r="K7550" s="63" t="s">
        <v>356</v>
      </c>
      <c r="L7550" s="63" t="s">
        <v>41</v>
      </c>
      <c r="M7550" s="63" t="s">
        <v>107</v>
      </c>
      <c r="N7550" s="63" t="s">
        <v>310</v>
      </c>
      <c r="O7550" s="63" t="s">
        <v>119</v>
      </c>
      <c r="P7550" s="63" t="s">
        <v>90</v>
      </c>
      <c r="Q7550" s="63" t="s">
        <v>413</v>
      </c>
    </row>
    <row r="7551" spans="1:17">
      <c r="A7551" s="63" t="s">
        <v>356</v>
      </c>
      <c r="B7551" s="63" t="s">
        <v>132</v>
      </c>
      <c r="D7551" s="390">
        <v>45323</v>
      </c>
      <c r="E7551" s="63">
        <v>2</v>
      </c>
      <c r="F7551" s="63">
        <v>2024</v>
      </c>
      <c r="G7551" s="391">
        <v>0</v>
      </c>
      <c r="H7551" s="391">
        <v>8.2577765378713919E-2</v>
      </c>
      <c r="I7551" s="391">
        <v>0</v>
      </c>
      <c r="J7551" s="391">
        <v>0</v>
      </c>
      <c r="K7551" s="63" t="s">
        <v>356</v>
      </c>
      <c r="L7551" s="63" t="s">
        <v>41</v>
      </c>
      <c r="M7551" s="63" t="s">
        <v>107</v>
      </c>
      <c r="N7551" s="63" t="s">
        <v>310</v>
      </c>
      <c r="O7551" s="63" t="s">
        <v>119</v>
      </c>
      <c r="P7551" s="63" t="s">
        <v>90</v>
      </c>
      <c r="Q7551" s="63" t="s">
        <v>413</v>
      </c>
    </row>
    <row r="7552" spans="1:17">
      <c r="A7552" s="63" t="s">
        <v>356</v>
      </c>
      <c r="B7552" s="63" t="s">
        <v>132</v>
      </c>
      <c r="D7552" s="390">
        <v>45352</v>
      </c>
      <c r="E7552" s="63">
        <v>3</v>
      </c>
      <c r="F7552" s="63">
        <v>2024</v>
      </c>
      <c r="G7552" s="391">
        <v>0</v>
      </c>
      <c r="H7552" s="391">
        <v>8.2577765378713919E-2</v>
      </c>
      <c r="I7552" s="391">
        <v>0</v>
      </c>
      <c r="J7552" s="391">
        <v>0</v>
      </c>
      <c r="K7552" s="63" t="s">
        <v>356</v>
      </c>
      <c r="L7552" s="63" t="s">
        <v>41</v>
      </c>
      <c r="M7552" s="63" t="s">
        <v>107</v>
      </c>
      <c r="N7552" s="63" t="s">
        <v>310</v>
      </c>
      <c r="O7552" s="63" t="s">
        <v>119</v>
      </c>
      <c r="P7552" s="63" t="s">
        <v>90</v>
      </c>
      <c r="Q7552" s="63" t="s">
        <v>413</v>
      </c>
    </row>
    <row r="7553" spans="1:17">
      <c r="A7553" s="63" t="s">
        <v>356</v>
      </c>
      <c r="B7553" s="63" t="s">
        <v>132</v>
      </c>
      <c r="D7553" s="390">
        <v>45383</v>
      </c>
      <c r="E7553" s="63">
        <v>4</v>
      </c>
      <c r="F7553" s="63">
        <v>2024</v>
      </c>
      <c r="G7553" s="391">
        <v>0</v>
      </c>
      <c r="H7553" s="391">
        <v>8.3333333333333329E-2</v>
      </c>
      <c r="I7553" s="391">
        <v>0</v>
      </c>
      <c r="J7553" s="391">
        <v>0</v>
      </c>
      <c r="K7553" s="63" t="s">
        <v>356</v>
      </c>
      <c r="L7553" s="63" t="s">
        <v>41</v>
      </c>
      <c r="M7553" s="63" t="s">
        <v>107</v>
      </c>
      <c r="N7553" s="63" t="s">
        <v>310</v>
      </c>
      <c r="O7553" s="63" t="s">
        <v>119</v>
      </c>
      <c r="P7553" s="63" t="s">
        <v>90</v>
      </c>
      <c r="Q7553" s="63" t="s">
        <v>413</v>
      </c>
    </row>
    <row r="7554" spans="1:17">
      <c r="A7554" s="63" t="s">
        <v>356</v>
      </c>
      <c r="B7554" s="63" t="s">
        <v>132</v>
      </c>
      <c r="D7554" s="390">
        <v>45413</v>
      </c>
      <c r="E7554" s="63">
        <v>5</v>
      </c>
      <c r="F7554" s="63">
        <v>2024</v>
      </c>
      <c r="G7554" s="391">
        <v>0</v>
      </c>
      <c r="H7554" s="391">
        <v>8.3333333333333329E-2</v>
      </c>
      <c r="I7554" s="391">
        <v>0</v>
      </c>
      <c r="J7554" s="391">
        <v>0</v>
      </c>
      <c r="K7554" s="63" t="s">
        <v>356</v>
      </c>
      <c r="L7554" s="63" t="s">
        <v>41</v>
      </c>
      <c r="M7554" s="63" t="s">
        <v>107</v>
      </c>
      <c r="N7554" s="63" t="s">
        <v>310</v>
      </c>
      <c r="O7554" s="63" t="s">
        <v>119</v>
      </c>
      <c r="P7554" s="63" t="s">
        <v>90</v>
      </c>
      <c r="Q7554" s="63" t="s">
        <v>413</v>
      </c>
    </row>
    <row r="7555" spans="1:17">
      <c r="A7555" s="63" t="s">
        <v>356</v>
      </c>
      <c r="B7555" s="63" t="s">
        <v>132</v>
      </c>
      <c r="D7555" s="390">
        <v>45444</v>
      </c>
      <c r="E7555" s="63">
        <v>6</v>
      </c>
      <c r="F7555" s="63">
        <v>2024</v>
      </c>
      <c r="G7555" s="391">
        <v>0</v>
      </c>
      <c r="H7555" s="391">
        <v>8.3333333333333329E-2</v>
      </c>
      <c r="I7555" s="391">
        <v>0</v>
      </c>
      <c r="J7555" s="391">
        <v>0</v>
      </c>
      <c r="K7555" s="63" t="s">
        <v>356</v>
      </c>
      <c r="L7555" s="63" t="s">
        <v>41</v>
      </c>
      <c r="M7555" s="63" t="s">
        <v>107</v>
      </c>
      <c r="N7555" s="63" t="s">
        <v>310</v>
      </c>
      <c r="O7555" s="63" t="s">
        <v>119</v>
      </c>
      <c r="P7555" s="63" t="s">
        <v>90</v>
      </c>
      <c r="Q7555" s="63" t="s">
        <v>413</v>
      </c>
    </row>
    <row r="7556" spans="1:17">
      <c r="A7556" s="63" t="s">
        <v>356</v>
      </c>
      <c r="B7556" s="63" t="s">
        <v>132</v>
      </c>
      <c r="D7556" s="390">
        <v>45474</v>
      </c>
      <c r="E7556" s="63">
        <v>7</v>
      </c>
      <c r="F7556" s="63">
        <v>2024</v>
      </c>
      <c r="G7556" s="391">
        <v>0</v>
      </c>
      <c r="H7556" s="391">
        <v>8.3333333333333329E-2</v>
      </c>
      <c r="I7556" s="391">
        <v>0</v>
      </c>
      <c r="J7556" s="391">
        <v>0</v>
      </c>
      <c r="K7556" s="63" t="s">
        <v>356</v>
      </c>
      <c r="L7556" s="63" t="s">
        <v>41</v>
      </c>
      <c r="M7556" s="63" t="s">
        <v>107</v>
      </c>
      <c r="N7556" s="63" t="s">
        <v>310</v>
      </c>
      <c r="O7556" s="63" t="s">
        <v>119</v>
      </c>
      <c r="P7556" s="63" t="s">
        <v>90</v>
      </c>
      <c r="Q7556" s="63" t="s">
        <v>413</v>
      </c>
    </row>
    <row r="7557" spans="1:17">
      <c r="A7557" s="63" t="s">
        <v>356</v>
      </c>
      <c r="B7557" s="63" t="s">
        <v>132</v>
      </c>
      <c r="D7557" s="390">
        <v>45505</v>
      </c>
      <c r="E7557" s="63">
        <v>8</v>
      </c>
      <c r="F7557" s="63">
        <v>2024</v>
      </c>
      <c r="G7557" s="391">
        <v>0</v>
      </c>
      <c r="H7557" s="391">
        <v>8.3333333333333329E-2</v>
      </c>
      <c r="I7557" s="391">
        <v>0</v>
      </c>
      <c r="J7557" s="391">
        <v>0</v>
      </c>
      <c r="K7557" s="63" t="s">
        <v>356</v>
      </c>
      <c r="L7557" s="63" t="s">
        <v>41</v>
      </c>
      <c r="M7557" s="63" t="s">
        <v>107</v>
      </c>
      <c r="N7557" s="63" t="s">
        <v>310</v>
      </c>
      <c r="O7557" s="63" t="s">
        <v>119</v>
      </c>
      <c r="P7557" s="63" t="s">
        <v>90</v>
      </c>
      <c r="Q7557" s="63" t="s">
        <v>413</v>
      </c>
    </row>
    <row r="7558" spans="1:17">
      <c r="A7558" s="63" t="s">
        <v>356</v>
      </c>
      <c r="B7558" s="63" t="s">
        <v>132</v>
      </c>
      <c r="D7558" s="390">
        <v>45536</v>
      </c>
      <c r="E7558" s="63">
        <v>9</v>
      </c>
      <c r="F7558" s="63">
        <v>2024</v>
      </c>
      <c r="G7558" s="391">
        <v>0</v>
      </c>
      <c r="H7558" s="391">
        <v>8.3333333333333329E-2</v>
      </c>
      <c r="J7558" s="391">
        <v>0</v>
      </c>
      <c r="K7558" s="63" t="s">
        <v>356</v>
      </c>
      <c r="L7558" s="63" t="s">
        <v>41</v>
      </c>
      <c r="M7558" s="63" t="s">
        <v>107</v>
      </c>
      <c r="N7558" s="63" t="s">
        <v>310</v>
      </c>
      <c r="O7558" s="63" t="s">
        <v>119</v>
      </c>
      <c r="P7558" s="63" t="s">
        <v>90</v>
      </c>
      <c r="Q7558" s="63" t="s">
        <v>413</v>
      </c>
    </row>
    <row r="7559" spans="1:17">
      <c r="A7559" s="63" t="s">
        <v>356</v>
      </c>
      <c r="B7559" s="63" t="s">
        <v>132</v>
      </c>
      <c r="D7559" s="390">
        <v>45566</v>
      </c>
      <c r="E7559" s="63">
        <v>10</v>
      </c>
      <c r="F7559" s="63">
        <v>2024</v>
      </c>
      <c r="G7559" s="391">
        <v>0</v>
      </c>
      <c r="H7559" s="391">
        <v>9.9999999999999992E-2</v>
      </c>
      <c r="J7559" s="391">
        <v>0</v>
      </c>
      <c r="K7559" s="63" t="s">
        <v>356</v>
      </c>
      <c r="L7559" s="63" t="s">
        <v>41</v>
      </c>
      <c r="M7559" s="63" t="s">
        <v>107</v>
      </c>
      <c r="N7559" s="63" t="s">
        <v>310</v>
      </c>
      <c r="O7559" s="63" t="s">
        <v>119</v>
      </c>
      <c r="P7559" s="63" t="s">
        <v>90</v>
      </c>
      <c r="Q7559" s="63" t="s">
        <v>413</v>
      </c>
    </row>
    <row r="7560" spans="1:17">
      <c r="A7560" s="63" t="s">
        <v>356</v>
      </c>
      <c r="B7560" s="63" t="s">
        <v>132</v>
      </c>
      <c r="D7560" s="390">
        <v>45597</v>
      </c>
      <c r="E7560" s="63">
        <v>11</v>
      </c>
      <c r="F7560" s="63">
        <v>2024</v>
      </c>
      <c r="G7560" s="391">
        <v>0</v>
      </c>
      <c r="H7560" s="391">
        <v>9.9999999999999992E-2</v>
      </c>
      <c r="J7560" s="391">
        <v>0</v>
      </c>
      <c r="K7560" s="63" t="s">
        <v>356</v>
      </c>
      <c r="L7560" s="63" t="s">
        <v>41</v>
      </c>
      <c r="M7560" s="63" t="s">
        <v>107</v>
      </c>
      <c r="N7560" s="63" t="s">
        <v>310</v>
      </c>
      <c r="O7560" s="63" t="s">
        <v>119</v>
      </c>
      <c r="P7560" s="63" t="s">
        <v>90</v>
      </c>
      <c r="Q7560" s="63" t="s">
        <v>413</v>
      </c>
    </row>
    <row r="7561" spans="1:17">
      <c r="A7561" s="63" t="s">
        <v>356</v>
      </c>
      <c r="B7561" s="63" t="s">
        <v>132</v>
      </c>
      <c r="D7561" s="390">
        <v>45627</v>
      </c>
      <c r="E7561" s="63">
        <v>12</v>
      </c>
      <c r="F7561" s="63">
        <v>2024</v>
      </c>
      <c r="G7561" s="391">
        <v>0</v>
      </c>
      <c r="H7561" s="391">
        <v>9.9999999999999992E-2</v>
      </c>
      <c r="J7561" s="391">
        <v>0</v>
      </c>
      <c r="K7561" s="63" t="s">
        <v>356</v>
      </c>
      <c r="L7561" s="63" t="s">
        <v>41</v>
      </c>
      <c r="M7561" s="63" t="s">
        <v>107</v>
      </c>
      <c r="N7561" s="63" t="s">
        <v>310</v>
      </c>
      <c r="O7561" s="63" t="s">
        <v>119</v>
      </c>
      <c r="P7561" s="63" t="s">
        <v>90</v>
      </c>
      <c r="Q7561" s="63" t="s">
        <v>413</v>
      </c>
    </row>
    <row r="7562" spans="1:17">
      <c r="A7562" s="63" t="s">
        <v>356</v>
      </c>
      <c r="B7562" s="63" t="s">
        <v>13</v>
      </c>
      <c r="D7562" s="390">
        <v>45292</v>
      </c>
      <c r="E7562" s="63">
        <v>1</v>
      </c>
      <c r="F7562" s="63">
        <v>2024</v>
      </c>
      <c r="G7562" s="391">
        <v>0</v>
      </c>
      <c r="H7562" s="391">
        <v>3.4872367136281217E-2</v>
      </c>
      <c r="I7562" s="391">
        <v>0</v>
      </c>
      <c r="J7562" s="391">
        <v>0</v>
      </c>
      <c r="K7562" s="63" t="s">
        <v>356</v>
      </c>
      <c r="L7562" s="63" t="s">
        <v>41</v>
      </c>
      <c r="M7562" s="63" t="s">
        <v>107</v>
      </c>
      <c r="N7562" s="63" t="s">
        <v>310</v>
      </c>
      <c r="O7562" s="63" t="s">
        <v>119</v>
      </c>
      <c r="P7562" s="63" t="s">
        <v>90</v>
      </c>
      <c r="Q7562" s="63" t="s">
        <v>413</v>
      </c>
    </row>
    <row r="7563" spans="1:17">
      <c r="A7563" s="63" t="s">
        <v>356</v>
      </c>
      <c r="B7563" s="63" t="s">
        <v>13</v>
      </c>
      <c r="D7563" s="390">
        <v>45323</v>
      </c>
      <c r="E7563" s="63">
        <v>2</v>
      </c>
      <c r="F7563" s="63">
        <v>2024</v>
      </c>
      <c r="G7563" s="391">
        <v>0</v>
      </c>
      <c r="H7563" s="391">
        <v>8.2577765378713919E-2</v>
      </c>
      <c r="I7563" s="391">
        <v>0</v>
      </c>
      <c r="J7563" s="391">
        <v>0</v>
      </c>
      <c r="K7563" s="63" t="s">
        <v>356</v>
      </c>
      <c r="L7563" s="63" t="s">
        <v>41</v>
      </c>
      <c r="M7563" s="63" t="s">
        <v>107</v>
      </c>
      <c r="N7563" s="63" t="s">
        <v>310</v>
      </c>
      <c r="O7563" s="63" t="s">
        <v>119</v>
      </c>
      <c r="P7563" s="63" t="s">
        <v>90</v>
      </c>
      <c r="Q7563" s="63" t="s">
        <v>413</v>
      </c>
    </row>
    <row r="7564" spans="1:17">
      <c r="A7564" s="63" t="s">
        <v>356</v>
      </c>
      <c r="B7564" s="63" t="s">
        <v>13</v>
      </c>
      <c r="D7564" s="390">
        <v>45352</v>
      </c>
      <c r="E7564" s="63">
        <v>3</v>
      </c>
      <c r="F7564" s="63">
        <v>2024</v>
      </c>
      <c r="G7564" s="391">
        <v>0</v>
      </c>
      <c r="H7564" s="391">
        <v>8.2577765378713919E-2</v>
      </c>
      <c r="I7564" s="391">
        <v>0</v>
      </c>
      <c r="J7564" s="391">
        <v>0</v>
      </c>
      <c r="K7564" s="63" t="s">
        <v>356</v>
      </c>
      <c r="L7564" s="63" t="s">
        <v>41</v>
      </c>
      <c r="M7564" s="63" t="s">
        <v>107</v>
      </c>
      <c r="N7564" s="63" t="s">
        <v>310</v>
      </c>
      <c r="O7564" s="63" t="s">
        <v>119</v>
      </c>
      <c r="P7564" s="63" t="s">
        <v>90</v>
      </c>
      <c r="Q7564" s="63" t="s">
        <v>413</v>
      </c>
    </row>
    <row r="7565" spans="1:17">
      <c r="A7565" s="63" t="s">
        <v>356</v>
      </c>
      <c r="B7565" s="63" t="s">
        <v>13</v>
      </c>
      <c r="D7565" s="390">
        <v>45383</v>
      </c>
      <c r="E7565" s="63">
        <v>4</v>
      </c>
      <c r="F7565" s="63">
        <v>2024</v>
      </c>
      <c r="G7565" s="391">
        <v>0</v>
      </c>
      <c r="H7565" s="391">
        <v>8.3333333333333329E-2</v>
      </c>
      <c r="I7565" s="391">
        <v>0</v>
      </c>
      <c r="J7565" s="391">
        <v>0</v>
      </c>
      <c r="K7565" s="63" t="s">
        <v>356</v>
      </c>
      <c r="L7565" s="63" t="s">
        <v>41</v>
      </c>
      <c r="M7565" s="63" t="s">
        <v>107</v>
      </c>
      <c r="N7565" s="63" t="s">
        <v>310</v>
      </c>
      <c r="O7565" s="63" t="s">
        <v>119</v>
      </c>
      <c r="P7565" s="63" t="s">
        <v>90</v>
      </c>
      <c r="Q7565" s="63" t="s">
        <v>413</v>
      </c>
    </row>
    <row r="7566" spans="1:17">
      <c r="A7566" s="63" t="s">
        <v>356</v>
      </c>
      <c r="B7566" s="63" t="s">
        <v>13</v>
      </c>
      <c r="D7566" s="390">
        <v>45413</v>
      </c>
      <c r="E7566" s="63">
        <v>5</v>
      </c>
      <c r="F7566" s="63">
        <v>2024</v>
      </c>
      <c r="G7566" s="391">
        <v>0</v>
      </c>
      <c r="H7566" s="391">
        <v>8.3333333333333329E-2</v>
      </c>
      <c r="I7566" s="391">
        <v>0</v>
      </c>
      <c r="J7566" s="391">
        <v>0</v>
      </c>
      <c r="K7566" s="63" t="s">
        <v>356</v>
      </c>
      <c r="L7566" s="63" t="s">
        <v>41</v>
      </c>
      <c r="M7566" s="63" t="s">
        <v>107</v>
      </c>
      <c r="N7566" s="63" t="s">
        <v>310</v>
      </c>
      <c r="O7566" s="63" t="s">
        <v>119</v>
      </c>
      <c r="P7566" s="63" t="s">
        <v>90</v>
      </c>
      <c r="Q7566" s="63" t="s">
        <v>413</v>
      </c>
    </row>
    <row r="7567" spans="1:17">
      <c r="A7567" s="63" t="s">
        <v>356</v>
      </c>
      <c r="B7567" s="63" t="s">
        <v>13</v>
      </c>
      <c r="D7567" s="390">
        <v>45444</v>
      </c>
      <c r="E7567" s="63">
        <v>6</v>
      </c>
      <c r="F7567" s="63">
        <v>2024</v>
      </c>
      <c r="G7567" s="391">
        <v>0</v>
      </c>
      <c r="H7567" s="391">
        <v>8.3333333333333329E-2</v>
      </c>
      <c r="I7567" s="391">
        <v>0</v>
      </c>
      <c r="J7567" s="391">
        <v>0</v>
      </c>
      <c r="K7567" s="63" t="s">
        <v>356</v>
      </c>
      <c r="L7567" s="63" t="s">
        <v>41</v>
      </c>
      <c r="M7567" s="63" t="s">
        <v>107</v>
      </c>
      <c r="N7567" s="63" t="s">
        <v>310</v>
      </c>
      <c r="O7567" s="63" t="s">
        <v>119</v>
      </c>
      <c r="P7567" s="63" t="s">
        <v>90</v>
      </c>
      <c r="Q7567" s="63" t="s">
        <v>413</v>
      </c>
    </row>
    <row r="7568" spans="1:17">
      <c r="A7568" s="63" t="s">
        <v>356</v>
      </c>
      <c r="B7568" s="63" t="s">
        <v>13</v>
      </c>
      <c r="D7568" s="390">
        <v>45474</v>
      </c>
      <c r="E7568" s="63">
        <v>7</v>
      </c>
      <c r="F7568" s="63">
        <v>2024</v>
      </c>
      <c r="G7568" s="391">
        <v>0</v>
      </c>
      <c r="H7568" s="391">
        <v>8.3333333333333329E-2</v>
      </c>
      <c r="I7568" s="391">
        <v>0</v>
      </c>
      <c r="J7568" s="391">
        <v>0</v>
      </c>
      <c r="K7568" s="63" t="s">
        <v>356</v>
      </c>
      <c r="L7568" s="63" t="s">
        <v>41</v>
      </c>
      <c r="M7568" s="63" t="s">
        <v>107</v>
      </c>
      <c r="N7568" s="63" t="s">
        <v>310</v>
      </c>
      <c r="O7568" s="63" t="s">
        <v>119</v>
      </c>
      <c r="P7568" s="63" t="s">
        <v>90</v>
      </c>
      <c r="Q7568" s="63" t="s">
        <v>413</v>
      </c>
    </row>
    <row r="7569" spans="1:17">
      <c r="A7569" s="63" t="s">
        <v>356</v>
      </c>
      <c r="B7569" s="63" t="s">
        <v>13</v>
      </c>
      <c r="D7569" s="390">
        <v>45505</v>
      </c>
      <c r="E7569" s="63">
        <v>8</v>
      </c>
      <c r="F7569" s="63">
        <v>2024</v>
      </c>
      <c r="G7569" s="391">
        <v>0</v>
      </c>
      <c r="H7569" s="391">
        <v>8.3333333333333329E-2</v>
      </c>
      <c r="I7569" s="391">
        <v>0</v>
      </c>
      <c r="J7569" s="391">
        <v>0</v>
      </c>
      <c r="K7569" s="63" t="s">
        <v>356</v>
      </c>
      <c r="L7569" s="63" t="s">
        <v>41</v>
      </c>
      <c r="M7569" s="63" t="s">
        <v>107</v>
      </c>
      <c r="N7569" s="63" t="s">
        <v>310</v>
      </c>
      <c r="O7569" s="63" t="s">
        <v>119</v>
      </c>
      <c r="P7569" s="63" t="s">
        <v>90</v>
      </c>
      <c r="Q7569" s="63" t="s">
        <v>413</v>
      </c>
    </row>
    <row r="7570" spans="1:17">
      <c r="A7570" s="63" t="s">
        <v>356</v>
      </c>
      <c r="B7570" s="63" t="s">
        <v>13</v>
      </c>
      <c r="D7570" s="390">
        <v>45536</v>
      </c>
      <c r="E7570" s="63">
        <v>9</v>
      </c>
      <c r="F7570" s="63">
        <v>2024</v>
      </c>
      <c r="G7570" s="391">
        <v>0</v>
      </c>
      <c r="H7570" s="391">
        <v>8.3333333333333329E-2</v>
      </c>
      <c r="J7570" s="391">
        <v>0</v>
      </c>
      <c r="K7570" s="63" t="s">
        <v>356</v>
      </c>
      <c r="L7570" s="63" t="s">
        <v>41</v>
      </c>
      <c r="M7570" s="63" t="s">
        <v>107</v>
      </c>
      <c r="N7570" s="63" t="s">
        <v>310</v>
      </c>
      <c r="O7570" s="63" t="s">
        <v>119</v>
      </c>
      <c r="P7570" s="63" t="s">
        <v>90</v>
      </c>
      <c r="Q7570" s="63" t="s">
        <v>413</v>
      </c>
    </row>
    <row r="7571" spans="1:17">
      <c r="A7571" s="63" t="s">
        <v>356</v>
      </c>
      <c r="B7571" s="63" t="s">
        <v>13</v>
      </c>
      <c r="D7571" s="390">
        <v>45566</v>
      </c>
      <c r="E7571" s="63">
        <v>10</v>
      </c>
      <c r="F7571" s="63">
        <v>2024</v>
      </c>
      <c r="G7571" s="391">
        <v>0</v>
      </c>
      <c r="H7571" s="391">
        <v>9.9999999999999992E-2</v>
      </c>
      <c r="J7571" s="391">
        <v>0</v>
      </c>
      <c r="K7571" s="63" t="s">
        <v>356</v>
      </c>
      <c r="L7571" s="63" t="s">
        <v>41</v>
      </c>
      <c r="M7571" s="63" t="s">
        <v>107</v>
      </c>
      <c r="N7571" s="63" t="s">
        <v>310</v>
      </c>
      <c r="O7571" s="63" t="s">
        <v>119</v>
      </c>
      <c r="P7571" s="63" t="s">
        <v>90</v>
      </c>
      <c r="Q7571" s="63" t="s">
        <v>413</v>
      </c>
    </row>
    <row r="7572" spans="1:17">
      <c r="A7572" s="63" t="s">
        <v>356</v>
      </c>
      <c r="B7572" s="63" t="s">
        <v>13</v>
      </c>
      <c r="D7572" s="390">
        <v>45597</v>
      </c>
      <c r="E7572" s="63">
        <v>11</v>
      </c>
      <c r="F7572" s="63">
        <v>2024</v>
      </c>
      <c r="G7572" s="391">
        <v>0</v>
      </c>
      <c r="H7572" s="391">
        <v>9.9999999999999992E-2</v>
      </c>
      <c r="J7572" s="391">
        <v>0</v>
      </c>
      <c r="K7572" s="63" t="s">
        <v>356</v>
      </c>
      <c r="L7572" s="63" t="s">
        <v>41</v>
      </c>
      <c r="M7572" s="63" t="s">
        <v>107</v>
      </c>
      <c r="N7572" s="63" t="s">
        <v>310</v>
      </c>
      <c r="O7572" s="63" t="s">
        <v>119</v>
      </c>
      <c r="P7572" s="63" t="s">
        <v>90</v>
      </c>
      <c r="Q7572" s="63" t="s">
        <v>413</v>
      </c>
    </row>
    <row r="7573" spans="1:17">
      <c r="A7573" s="63" t="s">
        <v>356</v>
      </c>
      <c r="B7573" s="63" t="s">
        <v>13</v>
      </c>
      <c r="D7573" s="390">
        <v>45627</v>
      </c>
      <c r="E7573" s="63">
        <v>12</v>
      </c>
      <c r="F7573" s="63">
        <v>2024</v>
      </c>
      <c r="G7573" s="391">
        <v>0</v>
      </c>
      <c r="H7573" s="391">
        <v>9.9999999999999992E-2</v>
      </c>
      <c r="J7573" s="391">
        <v>0</v>
      </c>
      <c r="K7573" s="63" t="s">
        <v>356</v>
      </c>
      <c r="L7573" s="63" t="s">
        <v>41</v>
      </c>
      <c r="M7573" s="63" t="s">
        <v>107</v>
      </c>
      <c r="N7573" s="63" t="s">
        <v>310</v>
      </c>
      <c r="O7573" s="63" t="s">
        <v>119</v>
      </c>
      <c r="P7573" s="63" t="s">
        <v>90</v>
      </c>
      <c r="Q7573" s="63" t="s">
        <v>413</v>
      </c>
    </row>
    <row r="7574" spans="1:17">
      <c r="A7574" s="63" t="s">
        <v>356</v>
      </c>
      <c r="B7574" s="63" t="s">
        <v>14</v>
      </c>
      <c r="D7574" s="390">
        <v>45292</v>
      </c>
      <c r="E7574" s="63">
        <v>1</v>
      </c>
      <c r="F7574" s="63">
        <v>2024</v>
      </c>
      <c r="G7574" s="391">
        <v>0</v>
      </c>
      <c r="H7574" s="391">
        <v>3.4872367136281217E-2</v>
      </c>
      <c r="I7574" s="391">
        <v>0</v>
      </c>
      <c r="J7574" s="391">
        <v>0</v>
      </c>
      <c r="K7574" s="63" t="s">
        <v>356</v>
      </c>
      <c r="L7574" s="63" t="s">
        <v>41</v>
      </c>
      <c r="M7574" s="63" t="s">
        <v>107</v>
      </c>
      <c r="N7574" s="63" t="s">
        <v>310</v>
      </c>
      <c r="O7574" s="63" t="s">
        <v>119</v>
      </c>
      <c r="P7574" s="63" t="s">
        <v>90</v>
      </c>
      <c r="Q7574" s="63" t="s">
        <v>413</v>
      </c>
    </row>
    <row r="7575" spans="1:17">
      <c r="A7575" s="63" t="s">
        <v>356</v>
      </c>
      <c r="B7575" s="63" t="s">
        <v>14</v>
      </c>
      <c r="D7575" s="390">
        <v>45323</v>
      </c>
      <c r="E7575" s="63">
        <v>2</v>
      </c>
      <c r="F7575" s="63">
        <v>2024</v>
      </c>
      <c r="G7575" s="391">
        <v>0</v>
      </c>
      <c r="H7575" s="391">
        <v>8.2577765378713919E-2</v>
      </c>
      <c r="I7575" s="391">
        <v>0</v>
      </c>
      <c r="J7575" s="391">
        <v>0</v>
      </c>
      <c r="K7575" s="63" t="s">
        <v>356</v>
      </c>
      <c r="L7575" s="63" t="s">
        <v>41</v>
      </c>
      <c r="M7575" s="63" t="s">
        <v>107</v>
      </c>
      <c r="N7575" s="63" t="s">
        <v>310</v>
      </c>
      <c r="O7575" s="63" t="s">
        <v>119</v>
      </c>
      <c r="P7575" s="63" t="s">
        <v>90</v>
      </c>
      <c r="Q7575" s="63" t="s">
        <v>413</v>
      </c>
    </row>
    <row r="7576" spans="1:17">
      <c r="A7576" s="63" t="s">
        <v>356</v>
      </c>
      <c r="B7576" s="63" t="s">
        <v>14</v>
      </c>
      <c r="D7576" s="390">
        <v>45352</v>
      </c>
      <c r="E7576" s="63">
        <v>3</v>
      </c>
      <c r="F7576" s="63">
        <v>2024</v>
      </c>
      <c r="G7576" s="391">
        <v>0</v>
      </c>
      <c r="H7576" s="391">
        <v>8.2577765378713919E-2</v>
      </c>
      <c r="I7576" s="391">
        <v>0</v>
      </c>
      <c r="J7576" s="391">
        <v>0</v>
      </c>
      <c r="K7576" s="63" t="s">
        <v>356</v>
      </c>
      <c r="L7576" s="63" t="s">
        <v>41</v>
      </c>
      <c r="M7576" s="63" t="s">
        <v>107</v>
      </c>
      <c r="N7576" s="63" t="s">
        <v>310</v>
      </c>
      <c r="O7576" s="63" t="s">
        <v>119</v>
      </c>
      <c r="P7576" s="63" t="s">
        <v>90</v>
      </c>
      <c r="Q7576" s="63" t="s">
        <v>413</v>
      </c>
    </row>
    <row r="7577" spans="1:17">
      <c r="A7577" s="63" t="s">
        <v>356</v>
      </c>
      <c r="B7577" s="63" t="s">
        <v>14</v>
      </c>
      <c r="D7577" s="390">
        <v>45383</v>
      </c>
      <c r="E7577" s="63">
        <v>4</v>
      </c>
      <c r="F7577" s="63">
        <v>2024</v>
      </c>
      <c r="G7577" s="391">
        <v>0</v>
      </c>
      <c r="H7577" s="391">
        <v>8.3333333333333329E-2</v>
      </c>
      <c r="I7577" s="391">
        <v>0</v>
      </c>
      <c r="J7577" s="391">
        <v>0</v>
      </c>
      <c r="K7577" s="63" t="s">
        <v>356</v>
      </c>
      <c r="L7577" s="63" t="s">
        <v>41</v>
      </c>
      <c r="M7577" s="63" t="s">
        <v>107</v>
      </c>
      <c r="N7577" s="63" t="s">
        <v>310</v>
      </c>
      <c r="O7577" s="63" t="s">
        <v>119</v>
      </c>
      <c r="P7577" s="63" t="s">
        <v>90</v>
      </c>
      <c r="Q7577" s="63" t="s">
        <v>413</v>
      </c>
    </row>
    <row r="7578" spans="1:17">
      <c r="A7578" s="63" t="s">
        <v>356</v>
      </c>
      <c r="B7578" s="63" t="s">
        <v>14</v>
      </c>
      <c r="D7578" s="390">
        <v>45413</v>
      </c>
      <c r="E7578" s="63">
        <v>5</v>
      </c>
      <c r="F7578" s="63">
        <v>2024</v>
      </c>
      <c r="G7578" s="391">
        <v>0</v>
      </c>
      <c r="H7578" s="391">
        <v>8.3333333333333329E-2</v>
      </c>
      <c r="I7578" s="391">
        <v>0</v>
      </c>
      <c r="J7578" s="391">
        <v>0</v>
      </c>
      <c r="K7578" s="63" t="s">
        <v>356</v>
      </c>
      <c r="L7578" s="63" t="s">
        <v>41</v>
      </c>
      <c r="M7578" s="63" t="s">
        <v>107</v>
      </c>
      <c r="N7578" s="63" t="s">
        <v>310</v>
      </c>
      <c r="O7578" s="63" t="s">
        <v>119</v>
      </c>
      <c r="P7578" s="63" t="s">
        <v>90</v>
      </c>
      <c r="Q7578" s="63" t="s">
        <v>413</v>
      </c>
    </row>
    <row r="7579" spans="1:17">
      <c r="A7579" s="63" t="s">
        <v>356</v>
      </c>
      <c r="B7579" s="63" t="s">
        <v>14</v>
      </c>
      <c r="D7579" s="390">
        <v>45444</v>
      </c>
      <c r="E7579" s="63">
        <v>6</v>
      </c>
      <c r="F7579" s="63">
        <v>2024</v>
      </c>
      <c r="G7579" s="391">
        <v>0</v>
      </c>
      <c r="H7579" s="391">
        <v>8.3333333333333329E-2</v>
      </c>
      <c r="I7579" s="391">
        <v>0</v>
      </c>
      <c r="J7579" s="391">
        <v>0</v>
      </c>
      <c r="K7579" s="63" t="s">
        <v>356</v>
      </c>
      <c r="L7579" s="63" t="s">
        <v>41</v>
      </c>
      <c r="M7579" s="63" t="s">
        <v>107</v>
      </c>
      <c r="N7579" s="63" t="s">
        <v>310</v>
      </c>
      <c r="O7579" s="63" t="s">
        <v>119</v>
      </c>
      <c r="P7579" s="63" t="s">
        <v>90</v>
      </c>
      <c r="Q7579" s="63" t="s">
        <v>413</v>
      </c>
    </row>
    <row r="7580" spans="1:17">
      <c r="A7580" s="63" t="s">
        <v>356</v>
      </c>
      <c r="B7580" s="63" t="s">
        <v>14</v>
      </c>
      <c r="D7580" s="390">
        <v>45474</v>
      </c>
      <c r="E7580" s="63">
        <v>7</v>
      </c>
      <c r="F7580" s="63">
        <v>2024</v>
      </c>
      <c r="G7580" s="391">
        <v>0</v>
      </c>
      <c r="H7580" s="391">
        <v>8.3333333333333329E-2</v>
      </c>
      <c r="I7580" s="391">
        <v>0</v>
      </c>
      <c r="J7580" s="391">
        <v>0</v>
      </c>
      <c r="K7580" s="63" t="s">
        <v>356</v>
      </c>
      <c r="L7580" s="63" t="s">
        <v>41</v>
      </c>
      <c r="M7580" s="63" t="s">
        <v>107</v>
      </c>
      <c r="N7580" s="63" t="s">
        <v>310</v>
      </c>
      <c r="O7580" s="63" t="s">
        <v>119</v>
      </c>
      <c r="P7580" s="63" t="s">
        <v>90</v>
      </c>
      <c r="Q7580" s="63" t="s">
        <v>413</v>
      </c>
    </row>
    <row r="7581" spans="1:17">
      <c r="A7581" s="63" t="s">
        <v>356</v>
      </c>
      <c r="B7581" s="63" t="s">
        <v>14</v>
      </c>
      <c r="D7581" s="390">
        <v>45505</v>
      </c>
      <c r="E7581" s="63">
        <v>8</v>
      </c>
      <c r="F7581" s="63">
        <v>2024</v>
      </c>
      <c r="G7581" s="391">
        <v>0</v>
      </c>
      <c r="H7581" s="391">
        <v>8.3333333333333329E-2</v>
      </c>
      <c r="I7581" s="391">
        <v>0</v>
      </c>
      <c r="J7581" s="391">
        <v>0</v>
      </c>
      <c r="K7581" s="63" t="s">
        <v>356</v>
      </c>
      <c r="L7581" s="63" t="s">
        <v>41</v>
      </c>
      <c r="M7581" s="63" t="s">
        <v>107</v>
      </c>
      <c r="N7581" s="63" t="s">
        <v>310</v>
      </c>
      <c r="O7581" s="63" t="s">
        <v>119</v>
      </c>
      <c r="P7581" s="63" t="s">
        <v>90</v>
      </c>
      <c r="Q7581" s="63" t="s">
        <v>413</v>
      </c>
    </row>
    <row r="7582" spans="1:17">
      <c r="A7582" s="63" t="s">
        <v>356</v>
      </c>
      <c r="B7582" s="63" t="s">
        <v>14</v>
      </c>
      <c r="D7582" s="390">
        <v>45536</v>
      </c>
      <c r="E7582" s="63">
        <v>9</v>
      </c>
      <c r="F7582" s="63">
        <v>2024</v>
      </c>
      <c r="G7582" s="391">
        <v>0</v>
      </c>
      <c r="H7582" s="391">
        <v>8.3333333333333329E-2</v>
      </c>
      <c r="J7582" s="391">
        <v>0</v>
      </c>
      <c r="K7582" s="63" t="s">
        <v>356</v>
      </c>
      <c r="L7582" s="63" t="s">
        <v>41</v>
      </c>
      <c r="M7582" s="63" t="s">
        <v>107</v>
      </c>
      <c r="N7582" s="63" t="s">
        <v>310</v>
      </c>
      <c r="O7582" s="63" t="s">
        <v>119</v>
      </c>
      <c r="P7582" s="63" t="s">
        <v>90</v>
      </c>
      <c r="Q7582" s="63" t="s">
        <v>413</v>
      </c>
    </row>
    <row r="7583" spans="1:17">
      <c r="A7583" s="63" t="s">
        <v>356</v>
      </c>
      <c r="B7583" s="63" t="s">
        <v>14</v>
      </c>
      <c r="D7583" s="390">
        <v>45566</v>
      </c>
      <c r="E7583" s="63">
        <v>10</v>
      </c>
      <c r="F7583" s="63">
        <v>2024</v>
      </c>
      <c r="G7583" s="391">
        <v>0</v>
      </c>
      <c r="H7583" s="391">
        <v>9.9999999999999992E-2</v>
      </c>
      <c r="J7583" s="391">
        <v>0</v>
      </c>
      <c r="K7583" s="63" t="s">
        <v>356</v>
      </c>
      <c r="L7583" s="63" t="s">
        <v>41</v>
      </c>
      <c r="M7583" s="63" t="s">
        <v>107</v>
      </c>
      <c r="N7583" s="63" t="s">
        <v>310</v>
      </c>
      <c r="O7583" s="63" t="s">
        <v>119</v>
      </c>
      <c r="P7583" s="63" t="s">
        <v>90</v>
      </c>
      <c r="Q7583" s="63" t="s">
        <v>413</v>
      </c>
    </row>
    <row r="7584" spans="1:17">
      <c r="A7584" s="63" t="s">
        <v>356</v>
      </c>
      <c r="B7584" s="63" t="s">
        <v>14</v>
      </c>
      <c r="D7584" s="390">
        <v>45597</v>
      </c>
      <c r="E7584" s="63">
        <v>11</v>
      </c>
      <c r="F7584" s="63">
        <v>2024</v>
      </c>
      <c r="G7584" s="391">
        <v>0</v>
      </c>
      <c r="H7584" s="391">
        <v>9.9999999999999992E-2</v>
      </c>
      <c r="J7584" s="391">
        <v>0</v>
      </c>
      <c r="K7584" s="63" t="s">
        <v>356</v>
      </c>
      <c r="L7584" s="63" t="s">
        <v>41</v>
      </c>
      <c r="M7584" s="63" t="s">
        <v>107</v>
      </c>
      <c r="N7584" s="63" t="s">
        <v>310</v>
      </c>
      <c r="O7584" s="63" t="s">
        <v>119</v>
      </c>
      <c r="P7584" s="63" t="s">
        <v>90</v>
      </c>
      <c r="Q7584" s="63" t="s">
        <v>413</v>
      </c>
    </row>
    <row r="7585" spans="1:17">
      <c r="A7585" s="63" t="s">
        <v>356</v>
      </c>
      <c r="B7585" s="63" t="s">
        <v>14</v>
      </c>
      <c r="D7585" s="390">
        <v>45627</v>
      </c>
      <c r="E7585" s="63">
        <v>12</v>
      </c>
      <c r="F7585" s="63">
        <v>2024</v>
      </c>
      <c r="G7585" s="391">
        <v>0</v>
      </c>
      <c r="H7585" s="391">
        <v>9.9999999999999992E-2</v>
      </c>
      <c r="J7585" s="391">
        <v>0</v>
      </c>
      <c r="K7585" s="63" t="s">
        <v>356</v>
      </c>
      <c r="L7585" s="63" t="s">
        <v>41</v>
      </c>
      <c r="M7585" s="63" t="s">
        <v>107</v>
      </c>
      <c r="N7585" s="63" t="s">
        <v>310</v>
      </c>
      <c r="O7585" s="63" t="s">
        <v>119</v>
      </c>
      <c r="P7585" s="63" t="s">
        <v>90</v>
      </c>
      <c r="Q7585" s="63" t="s">
        <v>413</v>
      </c>
    </row>
    <row r="7586" spans="1:17">
      <c r="A7586" s="63" t="s">
        <v>124</v>
      </c>
      <c r="B7586" s="63" t="s">
        <v>124</v>
      </c>
      <c r="D7586" s="390">
        <v>45292</v>
      </c>
      <c r="E7586" s="63">
        <v>1</v>
      </c>
      <c r="F7586" s="63">
        <v>2024</v>
      </c>
      <c r="G7586" s="391">
        <v>260</v>
      </c>
      <c r="H7586" s="391">
        <v>3.4872367136281217E-2</v>
      </c>
      <c r="I7586" s="391">
        <v>9.0668154554331171</v>
      </c>
      <c r="J7586" s="391">
        <v>14.177409564680719</v>
      </c>
      <c r="K7586" s="63" t="s">
        <v>124</v>
      </c>
      <c r="L7586" s="63" t="s">
        <v>41</v>
      </c>
      <c r="M7586" s="63" t="s">
        <v>107</v>
      </c>
      <c r="N7586" s="63" t="s">
        <v>109</v>
      </c>
      <c r="O7586" s="63" t="s">
        <v>125</v>
      </c>
      <c r="P7586" s="63" t="s">
        <v>60</v>
      </c>
      <c r="Q7586" s="63" t="s">
        <v>309</v>
      </c>
    </row>
    <row r="7587" spans="1:17">
      <c r="A7587" s="63" t="s">
        <v>124</v>
      </c>
      <c r="B7587" s="63" t="s">
        <v>124</v>
      </c>
      <c r="D7587" s="390">
        <v>45323</v>
      </c>
      <c r="E7587" s="63">
        <v>2</v>
      </c>
      <c r="F7587" s="63">
        <v>2024</v>
      </c>
      <c r="G7587" s="391">
        <v>260</v>
      </c>
      <c r="H7587" s="391">
        <v>8.2577765378713919E-2</v>
      </c>
      <c r="I7587" s="391">
        <v>21.470218998465619</v>
      </c>
      <c r="J7587" s="391">
        <v>24.165759999999999</v>
      </c>
      <c r="K7587" s="63" t="s">
        <v>124</v>
      </c>
      <c r="L7587" s="63" t="s">
        <v>41</v>
      </c>
      <c r="M7587" s="63" t="s">
        <v>107</v>
      </c>
      <c r="N7587" s="63" t="s">
        <v>109</v>
      </c>
      <c r="O7587" s="63" t="s">
        <v>125</v>
      </c>
      <c r="P7587" s="63" t="s">
        <v>60</v>
      </c>
      <c r="Q7587" s="63" t="s">
        <v>309</v>
      </c>
    </row>
    <row r="7588" spans="1:17">
      <c r="A7588" s="63" t="s">
        <v>124</v>
      </c>
      <c r="B7588" s="63" t="s">
        <v>124</v>
      </c>
      <c r="D7588" s="390">
        <v>45352</v>
      </c>
      <c r="E7588" s="63">
        <v>3</v>
      </c>
      <c r="F7588" s="63">
        <v>2024</v>
      </c>
      <c r="G7588" s="391">
        <v>260</v>
      </c>
      <c r="H7588" s="391">
        <v>8.2577765378713919E-2</v>
      </c>
      <c r="I7588" s="391">
        <v>21.470218998465619</v>
      </c>
      <c r="J7588" s="391">
        <v>3.0706162859999995</v>
      </c>
      <c r="K7588" s="63" t="s">
        <v>124</v>
      </c>
      <c r="L7588" s="63" t="s">
        <v>41</v>
      </c>
      <c r="M7588" s="63" t="s">
        <v>107</v>
      </c>
      <c r="N7588" s="63" t="s">
        <v>109</v>
      </c>
      <c r="O7588" s="63" t="s">
        <v>125</v>
      </c>
      <c r="P7588" s="63" t="s">
        <v>60</v>
      </c>
      <c r="Q7588" s="63" t="s">
        <v>309</v>
      </c>
    </row>
    <row r="7589" spans="1:17">
      <c r="A7589" s="63" t="s">
        <v>124</v>
      </c>
      <c r="B7589" s="63" t="s">
        <v>124</v>
      </c>
      <c r="D7589" s="390">
        <v>45383</v>
      </c>
      <c r="E7589" s="63">
        <v>4</v>
      </c>
      <c r="F7589" s="63">
        <v>2024</v>
      </c>
      <c r="G7589" s="391">
        <v>260</v>
      </c>
      <c r="H7589" s="391">
        <v>8.3333333333333329E-2</v>
      </c>
      <c r="I7589" s="391">
        <v>21.666666666666664</v>
      </c>
      <c r="J7589" s="391">
        <v>188.66244058403382</v>
      </c>
      <c r="K7589" s="63" t="s">
        <v>124</v>
      </c>
      <c r="L7589" s="63" t="s">
        <v>41</v>
      </c>
      <c r="M7589" s="63" t="s">
        <v>107</v>
      </c>
      <c r="N7589" s="63" t="s">
        <v>109</v>
      </c>
      <c r="O7589" s="63" t="s">
        <v>125</v>
      </c>
      <c r="P7589" s="63" t="s">
        <v>60</v>
      </c>
      <c r="Q7589" s="63" t="s">
        <v>309</v>
      </c>
    </row>
    <row r="7590" spans="1:17">
      <c r="A7590" s="63" t="s">
        <v>124</v>
      </c>
      <c r="B7590" s="63" t="s">
        <v>124</v>
      </c>
      <c r="D7590" s="390">
        <v>45413</v>
      </c>
      <c r="E7590" s="63">
        <v>5</v>
      </c>
      <c r="F7590" s="63">
        <v>2024</v>
      </c>
      <c r="G7590" s="391">
        <v>260</v>
      </c>
      <c r="H7590" s="391">
        <v>8.3333333333333329E-2</v>
      </c>
      <c r="I7590" s="391">
        <v>21.666666666666664</v>
      </c>
      <c r="J7590" s="391">
        <v>80.054553130128227</v>
      </c>
      <c r="K7590" s="63" t="s">
        <v>124</v>
      </c>
      <c r="L7590" s="63" t="s">
        <v>41</v>
      </c>
      <c r="M7590" s="63" t="s">
        <v>107</v>
      </c>
      <c r="N7590" s="63" t="s">
        <v>109</v>
      </c>
      <c r="O7590" s="63" t="s">
        <v>125</v>
      </c>
      <c r="P7590" s="63" t="s">
        <v>60</v>
      </c>
      <c r="Q7590" s="63" t="s">
        <v>309</v>
      </c>
    </row>
    <row r="7591" spans="1:17">
      <c r="A7591" s="63" t="s">
        <v>124</v>
      </c>
      <c r="B7591" s="63" t="s">
        <v>124</v>
      </c>
      <c r="D7591" s="390">
        <v>45444</v>
      </c>
      <c r="E7591" s="63">
        <v>6</v>
      </c>
      <c r="F7591" s="63">
        <v>2024</v>
      </c>
      <c r="G7591" s="391">
        <v>260</v>
      </c>
      <c r="H7591" s="391">
        <v>8.3333333333333329E-2</v>
      </c>
      <c r="I7591" s="391">
        <v>21.666666666666664</v>
      </c>
      <c r="J7591" s="391">
        <v>69.713774920384623</v>
      </c>
      <c r="K7591" s="63" t="s">
        <v>124</v>
      </c>
      <c r="L7591" s="63" t="s">
        <v>41</v>
      </c>
      <c r="M7591" s="63" t="s">
        <v>107</v>
      </c>
      <c r="N7591" s="63" t="s">
        <v>109</v>
      </c>
      <c r="O7591" s="63" t="s">
        <v>125</v>
      </c>
      <c r="P7591" s="63" t="s">
        <v>60</v>
      </c>
      <c r="Q7591" s="63" t="s">
        <v>309</v>
      </c>
    </row>
    <row r="7592" spans="1:17">
      <c r="A7592" s="63" t="s">
        <v>124</v>
      </c>
      <c r="B7592" s="63" t="s">
        <v>124</v>
      </c>
      <c r="D7592" s="390">
        <v>45474</v>
      </c>
      <c r="E7592" s="63">
        <v>7</v>
      </c>
      <c r="F7592" s="63">
        <v>2024</v>
      </c>
      <c r="G7592" s="391">
        <v>260</v>
      </c>
      <c r="H7592" s="391">
        <v>8.3333333333333329E-2</v>
      </c>
      <c r="I7592" s="391">
        <v>21.666666666666664</v>
      </c>
      <c r="J7592" s="391">
        <v>133.37748069426351</v>
      </c>
      <c r="K7592" s="63" t="s">
        <v>124</v>
      </c>
      <c r="L7592" s="63" t="s">
        <v>41</v>
      </c>
      <c r="M7592" s="63" t="s">
        <v>107</v>
      </c>
      <c r="N7592" s="63" t="s">
        <v>109</v>
      </c>
      <c r="O7592" s="63" t="s">
        <v>125</v>
      </c>
      <c r="P7592" s="63" t="s">
        <v>60</v>
      </c>
      <c r="Q7592" s="63" t="s">
        <v>309</v>
      </c>
    </row>
    <row r="7593" spans="1:17">
      <c r="A7593" s="63" t="s">
        <v>124</v>
      </c>
      <c r="B7593" s="63" t="s">
        <v>124</v>
      </c>
      <c r="D7593" s="390">
        <v>45505</v>
      </c>
      <c r="E7593" s="63">
        <v>8</v>
      </c>
      <c r="F7593" s="63">
        <v>2024</v>
      </c>
      <c r="G7593" s="391">
        <v>260</v>
      </c>
      <c r="H7593" s="391">
        <v>8.3333333333333329E-2</v>
      </c>
      <c r="I7593" s="391">
        <v>21.666666666666664</v>
      </c>
      <c r="J7593" s="391">
        <v>121.39250882805362</v>
      </c>
      <c r="K7593" s="63" t="s">
        <v>124</v>
      </c>
      <c r="L7593" s="63" t="s">
        <v>41</v>
      </c>
      <c r="M7593" s="63" t="s">
        <v>107</v>
      </c>
      <c r="N7593" s="63" t="s">
        <v>109</v>
      </c>
      <c r="O7593" s="63" t="s">
        <v>125</v>
      </c>
      <c r="P7593" s="63" t="s">
        <v>60</v>
      </c>
      <c r="Q7593" s="63" t="s">
        <v>309</v>
      </c>
    </row>
    <row r="7594" spans="1:17">
      <c r="A7594" s="63" t="s">
        <v>124</v>
      </c>
      <c r="B7594" s="63" t="s">
        <v>124</v>
      </c>
      <c r="D7594" s="390">
        <v>45536</v>
      </c>
      <c r="E7594" s="63">
        <v>9</v>
      </c>
      <c r="F7594" s="63">
        <v>2024</v>
      </c>
      <c r="G7594" s="391">
        <v>260</v>
      </c>
      <c r="H7594" s="391">
        <v>8.3333333333333329E-2</v>
      </c>
      <c r="J7594" s="391">
        <v>76.996511951187529</v>
      </c>
      <c r="K7594" s="63" t="s">
        <v>124</v>
      </c>
      <c r="L7594" s="63" t="s">
        <v>41</v>
      </c>
      <c r="M7594" s="63" t="s">
        <v>107</v>
      </c>
      <c r="N7594" s="63" t="s">
        <v>109</v>
      </c>
      <c r="O7594" s="63" t="s">
        <v>125</v>
      </c>
      <c r="P7594" s="63" t="s">
        <v>60</v>
      </c>
      <c r="Q7594" s="63" t="s">
        <v>309</v>
      </c>
    </row>
    <row r="7595" spans="1:17">
      <c r="A7595" s="63" t="s">
        <v>124</v>
      </c>
      <c r="B7595" s="63" t="s">
        <v>124</v>
      </c>
      <c r="D7595" s="390">
        <v>45566</v>
      </c>
      <c r="E7595" s="63">
        <v>10</v>
      </c>
      <c r="F7595" s="63">
        <v>2024</v>
      </c>
      <c r="G7595" s="391">
        <v>260</v>
      </c>
      <c r="H7595" s="391">
        <v>9.9999999999999992E-2</v>
      </c>
      <c r="J7595" s="391">
        <v>144.07270729802411</v>
      </c>
      <c r="K7595" s="63" t="s">
        <v>124</v>
      </c>
      <c r="L7595" s="63" t="s">
        <v>41</v>
      </c>
      <c r="M7595" s="63" t="s">
        <v>107</v>
      </c>
      <c r="N7595" s="63" t="s">
        <v>109</v>
      </c>
      <c r="O7595" s="63" t="s">
        <v>125</v>
      </c>
      <c r="P7595" s="63" t="s">
        <v>60</v>
      </c>
      <c r="Q7595" s="63" t="s">
        <v>309</v>
      </c>
    </row>
    <row r="7596" spans="1:17">
      <c r="A7596" s="63" t="s">
        <v>124</v>
      </c>
      <c r="B7596" s="63" t="s">
        <v>124</v>
      </c>
      <c r="D7596" s="390">
        <v>45597</v>
      </c>
      <c r="E7596" s="63">
        <v>11</v>
      </c>
      <c r="F7596" s="63">
        <v>2024</v>
      </c>
      <c r="G7596" s="391">
        <v>260</v>
      </c>
      <c r="H7596" s="391">
        <v>9.9999999999999992E-2</v>
      </c>
      <c r="J7596" s="391">
        <v>0</v>
      </c>
      <c r="K7596" s="63" t="s">
        <v>124</v>
      </c>
      <c r="L7596" s="63" t="s">
        <v>41</v>
      </c>
      <c r="M7596" s="63" t="s">
        <v>107</v>
      </c>
      <c r="N7596" s="63" t="s">
        <v>109</v>
      </c>
      <c r="O7596" s="63" t="s">
        <v>125</v>
      </c>
      <c r="P7596" s="63" t="s">
        <v>60</v>
      </c>
      <c r="Q7596" s="63" t="s">
        <v>309</v>
      </c>
    </row>
    <row r="7597" spans="1:17">
      <c r="A7597" s="63" t="s">
        <v>124</v>
      </c>
      <c r="B7597" s="63" t="s">
        <v>124</v>
      </c>
      <c r="D7597" s="390">
        <v>45627</v>
      </c>
      <c r="E7597" s="63">
        <v>12</v>
      </c>
      <c r="F7597" s="63">
        <v>2024</v>
      </c>
      <c r="G7597" s="391">
        <v>260</v>
      </c>
      <c r="H7597" s="391">
        <v>9.9999999999999992E-2</v>
      </c>
      <c r="J7597" s="391">
        <v>0</v>
      </c>
      <c r="K7597" s="63" t="s">
        <v>124</v>
      </c>
      <c r="L7597" s="63" t="s">
        <v>41</v>
      </c>
      <c r="M7597" s="63" t="s">
        <v>107</v>
      </c>
      <c r="N7597" s="63" t="s">
        <v>109</v>
      </c>
      <c r="O7597" s="63" t="s">
        <v>125</v>
      </c>
      <c r="P7597" s="63" t="s">
        <v>60</v>
      </c>
      <c r="Q7597" s="63" t="s">
        <v>309</v>
      </c>
    </row>
    <row r="7598" spans="1:17">
      <c r="A7598" s="63" t="s">
        <v>357</v>
      </c>
      <c r="B7598" s="63" t="s">
        <v>7</v>
      </c>
      <c r="C7598" s="63" t="s">
        <v>7</v>
      </c>
      <c r="D7598" s="390">
        <v>45292</v>
      </c>
      <c r="E7598" s="63">
        <v>1</v>
      </c>
      <c r="F7598" s="63">
        <v>2024</v>
      </c>
      <c r="G7598" s="391">
        <v>151.57</v>
      </c>
      <c r="H7598" s="391">
        <v>3.4872367136281217E-2</v>
      </c>
      <c r="I7598" s="391">
        <v>5.2856046868461437</v>
      </c>
      <c r="J7598" s="391">
        <v>0</v>
      </c>
      <c r="K7598" s="63" t="s">
        <v>357</v>
      </c>
      <c r="L7598" s="63" t="s">
        <v>121</v>
      </c>
      <c r="M7598" s="63" t="s">
        <v>107</v>
      </c>
      <c r="N7598" s="63" t="s">
        <v>310</v>
      </c>
      <c r="O7598" s="63" t="s">
        <v>123</v>
      </c>
      <c r="P7598" s="63" t="s">
        <v>60</v>
      </c>
      <c r="Q7598" s="63" t="s">
        <v>238</v>
      </c>
    </row>
    <row r="7599" spans="1:17">
      <c r="A7599" s="63" t="s">
        <v>357</v>
      </c>
      <c r="B7599" s="63" t="s">
        <v>7</v>
      </c>
      <c r="C7599" s="63" t="s">
        <v>7</v>
      </c>
      <c r="D7599" s="390">
        <v>45323</v>
      </c>
      <c r="E7599" s="63">
        <v>2</v>
      </c>
      <c r="F7599" s="63">
        <v>2024</v>
      </c>
      <c r="G7599" s="391">
        <v>151.57</v>
      </c>
      <c r="H7599" s="391">
        <v>8.2577765378713919E-2</v>
      </c>
      <c r="I7599" s="391">
        <v>12.516311898451669</v>
      </c>
      <c r="J7599" s="391">
        <v>10.78</v>
      </c>
      <c r="K7599" s="63" t="s">
        <v>357</v>
      </c>
      <c r="L7599" s="63" t="s">
        <v>121</v>
      </c>
      <c r="M7599" s="63" t="s">
        <v>107</v>
      </c>
      <c r="N7599" s="63" t="s">
        <v>310</v>
      </c>
      <c r="O7599" s="63" t="s">
        <v>123</v>
      </c>
      <c r="P7599" s="63" t="s">
        <v>60</v>
      </c>
      <c r="Q7599" s="63" t="s">
        <v>238</v>
      </c>
    </row>
    <row r="7600" spans="1:17">
      <c r="A7600" s="63" t="s">
        <v>357</v>
      </c>
      <c r="B7600" s="63" t="s">
        <v>7</v>
      </c>
      <c r="C7600" s="63" t="s">
        <v>7</v>
      </c>
      <c r="D7600" s="390">
        <v>45352</v>
      </c>
      <c r="E7600" s="63">
        <v>3</v>
      </c>
      <c r="F7600" s="63">
        <v>2024</v>
      </c>
      <c r="G7600" s="391">
        <v>151.57</v>
      </c>
      <c r="H7600" s="391">
        <v>8.2577765378713919E-2</v>
      </c>
      <c r="I7600" s="391">
        <v>12.516311898451669</v>
      </c>
      <c r="J7600" s="391">
        <v>7.5</v>
      </c>
      <c r="K7600" s="63" t="s">
        <v>357</v>
      </c>
      <c r="L7600" s="63" t="s">
        <v>121</v>
      </c>
      <c r="M7600" s="63" t="s">
        <v>107</v>
      </c>
      <c r="N7600" s="63" t="s">
        <v>310</v>
      </c>
      <c r="O7600" s="63" t="s">
        <v>123</v>
      </c>
      <c r="P7600" s="63" t="s">
        <v>60</v>
      </c>
      <c r="Q7600" s="63" t="s">
        <v>238</v>
      </c>
    </row>
    <row r="7601" spans="1:17">
      <c r="A7601" s="63" t="s">
        <v>357</v>
      </c>
      <c r="B7601" s="63" t="s">
        <v>7</v>
      </c>
      <c r="C7601" s="63" t="s">
        <v>7</v>
      </c>
      <c r="D7601" s="390">
        <v>45383</v>
      </c>
      <c r="E7601" s="63">
        <v>4</v>
      </c>
      <c r="F7601" s="63">
        <v>2024</v>
      </c>
      <c r="G7601" s="391">
        <v>151.57</v>
      </c>
      <c r="H7601" s="391">
        <v>8.3333333333333329E-2</v>
      </c>
      <c r="I7601" s="391">
        <v>12.630833333333332</v>
      </c>
      <c r="J7601" s="391">
        <v>1.62</v>
      </c>
      <c r="K7601" s="63" t="s">
        <v>357</v>
      </c>
      <c r="L7601" s="63" t="s">
        <v>121</v>
      </c>
      <c r="M7601" s="63" t="s">
        <v>107</v>
      </c>
      <c r="N7601" s="63" t="s">
        <v>310</v>
      </c>
      <c r="O7601" s="63" t="s">
        <v>123</v>
      </c>
      <c r="P7601" s="63" t="s">
        <v>60</v>
      </c>
      <c r="Q7601" s="63" t="s">
        <v>238</v>
      </c>
    </row>
    <row r="7602" spans="1:17">
      <c r="A7602" s="63" t="s">
        <v>357</v>
      </c>
      <c r="B7602" s="63" t="s">
        <v>7</v>
      </c>
      <c r="C7602" s="63" t="s">
        <v>7</v>
      </c>
      <c r="D7602" s="390">
        <v>45413</v>
      </c>
      <c r="E7602" s="63">
        <v>5</v>
      </c>
      <c r="F7602" s="63">
        <v>2024</v>
      </c>
      <c r="G7602" s="391">
        <v>151.57</v>
      </c>
      <c r="H7602" s="391">
        <v>8.3333333333333329E-2</v>
      </c>
      <c r="I7602" s="391">
        <v>12.630833333333332</v>
      </c>
      <c r="J7602" s="391">
        <v>0</v>
      </c>
      <c r="K7602" s="63" t="s">
        <v>357</v>
      </c>
      <c r="L7602" s="63" t="s">
        <v>121</v>
      </c>
      <c r="M7602" s="63" t="s">
        <v>107</v>
      </c>
      <c r="N7602" s="63" t="s">
        <v>310</v>
      </c>
      <c r="O7602" s="63" t="s">
        <v>123</v>
      </c>
      <c r="P7602" s="63" t="s">
        <v>60</v>
      </c>
      <c r="Q7602" s="63" t="s">
        <v>238</v>
      </c>
    </row>
    <row r="7603" spans="1:17">
      <c r="A7603" s="63" t="s">
        <v>357</v>
      </c>
      <c r="B7603" s="63" t="s">
        <v>7</v>
      </c>
      <c r="C7603" s="63" t="s">
        <v>7</v>
      </c>
      <c r="D7603" s="390">
        <v>45444</v>
      </c>
      <c r="E7603" s="63">
        <v>6</v>
      </c>
      <c r="F7603" s="63">
        <v>2024</v>
      </c>
      <c r="G7603" s="391">
        <v>151.57</v>
      </c>
      <c r="H7603" s="391">
        <v>8.3333333333333329E-2</v>
      </c>
      <c r="I7603" s="391">
        <v>12.630833333333332</v>
      </c>
      <c r="J7603" s="391">
        <v>2.42</v>
      </c>
      <c r="K7603" s="63" t="s">
        <v>357</v>
      </c>
      <c r="L7603" s="63" t="s">
        <v>121</v>
      </c>
      <c r="M7603" s="63" t="s">
        <v>107</v>
      </c>
      <c r="N7603" s="63" t="s">
        <v>310</v>
      </c>
      <c r="O7603" s="63" t="s">
        <v>123</v>
      </c>
      <c r="P7603" s="63" t="s">
        <v>60</v>
      </c>
      <c r="Q7603" s="63" t="s">
        <v>238</v>
      </c>
    </row>
    <row r="7604" spans="1:17">
      <c r="A7604" s="63" t="s">
        <v>357</v>
      </c>
      <c r="B7604" s="63" t="s">
        <v>7</v>
      </c>
      <c r="C7604" s="63" t="s">
        <v>7</v>
      </c>
      <c r="D7604" s="390">
        <v>45474</v>
      </c>
      <c r="E7604" s="63">
        <v>7</v>
      </c>
      <c r="F7604" s="63">
        <v>2024</v>
      </c>
      <c r="G7604" s="391">
        <v>151.57</v>
      </c>
      <c r="H7604" s="391">
        <v>8.3333333333333329E-2</v>
      </c>
      <c r="I7604" s="391">
        <v>12.630833333333332</v>
      </c>
      <c r="J7604" s="391">
        <v>1.05</v>
      </c>
      <c r="K7604" s="63" t="s">
        <v>357</v>
      </c>
      <c r="L7604" s="63" t="s">
        <v>121</v>
      </c>
      <c r="M7604" s="63" t="s">
        <v>107</v>
      </c>
      <c r="N7604" s="63" t="s">
        <v>310</v>
      </c>
      <c r="O7604" s="63" t="s">
        <v>123</v>
      </c>
      <c r="P7604" s="63" t="s">
        <v>60</v>
      </c>
      <c r="Q7604" s="63" t="s">
        <v>238</v>
      </c>
    </row>
    <row r="7605" spans="1:17">
      <c r="A7605" s="63" t="s">
        <v>357</v>
      </c>
      <c r="B7605" s="63" t="s">
        <v>7</v>
      </c>
      <c r="C7605" s="63" t="s">
        <v>7</v>
      </c>
      <c r="D7605" s="390">
        <v>45505</v>
      </c>
      <c r="E7605" s="63">
        <v>8</v>
      </c>
      <c r="F7605" s="63">
        <v>2024</v>
      </c>
      <c r="G7605" s="391">
        <v>151.57</v>
      </c>
      <c r="H7605" s="391">
        <v>8.3333333333333329E-2</v>
      </c>
      <c r="I7605" s="391">
        <v>12.630833333333332</v>
      </c>
      <c r="J7605" s="391">
        <v>252.95</v>
      </c>
      <c r="K7605" s="63" t="s">
        <v>357</v>
      </c>
      <c r="L7605" s="63" t="s">
        <v>121</v>
      </c>
      <c r="M7605" s="63" t="s">
        <v>107</v>
      </c>
      <c r="N7605" s="63" t="s">
        <v>310</v>
      </c>
      <c r="O7605" s="63" t="s">
        <v>123</v>
      </c>
      <c r="P7605" s="63" t="s">
        <v>60</v>
      </c>
      <c r="Q7605" s="63" t="s">
        <v>238</v>
      </c>
    </row>
    <row r="7606" spans="1:17">
      <c r="A7606" s="63" t="s">
        <v>357</v>
      </c>
      <c r="B7606" s="63" t="s">
        <v>7</v>
      </c>
      <c r="C7606" s="63" t="s">
        <v>7</v>
      </c>
      <c r="D7606" s="390">
        <v>45536</v>
      </c>
      <c r="E7606" s="63">
        <v>9</v>
      </c>
      <c r="F7606" s="63">
        <v>2024</v>
      </c>
      <c r="G7606" s="391">
        <v>151.57</v>
      </c>
      <c r="H7606" s="391">
        <v>8.3333333333333329E-2</v>
      </c>
      <c r="J7606" s="391">
        <v>6.3</v>
      </c>
      <c r="K7606" s="63" t="s">
        <v>357</v>
      </c>
      <c r="L7606" s="63" t="s">
        <v>121</v>
      </c>
      <c r="M7606" s="63" t="s">
        <v>107</v>
      </c>
      <c r="N7606" s="63" t="s">
        <v>310</v>
      </c>
      <c r="O7606" s="63" t="s">
        <v>123</v>
      </c>
      <c r="P7606" s="63" t="s">
        <v>60</v>
      </c>
      <c r="Q7606" s="63" t="s">
        <v>238</v>
      </c>
    </row>
    <row r="7607" spans="1:17">
      <c r="A7607" s="63" t="s">
        <v>357</v>
      </c>
      <c r="B7607" s="63" t="s">
        <v>7</v>
      </c>
      <c r="C7607" s="63" t="s">
        <v>7</v>
      </c>
      <c r="D7607" s="390">
        <v>45566</v>
      </c>
      <c r="E7607" s="63">
        <v>10</v>
      </c>
      <c r="F7607" s="63">
        <v>2024</v>
      </c>
      <c r="G7607" s="391">
        <v>151.57</v>
      </c>
      <c r="H7607" s="391">
        <v>9.9999999999999992E-2</v>
      </c>
      <c r="J7607" s="391">
        <v>5.82</v>
      </c>
      <c r="K7607" s="63" t="s">
        <v>357</v>
      </c>
      <c r="L7607" s="63" t="s">
        <v>121</v>
      </c>
      <c r="M7607" s="63" t="s">
        <v>107</v>
      </c>
      <c r="N7607" s="63" t="s">
        <v>310</v>
      </c>
      <c r="O7607" s="63" t="s">
        <v>123</v>
      </c>
      <c r="P7607" s="63" t="s">
        <v>60</v>
      </c>
      <c r="Q7607" s="63" t="s">
        <v>238</v>
      </c>
    </row>
    <row r="7608" spans="1:17">
      <c r="A7608" s="63" t="s">
        <v>357</v>
      </c>
      <c r="B7608" s="63" t="s">
        <v>7</v>
      </c>
      <c r="C7608" s="63" t="s">
        <v>7</v>
      </c>
      <c r="D7608" s="390">
        <v>45597</v>
      </c>
      <c r="E7608" s="63">
        <v>11</v>
      </c>
      <c r="F7608" s="63">
        <v>2024</v>
      </c>
      <c r="G7608" s="391">
        <v>151.57</v>
      </c>
      <c r="H7608" s="391">
        <v>9.9999999999999992E-2</v>
      </c>
      <c r="J7608" s="391">
        <v>0</v>
      </c>
      <c r="K7608" s="63" t="s">
        <v>357</v>
      </c>
      <c r="L7608" s="63" t="s">
        <v>121</v>
      </c>
      <c r="M7608" s="63" t="s">
        <v>107</v>
      </c>
      <c r="N7608" s="63" t="s">
        <v>310</v>
      </c>
      <c r="O7608" s="63" t="s">
        <v>123</v>
      </c>
      <c r="P7608" s="63" t="s">
        <v>60</v>
      </c>
      <c r="Q7608" s="63" t="s">
        <v>238</v>
      </c>
    </row>
    <row r="7609" spans="1:17">
      <c r="A7609" s="63" t="s">
        <v>357</v>
      </c>
      <c r="B7609" s="63" t="s">
        <v>7</v>
      </c>
      <c r="C7609" s="63" t="s">
        <v>7</v>
      </c>
      <c r="D7609" s="390">
        <v>45627</v>
      </c>
      <c r="E7609" s="63">
        <v>12</v>
      </c>
      <c r="F7609" s="63">
        <v>2024</v>
      </c>
      <c r="G7609" s="391">
        <v>151.57</v>
      </c>
      <c r="H7609" s="391">
        <v>9.9999999999999992E-2</v>
      </c>
      <c r="J7609" s="391">
        <v>0</v>
      </c>
      <c r="K7609" s="63" t="s">
        <v>357</v>
      </c>
      <c r="L7609" s="63" t="s">
        <v>121</v>
      </c>
      <c r="M7609" s="63" t="s">
        <v>107</v>
      </c>
      <c r="N7609" s="63" t="s">
        <v>310</v>
      </c>
      <c r="O7609" s="63" t="s">
        <v>123</v>
      </c>
      <c r="P7609" s="63" t="s">
        <v>60</v>
      </c>
      <c r="Q7609" s="63" t="s">
        <v>238</v>
      </c>
    </row>
    <row r="7610" spans="1:17">
      <c r="A7610" s="63" t="s">
        <v>357</v>
      </c>
      <c r="B7610" s="63" t="s">
        <v>8</v>
      </c>
      <c r="C7610" s="63" t="s">
        <v>8</v>
      </c>
      <c r="D7610" s="390">
        <v>45292</v>
      </c>
      <c r="E7610" s="63">
        <v>1</v>
      </c>
      <c r="F7610" s="63">
        <v>2024</v>
      </c>
      <c r="G7610" s="391">
        <v>0</v>
      </c>
      <c r="H7610" s="391">
        <v>3.4872367136281217E-2</v>
      </c>
      <c r="I7610" s="391">
        <v>0</v>
      </c>
      <c r="J7610" s="391">
        <v>0</v>
      </c>
      <c r="K7610" s="63" t="s">
        <v>357</v>
      </c>
      <c r="L7610" s="63" t="s">
        <v>121</v>
      </c>
      <c r="M7610" s="63" t="s">
        <v>107</v>
      </c>
      <c r="N7610" s="63" t="s">
        <v>310</v>
      </c>
      <c r="O7610" s="63" t="s">
        <v>123</v>
      </c>
      <c r="P7610" s="63" t="s">
        <v>60</v>
      </c>
      <c r="Q7610" s="63" t="s">
        <v>238</v>
      </c>
    </row>
    <row r="7611" spans="1:17">
      <c r="A7611" s="63" t="s">
        <v>357</v>
      </c>
      <c r="B7611" s="63" t="s">
        <v>8</v>
      </c>
      <c r="C7611" s="63" t="s">
        <v>8</v>
      </c>
      <c r="D7611" s="390">
        <v>45323</v>
      </c>
      <c r="E7611" s="63">
        <v>2</v>
      </c>
      <c r="F7611" s="63">
        <v>2024</v>
      </c>
      <c r="G7611" s="391">
        <v>0</v>
      </c>
      <c r="H7611" s="391">
        <v>8.2577765378713919E-2</v>
      </c>
      <c r="I7611" s="391">
        <v>0</v>
      </c>
      <c r="J7611" s="391">
        <v>0</v>
      </c>
      <c r="K7611" s="63" t="s">
        <v>357</v>
      </c>
      <c r="L7611" s="63" t="s">
        <v>121</v>
      </c>
      <c r="M7611" s="63" t="s">
        <v>107</v>
      </c>
      <c r="N7611" s="63" t="s">
        <v>310</v>
      </c>
      <c r="O7611" s="63" t="s">
        <v>123</v>
      </c>
      <c r="P7611" s="63" t="s">
        <v>60</v>
      </c>
      <c r="Q7611" s="63" t="s">
        <v>238</v>
      </c>
    </row>
    <row r="7612" spans="1:17">
      <c r="A7612" s="63" t="s">
        <v>357</v>
      </c>
      <c r="B7612" s="63" t="s">
        <v>8</v>
      </c>
      <c r="C7612" s="63" t="s">
        <v>8</v>
      </c>
      <c r="D7612" s="390">
        <v>45352</v>
      </c>
      <c r="E7612" s="63">
        <v>3</v>
      </c>
      <c r="F7612" s="63">
        <v>2024</v>
      </c>
      <c r="G7612" s="391">
        <v>0</v>
      </c>
      <c r="H7612" s="391">
        <v>8.2577765378713919E-2</v>
      </c>
      <c r="I7612" s="391">
        <v>0</v>
      </c>
      <c r="J7612" s="391">
        <v>0</v>
      </c>
      <c r="K7612" s="63" t="s">
        <v>357</v>
      </c>
      <c r="L7612" s="63" t="s">
        <v>121</v>
      </c>
      <c r="M7612" s="63" t="s">
        <v>107</v>
      </c>
      <c r="N7612" s="63" t="s">
        <v>310</v>
      </c>
      <c r="O7612" s="63" t="s">
        <v>123</v>
      </c>
      <c r="P7612" s="63" t="s">
        <v>60</v>
      </c>
      <c r="Q7612" s="63" t="s">
        <v>238</v>
      </c>
    </row>
    <row r="7613" spans="1:17">
      <c r="A7613" s="63" t="s">
        <v>357</v>
      </c>
      <c r="B7613" s="63" t="s">
        <v>8</v>
      </c>
      <c r="C7613" s="63" t="s">
        <v>8</v>
      </c>
      <c r="D7613" s="390">
        <v>45383</v>
      </c>
      <c r="E7613" s="63">
        <v>4</v>
      </c>
      <c r="F7613" s="63">
        <v>2024</v>
      </c>
      <c r="G7613" s="391">
        <v>0</v>
      </c>
      <c r="H7613" s="391">
        <v>8.3333333333333329E-2</v>
      </c>
      <c r="I7613" s="391">
        <v>0</v>
      </c>
      <c r="J7613" s="391">
        <v>0</v>
      </c>
      <c r="K7613" s="63" t="s">
        <v>357</v>
      </c>
      <c r="L7613" s="63" t="s">
        <v>121</v>
      </c>
      <c r="M7613" s="63" t="s">
        <v>107</v>
      </c>
      <c r="N7613" s="63" t="s">
        <v>310</v>
      </c>
      <c r="O7613" s="63" t="s">
        <v>123</v>
      </c>
      <c r="P7613" s="63" t="s">
        <v>60</v>
      </c>
      <c r="Q7613" s="63" t="s">
        <v>238</v>
      </c>
    </row>
    <row r="7614" spans="1:17">
      <c r="A7614" s="63" t="s">
        <v>357</v>
      </c>
      <c r="B7614" s="63" t="s">
        <v>8</v>
      </c>
      <c r="C7614" s="63" t="s">
        <v>8</v>
      </c>
      <c r="D7614" s="390">
        <v>45413</v>
      </c>
      <c r="E7614" s="63">
        <v>5</v>
      </c>
      <c r="F7614" s="63">
        <v>2024</v>
      </c>
      <c r="G7614" s="391">
        <v>0</v>
      </c>
      <c r="H7614" s="391">
        <v>8.3333333333333329E-2</v>
      </c>
      <c r="I7614" s="391">
        <v>0</v>
      </c>
      <c r="J7614" s="391">
        <v>0</v>
      </c>
      <c r="K7614" s="63" t="s">
        <v>357</v>
      </c>
      <c r="L7614" s="63" t="s">
        <v>121</v>
      </c>
      <c r="M7614" s="63" t="s">
        <v>107</v>
      </c>
      <c r="N7614" s="63" t="s">
        <v>310</v>
      </c>
      <c r="O7614" s="63" t="s">
        <v>123</v>
      </c>
      <c r="P7614" s="63" t="s">
        <v>60</v>
      </c>
      <c r="Q7614" s="63" t="s">
        <v>238</v>
      </c>
    </row>
    <row r="7615" spans="1:17">
      <c r="A7615" s="63" t="s">
        <v>357</v>
      </c>
      <c r="B7615" s="63" t="s">
        <v>8</v>
      </c>
      <c r="C7615" s="63" t="s">
        <v>8</v>
      </c>
      <c r="D7615" s="390">
        <v>45444</v>
      </c>
      <c r="E7615" s="63">
        <v>6</v>
      </c>
      <c r="F7615" s="63">
        <v>2024</v>
      </c>
      <c r="G7615" s="391">
        <v>0</v>
      </c>
      <c r="H7615" s="391">
        <v>8.3333333333333329E-2</v>
      </c>
      <c r="I7615" s="391">
        <v>0</v>
      </c>
      <c r="J7615" s="391">
        <v>0</v>
      </c>
      <c r="K7615" s="63" t="s">
        <v>357</v>
      </c>
      <c r="L7615" s="63" t="s">
        <v>121</v>
      </c>
      <c r="M7615" s="63" t="s">
        <v>107</v>
      </c>
      <c r="N7615" s="63" t="s">
        <v>310</v>
      </c>
      <c r="O7615" s="63" t="s">
        <v>123</v>
      </c>
      <c r="P7615" s="63" t="s">
        <v>60</v>
      </c>
      <c r="Q7615" s="63" t="s">
        <v>238</v>
      </c>
    </row>
    <row r="7616" spans="1:17">
      <c r="A7616" s="63" t="s">
        <v>357</v>
      </c>
      <c r="B7616" s="63" t="s">
        <v>8</v>
      </c>
      <c r="C7616" s="63" t="s">
        <v>8</v>
      </c>
      <c r="D7616" s="390">
        <v>45474</v>
      </c>
      <c r="E7616" s="63">
        <v>7</v>
      </c>
      <c r="F7616" s="63">
        <v>2024</v>
      </c>
      <c r="G7616" s="391">
        <v>0</v>
      </c>
      <c r="H7616" s="391">
        <v>8.3333333333333329E-2</v>
      </c>
      <c r="I7616" s="391">
        <v>0</v>
      </c>
      <c r="J7616" s="391">
        <v>0</v>
      </c>
      <c r="K7616" s="63" t="s">
        <v>357</v>
      </c>
      <c r="L7616" s="63" t="s">
        <v>121</v>
      </c>
      <c r="M7616" s="63" t="s">
        <v>107</v>
      </c>
      <c r="N7616" s="63" t="s">
        <v>310</v>
      </c>
      <c r="O7616" s="63" t="s">
        <v>123</v>
      </c>
      <c r="P7616" s="63" t="s">
        <v>60</v>
      </c>
      <c r="Q7616" s="63" t="s">
        <v>238</v>
      </c>
    </row>
    <row r="7617" spans="1:17">
      <c r="A7617" s="63" t="s">
        <v>357</v>
      </c>
      <c r="B7617" s="63" t="s">
        <v>8</v>
      </c>
      <c r="C7617" s="63" t="s">
        <v>8</v>
      </c>
      <c r="D7617" s="390">
        <v>45505</v>
      </c>
      <c r="E7617" s="63">
        <v>8</v>
      </c>
      <c r="F7617" s="63">
        <v>2024</v>
      </c>
      <c r="G7617" s="391">
        <v>0</v>
      </c>
      <c r="H7617" s="391">
        <v>8.3333333333333329E-2</v>
      </c>
      <c r="I7617" s="391">
        <v>0</v>
      </c>
      <c r="J7617" s="391">
        <v>0</v>
      </c>
      <c r="K7617" s="63" t="s">
        <v>357</v>
      </c>
      <c r="L7617" s="63" t="s">
        <v>121</v>
      </c>
      <c r="M7617" s="63" t="s">
        <v>107</v>
      </c>
      <c r="N7617" s="63" t="s">
        <v>310</v>
      </c>
      <c r="O7617" s="63" t="s">
        <v>123</v>
      </c>
      <c r="P7617" s="63" t="s">
        <v>60</v>
      </c>
      <c r="Q7617" s="63" t="s">
        <v>238</v>
      </c>
    </row>
    <row r="7618" spans="1:17">
      <c r="A7618" s="63" t="s">
        <v>357</v>
      </c>
      <c r="B7618" s="63" t="s">
        <v>8</v>
      </c>
      <c r="C7618" s="63" t="s">
        <v>8</v>
      </c>
      <c r="D7618" s="390">
        <v>45536</v>
      </c>
      <c r="E7618" s="63">
        <v>9</v>
      </c>
      <c r="F7618" s="63">
        <v>2024</v>
      </c>
      <c r="G7618" s="391">
        <v>0</v>
      </c>
      <c r="H7618" s="391">
        <v>8.3333333333333329E-2</v>
      </c>
      <c r="J7618" s="391">
        <v>0</v>
      </c>
      <c r="K7618" s="63" t="s">
        <v>357</v>
      </c>
      <c r="L7618" s="63" t="s">
        <v>121</v>
      </c>
      <c r="M7618" s="63" t="s">
        <v>107</v>
      </c>
      <c r="N7618" s="63" t="s">
        <v>310</v>
      </c>
      <c r="O7618" s="63" t="s">
        <v>123</v>
      </c>
      <c r="P7618" s="63" t="s">
        <v>60</v>
      </c>
      <c r="Q7618" s="63" t="s">
        <v>238</v>
      </c>
    </row>
    <row r="7619" spans="1:17">
      <c r="A7619" s="63" t="s">
        <v>357</v>
      </c>
      <c r="B7619" s="63" t="s">
        <v>8</v>
      </c>
      <c r="C7619" s="63" t="s">
        <v>8</v>
      </c>
      <c r="D7619" s="390">
        <v>45566</v>
      </c>
      <c r="E7619" s="63">
        <v>10</v>
      </c>
      <c r="F7619" s="63">
        <v>2024</v>
      </c>
      <c r="G7619" s="391">
        <v>0</v>
      </c>
      <c r="H7619" s="391">
        <v>9.9999999999999992E-2</v>
      </c>
      <c r="J7619" s="391">
        <v>0</v>
      </c>
      <c r="K7619" s="63" t="s">
        <v>357</v>
      </c>
      <c r="L7619" s="63" t="s">
        <v>121</v>
      </c>
      <c r="M7619" s="63" t="s">
        <v>107</v>
      </c>
      <c r="N7619" s="63" t="s">
        <v>310</v>
      </c>
      <c r="O7619" s="63" t="s">
        <v>123</v>
      </c>
      <c r="P7619" s="63" t="s">
        <v>60</v>
      </c>
      <c r="Q7619" s="63" t="s">
        <v>238</v>
      </c>
    </row>
    <row r="7620" spans="1:17">
      <c r="A7620" s="63" t="s">
        <v>357</v>
      </c>
      <c r="B7620" s="63" t="s">
        <v>8</v>
      </c>
      <c r="C7620" s="63" t="s">
        <v>8</v>
      </c>
      <c r="D7620" s="390">
        <v>45597</v>
      </c>
      <c r="E7620" s="63">
        <v>11</v>
      </c>
      <c r="F7620" s="63">
        <v>2024</v>
      </c>
      <c r="G7620" s="391">
        <v>0</v>
      </c>
      <c r="H7620" s="391">
        <v>9.9999999999999992E-2</v>
      </c>
      <c r="J7620" s="391">
        <v>0</v>
      </c>
      <c r="K7620" s="63" t="s">
        <v>357</v>
      </c>
      <c r="L7620" s="63" t="s">
        <v>121</v>
      </c>
      <c r="M7620" s="63" t="s">
        <v>107</v>
      </c>
      <c r="N7620" s="63" t="s">
        <v>310</v>
      </c>
      <c r="O7620" s="63" t="s">
        <v>123</v>
      </c>
      <c r="P7620" s="63" t="s">
        <v>60</v>
      </c>
      <c r="Q7620" s="63" t="s">
        <v>238</v>
      </c>
    </row>
    <row r="7621" spans="1:17">
      <c r="A7621" s="63" t="s">
        <v>357</v>
      </c>
      <c r="B7621" s="63" t="s">
        <v>8</v>
      </c>
      <c r="C7621" s="63" t="s">
        <v>8</v>
      </c>
      <c r="D7621" s="390">
        <v>45627</v>
      </c>
      <c r="E7621" s="63">
        <v>12</v>
      </c>
      <c r="F7621" s="63">
        <v>2024</v>
      </c>
      <c r="G7621" s="391">
        <v>0</v>
      </c>
      <c r="H7621" s="391">
        <v>9.9999999999999992E-2</v>
      </c>
      <c r="J7621" s="391">
        <v>0</v>
      </c>
      <c r="K7621" s="63" t="s">
        <v>357</v>
      </c>
      <c r="L7621" s="63" t="s">
        <v>121</v>
      </c>
      <c r="M7621" s="63" t="s">
        <v>107</v>
      </c>
      <c r="N7621" s="63" t="s">
        <v>310</v>
      </c>
      <c r="O7621" s="63" t="s">
        <v>123</v>
      </c>
      <c r="P7621" s="63" t="s">
        <v>60</v>
      </c>
      <c r="Q7621" s="63" t="s">
        <v>238</v>
      </c>
    </row>
    <row r="7622" spans="1:17">
      <c r="A7622" s="63" t="s">
        <v>357</v>
      </c>
      <c r="B7622" s="63" t="s">
        <v>9</v>
      </c>
      <c r="C7622" s="63" t="s">
        <v>9</v>
      </c>
      <c r="D7622" s="390">
        <v>45292</v>
      </c>
      <c r="E7622" s="63">
        <v>1</v>
      </c>
      <c r="F7622" s="63">
        <v>2024</v>
      </c>
      <c r="G7622" s="391">
        <v>0</v>
      </c>
      <c r="H7622" s="391">
        <v>3.4872367136281217E-2</v>
      </c>
      <c r="I7622" s="391">
        <v>0</v>
      </c>
      <c r="J7622" s="391">
        <v>0</v>
      </c>
      <c r="K7622" s="63" t="s">
        <v>357</v>
      </c>
      <c r="L7622" s="63" t="s">
        <v>121</v>
      </c>
      <c r="M7622" s="63" t="s">
        <v>107</v>
      </c>
      <c r="N7622" s="63" t="s">
        <v>310</v>
      </c>
      <c r="O7622" s="63" t="s">
        <v>123</v>
      </c>
      <c r="P7622" s="63" t="s">
        <v>60</v>
      </c>
      <c r="Q7622" s="63" t="s">
        <v>238</v>
      </c>
    </row>
    <row r="7623" spans="1:17">
      <c r="A7623" s="63" t="s">
        <v>357</v>
      </c>
      <c r="B7623" s="63" t="s">
        <v>9</v>
      </c>
      <c r="C7623" s="63" t="s">
        <v>9</v>
      </c>
      <c r="D7623" s="390">
        <v>45323</v>
      </c>
      <c r="E7623" s="63">
        <v>2</v>
      </c>
      <c r="F7623" s="63">
        <v>2024</v>
      </c>
      <c r="G7623" s="391">
        <v>0</v>
      </c>
      <c r="H7623" s="391">
        <v>8.2577765378713919E-2</v>
      </c>
      <c r="I7623" s="391">
        <v>0</v>
      </c>
      <c r="J7623" s="391">
        <v>0</v>
      </c>
      <c r="K7623" s="63" t="s">
        <v>357</v>
      </c>
      <c r="L7623" s="63" t="s">
        <v>121</v>
      </c>
      <c r="M7623" s="63" t="s">
        <v>107</v>
      </c>
      <c r="N7623" s="63" t="s">
        <v>310</v>
      </c>
      <c r="O7623" s="63" t="s">
        <v>123</v>
      </c>
      <c r="P7623" s="63" t="s">
        <v>60</v>
      </c>
      <c r="Q7623" s="63" t="s">
        <v>238</v>
      </c>
    </row>
    <row r="7624" spans="1:17">
      <c r="A7624" s="63" t="s">
        <v>357</v>
      </c>
      <c r="B7624" s="63" t="s">
        <v>9</v>
      </c>
      <c r="C7624" s="63" t="s">
        <v>9</v>
      </c>
      <c r="D7624" s="390">
        <v>45352</v>
      </c>
      <c r="E7624" s="63">
        <v>3</v>
      </c>
      <c r="F7624" s="63">
        <v>2024</v>
      </c>
      <c r="G7624" s="391">
        <v>0</v>
      </c>
      <c r="H7624" s="391">
        <v>8.2577765378713919E-2</v>
      </c>
      <c r="I7624" s="391">
        <v>0</v>
      </c>
      <c r="J7624" s="391">
        <v>0</v>
      </c>
      <c r="K7624" s="63" t="s">
        <v>357</v>
      </c>
      <c r="L7624" s="63" t="s">
        <v>121</v>
      </c>
      <c r="M7624" s="63" t="s">
        <v>107</v>
      </c>
      <c r="N7624" s="63" t="s">
        <v>310</v>
      </c>
      <c r="O7624" s="63" t="s">
        <v>123</v>
      </c>
      <c r="P7624" s="63" t="s">
        <v>60</v>
      </c>
      <c r="Q7624" s="63" t="s">
        <v>238</v>
      </c>
    </row>
    <row r="7625" spans="1:17">
      <c r="A7625" s="63" t="s">
        <v>357</v>
      </c>
      <c r="B7625" s="63" t="s">
        <v>9</v>
      </c>
      <c r="C7625" s="63" t="s">
        <v>9</v>
      </c>
      <c r="D7625" s="390">
        <v>45383</v>
      </c>
      <c r="E7625" s="63">
        <v>4</v>
      </c>
      <c r="F7625" s="63">
        <v>2024</v>
      </c>
      <c r="G7625" s="391">
        <v>0</v>
      </c>
      <c r="H7625" s="391">
        <v>8.3333333333333329E-2</v>
      </c>
      <c r="I7625" s="391">
        <v>0</v>
      </c>
      <c r="J7625" s="391">
        <v>0</v>
      </c>
      <c r="K7625" s="63" t="s">
        <v>357</v>
      </c>
      <c r="L7625" s="63" t="s">
        <v>121</v>
      </c>
      <c r="M7625" s="63" t="s">
        <v>107</v>
      </c>
      <c r="N7625" s="63" t="s">
        <v>310</v>
      </c>
      <c r="O7625" s="63" t="s">
        <v>123</v>
      </c>
      <c r="P7625" s="63" t="s">
        <v>60</v>
      </c>
      <c r="Q7625" s="63" t="s">
        <v>238</v>
      </c>
    </row>
    <row r="7626" spans="1:17">
      <c r="A7626" s="63" t="s">
        <v>357</v>
      </c>
      <c r="B7626" s="63" t="s">
        <v>9</v>
      </c>
      <c r="C7626" s="63" t="s">
        <v>9</v>
      </c>
      <c r="D7626" s="390">
        <v>45413</v>
      </c>
      <c r="E7626" s="63">
        <v>5</v>
      </c>
      <c r="F7626" s="63">
        <v>2024</v>
      </c>
      <c r="G7626" s="391">
        <v>0</v>
      </c>
      <c r="H7626" s="391">
        <v>8.3333333333333329E-2</v>
      </c>
      <c r="I7626" s="391">
        <v>0</v>
      </c>
      <c r="J7626" s="391">
        <v>0</v>
      </c>
      <c r="K7626" s="63" t="s">
        <v>357</v>
      </c>
      <c r="L7626" s="63" t="s">
        <v>121</v>
      </c>
      <c r="M7626" s="63" t="s">
        <v>107</v>
      </c>
      <c r="N7626" s="63" t="s">
        <v>310</v>
      </c>
      <c r="O7626" s="63" t="s">
        <v>123</v>
      </c>
      <c r="P7626" s="63" t="s">
        <v>60</v>
      </c>
      <c r="Q7626" s="63" t="s">
        <v>238</v>
      </c>
    </row>
    <row r="7627" spans="1:17">
      <c r="A7627" s="63" t="s">
        <v>357</v>
      </c>
      <c r="B7627" s="63" t="s">
        <v>9</v>
      </c>
      <c r="C7627" s="63" t="s">
        <v>9</v>
      </c>
      <c r="D7627" s="390">
        <v>45444</v>
      </c>
      <c r="E7627" s="63">
        <v>6</v>
      </c>
      <c r="F7627" s="63">
        <v>2024</v>
      </c>
      <c r="G7627" s="391">
        <v>0</v>
      </c>
      <c r="H7627" s="391">
        <v>8.3333333333333329E-2</v>
      </c>
      <c r="I7627" s="391">
        <v>0</v>
      </c>
      <c r="J7627" s="391">
        <v>0</v>
      </c>
      <c r="K7627" s="63" t="s">
        <v>357</v>
      </c>
      <c r="L7627" s="63" t="s">
        <v>121</v>
      </c>
      <c r="M7627" s="63" t="s">
        <v>107</v>
      </c>
      <c r="N7627" s="63" t="s">
        <v>310</v>
      </c>
      <c r="O7627" s="63" t="s">
        <v>123</v>
      </c>
      <c r="P7627" s="63" t="s">
        <v>60</v>
      </c>
      <c r="Q7627" s="63" t="s">
        <v>238</v>
      </c>
    </row>
    <row r="7628" spans="1:17">
      <c r="A7628" s="63" t="s">
        <v>357</v>
      </c>
      <c r="B7628" s="63" t="s">
        <v>9</v>
      </c>
      <c r="C7628" s="63" t="s">
        <v>9</v>
      </c>
      <c r="D7628" s="390">
        <v>45474</v>
      </c>
      <c r="E7628" s="63">
        <v>7</v>
      </c>
      <c r="F7628" s="63">
        <v>2024</v>
      </c>
      <c r="G7628" s="391">
        <v>0</v>
      </c>
      <c r="H7628" s="391">
        <v>8.3333333333333329E-2</v>
      </c>
      <c r="I7628" s="391">
        <v>0</v>
      </c>
      <c r="J7628" s="391">
        <v>0</v>
      </c>
      <c r="K7628" s="63" t="s">
        <v>357</v>
      </c>
      <c r="L7628" s="63" t="s">
        <v>121</v>
      </c>
      <c r="M7628" s="63" t="s">
        <v>107</v>
      </c>
      <c r="N7628" s="63" t="s">
        <v>310</v>
      </c>
      <c r="O7628" s="63" t="s">
        <v>123</v>
      </c>
      <c r="P7628" s="63" t="s">
        <v>60</v>
      </c>
      <c r="Q7628" s="63" t="s">
        <v>238</v>
      </c>
    </row>
    <row r="7629" spans="1:17">
      <c r="A7629" s="63" t="s">
        <v>357</v>
      </c>
      <c r="B7629" s="63" t="s">
        <v>9</v>
      </c>
      <c r="C7629" s="63" t="s">
        <v>9</v>
      </c>
      <c r="D7629" s="390">
        <v>45505</v>
      </c>
      <c r="E7629" s="63">
        <v>8</v>
      </c>
      <c r="F7629" s="63">
        <v>2024</v>
      </c>
      <c r="G7629" s="391">
        <v>0</v>
      </c>
      <c r="H7629" s="391">
        <v>8.3333333333333329E-2</v>
      </c>
      <c r="I7629" s="391">
        <v>0</v>
      </c>
      <c r="J7629" s="391">
        <v>0</v>
      </c>
      <c r="K7629" s="63" t="s">
        <v>357</v>
      </c>
      <c r="L7629" s="63" t="s">
        <v>121</v>
      </c>
      <c r="M7629" s="63" t="s">
        <v>107</v>
      </c>
      <c r="N7629" s="63" t="s">
        <v>310</v>
      </c>
      <c r="O7629" s="63" t="s">
        <v>123</v>
      </c>
      <c r="P7629" s="63" t="s">
        <v>60</v>
      </c>
      <c r="Q7629" s="63" t="s">
        <v>238</v>
      </c>
    </row>
    <row r="7630" spans="1:17">
      <c r="A7630" s="63" t="s">
        <v>357</v>
      </c>
      <c r="B7630" s="63" t="s">
        <v>9</v>
      </c>
      <c r="C7630" s="63" t="s">
        <v>9</v>
      </c>
      <c r="D7630" s="390">
        <v>45536</v>
      </c>
      <c r="E7630" s="63">
        <v>9</v>
      </c>
      <c r="F7630" s="63">
        <v>2024</v>
      </c>
      <c r="G7630" s="391">
        <v>0</v>
      </c>
      <c r="H7630" s="391">
        <v>8.3333333333333329E-2</v>
      </c>
      <c r="J7630" s="391">
        <v>0</v>
      </c>
      <c r="K7630" s="63" t="s">
        <v>357</v>
      </c>
      <c r="L7630" s="63" t="s">
        <v>121</v>
      </c>
      <c r="M7630" s="63" t="s">
        <v>107</v>
      </c>
      <c r="N7630" s="63" t="s">
        <v>310</v>
      </c>
      <c r="O7630" s="63" t="s">
        <v>123</v>
      </c>
      <c r="P7630" s="63" t="s">
        <v>60</v>
      </c>
      <c r="Q7630" s="63" t="s">
        <v>238</v>
      </c>
    </row>
    <row r="7631" spans="1:17">
      <c r="A7631" s="63" t="s">
        <v>357</v>
      </c>
      <c r="B7631" s="63" t="s">
        <v>9</v>
      </c>
      <c r="C7631" s="63" t="s">
        <v>9</v>
      </c>
      <c r="D7631" s="390">
        <v>45566</v>
      </c>
      <c r="E7631" s="63">
        <v>10</v>
      </c>
      <c r="F7631" s="63">
        <v>2024</v>
      </c>
      <c r="G7631" s="391">
        <v>0</v>
      </c>
      <c r="H7631" s="391">
        <v>9.9999999999999992E-2</v>
      </c>
      <c r="J7631" s="391">
        <v>0</v>
      </c>
      <c r="K7631" s="63" t="s">
        <v>357</v>
      </c>
      <c r="L7631" s="63" t="s">
        <v>121</v>
      </c>
      <c r="M7631" s="63" t="s">
        <v>107</v>
      </c>
      <c r="N7631" s="63" t="s">
        <v>310</v>
      </c>
      <c r="O7631" s="63" t="s">
        <v>123</v>
      </c>
      <c r="P7631" s="63" t="s">
        <v>60</v>
      </c>
      <c r="Q7631" s="63" t="s">
        <v>238</v>
      </c>
    </row>
    <row r="7632" spans="1:17">
      <c r="A7632" s="63" t="s">
        <v>357</v>
      </c>
      <c r="B7632" s="63" t="s">
        <v>9</v>
      </c>
      <c r="C7632" s="63" t="s">
        <v>9</v>
      </c>
      <c r="D7632" s="390">
        <v>45597</v>
      </c>
      <c r="E7632" s="63">
        <v>11</v>
      </c>
      <c r="F7632" s="63">
        <v>2024</v>
      </c>
      <c r="G7632" s="391">
        <v>0</v>
      </c>
      <c r="H7632" s="391">
        <v>9.9999999999999992E-2</v>
      </c>
      <c r="J7632" s="391">
        <v>0</v>
      </c>
      <c r="K7632" s="63" t="s">
        <v>357</v>
      </c>
      <c r="L7632" s="63" t="s">
        <v>121</v>
      </c>
      <c r="M7632" s="63" t="s">
        <v>107</v>
      </c>
      <c r="N7632" s="63" t="s">
        <v>310</v>
      </c>
      <c r="O7632" s="63" t="s">
        <v>123</v>
      </c>
      <c r="P7632" s="63" t="s">
        <v>60</v>
      </c>
      <c r="Q7632" s="63" t="s">
        <v>238</v>
      </c>
    </row>
    <row r="7633" spans="1:17">
      <c r="A7633" s="63" t="s">
        <v>357</v>
      </c>
      <c r="B7633" s="63" t="s">
        <v>9</v>
      </c>
      <c r="C7633" s="63" t="s">
        <v>9</v>
      </c>
      <c r="D7633" s="390">
        <v>45627</v>
      </c>
      <c r="E7633" s="63">
        <v>12</v>
      </c>
      <c r="F7633" s="63">
        <v>2024</v>
      </c>
      <c r="G7633" s="391">
        <v>0</v>
      </c>
      <c r="H7633" s="391">
        <v>9.9999999999999992E-2</v>
      </c>
      <c r="J7633" s="391">
        <v>0</v>
      </c>
      <c r="K7633" s="63" t="s">
        <v>357</v>
      </c>
      <c r="L7633" s="63" t="s">
        <v>121</v>
      </c>
      <c r="M7633" s="63" t="s">
        <v>107</v>
      </c>
      <c r="N7633" s="63" t="s">
        <v>310</v>
      </c>
      <c r="O7633" s="63" t="s">
        <v>123</v>
      </c>
      <c r="P7633" s="63" t="s">
        <v>60</v>
      </c>
      <c r="Q7633" s="63" t="s">
        <v>238</v>
      </c>
    </row>
    <row r="7634" spans="1:17">
      <c r="A7634" s="63" t="s">
        <v>357</v>
      </c>
      <c r="B7634" s="63" t="s">
        <v>10</v>
      </c>
      <c r="C7634" s="63" t="s">
        <v>10</v>
      </c>
      <c r="D7634" s="390">
        <v>45292</v>
      </c>
      <c r="E7634" s="63">
        <v>1</v>
      </c>
      <c r="F7634" s="63">
        <v>2024</v>
      </c>
      <c r="G7634" s="391">
        <v>45.57</v>
      </c>
      <c r="H7634" s="391">
        <v>3.4872367136281217E-2</v>
      </c>
      <c r="I7634" s="391">
        <v>1.589133770400335</v>
      </c>
      <c r="J7634" s="391">
        <v>0</v>
      </c>
      <c r="K7634" s="63" t="s">
        <v>357</v>
      </c>
      <c r="L7634" s="63" t="s">
        <v>121</v>
      </c>
      <c r="M7634" s="63" t="s">
        <v>107</v>
      </c>
      <c r="N7634" s="63" t="s">
        <v>310</v>
      </c>
      <c r="O7634" s="63" t="s">
        <v>123</v>
      </c>
      <c r="P7634" s="63" t="s">
        <v>60</v>
      </c>
      <c r="Q7634" s="63" t="s">
        <v>238</v>
      </c>
    </row>
    <row r="7635" spans="1:17">
      <c r="A7635" s="63" t="s">
        <v>357</v>
      </c>
      <c r="B7635" s="63" t="s">
        <v>10</v>
      </c>
      <c r="C7635" s="63" t="s">
        <v>10</v>
      </c>
      <c r="D7635" s="390">
        <v>45323</v>
      </c>
      <c r="E7635" s="63">
        <v>2</v>
      </c>
      <c r="F7635" s="63">
        <v>2024</v>
      </c>
      <c r="G7635" s="391">
        <v>45.57</v>
      </c>
      <c r="H7635" s="391">
        <v>8.2577765378713919E-2</v>
      </c>
      <c r="I7635" s="391">
        <v>3.7630687683079933</v>
      </c>
      <c r="J7635" s="391">
        <v>0</v>
      </c>
      <c r="K7635" s="63" t="s">
        <v>357</v>
      </c>
      <c r="L7635" s="63" t="s">
        <v>121</v>
      </c>
      <c r="M7635" s="63" t="s">
        <v>107</v>
      </c>
      <c r="N7635" s="63" t="s">
        <v>310</v>
      </c>
      <c r="O7635" s="63" t="s">
        <v>123</v>
      </c>
      <c r="P7635" s="63" t="s">
        <v>60</v>
      </c>
      <c r="Q7635" s="63" t="s">
        <v>238</v>
      </c>
    </row>
    <row r="7636" spans="1:17">
      <c r="A7636" s="63" t="s">
        <v>357</v>
      </c>
      <c r="B7636" s="63" t="s">
        <v>10</v>
      </c>
      <c r="C7636" s="63" t="s">
        <v>10</v>
      </c>
      <c r="D7636" s="390">
        <v>45352</v>
      </c>
      <c r="E7636" s="63">
        <v>3</v>
      </c>
      <c r="F7636" s="63">
        <v>2024</v>
      </c>
      <c r="G7636" s="391">
        <v>45.57</v>
      </c>
      <c r="H7636" s="391">
        <v>8.2577765378713919E-2</v>
      </c>
      <c r="I7636" s="391">
        <v>3.7630687683079933</v>
      </c>
      <c r="J7636" s="391">
        <v>0</v>
      </c>
      <c r="K7636" s="63" t="s">
        <v>357</v>
      </c>
      <c r="L7636" s="63" t="s">
        <v>121</v>
      </c>
      <c r="M7636" s="63" t="s">
        <v>107</v>
      </c>
      <c r="N7636" s="63" t="s">
        <v>310</v>
      </c>
      <c r="O7636" s="63" t="s">
        <v>123</v>
      </c>
      <c r="P7636" s="63" t="s">
        <v>60</v>
      </c>
      <c r="Q7636" s="63" t="s">
        <v>238</v>
      </c>
    </row>
    <row r="7637" spans="1:17">
      <c r="A7637" s="63" t="s">
        <v>357</v>
      </c>
      <c r="B7637" s="63" t="s">
        <v>10</v>
      </c>
      <c r="C7637" s="63" t="s">
        <v>10</v>
      </c>
      <c r="D7637" s="390">
        <v>45383</v>
      </c>
      <c r="E7637" s="63">
        <v>4</v>
      </c>
      <c r="F7637" s="63">
        <v>2024</v>
      </c>
      <c r="G7637" s="391">
        <v>45.57</v>
      </c>
      <c r="H7637" s="391">
        <v>8.3333333333333329E-2</v>
      </c>
      <c r="I7637" s="391">
        <v>3.7974999999999999</v>
      </c>
      <c r="J7637" s="391">
        <v>0</v>
      </c>
      <c r="K7637" s="63" t="s">
        <v>357</v>
      </c>
      <c r="L7637" s="63" t="s">
        <v>121</v>
      </c>
      <c r="M7637" s="63" t="s">
        <v>107</v>
      </c>
      <c r="N7637" s="63" t="s">
        <v>310</v>
      </c>
      <c r="O7637" s="63" t="s">
        <v>123</v>
      </c>
      <c r="P7637" s="63" t="s">
        <v>60</v>
      </c>
      <c r="Q7637" s="63" t="s">
        <v>238</v>
      </c>
    </row>
    <row r="7638" spans="1:17">
      <c r="A7638" s="63" t="s">
        <v>357</v>
      </c>
      <c r="B7638" s="63" t="s">
        <v>10</v>
      </c>
      <c r="C7638" s="63" t="s">
        <v>10</v>
      </c>
      <c r="D7638" s="390">
        <v>45413</v>
      </c>
      <c r="E7638" s="63">
        <v>5</v>
      </c>
      <c r="F7638" s="63">
        <v>2024</v>
      </c>
      <c r="G7638" s="391">
        <v>45.57</v>
      </c>
      <c r="H7638" s="391">
        <v>8.3333333333333329E-2</v>
      </c>
      <c r="I7638" s="391">
        <v>3.7974999999999999</v>
      </c>
      <c r="J7638" s="391">
        <v>0</v>
      </c>
      <c r="K7638" s="63" t="s">
        <v>357</v>
      </c>
      <c r="L7638" s="63" t="s">
        <v>121</v>
      </c>
      <c r="M7638" s="63" t="s">
        <v>107</v>
      </c>
      <c r="N7638" s="63" t="s">
        <v>310</v>
      </c>
      <c r="O7638" s="63" t="s">
        <v>123</v>
      </c>
      <c r="P7638" s="63" t="s">
        <v>60</v>
      </c>
      <c r="Q7638" s="63" t="s">
        <v>238</v>
      </c>
    </row>
    <row r="7639" spans="1:17">
      <c r="A7639" s="63" t="s">
        <v>357</v>
      </c>
      <c r="B7639" s="63" t="s">
        <v>10</v>
      </c>
      <c r="C7639" s="63" t="s">
        <v>10</v>
      </c>
      <c r="D7639" s="390">
        <v>45444</v>
      </c>
      <c r="E7639" s="63">
        <v>6</v>
      </c>
      <c r="F7639" s="63">
        <v>2024</v>
      </c>
      <c r="G7639" s="391">
        <v>45.57</v>
      </c>
      <c r="H7639" s="391">
        <v>8.3333333333333329E-2</v>
      </c>
      <c r="I7639" s="391">
        <v>3.7974999999999999</v>
      </c>
      <c r="J7639" s="391">
        <v>0</v>
      </c>
      <c r="K7639" s="63" t="s">
        <v>357</v>
      </c>
      <c r="L7639" s="63" t="s">
        <v>121</v>
      </c>
      <c r="M7639" s="63" t="s">
        <v>107</v>
      </c>
      <c r="N7639" s="63" t="s">
        <v>310</v>
      </c>
      <c r="O7639" s="63" t="s">
        <v>123</v>
      </c>
      <c r="P7639" s="63" t="s">
        <v>60</v>
      </c>
      <c r="Q7639" s="63" t="s">
        <v>238</v>
      </c>
    </row>
    <row r="7640" spans="1:17">
      <c r="A7640" s="63" t="s">
        <v>357</v>
      </c>
      <c r="B7640" s="63" t="s">
        <v>10</v>
      </c>
      <c r="C7640" s="63" t="s">
        <v>10</v>
      </c>
      <c r="D7640" s="390">
        <v>45474</v>
      </c>
      <c r="E7640" s="63">
        <v>7</v>
      </c>
      <c r="F7640" s="63">
        <v>2024</v>
      </c>
      <c r="G7640" s="391">
        <v>45.57</v>
      </c>
      <c r="H7640" s="391">
        <v>8.3333333333333329E-2</v>
      </c>
      <c r="I7640" s="391">
        <v>3.7974999999999999</v>
      </c>
      <c r="J7640" s="391">
        <v>0</v>
      </c>
      <c r="K7640" s="63" t="s">
        <v>357</v>
      </c>
      <c r="L7640" s="63" t="s">
        <v>121</v>
      </c>
      <c r="M7640" s="63" t="s">
        <v>107</v>
      </c>
      <c r="N7640" s="63" t="s">
        <v>310</v>
      </c>
      <c r="O7640" s="63" t="s">
        <v>123</v>
      </c>
      <c r="P7640" s="63" t="s">
        <v>60</v>
      </c>
      <c r="Q7640" s="63" t="s">
        <v>238</v>
      </c>
    </row>
    <row r="7641" spans="1:17">
      <c r="A7641" s="63" t="s">
        <v>357</v>
      </c>
      <c r="B7641" s="63" t="s">
        <v>10</v>
      </c>
      <c r="C7641" s="63" t="s">
        <v>10</v>
      </c>
      <c r="D7641" s="390">
        <v>45505</v>
      </c>
      <c r="E7641" s="63">
        <v>8</v>
      </c>
      <c r="F7641" s="63">
        <v>2024</v>
      </c>
      <c r="G7641" s="391">
        <v>45.57</v>
      </c>
      <c r="H7641" s="391">
        <v>8.3333333333333329E-2</v>
      </c>
      <c r="I7641" s="391">
        <v>3.7974999999999999</v>
      </c>
      <c r="J7641" s="391">
        <v>1.08</v>
      </c>
      <c r="K7641" s="63" t="s">
        <v>357</v>
      </c>
      <c r="L7641" s="63" t="s">
        <v>121</v>
      </c>
      <c r="M7641" s="63" t="s">
        <v>107</v>
      </c>
      <c r="N7641" s="63" t="s">
        <v>310</v>
      </c>
      <c r="O7641" s="63" t="s">
        <v>123</v>
      </c>
      <c r="P7641" s="63" t="s">
        <v>60</v>
      </c>
      <c r="Q7641" s="63" t="s">
        <v>238</v>
      </c>
    </row>
    <row r="7642" spans="1:17">
      <c r="A7642" s="63" t="s">
        <v>357</v>
      </c>
      <c r="B7642" s="63" t="s">
        <v>10</v>
      </c>
      <c r="C7642" s="63" t="s">
        <v>10</v>
      </c>
      <c r="D7642" s="390">
        <v>45536</v>
      </c>
      <c r="E7642" s="63">
        <v>9</v>
      </c>
      <c r="F7642" s="63">
        <v>2024</v>
      </c>
      <c r="G7642" s="391">
        <v>45.57</v>
      </c>
      <c r="H7642" s="391">
        <v>8.3333333333333329E-2</v>
      </c>
      <c r="J7642" s="391">
        <v>0</v>
      </c>
      <c r="K7642" s="63" t="s">
        <v>357</v>
      </c>
      <c r="L7642" s="63" t="s">
        <v>121</v>
      </c>
      <c r="M7642" s="63" t="s">
        <v>107</v>
      </c>
      <c r="N7642" s="63" t="s">
        <v>310</v>
      </c>
      <c r="O7642" s="63" t="s">
        <v>123</v>
      </c>
      <c r="P7642" s="63" t="s">
        <v>60</v>
      </c>
      <c r="Q7642" s="63" t="s">
        <v>238</v>
      </c>
    </row>
    <row r="7643" spans="1:17">
      <c r="A7643" s="63" t="s">
        <v>357</v>
      </c>
      <c r="B7643" s="63" t="s">
        <v>10</v>
      </c>
      <c r="C7643" s="63" t="s">
        <v>10</v>
      </c>
      <c r="D7643" s="390">
        <v>45566</v>
      </c>
      <c r="E7643" s="63">
        <v>10</v>
      </c>
      <c r="F7643" s="63">
        <v>2024</v>
      </c>
      <c r="G7643" s="391">
        <v>45.57</v>
      </c>
      <c r="H7643" s="391">
        <v>9.9999999999999992E-2</v>
      </c>
      <c r="J7643" s="391">
        <v>107.82</v>
      </c>
      <c r="K7643" s="63" t="s">
        <v>357</v>
      </c>
      <c r="L7643" s="63" t="s">
        <v>121</v>
      </c>
      <c r="M7643" s="63" t="s">
        <v>107</v>
      </c>
      <c r="N7643" s="63" t="s">
        <v>310</v>
      </c>
      <c r="O7643" s="63" t="s">
        <v>123</v>
      </c>
      <c r="P7643" s="63" t="s">
        <v>60</v>
      </c>
      <c r="Q7643" s="63" t="s">
        <v>238</v>
      </c>
    </row>
    <row r="7644" spans="1:17">
      <c r="A7644" s="63" t="s">
        <v>357</v>
      </c>
      <c r="B7644" s="63" t="s">
        <v>10</v>
      </c>
      <c r="C7644" s="63" t="s">
        <v>10</v>
      </c>
      <c r="D7644" s="390">
        <v>45597</v>
      </c>
      <c r="E7644" s="63">
        <v>11</v>
      </c>
      <c r="F7644" s="63">
        <v>2024</v>
      </c>
      <c r="G7644" s="391">
        <v>45.57</v>
      </c>
      <c r="H7644" s="391">
        <v>9.9999999999999992E-2</v>
      </c>
      <c r="J7644" s="391">
        <v>0</v>
      </c>
      <c r="K7644" s="63" t="s">
        <v>357</v>
      </c>
      <c r="L7644" s="63" t="s">
        <v>121</v>
      </c>
      <c r="M7644" s="63" t="s">
        <v>107</v>
      </c>
      <c r="N7644" s="63" t="s">
        <v>310</v>
      </c>
      <c r="O7644" s="63" t="s">
        <v>123</v>
      </c>
      <c r="P7644" s="63" t="s">
        <v>60</v>
      </c>
      <c r="Q7644" s="63" t="s">
        <v>238</v>
      </c>
    </row>
    <row r="7645" spans="1:17">
      <c r="A7645" s="63" t="s">
        <v>357</v>
      </c>
      <c r="B7645" s="63" t="s">
        <v>10</v>
      </c>
      <c r="C7645" s="63" t="s">
        <v>10</v>
      </c>
      <c r="D7645" s="390">
        <v>45627</v>
      </c>
      <c r="E7645" s="63">
        <v>12</v>
      </c>
      <c r="F7645" s="63">
        <v>2024</v>
      </c>
      <c r="G7645" s="391">
        <v>45.57</v>
      </c>
      <c r="H7645" s="391">
        <v>9.9999999999999992E-2</v>
      </c>
      <c r="J7645" s="391">
        <v>0</v>
      </c>
      <c r="K7645" s="63" t="s">
        <v>357</v>
      </c>
      <c r="L7645" s="63" t="s">
        <v>121</v>
      </c>
      <c r="M7645" s="63" t="s">
        <v>107</v>
      </c>
      <c r="N7645" s="63" t="s">
        <v>310</v>
      </c>
      <c r="O7645" s="63" t="s">
        <v>123</v>
      </c>
      <c r="P7645" s="63" t="s">
        <v>60</v>
      </c>
      <c r="Q7645" s="63" t="s">
        <v>238</v>
      </c>
    </row>
    <row r="7646" spans="1:17">
      <c r="A7646" s="63" t="s">
        <v>357</v>
      </c>
      <c r="B7646" s="63" t="s">
        <v>5</v>
      </c>
      <c r="C7646" s="63" t="s">
        <v>5</v>
      </c>
      <c r="D7646" s="390">
        <v>45292</v>
      </c>
      <c r="E7646" s="63">
        <v>1</v>
      </c>
      <c r="F7646" s="63">
        <v>2024</v>
      </c>
      <c r="G7646" s="391">
        <v>127.73999999999998</v>
      </c>
      <c r="H7646" s="391">
        <v>3.4872367136281217E-2</v>
      </c>
      <c r="I7646" s="391">
        <v>4.4545961779885621</v>
      </c>
      <c r="J7646" s="391">
        <v>0.9</v>
      </c>
      <c r="K7646" s="63" t="s">
        <v>357</v>
      </c>
      <c r="L7646" s="63" t="s">
        <v>121</v>
      </c>
      <c r="M7646" s="63" t="s">
        <v>107</v>
      </c>
      <c r="N7646" s="63" t="s">
        <v>310</v>
      </c>
      <c r="O7646" s="63" t="s">
        <v>123</v>
      </c>
      <c r="P7646" s="63" t="s">
        <v>60</v>
      </c>
      <c r="Q7646" s="63" t="s">
        <v>238</v>
      </c>
    </row>
    <row r="7647" spans="1:17">
      <c r="A7647" s="63" t="s">
        <v>357</v>
      </c>
      <c r="B7647" s="63" t="s">
        <v>5</v>
      </c>
      <c r="C7647" s="63" t="s">
        <v>5</v>
      </c>
      <c r="D7647" s="390">
        <v>45323</v>
      </c>
      <c r="E7647" s="63">
        <v>2</v>
      </c>
      <c r="F7647" s="63">
        <v>2024</v>
      </c>
      <c r="G7647" s="391">
        <v>127.73999999999998</v>
      </c>
      <c r="H7647" s="391">
        <v>8.2577765378713919E-2</v>
      </c>
      <c r="I7647" s="391">
        <v>10.548483749476915</v>
      </c>
      <c r="J7647" s="391">
        <v>0</v>
      </c>
      <c r="K7647" s="63" t="s">
        <v>357</v>
      </c>
      <c r="L7647" s="63" t="s">
        <v>121</v>
      </c>
      <c r="M7647" s="63" t="s">
        <v>107</v>
      </c>
      <c r="N7647" s="63" t="s">
        <v>310</v>
      </c>
      <c r="O7647" s="63" t="s">
        <v>123</v>
      </c>
      <c r="P7647" s="63" t="s">
        <v>60</v>
      </c>
      <c r="Q7647" s="63" t="s">
        <v>238</v>
      </c>
    </row>
    <row r="7648" spans="1:17">
      <c r="A7648" s="63" t="s">
        <v>357</v>
      </c>
      <c r="B7648" s="63" t="s">
        <v>5</v>
      </c>
      <c r="C7648" s="63" t="s">
        <v>5</v>
      </c>
      <c r="D7648" s="390">
        <v>45352</v>
      </c>
      <c r="E7648" s="63">
        <v>3</v>
      </c>
      <c r="F7648" s="63">
        <v>2024</v>
      </c>
      <c r="G7648" s="391">
        <v>127.73999999999998</v>
      </c>
      <c r="H7648" s="391">
        <v>8.2577765378713919E-2</v>
      </c>
      <c r="I7648" s="391">
        <v>10.548483749476915</v>
      </c>
      <c r="J7648" s="391">
        <v>0</v>
      </c>
      <c r="K7648" s="63" t="s">
        <v>357</v>
      </c>
      <c r="L7648" s="63" t="s">
        <v>121</v>
      </c>
      <c r="M7648" s="63" t="s">
        <v>107</v>
      </c>
      <c r="N7648" s="63" t="s">
        <v>310</v>
      </c>
      <c r="O7648" s="63" t="s">
        <v>123</v>
      </c>
      <c r="P7648" s="63" t="s">
        <v>60</v>
      </c>
      <c r="Q7648" s="63" t="s">
        <v>238</v>
      </c>
    </row>
    <row r="7649" spans="1:17">
      <c r="A7649" s="63" t="s">
        <v>357</v>
      </c>
      <c r="B7649" s="63" t="s">
        <v>5</v>
      </c>
      <c r="C7649" s="63" t="s">
        <v>5</v>
      </c>
      <c r="D7649" s="390">
        <v>45383</v>
      </c>
      <c r="E7649" s="63">
        <v>4</v>
      </c>
      <c r="F7649" s="63">
        <v>2024</v>
      </c>
      <c r="G7649" s="391">
        <v>127.73999999999998</v>
      </c>
      <c r="H7649" s="391">
        <v>8.3333333333333329E-2</v>
      </c>
      <c r="I7649" s="391">
        <v>10.644999999999998</v>
      </c>
      <c r="J7649" s="391">
        <v>0</v>
      </c>
      <c r="K7649" s="63" t="s">
        <v>357</v>
      </c>
      <c r="L7649" s="63" t="s">
        <v>121</v>
      </c>
      <c r="M7649" s="63" t="s">
        <v>107</v>
      </c>
      <c r="N7649" s="63" t="s">
        <v>310</v>
      </c>
      <c r="O7649" s="63" t="s">
        <v>123</v>
      </c>
      <c r="P7649" s="63" t="s">
        <v>60</v>
      </c>
      <c r="Q7649" s="63" t="s">
        <v>238</v>
      </c>
    </row>
    <row r="7650" spans="1:17">
      <c r="A7650" s="63" t="s">
        <v>357</v>
      </c>
      <c r="B7650" s="63" t="s">
        <v>5</v>
      </c>
      <c r="C7650" s="63" t="s">
        <v>5</v>
      </c>
      <c r="D7650" s="390">
        <v>45413</v>
      </c>
      <c r="E7650" s="63">
        <v>5</v>
      </c>
      <c r="F7650" s="63">
        <v>2024</v>
      </c>
      <c r="G7650" s="391">
        <v>127.73999999999998</v>
      </c>
      <c r="H7650" s="391">
        <v>8.3333333333333329E-2</v>
      </c>
      <c r="I7650" s="391">
        <v>10.644999999999998</v>
      </c>
      <c r="J7650" s="391">
        <v>0</v>
      </c>
      <c r="K7650" s="63" t="s">
        <v>357</v>
      </c>
      <c r="L7650" s="63" t="s">
        <v>121</v>
      </c>
      <c r="M7650" s="63" t="s">
        <v>107</v>
      </c>
      <c r="N7650" s="63" t="s">
        <v>310</v>
      </c>
      <c r="O7650" s="63" t="s">
        <v>123</v>
      </c>
      <c r="P7650" s="63" t="s">
        <v>60</v>
      </c>
      <c r="Q7650" s="63" t="s">
        <v>238</v>
      </c>
    </row>
    <row r="7651" spans="1:17">
      <c r="A7651" s="63" t="s">
        <v>357</v>
      </c>
      <c r="B7651" s="63" t="s">
        <v>5</v>
      </c>
      <c r="C7651" s="63" t="s">
        <v>5</v>
      </c>
      <c r="D7651" s="390">
        <v>45444</v>
      </c>
      <c r="E7651" s="63">
        <v>6</v>
      </c>
      <c r="F7651" s="63">
        <v>2024</v>
      </c>
      <c r="G7651" s="391">
        <v>127.73999999999998</v>
      </c>
      <c r="H7651" s="391">
        <v>8.3333333333333329E-2</v>
      </c>
      <c r="I7651" s="391">
        <v>10.644999999999998</v>
      </c>
      <c r="J7651" s="391">
        <v>0.93</v>
      </c>
      <c r="K7651" s="63" t="s">
        <v>357</v>
      </c>
      <c r="L7651" s="63" t="s">
        <v>121</v>
      </c>
      <c r="M7651" s="63" t="s">
        <v>107</v>
      </c>
      <c r="N7651" s="63" t="s">
        <v>310</v>
      </c>
      <c r="O7651" s="63" t="s">
        <v>123</v>
      </c>
      <c r="P7651" s="63" t="s">
        <v>60</v>
      </c>
      <c r="Q7651" s="63" t="s">
        <v>238</v>
      </c>
    </row>
    <row r="7652" spans="1:17">
      <c r="A7652" s="63" t="s">
        <v>357</v>
      </c>
      <c r="B7652" s="63" t="s">
        <v>5</v>
      </c>
      <c r="C7652" s="63" t="s">
        <v>5</v>
      </c>
      <c r="D7652" s="390">
        <v>45474</v>
      </c>
      <c r="E7652" s="63">
        <v>7</v>
      </c>
      <c r="F7652" s="63">
        <v>2024</v>
      </c>
      <c r="G7652" s="391">
        <v>127.73999999999998</v>
      </c>
      <c r="H7652" s="391">
        <v>8.3333333333333329E-2</v>
      </c>
      <c r="I7652" s="391">
        <v>10.644999999999998</v>
      </c>
      <c r="J7652" s="391">
        <v>0.9</v>
      </c>
      <c r="K7652" s="63" t="s">
        <v>357</v>
      </c>
      <c r="L7652" s="63" t="s">
        <v>121</v>
      </c>
      <c r="M7652" s="63" t="s">
        <v>107</v>
      </c>
      <c r="N7652" s="63" t="s">
        <v>310</v>
      </c>
      <c r="O7652" s="63" t="s">
        <v>123</v>
      </c>
      <c r="P7652" s="63" t="s">
        <v>60</v>
      </c>
      <c r="Q7652" s="63" t="s">
        <v>238</v>
      </c>
    </row>
    <row r="7653" spans="1:17">
      <c r="A7653" s="63" t="s">
        <v>357</v>
      </c>
      <c r="B7653" s="63" t="s">
        <v>5</v>
      </c>
      <c r="C7653" s="63" t="s">
        <v>5</v>
      </c>
      <c r="D7653" s="390">
        <v>45505</v>
      </c>
      <c r="E7653" s="63">
        <v>8</v>
      </c>
      <c r="F7653" s="63">
        <v>2024</v>
      </c>
      <c r="G7653" s="391">
        <v>127.73999999999998</v>
      </c>
      <c r="H7653" s="391">
        <v>8.3333333333333329E-2</v>
      </c>
      <c r="I7653" s="391">
        <v>10.644999999999998</v>
      </c>
      <c r="J7653" s="391">
        <v>5.79</v>
      </c>
      <c r="K7653" s="63" t="s">
        <v>357</v>
      </c>
      <c r="L7653" s="63" t="s">
        <v>121</v>
      </c>
      <c r="M7653" s="63" t="s">
        <v>107</v>
      </c>
      <c r="N7653" s="63" t="s">
        <v>310</v>
      </c>
      <c r="O7653" s="63" t="s">
        <v>123</v>
      </c>
      <c r="P7653" s="63" t="s">
        <v>60</v>
      </c>
      <c r="Q7653" s="63" t="s">
        <v>238</v>
      </c>
    </row>
    <row r="7654" spans="1:17">
      <c r="A7654" s="63" t="s">
        <v>357</v>
      </c>
      <c r="B7654" s="63" t="s">
        <v>5</v>
      </c>
      <c r="C7654" s="63" t="s">
        <v>5</v>
      </c>
      <c r="D7654" s="390">
        <v>45536</v>
      </c>
      <c r="E7654" s="63">
        <v>9</v>
      </c>
      <c r="F7654" s="63">
        <v>2024</v>
      </c>
      <c r="G7654" s="391">
        <v>127.73999999999998</v>
      </c>
      <c r="H7654" s="391">
        <v>8.3333333333333329E-2</v>
      </c>
      <c r="J7654" s="391">
        <v>0.9</v>
      </c>
      <c r="K7654" s="63" t="s">
        <v>357</v>
      </c>
      <c r="L7654" s="63" t="s">
        <v>121</v>
      </c>
      <c r="M7654" s="63" t="s">
        <v>107</v>
      </c>
      <c r="N7654" s="63" t="s">
        <v>310</v>
      </c>
      <c r="O7654" s="63" t="s">
        <v>123</v>
      </c>
      <c r="P7654" s="63" t="s">
        <v>60</v>
      </c>
      <c r="Q7654" s="63" t="s">
        <v>238</v>
      </c>
    </row>
    <row r="7655" spans="1:17">
      <c r="A7655" s="63" t="s">
        <v>357</v>
      </c>
      <c r="B7655" s="63" t="s">
        <v>5</v>
      </c>
      <c r="C7655" s="63" t="s">
        <v>5</v>
      </c>
      <c r="D7655" s="390">
        <v>45566</v>
      </c>
      <c r="E7655" s="63">
        <v>10</v>
      </c>
      <c r="F7655" s="63">
        <v>2024</v>
      </c>
      <c r="G7655" s="391">
        <v>127.73999999999998</v>
      </c>
      <c r="H7655" s="391">
        <v>9.9999999999999992E-2</v>
      </c>
      <c r="J7655" s="391">
        <v>18.860000000000003</v>
      </c>
      <c r="K7655" s="63" t="s">
        <v>357</v>
      </c>
      <c r="L7655" s="63" t="s">
        <v>121</v>
      </c>
      <c r="M7655" s="63" t="s">
        <v>107</v>
      </c>
      <c r="N7655" s="63" t="s">
        <v>310</v>
      </c>
      <c r="O7655" s="63" t="s">
        <v>123</v>
      </c>
      <c r="P7655" s="63" t="s">
        <v>60</v>
      </c>
      <c r="Q7655" s="63" t="s">
        <v>238</v>
      </c>
    </row>
    <row r="7656" spans="1:17">
      <c r="A7656" s="63" t="s">
        <v>357</v>
      </c>
      <c r="B7656" s="63" t="s">
        <v>5</v>
      </c>
      <c r="C7656" s="63" t="s">
        <v>5</v>
      </c>
      <c r="D7656" s="390">
        <v>45597</v>
      </c>
      <c r="E7656" s="63">
        <v>11</v>
      </c>
      <c r="F7656" s="63">
        <v>2024</v>
      </c>
      <c r="G7656" s="391">
        <v>127.73999999999998</v>
      </c>
      <c r="H7656" s="391">
        <v>9.9999999999999992E-2</v>
      </c>
      <c r="J7656" s="391">
        <v>0</v>
      </c>
      <c r="K7656" s="63" t="s">
        <v>357</v>
      </c>
      <c r="L7656" s="63" t="s">
        <v>121</v>
      </c>
      <c r="M7656" s="63" t="s">
        <v>107</v>
      </c>
      <c r="N7656" s="63" t="s">
        <v>310</v>
      </c>
      <c r="O7656" s="63" t="s">
        <v>123</v>
      </c>
      <c r="P7656" s="63" t="s">
        <v>60</v>
      </c>
      <c r="Q7656" s="63" t="s">
        <v>238</v>
      </c>
    </row>
    <row r="7657" spans="1:17">
      <c r="A7657" s="63" t="s">
        <v>357</v>
      </c>
      <c r="B7657" s="63" t="s">
        <v>5</v>
      </c>
      <c r="C7657" s="63" t="s">
        <v>5</v>
      </c>
      <c r="D7657" s="390">
        <v>45627</v>
      </c>
      <c r="E7657" s="63">
        <v>12</v>
      </c>
      <c r="F7657" s="63">
        <v>2024</v>
      </c>
      <c r="G7657" s="391">
        <v>127.73999999999998</v>
      </c>
      <c r="H7657" s="391">
        <v>9.9999999999999992E-2</v>
      </c>
      <c r="J7657" s="391">
        <v>0</v>
      </c>
      <c r="K7657" s="63" t="s">
        <v>357</v>
      </c>
      <c r="L7657" s="63" t="s">
        <v>121</v>
      </c>
      <c r="M7657" s="63" t="s">
        <v>107</v>
      </c>
      <c r="N7657" s="63" t="s">
        <v>310</v>
      </c>
      <c r="O7657" s="63" t="s">
        <v>123</v>
      </c>
      <c r="P7657" s="63" t="s">
        <v>60</v>
      </c>
      <c r="Q7657" s="63" t="s">
        <v>238</v>
      </c>
    </row>
    <row r="7658" spans="1:17">
      <c r="A7658" s="63" t="s">
        <v>357</v>
      </c>
      <c r="B7658" s="63" t="s">
        <v>11</v>
      </c>
      <c r="C7658" s="63" t="s">
        <v>11</v>
      </c>
      <c r="D7658" s="390">
        <v>45292</v>
      </c>
      <c r="E7658" s="63">
        <v>1</v>
      </c>
      <c r="F7658" s="63">
        <v>2024</v>
      </c>
      <c r="G7658" s="391">
        <v>134.137</v>
      </c>
      <c r="H7658" s="391">
        <v>3.4872367136281217E-2</v>
      </c>
      <c r="I7658" s="391">
        <v>4.6776747105593532</v>
      </c>
      <c r="J7658" s="391">
        <v>1.08</v>
      </c>
      <c r="K7658" s="63" t="s">
        <v>357</v>
      </c>
      <c r="L7658" s="63" t="s">
        <v>121</v>
      </c>
      <c r="M7658" s="63" t="s">
        <v>107</v>
      </c>
      <c r="N7658" s="63" t="s">
        <v>310</v>
      </c>
      <c r="O7658" s="63" t="s">
        <v>123</v>
      </c>
      <c r="P7658" s="63" t="s">
        <v>60</v>
      </c>
      <c r="Q7658" s="63" t="s">
        <v>238</v>
      </c>
    </row>
    <row r="7659" spans="1:17">
      <c r="A7659" s="63" t="s">
        <v>357</v>
      </c>
      <c r="B7659" s="63" t="s">
        <v>11</v>
      </c>
      <c r="C7659" s="63" t="s">
        <v>11</v>
      </c>
      <c r="D7659" s="390">
        <v>45323</v>
      </c>
      <c r="E7659" s="63">
        <v>2</v>
      </c>
      <c r="F7659" s="63">
        <v>2024</v>
      </c>
      <c r="G7659" s="391">
        <v>134.137</v>
      </c>
      <c r="H7659" s="391">
        <v>8.2577765378713919E-2</v>
      </c>
      <c r="I7659" s="391">
        <v>11.076733714604549</v>
      </c>
      <c r="J7659" s="391">
        <v>1.08</v>
      </c>
      <c r="K7659" s="63" t="s">
        <v>357</v>
      </c>
      <c r="L7659" s="63" t="s">
        <v>121</v>
      </c>
      <c r="M7659" s="63" t="s">
        <v>107</v>
      </c>
      <c r="N7659" s="63" t="s">
        <v>310</v>
      </c>
      <c r="O7659" s="63" t="s">
        <v>123</v>
      </c>
      <c r="P7659" s="63" t="s">
        <v>60</v>
      </c>
      <c r="Q7659" s="63" t="s">
        <v>238</v>
      </c>
    </row>
    <row r="7660" spans="1:17">
      <c r="A7660" s="63" t="s">
        <v>357</v>
      </c>
      <c r="B7660" s="63" t="s">
        <v>11</v>
      </c>
      <c r="C7660" s="63" t="s">
        <v>11</v>
      </c>
      <c r="D7660" s="390">
        <v>45352</v>
      </c>
      <c r="E7660" s="63">
        <v>3</v>
      </c>
      <c r="F7660" s="63">
        <v>2024</v>
      </c>
      <c r="G7660" s="391">
        <v>134.137</v>
      </c>
      <c r="H7660" s="391">
        <v>8.2577765378713919E-2</v>
      </c>
      <c r="I7660" s="391">
        <v>11.076733714604549</v>
      </c>
      <c r="J7660" s="391">
        <v>1.08</v>
      </c>
      <c r="K7660" s="63" t="s">
        <v>357</v>
      </c>
      <c r="L7660" s="63" t="s">
        <v>121</v>
      </c>
      <c r="M7660" s="63" t="s">
        <v>107</v>
      </c>
      <c r="N7660" s="63" t="s">
        <v>310</v>
      </c>
      <c r="O7660" s="63" t="s">
        <v>123</v>
      </c>
      <c r="P7660" s="63" t="s">
        <v>60</v>
      </c>
      <c r="Q7660" s="63" t="s">
        <v>238</v>
      </c>
    </row>
    <row r="7661" spans="1:17">
      <c r="A7661" s="63" t="s">
        <v>357</v>
      </c>
      <c r="B7661" s="63" t="s">
        <v>11</v>
      </c>
      <c r="C7661" s="63" t="s">
        <v>11</v>
      </c>
      <c r="D7661" s="390">
        <v>45383</v>
      </c>
      <c r="E7661" s="63">
        <v>4</v>
      </c>
      <c r="F7661" s="63">
        <v>2024</v>
      </c>
      <c r="G7661" s="391">
        <v>134.137</v>
      </c>
      <c r="H7661" s="391">
        <v>8.3333333333333329E-2</v>
      </c>
      <c r="I7661" s="391">
        <v>11.178083333333333</v>
      </c>
      <c r="J7661" s="391">
        <v>1.08</v>
      </c>
      <c r="K7661" s="63" t="s">
        <v>357</v>
      </c>
      <c r="L7661" s="63" t="s">
        <v>121</v>
      </c>
      <c r="M7661" s="63" t="s">
        <v>107</v>
      </c>
      <c r="N7661" s="63" t="s">
        <v>310</v>
      </c>
      <c r="O7661" s="63" t="s">
        <v>123</v>
      </c>
      <c r="P7661" s="63" t="s">
        <v>60</v>
      </c>
      <c r="Q7661" s="63" t="s">
        <v>238</v>
      </c>
    </row>
    <row r="7662" spans="1:17">
      <c r="A7662" s="63" t="s">
        <v>357</v>
      </c>
      <c r="B7662" s="63" t="s">
        <v>11</v>
      </c>
      <c r="C7662" s="63" t="s">
        <v>11</v>
      </c>
      <c r="D7662" s="390">
        <v>45413</v>
      </c>
      <c r="E7662" s="63">
        <v>5</v>
      </c>
      <c r="F7662" s="63">
        <v>2024</v>
      </c>
      <c r="G7662" s="391">
        <v>134.137</v>
      </c>
      <c r="H7662" s="391">
        <v>8.3333333333333329E-2</v>
      </c>
      <c r="I7662" s="391">
        <v>11.178083333333333</v>
      </c>
      <c r="J7662" s="391">
        <v>0</v>
      </c>
      <c r="K7662" s="63" t="s">
        <v>357</v>
      </c>
      <c r="L7662" s="63" t="s">
        <v>121</v>
      </c>
      <c r="M7662" s="63" t="s">
        <v>107</v>
      </c>
      <c r="N7662" s="63" t="s">
        <v>310</v>
      </c>
      <c r="O7662" s="63" t="s">
        <v>123</v>
      </c>
      <c r="P7662" s="63" t="s">
        <v>60</v>
      </c>
      <c r="Q7662" s="63" t="s">
        <v>238</v>
      </c>
    </row>
    <row r="7663" spans="1:17">
      <c r="A7663" s="63" t="s">
        <v>357</v>
      </c>
      <c r="B7663" s="63" t="s">
        <v>11</v>
      </c>
      <c r="C7663" s="63" t="s">
        <v>11</v>
      </c>
      <c r="D7663" s="390">
        <v>45444</v>
      </c>
      <c r="E7663" s="63">
        <v>6</v>
      </c>
      <c r="F7663" s="63">
        <v>2024</v>
      </c>
      <c r="G7663" s="391">
        <v>134.137</v>
      </c>
      <c r="H7663" s="391">
        <v>8.3333333333333329E-2</v>
      </c>
      <c r="I7663" s="391">
        <v>11.178083333333333</v>
      </c>
      <c r="J7663" s="391">
        <v>1.08</v>
      </c>
      <c r="K7663" s="63" t="s">
        <v>357</v>
      </c>
      <c r="L7663" s="63" t="s">
        <v>121</v>
      </c>
      <c r="M7663" s="63" t="s">
        <v>107</v>
      </c>
      <c r="N7663" s="63" t="s">
        <v>310</v>
      </c>
      <c r="O7663" s="63" t="s">
        <v>123</v>
      </c>
      <c r="P7663" s="63" t="s">
        <v>60</v>
      </c>
      <c r="Q7663" s="63" t="s">
        <v>238</v>
      </c>
    </row>
    <row r="7664" spans="1:17">
      <c r="A7664" s="63" t="s">
        <v>357</v>
      </c>
      <c r="B7664" s="63" t="s">
        <v>11</v>
      </c>
      <c r="C7664" s="63" t="s">
        <v>11</v>
      </c>
      <c r="D7664" s="390">
        <v>45474</v>
      </c>
      <c r="E7664" s="63">
        <v>7</v>
      </c>
      <c r="F7664" s="63">
        <v>2024</v>
      </c>
      <c r="G7664" s="391">
        <v>134.137</v>
      </c>
      <c r="H7664" s="391">
        <v>8.3333333333333329E-2</v>
      </c>
      <c r="I7664" s="391">
        <v>11.178083333333333</v>
      </c>
      <c r="J7664" s="391">
        <v>1.08</v>
      </c>
      <c r="K7664" s="63" t="s">
        <v>357</v>
      </c>
      <c r="L7664" s="63" t="s">
        <v>121</v>
      </c>
      <c r="M7664" s="63" t="s">
        <v>107</v>
      </c>
      <c r="N7664" s="63" t="s">
        <v>310</v>
      </c>
      <c r="O7664" s="63" t="s">
        <v>123</v>
      </c>
      <c r="P7664" s="63" t="s">
        <v>60</v>
      </c>
      <c r="Q7664" s="63" t="s">
        <v>238</v>
      </c>
    </row>
    <row r="7665" spans="1:17">
      <c r="A7665" s="63" t="s">
        <v>357</v>
      </c>
      <c r="B7665" s="63" t="s">
        <v>11</v>
      </c>
      <c r="C7665" s="63" t="s">
        <v>11</v>
      </c>
      <c r="D7665" s="390">
        <v>45505</v>
      </c>
      <c r="E7665" s="63">
        <v>8</v>
      </c>
      <c r="F7665" s="63">
        <v>2024</v>
      </c>
      <c r="G7665" s="391">
        <v>134.137</v>
      </c>
      <c r="H7665" s="391">
        <v>8.3333333333333329E-2</v>
      </c>
      <c r="I7665" s="391">
        <v>11.178083333333333</v>
      </c>
      <c r="J7665" s="391">
        <v>2.23</v>
      </c>
      <c r="K7665" s="63" t="s">
        <v>357</v>
      </c>
      <c r="L7665" s="63" t="s">
        <v>121</v>
      </c>
      <c r="M7665" s="63" t="s">
        <v>107</v>
      </c>
      <c r="N7665" s="63" t="s">
        <v>310</v>
      </c>
      <c r="O7665" s="63" t="s">
        <v>123</v>
      </c>
      <c r="P7665" s="63" t="s">
        <v>60</v>
      </c>
      <c r="Q7665" s="63" t="s">
        <v>238</v>
      </c>
    </row>
    <row r="7666" spans="1:17">
      <c r="A7666" s="63" t="s">
        <v>357</v>
      </c>
      <c r="B7666" s="63" t="s">
        <v>11</v>
      </c>
      <c r="C7666" s="63" t="s">
        <v>11</v>
      </c>
      <c r="D7666" s="390">
        <v>45536</v>
      </c>
      <c r="E7666" s="63">
        <v>9</v>
      </c>
      <c r="F7666" s="63">
        <v>2024</v>
      </c>
      <c r="G7666" s="391">
        <v>134.137</v>
      </c>
      <c r="H7666" s="391">
        <v>8.3333333333333329E-2</v>
      </c>
      <c r="J7666" s="391">
        <v>1.4100000000000001</v>
      </c>
      <c r="K7666" s="63" t="s">
        <v>357</v>
      </c>
      <c r="L7666" s="63" t="s">
        <v>121</v>
      </c>
      <c r="M7666" s="63" t="s">
        <v>107</v>
      </c>
      <c r="N7666" s="63" t="s">
        <v>310</v>
      </c>
      <c r="O7666" s="63" t="s">
        <v>123</v>
      </c>
      <c r="P7666" s="63" t="s">
        <v>60</v>
      </c>
      <c r="Q7666" s="63" t="s">
        <v>238</v>
      </c>
    </row>
    <row r="7667" spans="1:17">
      <c r="A7667" s="63" t="s">
        <v>357</v>
      </c>
      <c r="B7667" s="63" t="s">
        <v>11</v>
      </c>
      <c r="C7667" s="63" t="s">
        <v>11</v>
      </c>
      <c r="D7667" s="390">
        <v>45566</v>
      </c>
      <c r="E7667" s="63">
        <v>10</v>
      </c>
      <c r="F7667" s="63">
        <v>2024</v>
      </c>
      <c r="G7667" s="391">
        <v>134.137</v>
      </c>
      <c r="H7667" s="391">
        <v>9.9999999999999992E-2</v>
      </c>
      <c r="J7667" s="391">
        <v>99.72</v>
      </c>
      <c r="K7667" s="63" t="s">
        <v>357</v>
      </c>
      <c r="L7667" s="63" t="s">
        <v>121</v>
      </c>
      <c r="M7667" s="63" t="s">
        <v>107</v>
      </c>
      <c r="N7667" s="63" t="s">
        <v>310</v>
      </c>
      <c r="O7667" s="63" t="s">
        <v>123</v>
      </c>
      <c r="P7667" s="63" t="s">
        <v>60</v>
      </c>
      <c r="Q7667" s="63" t="s">
        <v>238</v>
      </c>
    </row>
    <row r="7668" spans="1:17">
      <c r="A7668" s="63" t="s">
        <v>357</v>
      </c>
      <c r="B7668" s="63" t="s">
        <v>11</v>
      </c>
      <c r="C7668" s="63" t="s">
        <v>11</v>
      </c>
      <c r="D7668" s="390">
        <v>45597</v>
      </c>
      <c r="E7668" s="63">
        <v>11</v>
      </c>
      <c r="F7668" s="63">
        <v>2024</v>
      </c>
      <c r="G7668" s="391">
        <v>134.137</v>
      </c>
      <c r="H7668" s="391">
        <v>9.9999999999999992E-2</v>
      </c>
      <c r="J7668" s="391">
        <v>0</v>
      </c>
      <c r="K7668" s="63" t="s">
        <v>357</v>
      </c>
      <c r="L7668" s="63" t="s">
        <v>121</v>
      </c>
      <c r="M7668" s="63" t="s">
        <v>107</v>
      </c>
      <c r="N7668" s="63" t="s">
        <v>310</v>
      </c>
      <c r="O7668" s="63" t="s">
        <v>123</v>
      </c>
      <c r="P7668" s="63" t="s">
        <v>60</v>
      </c>
      <c r="Q7668" s="63" t="s">
        <v>238</v>
      </c>
    </row>
    <row r="7669" spans="1:17">
      <c r="A7669" s="63" t="s">
        <v>357</v>
      </c>
      <c r="B7669" s="63" t="s">
        <v>11</v>
      </c>
      <c r="C7669" s="63" t="s">
        <v>11</v>
      </c>
      <c r="D7669" s="390">
        <v>45627</v>
      </c>
      <c r="E7669" s="63">
        <v>12</v>
      </c>
      <c r="F7669" s="63">
        <v>2024</v>
      </c>
      <c r="G7669" s="391">
        <v>134.137</v>
      </c>
      <c r="H7669" s="391">
        <v>9.9999999999999992E-2</v>
      </c>
      <c r="J7669" s="391">
        <v>0</v>
      </c>
      <c r="K7669" s="63" t="s">
        <v>357</v>
      </c>
      <c r="L7669" s="63" t="s">
        <v>121</v>
      </c>
      <c r="M7669" s="63" t="s">
        <v>107</v>
      </c>
      <c r="N7669" s="63" t="s">
        <v>310</v>
      </c>
      <c r="O7669" s="63" t="s">
        <v>123</v>
      </c>
      <c r="P7669" s="63" t="s">
        <v>60</v>
      </c>
      <c r="Q7669" s="63" t="s">
        <v>238</v>
      </c>
    </row>
    <row r="7670" spans="1:17">
      <c r="A7670" s="63" t="s">
        <v>357</v>
      </c>
      <c r="B7670" s="63" t="s">
        <v>12</v>
      </c>
      <c r="C7670" s="63" t="s">
        <v>12</v>
      </c>
      <c r="D7670" s="390">
        <v>45292</v>
      </c>
      <c r="E7670" s="63">
        <v>1</v>
      </c>
      <c r="F7670" s="63">
        <v>2024</v>
      </c>
      <c r="G7670" s="391">
        <v>0</v>
      </c>
      <c r="H7670" s="391">
        <v>3.4872367136281217E-2</v>
      </c>
      <c r="I7670" s="391">
        <v>0</v>
      </c>
      <c r="J7670" s="391">
        <v>0</v>
      </c>
      <c r="K7670" s="63" t="s">
        <v>357</v>
      </c>
      <c r="L7670" s="63" t="s">
        <v>121</v>
      </c>
      <c r="M7670" s="63" t="s">
        <v>107</v>
      </c>
      <c r="N7670" s="63" t="s">
        <v>310</v>
      </c>
      <c r="O7670" s="63" t="s">
        <v>123</v>
      </c>
      <c r="P7670" s="63" t="s">
        <v>60</v>
      </c>
      <c r="Q7670" s="63" t="s">
        <v>238</v>
      </c>
    </row>
    <row r="7671" spans="1:17">
      <c r="A7671" s="63" t="s">
        <v>357</v>
      </c>
      <c r="B7671" s="63" t="s">
        <v>12</v>
      </c>
      <c r="C7671" s="63" t="s">
        <v>12</v>
      </c>
      <c r="D7671" s="390">
        <v>45323</v>
      </c>
      <c r="E7671" s="63">
        <v>2</v>
      </c>
      <c r="F7671" s="63">
        <v>2024</v>
      </c>
      <c r="G7671" s="391">
        <v>0</v>
      </c>
      <c r="H7671" s="391">
        <v>8.2577765378713919E-2</v>
      </c>
      <c r="I7671" s="391">
        <v>0</v>
      </c>
      <c r="J7671" s="391">
        <v>0</v>
      </c>
      <c r="K7671" s="63" t="s">
        <v>357</v>
      </c>
      <c r="L7671" s="63" t="s">
        <v>121</v>
      </c>
      <c r="M7671" s="63" t="s">
        <v>107</v>
      </c>
      <c r="N7671" s="63" t="s">
        <v>310</v>
      </c>
      <c r="O7671" s="63" t="s">
        <v>123</v>
      </c>
      <c r="P7671" s="63" t="s">
        <v>60</v>
      </c>
      <c r="Q7671" s="63" t="s">
        <v>238</v>
      </c>
    </row>
    <row r="7672" spans="1:17">
      <c r="A7672" s="63" t="s">
        <v>357</v>
      </c>
      <c r="B7672" s="63" t="s">
        <v>12</v>
      </c>
      <c r="C7672" s="63" t="s">
        <v>12</v>
      </c>
      <c r="D7672" s="390">
        <v>45352</v>
      </c>
      <c r="E7672" s="63">
        <v>3</v>
      </c>
      <c r="F7672" s="63">
        <v>2024</v>
      </c>
      <c r="G7672" s="391">
        <v>0</v>
      </c>
      <c r="H7672" s="391">
        <v>8.2577765378713919E-2</v>
      </c>
      <c r="I7672" s="391">
        <v>0</v>
      </c>
      <c r="J7672" s="391">
        <v>0</v>
      </c>
      <c r="K7672" s="63" t="s">
        <v>357</v>
      </c>
      <c r="L7672" s="63" t="s">
        <v>121</v>
      </c>
      <c r="M7672" s="63" t="s">
        <v>107</v>
      </c>
      <c r="N7672" s="63" t="s">
        <v>310</v>
      </c>
      <c r="O7672" s="63" t="s">
        <v>123</v>
      </c>
      <c r="P7672" s="63" t="s">
        <v>60</v>
      </c>
      <c r="Q7672" s="63" t="s">
        <v>238</v>
      </c>
    </row>
    <row r="7673" spans="1:17">
      <c r="A7673" s="63" t="s">
        <v>357</v>
      </c>
      <c r="B7673" s="63" t="s">
        <v>12</v>
      </c>
      <c r="C7673" s="63" t="s">
        <v>12</v>
      </c>
      <c r="D7673" s="390">
        <v>45383</v>
      </c>
      <c r="E7673" s="63">
        <v>4</v>
      </c>
      <c r="F7673" s="63">
        <v>2024</v>
      </c>
      <c r="G7673" s="391">
        <v>0</v>
      </c>
      <c r="H7673" s="391">
        <v>8.3333333333333329E-2</v>
      </c>
      <c r="I7673" s="391">
        <v>0</v>
      </c>
      <c r="J7673" s="391">
        <v>0</v>
      </c>
      <c r="K7673" s="63" t="s">
        <v>357</v>
      </c>
      <c r="L7673" s="63" t="s">
        <v>121</v>
      </c>
      <c r="M7673" s="63" t="s">
        <v>107</v>
      </c>
      <c r="N7673" s="63" t="s">
        <v>310</v>
      </c>
      <c r="O7673" s="63" t="s">
        <v>123</v>
      </c>
      <c r="P7673" s="63" t="s">
        <v>60</v>
      </c>
      <c r="Q7673" s="63" t="s">
        <v>238</v>
      </c>
    </row>
    <row r="7674" spans="1:17">
      <c r="A7674" s="63" t="s">
        <v>357</v>
      </c>
      <c r="B7674" s="63" t="s">
        <v>12</v>
      </c>
      <c r="C7674" s="63" t="s">
        <v>12</v>
      </c>
      <c r="D7674" s="390">
        <v>45413</v>
      </c>
      <c r="E7674" s="63">
        <v>5</v>
      </c>
      <c r="F7674" s="63">
        <v>2024</v>
      </c>
      <c r="G7674" s="391">
        <v>0</v>
      </c>
      <c r="H7674" s="391">
        <v>8.3333333333333329E-2</v>
      </c>
      <c r="I7674" s="391">
        <v>0</v>
      </c>
      <c r="J7674" s="391">
        <v>0</v>
      </c>
      <c r="K7674" s="63" t="s">
        <v>357</v>
      </c>
      <c r="L7674" s="63" t="s">
        <v>121</v>
      </c>
      <c r="M7674" s="63" t="s">
        <v>107</v>
      </c>
      <c r="N7674" s="63" t="s">
        <v>310</v>
      </c>
      <c r="O7674" s="63" t="s">
        <v>123</v>
      </c>
      <c r="P7674" s="63" t="s">
        <v>60</v>
      </c>
      <c r="Q7674" s="63" t="s">
        <v>238</v>
      </c>
    </row>
    <row r="7675" spans="1:17">
      <c r="A7675" s="63" t="s">
        <v>357</v>
      </c>
      <c r="B7675" s="63" t="s">
        <v>12</v>
      </c>
      <c r="C7675" s="63" t="s">
        <v>12</v>
      </c>
      <c r="D7675" s="390">
        <v>45444</v>
      </c>
      <c r="E7675" s="63">
        <v>6</v>
      </c>
      <c r="F7675" s="63">
        <v>2024</v>
      </c>
      <c r="G7675" s="391">
        <v>0</v>
      </c>
      <c r="H7675" s="391">
        <v>8.3333333333333329E-2</v>
      </c>
      <c r="I7675" s="391">
        <v>0</v>
      </c>
      <c r="J7675" s="391">
        <v>0</v>
      </c>
      <c r="K7675" s="63" t="s">
        <v>357</v>
      </c>
      <c r="L7675" s="63" t="s">
        <v>121</v>
      </c>
      <c r="M7675" s="63" t="s">
        <v>107</v>
      </c>
      <c r="N7675" s="63" t="s">
        <v>310</v>
      </c>
      <c r="O7675" s="63" t="s">
        <v>123</v>
      </c>
      <c r="P7675" s="63" t="s">
        <v>60</v>
      </c>
      <c r="Q7675" s="63" t="s">
        <v>238</v>
      </c>
    </row>
    <row r="7676" spans="1:17">
      <c r="A7676" s="63" t="s">
        <v>357</v>
      </c>
      <c r="B7676" s="63" t="s">
        <v>12</v>
      </c>
      <c r="C7676" s="63" t="s">
        <v>12</v>
      </c>
      <c r="D7676" s="390">
        <v>45474</v>
      </c>
      <c r="E7676" s="63">
        <v>7</v>
      </c>
      <c r="F7676" s="63">
        <v>2024</v>
      </c>
      <c r="G7676" s="391">
        <v>0</v>
      </c>
      <c r="H7676" s="391">
        <v>8.3333333333333329E-2</v>
      </c>
      <c r="I7676" s="391">
        <v>0</v>
      </c>
      <c r="J7676" s="391">
        <v>0</v>
      </c>
      <c r="K7676" s="63" t="s">
        <v>357</v>
      </c>
      <c r="L7676" s="63" t="s">
        <v>121</v>
      </c>
      <c r="M7676" s="63" t="s">
        <v>107</v>
      </c>
      <c r="N7676" s="63" t="s">
        <v>310</v>
      </c>
      <c r="O7676" s="63" t="s">
        <v>123</v>
      </c>
      <c r="P7676" s="63" t="s">
        <v>60</v>
      </c>
      <c r="Q7676" s="63" t="s">
        <v>238</v>
      </c>
    </row>
    <row r="7677" spans="1:17">
      <c r="A7677" s="63" t="s">
        <v>357</v>
      </c>
      <c r="B7677" s="63" t="s">
        <v>12</v>
      </c>
      <c r="C7677" s="63" t="s">
        <v>12</v>
      </c>
      <c r="D7677" s="390">
        <v>45505</v>
      </c>
      <c r="E7677" s="63">
        <v>8</v>
      </c>
      <c r="F7677" s="63">
        <v>2024</v>
      </c>
      <c r="G7677" s="391">
        <v>0</v>
      </c>
      <c r="H7677" s="391">
        <v>8.3333333333333329E-2</v>
      </c>
      <c r="I7677" s="391">
        <v>0</v>
      </c>
      <c r="J7677" s="391">
        <v>0</v>
      </c>
      <c r="K7677" s="63" t="s">
        <v>357</v>
      </c>
      <c r="L7677" s="63" t="s">
        <v>121</v>
      </c>
      <c r="M7677" s="63" t="s">
        <v>107</v>
      </c>
      <c r="N7677" s="63" t="s">
        <v>310</v>
      </c>
      <c r="O7677" s="63" t="s">
        <v>123</v>
      </c>
      <c r="P7677" s="63" t="s">
        <v>60</v>
      </c>
      <c r="Q7677" s="63" t="s">
        <v>238</v>
      </c>
    </row>
    <row r="7678" spans="1:17">
      <c r="A7678" s="63" t="s">
        <v>357</v>
      </c>
      <c r="B7678" s="63" t="s">
        <v>12</v>
      </c>
      <c r="C7678" s="63" t="s">
        <v>12</v>
      </c>
      <c r="D7678" s="390">
        <v>45536</v>
      </c>
      <c r="E7678" s="63">
        <v>9</v>
      </c>
      <c r="F7678" s="63">
        <v>2024</v>
      </c>
      <c r="G7678" s="391">
        <v>0</v>
      </c>
      <c r="H7678" s="391">
        <v>8.3333333333333329E-2</v>
      </c>
      <c r="J7678" s="391">
        <v>0</v>
      </c>
      <c r="K7678" s="63" t="s">
        <v>357</v>
      </c>
      <c r="L7678" s="63" t="s">
        <v>121</v>
      </c>
      <c r="M7678" s="63" t="s">
        <v>107</v>
      </c>
      <c r="N7678" s="63" t="s">
        <v>310</v>
      </c>
      <c r="O7678" s="63" t="s">
        <v>123</v>
      </c>
      <c r="P7678" s="63" t="s">
        <v>60</v>
      </c>
      <c r="Q7678" s="63" t="s">
        <v>238</v>
      </c>
    </row>
    <row r="7679" spans="1:17">
      <c r="A7679" s="63" t="s">
        <v>357</v>
      </c>
      <c r="B7679" s="63" t="s">
        <v>12</v>
      </c>
      <c r="C7679" s="63" t="s">
        <v>12</v>
      </c>
      <c r="D7679" s="390">
        <v>45566</v>
      </c>
      <c r="E7679" s="63">
        <v>10</v>
      </c>
      <c r="F7679" s="63">
        <v>2024</v>
      </c>
      <c r="G7679" s="391">
        <v>0</v>
      </c>
      <c r="H7679" s="391">
        <v>9.9999999999999992E-2</v>
      </c>
      <c r="J7679" s="391">
        <v>0</v>
      </c>
      <c r="K7679" s="63" t="s">
        <v>357</v>
      </c>
      <c r="L7679" s="63" t="s">
        <v>121</v>
      </c>
      <c r="M7679" s="63" t="s">
        <v>107</v>
      </c>
      <c r="N7679" s="63" t="s">
        <v>310</v>
      </c>
      <c r="O7679" s="63" t="s">
        <v>123</v>
      </c>
      <c r="P7679" s="63" t="s">
        <v>60</v>
      </c>
      <c r="Q7679" s="63" t="s">
        <v>238</v>
      </c>
    </row>
    <row r="7680" spans="1:17">
      <c r="A7680" s="63" t="s">
        <v>357</v>
      </c>
      <c r="B7680" s="63" t="s">
        <v>12</v>
      </c>
      <c r="C7680" s="63" t="s">
        <v>12</v>
      </c>
      <c r="D7680" s="390">
        <v>45597</v>
      </c>
      <c r="E7680" s="63">
        <v>11</v>
      </c>
      <c r="F7680" s="63">
        <v>2024</v>
      </c>
      <c r="G7680" s="391">
        <v>0</v>
      </c>
      <c r="H7680" s="391">
        <v>9.9999999999999992E-2</v>
      </c>
      <c r="J7680" s="391">
        <v>0</v>
      </c>
      <c r="K7680" s="63" t="s">
        <v>357</v>
      </c>
      <c r="L7680" s="63" t="s">
        <v>121</v>
      </c>
      <c r="M7680" s="63" t="s">
        <v>107</v>
      </c>
      <c r="N7680" s="63" t="s">
        <v>310</v>
      </c>
      <c r="O7680" s="63" t="s">
        <v>123</v>
      </c>
      <c r="P7680" s="63" t="s">
        <v>60</v>
      </c>
      <c r="Q7680" s="63" t="s">
        <v>238</v>
      </c>
    </row>
    <row r="7681" spans="1:17">
      <c r="A7681" s="63" t="s">
        <v>357</v>
      </c>
      <c r="B7681" s="63" t="s">
        <v>12</v>
      </c>
      <c r="C7681" s="63" t="s">
        <v>12</v>
      </c>
      <c r="D7681" s="390">
        <v>45627</v>
      </c>
      <c r="E7681" s="63">
        <v>12</v>
      </c>
      <c r="F7681" s="63">
        <v>2024</v>
      </c>
      <c r="G7681" s="391">
        <v>0</v>
      </c>
      <c r="H7681" s="391">
        <v>9.9999999999999992E-2</v>
      </c>
      <c r="J7681" s="391">
        <v>0</v>
      </c>
      <c r="K7681" s="63" t="s">
        <v>357</v>
      </c>
      <c r="L7681" s="63" t="s">
        <v>121</v>
      </c>
      <c r="M7681" s="63" t="s">
        <v>107</v>
      </c>
      <c r="N7681" s="63" t="s">
        <v>310</v>
      </c>
      <c r="O7681" s="63" t="s">
        <v>123</v>
      </c>
      <c r="P7681" s="63" t="s">
        <v>60</v>
      </c>
      <c r="Q7681" s="63" t="s">
        <v>238</v>
      </c>
    </row>
    <row r="7682" spans="1:17">
      <c r="A7682" s="63" t="s">
        <v>357</v>
      </c>
      <c r="B7682" s="63" t="s">
        <v>15</v>
      </c>
      <c r="C7682" s="63" t="s">
        <v>15</v>
      </c>
      <c r="D7682" s="390">
        <v>45292</v>
      </c>
      <c r="E7682" s="63">
        <v>1</v>
      </c>
      <c r="F7682" s="63">
        <v>2024</v>
      </c>
      <c r="G7682" s="391">
        <v>0</v>
      </c>
      <c r="H7682" s="391">
        <v>3.4872367136281217E-2</v>
      </c>
      <c r="I7682" s="391">
        <v>0</v>
      </c>
      <c r="J7682" s="391">
        <v>0</v>
      </c>
      <c r="K7682" s="63" t="s">
        <v>357</v>
      </c>
      <c r="L7682" s="63" t="s">
        <v>121</v>
      </c>
      <c r="M7682" s="63" t="s">
        <v>107</v>
      </c>
      <c r="N7682" s="63" t="s">
        <v>310</v>
      </c>
      <c r="O7682" s="63" t="s">
        <v>123</v>
      </c>
      <c r="P7682" s="63" t="s">
        <v>60</v>
      </c>
      <c r="Q7682" s="63" t="s">
        <v>238</v>
      </c>
    </row>
    <row r="7683" spans="1:17">
      <c r="A7683" s="63" t="s">
        <v>357</v>
      </c>
      <c r="B7683" s="63" t="s">
        <v>15</v>
      </c>
      <c r="C7683" s="63" t="s">
        <v>15</v>
      </c>
      <c r="D7683" s="390">
        <v>45323</v>
      </c>
      <c r="E7683" s="63">
        <v>2</v>
      </c>
      <c r="F7683" s="63">
        <v>2024</v>
      </c>
      <c r="G7683" s="391">
        <v>0</v>
      </c>
      <c r="H7683" s="391">
        <v>8.2577765378713919E-2</v>
      </c>
      <c r="I7683" s="391">
        <v>0</v>
      </c>
      <c r="J7683" s="391">
        <v>0</v>
      </c>
      <c r="K7683" s="63" t="s">
        <v>357</v>
      </c>
      <c r="L7683" s="63" t="s">
        <v>121</v>
      </c>
      <c r="M7683" s="63" t="s">
        <v>107</v>
      </c>
      <c r="N7683" s="63" t="s">
        <v>310</v>
      </c>
      <c r="O7683" s="63" t="s">
        <v>123</v>
      </c>
      <c r="P7683" s="63" t="s">
        <v>60</v>
      </c>
      <c r="Q7683" s="63" t="s">
        <v>238</v>
      </c>
    </row>
    <row r="7684" spans="1:17">
      <c r="A7684" s="63" t="s">
        <v>357</v>
      </c>
      <c r="B7684" s="63" t="s">
        <v>15</v>
      </c>
      <c r="C7684" s="63" t="s">
        <v>15</v>
      </c>
      <c r="D7684" s="390">
        <v>45352</v>
      </c>
      <c r="E7684" s="63">
        <v>3</v>
      </c>
      <c r="F7684" s="63">
        <v>2024</v>
      </c>
      <c r="G7684" s="391">
        <v>0</v>
      </c>
      <c r="H7684" s="391">
        <v>8.2577765378713919E-2</v>
      </c>
      <c r="I7684" s="391">
        <v>0</v>
      </c>
      <c r="J7684" s="391">
        <v>0</v>
      </c>
      <c r="K7684" s="63" t="s">
        <v>357</v>
      </c>
      <c r="L7684" s="63" t="s">
        <v>121</v>
      </c>
      <c r="M7684" s="63" t="s">
        <v>107</v>
      </c>
      <c r="N7684" s="63" t="s">
        <v>310</v>
      </c>
      <c r="O7684" s="63" t="s">
        <v>123</v>
      </c>
      <c r="P7684" s="63" t="s">
        <v>60</v>
      </c>
      <c r="Q7684" s="63" t="s">
        <v>238</v>
      </c>
    </row>
    <row r="7685" spans="1:17">
      <c r="A7685" s="63" t="s">
        <v>357</v>
      </c>
      <c r="B7685" s="63" t="s">
        <v>15</v>
      </c>
      <c r="C7685" s="63" t="s">
        <v>15</v>
      </c>
      <c r="D7685" s="390">
        <v>45383</v>
      </c>
      <c r="E7685" s="63">
        <v>4</v>
      </c>
      <c r="F7685" s="63">
        <v>2024</v>
      </c>
      <c r="G7685" s="391">
        <v>0</v>
      </c>
      <c r="H7685" s="391">
        <v>8.3333333333333329E-2</v>
      </c>
      <c r="I7685" s="391">
        <v>0</v>
      </c>
      <c r="J7685" s="391">
        <v>0</v>
      </c>
      <c r="K7685" s="63" t="s">
        <v>357</v>
      </c>
      <c r="L7685" s="63" t="s">
        <v>121</v>
      </c>
      <c r="M7685" s="63" t="s">
        <v>107</v>
      </c>
      <c r="N7685" s="63" t="s">
        <v>310</v>
      </c>
      <c r="O7685" s="63" t="s">
        <v>123</v>
      </c>
      <c r="P7685" s="63" t="s">
        <v>60</v>
      </c>
      <c r="Q7685" s="63" t="s">
        <v>238</v>
      </c>
    </row>
    <row r="7686" spans="1:17">
      <c r="A7686" s="63" t="s">
        <v>357</v>
      </c>
      <c r="B7686" s="63" t="s">
        <v>15</v>
      </c>
      <c r="C7686" s="63" t="s">
        <v>15</v>
      </c>
      <c r="D7686" s="390">
        <v>45413</v>
      </c>
      <c r="E7686" s="63">
        <v>5</v>
      </c>
      <c r="F7686" s="63">
        <v>2024</v>
      </c>
      <c r="G7686" s="391">
        <v>0</v>
      </c>
      <c r="H7686" s="391">
        <v>8.3333333333333329E-2</v>
      </c>
      <c r="I7686" s="391">
        <v>0</v>
      </c>
      <c r="J7686" s="391">
        <v>0</v>
      </c>
      <c r="K7686" s="63" t="s">
        <v>357</v>
      </c>
      <c r="L7686" s="63" t="s">
        <v>121</v>
      </c>
      <c r="M7686" s="63" t="s">
        <v>107</v>
      </c>
      <c r="N7686" s="63" t="s">
        <v>310</v>
      </c>
      <c r="O7686" s="63" t="s">
        <v>123</v>
      </c>
      <c r="P7686" s="63" t="s">
        <v>60</v>
      </c>
      <c r="Q7686" s="63" t="s">
        <v>238</v>
      </c>
    </row>
    <row r="7687" spans="1:17">
      <c r="A7687" s="63" t="s">
        <v>357</v>
      </c>
      <c r="B7687" s="63" t="s">
        <v>15</v>
      </c>
      <c r="C7687" s="63" t="s">
        <v>15</v>
      </c>
      <c r="D7687" s="390">
        <v>45444</v>
      </c>
      <c r="E7687" s="63">
        <v>6</v>
      </c>
      <c r="F7687" s="63">
        <v>2024</v>
      </c>
      <c r="G7687" s="391">
        <v>0</v>
      </c>
      <c r="H7687" s="391">
        <v>8.3333333333333329E-2</v>
      </c>
      <c r="I7687" s="391">
        <v>0</v>
      </c>
      <c r="J7687" s="391">
        <v>0</v>
      </c>
      <c r="K7687" s="63" t="s">
        <v>357</v>
      </c>
      <c r="L7687" s="63" t="s">
        <v>121</v>
      </c>
      <c r="M7687" s="63" t="s">
        <v>107</v>
      </c>
      <c r="N7687" s="63" t="s">
        <v>310</v>
      </c>
      <c r="O7687" s="63" t="s">
        <v>123</v>
      </c>
      <c r="P7687" s="63" t="s">
        <v>60</v>
      </c>
      <c r="Q7687" s="63" t="s">
        <v>238</v>
      </c>
    </row>
    <row r="7688" spans="1:17">
      <c r="A7688" s="63" t="s">
        <v>357</v>
      </c>
      <c r="B7688" s="63" t="s">
        <v>15</v>
      </c>
      <c r="C7688" s="63" t="s">
        <v>15</v>
      </c>
      <c r="D7688" s="390">
        <v>45474</v>
      </c>
      <c r="E7688" s="63">
        <v>7</v>
      </c>
      <c r="F7688" s="63">
        <v>2024</v>
      </c>
      <c r="G7688" s="391">
        <v>0</v>
      </c>
      <c r="H7688" s="391">
        <v>8.3333333333333329E-2</v>
      </c>
      <c r="I7688" s="391">
        <v>0</v>
      </c>
      <c r="J7688" s="391">
        <v>0</v>
      </c>
      <c r="K7688" s="63" t="s">
        <v>357</v>
      </c>
      <c r="L7688" s="63" t="s">
        <v>121</v>
      </c>
      <c r="M7688" s="63" t="s">
        <v>107</v>
      </c>
      <c r="N7688" s="63" t="s">
        <v>310</v>
      </c>
      <c r="O7688" s="63" t="s">
        <v>123</v>
      </c>
      <c r="P7688" s="63" t="s">
        <v>60</v>
      </c>
      <c r="Q7688" s="63" t="s">
        <v>238</v>
      </c>
    </row>
    <row r="7689" spans="1:17">
      <c r="A7689" s="63" t="s">
        <v>357</v>
      </c>
      <c r="B7689" s="63" t="s">
        <v>15</v>
      </c>
      <c r="C7689" s="63" t="s">
        <v>15</v>
      </c>
      <c r="D7689" s="390">
        <v>45505</v>
      </c>
      <c r="E7689" s="63">
        <v>8</v>
      </c>
      <c r="F7689" s="63">
        <v>2024</v>
      </c>
      <c r="G7689" s="391">
        <v>0</v>
      </c>
      <c r="H7689" s="391">
        <v>8.3333333333333329E-2</v>
      </c>
      <c r="I7689" s="391">
        <v>0</v>
      </c>
      <c r="J7689" s="391">
        <v>0</v>
      </c>
      <c r="K7689" s="63" t="s">
        <v>357</v>
      </c>
      <c r="L7689" s="63" t="s">
        <v>121</v>
      </c>
      <c r="M7689" s="63" t="s">
        <v>107</v>
      </c>
      <c r="N7689" s="63" t="s">
        <v>310</v>
      </c>
      <c r="O7689" s="63" t="s">
        <v>123</v>
      </c>
      <c r="P7689" s="63" t="s">
        <v>60</v>
      </c>
      <c r="Q7689" s="63" t="s">
        <v>238</v>
      </c>
    </row>
    <row r="7690" spans="1:17">
      <c r="A7690" s="63" t="s">
        <v>357</v>
      </c>
      <c r="B7690" s="63" t="s">
        <v>15</v>
      </c>
      <c r="C7690" s="63" t="s">
        <v>15</v>
      </c>
      <c r="D7690" s="390">
        <v>45536</v>
      </c>
      <c r="E7690" s="63">
        <v>9</v>
      </c>
      <c r="F7690" s="63">
        <v>2024</v>
      </c>
      <c r="G7690" s="391">
        <v>0</v>
      </c>
      <c r="H7690" s="391">
        <v>8.3333333333333329E-2</v>
      </c>
      <c r="J7690" s="391">
        <v>0</v>
      </c>
      <c r="K7690" s="63" t="s">
        <v>357</v>
      </c>
      <c r="L7690" s="63" t="s">
        <v>121</v>
      </c>
      <c r="M7690" s="63" t="s">
        <v>107</v>
      </c>
      <c r="N7690" s="63" t="s">
        <v>310</v>
      </c>
      <c r="O7690" s="63" t="s">
        <v>123</v>
      </c>
      <c r="P7690" s="63" t="s">
        <v>60</v>
      </c>
      <c r="Q7690" s="63" t="s">
        <v>238</v>
      </c>
    </row>
    <row r="7691" spans="1:17">
      <c r="A7691" s="63" t="s">
        <v>357</v>
      </c>
      <c r="B7691" s="63" t="s">
        <v>15</v>
      </c>
      <c r="C7691" s="63" t="s">
        <v>15</v>
      </c>
      <c r="D7691" s="390">
        <v>45566</v>
      </c>
      <c r="E7691" s="63">
        <v>10</v>
      </c>
      <c r="F7691" s="63">
        <v>2024</v>
      </c>
      <c r="G7691" s="391">
        <v>0</v>
      </c>
      <c r="H7691" s="391">
        <v>9.9999999999999992E-2</v>
      </c>
      <c r="J7691" s="391">
        <v>0</v>
      </c>
      <c r="K7691" s="63" t="s">
        <v>357</v>
      </c>
      <c r="L7691" s="63" t="s">
        <v>121</v>
      </c>
      <c r="M7691" s="63" t="s">
        <v>107</v>
      </c>
      <c r="N7691" s="63" t="s">
        <v>310</v>
      </c>
      <c r="O7691" s="63" t="s">
        <v>123</v>
      </c>
      <c r="P7691" s="63" t="s">
        <v>60</v>
      </c>
      <c r="Q7691" s="63" t="s">
        <v>238</v>
      </c>
    </row>
    <row r="7692" spans="1:17">
      <c r="A7692" s="63" t="s">
        <v>357</v>
      </c>
      <c r="B7692" s="63" t="s">
        <v>15</v>
      </c>
      <c r="C7692" s="63" t="s">
        <v>15</v>
      </c>
      <c r="D7692" s="390">
        <v>45597</v>
      </c>
      <c r="E7692" s="63">
        <v>11</v>
      </c>
      <c r="F7692" s="63">
        <v>2024</v>
      </c>
      <c r="G7692" s="391">
        <v>0</v>
      </c>
      <c r="H7692" s="391">
        <v>9.9999999999999992E-2</v>
      </c>
      <c r="J7692" s="391">
        <v>0</v>
      </c>
      <c r="K7692" s="63" t="s">
        <v>357</v>
      </c>
      <c r="L7692" s="63" t="s">
        <v>121</v>
      </c>
      <c r="M7692" s="63" t="s">
        <v>107</v>
      </c>
      <c r="N7692" s="63" t="s">
        <v>310</v>
      </c>
      <c r="O7692" s="63" t="s">
        <v>123</v>
      </c>
      <c r="P7692" s="63" t="s">
        <v>60</v>
      </c>
      <c r="Q7692" s="63" t="s">
        <v>238</v>
      </c>
    </row>
    <row r="7693" spans="1:17">
      <c r="A7693" s="63" t="s">
        <v>357</v>
      </c>
      <c r="B7693" s="63" t="s">
        <v>15</v>
      </c>
      <c r="C7693" s="63" t="s">
        <v>15</v>
      </c>
      <c r="D7693" s="390">
        <v>45627</v>
      </c>
      <c r="E7693" s="63">
        <v>12</v>
      </c>
      <c r="F7693" s="63">
        <v>2024</v>
      </c>
      <c r="G7693" s="391">
        <v>0</v>
      </c>
      <c r="H7693" s="391">
        <v>9.9999999999999992E-2</v>
      </c>
      <c r="J7693" s="391">
        <v>0</v>
      </c>
      <c r="K7693" s="63" t="s">
        <v>357</v>
      </c>
      <c r="L7693" s="63" t="s">
        <v>121</v>
      </c>
      <c r="M7693" s="63" t="s">
        <v>107</v>
      </c>
      <c r="N7693" s="63" t="s">
        <v>310</v>
      </c>
      <c r="O7693" s="63" t="s">
        <v>123</v>
      </c>
      <c r="P7693" s="63" t="s">
        <v>60</v>
      </c>
      <c r="Q7693" s="63" t="s">
        <v>238</v>
      </c>
    </row>
    <row r="7694" spans="1:17">
      <c r="A7694" s="63" t="s">
        <v>357</v>
      </c>
      <c r="B7694" s="63" t="s">
        <v>16</v>
      </c>
      <c r="C7694" s="63" t="s">
        <v>16</v>
      </c>
      <c r="D7694" s="390">
        <v>45292</v>
      </c>
      <c r="E7694" s="63">
        <v>1</v>
      </c>
      <c r="F7694" s="63">
        <v>2024</v>
      </c>
      <c r="G7694" s="391">
        <v>601.4778</v>
      </c>
      <c r="H7694" s="391">
        <v>3.4872367136281217E-2</v>
      </c>
      <c r="I7694" s="391">
        <v>20.974954665922727</v>
      </c>
      <c r="J7694" s="391">
        <v>0</v>
      </c>
      <c r="K7694" s="63" t="s">
        <v>357</v>
      </c>
      <c r="L7694" s="63" t="s">
        <v>121</v>
      </c>
      <c r="M7694" s="63" t="s">
        <v>107</v>
      </c>
      <c r="N7694" s="63" t="s">
        <v>310</v>
      </c>
      <c r="O7694" s="63" t="s">
        <v>123</v>
      </c>
      <c r="P7694" s="63" t="s">
        <v>60</v>
      </c>
      <c r="Q7694" s="63" t="s">
        <v>238</v>
      </c>
    </row>
    <row r="7695" spans="1:17">
      <c r="A7695" s="63" t="s">
        <v>357</v>
      </c>
      <c r="B7695" s="63" t="s">
        <v>16</v>
      </c>
      <c r="C7695" s="63" t="s">
        <v>16</v>
      </c>
      <c r="D7695" s="390">
        <v>45323</v>
      </c>
      <c r="E7695" s="63">
        <v>2</v>
      </c>
      <c r="F7695" s="63">
        <v>2024</v>
      </c>
      <c r="G7695" s="391">
        <v>601.4778</v>
      </c>
      <c r="H7695" s="391">
        <v>8.2577765378713919E-2</v>
      </c>
      <c r="I7695" s="391">
        <v>49.668692648905015</v>
      </c>
      <c r="J7695" s="391">
        <v>0</v>
      </c>
      <c r="K7695" s="63" t="s">
        <v>357</v>
      </c>
      <c r="L7695" s="63" t="s">
        <v>121</v>
      </c>
      <c r="M7695" s="63" t="s">
        <v>107</v>
      </c>
      <c r="N7695" s="63" t="s">
        <v>310</v>
      </c>
      <c r="O7695" s="63" t="s">
        <v>123</v>
      </c>
      <c r="P7695" s="63" t="s">
        <v>60</v>
      </c>
      <c r="Q7695" s="63" t="s">
        <v>238</v>
      </c>
    </row>
    <row r="7696" spans="1:17">
      <c r="A7696" s="63" t="s">
        <v>357</v>
      </c>
      <c r="B7696" s="63" t="s">
        <v>16</v>
      </c>
      <c r="C7696" s="63" t="s">
        <v>16</v>
      </c>
      <c r="D7696" s="390">
        <v>45352</v>
      </c>
      <c r="E7696" s="63">
        <v>3</v>
      </c>
      <c r="F7696" s="63">
        <v>2024</v>
      </c>
      <c r="G7696" s="391">
        <v>601.4778</v>
      </c>
      <c r="H7696" s="391">
        <v>8.2577765378713919E-2</v>
      </c>
      <c r="I7696" s="391">
        <v>49.668692648905015</v>
      </c>
      <c r="J7696" s="391">
        <v>0</v>
      </c>
      <c r="K7696" s="63" t="s">
        <v>357</v>
      </c>
      <c r="L7696" s="63" t="s">
        <v>121</v>
      </c>
      <c r="M7696" s="63" t="s">
        <v>107</v>
      </c>
      <c r="N7696" s="63" t="s">
        <v>310</v>
      </c>
      <c r="O7696" s="63" t="s">
        <v>123</v>
      </c>
      <c r="P7696" s="63" t="s">
        <v>60</v>
      </c>
      <c r="Q7696" s="63" t="s">
        <v>238</v>
      </c>
    </row>
    <row r="7697" spans="1:17">
      <c r="A7697" s="63" t="s">
        <v>357</v>
      </c>
      <c r="B7697" s="63" t="s">
        <v>16</v>
      </c>
      <c r="C7697" s="63" t="s">
        <v>16</v>
      </c>
      <c r="D7697" s="390">
        <v>45383</v>
      </c>
      <c r="E7697" s="63">
        <v>4</v>
      </c>
      <c r="F7697" s="63">
        <v>2024</v>
      </c>
      <c r="G7697" s="391">
        <v>601.4778</v>
      </c>
      <c r="H7697" s="391">
        <v>8.3333333333333329E-2</v>
      </c>
      <c r="I7697" s="391">
        <v>50.123149999999995</v>
      </c>
      <c r="J7697" s="391">
        <v>2.57</v>
      </c>
      <c r="K7697" s="63" t="s">
        <v>357</v>
      </c>
      <c r="L7697" s="63" t="s">
        <v>121</v>
      </c>
      <c r="M7697" s="63" t="s">
        <v>107</v>
      </c>
      <c r="N7697" s="63" t="s">
        <v>310</v>
      </c>
      <c r="O7697" s="63" t="s">
        <v>123</v>
      </c>
      <c r="P7697" s="63" t="s">
        <v>60</v>
      </c>
      <c r="Q7697" s="63" t="s">
        <v>238</v>
      </c>
    </row>
    <row r="7698" spans="1:17">
      <c r="A7698" s="63" t="s">
        <v>357</v>
      </c>
      <c r="B7698" s="63" t="s">
        <v>16</v>
      </c>
      <c r="C7698" s="63" t="s">
        <v>16</v>
      </c>
      <c r="D7698" s="390">
        <v>45413</v>
      </c>
      <c r="E7698" s="63">
        <v>5</v>
      </c>
      <c r="F7698" s="63">
        <v>2024</v>
      </c>
      <c r="G7698" s="391">
        <v>601.4778</v>
      </c>
      <c r="H7698" s="391">
        <v>8.3333333333333329E-2</v>
      </c>
      <c r="I7698" s="391">
        <v>50.123149999999995</v>
      </c>
      <c r="J7698" s="391">
        <v>0</v>
      </c>
      <c r="K7698" s="63" t="s">
        <v>357</v>
      </c>
      <c r="L7698" s="63" t="s">
        <v>121</v>
      </c>
      <c r="M7698" s="63" t="s">
        <v>107</v>
      </c>
      <c r="N7698" s="63" t="s">
        <v>310</v>
      </c>
      <c r="O7698" s="63" t="s">
        <v>123</v>
      </c>
      <c r="P7698" s="63" t="s">
        <v>60</v>
      </c>
      <c r="Q7698" s="63" t="s">
        <v>238</v>
      </c>
    </row>
    <row r="7699" spans="1:17">
      <c r="A7699" s="63" t="s">
        <v>357</v>
      </c>
      <c r="B7699" s="63" t="s">
        <v>16</v>
      </c>
      <c r="C7699" s="63" t="s">
        <v>16</v>
      </c>
      <c r="D7699" s="390">
        <v>45444</v>
      </c>
      <c r="E7699" s="63">
        <v>6</v>
      </c>
      <c r="F7699" s="63">
        <v>2024</v>
      </c>
      <c r="G7699" s="391">
        <v>601.4778</v>
      </c>
      <c r="H7699" s="391">
        <v>8.3333333333333329E-2</v>
      </c>
      <c r="I7699" s="391">
        <v>50.123149999999995</v>
      </c>
      <c r="J7699" s="391">
        <v>0</v>
      </c>
      <c r="K7699" s="63" t="s">
        <v>357</v>
      </c>
      <c r="L7699" s="63" t="s">
        <v>121</v>
      </c>
      <c r="M7699" s="63" t="s">
        <v>107</v>
      </c>
      <c r="N7699" s="63" t="s">
        <v>310</v>
      </c>
      <c r="O7699" s="63" t="s">
        <v>123</v>
      </c>
      <c r="P7699" s="63" t="s">
        <v>60</v>
      </c>
      <c r="Q7699" s="63" t="s">
        <v>238</v>
      </c>
    </row>
    <row r="7700" spans="1:17">
      <c r="A7700" s="63" t="s">
        <v>357</v>
      </c>
      <c r="B7700" s="63" t="s">
        <v>16</v>
      </c>
      <c r="C7700" s="63" t="s">
        <v>16</v>
      </c>
      <c r="D7700" s="390">
        <v>45474</v>
      </c>
      <c r="E7700" s="63">
        <v>7</v>
      </c>
      <c r="F7700" s="63">
        <v>2024</v>
      </c>
      <c r="G7700" s="391">
        <v>601.4778</v>
      </c>
      <c r="H7700" s="391">
        <v>8.3333333333333329E-2</v>
      </c>
      <c r="I7700" s="391">
        <v>50.123149999999995</v>
      </c>
      <c r="J7700" s="391">
        <v>329.16</v>
      </c>
      <c r="K7700" s="63" t="s">
        <v>357</v>
      </c>
      <c r="L7700" s="63" t="s">
        <v>121</v>
      </c>
      <c r="M7700" s="63" t="s">
        <v>107</v>
      </c>
      <c r="N7700" s="63" t="s">
        <v>310</v>
      </c>
      <c r="O7700" s="63" t="s">
        <v>123</v>
      </c>
      <c r="P7700" s="63" t="s">
        <v>60</v>
      </c>
      <c r="Q7700" s="63" t="s">
        <v>238</v>
      </c>
    </row>
    <row r="7701" spans="1:17">
      <c r="A7701" s="63" t="s">
        <v>357</v>
      </c>
      <c r="B7701" s="63" t="s">
        <v>16</v>
      </c>
      <c r="C7701" s="63" t="s">
        <v>16</v>
      </c>
      <c r="D7701" s="390">
        <v>45505</v>
      </c>
      <c r="E7701" s="63">
        <v>8</v>
      </c>
      <c r="F7701" s="63">
        <v>2024</v>
      </c>
      <c r="G7701" s="391">
        <v>601.4778</v>
      </c>
      <c r="H7701" s="391">
        <v>8.3333333333333329E-2</v>
      </c>
      <c r="I7701" s="391">
        <v>50.123149999999995</v>
      </c>
      <c r="J7701" s="391">
        <v>55.879999999999995</v>
      </c>
      <c r="K7701" s="63" t="s">
        <v>357</v>
      </c>
      <c r="L7701" s="63" t="s">
        <v>121</v>
      </c>
      <c r="M7701" s="63" t="s">
        <v>107</v>
      </c>
      <c r="N7701" s="63" t="s">
        <v>310</v>
      </c>
      <c r="O7701" s="63" t="s">
        <v>123</v>
      </c>
      <c r="P7701" s="63" t="s">
        <v>60</v>
      </c>
      <c r="Q7701" s="63" t="s">
        <v>238</v>
      </c>
    </row>
    <row r="7702" spans="1:17">
      <c r="A7702" s="63" t="s">
        <v>357</v>
      </c>
      <c r="B7702" s="63" t="s">
        <v>16</v>
      </c>
      <c r="C7702" s="63" t="s">
        <v>16</v>
      </c>
      <c r="D7702" s="390">
        <v>45536</v>
      </c>
      <c r="E7702" s="63">
        <v>9</v>
      </c>
      <c r="F7702" s="63">
        <v>2024</v>
      </c>
      <c r="G7702" s="391">
        <v>601.4778</v>
      </c>
      <c r="H7702" s="391">
        <v>8.3333333333333329E-2</v>
      </c>
      <c r="J7702" s="391">
        <v>17.020000000000003</v>
      </c>
      <c r="K7702" s="63" t="s">
        <v>357</v>
      </c>
      <c r="L7702" s="63" t="s">
        <v>121</v>
      </c>
      <c r="M7702" s="63" t="s">
        <v>107</v>
      </c>
      <c r="N7702" s="63" t="s">
        <v>310</v>
      </c>
      <c r="O7702" s="63" t="s">
        <v>123</v>
      </c>
      <c r="P7702" s="63" t="s">
        <v>60</v>
      </c>
      <c r="Q7702" s="63" t="s">
        <v>238</v>
      </c>
    </row>
    <row r="7703" spans="1:17">
      <c r="A7703" s="63" t="s">
        <v>357</v>
      </c>
      <c r="B7703" s="63" t="s">
        <v>16</v>
      </c>
      <c r="C7703" s="63" t="s">
        <v>16</v>
      </c>
      <c r="D7703" s="390">
        <v>45566</v>
      </c>
      <c r="E7703" s="63">
        <v>10</v>
      </c>
      <c r="F7703" s="63">
        <v>2024</v>
      </c>
      <c r="G7703" s="391">
        <v>601.4778</v>
      </c>
      <c r="H7703" s="391">
        <v>9.9999999999999992E-2</v>
      </c>
      <c r="J7703" s="391">
        <v>24.040000000000003</v>
      </c>
      <c r="K7703" s="63" t="s">
        <v>357</v>
      </c>
      <c r="L7703" s="63" t="s">
        <v>121</v>
      </c>
      <c r="M7703" s="63" t="s">
        <v>107</v>
      </c>
      <c r="N7703" s="63" t="s">
        <v>310</v>
      </c>
      <c r="O7703" s="63" t="s">
        <v>123</v>
      </c>
      <c r="P7703" s="63" t="s">
        <v>60</v>
      </c>
      <c r="Q7703" s="63" t="s">
        <v>238</v>
      </c>
    </row>
    <row r="7704" spans="1:17">
      <c r="A7704" s="63" t="s">
        <v>357</v>
      </c>
      <c r="B7704" s="63" t="s">
        <v>16</v>
      </c>
      <c r="C7704" s="63" t="s">
        <v>16</v>
      </c>
      <c r="D7704" s="390">
        <v>45597</v>
      </c>
      <c r="E7704" s="63">
        <v>11</v>
      </c>
      <c r="F7704" s="63">
        <v>2024</v>
      </c>
      <c r="G7704" s="391">
        <v>601.4778</v>
      </c>
      <c r="H7704" s="391">
        <v>9.9999999999999992E-2</v>
      </c>
      <c r="J7704" s="391">
        <v>0</v>
      </c>
      <c r="K7704" s="63" t="s">
        <v>357</v>
      </c>
      <c r="L7704" s="63" t="s">
        <v>121</v>
      </c>
      <c r="M7704" s="63" t="s">
        <v>107</v>
      </c>
      <c r="N7704" s="63" t="s">
        <v>310</v>
      </c>
      <c r="O7704" s="63" t="s">
        <v>123</v>
      </c>
      <c r="P7704" s="63" t="s">
        <v>60</v>
      </c>
      <c r="Q7704" s="63" t="s">
        <v>238</v>
      </c>
    </row>
    <row r="7705" spans="1:17">
      <c r="A7705" s="63" t="s">
        <v>357</v>
      </c>
      <c r="B7705" s="63" t="s">
        <v>16</v>
      </c>
      <c r="C7705" s="63" t="s">
        <v>16</v>
      </c>
      <c r="D7705" s="390">
        <v>45627</v>
      </c>
      <c r="E7705" s="63">
        <v>12</v>
      </c>
      <c r="F7705" s="63">
        <v>2024</v>
      </c>
      <c r="G7705" s="391">
        <v>601.4778</v>
      </c>
      <c r="H7705" s="391">
        <v>9.9999999999999992E-2</v>
      </c>
      <c r="J7705" s="391">
        <v>0</v>
      </c>
      <c r="K7705" s="63" t="s">
        <v>357</v>
      </c>
      <c r="L7705" s="63" t="s">
        <v>121</v>
      </c>
      <c r="M7705" s="63" t="s">
        <v>107</v>
      </c>
      <c r="N7705" s="63" t="s">
        <v>310</v>
      </c>
      <c r="O7705" s="63" t="s">
        <v>123</v>
      </c>
      <c r="P7705" s="63" t="s">
        <v>60</v>
      </c>
      <c r="Q7705" s="63" t="s">
        <v>238</v>
      </c>
    </row>
    <row r="7706" spans="1:17">
      <c r="A7706" s="63" t="s">
        <v>357</v>
      </c>
      <c r="B7706" s="63" t="s">
        <v>17</v>
      </c>
      <c r="C7706" s="63" t="s">
        <v>17</v>
      </c>
      <c r="D7706" s="390">
        <v>45292</v>
      </c>
      <c r="E7706" s="63">
        <v>1</v>
      </c>
      <c r="F7706" s="63">
        <v>2024</v>
      </c>
      <c r="G7706" s="391">
        <v>34.950000000000003</v>
      </c>
      <c r="H7706" s="391">
        <v>3.4872367136281217E-2</v>
      </c>
      <c r="I7706" s="391">
        <v>1.2187892314130286</v>
      </c>
      <c r="J7706" s="391">
        <v>2.93</v>
      </c>
      <c r="K7706" s="63" t="s">
        <v>357</v>
      </c>
      <c r="L7706" s="63" t="s">
        <v>121</v>
      </c>
      <c r="M7706" s="63" t="s">
        <v>107</v>
      </c>
      <c r="N7706" s="63" t="s">
        <v>310</v>
      </c>
      <c r="O7706" s="63" t="s">
        <v>123</v>
      </c>
      <c r="P7706" s="63" t="s">
        <v>60</v>
      </c>
      <c r="Q7706" s="63" t="s">
        <v>238</v>
      </c>
    </row>
    <row r="7707" spans="1:17">
      <c r="A7707" s="63" t="s">
        <v>357</v>
      </c>
      <c r="B7707" s="63" t="s">
        <v>17</v>
      </c>
      <c r="C7707" s="63" t="s">
        <v>17</v>
      </c>
      <c r="D7707" s="390">
        <v>45323</v>
      </c>
      <c r="E7707" s="63">
        <v>2</v>
      </c>
      <c r="F7707" s="63">
        <v>2024</v>
      </c>
      <c r="G7707" s="391">
        <v>34.950000000000003</v>
      </c>
      <c r="H7707" s="391">
        <v>8.2577765378713919E-2</v>
      </c>
      <c r="I7707" s="391">
        <v>2.8860928999860516</v>
      </c>
      <c r="J7707" s="391">
        <v>0</v>
      </c>
      <c r="K7707" s="63" t="s">
        <v>357</v>
      </c>
      <c r="L7707" s="63" t="s">
        <v>121</v>
      </c>
      <c r="M7707" s="63" t="s">
        <v>107</v>
      </c>
      <c r="N7707" s="63" t="s">
        <v>310</v>
      </c>
      <c r="O7707" s="63" t="s">
        <v>123</v>
      </c>
      <c r="P7707" s="63" t="s">
        <v>60</v>
      </c>
      <c r="Q7707" s="63" t="s">
        <v>238</v>
      </c>
    </row>
    <row r="7708" spans="1:17">
      <c r="A7708" s="63" t="s">
        <v>357</v>
      </c>
      <c r="B7708" s="63" t="s">
        <v>17</v>
      </c>
      <c r="C7708" s="63" t="s">
        <v>17</v>
      </c>
      <c r="D7708" s="390">
        <v>45352</v>
      </c>
      <c r="E7708" s="63">
        <v>3</v>
      </c>
      <c r="F7708" s="63">
        <v>2024</v>
      </c>
      <c r="G7708" s="391">
        <v>34.950000000000003</v>
      </c>
      <c r="H7708" s="391">
        <v>8.2577765378713919E-2</v>
      </c>
      <c r="I7708" s="391">
        <v>2.8860928999860516</v>
      </c>
      <c r="J7708" s="391">
        <v>38.4</v>
      </c>
      <c r="K7708" s="63" t="s">
        <v>357</v>
      </c>
      <c r="L7708" s="63" t="s">
        <v>121</v>
      </c>
      <c r="M7708" s="63" t="s">
        <v>107</v>
      </c>
      <c r="N7708" s="63" t="s">
        <v>310</v>
      </c>
      <c r="O7708" s="63" t="s">
        <v>123</v>
      </c>
      <c r="P7708" s="63" t="s">
        <v>60</v>
      </c>
      <c r="Q7708" s="63" t="s">
        <v>238</v>
      </c>
    </row>
    <row r="7709" spans="1:17">
      <c r="A7709" s="63" t="s">
        <v>357</v>
      </c>
      <c r="B7709" s="63" t="s">
        <v>17</v>
      </c>
      <c r="C7709" s="63" t="s">
        <v>17</v>
      </c>
      <c r="D7709" s="390">
        <v>45383</v>
      </c>
      <c r="E7709" s="63">
        <v>4</v>
      </c>
      <c r="F7709" s="63">
        <v>2024</v>
      </c>
      <c r="G7709" s="391">
        <v>34.950000000000003</v>
      </c>
      <c r="H7709" s="391">
        <v>8.3333333333333329E-2</v>
      </c>
      <c r="I7709" s="391">
        <v>2.9125000000000001</v>
      </c>
      <c r="J7709" s="391">
        <v>0</v>
      </c>
      <c r="K7709" s="63" t="s">
        <v>357</v>
      </c>
      <c r="L7709" s="63" t="s">
        <v>121</v>
      </c>
      <c r="M7709" s="63" t="s">
        <v>107</v>
      </c>
      <c r="N7709" s="63" t="s">
        <v>310</v>
      </c>
      <c r="O7709" s="63" t="s">
        <v>123</v>
      </c>
      <c r="P7709" s="63" t="s">
        <v>60</v>
      </c>
      <c r="Q7709" s="63" t="s">
        <v>238</v>
      </c>
    </row>
    <row r="7710" spans="1:17">
      <c r="A7710" s="63" t="s">
        <v>357</v>
      </c>
      <c r="B7710" s="63" t="s">
        <v>17</v>
      </c>
      <c r="C7710" s="63" t="s">
        <v>17</v>
      </c>
      <c r="D7710" s="390">
        <v>45413</v>
      </c>
      <c r="E7710" s="63">
        <v>5</v>
      </c>
      <c r="F7710" s="63">
        <v>2024</v>
      </c>
      <c r="G7710" s="391">
        <v>34.950000000000003</v>
      </c>
      <c r="H7710" s="391">
        <v>8.3333333333333329E-2</v>
      </c>
      <c r="I7710" s="391">
        <v>2.9125000000000001</v>
      </c>
      <c r="J7710" s="391">
        <v>0</v>
      </c>
      <c r="K7710" s="63" t="s">
        <v>357</v>
      </c>
      <c r="L7710" s="63" t="s">
        <v>121</v>
      </c>
      <c r="M7710" s="63" t="s">
        <v>107</v>
      </c>
      <c r="N7710" s="63" t="s">
        <v>310</v>
      </c>
      <c r="O7710" s="63" t="s">
        <v>123</v>
      </c>
      <c r="P7710" s="63" t="s">
        <v>60</v>
      </c>
      <c r="Q7710" s="63" t="s">
        <v>238</v>
      </c>
    </row>
    <row r="7711" spans="1:17">
      <c r="A7711" s="63" t="s">
        <v>357</v>
      </c>
      <c r="B7711" s="63" t="s">
        <v>17</v>
      </c>
      <c r="C7711" s="63" t="s">
        <v>17</v>
      </c>
      <c r="D7711" s="390">
        <v>45444</v>
      </c>
      <c r="E7711" s="63">
        <v>6</v>
      </c>
      <c r="F7711" s="63">
        <v>2024</v>
      </c>
      <c r="G7711" s="391">
        <v>34.950000000000003</v>
      </c>
      <c r="H7711" s="391">
        <v>8.3333333333333329E-2</v>
      </c>
      <c r="I7711" s="391">
        <v>2.9125000000000001</v>
      </c>
      <c r="J7711" s="391">
        <v>1.6300000000000001</v>
      </c>
      <c r="K7711" s="63" t="s">
        <v>357</v>
      </c>
      <c r="L7711" s="63" t="s">
        <v>121</v>
      </c>
      <c r="M7711" s="63" t="s">
        <v>107</v>
      </c>
      <c r="N7711" s="63" t="s">
        <v>310</v>
      </c>
      <c r="O7711" s="63" t="s">
        <v>123</v>
      </c>
      <c r="P7711" s="63" t="s">
        <v>60</v>
      </c>
      <c r="Q7711" s="63" t="s">
        <v>238</v>
      </c>
    </row>
    <row r="7712" spans="1:17">
      <c r="A7712" s="63" t="s">
        <v>357</v>
      </c>
      <c r="B7712" s="63" t="s">
        <v>17</v>
      </c>
      <c r="C7712" s="63" t="s">
        <v>17</v>
      </c>
      <c r="D7712" s="390">
        <v>45474</v>
      </c>
      <c r="E7712" s="63">
        <v>7</v>
      </c>
      <c r="F7712" s="63">
        <v>2024</v>
      </c>
      <c r="G7712" s="391">
        <v>34.950000000000003</v>
      </c>
      <c r="H7712" s="391">
        <v>8.3333333333333329E-2</v>
      </c>
      <c r="I7712" s="391">
        <v>2.9125000000000001</v>
      </c>
      <c r="J7712" s="391">
        <v>0</v>
      </c>
      <c r="K7712" s="63" t="s">
        <v>357</v>
      </c>
      <c r="L7712" s="63" t="s">
        <v>121</v>
      </c>
      <c r="M7712" s="63" t="s">
        <v>107</v>
      </c>
      <c r="N7712" s="63" t="s">
        <v>310</v>
      </c>
      <c r="O7712" s="63" t="s">
        <v>123</v>
      </c>
      <c r="P7712" s="63" t="s">
        <v>60</v>
      </c>
      <c r="Q7712" s="63" t="s">
        <v>238</v>
      </c>
    </row>
    <row r="7713" spans="1:17">
      <c r="A7713" s="63" t="s">
        <v>357</v>
      </c>
      <c r="B7713" s="63" t="s">
        <v>17</v>
      </c>
      <c r="C7713" s="63" t="s">
        <v>17</v>
      </c>
      <c r="D7713" s="390">
        <v>45505</v>
      </c>
      <c r="E7713" s="63">
        <v>8</v>
      </c>
      <c r="F7713" s="63">
        <v>2024</v>
      </c>
      <c r="G7713" s="391">
        <v>34.950000000000003</v>
      </c>
      <c r="H7713" s="391">
        <v>8.3333333333333329E-2</v>
      </c>
      <c r="I7713" s="391">
        <v>2.9125000000000001</v>
      </c>
      <c r="J7713" s="391">
        <v>0</v>
      </c>
      <c r="K7713" s="63" t="s">
        <v>357</v>
      </c>
      <c r="L7713" s="63" t="s">
        <v>121</v>
      </c>
      <c r="M7713" s="63" t="s">
        <v>107</v>
      </c>
      <c r="N7713" s="63" t="s">
        <v>310</v>
      </c>
      <c r="O7713" s="63" t="s">
        <v>123</v>
      </c>
      <c r="P7713" s="63" t="s">
        <v>60</v>
      </c>
      <c r="Q7713" s="63" t="s">
        <v>238</v>
      </c>
    </row>
    <row r="7714" spans="1:17">
      <c r="A7714" s="63" t="s">
        <v>357</v>
      </c>
      <c r="B7714" s="63" t="s">
        <v>17</v>
      </c>
      <c r="C7714" s="63" t="s">
        <v>17</v>
      </c>
      <c r="D7714" s="390">
        <v>45536</v>
      </c>
      <c r="E7714" s="63">
        <v>9</v>
      </c>
      <c r="F7714" s="63">
        <v>2024</v>
      </c>
      <c r="G7714" s="391">
        <v>34.950000000000003</v>
      </c>
      <c r="H7714" s="391">
        <v>8.3333333333333329E-2</v>
      </c>
      <c r="J7714" s="391">
        <v>0</v>
      </c>
      <c r="K7714" s="63" t="s">
        <v>357</v>
      </c>
      <c r="L7714" s="63" t="s">
        <v>121</v>
      </c>
      <c r="M7714" s="63" t="s">
        <v>107</v>
      </c>
      <c r="N7714" s="63" t="s">
        <v>310</v>
      </c>
      <c r="O7714" s="63" t="s">
        <v>123</v>
      </c>
      <c r="P7714" s="63" t="s">
        <v>60</v>
      </c>
      <c r="Q7714" s="63" t="s">
        <v>238</v>
      </c>
    </row>
    <row r="7715" spans="1:17">
      <c r="A7715" s="63" t="s">
        <v>357</v>
      </c>
      <c r="B7715" s="63" t="s">
        <v>17</v>
      </c>
      <c r="C7715" s="63" t="s">
        <v>17</v>
      </c>
      <c r="D7715" s="390">
        <v>45566</v>
      </c>
      <c r="E7715" s="63">
        <v>10</v>
      </c>
      <c r="F7715" s="63">
        <v>2024</v>
      </c>
      <c r="G7715" s="391">
        <v>34.950000000000003</v>
      </c>
      <c r="H7715" s="391">
        <v>9.9999999999999992E-2</v>
      </c>
      <c r="J7715" s="391">
        <v>3.97</v>
      </c>
      <c r="K7715" s="63" t="s">
        <v>357</v>
      </c>
      <c r="L7715" s="63" t="s">
        <v>121</v>
      </c>
      <c r="M7715" s="63" t="s">
        <v>107</v>
      </c>
      <c r="N7715" s="63" t="s">
        <v>310</v>
      </c>
      <c r="O7715" s="63" t="s">
        <v>123</v>
      </c>
      <c r="P7715" s="63" t="s">
        <v>60</v>
      </c>
      <c r="Q7715" s="63" t="s">
        <v>238</v>
      </c>
    </row>
    <row r="7716" spans="1:17">
      <c r="A7716" s="63" t="s">
        <v>357</v>
      </c>
      <c r="B7716" s="63" t="s">
        <v>17</v>
      </c>
      <c r="C7716" s="63" t="s">
        <v>17</v>
      </c>
      <c r="D7716" s="390">
        <v>45597</v>
      </c>
      <c r="E7716" s="63">
        <v>11</v>
      </c>
      <c r="F7716" s="63">
        <v>2024</v>
      </c>
      <c r="G7716" s="391">
        <v>34.950000000000003</v>
      </c>
      <c r="H7716" s="391">
        <v>9.9999999999999992E-2</v>
      </c>
      <c r="J7716" s="391">
        <v>0</v>
      </c>
      <c r="K7716" s="63" t="s">
        <v>357</v>
      </c>
      <c r="L7716" s="63" t="s">
        <v>121</v>
      </c>
      <c r="M7716" s="63" t="s">
        <v>107</v>
      </c>
      <c r="N7716" s="63" t="s">
        <v>310</v>
      </c>
      <c r="O7716" s="63" t="s">
        <v>123</v>
      </c>
      <c r="P7716" s="63" t="s">
        <v>60</v>
      </c>
      <c r="Q7716" s="63" t="s">
        <v>238</v>
      </c>
    </row>
    <row r="7717" spans="1:17">
      <c r="A7717" s="63" t="s">
        <v>357</v>
      </c>
      <c r="B7717" s="63" t="s">
        <v>17</v>
      </c>
      <c r="C7717" s="63" t="s">
        <v>17</v>
      </c>
      <c r="D7717" s="390">
        <v>45627</v>
      </c>
      <c r="E7717" s="63">
        <v>12</v>
      </c>
      <c r="F7717" s="63">
        <v>2024</v>
      </c>
      <c r="G7717" s="391">
        <v>34.950000000000003</v>
      </c>
      <c r="H7717" s="391">
        <v>9.9999999999999992E-2</v>
      </c>
      <c r="J7717" s="391">
        <v>0</v>
      </c>
      <c r="K7717" s="63" t="s">
        <v>357</v>
      </c>
      <c r="L7717" s="63" t="s">
        <v>121</v>
      </c>
      <c r="M7717" s="63" t="s">
        <v>107</v>
      </c>
      <c r="N7717" s="63" t="s">
        <v>310</v>
      </c>
      <c r="O7717" s="63" t="s">
        <v>123</v>
      </c>
      <c r="P7717" s="63" t="s">
        <v>60</v>
      </c>
      <c r="Q7717" s="63" t="s">
        <v>238</v>
      </c>
    </row>
    <row r="7718" spans="1:17">
      <c r="A7718" s="63" t="s">
        <v>357</v>
      </c>
      <c r="B7718" s="63" t="s">
        <v>132</v>
      </c>
      <c r="C7718" s="63" t="s">
        <v>155</v>
      </c>
      <c r="D7718" s="390">
        <v>45292</v>
      </c>
      <c r="E7718" s="63">
        <v>1</v>
      </c>
      <c r="F7718" s="63">
        <v>2024</v>
      </c>
      <c r="G7718" s="391">
        <v>154.49</v>
      </c>
      <c r="H7718" s="391">
        <v>3.4872367136281217E-2</v>
      </c>
      <c r="I7718" s="391">
        <v>5.3874319988840851</v>
      </c>
      <c r="J7718" s="391">
        <v>0</v>
      </c>
      <c r="K7718" s="63" t="s">
        <v>357</v>
      </c>
      <c r="L7718" s="63" t="s">
        <v>121</v>
      </c>
      <c r="M7718" s="63" t="s">
        <v>107</v>
      </c>
      <c r="N7718" s="63" t="s">
        <v>310</v>
      </c>
      <c r="O7718" s="63" t="s">
        <v>123</v>
      </c>
      <c r="P7718" s="63" t="s">
        <v>60</v>
      </c>
      <c r="Q7718" s="63" t="s">
        <v>238</v>
      </c>
    </row>
    <row r="7719" spans="1:17">
      <c r="A7719" s="63" t="s">
        <v>357</v>
      </c>
      <c r="B7719" s="63" t="s">
        <v>132</v>
      </c>
      <c r="C7719" s="63" t="s">
        <v>155</v>
      </c>
      <c r="D7719" s="390">
        <v>45323</v>
      </c>
      <c r="E7719" s="63">
        <v>2</v>
      </c>
      <c r="F7719" s="63">
        <v>2024</v>
      </c>
      <c r="G7719" s="391">
        <v>154.49</v>
      </c>
      <c r="H7719" s="391">
        <v>8.2577765378713919E-2</v>
      </c>
      <c r="I7719" s="391">
        <v>12.757438973357514</v>
      </c>
      <c r="J7719" s="391">
        <v>4</v>
      </c>
      <c r="K7719" s="63" t="s">
        <v>357</v>
      </c>
      <c r="L7719" s="63" t="s">
        <v>121</v>
      </c>
      <c r="M7719" s="63" t="s">
        <v>107</v>
      </c>
      <c r="N7719" s="63" t="s">
        <v>310</v>
      </c>
      <c r="O7719" s="63" t="s">
        <v>123</v>
      </c>
      <c r="P7719" s="63" t="s">
        <v>60</v>
      </c>
      <c r="Q7719" s="63" t="s">
        <v>238</v>
      </c>
    </row>
    <row r="7720" spans="1:17">
      <c r="A7720" s="63" t="s">
        <v>357</v>
      </c>
      <c r="B7720" s="63" t="s">
        <v>132</v>
      </c>
      <c r="C7720" s="63" t="s">
        <v>155</v>
      </c>
      <c r="D7720" s="390">
        <v>45352</v>
      </c>
      <c r="E7720" s="63">
        <v>3</v>
      </c>
      <c r="F7720" s="63">
        <v>2024</v>
      </c>
      <c r="G7720" s="391">
        <v>154.49</v>
      </c>
      <c r="H7720" s="391">
        <v>8.2577765378713919E-2</v>
      </c>
      <c r="I7720" s="391">
        <v>12.757438973357514</v>
      </c>
      <c r="J7720" s="391">
        <v>3.95</v>
      </c>
      <c r="K7720" s="63" t="s">
        <v>357</v>
      </c>
      <c r="L7720" s="63" t="s">
        <v>121</v>
      </c>
      <c r="M7720" s="63" t="s">
        <v>107</v>
      </c>
      <c r="N7720" s="63" t="s">
        <v>310</v>
      </c>
      <c r="O7720" s="63" t="s">
        <v>123</v>
      </c>
      <c r="P7720" s="63" t="s">
        <v>60</v>
      </c>
      <c r="Q7720" s="63" t="s">
        <v>238</v>
      </c>
    </row>
    <row r="7721" spans="1:17">
      <c r="A7721" s="63" t="s">
        <v>357</v>
      </c>
      <c r="B7721" s="63" t="s">
        <v>132</v>
      </c>
      <c r="C7721" s="63" t="s">
        <v>155</v>
      </c>
      <c r="D7721" s="390">
        <v>45383</v>
      </c>
      <c r="E7721" s="63">
        <v>4</v>
      </c>
      <c r="F7721" s="63">
        <v>2024</v>
      </c>
      <c r="G7721" s="391">
        <v>154.49</v>
      </c>
      <c r="H7721" s="391">
        <v>8.3333333333333329E-2</v>
      </c>
      <c r="I7721" s="391">
        <v>12.874166666666667</v>
      </c>
      <c r="J7721" s="391">
        <v>0.23</v>
      </c>
      <c r="K7721" s="63" t="s">
        <v>357</v>
      </c>
      <c r="L7721" s="63" t="s">
        <v>121</v>
      </c>
      <c r="M7721" s="63" t="s">
        <v>107</v>
      </c>
      <c r="N7721" s="63" t="s">
        <v>310</v>
      </c>
      <c r="O7721" s="63" t="s">
        <v>123</v>
      </c>
      <c r="P7721" s="63" t="s">
        <v>60</v>
      </c>
      <c r="Q7721" s="63" t="s">
        <v>238</v>
      </c>
    </row>
    <row r="7722" spans="1:17">
      <c r="A7722" s="63" t="s">
        <v>357</v>
      </c>
      <c r="B7722" s="63" t="s">
        <v>132</v>
      </c>
      <c r="C7722" s="63" t="s">
        <v>155</v>
      </c>
      <c r="D7722" s="390">
        <v>45413</v>
      </c>
      <c r="E7722" s="63">
        <v>5</v>
      </c>
      <c r="F7722" s="63">
        <v>2024</v>
      </c>
      <c r="G7722" s="391">
        <v>154.49</v>
      </c>
      <c r="H7722" s="391">
        <v>8.3333333333333329E-2</v>
      </c>
      <c r="I7722" s="391">
        <v>12.874166666666667</v>
      </c>
      <c r="J7722" s="391">
        <v>0</v>
      </c>
      <c r="K7722" s="63" t="s">
        <v>357</v>
      </c>
      <c r="L7722" s="63" t="s">
        <v>121</v>
      </c>
      <c r="M7722" s="63" t="s">
        <v>107</v>
      </c>
      <c r="N7722" s="63" t="s">
        <v>310</v>
      </c>
      <c r="O7722" s="63" t="s">
        <v>123</v>
      </c>
      <c r="P7722" s="63" t="s">
        <v>60</v>
      </c>
      <c r="Q7722" s="63" t="s">
        <v>238</v>
      </c>
    </row>
    <row r="7723" spans="1:17">
      <c r="A7723" s="63" t="s">
        <v>357</v>
      </c>
      <c r="B7723" s="63" t="s">
        <v>132</v>
      </c>
      <c r="C7723" s="63" t="s">
        <v>155</v>
      </c>
      <c r="D7723" s="390">
        <v>45444</v>
      </c>
      <c r="E7723" s="63">
        <v>6</v>
      </c>
      <c r="F7723" s="63">
        <v>2024</v>
      </c>
      <c r="G7723" s="391">
        <v>154.49</v>
      </c>
      <c r="H7723" s="391">
        <v>8.3333333333333329E-2</v>
      </c>
      <c r="I7723" s="391">
        <v>12.874166666666667</v>
      </c>
      <c r="J7723" s="391">
        <v>0.55000000000000004</v>
      </c>
      <c r="K7723" s="63" t="s">
        <v>357</v>
      </c>
      <c r="L7723" s="63" t="s">
        <v>121</v>
      </c>
      <c r="M7723" s="63" t="s">
        <v>107</v>
      </c>
      <c r="N7723" s="63" t="s">
        <v>310</v>
      </c>
      <c r="O7723" s="63" t="s">
        <v>123</v>
      </c>
      <c r="P7723" s="63" t="s">
        <v>60</v>
      </c>
      <c r="Q7723" s="63" t="s">
        <v>238</v>
      </c>
    </row>
    <row r="7724" spans="1:17">
      <c r="A7724" s="63" t="s">
        <v>357</v>
      </c>
      <c r="B7724" s="63" t="s">
        <v>132</v>
      </c>
      <c r="C7724" s="63" t="s">
        <v>155</v>
      </c>
      <c r="D7724" s="390">
        <v>45474</v>
      </c>
      <c r="E7724" s="63">
        <v>7</v>
      </c>
      <c r="F7724" s="63">
        <v>2024</v>
      </c>
      <c r="G7724" s="391">
        <v>154.49</v>
      </c>
      <c r="H7724" s="391">
        <v>8.3333333333333329E-2</v>
      </c>
      <c r="I7724" s="391">
        <v>12.874166666666667</v>
      </c>
      <c r="J7724" s="391">
        <v>0</v>
      </c>
      <c r="K7724" s="63" t="s">
        <v>357</v>
      </c>
      <c r="L7724" s="63" t="s">
        <v>121</v>
      </c>
      <c r="M7724" s="63" t="s">
        <v>107</v>
      </c>
      <c r="N7724" s="63" t="s">
        <v>310</v>
      </c>
      <c r="O7724" s="63" t="s">
        <v>123</v>
      </c>
      <c r="P7724" s="63" t="s">
        <v>60</v>
      </c>
      <c r="Q7724" s="63" t="s">
        <v>238</v>
      </c>
    </row>
    <row r="7725" spans="1:17">
      <c r="A7725" s="63" t="s">
        <v>357</v>
      </c>
      <c r="B7725" s="63" t="s">
        <v>132</v>
      </c>
      <c r="C7725" s="63" t="s">
        <v>155</v>
      </c>
      <c r="D7725" s="390">
        <v>45505</v>
      </c>
      <c r="E7725" s="63">
        <v>8</v>
      </c>
      <c r="F7725" s="63">
        <v>2024</v>
      </c>
      <c r="G7725" s="391">
        <v>154.49</v>
      </c>
      <c r="H7725" s="391">
        <v>8.3333333333333329E-2</v>
      </c>
      <c r="I7725" s="391">
        <v>12.874166666666667</v>
      </c>
      <c r="J7725" s="391">
        <v>0</v>
      </c>
      <c r="K7725" s="63" t="s">
        <v>357</v>
      </c>
      <c r="L7725" s="63" t="s">
        <v>121</v>
      </c>
      <c r="M7725" s="63" t="s">
        <v>107</v>
      </c>
      <c r="N7725" s="63" t="s">
        <v>310</v>
      </c>
      <c r="O7725" s="63" t="s">
        <v>123</v>
      </c>
      <c r="P7725" s="63" t="s">
        <v>60</v>
      </c>
      <c r="Q7725" s="63" t="s">
        <v>238</v>
      </c>
    </row>
    <row r="7726" spans="1:17">
      <c r="A7726" s="63" t="s">
        <v>357</v>
      </c>
      <c r="B7726" s="63" t="s">
        <v>132</v>
      </c>
      <c r="C7726" s="63" t="s">
        <v>155</v>
      </c>
      <c r="D7726" s="390">
        <v>45536</v>
      </c>
      <c r="E7726" s="63">
        <v>9</v>
      </c>
      <c r="F7726" s="63">
        <v>2024</v>
      </c>
      <c r="G7726" s="391">
        <v>154.49</v>
      </c>
      <c r="H7726" s="391">
        <v>8.3333333333333329E-2</v>
      </c>
      <c r="J7726" s="391">
        <v>0</v>
      </c>
      <c r="K7726" s="63" t="s">
        <v>357</v>
      </c>
      <c r="L7726" s="63" t="s">
        <v>121</v>
      </c>
      <c r="M7726" s="63" t="s">
        <v>107</v>
      </c>
      <c r="N7726" s="63" t="s">
        <v>310</v>
      </c>
      <c r="O7726" s="63" t="s">
        <v>123</v>
      </c>
      <c r="P7726" s="63" t="s">
        <v>60</v>
      </c>
      <c r="Q7726" s="63" t="s">
        <v>238</v>
      </c>
    </row>
    <row r="7727" spans="1:17">
      <c r="A7727" s="63" t="s">
        <v>357</v>
      </c>
      <c r="B7727" s="63" t="s">
        <v>132</v>
      </c>
      <c r="C7727" s="63" t="s">
        <v>155</v>
      </c>
      <c r="D7727" s="390">
        <v>45566</v>
      </c>
      <c r="E7727" s="63">
        <v>10</v>
      </c>
      <c r="F7727" s="63">
        <v>2024</v>
      </c>
      <c r="G7727" s="391">
        <v>154.49</v>
      </c>
      <c r="H7727" s="391">
        <v>9.9999999999999992E-2</v>
      </c>
      <c r="J7727" s="391">
        <v>0</v>
      </c>
      <c r="K7727" s="63" t="s">
        <v>357</v>
      </c>
      <c r="L7727" s="63" t="s">
        <v>121</v>
      </c>
      <c r="M7727" s="63" t="s">
        <v>107</v>
      </c>
      <c r="N7727" s="63" t="s">
        <v>310</v>
      </c>
      <c r="O7727" s="63" t="s">
        <v>123</v>
      </c>
      <c r="P7727" s="63" t="s">
        <v>60</v>
      </c>
      <c r="Q7727" s="63" t="s">
        <v>238</v>
      </c>
    </row>
    <row r="7728" spans="1:17">
      <c r="A7728" s="63" t="s">
        <v>357</v>
      </c>
      <c r="B7728" s="63" t="s">
        <v>132</v>
      </c>
      <c r="C7728" s="63" t="s">
        <v>155</v>
      </c>
      <c r="D7728" s="390">
        <v>45597</v>
      </c>
      <c r="E7728" s="63">
        <v>11</v>
      </c>
      <c r="F7728" s="63">
        <v>2024</v>
      </c>
      <c r="G7728" s="391">
        <v>154.49</v>
      </c>
      <c r="H7728" s="391">
        <v>9.9999999999999992E-2</v>
      </c>
      <c r="J7728" s="391">
        <v>0</v>
      </c>
      <c r="K7728" s="63" t="s">
        <v>357</v>
      </c>
      <c r="L7728" s="63" t="s">
        <v>121</v>
      </c>
      <c r="M7728" s="63" t="s">
        <v>107</v>
      </c>
      <c r="N7728" s="63" t="s">
        <v>310</v>
      </c>
      <c r="O7728" s="63" t="s">
        <v>123</v>
      </c>
      <c r="P7728" s="63" t="s">
        <v>60</v>
      </c>
      <c r="Q7728" s="63" t="s">
        <v>238</v>
      </c>
    </row>
    <row r="7729" spans="1:17">
      <c r="A7729" s="63" t="s">
        <v>357</v>
      </c>
      <c r="B7729" s="63" t="s">
        <v>132</v>
      </c>
      <c r="C7729" s="63" t="s">
        <v>155</v>
      </c>
      <c r="D7729" s="390">
        <v>45627</v>
      </c>
      <c r="E7729" s="63">
        <v>12</v>
      </c>
      <c r="F7729" s="63">
        <v>2024</v>
      </c>
      <c r="G7729" s="391">
        <v>154.49</v>
      </c>
      <c r="H7729" s="391">
        <v>9.9999999999999992E-2</v>
      </c>
      <c r="J7729" s="391">
        <v>0</v>
      </c>
      <c r="K7729" s="63" t="s">
        <v>357</v>
      </c>
      <c r="L7729" s="63" t="s">
        <v>121</v>
      </c>
      <c r="M7729" s="63" t="s">
        <v>107</v>
      </c>
      <c r="N7729" s="63" t="s">
        <v>310</v>
      </c>
      <c r="O7729" s="63" t="s">
        <v>123</v>
      </c>
      <c r="P7729" s="63" t="s">
        <v>60</v>
      </c>
      <c r="Q7729" s="63" t="s">
        <v>238</v>
      </c>
    </row>
    <row r="7730" spans="1:17">
      <c r="A7730" s="63" t="s">
        <v>357</v>
      </c>
      <c r="B7730" s="63" t="s">
        <v>132</v>
      </c>
      <c r="C7730" s="63" t="s">
        <v>156</v>
      </c>
      <c r="D7730" s="390">
        <v>45292</v>
      </c>
      <c r="E7730" s="63">
        <v>1</v>
      </c>
      <c r="F7730" s="63">
        <v>2024</v>
      </c>
      <c r="G7730" s="391">
        <v>750.06552040000008</v>
      </c>
      <c r="H7730" s="391">
        <v>3.4872367136281217E-2</v>
      </c>
      <c r="I7730" s="391">
        <v>26.156560203654632</v>
      </c>
      <c r="J7730" s="391">
        <v>0</v>
      </c>
      <c r="K7730" s="63" t="s">
        <v>357</v>
      </c>
      <c r="L7730" s="63" t="s">
        <v>121</v>
      </c>
      <c r="M7730" s="63" t="s">
        <v>107</v>
      </c>
      <c r="N7730" s="63" t="s">
        <v>310</v>
      </c>
      <c r="O7730" s="63" t="s">
        <v>123</v>
      </c>
      <c r="P7730" s="63" t="s">
        <v>60</v>
      </c>
      <c r="Q7730" s="63" t="s">
        <v>238</v>
      </c>
    </row>
    <row r="7731" spans="1:17">
      <c r="A7731" s="63" t="s">
        <v>357</v>
      </c>
      <c r="B7731" s="63" t="s">
        <v>132</v>
      </c>
      <c r="C7731" s="63" t="s">
        <v>156</v>
      </c>
      <c r="D7731" s="390">
        <v>45323</v>
      </c>
      <c r="E7731" s="63">
        <v>2</v>
      </c>
      <c r="F7731" s="63">
        <v>2024</v>
      </c>
      <c r="G7731" s="391">
        <v>750.06552040000008</v>
      </c>
      <c r="H7731" s="391">
        <v>8.2577765378713919E-2</v>
      </c>
      <c r="I7731" s="391">
        <v>61.938734562254169</v>
      </c>
      <c r="J7731" s="391">
        <v>0</v>
      </c>
      <c r="K7731" s="63" t="s">
        <v>357</v>
      </c>
      <c r="L7731" s="63" t="s">
        <v>121</v>
      </c>
      <c r="M7731" s="63" t="s">
        <v>107</v>
      </c>
      <c r="N7731" s="63" t="s">
        <v>310</v>
      </c>
      <c r="O7731" s="63" t="s">
        <v>123</v>
      </c>
      <c r="P7731" s="63" t="s">
        <v>60</v>
      </c>
      <c r="Q7731" s="63" t="s">
        <v>238</v>
      </c>
    </row>
    <row r="7732" spans="1:17">
      <c r="A7732" s="63" t="s">
        <v>357</v>
      </c>
      <c r="B7732" s="63" t="s">
        <v>132</v>
      </c>
      <c r="C7732" s="63" t="s">
        <v>156</v>
      </c>
      <c r="D7732" s="390">
        <v>45352</v>
      </c>
      <c r="E7732" s="63">
        <v>3</v>
      </c>
      <c r="F7732" s="63">
        <v>2024</v>
      </c>
      <c r="G7732" s="391">
        <v>750.06552040000008</v>
      </c>
      <c r="H7732" s="391">
        <v>8.2577765378713919E-2</v>
      </c>
      <c r="I7732" s="391">
        <v>61.938734562254169</v>
      </c>
      <c r="J7732" s="391">
        <v>0</v>
      </c>
      <c r="K7732" s="63" t="s">
        <v>357</v>
      </c>
      <c r="L7732" s="63" t="s">
        <v>121</v>
      </c>
      <c r="M7732" s="63" t="s">
        <v>107</v>
      </c>
      <c r="N7732" s="63" t="s">
        <v>310</v>
      </c>
      <c r="O7732" s="63" t="s">
        <v>123</v>
      </c>
      <c r="P7732" s="63" t="s">
        <v>60</v>
      </c>
      <c r="Q7732" s="63" t="s">
        <v>238</v>
      </c>
    </row>
    <row r="7733" spans="1:17">
      <c r="A7733" s="63" t="s">
        <v>357</v>
      </c>
      <c r="B7733" s="63" t="s">
        <v>132</v>
      </c>
      <c r="C7733" s="63" t="s">
        <v>156</v>
      </c>
      <c r="D7733" s="390">
        <v>45383</v>
      </c>
      <c r="E7733" s="63">
        <v>4</v>
      </c>
      <c r="F7733" s="63">
        <v>2024</v>
      </c>
      <c r="G7733" s="391">
        <v>750.06552040000008</v>
      </c>
      <c r="H7733" s="391">
        <v>8.3333333333333329E-2</v>
      </c>
      <c r="I7733" s="391">
        <v>62.505460033333335</v>
      </c>
      <c r="J7733" s="391">
        <v>0</v>
      </c>
      <c r="K7733" s="63" t="s">
        <v>357</v>
      </c>
      <c r="L7733" s="63" t="s">
        <v>121</v>
      </c>
      <c r="M7733" s="63" t="s">
        <v>107</v>
      </c>
      <c r="N7733" s="63" t="s">
        <v>310</v>
      </c>
      <c r="O7733" s="63" t="s">
        <v>123</v>
      </c>
      <c r="P7733" s="63" t="s">
        <v>60</v>
      </c>
      <c r="Q7733" s="63" t="s">
        <v>238</v>
      </c>
    </row>
    <row r="7734" spans="1:17">
      <c r="A7734" s="63" t="s">
        <v>357</v>
      </c>
      <c r="B7734" s="63" t="s">
        <v>132</v>
      </c>
      <c r="C7734" s="63" t="s">
        <v>156</v>
      </c>
      <c r="D7734" s="390">
        <v>45413</v>
      </c>
      <c r="E7734" s="63">
        <v>5</v>
      </c>
      <c r="F7734" s="63">
        <v>2024</v>
      </c>
      <c r="G7734" s="391">
        <v>750.06552040000008</v>
      </c>
      <c r="H7734" s="391">
        <v>8.3333333333333329E-2</v>
      </c>
      <c r="I7734" s="391">
        <v>62.505460033333335</v>
      </c>
      <c r="J7734" s="391">
        <v>0</v>
      </c>
      <c r="K7734" s="63" t="s">
        <v>357</v>
      </c>
      <c r="L7734" s="63" t="s">
        <v>121</v>
      </c>
      <c r="M7734" s="63" t="s">
        <v>107</v>
      </c>
      <c r="N7734" s="63" t="s">
        <v>310</v>
      </c>
      <c r="O7734" s="63" t="s">
        <v>123</v>
      </c>
      <c r="P7734" s="63" t="s">
        <v>60</v>
      </c>
      <c r="Q7734" s="63" t="s">
        <v>238</v>
      </c>
    </row>
    <row r="7735" spans="1:17">
      <c r="A7735" s="63" t="s">
        <v>357</v>
      </c>
      <c r="B7735" s="63" t="s">
        <v>132</v>
      </c>
      <c r="C7735" s="63" t="s">
        <v>156</v>
      </c>
      <c r="D7735" s="390">
        <v>45444</v>
      </c>
      <c r="E7735" s="63">
        <v>6</v>
      </c>
      <c r="F7735" s="63">
        <v>2024</v>
      </c>
      <c r="G7735" s="391">
        <v>750.06552040000008</v>
      </c>
      <c r="H7735" s="391">
        <v>8.3333333333333329E-2</v>
      </c>
      <c r="I7735" s="391">
        <v>62.505460033333335</v>
      </c>
      <c r="J7735" s="391">
        <v>0</v>
      </c>
      <c r="K7735" s="63" t="s">
        <v>357</v>
      </c>
      <c r="L7735" s="63" t="s">
        <v>121</v>
      </c>
      <c r="M7735" s="63" t="s">
        <v>107</v>
      </c>
      <c r="N7735" s="63" t="s">
        <v>310</v>
      </c>
      <c r="O7735" s="63" t="s">
        <v>123</v>
      </c>
      <c r="P7735" s="63" t="s">
        <v>60</v>
      </c>
      <c r="Q7735" s="63" t="s">
        <v>238</v>
      </c>
    </row>
    <row r="7736" spans="1:17">
      <c r="A7736" s="63" t="s">
        <v>357</v>
      </c>
      <c r="B7736" s="63" t="s">
        <v>132</v>
      </c>
      <c r="C7736" s="63" t="s">
        <v>156</v>
      </c>
      <c r="D7736" s="390">
        <v>45474</v>
      </c>
      <c r="E7736" s="63">
        <v>7</v>
      </c>
      <c r="F7736" s="63">
        <v>2024</v>
      </c>
      <c r="G7736" s="391">
        <v>750.06552040000008</v>
      </c>
      <c r="H7736" s="391">
        <v>8.3333333333333329E-2</v>
      </c>
      <c r="I7736" s="391">
        <v>62.505460033333335</v>
      </c>
      <c r="J7736" s="391">
        <v>0</v>
      </c>
      <c r="K7736" s="63" t="s">
        <v>357</v>
      </c>
      <c r="L7736" s="63" t="s">
        <v>121</v>
      </c>
      <c r="M7736" s="63" t="s">
        <v>107</v>
      </c>
      <c r="N7736" s="63" t="s">
        <v>310</v>
      </c>
      <c r="O7736" s="63" t="s">
        <v>123</v>
      </c>
      <c r="P7736" s="63" t="s">
        <v>60</v>
      </c>
      <c r="Q7736" s="63" t="s">
        <v>238</v>
      </c>
    </row>
    <row r="7737" spans="1:17">
      <c r="A7737" s="63" t="s">
        <v>357</v>
      </c>
      <c r="B7737" s="63" t="s">
        <v>132</v>
      </c>
      <c r="C7737" s="63" t="s">
        <v>156</v>
      </c>
      <c r="D7737" s="390">
        <v>45505</v>
      </c>
      <c r="E7737" s="63">
        <v>8</v>
      </c>
      <c r="F7737" s="63">
        <v>2024</v>
      </c>
      <c r="G7737" s="391">
        <v>750.06552040000008</v>
      </c>
      <c r="H7737" s="391">
        <v>8.3333333333333329E-2</v>
      </c>
      <c r="I7737" s="391">
        <v>62.505460033333335</v>
      </c>
      <c r="J7737" s="391">
        <v>0</v>
      </c>
      <c r="K7737" s="63" t="s">
        <v>357</v>
      </c>
      <c r="L7737" s="63" t="s">
        <v>121</v>
      </c>
      <c r="M7737" s="63" t="s">
        <v>107</v>
      </c>
      <c r="N7737" s="63" t="s">
        <v>310</v>
      </c>
      <c r="O7737" s="63" t="s">
        <v>123</v>
      </c>
      <c r="P7737" s="63" t="s">
        <v>60</v>
      </c>
      <c r="Q7737" s="63" t="s">
        <v>238</v>
      </c>
    </row>
    <row r="7738" spans="1:17">
      <c r="A7738" s="63" t="s">
        <v>357</v>
      </c>
      <c r="B7738" s="63" t="s">
        <v>132</v>
      </c>
      <c r="C7738" s="63" t="s">
        <v>156</v>
      </c>
      <c r="D7738" s="390">
        <v>45536</v>
      </c>
      <c r="E7738" s="63">
        <v>9</v>
      </c>
      <c r="F7738" s="63">
        <v>2024</v>
      </c>
      <c r="G7738" s="391">
        <v>750.06552040000008</v>
      </c>
      <c r="H7738" s="391">
        <v>8.3333333333333329E-2</v>
      </c>
      <c r="J7738" s="391">
        <v>156.66</v>
      </c>
      <c r="K7738" s="63" t="s">
        <v>357</v>
      </c>
      <c r="L7738" s="63" t="s">
        <v>121</v>
      </c>
      <c r="M7738" s="63" t="s">
        <v>107</v>
      </c>
      <c r="N7738" s="63" t="s">
        <v>310</v>
      </c>
      <c r="O7738" s="63" t="s">
        <v>123</v>
      </c>
      <c r="P7738" s="63" t="s">
        <v>60</v>
      </c>
      <c r="Q7738" s="63" t="s">
        <v>238</v>
      </c>
    </row>
    <row r="7739" spans="1:17">
      <c r="A7739" s="63" t="s">
        <v>357</v>
      </c>
      <c r="B7739" s="63" t="s">
        <v>132</v>
      </c>
      <c r="C7739" s="63" t="s">
        <v>156</v>
      </c>
      <c r="D7739" s="390">
        <v>45566</v>
      </c>
      <c r="E7739" s="63">
        <v>10</v>
      </c>
      <c r="F7739" s="63">
        <v>2024</v>
      </c>
      <c r="G7739" s="391">
        <v>750.06552040000008</v>
      </c>
      <c r="H7739" s="391">
        <v>9.9999999999999992E-2</v>
      </c>
      <c r="J7739" s="391">
        <v>78.849999999999994</v>
      </c>
      <c r="K7739" s="63" t="s">
        <v>357</v>
      </c>
      <c r="L7739" s="63" t="s">
        <v>121</v>
      </c>
      <c r="M7739" s="63" t="s">
        <v>107</v>
      </c>
      <c r="N7739" s="63" t="s">
        <v>310</v>
      </c>
      <c r="O7739" s="63" t="s">
        <v>123</v>
      </c>
      <c r="P7739" s="63" t="s">
        <v>60</v>
      </c>
      <c r="Q7739" s="63" t="s">
        <v>238</v>
      </c>
    </row>
    <row r="7740" spans="1:17">
      <c r="A7740" s="63" t="s">
        <v>357</v>
      </c>
      <c r="B7740" s="63" t="s">
        <v>132</v>
      </c>
      <c r="C7740" s="63" t="s">
        <v>156</v>
      </c>
      <c r="D7740" s="390">
        <v>45597</v>
      </c>
      <c r="E7740" s="63">
        <v>11</v>
      </c>
      <c r="F7740" s="63">
        <v>2024</v>
      </c>
      <c r="G7740" s="391">
        <v>750.06552040000008</v>
      </c>
      <c r="H7740" s="391">
        <v>9.9999999999999992E-2</v>
      </c>
      <c r="J7740" s="391">
        <v>0</v>
      </c>
      <c r="K7740" s="63" t="s">
        <v>357</v>
      </c>
      <c r="L7740" s="63" t="s">
        <v>121</v>
      </c>
      <c r="M7740" s="63" t="s">
        <v>107</v>
      </c>
      <c r="N7740" s="63" t="s">
        <v>310</v>
      </c>
      <c r="O7740" s="63" t="s">
        <v>123</v>
      </c>
      <c r="P7740" s="63" t="s">
        <v>60</v>
      </c>
      <c r="Q7740" s="63" t="s">
        <v>238</v>
      </c>
    </row>
    <row r="7741" spans="1:17">
      <c r="A7741" s="63" t="s">
        <v>357</v>
      </c>
      <c r="B7741" s="63" t="s">
        <v>132</v>
      </c>
      <c r="C7741" s="63" t="s">
        <v>156</v>
      </c>
      <c r="D7741" s="390">
        <v>45627</v>
      </c>
      <c r="E7741" s="63">
        <v>12</v>
      </c>
      <c r="F7741" s="63">
        <v>2024</v>
      </c>
      <c r="G7741" s="391">
        <v>750.06552040000008</v>
      </c>
      <c r="H7741" s="391">
        <v>9.9999999999999992E-2</v>
      </c>
      <c r="J7741" s="391">
        <v>0</v>
      </c>
      <c r="K7741" s="63" t="s">
        <v>357</v>
      </c>
      <c r="L7741" s="63" t="s">
        <v>121</v>
      </c>
      <c r="M7741" s="63" t="s">
        <v>107</v>
      </c>
      <c r="N7741" s="63" t="s">
        <v>310</v>
      </c>
      <c r="O7741" s="63" t="s">
        <v>123</v>
      </c>
      <c r="P7741" s="63" t="s">
        <v>60</v>
      </c>
      <c r="Q7741" s="63" t="s">
        <v>238</v>
      </c>
    </row>
    <row r="7742" spans="1:17">
      <c r="A7742" s="63" t="s">
        <v>357</v>
      </c>
      <c r="B7742" s="63" t="s">
        <v>13</v>
      </c>
      <c r="C7742" s="63" t="s">
        <v>13</v>
      </c>
      <c r="D7742" s="390">
        <v>45292</v>
      </c>
      <c r="E7742" s="63">
        <v>1</v>
      </c>
      <c r="F7742" s="63">
        <v>2024</v>
      </c>
      <c r="G7742" s="391">
        <v>0</v>
      </c>
      <c r="H7742" s="391">
        <v>3.4872367136281217E-2</v>
      </c>
      <c r="I7742" s="391">
        <v>0</v>
      </c>
      <c r="J7742" s="391">
        <v>0</v>
      </c>
      <c r="K7742" s="63" t="s">
        <v>357</v>
      </c>
      <c r="L7742" s="63" t="s">
        <v>121</v>
      </c>
      <c r="M7742" s="63" t="s">
        <v>107</v>
      </c>
      <c r="N7742" s="63" t="s">
        <v>310</v>
      </c>
      <c r="O7742" s="63" t="s">
        <v>123</v>
      </c>
      <c r="P7742" s="63" t="s">
        <v>60</v>
      </c>
      <c r="Q7742" s="63" t="s">
        <v>238</v>
      </c>
    </row>
    <row r="7743" spans="1:17">
      <c r="A7743" s="63" t="s">
        <v>357</v>
      </c>
      <c r="B7743" s="63" t="s">
        <v>13</v>
      </c>
      <c r="C7743" s="63" t="s">
        <v>13</v>
      </c>
      <c r="D7743" s="390">
        <v>45323</v>
      </c>
      <c r="E7743" s="63">
        <v>2</v>
      </c>
      <c r="F7743" s="63">
        <v>2024</v>
      </c>
      <c r="G7743" s="391">
        <v>0</v>
      </c>
      <c r="H7743" s="391">
        <v>8.2577765378713919E-2</v>
      </c>
      <c r="I7743" s="391">
        <v>0</v>
      </c>
      <c r="J7743" s="391">
        <v>0</v>
      </c>
      <c r="K7743" s="63" t="s">
        <v>357</v>
      </c>
      <c r="L7743" s="63" t="s">
        <v>121</v>
      </c>
      <c r="M7743" s="63" t="s">
        <v>107</v>
      </c>
      <c r="N7743" s="63" t="s">
        <v>310</v>
      </c>
      <c r="O7743" s="63" t="s">
        <v>123</v>
      </c>
      <c r="P7743" s="63" t="s">
        <v>60</v>
      </c>
      <c r="Q7743" s="63" t="s">
        <v>238</v>
      </c>
    </row>
    <row r="7744" spans="1:17">
      <c r="A7744" s="63" t="s">
        <v>357</v>
      </c>
      <c r="B7744" s="63" t="s">
        <v>13</v>
      </c>
      <c r="C7744" s="63" t="s">
        <v>13</v>
      </c>
      <c r="D7744" s="390">
        <v>45352</v>
      </c>
      <c r="E7744" s="63">
        <v>3</v>
      </c>
      <c r="F7744" s="63">
        <v>2024</v>
      </c>
      <c r="G7744" s="391">
        <v>0</v>
      </c>
      <c r="H7744" s="391">
        <v>8.2577765378713919E-2</v>
      </c>
      <c r="I7744" s="391">
        <v>0</v>
      </c>
      <c r="J7744" s="391">
        <v>0</v>
      </c>
      <c r="K7744" s="63" t="s">
        <v>357</v>
      </c>
      <c r="L7744" s="63" t="s">
        <v>121</v>
      </c>
      <c r="M7744" s="63" t="s">
        <v>107</v>
      </c>
      <c r="N7744" s="63" t="s">
        <v>310</v>
      </c>
      <c r="O7744" s="63" t="s">
        <v>123</v>
      </c>
      <c r="P7744" s="63" t="s">
        <v>60</v>
      </c>
      <c r="Q7744" s="63" t="s">
        <v>238</v>
      </c>
    </row>
    <row r="7745" spans="1:17">
      <c r="A7745" s="63" t="s">
        <v>357</v>
      </c>
      <c r="B7745" s="63" t="s">
        <v>13</v>
      </c>
      <c r="C7745" s="63" t="s">
        <v>13</v>
      </c>
      <c r="D7745" s="390">
        <v>45383</v>
      </c>
      <c r="E7745" s="63">
        <v>4</v>
      </c>
      <c r="F7745" s="63">
        <v>2024</v>
      </c>
      <c r="G7745" s="391">
        <v>0</v>
      </c>
      <c r="H7745" s="391">
        <v>8.3333333333333329E-2</v>
      </c>
      <c r="I7745" s="391">
        <v>0</v>
      </c>
      <c r="J7745" s="391">
        <v>0</v>
      </c>
      <c r="K7745" s="63" t="s">
        <v>357</v>
      </c>
      <c r="L7745" s="63" t="s">
        <v>121</v>
      </c>
      <c r="M7745" s="63" t="s">
        <v>107</v>
      </c>
      <c r="N7745" s="63" t="s">
        <v>310</v>
      </c>
      <c r="O7745" s="63" t="s">
        <v>123</v>
      </c>
      <c r="P7745" s="63" t="s">
        <v>60</v>
      </c>
      <c r="Q7745" s="63" t="s">
        <v>238</v>
      </c>
    </row>
    <row r="7746" spans="1:17">
      <c r="A7746" s="63" t="s">
        <v>357</v>
      </c>
      <c r="B7746" s="63" t="s">
        <v>13</v>
      </c>
      <c r="C7746" s="63" t="s">
        <v>13</v>
      </c>
      <c r="D7746" s="390">
        <v>45413</v>
      </c>
      <c r="E7746" s="63">
        <v>5</v>
      </c>
      <c r="F7746" s="63">
        <v>2024</v>
      </c>
      <c r="G7746" s="391">
        <v>0</v>
      </c>
      <c r="H7746" s="391">
        <v>8.3333333333333329E-2</v>
      </c>
      <c r="I7746" s="391">
        <v>0</v>
      </c>
      <c r="J7746" s="391">
        <v>0</v>
      </c>
      <c r="K7746" s="63" t="s">
        <v>357</v>
      </c>
      <c r="L7746" s="63" t="s">
        <v>121</v>
      </c>
      <c r="M7746" s="63" t="s">
        <v>107</v>
      </c>
      <c r="N7746" s="63" t="s">
        <v>310</v>
      </c>
      <c r="O7746" s="63" t="s">
        <v>123</v>
      </c>
      <c r="P7746" s="63" t="s">
        <v>60</v>
      </c>
      <c r="Q7746" s="63" t="s">
        <v>238</v>
      </c>
    </row>
    <row r="7747" spans="1:17">
      <c r="A7747" s="63" t="s">
        <v>357</v>
      </c>
      <c r="B7747" s="63" t="s">
        <v>13</v>
      </c>
      <c r="C7747" s="63" t="s">
        <v>13</v>
      </c>
      <c r="D7747" s="390">
        <v>45444</v>
      </c>
      <c r="E7747" s="63">
        <v>6</v>
      </c>
      <c r="F7747" s="63">
        <v>2024</v>
      </c>
      <c r="G7747" s="391">
        <v>0</v>
      </c>
      <c r="H7747" s="391">
        <v>8.3333333333333329E-2</v>
      </c>
      <c r="I7747" s="391">
        <v>0</v>
      </c>
      <c r="J7747" s="391">
        <v>0</v>
      </c>
      <c r="K7747" s="63" t="s">
        <v>357</v>
      </c>
      <c r="L7747" s="63" t="s">
        <v>121</v>
      </c>
      <c r="M7747" s="63" t="s">
        <v>107</v>
      </c>
      <c r="N7747" s="63" t="s">
        <v>310</v>
      </c>
      <c r="O7747" s="63" t="s">
        <v>123</v>
      </c>
      <c r="P7747" s="63" t="s">
        <v>60</v>
      </c>
      <c r="Q7747" s="63" t="s">
        <v>238</v>
      </c>
    </row>
    <row r="7748" spans="1:17">
      <c r="A7748" s="63" t="s">
        <v>357</v>
      </c>
      <c r="B7748" s="63" t="s">
        <v>13</v>
      </c>
      <c r="C7748" s="63" t="s">
        <v>13</v>
      </c>
      <c r="D7748" s="390">
        <v>45474</v>
      </c>
      <c r="E7748" s="63">
        <v>7</v>
      </c>
      <c r="F7748" s="63">
        <v>2024</v>
      </c>
      <c r="G7748" s="391">
        <v>0</v>
      </c>
      <c r="H7748" s="391">
        <v>8.3333333333333329E-2</v>
      </c>
      <c r="I7748" s="391">
        <v>0</v>
      </c>
      <c r="J7748" s="391">
        <v>0</v>
      </c>
      <c r="K7748" s="63" t="s">
        <v>357</v>
      </c>
      <c r="L7748" s="63" t="s">
        <v>121</v>
      </c>
      <c r="M7748" s="63" t="s">
        <v>107</v>
      </c>
      <c r="N7748" s="63" t="s">
        <v>310</v>
      </c>
      <c r="O7748" s="63" t="s">
        <v>123</v>
      </c>
      <c r="P7748" s="63" t="s">
        <v>60</v>
      </c>
      <c r="Q7748" s="63" t="s">
        <v>238</v>
      </c>
    </row>
    <row r="7749" spans="1:17">
      <c r="A7749" s="63" t="s">
        <v>357</v>
      </c>
      <c r="B7749" s="63" t="s">
        <v>13</v>
      </c>
      <c r="C7749" s="63" t="s">
        <v>13</v>
      </c>
      <c r="D7749" s="390">
        <v>45505</v>
      </c>
      <c r="E7749" s="63">
        <v>8</v>
      </c>
      <c r="F7749" s="63">
        <v>2024</v>
      </c>
      <c r="G7749" s="391">
        <v>0</v>
      </c>
      <c r="H7749" s="391">
        <v>8.3333333333333329E-2</v>
      </c>
      <c r="I7749" s="391">
        <v>0</v>
      </c>
      <c r="J7749" s="391">
        <v>0</v>
      </c>
      <c r="K7749" s="63" t="s">
        <v>357</v>
      </c>
      <c r="L7749" s="63" t="s">
        <v>121</v>
      </c>
      <c r="M7749" s="63" t="s">
        <v>107</v>
      </c>
      <c r="N7749" s="63" t="s">
        <v>310</v>
      </c>
      <c r="O7749" s="63" t="s">
        <v>123</v>
      </c>
      <c r="P7749" s="63" t="s">
        <v>60</v>
      </c>
      <c r="Q7749" s="63" t="s">
        <v>238</v>
      </c>
    </row>
    <row r="7750" spans="1:17">
      <c r="A7750" s="63" t="s">
        <v>357</v>
      </c>
      <c r="B7750" s="63" t="s">
        <v>13</v>
      </c>
      <c r="C7750" s="63" t="s">
        <v>13</v>
      </c>
      <c r="D7750" s="390">
        <v>45536</v>
      </c>
      <c r="E7750" s="63">
        <v>9</v>
      </c>
      <c r="F7750" s="63">
        <v>2024</v>
      </c>
      <c r="G7750" s="391">
        <v>0</v>
      </c>
      <c r="H7750" s="391">
        <v>8.3333333333333329E-2</v>
      </c>
      <c r="J7750" s="391">
        <v>0</v>
      </c>
      <c r="K7750" s="63" t="s">
        <v>357</v>
      </c>
      <c r="L7750" s="63" t="s">
        <v>121</v>
      </c>
      <c r="M7750" s="63" t="s">
        <v>107</v>
      </c>
      <c r="N7750" s="63" t="s">
        <v>310</v>
      </c>
      <c r="O7750" s="63" t="s">
        <v>123</v>
      </c>
      <c r="P7750" s="63" t="s">
        <v>60</v>
      </c>
      <c r="Q7750" s="63" t="s">
        <v>238</v>
      </c>
    </row>
    <row r="7751" spans="1:17">
      <c r="A7751" s="63" t="s">
        <v>357</v>
      </c>
      <c r="B7751" s="63" t="s">
        <v>13</v>
      </c>
      <c r="C7751" s="63" t="s">
        <v>13</v>
      </c>
      <c r="D7751" s="390">
        <v>45566</v>
      </c>
      <c r="E7751" s="63">
        <v>10</v>
      </c>
      <c r="F7751" s="63">
        <v>2024</v>
      </c>
      <c r="G7751" s="391">
        <v>0</v>
      </c>
      <c r="H7751" s="391">
        <v>9.9999999999999992E-2</v>
      </c>
      <c r="J7751" s="391">
        <v>0</v>
      </c>
      <c r="K7751" s="63" t="s">
        <v>357</v>
      </c>
      <c r="L7751" s="63" t="s">
        <v>121</v>
      </c>
      <c r="M7751" s="63" t="s">
        <v>107</v>
      </c>
      <c r="N7751" s="63" t="s">
        <v>310</v>
      </c>
      <c r="O7751" s="63" t="s">
        <v>123</v>
      </c>
      <c r="P7751" s="63" t="s">
        <v>60</v>
      </c>
      <c r="Q7751" s="63" t="s">
        <v>238</v>
      </c>
    </row>
    <row r="7752" spans="1:17">
      <c r="A7752" s="63" t="s">
        <v>357</v>
      </c>
      <c r="B7752" s="63" t="s">
        <v>13</v>
      </c>
      <c r="C7752" s="63" t="s">
        <v>13</v>
      </c>
      <c r="D7752" s="390">
        <v>45597</v>
      </c>
      <c r="E7752" s="63">
        <v>11</v>
      </c>
      <c r="F7752" s="63">
        <v>2024</v>
      </c>
      <c r="G7752" s="391">
        <v>0</v>
      </c>
      <c r="H7752" s="391">
        <v>9.9999999999999992E-2</v>
      </c>
      <c r="J7752" s="391">
        <v>0</v>
      </c>
      <c r="K7752" s="63" t="s">
        <v>357</v>
      </c>
      <c r="L7752" s="63" t="s">
        <v>121</v>
      </c>
      <c r="M7752" s="63" t="s">
        <v>107</v>
      </c>
      <c r="N7752" s="63" t="s">
        <v>310</v>
      </c>
      <c r="O7752" s="63" t="s">
        <v>123</v>
      </c>
      <c r="P7752" s="63" t="s">
        <v>60</v>
      </c>
      <c r="Q7752" s="63" t="s">
        <v>238</v>
      </c>
    </row>
    <row r="7753" spans="1:17">
      <c r="A7753" s="63" t="s">
        <v>357</v>
      </c>
      <c r="B7753" s="63" t="s">
        <v>13</v>
      </c>
      <c r="C7753" s="63" t="s">
        <v>13</v>
      </c>
      <c r="D7753" s="390">
        <v>45627</v>
      </c>
      <c r="E7753" s="63">
        <v>12</v>
      </c>
      <c r="F7753" s="63">
        <v>2024</v>
      </c>
      <c r="G7753" s="391">
        <v>0</v>
      </c>
      <c r="H7753" s="391">
        <v>9.9999999999999992E-2</v>
      </c>
      <c r="J7753" s="391">
        <v>0</v>
      </c>
      <c r="K7753" s="63" t="s">
        <v>357</v>
      </c>
      <c r="L7753" s="63" t="s">
        <v>121</v>
      </c>
      <c r="M7753" s="63" t="s">
        <v>107</v>
      </c>
      <c r="N7753" s="63" t="s">
        <v>310</v>
      </c>
      <c r="O7753" s="63" t="s">
        <v>123</v>
      </c>
      <c r="P7753" s="63" t="s">
        <v>60</v>
      </c>
      <c r="Q7753" s="63" t="s">
        <v>238</v>
      </c>
    </row>
    <row r="7754" spans="1:17">
      <c r="A7754" s="63" t="s">
        <v>357</v>
      </c>
      <c r="B7754" s="63" t="s">
        <v>14</v>
      </c>
      <c r="C7754" s="63" t="s">
        <v>14</v>
      </c>
      <c r="D7754" s="390">
        <v>45292</v>
      </c>
      <c r="E7754" s="63">
        <v>1</v>
      </c>
      <c r="F7754" s="63">
        <v>2024</v>
      </c>
      <c r="G7754" s="391">
        <v>0</v>
      </c>
      <c r="H7754" s="391">
        <v>3.4872367136281217E-2</v>
      </c>
      <c r="I7754" s="391">
        <v>0</v>
      </c>
      <c r="J7754" s="391">
        <v>0</v>
      </c>
      <c r="K7754" s="63" t="s">
        <v>357</v>
      </c>
      <c r="L7754" s="63" t="s">
        <v>121</v>
      </c>
      <c r="M7754" s="63" t="s">
        <v>107</v>
      </c>
      <c r="N7754" s="63" t="s">
        <v>310</v>
      </c>
      <c r="O7754" s="63" t="s">
        <v>123</v>
      </c>
      <c r="P7754" s="63" t="s">
        <v>60</v>
      </c>
      <c r="Q7754" s="63" t="s">
        <v>238</v>
      </c>
    </row>
    <row r="7755" spans="1:17">
      <c r="A7755" s="63" t="s">
        <v>357</v>
      </c>
      <c r="B7755" s="63" t="s">
        <v>14</v>
      </c>
      <c r="C7755" s="63" t="s">
        <v>14</v>
      </c>
      <c r="D7755" s="390">
        <v>45323</v>
      </c>
      <c r="E7755" s="63">
        <v>2</v>
      </c>
      <c r="F7755" s="63">
        <v>2024</v>
      </c>
      <c r="G7755" s="391">
        <v>0</v>
      </c>
      <c r="H7755" s="391">
        <v>8.2577765378713919E-2</v>
      </c>
      <c r="I7755" s="391">
        <v>0</v>
      </c>
      <c r="J7755" s="391">
        <v>0</v>
      </c>
      <c r="K7755" s="63" t="s">
        <v>357</v>
      </c>
      <c r="L7755" s="63" t="s">
        <v>121</v>
      </c>
      <c r="M7755" s="63" t="s">
        <v>107</v>
      </c>
      <c r="N7755" s="63" t="s">
        <v>310</v>
      </c>
      <c r="O7755" s="63" t="s">
        <v>123</v>
      </c>
      <c r="P7755" s="63" t="s">
        <v>60</v>
      </c>
      <c r="Q7755" s="63" t="s">
        <v>238</v>
      </c>
    </row>
    <row r="7756" spans="1:17">
      <c r="A7756" s="63" t="s">
        <v>357</v>
      </c>
      <c r="B7756" s="63" t="s">
        <v>14</v>
      </c>
      <c r="C7756" s="63" t="s">
        <v>14</v>
      </c>
      <c r="D7756" s="390">
        <v>45352</v>
      </c>
      <c r="E7756" s="63">
        <v>3</v>
      </c>
      <c r="F7756" s="63">
        <v>2024</v>
      </c>
      <c r="G7756" s="391">
        <v>0</v>
      </c>
      <c r="H7756" s="391">
        <v>8.2577765378713919E-2</v>
      </c>
      <c r="I7756" s="391">
        <v>0</v>
      </c>
      <c r="J7756" s="391">
        <v>0</v>
      </c>
      <c r="K7756" s="63" t="s">
        <v>357</v>
      </c>
      <c r="L7756" s="63" t="s">
        <v>121</v>
      </c>
      <c r="M7756" s="63" t="s">
        <v>107</v>
      </c>
      <c r="N7756" s="63" t="s">
        <v>310</v>
      </c>
      <c r="O7756" s="63" t="s">
        <v>123</v>
      </c>
      <c r="P7756" s="63" t="s">
        <v>60</v>
      </c>
      <c r="Q7756" s="63" t="s">
        <v>238</v>
      </c>
    </row>
    <row r="7757" spans="1:17">
      <c r="A7757" s="63" t="s">
        <v>357</v>
      </c>
      <c r="B7757" s="63" t="s">
        <v>14</v>
      </c>
      <c r="C7757" s="63" t="s">
        <v>14</v>
      </c>
      <c r="D7757" s="390">
        <v>45383</v>
      </c>
      <c r="E7757" s="63">
        <v>4</v>
      </c>
      <c r="F7757" s="63">
        <v>2024</v>
      </c>
      <c r="G7757" s="391">
        <v>0</v>
      </c>
      <c r="H7757" s="391">
        <v>8.3333333333333329E-2</v>
      </c>
      <c r="I7757" s="391">
        <v>0</v>
      </c>
      <c r="J7757" s="391">
        <v>0</v>
      </c>
      <c r="K7757" s="63" t="s">
        <v>357</v>
      </c>
      <c r="L7757" s="63" t="s">
        <v>121</v>
      </c>
      <c r="M7757" s="63" t="s">
        <v>107</v>
      </c>
      <c r="N7757" s="63" t="s">
        <v>310</v>
      </c>
      <c r="O7757" s="63" t="s">
        <v>123</v>
      </c>
      <c r="P7757" s="63" t="s">
        <v>60</v>
      </c>
      <c r="Q7757" s="63" t="s">
        <v>238</v>
      </c>
    </row>
    <row r="7758" spans="1:17">
      <c r="A7758" s="63" t="s">
        <v>357</v>
      </c>
      <c r="B7758" s="63" t="s">
        <v>14</v>
      </c>
      <c r="C7758" s="63" t="s">
        <v>14</v>
      </c>
      <c r="D7758" s="390">
        <v>45413</v>
      </c>
      <c r="E7758" s="63">
        <v>5</v>
      </c>
      <c r="F7758" s="63">
        <v>2024</v>
      </c>
      <c r="G7758" s="391">
        <v>0</v>
      </c>
      <c r="H7758" s="391">
        <v>8.3333333333333329E-2</v>
      </c>
      <c r="I7758" s="391">
        <v>0</v>
      </c>
      <c r="J7758" s="391">
        <v>0</v>
      </c>
      <c r="K7758" s="63" t="s">
        <v>357</v>
      </c>
      <c r="L7758" s="63" t="s">
        <v>121</v>
      </c>
      <c r="M7758" s="63" t="s">
        <v>107</v>
      </c>
      <c r="N7758" s="63" t="s">
        <v>310</v>
      </c>
      <c r="O7758" s="63" t="s">
        <v>123</v>
      </c>
      <c r="P7758" s="63" t="s">
        <v>60</v>
      </c>
      <c r="Q7758" s="63" t="s">
        <v>238</v>
      </c>
    </row>
    <row r="7759" spans="1:17">
      <c r="A7759" s="63" t="s">
        <v>357</v>
      </c>
      <c r="B7759" s="63" t="s">
        <v>14</v>
      </c>
      <c r="C7759" s="63" t="s">
        <v>14</v>
      </c>
      <c r="D7759" s="390">
        <v>45444</v>
      </c>
      <c r="E7759" s="63">
        <v>6</v>
      </c>
      <c r="F7759" s="63">
        <v>2024</v>
      </c>
      <c r="G7759" s="391">
        <v>0</v>
      </c>
      <c r="H7759" s="391">
        <v>8.3333333333333329E-2</v>
      </c>
      <c r="I7759" s="391">
        <v>0</v>
      </c>
      <c r="J7759" s="391">
        <v>0</v>
      </c>
      <c r="K7759" s="63" t="s">
        <v>357</v>
      </c>
      <c r="L7759" s="63" t="s">
        <v>121</v>
      </c>
      <c r="M7759" s="63" t="s">
        <v>107</v>
      </c>
      <c r="N7759" s="63" t="s">
        <v>310</v>
      </c>
      <c r="O7759" s="63" t="s">
        <v>123</v>
      </c>
      <c r="P7759" s="63" t="s">
        <v>60</v>
      </c>
      <c r="Q7759" s="63" t="s">
        <v>238</v>
      </c>
    </row>
    <row r="7760" spans="1:17">
      <c r="A7760" s="63" t="s">
        <v>357</v>
      </c>
      <c r="B7760" s="63" t="s">
        <v>14</v>
      </c>
      <c r="C7760" s="63" t="s">
        <v>14</v>
      </c>
      <c r="D7760" s="390">
        <v>45474</v>
      </c>
      <c r="E7760" s="63">
        <v>7</v>
      </c>
      <c r="F7760" s="63">
        <v>2024</v>
      </c>
      <c r="G7760" s="391">
        <v>0</v>
      </c>
      <c r="H7760" s="391">
        <v>8.3333333333333329E-2</v>
      </c>
      <c r="I7760" s="391">
        <v>0</v>
      </c>
      <c r="J7760" s="391">
        <v>0</v>
      </c>
      <c r="K7760" s="63" t="s">
        <v>357</v>
      </c>
      <c r="L7760" s="63" t="s">
        <v>121</v>
      </c>
      <c r="M7760" s="63" t="s">
        <v>107</v>
      </c>
      <c r="N7760" s="63" t="s">
        <v>310</v>
      </c>
      <c r="O7760" s="63" t="s">
        <v>123</v>
      </c>
      <c r="P7760" s="63" t="s">
        <v>60</v>
      </c>
      <c r="Q7760" s="63" t="s">
        <v>238</v>
      </c>
    </row>
    <row r="7761" spans="1:21">
      <c r="A7761" s="63" t="s">
        <v>357</v>
      </c>
      <c r="B7761" s="63" t="s">
        <v>14</v>
      </c>
      <c r="C7761" s="63" t="s">
        <v>14</v>
      </c>
      <c r="D7761" s="390">
        <v>45505</v>
      </c>
      <c r="E7761" s="63">
        <v>8</v>
      </c>
      <c r="F7761" s="63">
        <v>2024</v>
      </c>
      <c r="G7761" s="391">
        <v>0</v>
      </c>
      <c r="H7761" s="391">
        <v>8.3333333333333329E-2</v>
      </c>
      <c r="I7761" s="391">
        <v>0</v>
      </c>
      <c r="J7761" s="391">
        <v>0</v>
      </c>
      <c r="K7761" s="63" t="s">
        <v>357</v>
      </c>
      <c r="L7761" s="63" t="s">
        <v>121</v>
      </c>
      <c r="M7761" s="63" t="s">
        <v>107</v>
      </c>
      <c r="N7761" s="63" t="s">
        <v>310</v>
      </c>
      <c r="O7761" s="63" t="s">
        <v>123</v>
      </c>
      <c r="P7761" s="63" t="s">
        <v>60</v>
      </c>
      <c r="Q7761" s="63" t="s">
        <v>238</v>
      </c>
    </row>
    <row r="7762" spans="1:21">
      <c r="A7762" s="63" t="s">
        <v>357</v>
      </c>
      <c r="B7762" s="63" t="s">
        <v>14</v>
      </c>
      <c r="C7762" s="63" t="s">
        <v>14</v>
      </c>
      <c r="D7762" s="390">
        <v>45536</v>
      </c>
      <c r="E7762" s="63">
        <v>9</v>
      </c>
      <c r="F7762" s="63">
        <v>2024</v>
      </c>
      <c r="G7762" s="391">
        <v>0</v>
      </c>
      <c r="H7762" s="391">
        <v>8.3333333333333329E-2</v>
      </c>
      <c r="J7762" s="391">
        <v>0</v>
      </c>
      <c r="K7762" s="63" t="s">
        <v>357</v>
      </c>
      <c r="L7762" s="63" t="s">
        <v>121</v>
      </c>
      <c r="M7762" s="63" t="s">
        <v>107</v>
      </c>
      <c r="N7762" s="63" t="s">
        <v>310</v>
      </c>
      <c r="O7762" s="63" t="s">
        <v>123</v>
      </c>
      <c r="P7762" s="63" t="s">
        <v>60</v>
      </c>
      <c r="Q7762" s="63" t="s">
        <v>238</v>
      </c>
    </row>
    <row r="7763" spans="1:21">
      <c r="A7763" s="63" t="s">
        <v>357</v>
      </c>
      <c r="B7763" s="63" t="s">
        <v>14</v>
      </c>
      <c r="C7763" s="63" t="s">
        <v>14</v>
      </c>
      <c r="D7763" s="390">
        <v>45566</v>
      </c>
      <c r="E7763" s="63">
        <v>10</v>
      </c>
      <c r="F7763" s="63">
        <v>2024</v>
      </c>
      <c r="G7763" s="391">
        <v>0</v>
      </c>
      <c r="H7763" s="391">
        <v>9.9999999999999992E-2</v>
      </c>
      <c r="J7763" s="391">
        <v>0</v>
      </c>
      <c r="K7763" s="63" t="s">
        <v>357</v>
      </c>
      <c r="L7763" s="63" t="s">
        <v>121</v>
      </c>
      <c r="M7763" s="63" t="s">
        <v>107</v>
      </c>
      <c r="N7763" s="63" t="s">
        <v>310</v>
      </c>
      <c r="O7763" s="63" t="s">
        <v>123</v>
      </c>
      <c r="P7763" s="63" t="s">
        <v>60</v>
      </c>
      <c r="Q7763" s="63" t="s">
        <v>238</v>
      </c>
    </row>
    <row r="7764" spans="1:21">
      <c r="A7764" s="63" t="s">
        <v>357</v>
      </c>
      <c r="B7764" s="63" t="s">
        <v>14</v>
      </c>
      <c r="C7764" s="63" t="s">
        <v>14</v>
      </c>
      <c r="D7764" s="390">
        <v>45597</v>
      </c>
      <c r="E7764" s="63">
        <v>11</v>
      </c>
      <c r="F7764" s="63">
        <v>2024</v>
      </c>
      <c r="G7764" s="391">
        <v>0</v>
      </c>
      <c r="H7764" s="391">
        <v>9.9999999999999992E-2</v>
      </c>
      <c r="J7764" s="391">
        <v>0</v>
      </c>
      <c r="K7764" s="63" t="s">
        <v>357</v>
      </c>
      <c r="L7764" s="63" t="s">
        <v>121</v>
      </c>
      <c r="M7764" s="63" t="s">
        <v>107</v>
      </c>
      <c r="N7764" s="63" t="s">
        <v>310</v>
      </c>
      <c r="O7764" s="63" t="s">
        <v>123</v>
      </c>
      <c r="P7764" s="63" t="s">
        <v>60</v>
      </c>
      <c r="Q7764" s="63" t="s">
        <v>238</v>
      </c>
    </row>
    <row r="7765" spans="1:21">
      <c r="A7765" s="63" t="s">
        <v>357</v>
      </c>
      <c r="B7765" s="63" t="s">
        <v>14</v>
      </c>
      <c r="C7765" s="63" t="s">
        <v>14</v>
      </c>
      <c r="D7765" s="390">
        <v>45627</v>
      </c>
      <c r="E7765" s="63">
        <v>12</v>
      </c>
      <c r="F7765" s="63">
        <v>2024</v>
      </c>
      <c r="G7765" s="391">
        <v>0</v>
      </c>
      <c r="H7765" s="391">
        <v>9.9999999999999992E-2</v>
      </c>
      <c r="J7765" s="391">
        <v>0</v>
      </c>
      <c r="K7765" s="63" t="s">
        <v>357</v>
      </c>
      <c r="L7765" s="63" t="s">
        <v>121</v>
      </c>
      <c r="M7765" s="63" t="s">
        <v>107</v>
      </c>
      <c r="N7765" s="63" t="s">
        <v>310</v>
      </c>
      <c r="O7765" s="63" t="s">
        <v>123</v>
      </c>
      <c r="P7765" s="63" t="s">
        <v>60</v>
      </c>
      <c r="Q7765" s="63" t="s">
        <v>238</v>
      </c>
    </row>
    <row r="7766" spans="1:21">
      <c r="A7766" s="63" t="s">
        <v>158</v>
      </c>
      <c r="B7766" s="63" t="s">
        <v>7</v>
      </c>
      <c r="D7766" s="390">
        <v>45292</v>
      </c>
      <c r="E7766" s="63">
        <v>1</v>
      </c>
      <c r="F7766" s="63">
        <v>2024</v>
      </c>
      <c r="G7766" s="391">
        <v>25</v>
      </c>
      <c r="H7766" s="391">
        <v>3.4872367136281217E-2</v>
      </c>
      <c r="I7766" s="391">
        <v>0.87180917840703043</v>
      </c>
      <c r="J7766" s="391">
        <v>0</v>
      </c>
      <c r="K7766" s="63" t="s">
        <v>158</v>
      </c>
      <c r="L7766" s="63" t="s">
        <v>41</v>
      </c>
      <c r="M7766" s="63" t="s">
        <v>429</v>
      </c>
      <c r="N7766" s="63" t="s">
        <v>62</v>
      </c>
      <c r="O7766" s="63" t="s">
        <v>55</v>
      </c>
      <c r="P7766" s="63" t="s">
        <v>60</v>
      </c>
      <c r="Q7766" s="63" t="s">
        <v>262</v>
      </c>
      <c r="T7766" s="386"/>
      <c r="U7766" s="386" t="s">
        <v>431</v>
      </c>
    </row>
    <row r="7767" spans="1:21">
      <c r="A7767" s="63" t="s">
        <v>158</v>
      </c>
      <c r="B7767" s="63" t="s">
        <v>7</v>
      </c>
      <c r="D7767" s="390">
        <v>45323</v>
      </c>
      <c r="E7767" s="63">
        <v>2</v>
      </c>
      <c r="F7767" s="63">
        <v>2024</v>
      </c>
      <c r="G7767" s="391">
        <v>25</v>
      </c>
      <c r="H7767" s="391">
        <v>8.2577765378713919E-2</v>
      </c>
      <c r="I7767" s="391">
        <v>2.0644441344678479</v>
      </c>
      <c r="J7767" s="391">
        <v>95.430777000000006</v>
      </c>
      <c r="K7767" s="63" t="s">
        <v>158</v>
      </c>
      <c r="L7767" s="63" t="s">
        <v>41</v>
      </c>
      <c r="M7767" s="63" t="s">
        <v>429</v>
      </c>
      <c r="N7767" s="63" t="s">
        <v>62</v>
      </c>
      <c r="O7767" s="63" t="s">
        <v>55</v>
      </c>
      <c r="P7767" s="63" t="s">
        <v>60</v>
      </c>
      <c r="Q7767" s="63" t="s">
        <v>262</v>
      </c>
      <c r="T7767" s="386"/>
      <c r="U7767" s="386" t="s">
        <v>431</v>
      </c>
    </row>
    <row r="7768" spans="1:21">
      <c r="A7768" s="63" t="s">
        <v>158</v>
      </c>
      <c r="B7768" s="63" t="s">
        <v>7</v>
      </c>
      <c r="D7768" s="390">
        <v>45352</v>
      </c>
      <c r="E7768" s="63">
        <v>3</v>
      </c>
      <c r="F7768" s="63">
        <v>2024</v>
      </c>
      <c r="G7768" s="391">
        <v>25</v>
      </c>
      <c r="H7768" s="391">
        <v>8.2577765378713919E-2</v>
      </c>
      <c r="I7768" s="391">
        <v>2.0644441344678479</v>
      </c>
      <c r="J7768" s="391">
        <v>0.24259830059727486</v>
      </c>
      <c r="K7768" s="63" t="s">
        <v>158</v>
      </c>
      <c r="L7768" s="63" t="s">
        <v>41</v>
      </c>
      <c r="M7768" s="63" t="s">
        <v>429</v>
      </c>
      <c r="N7768" s="63" t="s">
        <v>62</v>
      </c>
      <c r="O7768" s="63" t="s">
        <v>55</v>
      </c>
      <c r="P7768" s="63" t="s">
        <v>60</v>
      </c>
      <c r="Q7768" s="63" t="s">
        <v>262</v>
      </c>
      <c r="T7768" s="386"/>
      <c r="U7768" s="386" t="s">
        <v>431</v>
      </c>
    </row>
    <row r="7769" spans="1:21">
      <c r="A7769" s="63" t="s">
        <v>158</v>
      </c>
      <c r="B7769" s="63" t="s">
        <v>7</v>
      </c>
      <c r="D7769" s="390">
        <v>45383</v>
      </c>
      <c r="E7769" s="63">
        <v>4</v>
      </c>
      <c r="F7769" s="63">
        <v>2024</v>
      </c>
      <c r="G7769" s="391">
        <v>25</v>
      </c>
      <c r="H7769" s="391">
        <v>8.3333333333333329E-2</v>
      </c>
      <c r="I7769" s="391">
        <v>2.083333333333333</v>
      </c>
      <c r="J7769" s="391">
        <v>3.2295435443703839</v>
      </c>
      <c r="K7769" s="63" t="s">
        <v>158</v>
      </c>
      <c r="L7769" s="63" t="s">
        <v>41</v>
      </c>
      <c r="M7769" s="63" t="s">
        <v>429</v>
      </c>
      <c r="N7769" s="63" t="s">
        <v>62</v>
      </c>
      <c r="O7769" s="63" t="s">
        <v>55</v>
      </c>
      <c r="P7769" s="63" t="s">
        <v>60</v>
      </c>
      <c r="Q7769" s="63" t="s">
        <v>262</v>
      </c>
      <c r="T7769" s="386"/>
      <c r="U7769" s="386" t="s">
        <v>431</v>
      </c>
    </row>
    <row r="7770" spans="1:21">
      <c r="A7770" s="63" t="s">
        <v>158</v>
      </c>
      <c r="B7770" s="63" t="s">
        <v>7</v>
      </c>
      <c r="D7770" s="390">
        <v>45413</v>
      </c>
      <c r="E7770" s="63">
        <v>5</v>
      </c>
      <c r="F7770" s="63">
        <v>2024</v>
      </c>
      <c r="G7770" s="391">
        <v>25</v>
      </c>
      <c r="H7770" s="391">
        <v>8.3333333333333329E-2</v>
      </c>
      <c r="I7770" s="391">
        <v>2.083333333333333</v>
      </c>
      <c r="J7770" s="391">
        <v>5.783794450611496</v>
      </c>
      <c r="K7770" s="63" t="s">
        <v>158</v>
      </c>
      <c r="L7770" s="63" t="s">
        <v>41</v>
      </c>
      <c r="M7770" s="63" t="s">
        <v>429</v>
      </c>
      <c r="N7770" s="63" t="s">
        <v>62</v>
      </c>
      <c r="O7770" s="63" t="s">
        <v>55</v>
      </c>
      <c r="P7770" s="63" t="s">
        <v>60</v>
      </c>
      <c r="Q7770" s="63" t="s">
        <v>262</v>
      </c>
      <c r="T7770" s="386"/>
      <c r="U7770" s="386" t="s">
        <v>431</v>
      </c>
    </row>
    <row r="7771" spans="1:21">
      <c r="A7771" s="63" t="s">
        <v>158</v>
      </c>
      <c r="B7771" s="63" t="s">
        <v>7</v>
      </c>
      <c r="D7771" s="390">
        <v>45444</v>
      </c>
      <c r="E7771" s="63">
        <v>6</v>
      </c>
      <c r="F7771" s="63">
        <v>2024</v>
      </c>
      <c r="G7771" s="391">
        <v>25</v>
      </c>
      <c r="H7771" s="391">
        <v>8.3333333333333329E-2</v>
      </c>
      <c r="I7771" s="391">
        <v>2.083333333333333</v>
      </c>
      <c r="J7771" s="391">
        <v>0.25126252561860613</v>
      </c>
      <c r="K7771" s="63" t="s">
        <v>158</v>
      </c>
      <c r="L7771" s="63" t="s">
        <v>41</v>
      </c>
      <c r="M7771" s="63" t="s">
        <v>429</v>
      </c>
      <c r="N7771" s="63" t="s">
        <v>62</v>
      </c>
      <c r="O7771" s="63" t="s">
        <v>55</v>
      </c>
      <c r="P7771" s="63" t="s">
        <v>60</v>
      </c>
      <c r="Q7771" s="63" t="s">
        <v>262</v>
      </c>
      <c r="T7771" s="386"/>
      <c r="U7771" s="386" t="s">
        <v>431</v>
      </c>
    </row>
    <row r="7772" spans="1:21">
      <c r="A7772" s="63" t="s">
        <v>158</v>
      </c>
      <c r="B7772" s="63" t="s">
        <v>7</v>
      </c>
      <c r="D7772" s="390">
        <v>45474</v>
      </c>
      <c r="E7772" s="63">
        <v>7</v>
      </c>
      <c r="F7772" s="63">
        <v>2024</v>
      </c>
      <c r="G7772" s="391">
        <v>25</v>
      </c>
      <c r="H7772" s="391">
        <v>8.3333333333333329E-2</v>
      </c>
      <c r="I7772" s="391">
        <v>2.083333333333333</v>
      </c>
      <c r="J7772" s="391">
        <v>0.26425886315060293</v>
      </c>
      <c r="K7772" s="63" t="s">
        <v>158</v>
      </c>
      <c r="L7772" s="63" t="s">
        <v>41</v>
      </c>
      <c r="M7772" s="63" t="s">
        <v>429</v>
      </c>
      <c r="N7772" s="63" t="s">
        <v>62</v>
      </c>
      <c r="O7772" s="63" t="s">
        <v>55</v>
      </c>
      <c r="P7772" s="63" t="s">
        <v>60</v>
      </c>
      <c r="Q7772" s="63" t="s">
        <v>262</v>
      </c>
      <c r="T7772" s="386"/>
      <c r="U7772" s="386" t="s">
        <v>431</v>
      </c>
    </row>
    <row r="7773" spans="1:21">
      <c r="A7773" s="63" t="s">
        <v>158</v>
      </c>
      <c r="B7773" s="63" t="s">
        <v>7</v>
      </c>
      <c r="D7773" s="390">
        <v>45505</v>
      </c>
      <c r="E7773" s="63">
        <v>8</v>
      </c>
      <c r="F7773" s="63">
        <v>2024</v>
      </c>
      <c r="G7773" s="391">
        <v>25</v>
      </c>
      <c r="H7773" s="391">
        <v>8.3333333333333329E-2</v>
      </c>
      <c r="I7773" s="391">
        <v>2.083333333333333</v>
      </c>
      <c r="J7773" s="391">
        <v>0.26425886315060293</v>
      </c>
      <c r="K7773" s="63" t="s">
        <v>158</v>
      </c>
      <c r="L7773" s="63" t="s">
        <v>41</v>
      </c>
      <c r="M7773" s="63" t="s">
        <v>429</v>
      </c>
      <c r="N7773" s="63" t="s">
        <v>62</v>
      </c>
      <c r="O7773" s="63" t="s">
        <v>55</v>
      </c>
      <c r="P7773" s="63" t="s">
        <v>60</v>
      </c>
      <c r="Q7773" s="63" t="s">
        <v>262</v>
      </c>
      <c r="T7773" s="386"/>
      <c r="U7773" s="386" t="s">
        <v>431</v>
      </c>
    </row>
    <row r="7774" spans="1:21">
      <c r="A7774" s="63" t="s">
        <v>158</v>
      </c>
      <c r="B7774" s="63" t="s">
        <v>7</v>
      </c>
      <c r="D7774" s="390">
        <v>45536</v>
      </c>
      <c r="E7774" s="63">
        <v>9</v>
      </c>
      <c r="F7774" s="63">
        <v>2024</v>
      </c>
      <c r="G7774" s="391">
        <v>25</v>
      </c>
      <c r="H7774" s="391">
        <v>8.3333333333333329E-2</v>
      </c>
      <c r="J7774" s="391">
        <v>0.25126252561860613</v>
      </c>
      <c r="K7774" s="63" t="s">
        <v>158</v>
      </c>
      <c r="L7774" s="63" t="s">
        <v>41</v>
      </c>
      <c r="M7774" s="63" t="s">
        <v>429</v>
      </c>
      <c r="N7774" s="63" t="s">
        <v>62</v>
      </c>
      <c r="O7774" s="63" t="s">
        <v>55</v>
      </c>
      <c r="P7774" s="63" t="s">
        <v>60</v>
      </c>
      <c r="Q7774" s="63" t="s">
        <v>262</v>
      </c>
      <c r="T7774" s="386"/>
      <c r="U7774" s="386" t="s">
        <v>431</v>
      </c>
    </row>
    <row r="7775" spans="1:21">
      <c r="A7775" s="63" t="s">
        <v>158</v>
      </c>
      <c r="B7775" s="63" t="s">
        <v>7</v>
      </c>
      <c r="D7775" s="390">
        <v>45566</v>
      </c>
      <c r="E7775" s="63">
        <v>10</v>
      </c>
      <c r="F7775" s="63">
        <v>2024</v>
      </c>
      <c r="G7775" s="391">
        <v>25</v>
      </c>
      <c r="H7775" s="391">
        <v>9.9999999999999992E-2</v>
      </c>
      <c r="J7775" s="391">
        <v>0.24765243185971814</v>
      </c>
      <c r="K7775" s="63" t="s">
        <v>158</v>
      </c>
      <c r="L7775" s="63" t="s">
        <v>41</v>
      </c>
      <c r="M7775" s="63" t="s">
        <v>429</v>
      </c>
      <c r="N7775" s="63" t="s">
        <v>62</v>
      </c>
      <c r="O7775" s="63" t="s">
        <v>55</v>
      </c>
      <c r="P7775" s="63" t="s">
        <v>60</v>
      </c>
      <c r="Q7775" s="63" t="s">
        <v>262</v>
      </c>
      <c r="T7775" s="386"/>
      <c r="U7775" s="386" t="s">
        <v>431</v>
      </c>
    </row>
    <row r="7776" spans="1:21">
      <c r="A7776" s="63" t="s">
        <v>158</v>
      </c>
      <c r="B7776" s="63" t="s">
        <v>7</v>
      </c>
      <c r="D7776" s="390">
        <v>45597</v>
      </c>
      <c r="E7776" s="63">
        <v>11</v>
      </c>
      <c r="F7776" s="63">
        <v>2024</v>
      </c>
      <c r="G7776" s="391">
        <v>25</v>
      </c>
      <c r="H7776" s="391">
        <v>9.9999999999999992E-2</v>
      </c>
      <c r="J7776" s="391">
        <v>0</v>
      </c>
      <c r="K7776" s="63" t="s">
        <v>158</v>
      </c>
      <c r="L7776" s="63" t="s">
        <v>41</v>
      </c>
      <c r="M7776" s="63" t="s">
        <v>429</v>
      </c>
      <c r="N7776" s="63" t="s">
        <v>62</v>
      </c>
      <c r="O7776" s="63" t="s">
        <v>55</v>
      </c>
      <c r="P7776" s="63" t="s">
        <v>60</v>
      </c>
      <c r="Q7776" s="63" t="s">
        <v>262</v>
      </c>
      <c r="T7776" s="386"/>
      <c r="U7776" s="386" t="s">
        <v>431</v>
      </c>
    </row>
    <row r="7777" spans="1:21">
      <c r="A7777" s="63" t="s">
        <v>158</v>
      </c>
      <c r="B7777" s="63" t="s">
        <v>7</v>
      </c>
      <c r="D7777" s="390">
        <v>45627</v>
      </c>
      <c r="E7777" s="63">
        <v>12</v>
      </c>
      <c r="F7777" s="63">
        <v>2024</v>
      </c>
      <c r="G7777" s="391">
        <v>25</v>
      </c>
      <c r="H7777" s="391">
        <v>9.9999999999999992E-2</v>
      </c>
      <c r="J7777" s="391">
        <v>0</v>
      </c>
      <c r="K7777" s="63" t="s">
        <v>158</v>
      </c>
      <c r="L7777" s="63" t="s">
        <v>41</v>
      </c>
      <c r="M7777" s="63" t="s">
        <v>429</v>
      </c>
      <c r="N7777" s="63" t="s">
        <v>62</v>
      </c>
      <c r="O7777" s="63" t="s">
        <v>55</v>
      </c>
      <c r="P7777" s="63" t="s">
        <v>60</v>
      </c>
      <c r="Q7777" s="63" t="s">
        <v>262</v>
      </c>
      <c r="T7777" s="386"/>
      <c r="U7777" s="386" t="s">
        <v>431</v>
      </c>
    </row>
    <row r="7778" spans="1:21">
      <c r="A7778" s="63" t="s">
        <v>158</v>
      </c>
      <c r="B7778" s="63" t="s">
        <v>8</v>
      </c>
      <c r="D7778" s="390">
        <v>45292</v>
      </c>
      <c r="E7778" s="63">
        <v>1</v>
      </c>
      <c r="F7778" s="63">
        <v>2024</v>
      </c>
      <c r="G7778" s="391">
        <v>2.5</v>
      </c>
      <c r="H7778" s="391">
        <v>3.4872367136281217E-2</v>
      </c>
      <c r="I7778" s="391">
        <v>8.7180917840703046E-2</v>
      </c>
      <c r="J7778" s="391">
        <v>0</v>
      </c>
      <c r="K7778" s="63" t="s">
        <v>158</v>
      </c>
      <c r="L7778" s="63" t="s">
        <v>41</v>
      </c>
      <c r="M7778" s="63" t="s">
        <v>429</v>
      </c>
      <c r="N7778" s="63" t="s">
        <v>62</v>
      </c>
      <c r="O7778" s="63" t="s">
        <v>55</v>
      </c>
      <c r="P7778" s="63" t="s">
        <v>60</v>
      </c>
      <c r="Q7778" s="63" t="s">
        <v>262</v>
      </c>
      <c r="T7778" s="386"/>
      <c r="U7778" s="386" t="s">
        <v>431</v>
      </c>
    </row>
    <row r="7779" spans="1:21">
      <c r="A7779" s="63" t="s">
        <v>158</v>
      </c>
      <c r="B7779" s="63" t="s">
        <v>8</v>
      </c>
      <c r="D7779" s="390">
        <v>45323</v>
      </c>
      <c r="E7779" s="63">
        <v>2</v>
      </c>
      <c r="F7779" s="63">
        <v>2024</v>
      </c>
      <c r="G7779" s="391">
        <v>2.5</v>
      </c>
      <c r="H7779" s="391">
        <v>8.2577765378713919E-2</v>
      </c>
      <c r="I7779" s="391">
        <v>0.2064444134467848</v>
      </c>
      <c r="J7779" s="391">
        <v>0</v>
      </c>
      <c r="K7779" s="63" t="s">
        <v>158</v>
      </c>
      <c r="L7779" s="63" t="s">
        <v>41</v>
      </c>
      <c r="M7779" s="63" t="s">
        <v>429</v>
      </c>
      <c r="N7779" s="63" t="s">
        <v>62</v>
      </c>
      <c r="O7779" s="63" t="s">
        <v>55</v>
      </c>
      <c r="P7779" s="63" t="s">
        <v>60</v>
      </c>
      <c r="Q7779" s="63" t="s">
        <v>262</v>
      </c>
      <c r="T7779" s="386"/>
      <c r="U7779" s="386" t="s">
        <v>431</v>
      </c>
    </row>
    <row r="7780" spans="1:21">
      <c r="A7780" s="63" t="s">
        <v>158</v>
      </c>
      <c r="B7780" s="63" t="s">
        <v>8</v>
      </c>
      <c r="D7780" s="390">
        <v>45352</v>
      </c>
      <c r="E7780" s="63">
        <v>3</v>
      </c>
      <c r="F7780" s="63">
        <v>2024</v>
      </c>
      <c r="G7780" s="391">
        <v>2.5</v>
      </c>
      <c r="H7780" s="391">
        <v>8.2577765378713919E-2</v>
      </c>
      <c r="I7780" s="391">
        <v>0.2064444134467848</v>
      </c>
      <c r="J7780" s="391">
        <v>0</v>
      </c>
      <c r="K7780" s="63" t="s">
        <v>158</v>
      </c>
      <c r="L7780" s="63" t="s">
        <v>41</v>
      </c>
      <c r="M7780" s="63" t="s">
        <v>429</v>
      </c>
      <c r="N7780" s="63" t="s">
        <v>62</v>
      </c>
      <c r="O7780" s="63" t="s">
        <v>55</v>
      </c>
      <c r="P7780" s="63" t="s">
        <v>60</v>
      </c>
      <c r="Q7780" s="63" t="s">
        <v>262</v>
      </c>
      <c r="T7780" s="386"/>
      <c r="U7780" s="386" t="s">
        <v>431</v>
      </c>
    </row>
    <row r="7781" spans="1:21">
      <c r="A7781" s="63" t="s">
        <v>158</v>
      </c>
      <c r="B7781" s="63" t="s">
        <v>8</v>
      </c>
      <c r="D7781" s="390">
        <v>45383</v>
      </c>
      <c r="E7781" s="63">
        <v>4</v>
      </c>
      <c r="F7781" s="63">
        <v>2024</v>
      </c>
      <c r="G7781" s="391">
        <v>2.5</v>
      </c>
      <c r="H7781" s="391">
        <v>8.3333333333333329E-2</v>
      </c>
      <c r="I7781" s="391">
        <v>0.20833333333333331</v>
      </c>
      <c r="J7781" s="391">
        <v>14.81514</v>
      </c>
      <c r="K7781" s="63" t="s">
        <v>158</v>
      </c>
      <c r="L7781" s="63" t="s">
        <v>41</v>
      </c>
      <c r="M7781" s="63" t="s">
        <v>429</v>
      </c>
      <c r="N7781" s="63" t="s">
        <v>62</v>
      </c>
      <c r="O7781" s="63" t="s">
        <v>55</v>
      </c>
      <c r="P7781" s="63" t="s">
        <v>60</v>
      </c>
      <c r="Q7781" s="63" t="s">
        <v>262</v>
      </c>
      <c r="T7781" s="386"/>
      <c r="U7781" s="386" t="s">
        <v>431</v>
      </c>
    </row>
    <row r="7782" spans="1:21">
      <c r="A7782" s="63" t="s">
        <v>158</v>
      </c>
      <c r="B7782" s="63" t="s">
        <v>8</v>
      </c>
      <c r="D7782" s="390">
        <v>45413</v>
      </c>
      <c r="E7782" s="63">
        <v>5</v>
      </c>
      <c r="F7782" s="63">
        <v>2024</v>
      </c>
      <c r="G7782" s="391">
        <v>2.5</v>
      </c>
      <c r="H7782" s="391">
        <v>8.3333333333333329E-2</v>
      </c>
      <c r="I7782" s="391">
        <v>0.20833333333333331</v>
      </c>
      <c r="J7782" s="391">
        <v>0</v>
      </c>
      <c r="K7782" s="63" t="s">
        <v>158</v>
      </c>
      <c r="L7782" s="63" t="s">
        <v>41</v>
      </c>
      <c r="M7782" s="63" t="s">
        <v>429</v>
      </c>
      <c r="N7782" s="63" t="s">
        <v>62</v>
      </c>
      <c r="O7782" s="63" t="s">
        <v>55</v>
      </c>
      <c r="P7782" s="63" t="s">
        <v>60</v>
      </c>
      <c r="Q7782" s="63" t="s">
        <v>262</v>
      </c>
      <c r="T7782" s="386"/>
      <c r="U7782" s="386" t="s">
        <v>431</v>
      </c>
    </row>
    <row r="7783" spans="1:21">
      <c r="A7783" s="63" t="s">
        <v>158</v>
      </c>
      <c r="B7783" s="63" t="s">
        <v>8</v>
      </c>
      <c r="D7783" s="390">
        <v>45444</v>
      </c>
      <c r="E7783" s="63">
        <v>6</v>
      </c>
      <c r="F7783" s="63">
        <v>2024</v>
      </c>
      <c r="G7783" s="391">
        <v>2.5</v>
      </c>
      <c r="H7783" s="391">
        <v>8.3333333333333329E-2</v>
      </c>
      <c r="I7783" s="391">
        <v>0.20833333333333331</v>
      </c>
      <c r="J7783" s="391">
        <v>0</v>
      </c>
      <c r="K7783" s="63" t="s">
        <v>158</v>
      </c>
      <c r="L7783" s="63" t="s">
        <v>41</v>
      </c>
      <c r="M7783" s="63" t="s">
        <v>429</v>
      </c>
      <c r="N7783" s="63" t="s">
        <v>62</v>
      </c>
      <c r="O7783" s="63" t="s">
        <v>55</v>
      </c>
      <c r="P7783" s="63" t="s">
        <v>60</v>
      </c>
      <c r="Q7783" s="63" t="s">
        <v>262</v>
      </c>
      <c r="T7783" s="386"/>
      <c r="U7783" s="386" t="s">
        <v>431</v>
      </c>
    </row>
    <row r="7784" spans="1:21">
      <c r="A7784" s="63" t="s">
        <v>158</v>
      </c>
      <c r="B7784" s="63" t="s">
        <v>8</v>
      </c>
      <c r="D7784" s="390">
        <v>45474</v>
      </c>
      <c r="E7784" s="63">
        <v>7</v>
      </c>
      <c r="F7784" s="63">
        <v>2024</v>
      </c>
      <c r="G7784" s="391">
        <v>2.5</v>
      </c>
      <c r="H7784" s="391">
        <v>8.3333333333333329E-2</v>
      </c>
      <c r="I7784" s="391">
        <v>0.20833333333333331</v>
      </c>
      <c r="J7784" s="391">
        <v>0</v>
      </c>
      <c r="K7784" s="63" t="s">
        <v>158</v>
      </c>
      <c r="L7784" s="63" t="s">
        <v>41</v>
      </c>
      <c r="M7784" s="63" t="s">
        <v>429</v>
      </c>
      <c r="N7784" s="63" t="s">
        <v>62</v>
      </c>
      <c r="O7784" s="63" t="s">
        <v>55</v>
      </c>
      <c r="P7784" s="63" t="s">
        <v>60</v>
      </c>
      <c r="Q7784" s="63" t="s">
        <v>262</v>
      </c>
      <c r="T7784" s="386"/>
      <c r="U7784" s="386" t="s">
        <v>431</v>
      </c>
    </row>
    <row r="7785" spans="1:21">
      <c r="A7785" s="63" t="s">
        <v>158</v>
      </c>
      <c r="B7785" s="63" t="s">
        <v>8</v>
      </c>
      <c r="D7785" s="390">
        <v>45505</v>
      </c>
      <c r="E7785" s="63">
        <v>8</v>
      </c>
      <c r="F7785" s="63">
        <v>2024</v>
      </c>
      <c r="G7785" s="391">
        <v>2.5</v>
      </c>
      <c r="H7785" s="391">
        <v>8.3333333333333329E-2</v>
      </c>
      <c r="I7785" s="391">
        <v>0.20833333333333331</v>
      </c>
      <c r="J7785" s="391">
        <v>0</v>
      </c>
      <c r="K7785" s="63" t="s">
        <v>158</v>
      </c>
      <c r="L7785" s="63" t="s">
        <v>41</v>
      </c>
      <c r="M7785" s="63" t="s">
        <v>429</v>
      </c>
      <c r="N7785" s="63" t="s">
        <v>62</v>
      </c>
      <c r="O7785" s="63" t="s">
        <v>55</v>
      </c>
      <c r="P7785" s="63" t="s">
        <v>60</v>
      </c>
      <c r="Q7785" s="63" t="s">
        <v>262</v>
      </c>
      <c r="T7785" s="386"/>
      <c r="U7785" s="386" t="s">
        <v>431</v>
      </c>
    </row>
    <row r="7786" spans="1:21">
      <c r="A7786" s="63" t="s">
        <v>158</v>
      </c>
      <c r="B7786" s="63" t="s">
        <v>8</v>
      </c>
      <c r="D7786" s="390">
        <v>45536</v>
      </c>
      <c r="E7786" s="63">
        <v>9</v>
      </c>
      <c r="F7786" s="63">
        <v>2024</v>
      </c>
      <c r="G7786" s="391">
        <v>2.5</v>
      </c>
      <c r="H7786" s="391">
        <v>8.3333333333333329E-2</v>
      </c>
      <c r="J7786" s="391">
        <v>0</v>
      </c>
      <c r="K7786" s="63" t="s">
        <v>158</v>
      </c>
      <c r="L7786" s="63" t="s">
        <v>41</v>
      </c>
      <c r="M7786" s="63" t="s">
        <v>429</v>
      </c>
      <c r="N7786" s="63" t="s">
        <v>62</v>
      </c>
      <c r="O7786" s="63" t="s">
        <v>55</v>
      </c>
      <c r="P7786" s="63" t="s">
        <v>60</v>
      </c>
      <c r="Q7786" s="63" t="s">
        <v>262</v>
      </c>
      <c r="T7786" s="386"/>
      <c r="U7786" s="386" t="s">
        <v>431</v>
      </c>
    </row>
    <row r="7787" spans="1:21">
      <c r="A7787" s="63" t="s">
        <v>158</v>
      </c>
      <c r="B7787" s="63" t="s">
        <v>8</v>
      </c>
      <c r="D7787" s="390">
        <v>45566</v>
      </c>
      <c r="E7787" s="63">
        <v>10</v>
      </c>
      <c r="F7787" s="63">
        <v>2024</v>
      </c>
      <c r="G7787" s="391">
        <v>2.5</v>
      </c>
      <c r="H7787" s="391">
        <v>9.9999999999999992E-2</v>
      </c>
      <c r="J7787" s="391">
        <v>0</v>
      </c>
      <c r="K7787" s="63" t="s">
        <v>158</v>
      </c>
      <c r="L7787" s="63" t="s">
        <v>41</v>
      </c>
      <c r="M7787" s="63" t="s">
        <v>429</v>
      </c>
      <c r="N7787" s="63" t="s">
        <v>62</v>
      </c>
      <c r="O7787" s="63" t="s">
        <v>55</v>
      </c>
      <c r="P7787" s="63" t="s">
        <v>60</v>
      </c>
      <c r="Q7787" s="63" t="s">
        <v>262</v>
      </c>
      <c r="T7787" s="386"/>
      <c r="U7787" s="386" t="s">
        <v>431</v>
      </c>
    </row>
    <row r="7788" spans="1:21">
      <c r="A7788" s="63" t="s">
        <v>158</v>
      </c>
      <c r="B7788" s="63" t="s">
        <v>8</v>
      </c>
      <c r="D7788" s="390">
        <v>45597</v>
      </c>
      <c r="E7788" s="63">
        <v>11</v>
      </c>
      <c r="F7788" s="63">
        <v>2024</v>
      </c>
      <c r="G7788" s="391">
        <v>2.5</v>
      </c>
      <c r="H7788" s="391">
        <v>9.9999999999999992E-2</v>
      </c>
      <c r="J7788" s="391">
        <v>0</v>
      </c>
      <c r="K7788" s="63" t="s">
        <v>158</v>
      </c>
      <c r="L7788" s="63" t="s">
        <v>41</v>
      </c>
      <c r="M7788" s="63" t="s">
        <v>429</v>
      </c>
      <c r="N7788" s="63" t="s">
        <v>62</v>
      </c>
      <c r="O7788" s="63" t="s">
        <v>55</v>
      </c>
      <c r="P7788" s="63" t="s">
        <v>60</v>
      </c>
      <c r="Q7788" s="63" t="s">
        <v>262</v>
      </c>
      <c r="T7788" s="386"/>
      <c r="U7788" s="386" t="s">
        <v>431</v>
      </c>
    </row>
    <row r="7789" spans="1:21">
      <c r="A7789" s="63" t="s">
        <v>158</v>
      </c>
      <c r="B7789" s="63" t="s">
        <v>8</v>
      </c>
      <c r="D7789" s="390">
        <v>45627</v>
      </c>
      <c r="E7789" s="63">
        <v>12</v>
      </c>
      <c r="F7789" s="63">
        <v>2024</v>
      </c>
      <c r="G7789" s="391">
        <v>2.5</v>
      </c>
      <c r="H7789" s="391">
        <v>9.9999999999999992E-2</v>
      </c>
      <c r="J7789" s="391">
        <v>0</v>
      </c>
      <c r="K7789" s="63" t="s">
        <v>158</v>
      </c>
      <c r="L7789" s="63" t="s">
        <v>41</v>
      </c>
      <c r="M7789" s="63" t="s">
        <v>429</v>
      </c>
      <c r="N7789" s="63" t="s">
        <v>62</v>
      </c>
      <c r="O7789" s="63" t="s">
        <v>55</v>
      </c>
      <c r="P7789" s="63" t="s">
        <v>60</v>
      </c>
      <c r="Q7789" s="63" t="s">
        <v>262</v>
      </c>
      <c r="T7789" s="386"/>
      <c r="U7789" s="386" t="s">
        <v>431</v>
      </c>
    </row>
    <row r="7790" spans="1:21">
      <c r="A7790" s="63" t="s">
        <v>158</v>
      </c>
      <c r="B7790" s="63" t="s">
        <v>9</v>
      </c>
      <c r="D7790" s="390">
        <v>45292</v>
      </c>
      <c r="E7790" s="63">
        <v>1</v>
      </c>
      <c r="F7790" s="63">
        <v>2024</v>
      </c>
      <c r="G7790" s="391">
        <v>5</v>
      </c>
      <c r="H7790" s="391">
        <v>3.4872367136281217E-2</v>
      </c>
      <c r="I7790" s="391">
        <v>0.17436183568140609</v>
      </c>
      <c r="J7790" s="391">
        <v>0</v>
      </c>
      <c r="K7790" s="63" t="s">
        <v>158</v>
      </c>
      <c r="L7790" s="63" t="s">
        <v>41</v>
      </c>
      <c r="M7790" s="63" t="s">
        <v>429</v>
      </c>
      <c r="N7790" s="63" t="s">
        <v>62</v>
      </c>
      <c r="O7790" s="63" t="s">
        <v>55</v>
      </c>
      <c r="P7790" s="63" t="s">
        <v>60</v>
      </c>
      <c r="Q7790" s="63" t="s">
        <v>262</v>
      </c>
      <c r="T7790" s="386"/>
      <c r="U7790" s="386" t="s">
        <v>431</v>
      </c>
    </row>
    <row r="7791" spans="1:21">
      <c r="A7791" s="63" t="s">
        <v>158</v>
      </c>
      <c r="B7791" s="63" t="s">
        <v>9</v>
      </c>
      <c r="D7791" s="390">
        <v>45323</v>
      </c>
      <c r="E7791" s="63">
        <v>2</v>
      </c>
      <c r="F7791" s="63">
        <v>2024</v>
      </c>
      <c r="G7791" s="391">
        <v>5</v>
      </c>
      <c r="H7791" s="391">
        <v>8.2577765378713919E-2</v>
      </c>
      <c r="I7791" s="391">
        <v>0.41288882689356959</v>
      </c>
      <c r="J7791" s="391">
        <v>0</v>
      </c>
      <c r="K7791" s="63" t="s">
        <v>158</v>
      </c>
      <c r="L7791" s="63" t="s">
        <v>41</v>
      </c>
      <c r="M7791" s="63" t="s">
        <v>429</v>
      </c>
      <c r="N7791" s="63" t="s">
        <v>62</v>
      </c>
      <c r="O7791" s="63" t="s">
        <v>55</v>
      </c>
      <c r="P7791" s="63" t="s">
        <v>60</v>
      </c>
      <c r="Q7791" s="63" t="s">
        <v>262</v>
      </c>
      <c r="T7791" s="386"/>
      <c r="U7791" s="386" t="s">
        <v>431</v>
      </c>
    </row>
    <row r="7792" spans="1:21">
      <c r="A7792" s="63" t="s">
        <v>158</v>
      </c>
      <c r="B7792" s="63" t="s">
        <v>9</v>
      </c>
      <c r="D7792" s="390">
        <v>45352</v>
      </c>
      <c r="E7792" s="63">
        <v>3</v>
      </c>
      <c r="F7792" s="63">
        <v>2024</v>
      </c>
      <c r="G7792" s="391">
        <v>5</v>
      </c>
      <c r="H7792" s="391">
        <v>8.2577765378713919E-2</v>
      </c>
      <c r="I7792" s="391">
        <v>0.41288882689356959</v>
      </c>
      <c r="J7792" s="391">
        <v>0</v>
      </c>
      <c r="K7792" s="63" t="s">
        <v>158</v>
      </c>
      <c r="L7792" s="63" t="s">
        <v>41</v>
      </c>
      <c r="M7792" s="63" t="s">
        <v>429</v>
      </c>
      <c r="N7792" s="63" t="s">
        <v>62</v>
      </c>
      <c r="O7792" s="63" t="s">
        <v>55</v>
      </c>
      <c r="P7792" s="63" t="s">
        <v>60</v>
      </c>
      <c r="Q7792" s="63" t="s">
        <v>262</v>
      </c>
      <c r="T7792" s="386"/>
      <c r="U7792" s="386" t="s">
        <v>431</v>
      </c>
    </row>
    <row r="7793" spans="1:21">
      <c r="A7793" s="63" t="s">
        <v>158</v>
      </c>
      <c r="B7793" s="63" t="s">
        <v>9</v>
      </c>
      <c r="D7793" s="390">
        <v>45383</v>
      </c>
      <c r="E7793" s="63">
        <v>4</v>
      </c>
      <c r="F7793" s="63">
        <v>2024</v>
      </c>
      <c r="G7793" s="391">
        <v>5</v>
      </c>
      <c r="H7793" s="391">
        <v>8.3333333333333329E-2</v>
      </c>
      <c r="I7793" s="391">
        <v>0.41666666666666663</v>
      </c>
      <c r="J7793" s="391">
        <v>0</v>
      </c>
      <c r="K7793" s="63" t="s">
        <v>158</v>
      </c>
      <c r="L7793" s="63" t="s">
        <v>41</v>
      </c>
      <c r="M7793" s="63" t="s">
        <v>429</v>
      </c>
      <c r="N7793" s="63" t="s">
        <v>62</v>
      </c>
      <c r="O7793" s="63" t="s">
        <v>55</v>
      </c>
      <c r="P7793" s="63" t="s">
        <v>60</v>
      </c>
      <c r="Q7793" s="63" t="s">
        <v>262</v>
      </c>
      <c r="T7793" s="386"/>
      <c r="U7793" s="386" t="s">
        <v>431</v>
      </c>
    </row>
    <row r="7794" spans="1:21">
      <c r="A7794" s="63" t="s">
        <v>158</v>
      </c>
      <c r="B7794" s="63" t="s">
        <v>9</v>
      </c>
      <c r="D7794" s="390">
        <v>45413</v>
      </c>
      <c r="E7794" s="63">
        <v>5</v>
      </c>
      <c r="F7794" s="63">
        <v>2024</v>
      </c>
      <c r="G7794" s="391">
        <v>5</v>
      </c>
      <c r="H7794" s="391">
        <v>8.3333333333333329E-2</v>
      </c>
      <c r="I7794" s="391">
        <v>0.41666666666666663</v>
      </c>
      <c r="J7794" s="391">
        <v>0</v>
      </c>
      <c r="K7794" s="63" t="s">
        <v>158</v>
      </c>
      <c r="L7794" s="63" t="s">
        <v>41</v>
      </c>
      <c r="M7794" s="63" t="s">
        <v>429</v>
      </c>
      <c r="N7794" s="63" t="s">
        <v>62</v>
      </c>
      <c r="O7794" s="63" t="s">
        <v>55</v>
      </c>
      <c r="P7794" s="63" t="s">
        <v>60</v>
      </c>
      <c r="Q7794" s="63" t="s">
        <v>262</v>
      </c>
      <c r="T7794" s="386"/>
      <c r="U7794" s="386" t="s">
        <v>431</v>
      </c>
    </row>
    <row r="7795" spans="1:21">
      <c r="A7795" s="63" t="s">
        <v>158</v>
      </c>
      <c r="B7795" s="63" t="s">
        <v>9</v>
      </c>
      <c r="D7795" s="390">
        <v>45444</v>
      </c>
      <c r="E7795" s="63">
        <v>6</v>
      </c>
      <c r="F7795" s="63">
        <v>2024</v>
      </c>
      <c r="G7795" s="391">
        <v>5</v>
      </c>
      <c r="H7795" s="391">
        <v>8.3333333333333329E-2</v>
      </c>
      <c r="I7795" s="391">
        <v>0.41666666666666663</v>
      </c>
      <c r="J7795" s="391">
        <v>3.8280060732200001</v>
      </c>
      <c r="K7795" s="63" t="s">
        <v>158</v>
      </c>
      <c r="L7795" s="63" t="s">
        <v>41</v>
      </c>
      <c r="M7795" s="63" t="s">
        <v>429</v>
      </c>
      <c r="N7795" s="63" t="s">
        <v>62</v>
      </c>
      <c r="O7795" s="63" t="s">
        <v>55</v>
      </c>
      <c r="P7795" s="63" t="s">
        <v>60</v>
      </c>
      <c r="Q7795" s="63" t="s">
        <v>262</v>
      </c>
      <c r="T7795" s="386"/>
      <c r="U7795" s="386" t="s">
        <v>431</v>
      </c>
    </row>
    <row r="7796" spans="1:21">
      <c r="A7796" s="63" t="s">
        <v>158</v>
      </c>
      <c r="B7796" s="63" t="s">
        <v>9</v>
      </c>
      <c r="D7796" s="390">
        <v>45474</v>
      </c>
      <c r="E7796" s="63">
        <v>7</v>
      </c>
      <c r="F7796" s="63">
        <v>2024</v>
      </c>
      <c r="G7796" s="391">
        <v>5</v>
      </c>
      <c r="H7796" s="391">
        <v>8.3333333333333329E-2</v>
      </c>
      <c r="I7796" s="391">
        <v>0.41666666666666663</v>
      </c>
      <c r="J7796" s="391">
        <v>1.2889847026800001</v>
      </c>
      <c r="K7796" s="63" t="s">
        <v>158</v>
      </c>
      <c r="L7796" s="63" t="s">
        <v>41</v>
      </c>
      <c r="M7796" s="63" t="s">
        <v>429</v>
      </c>
      <c r="N7796" s="63" t="s">
        <v>62</v>
      </c>
      <c r="O7796" s="63" t="s">
        <v>55</v>
      </c>
      <c r="P7796" s="63" t="s">
        <v>60</v>
      </c>
      <c r="Q7796" s="63" t="s">
        <v>262</v>
      </c>
      <c r="T7796" s="386"/>
      <c r="U7796" s="386" t="s">
        <v>431</v>
      </c>
    </row>
    <row r="7797" spans="1:21">
      <c r="A7797" s="63" t="s">
        <v>158</v>
      </c>
      <c r="B7797" s="63" t="s">
        <v>9</v>
      </c>
      <c r="D7797" s="390">
        <v>45505</v>
      </c>
      <c r="E7797" s="63">
        <v>8</v>
      </c>
      <c r="F7797" s="63">
        <v>2024</v>
      </c>
      <c r="G7797" s="391">
        <v>5</v>
      </c>
      <c r="H7797" s="391">
        <v>8.3333333333333329E-2</v>
      </c>
      <c r="I7797" s="391">
        <v>0.41666666666666663</v>
      </c>
      <c r="J7797" s="391">
        <v>1.4067139932600001</v>
      </c>
      <c r="K7797" s="63" t="s">
        <v>158</v>
      </c>
      <c r="L7797" s="63" t="s">
        <v>41</v>
      </c>
      <c r="M7797" s="63" t="s">
        <v>429</v>
      </c>
      <c r="N7797" s="63" t="s">
        <v>62</v>
      </c>
      <c r="O7797" s="63" t="s">
        <v>55</v>
      </c>
      <c r="P7797" s="63" t="s">
        <v>60</v>
      </c>
      <c r="Q7797" s="63" t="s">
        <v>262</v>
      </c>
      <c r="T7797" s="386"/>
      <c r="U7797" s="386" t="s">
        <v>431</v>
      </c>
    </row>
    <row r="7798" spans="1:21">
      <c r="A7798" s="63" t="s">
        <v>158</v>
      </c>
      <c r="B7798" s="63" t="s">
        <v>9</v>
      </c>
      <c r="D7798" s="390">
        <v>45536</v>
      </c>
      <c r="E7798" s="63">
        <v>9</v>
      </c>
      <c r="F7798" s="63">
        <v>2024</v>
      </c>
      <c r="G7798" s="391">
        <v>5</v>
      </c>
      <c r="H7798" s="391">
        <v>8.3333333333333329E-2</v>
      </c>
      <c r="J7798" s="391">
        <v>0</v>
      </c>
      <c r="K7798" s="63" t="s">
        <v>158</v>
      </c>
      <c r="L7798" s="63" t="s">
        <v>41</v>
      </c>
      <c r="M7798" s="63" t="s">
        <v>429</v>
      </c>
      <c r="N7798" s="63" t="s">
        <v>62</v>
      </c>
      <c r="O7798" s="63" t="s">
        <v>55</v>
      </c>
      <c r="P7798" s="63" t="s">
        <v>60</v>
      </c>
      <c r="Q7798" s="63" t="s">
        <v>262</v>
      </c>
      <c r="T7798" s="386"/>
      <c r="U7798" s="386" t="s">
        <v>431</v>
      </c>
    </row>
    <row r="7799" spans="1:21">
      <c r="A7799" s="63" t="s">
        <v>158</v>
      </c>
      <c r="B7799" s="63" t="s">
        <v>9</v>
      </c>
      <c r="D7799" s="390">
        <v>45566</v>
      </c>
      <c r="E7799" s="63">
        <v>10</v>
      </c>
      <c r="F7799" s="63">
        <v>2024</v>
      </c>
      <c r="G7799" s="391">
        <v>5</v>
      </c>
      <c r="H7799" s="391">
        <v>9.9999999999999992E-2</v>
      </c>
      <c r="J7799" s="391">
        <v>2.4723551812799998</v>
      </c>
      <c r="K7799" s="63" t="s">
        <v>158</v>
      </c>
      <c r="L7799" s="63" t="s">
        <v>41</v>
      </c>
      <c r="M7799" s="63" t="s">
        <v>429</v>
      </c>
      <c r="N7799" s="63" t="s">
        <v>62</v>
      </c>
      <c r="O7799" s="63" t="s">
        <v>55</v>
      </c>
      <c r="P7799" s="63" t="s">
        <v>60</v>
      </c>
      <c r="Q7799" s="63" t="s">
        <v>262</v>
      </c>
      <c r="T7799" s="386"/>
      <c r="U7799" s="386" t="s">
        <v>431</v>
      </c>
    </row>
    <row r="7800" spans="1:21">
      <c r="A7800" s="63" t="s">
        <v>158</v>
      </c>
      <c r="B7800" s="63" t="s">
        <v>9</v>
      </c>
      <c r="D7800" s="390">
        <v>45597</v>
      </c>
      <c r="E7800" s="63">
        <v>11</v>
      </c>
      <c r="F7800" s="63">
        <v>2024</v>
      </c>
      <c r="G7800" s="391">
        <v>5</v>
      </c>
      <c r="H7800" s="391">
        <v>9.9999999999999992E-2</v>
      </c>
      <c r="J7800" s="391">
        <v>0</v>
      </c>
      <c r="K7800" s="63" t="s">
        <v>158</v>
      </c>
      <c r="L7800" s="63" t="s">
        <v>41</v>
      </c>
      <c r="M7800" s="63" t="s">
        <v>429</v>
      </c>
      <c r="N7800" s="63" t="s">
        <v>62</v>
      </c>
      <c r="O7800" s="63" t="s">
        <v>55</v>
      </c>
      <c r="P7800" s="63" t="s">
        <v>60</v>
      </c>
      <c r="Q7800" s="63" t="s">
        <v>262</v>
      </c>
      <c r="T7800" s="386"/>
      <c r="U7800" s="386" t="s">
        <v>431</v>
      </c>
    </row>
    <row r="7801" spans="1:21">
      <c r="A7801" s="63" t="s">
        <v>158</v>
      </c>
      <c r="B7801" s="63" t="s">
        <v>9</v>
      </c>
      <c r="D7801" s="390">
        <v>45627</v>
      </c>
      <c r="E7801" s="63">
        <v>12</v>
      </c>
      <c r="F7801" s="63">
        <v>2024</v>
      </c>
      <c r="G7801" s="391">
        <v>5</v>
      </c>
      <c r="H7801" s="391">
        <v>9.9999999999999992E-2</v>
      </c>
      <c r="J7801" s="391">
        <v>0</v>
      </c>
      <c r="K7801" s="63" t="s">
        <v>158</v>
      </c>
      <c r="L7801" s="63" t="s">
        <v>41</v>
      </c>
      <c r="M7801" s="63" t="s">
        <v>429</v>
      </c>
      <c r="N7801" s="63" t="s">
        <v>62</v>
      </c>
      <c r="O7801" s="63" t="s">
        <v>55</v>
      </c>
      <c r="P7801" s="63" t="s">
        <v>60</v>
      </c>
      <c r="Q7801" s="63" t="s">
        <v>262</v>
      </c>
      <c r="T7801" s="386"/>
      <c r="U7801" s="386" t="s">
        <v>431</v>
      </c>
    </row>
    <row r="7802" spans="1:21">
      <c r="A7802" s="63" t="s">
        <v>158</v>
      </c>
      <c r="B7802" s="63" t="s">
        <v>10</v>
      </c>
      <c r="D7802" s="390">
        <v>45292</v>
      </c>
      <c r="E7802" s="63">
        <v>1</v>
      </c>
      <c r="F7802" s="63">
        <v>2024</v>
      </c>
      <c r="G7802" s="391">
        <v>5</v>
      </c>
      <c r="H7802" s="391">
        <v>3.4872367136281217E-2</v>
      </c>
      <c r="I7802" s="391">
        <v>0.17436183568140609</v>
      </c>
      <c r="J7802" s="391">
        <v>2.37</v>
      </c>
      <c r="K7802" s="63" t="s">
        <v>158</v>
      </c>
      <c r="L7802" s="63" t="s">
        <v>41</v>
      </c>
      <c r="M7802" s="63" t="s">
        <v>429</v>
      </c>
      <c r="N7802" s="63" t="s">
        <v>62</v>
      </c>
      <c r="O7802" s="63" t="s">
        <v>55</v>
      </c>
      <c r="P7802" s="63" t="s">
        <v>60</v>
      </c>
      <c r="Q7802" s="63" t="s">
        <v>262</v>
      </c>
      <c r="T7802" s="386"/>
      <c r="U7802" s="386" t="s">
        <v>431</v>
      </c>
    </row>
    <row r="7803" spans="1:21">
      <c r="A7803" s="63" t="s">
        <v>158</v>
      </c>
      <c r="B7803" s="63" t="s">
        <v>10</v>
      </c>
      <c r="D7803" s="390">
        <v>45323</v>
      </c>
      <c r="E7803" s="63">
        <v>2</v>
      </c>
      <c r="F7803" s="63">
        <v>2024</v>
      </c>
      <c r="G7803" s="391">
        <v>5</v>
      </c>
      <c r="H7803" s="391">
        <v>8.2577765378713919E-2</v>
      </c>
      <c r="I7803" s="391">
        <v>0.41288882689356959</v>
      </c>
      <c r="J7803" s="391">
        <v>0.36431999999999998</v>
      </c>
      <c r="K7803" s="63" t="s">
        <v>158</v>
      </c>
      <c r="L7803" s="63" t="s">
        <v>41</v>
      </c>
      <c r="M7803" s="63" t="s">
        <v>429</v>
      </c>
      <c r="N7803" s="63" t="s">
        <v>62</v>
      </c>
      <c r="O7803" s="63" t="s">
        <v>55</v>
      </c>
      <c r="P7803" s="63" t="s">
        <v>60</v>
      </c>
      <c r="Q7803" s="63" t="s">
        <v>262</v>
      </c>
      <c r="T7803" s="386"/>
      <c r="U7803" s="386" t="s">
        <v>431</v>
      </c>
    </row>
    <row r="7804" spans="1:21">
      <c r="A7804" s="63" t="s">
        <v>158</v>
      </c>
      <c r="B7804" s="63" t="s">
        <v>10</v>
      </c>
      <c r="D7804" s="390">
        <v>45352</v>
      </c>
      <c r="E7804" s="63">
        <v>3</v>
      </c>
      <c r="F7804" s="63">
        <v>2024</v>
      </c>
      <c r="G7804" s="391">
        <v>5</v>
      </c>
      <c r="H7804" s="391">
        <v>8.2577765378713919E-2</v>
      </c>
      <c r="I7804" s="391">
        <v>0.41288882689356959</v>
      </c>
      <c r="J7804" s="391">
        <v>0</v>
      </c>
      <c r="K7804" s="63" t="s">
        <v>158</v>
      </c>
      <c r="L7804" s="63" t="s">
        <v>41</v>
      </c>
      <c r="M7804" s="63" t="s">
        <v>429</v>
      </c>
      <c r="N7804" s="63" t="s">
        <v>62</v>
      </c>
      <c r="O7804" s="63" t="s">
        <v>55</v>
      </c>
      <c r="P7804" s="63" t="s">
        <v>60</v>
      </c>
      <c r="Q7804" s="63" t="s">
        <v>262</v>
      </c>
      <c r="T7804" s="386"/>
      <c r="U7804" s="386" t="s">
        <v>431</v>
      </c>
    </row>
    <row r="7805" spans="1:21">
      <c r="A7805" s="63" t="s">
        <v>158</v>
      </c>
      <c r="B7805" s="63" t="s">
        <v>10</v>
      </c>
      <c r="D7805" s="390">
        <v>45383</v>
      </c>
      <c r="E7805" s="63">
        <v>4</v>
      </c>
      <c r="F7805" s="63">
        <v>2024</v>
      </c>
      <c r="G7805" s="391">
        <v>5</v>
      </c>
      <c r="H7805" s="391">
        <v>8.3333333333333329E-2</v>
      </c>
      <c r="I7805" s="391">
        <v>0.41666666666666663</v>
      </c>
      <c r="J7805" s="391">
        <v>1.46</v>
      </c>
      <c r="K7805" s="63" t="s">
        <v>158</v>
      </c>
      <c r="L7805" s="63" t="s">
        <v>41</v>
      </c>
      <c r="M7805" s="63" t="s">
        <v>429</v>
      </c>
      <c r="N7805" s="63" t="s">
        <v>62</v>
      </c>
      <c r="O7805" s="63" t="s">
        <v>55</v>
      </c>
      <c r="P7805" s="63" t="s">
        <v>60</v>
      </c>
      <c r="Q7805" s="63" t="s">
        <v>262</v>
      </c>
      <c r="T7805" s="386"/>
      <c r="U7805" s="386" t="s">
        <v>431</v>
      </c>
    </row>
    <row r="7806" spans="1:21">
      <c r="A7806" s="63" t="s">
        <v>158</v>
      </c>
      <c r="B7806" s="63" t="s">
        <v>10</v>
      </c>
      <c r="D7806" s="390">
        <v>45413</v>
      </c>
      <c r="E7806" s="63">
        <v>5</v>
      </c>
      <c r="F7806" s="63">
        <v>2024</v>
      </c>
      <c r="G7806" s="391">
        <v>5</v>
      </c>
      <c r="H7806" s="391">
        <v>8.3333333333333329E-2</v>
      </c>
      <c r="I7806" s="391">
        <v>0.41666666666666663</v>
      </c>
      <c r="J7806" s="391">
        <v>0</v>
      </c>
      <c r="K7806" s="63" t="s">
        <v>158</v>
      </c>
      <c r="L7806" s="63" t="s">
        <v>41</v>
      </c>
      <c r="M7806" s="63" t="s">
        <v>429</v>
      </c>
      <c r="N7806" s="63" t="s">
        <v>62</v>
      </c>
      <c r="O7806" s="63" t="s">
        <v>55</v>
      </c>
      <c r="P7806" s="63" t="s">
        <v>60</v>
      </c>
      <c r="Q7806" s="63" t="s">
        <v>262</v>
      </c>
      <c r="T7806" s="386"/>
      <c r="U7806" s="386" t="s">
        <v>431</v>
      </c>
    </row>
    <row r="7807" spans="1:21">
      <c r="A7807" s="63" t="s">
        <v>158</v>
      </c>
      <c r="B7807" s="63" t="s">
        <v>10</v>
      </c>
      <c r="D7807" s="390">
        <v>45444</v>
      </c>
      <c r="E7807" s="63">
        <v>6</v>
      </c>
      <c r="F7807" s="63">
        <v>2024</v>
      </c>
      <c r="G7807" s="391">
        <v>5</v>
      </c>
      <c r="H7807" s="391">
        <v>8.3333333333333329E-2</v>
      </c>
      <c r="I7807" s="391">
        <v>0.41666666666666663</v>
      </c>
      <c r="J7807" s="391">
        <v>0</v>
      </c>
      <c r="K7807" s="63" t="s">
        <v>158</v>
      </c>
      <c r="L7807" s="63" t="s">
        <v>41</v>
      </c>
      <c r="M7807" s="63" t="s">
        <v>429</v>
      </c>
      <c r="N7807" s="63" t="s">
        <v>62</v>
      </c>
      <c r="O7807" s="63" t="s">
        <v>55</v>
      </c>
      <c r="P7807" s="63" t="s">
        <v>60</v>
      </c>
      <c r="Q7807" s="63" t="s">
        <v>262</v>
      </c>
      <c r="T7807" s="386"/>
      <c r="U7807" s="386" t="s">
        <v>431</v>
      </c>
    </row>
    <row r="7808" spans="1:21">
      <c r="A7808" s="63" t="s">
        <v>158</v>
      </c>
      <c r="B7808" s="63" t="s">
        <v>10</v>
      </c>
      <c r="D7808" s="390">
        <v>45474</v>
      </c>
      <c r="E7808" s="63">
        <v>7</v>
      </c>
      <c r="F7808" s="63">
        <v>2024</v>
      </c>
      <c r="G7808" s="391">
        <v>5</v>
      </c>
      <c r="H7808" s="391">
        <v>8.3333333333333329E-2</v>
      </c>
      <c r="I7808" s="391">
        <v>0.41666666666666663</v>
      </c>
      <c r="J7808" s="391">
        <v>0</v>
      </c>
      <c r="K7808" s="63" t="s">
        <v>158</v>
      </c>
      <c r="L7808" s="63" t="s">
        <v>41</v>
      </c>
      <c r="M7808" s="63" t="s">
        <v>429</v>
      </c>
      <c r="N7808" s="63" t="s">
        <v>62</v>
      </c>
      <c r="O7808" s="63" t="s">
        <v>55</v>
      </c>
      <c r="P7808" s="63" t="s">
        <v>60</v>
      </c>
      <c r="Q7808" s="63" t="s">
        <v>262</v>
      </c>
      <c r="T7808" s="386"/>
      <c r="U7808" s="386" t="s">
        <v>431</v>
      </c>
    </row>
    <row r="7809" spans="1:21">
      <c r="A7809" s="63" t="s">
        <v>158</v>
      </c>
      <c r="B7809" s="63" t="s">
        <v>10</v>
      </c>
      <c r="D7809" s="390">
        <v>45505</v>
      </c>
      <c r="E7809" s="63">
        <v>8</v>
      </c>
      <c r="F7809" s="63">
        <v>2024</v>
      </c>
      <c r="G7809" s="391">
        <v>5</v>
      </c>
      <c r="H7809" s="391">
        <v>8.3333333333333329E-2</v>
      </c>
      <c r="I7809" s="391">
        <v>0.41666666666666663</v>
      </c>
      <c r="J7809" s="391">
        <v>1.72</v>
      </c>
      <c r="K7809" s="63" t="s">
        <v>158</v>
      </c>
      <c r="L7809" s="63" t="s">
        <v>41</v>
      </c>
      <c r="M7809" s="63" t="s">
        <v>429</v>
      </c>
      <c r="N7809" s="63" t="s">
        <v>62</v>
      </c>
      <c r="O7809" s="63" t="s">
        <v>55</v>
      </c>
      <c r="P7809" s="63" t="s">
        <v>60</v>
      </c>
      <c r="Q7809" s="63" t="s">
        <v>262</v>
      </c>
      <c r="T7809" s="386"/>
      <c r="U7809" s="386" t="s">
        <v>431</v>
      </c>
    </row>
    <row r="7810" spans="1:21">
      <c r="A7810" s="63" t="s">
        <v>158</v>
      </c>
      <c r="B7810" s="63" t="s">
        <v>10</v>
      </c>
      <c r="D7810" s="390">
        <v>45536</v>
      </c>
      <c r="E7810" s="63">
        <v>9</v>
      </c>
      <c r="F7810" s="63">
        <v>2024</v>
      </c>
      <c r="G7810" s="391">
        <v>5</v>
      </c>
      <c r="H7810" s="391">
        <v>8.3333333333333329E-2</v>
      </c>
      <c r="J7810" s="391">
        <v>0</v>
      </c>
      <c r="K7810" s="63" t="s">
        <v>158</v>
      </c>
      <c r="L7810" s="63" t="s">
        <v>41</v>
      </c>
      <c r="M7810" s="63" t="s">
        <v>429</v>
      </c>
      <c r="N7810" s="63" t="s">
        <v>62</v>
      </c>
      <c r="O7810" s="63" t="s">
        <v>55</v>
      </c>
      <c r="P7810" s="63" t="s">
        <v>60</v>
      </c>
      <c r="Q7810" s="63" t="s">
        <v>262</v>
      </c>
      <c r="T7810" s="386"/>
      <c r="U7810" s="386" t="s">
        <v>431</v>
      </c>
    </row>
    <row r="7811" spans="1:21">
      <c r="A7811" s="63" t="s">
        <v>158</v>
      </c>
      <c r="B7811" s="63" t="s">
        <v>10</v>
      </c>
      <c r="D7811" s="390">
        <v>45566</v>
      </c>
      <c r="E7811" s="63">
        <v>10</v>
      </c>
      <c r="F7811" s="63">
        <v>2024</v>
      </c>
      <c r="G7811" s="391">
        <v>5</v>
      </c>
      <c r="H7811" s="391">
        <v>9.9999999999999992E-2</v>
      </c>
      <c r="J7811" s="391">
        <v>0</v>
      </c>
      <c r="K7811" s="63" t="s">
        <v>158</v>
      </c>
      <c r="L7811" s="63" t="s">
        <v>41</v>
      </c>
      <c r="M7811" s="63" t="s">
        <v>429</v>
      </c>
      <c r="N7811" s="63" t="s">
        <v>62</v>
      </c>
      <c r="O7811" s="63" t="s">
        <v>55</v>
      </c>
      <c r="P7811" s="63" t="s">
        <v>60</v>
      </c>
      <c r="Q7811" s="63" t="s">
        <v>262</v>
      </c>
      <c r="T7811" s="386"/>
      <c r="U7811" s="386" t="s">
        <v>431</v>
      </c>
    </row>
    <row r="7812" spans="1:21">
      <c r="A7812" s="63" t="s">
        <v>158</v>
      </c>
      <c r="B7812" s="63" t="s">
        <v>10</v>
      </c>
      <c r="D7812" s="390">
        <v>45597</v>
      </c>
      <c r="E7812" s="63">
        <v>11</v>
      </c>
      <c r="F7812" s="63">
        <v>2024</v>
      </c>
      <c r="G7812" s="391">
        <v>5</v>
      </c>
      <c r="H7812" s="391">
        <v>9.9999999999999992E-2</v>
      </c>
      <c r="J7812" s="391">
        <v>0</v>
      </c>
      <c r="K7812" s="63" t="s">
        <v>158</v>
      </c>
      <c r="L7812" s="63" t="s">
        <v>41</v>
      </c>
      <c r="M7812" s="63" t="s">
        <v>429</v>
      </c>
      <c r="N7812" s="63" t="s">
        <v>62</v>
      </c>
      <c r="O7812" s="63" t="s">
        <v>55</v>
      </c>
      <c r="P7812" s="63" t="s">
        <v>60</v>
      </c>
      <c r="Q7812" s="63" t="s">
        <v>262</v>
      </c>
      <c r="T7812" s="386"/>
      <c r="U7812" s="386" t="s">
        <v>431</v>
      </c>
    </row>
    <row r="7813" spans="1:21">
      <c r="A7813" s="63" t="s">
        <v>158</v>
      </c>
      <c r="B7813" s="63" t="s">
        <v>10</v>
      </c>
      <c r="D7813" s="390">
        <v>45627</v>
      </c>
      <c r="E7813" s="63">
        <v>12</v>
      </c>
      <c r="F7813" s="63">
        <v>2024</v>
      </c>
      <c r="G7813" s="391">
        <v>5</v>
      </c>
      <c r="H7813" s="391">
        <v>9.9999999999999992E-2</v>
      </c>
      <c r="J7813" s="391">
        <v>0</v>
      </c>
      <c r="K7813" s="63" t="s">
        <v>158</v>
      </c>
      <c r="L7813" s="63" t="s">
        <v>41</v>
      </c>
      <c r="M7813" s="63" t="s">
        <v>429</v>
      </c>
      <c r="N7813" s="63" t="s">
        <v>62</v>
      </c>
      <c r="O7813" s="63" t="s">
        <v>55</v>
      </c>
      <c r="P7813" s="63" t="s">
        <v>60</v>
      </c>
      <c r="Q7813" s="63" t="s">
        <v>262</v>
      </c>
      <c r="T7813" s="386"/>
      <c r="U7813" s="386" t="s">
        <v>431</v>
      </c>
    </row>
    <row r="7814" spans="1:21">
      <c r="A7814" s="63" t="s">
        <v>158</v>
      </c>
      <c r="B7814" s="63" t="s">
        <v>5</v>
      </c>
      <c r="D7814" s="390">
        <v>45292</v>
      </c>
      <c r="E7814" s="63">
        <v>1</v>
      </c>
      <c r="F7814" s="63">
        <v>2024</v>
      </c>
      <c r="G7814" s="391">
        <v>10</v>
      </c>
      <c r="H7814" s="391">
        <v>3.4872367136281217E-2</v>
      </c>
      <c r="I7814" s="391">
        <v>0.34872367136281218</v>
      </c>
      <c r="J7814" s="391">
        <v>0</v>
      </c>
      <c r="K7814" s="63" t="s">
        <v>158</v>
      </c>
      <c r="L7814" s="63" t="s">
        <v>41</v>
      </c>
      <c r="M7814" s="63" t="s">
        <v>429</v>
      </c>
      <c r="N7814" s="63" t="s">
        <v>62</v>
      </c>
      <c r="O7814" s="63" t="s">
        <v>55</v>
      </c>
      <c r="P7814" s="63" t="s">
        <v>60</v>
      </c>
      <c r="Q7814" s="63" t="s">
        <v>262</v>
      </c>
      <c r="T7814" s="386"/>
      <c r="U7814" s="386" t="s">
        <v>431</v>
      </c>
    </row>
    <row r="7815" spans="1:21">
      <c r="A7815" s="63" t="s">
        <v>158</v>
      </c>
      <c r="B7815" s="63" t="s">
        <v>5</v>
      </c>
      <c r="D7815" s="390">
        <v>45323</v>
      </c>
      <c r="E7815" s="63">
        <v>2</v>
      </c>
      <c r="F7815" s="63">
        <v>2024</v>
      </c>
      <c r="G7815" s="391">
        <v>10</v>
      </c>
      <c r="H7815" s="391">
        <v>8.2577765378713919E-2</v>
      </c>
      <c r="I7815" s="391">
        <v>0.82577765378713919</v>
      </c>
      <c r="J7815" s="391">
        <v>9.0439666666666678</v>
      </c>
      <c r="K7815" s="63" t="s">
        <v>158</v>
      </c>
      <c r="L7815" s="63" t="s">
        <v>41</v>
      </c>
      <c r="M7815" s="63" t="s">
        <v>429</v>
      </c>
      <c r="N7815" s="63" t="s">
        <v>62</v>
      </c>
      <c r="O7815" s="63" t="s">
        <v>55</v>
      </c>
      <c r="P7815" s="63" t="s">
        <v>60</v>
      </c>
      <c r="Q7815" s="63" t="s">
        <v>262</v>
      </c>
      <c r="T7815" s="386"/>
      <c r="U7815" s="386" t="s">
        <v>431</v>
      </c>
    </row>
    <row r="7816" spans="1:21">
      <c r="A7816" s="63" t="s">
        <v>158</v>
      </c>
      <c r="B7816" s="63" t="s">
        <v>5</v>
      </c>
      <c r="D7816" s="390">
        <v>45352</v>
      </c>
      <c r="E7816" s="63">
        <v>3</v>
      </c>
      <c r="F7816" s="63">
        <v>2024</v>
      </c>
      <c r="G7816" s="391">
        <v>10</v>
      </c>
      <c r="H7816" s="391">
        <v>8.2577765378713919E-2</v>
      </c>
      <c r="I7816" s="391">
        <v>0.82577765378713919</v>
      </c>
      <c r="J7816" s="391">
        <v>2.260991666666667</v>
      </c>
      <c r="K7816" s="63" t="s">
        <v>158</v>
      </c>
      <c r="L7816" s="63" t="s">
        <v>41</v>
      </c>
      <c r="M7816" s="63" t="s">
        <v>429</v>
      </c>
      <c r="N7816" s="63" t="s">
        <v>62</v>
      </c>
      <c r="O7816" s="63" t="s">
        <v>55</v>
      </c>
      <c r="P7816" s="63" t="s">
        <v>60</v>
      </c>
      <c r="Q7816" s="63" t="s">
        <v>262</v>
      </c>
      <c r="T7816" s="386"/>
      <c r="U7816" s="386" t="s">
        <v>431</v>
      </c>
    </row>
    <row r="7817" spans="1:21">
      <c r="A7817" s="63" t="s">
        <v>158</v>
      </c>
      <c r="B7817" s="63" t="s">
        <v>5</v>
      </c>
      <c r="D7817" s="390">
        <v>45383</v>
      </c>
      <c r="E7817" s="63">
        <v>4</v>
      </c>
      <c r="F7817" s="63">
        <v>2024</v>
      </c>
      <c r="G7817" s="391">
        <v>10</v>
      </c>
      <c r="H7817" s="391">
        <v>8.3333333333333329E-2</v>
      </c>
      <c r="I7817" s="391">
        <v>0.83333333333333326</v>
      </c>
      <c r="J7817" s="391">
        <v>2.260991666666667</v>
      </c>
      <c r="K7817" s="63" t="s">
        <v>158</v>
      </c>
      <c r="L7817" s="63" t="s">
        <v>41</v>
      </c>
      <c r="M7817" s="63" t="s">
        <v>429</v>
      </c>
      <c r="N7817" s="63" t="s">
        <v>62</v>
      </c>
      <c r="O7817" s="63" t="s">
        <v>55</v>
      </c>
      <c r="P7817" s="63" t="s">
        <v>60</v>
      </c>
      <c r="Q7817" s="63" t="s">
        <v>262</v>
      </c>
      <c r="T7817" s="386"/>
      <c r="U7817" s="386" t="s">
        <v>431</v>
      </c>
    </row>
    <row r="7818" spans="1:21">
      <c r="A7818" s="63" t="s">
        <v>158</v>
      </c>
      <c r="B7818" s="63" t="s">
        <v>5</v>
      </c>
      <c r="D7818" s="390">
        <v>45413</v>
      </c>
      <c r="E7818" s="63">
        <v>5</v>
      </c>
      <c r="F7818" s="63">
        <v>2024</v>
      </c>
      <c r="G7818" s="391">
        <v>10</v>
      </c>
      <c r="H7818" s="391">
        <v>8.3333333333333329E-2</v>
      </c>
      <c r="I7818" s="391">
        <v>0.83333333333333326</v>
      </c>
      <c r="J7818" s="391">
        <v>2.260991666666667</v>
      </c>
      <c r="K7818" s="63" t="s">
        <v>158</v>
      </c>
      <c r="L7818" s="63" t="s">
        <v>41</v>
      </c>
      <c r="M7818" s="63" t="s">
        <v>429</v>
      </c>
      <c r="N7818" s="63" t="s">
        <v>62</v>
      </c>
      <c r="O7818" s="63" t="s">
        <v>55</v>
      </c>
      <c r="P7818" s="63" t="s">
        <v>60</v>
      </c>
      <c r="Q7818" s="63" t="s">
        <v>262</v>
      </c>
      <c r="T7818" s="386"/>
      <c r="U7818" s="386" t="s">
        <v>431</v>
      </c>
    </row>
    <row r="7819" spans="1:21">
      <c r="A7819" s="63" t="s">
        <v>158</v>
      </c>
      <c r="B7819" s="63" t="s">
        <v>5</v>
      </c>
      <c r="D7819" s="390">
        <v>45444</v>
      </c>
      <c r="E7819" s="63">
        <v>6</v>
      </c>
      <c r="F7819" s="63">
        <v>2024</v>
      </c>
      <c r="G7819" s="391">
        <v>10</v>
      </c>
      <c r="H7819" s="391">
        <v>8.3333333333333329E-2</v>
      </c>
      <c r="I7819" s="391">
        <v>0.83333333333333326</v>
      </c>
      <c r="J7819" s="391">
        <v>2.260991666666667</v>
      </c>
      <c r="K7819" s="63" t="s">
        <v>158</v>
      </c>
      <c r="L7819" s="63" t="s">
        <v>41</v>
      </c>
      <c r="M7819" s="63" t="s">
        <v>429</v>
      </c>
      <c r="N7819" s="63" t="s">
        <v>62</v>
      </c>
      <c r="O7819" s="63" t="s">
        <v>55</v>
      </c>
      <c r="P7819" s="63" t="s">
        <v>60</v>
      </c>
      <c r="Q7819" s="63" t="s">
        <v>262</v>
      </c>
      <c r="T7819" s="386"/>
      <c r="U7819" s="386" t="s">
        <v>431</v>
      </c>
    </row>
    <row r="7820" spans="1:21">
      <c r="A7820" s="63" t="s">
        <v>158</v>
      </c>
      <c r="B7820" s="63" t="s">
        <v>5</v>
      </c>
      <c r="D7820" s="390">
        <v>45474</v>
      </c>
      <c r="E7820" s="63">
        <v>7</v>
      </c>
      <c r="F7820" s="63">
        <v>2024</v>
      </c>
      <c r="G7820" s="391">
        <v>10</v>
      </c>
      <c r="H7820" s="391">
        <v>8.3333333333333329E-2</v>
      </c>
      <c r="I7820" s="391">
        <v>0.83333333333333326</v>
      </c>
      <c r="J7820" s="391">
        <v>2.260991666666667</v>
      </c>
      <c r="K7820" s="63" t="s">
        <v>158</v>
      </c>
      <c r="L7820" s="63" t="s">
        <v>41</v>
      </c>
      <c r="M7820" s="63" t="s">
        <v>429</v>
      </c>
      <c r="N7820" s="63" t="s">
        <v>62</v>
      </c>
      <c r="O7820" s="63" t="s">
        <v>55</v>
      </c>
      <c r="P7820" s="63" t="s">
        <v>60</v>
      </c>
      <c r="Q7820" s="63" t="s">
        <v>262</v>
      </c>
      <c r="T7820" s="386"/>
      <c r="U7820" s="386" t="s">
        <v>431</v>
      </c>
    </row>
    <row r="7821" spans="1:21">
      <c r="A7821" s="63" t="s">
        <v>158</v>
      </c>
      <c r="B7821" s="63" t="s">
        <v>5</v>
      </c>
      <c r="D7821" s="390">
        <v>45505</v>
      </c>
      <c r="E7821" s="63">
        <v>8</v>
      </c>
      <c r="F7821" s="63">
        <v>2024</v>
      </c>
      <c r="G7821" s="391">
        <v>10</v>
      </c>
      <c r="H7821" s="391">
        <v>8.3333333333333329E-2</v>
      </c>
      <c r="I7821" s="391">
        <v>0.83333333333333326</v>
      </c>
      <c r="J7821" s="391">
        <v>2.260991666666667</v>
      </c>
      <c r="K7821" s="63" t="s">
        <v>158</v>
      </c>
      <c r="L7821" s="63" t="s">
        <v>41</v>
      </c>
      <c r="M7821" s="63" t="s">
        <v>429</v>
      </c>
      <c r="N7821" s="63" t="s">
        <v>62</v>
      </c>
      <c r="O7821" s="63" t="s">
        <v>55</v>
      </c>
      <c r="P7821" s="63" t="s">
        <v>60</v>
      </c>
      <c r="Q7821" s="63" t="s">
        <v>262</v>
      </c>
      <c r="T7821" s="386"/>
      <c r="U7821" s="386" t="s">
        <v>431</v>
      </c>
    </row>
    <row r="7822" spans="1:21">
      <c r="A7822" s="63" t="s">
        <v>158</v>
      </c>
      <c r="B7822" s="63" t="s">
        <v>5</v>
      </c>
      <c r="D7822" s="390">
        <v>45536</v>
      </c>
      <c r="E7822" s="63">
        <v>9</v>
      </c>
      <c r="F7822" s="63">
        <v>2024</v>
      </c>
      <c r="G7822" s="391">
        <v>10</v>
      </c>
      <c r="H7822" s="391">
        <v>8.3333333333333329E-2</v>
      </c>
      <c r="J7822" s="391">
        <v>2.260991666666667</v>
      </c>
      <c r="K7822" s="63" t="s">
        <v>158</v>
      </c>
      <c r="L7822" s="63" t="s">
        <v>41</v>
      </c>
      <c r="M7822" s="63" t="s">
        <v>429</v>
      </c>
      <c r="N7822" s="63" t="s">
        <v>62</v>
      </c>
      <c r="O7822" s="63" t="s">
        <v>55</v>
      </c>
      <c r="P7822" s="63" t="s">
        <v>60</v>
      </c>
      <c r="Q7822" s="63" t="s">
        <v>262</v>
      </c>
      <c r="T7822" s="386"/>
      <c r="U7822" s="386" t="s">
        <v>431</v>
      </c>
    </row>
    <row r="7823" spans="1:21">
      <c r="A7823" s="63" t="s">
        <v>158</v>
      </c>
      <c r="B7823" s="63" t="s">
        <v>5</v>
      </c>
      <c r="D7823" s="390">
        <v>45566</v>
      </c>
      <c r="E7823" s="63">
        <v>10</v>
      </c>
      <c r="F7823" s="63">
        <v>2024</v>
      </c>
      <c r="G7823" s="391">
        <v>10</v>
      </c>
      <c r="H7823" s="391">
        <v>9.9999999999999992E-2</v>
      </c>
      <c r="J7823" s="391">
        <v>0</v>
      </c>
      <c r="K7823" s="63" t="s">
        <v>158</v>
      </c>
      <c r="L7823" s="63" t="s">
        <v>41</v>
      </c>
      <c r="M7823" s="63" t="s">
        <v>429</v>
      </c>
      <c r="N7823" s="63" t="s">
        <v>62</v>
      </c>
      <c r="O7823" s="63" t="s">
        <v>55</v>
      </c>
      <c r="P7823" s="63" t="s">
        <v>60</v>
      </c>
      <c r="Q7823" s="63" t="s">
        <v>262</v>
      </c>
      <c r="T7823" s="386"/>
      <c r="U7823" s="386" t="s">
        <v>431</v>
      </c>
    </row>
    <row r="7824" spans="1:21">
      <c r="A7824" s="63" t="s">
        <v>158</v>
      </c>
      <c r="B7824" s="63" t="s">
        <v>5</v>
      </c>
      <c r="D7824" s="390">
        <v>45597</v>
      </c>
      <c r="E7824" s="63">
        <v>11</v>
      </c>
      <c r="F7824" s="63">
        <v>2024</v>
      </c>
      <c r="G7824" s="391">
        <v>10</v>
      </c>
      <c r="H7824" s="391">
        <v>9.9999999999999992E-2</v>
      </c>
      <c r="J7824" s="391">
        <v>0</v>
      </c>
      <c r="K7824" s="63" t="s">
        <v>158</v>
      </c>
      <c r="L7824" s="63" t="s">
        <v>41</v>
      </c>
      <c r="M7824" s="63" t="s">
        <v>429</v>
      </c>
      <c r="N7824" s="63" t="s">
        <v>62</v>
      </c>
      <c r="O7824" s="63" t="s">
        <v>55</v>
      </c>
      <c r="P7824" s="63" t="s">
        <v>60</v>
      </c>
      <c r="Q7824" s="63" t="s">
        <v>262</v>
      </c>
      <c r="T7824" s="386"/>
      <c r="U7824" s="386" t="s">
        <v>431</v>
      </c>
    </row>
    <row r="7825" spans="1:21">
      <c r="A7825" s="63" t="s">
        <v>158</v>
      </c>
      <c r="B7825" s="63" t="s">
        <v>5</v>
      </c>
      <c r="D7825" s="390">
        <v>45627</v>
      </c>
      <c r="E7825" s="63">
        <v>12</v>
      </c>
      <c r="F7825" s="63">
        <v>2024</v>
      </c>
      <c r="G7825" s="391">
        <v>10</v>
      </c>
      <c r="H7825" s="391">
        <v>9.9999999999999992E-2</v>
      </c>
      <c r="J7825" s="391">
        <v>0</v>
      </c>
      <c r="K7825" s="63" t="s">
        <v>158</v>
      </c>
      <c r="L7825" s="63" t="s">
        <v>41</v>
      </c>
      <c r="M7825" s="63" t="s">
        <v>429</v>
      </c>
      <c r="N7825" s="63" t="s">
        <v>62</v>
      </c>
      <c r="O7825" s="63" t="s">
        <v>55</v>
      </c>
      <c r="P7825" s="63" t="s">
        <v>60</v>
      </c>
      <c r="Q7825" s="63" t="s">
        <v>262</v>
      </c>
      <c r="T7825" s="386"/>
      <c r="U7825" s="386" t="s">
        <v>431</v>
      </c>
    </row>
    <row r="7826" spans="1:21">
      <c r="A7826" s="63" t="s">
        <v>158</v>
      </c>
      <c r="B7826" s="63" t="s">
        <v>11</v>
      </c>
      <c r="D7826" s="390">
        <v>45292</v>
      </c>
      <c r="E7826" s="63">
        <v>1</v>
      </c>
      <c r="F7826" s="63">
        <v>2024</v>
      </c>
      <c r="G7826" s="391">
        <v>45</v>
      </c>
      <c r="H7826" s="391">
        <v>3.4872367136281217E-2</v>
      </c>
      <c r="I7826" s="391">
        <v>1.5692565211326548</v>
      </c>
      <c r="J7826" s="391">
        <v>4.3600000000000003</v>
      </c>
      <c r="K7826" s="63" t="s">
        <v>158</v>
      </c>
      <c r="L7826" s="63" t="s">
        <v>41</v>
      </c>
      <c r="M7826" s="63" t="s">
        <v>429</v>
      </c>
      <c r="N7826" s="63" t="s">
        <v>62</v>
      </c>
      <c r="O7826" s="63" t="s">
        <v>55</v>
      </c>
      <c r="P7826" s="63" t="s">
        <v>60</v>
      </c>
      <c r="Q7826" s="63" t="s">
        <v>262</v>
      </c>
      <c r="T7826" s="386"/>
      <c r="U7826" s="386" t="s">
        <v>431</v>
      </c>
    </row>
    <row r="7827" spans="1:21">
      <c r="A7827" s="63" t="s">
        <v>158</v>
      </c>
      <c r="B7827" s="63" t="s">
        <v>11</v>
      </c>
      <c r="D7827" s="390">
        <v>45323</v>
      </c>
      <c r="E7827" s="63">
        <v>2</v>
      </c>
      <c r="F7827" s="63">
        <v>2024</v>
      </c>
      <c r="G7827" s="391">
        <v>45</v>
      </c>
      <c r="H7827" s="391">
        <v>8.2577765378713919E-2</v>
      </c>
      <c r="I7827" s="391">
        <v>3.7159994420421265</v>
      </c>
      <c r="J7827" s="391">
        <v>15.309765095308657</v>
      </c>
      <c r="K7827" s="63" t="s">
        <v>158</v>
      </c>
      <c r="L7827" s="63" t="s">
        <v>41</v>
      </c>
      <c r="M7827" s="63" t="s">
        <v>429</v>
      </c>
      <c r="N7827" s="63" t="s">
        <v>62</v>
      </c>
      <c r="O7827" s="63" t="s">
        <v>55</v>
      </c>
      <c r="P7827" s="63" t="s">
        <v>60</v>
      </c>
      <c r="Q7827" s="63" t="s">
        <v>262</v>
      </c>
      <c r="T7827" s="386"/>
      <c r="U7827" s="386" t="s">
        <v>431</v>
      </c>
    </row>
    <row r="7828" spans="1:21">
      <c r="A7828" s="63" t="s">
        <v>158</v>
      </c>
      <c r="B7828" s="63" t="s">
        <v>11</v>
      </c>
      <c r="D7828" s="390">
        <v>45352</v>
      </c>
      <c r="E7828" s="63">
        <v>3</v>
      </c>
      <c r="F7828" s="63">
        <v>2024</v>
      </c>
      <c r="G7828" s="391">
        <v>45</v>
      </c>
      <c r="H7828" s="391">
        <v>8.2577765378713919E-2</v>
      </c>
      <c r="I7828" s="391">
        <v>3.7159994420421265</v>
      </c>
      <c r="J7828" s="391">
        <v>9.2531382981876629</v>
      </c>
      <c r="K7828" s="63" t="s">
        <v>158</v>
      </c>
      <c r="L7828" s="63" t="s">
        <v>41</v>
      </c>
      <c r="M7828" s="63" t="s">
        <v>429</v>
      </c>
      <c r="N7828" s="63" t="s">
        <v>62</v>
      </c>
      <c r="O7828" s="63" t="s">
        <v>55</v>
      </c>
      <c r="P7828" s="63" t="s">
        <v>60</v>
      </c>
      <c r="Q7828" s="63" t="s">
        <v>262</v>
      </c>
      <c r="T7828" s="386"/>
      <c r="U7828" s="386" t="s">
        <v>431</v>
      </c>
    </row>
    <row r="7829" spans="1:21">
      <c r="A7829" s="63" t="s">
        <v>158</v>
      </c>
      <c r="B7829" s="63" t="s">
        <v>11</v>
      </c>
      <c r="D7829" s="390">
        <v>45383</v>
      </c>
      <c r="E7829" s="63">
        <v>4</v>
      </c>
      <c r="F7829" s="63">
        <v>2024</v>
      </c>
      <c r="G7829" s="391">
        <v>45</v>
      </c>
      <c r="H7829" s="391">
        <v>8.3333333333333329E-2</v>
      </c>
      <c r="I7829" s="391">
        <v>3.75</v>
      </c>
      <c r="J7829" s="391">
        <v>9.7697187334876627</v>
      </c>
      <c r="K7829" s="63" t="s">
        <v>158</v>
      </c>
      <c r="L7829" s="63" t="s">
        <v>41</v>
      </c>
      <c r="M7829" s="63" t="s">
        <v>429</v>
      </c>
      <c r="N7829" s="63" t="s">
        <v>62</v>
      </c>
      <c r="O7829" s="63" t="s">
        <v>55</v>
      </c>
      <c r="P7829" s="63" t="s">
        <v>60</v>
      </c>
      <c r="Q7829" s="63" t="s">
        <v>262</v>
      </c>
      <c r="T7829" s="386"/>
      <c r="U7829" s="386" t="s">
        <v>431</v>
      </c>
    </row>
    <row r="7830" spans="1:21">
      <c r="A7830" s="63" t="s">
        <v>158</v>
      </c>
      <c r="B7830" s="63" t="s">
        <v>11</v>
      </c>
      <c r="D7830" s="390">
        <v>45413</v>
      </c>
      <c r="E7830" s="63">
        <v>5</v>
      </c>
      <c r="F7830" s="63">
        <v>2024</v>
      </c>
      <c r="G7830" s="391">
        <v>45</v>
      </c>
      <c r="H7830" s="391">
        <v>8.3333333333333329E-2</v>
      </c>
      <c r="I7830" s="391">
        <v>3.75</v>
      </c>
      <c r="J7830" s="391">
        <v>7.3440609623352815</v>
      </c>
      <c r="K7830" s="63" t="s">
        <v>158</v>
      </c>
      <c r="L7830" s="63" t="s">
        <v>41</v>
      </c>
      <c r="M7830" s="63" t="s">
        <v>429</v>
      </c>
      <c r="N7830" s="63" t="s">
        <v>62</v>
      </c>
      <c r="O7830" s="63" t="s">
        <v>55</v>
      </c>
      <c r="P7830" s="63" t="s">
        <v>60</v>
      </c>
      <c r="Q7830" s="63" t="s">
        <v>262</v>
      </c>
      <c r="T7830" s="386"/>
      <c r="U7830" s="386" t="s">
        <v>431</v>
      </c>
    </row>
    <row r="7831" spans="1:21">
      <c r="A7831" s="63" t="s">
        <v>158</v>
      </c>
      <c r="B7831" s="63" t="s">
        <v>11</v>
      </c>
      <c r="D7831" s="390">
        <v>45444</v>
      </c>
      <c r="E7831" s="63">
        <v>6</v>
      </c>
      <c r="F7831" s="63">
        <v>2024</v>
      </c>
      <c r="G7831" s="391">
        <v>45</v>
      </c>
      <c r="H7831" s="391">
        <v>8.3333333333333329E-2</v>
      </c>
      <c r="I7831" s="391">
        <v>3.75</v>
      </c>
      <c r="J7831" s="391">
        <v>11.440399845273376</v>
      </c>
      <c r="K7831" s="63" t="s">
        <v>158</v>
      </c>
      <c r="L7831" s="63" t="s">
        <v>41</v>
      </c>
      <c r="M7831" s="63" t="s">
        <v>429</v>
      </c>
      <c r="N7831" s="63" t="s">
        <v>62</v>
      </c>
      <c r="O7831" s="63" t="s">
        <v>55</v>
      </c>
      <c r="P7831" s="63" t="s">
        <v>60</v>
      </c>
      <c r="Q7831" s="63" t="s">
        <v>262</v>
      </c>
      <c r="T7831" s="386"/>
      <c r="U7831" s="386" t="s">
        <v>431</v>
      </c>
    </row>
    <row r="7832" spans="1:21">
      <c r="A7832" s="63" t="s">
        <v>158</v>
      </c>
      <c r="B7832" s="63" t="s">
        <v>11</v>
      </c>
      <c r="D7832" s="390">
        <v>45474</v>
      </c>
      <c r="E7832" s="63">
        <v>7</v>
      </c>
      <c r="F7832" s="63">
        <v>2024</v>
      </c>
      <c r="G7832" s="391">
        <v>45</v>
      </c>
      <c r="H7832" s="391">
        <v>8.3333333333333329E-2</v>
      </c>
      <c r="I7832" s="391">
        <v>3.75</v>
      </c>
      <c r="J7832" s="391">
        <v>9.8711687500352809</v>
      </c>
      <c r="K7832" s="63" t="s">
        <v>158</v>
      </c>
      <c r="L7832" s="63" t="s">
        <v>41</v>
      </c>
      <c r="M7832" s="63" t="s">
        <v>429</v>
      </c>
      <c r="N7832" s="63" t="s">
        <v>62</v>
      </c>
      <c r="O7832" s="63" t="s">
        <v>55</v>
      </c>
      <c r="P7832" s="63" t="s">
        <v>60</v>
      </c>
      <c r="Q7832" s="63" t="s">
        <v>262</v>
      </c>
      <c r="T7832" s="386"/>
      <c r="U7832" s="386" t="s">
        <v>431</v>
      </c>
    </row>
    <row r="7833" spans="1:21">
      <c r="A7833" s="63" t="s">
        <v>158</v>
      </c>
      <c r="B7833" s="63" t="s">
        <v>11</v>
      </c>
      <c r="D7833" s="390">
        <v>45505</v>
      </c>
      <c r="E7833" s="63">
        <v>8</v>
      </c>
      <c r="F7833" s="63">
        <v>2024</v>
      </c>
      <c r="G7833" s="391">
        <v>45</v>
      </c>
      <c r="H7833" s="391">
        <v>8.3333333333333329E-2</v>
      </c>
      <c r="I7833" s="391">
        <v>3.75</v>
      </c>
      <c r="J7833" s="391">
        <v>11.192738642892424</v>
      </c>
      <c r="K7833" s="63" t="s">
        <v>158</v>
      </c>
      <c r="L7833" s="63" t="s">
        <v>41</v>
      </c>
      <c r="M7833" s="63" t="s">
        <v>429</v>
      </c>
      <c r="N7833" s="63" t="s">
        <v>62</v>
      </c>
      <c r="O7833" s="63" t="s">
        <v>55</v>
      </c>
      <c r="P7833" s="63" t="s">
        <v>60</v>
      </c>
      <c r="Q7833" s="63" t="s">
        <v>262</v>
      </c>
      <c r="T7833" s="386"/>
      <c r="U7833" s="386" t="s">
        <v>431</v>
      </c>
    </row>
    <row r="7834" spans="1:21">
      <c r="A7834" s="63" t="s">
        <v>158</v>
      </c>
      <c r="B7834" s="63" t="s">
        <v>11</v>
      </c>
      <c r="D7834" s="390">
        <v>45536</v>
      </c>
      <c r="E7834" s="63">
        <v>9</v>
      </c>
      <c r="F7834" s="63">
        <v>2024</v>
      </c>
      <c r="G7834" s="391">
        <v>45</v>
      </c>
      <c r="H7834" s="391">
        <v>8.3333333333333329E-2</v>
      </c>
      <c r="J7834" s="391">
        <v>10.157267595273378</v>
      </c>
      <c r="K7834" s="63" t="s">
        <v>158</v>
      </c>
      <c r="L7834" s="63" t="s">
        <v>41</v>
      </c>
      <c r="M7834" s="63" t="s">
        <v>429</v>
      </c>
      <c r="N7834" s="63" t="s">
        <v>62</v>
      </c>
      <c r="O7834" s="63" t="s">
        <v>55</v>
      </c>
      <c r="P7834" s="63" t="s">
        <v>60</v>
      </c>
      <c r="Q7834" s="63" t="s">
        <v>262</v>
      </c>
      <c r="T7834" s="386"/>
      <c r="U7834" s="386" t="s">
        <v>431</v>
      </c>
    </row>
    <row r="7835" spans="1:21">
      <c r="A7835" s="63" t="s">
        <v>158</v>
      </c>
      <c r="B7835" s="63" t="s">
        <v>11</v>
      </c>
      <c r="D7835" s="390">
        <v>45566</v>
      </c>
      <c r="E7835" s="63">
        <v>10</v>
      </c>
      <c r="F7835" s="63">
        <v>2024</v>
      </c>
      <c r="G7835" s="391">
        <v>45</v>
      </c>
      <c r="H7835" s="391">
        <v>9.9999999999999992E-2</v>
      </c>
      <c r="J7835" s="391">
        <v>6.2301599999999999E-2</v>
      </c>
      <c r="K7835" s="63" t="s">
        <v>158</v>
      </c>
      <c r="L7835" s="63" t="s">
        <v>41</v>
      </c>
      <c r="M7835" s="63" t="s">
        <v>429</v>
      </c>
      <c r="N7835" s="63" t="s">
        <v>62</v>
      </c>
      <c r="O7835" s="63" t="s">
        <v>55</v>
      </c>
      <c r="P7835" s="63" t="s">
        <v>60</v>
      </c>
      <c r="Q7835" s="63" t="s">
        <v>262</v>
      </c>
      <c r="T7835" s="386"/>
      <c r="U7835" s="386" t="s">
        <v>431</v>
      </c>
    </row>
    <row r="7836" spans="1:21">
      <c r="A7836" s="63" t="s">
        <v>158</v>
      </c>
      <c r="B7836" s="63" t="s">
        <v>11</v>
      </c>
      <c r="D7836" s="390">
        <v>45597</v>
      </c>
      <c r="E7836" s="63">
        <v>11</v>
      </c>
      <c r="F7836" s="63">
        <v>2024</v>
      </c>
      <c r="G7836" s="391">
        <v>45</v>
      </c>
      <c r="H7836" s="391">
        <v>9.9999999999999992E-2</v>
      </c>
      <c r="J7836" s="391">
        <v>0</v>
      </c>
      <c r="K7836" s="63" t="s">
        <v>158</v>
      </c>
      <c r="L7836" s="63" t="s">
        <v>41</v>
      </c>
      <c r="M7836" s="63" t="s">
        <v>429</v>
      </c>
      <c r="N7836" s="63" t="s">
        <v>62</v>
      </c>
      <c r="O7836" s="63" t="s">
        <v>55</v>
      </c>
      <c r="P7836" s="63" t="s">
        <v>60</v>
      </c>
      <c r="Q7836" s="63" t="s">
        <v>262</v>
      </c>
      <c r="T7836" s="386"/>
      <c r="U7836" s="386" t="s">
        <v>431</v>
      </c>
    </row>
    <row r="7837" spans="1:21">
      <c r="A7837" s="63" t="s">
        <v>158</v>
      </c>
      <c r="B7837" s="63" t="s">
        <v>11</v>
      </c>
      <c r="D7837" s="390">
        <v>45627</v>
      </c>
      <c r="E7837" s="63">
        <v>12</v>
      </c>
      <c r="F7837" s="63">
        <v>2024</v>
      </c>
      <c r="G7837" s="391">
        <v>45</v>
      </c>
      <c r="H7837" s="391">
        <v>9.9999999999999992E-2</v>
      </c>
      <c r="J7837" s="391">
        <v>0</v>
      </c>
      <c r="K7837" s="63" t="s">
        <v>158</v>
      </c>
      <c r="L7837" s="63" t="s">
        <v>41</v>
      </c>
      <c r="M7837" s="63" t="s">
        <v>429</v>
      </c>
      <c r="N7837" s="63" t="s">
        <v>62</v>
      </c>
      <c r="O7837" s="63" t="s">
        <v>55</v>
      </c>
      <c r="P7837" s="63" t="s">
        <v>60</v>
      </c>
      <c r="Q7837" s="63" t="s">
        <v>262</v>
      </c>
      <c r="T7837" s="386"/>
      <c r="U7837" s="386" t="s">
        <v>431</v>
      </c>
    </row>
    <row r="7838" spans="1:21">
      <c r="A7838" s="63" t="s">
        <v>158</v>
      </c>
      <c r="B7838" s="63" t="s">
        <v>12</v>
      </c>
      <c r="D7838" s="390">
        <v>45292</v>
      </c>
      <c r="E7838" s="63">
        <v>1</v>
      </c>
      <c r="F7838" s="63">
        <v>2024</v>
      </c>
      <c r="G7838" s="391">
        <v>7</v>
      </c>
      <c r="H7838" s="391">
        <v>3.4872367136281217E-2</v>
      </c>
      <c r="I7838" s="391">
        <v>0.24410656995396851</v>
      </c>
      <c r="J7838" s="391">
        <v>7.74</v>
      </c>
      <c r="K7838" s="63" t="s">
        <v>158</v>
      </c>
      <c r="L7838" s="63" t="s">
        <v>41</v>
      </c>
      <c r="M7838" s="63" t="s">
        <v>429</v>
      </c>
      <c r="N7838" s="63" t="s">
        <v>62</v>
      </c>
      <c r="O7838" s="63" t="s">
        <v>55</v>
      </c>
      <c r="P7838" s="63" t="s">
        <v>60</v>
      </c>
      <c r="Q7838" s="63" t="s">
        <v>262</v>
      </c>
      <c r="T7838" s="386"/>
      <c r="U7838" s="386" t="s">
        <v>431</v>
      </c>
    </row>
    <row r="7839" spans="1:21">
      <c r="A7839" s="63" t="s">
        <v>158</v>
      </c>
      <c r="B7839" s="63" t="s">
        <v>12</v>
      </c>
      <c r="D7839" s="390">
        <v>45323</v>
      </c>
      <c r="E7839" s="63">
        <v>2</v>
      </c>
      <c r="F7839" s="63">
        <v>2024</v>
      </c>
      <c r="G7839" s="391">
        <v>7</v>
      </c>
      <c r="H7839" s="391">
        <v>8.2577765378713919E-2</v>
      </c>
      <c r="I7839" s="391">
        <v>0.57804435765099749</v>
      </c>
      <c r="J7839" s="391">
        <v>6.9736454499999985</v>
      </c>
      <c r="K7839" s="63" t="s">
        <v>158</v>
      </c>
      <c r="L7839" s="63" t="s">
        <v>41</v>
      </c>
      <c r="M7839" s="63" t="s">
        <v>429</v>
      </c>
      <c r="N7839" s="63" t="s">
        <v>62</v>
      </c>
      <c r="O7839" s="63" t="s">
        <v>55</v>
      </c>
      <c r="P7839" s="63" t="s">
        <v>60</v>
      </c>
      <c r="Q7839" s="63" t="s">
        <v>262</v>
      </c>
      <c r="T7839" s="386"/>
      <c r="U7839" s="386" t="s">
        <v>431</v>
      </c>
    </row>
    <row r="7840" spans="1:21">
      <c r="A7840" s="63" t="s">
        <v>158</v>
      </c>
      <c r="B7840" s="63" t="s">
        <v>12</v>
      </c>
      <c r="D7840" s="390">
        <v>45352</v>
      </c>
      <c r="E7840" s="63">
        <v>3</v>
      </c>
      <c r="F7840" s="63">
        <v>2024</v>
      </c>
      <c r="G7840" s="391">
        <v>7</v>
      </c>
      <c r="H7840" s="391">
        <v>8.2577765378713919E-2</v>
      </c>
      <c r="I7840" s="391">
        <v>0.57804435765099749</v>
      </c>
      <c r="J7840" s="391">
        <v>0</v>
      </c>
      <c r="K7840" s="63" t="s">
        <v>158</v>
      </c>
      <c r="L7840" s="63" t="s">
        <v>41</v>
      </c>
      <c r="M7840" s="63" t="s">
        <v>429</v>
      </c>
      <c r="N7840" s="63" t="s">
        <v>62</v>
      </c>
      <c r="O7840" s="63" t="s">
        <v>55</v>
      </c>
      <c r="P7840" s="63" t="s">
        <v>60</v>
      </c>
      <c r="Q7840" s="63" t="s">
        <v>262</v>
      </c>
      <c r="T7840" s="386"/>
      <c r="U7840" s="386" t="s">
        <v>431</v>
      </c>
    </row>
    <row r="7841" spans="1:21">
      <c r="A7841" s="63" t="s">
        <v>158</v>
      </c>
      <c r="B7841" s="63" t="s">
        <v>12</v>
      </c>
      <c r="D7841" s="390">
        <v>45383</v>
      </c>
      <c r="E7841" s="63">
        <v>4</v>
      </c>
      <c r="F7841" s="63">
        <v>2024</v>
      </c>
      <c r="G7841" s="391">
        <v>7</v>
      </c>
      <c r="H7841" s="391">
        <v>8.3333333333333329E-2</v>
      </c>
      <c r="I7841" s="391">
        <v>0.58333333333333326</v>
      </c>
      <c r="J7841" s="391">
        <v>0</v>
      </c>
      <c r="K7841" s="63" t="s">
        <v>158</v>
      </c>
      <c r="L7841" s="63" t="s">
        <v>41</v>
      </c>
      <c r="M7841" s="63" t="s">
        <v>429</v>
      </c>
      <c r="N7841" s="63" t="s">
        <v>62</v>
      </c>
      <c r="O7841" s="63" t="s">
        <v>55</v>
      </c>
      <c r="P7841" s="63" t="s">
        <v>60</v>
      </c>
      <c r="Q7841" s="63" t="s">
        <v>262</v>
      </c>
      <c r="T7841" s="386"/>
      <c r="U7841" s="386" t="s">
        <v>431</v>
      </c>
    </row>
    <row r="7842" spans="1:21">
      <c r="A7842" s="63" t="s">
        <v>158</v>
      </c>
      <c r="B7842" s="63" t="s">
        <v>12</v>
      </c>
      <c r="D7842" s="390">
        <v>45413</v>
      </c>
      <c r="E7842" s="63">
        <v>5</v>
      </c>
      <c r="F7842" s="63">
        <v>2024</v>
      </c>
      <c r="G7842" s="391">
        <v>7</v>
      </c>
      <c r="H7842" s="391">
        <v>8.3333333333333329E-2</v>
      </c>
      <c r="I7842" s="391">
        <v>0.58333333333333326</v>
      </c>
      <c r="J7842" s="391">
        <v>20.956523495000003</v>
      </c>
      <c r="K7842" s="63" t="s">
        <v>158</v>
      </c>
      <c r="L7842" s="63" t="s">
        <v>41</v>
      </c>
      <c r="M7842" s="63" t="s">
        <v>429</v>
      </c>
      <c r="N7842" s="63" t="s">
        <v>62</v>
      </c>
      <c r="O7842" s="63" t="s">
        <v>55</v>
      </c>
      <c r="P7842" s="63" t="s">
        <v>60</v>
      </c>
      <c r="Q7842" s="63" t="s">
        <v>262</v>
      </c>
      <c r="T7842" s="386"/>
      <c r="U7842" s="386" t="s">
        <v>431</v>
      </c>
    </row>
    <row r="7843" spans="1:21">
      <c r="A7843" s="63" t="s">
        <v>158</v>
      </c>
      <c r="B7843" s="63" t="s">
        <v>12</v>
      </c>
      <c r="D7843" s="390">
        <v>45444</v>
      </c>
      <c r="E7843" s="63">
        <v>6</v>
      </c>
      <c r="F7843" s="63">
        <v>2024</v>
      </c>
      <c r="G7843" s="391">
        <v>7</v>
      </c>
      <c r="H7843" s="391">
        <v>8.3333333333333329E-2</v>
      </c>
      <c r="I7843" s="391">
        <v>0.58333333333333326</v>
      </c>
      <c r="J7843" s="391">
        <v>0</v>
      </c>
      <c r="K7843" s="63" t="s">
        <v>158</v>
      </c>
      <c r="L7843" s="63" t="s">
        <v>41</v>
      </c>
      <c r="M7843" s="63" t="s">
        <v>429</v>
      </c>
      <c r="N7843" s="63" t="s">
        <v>62</v>
      </c>
      <c r="O7843" s="63" t="s">
        <v>55</v>
      </c>
      <c r="P7843" s="63" t="s">
        <v>60</v>
      </c>
      <c r="Q7843" s="63" t="s">
        <v>262</v>
      </c>
      <c r="T7843" s="386"/>
      <c r="U7843" s="386" t="s">
        <v>431</v>
      </c>
    </row>
    <row r="7844" spans="1:21">
      <c r="A7844" s="63" t="s">
        <v>158</v>
      </c>
      <c r="B7844" s="63" t="s">
        <v>12</v>
      </c>
      <c r="D7844" s="390">
        <v>45474</v>
      </c>
      <c r="E7844" s="63">
        <v>7</v>
      </c>
      <c r="F7844" s="63">
        <v>2024</v>
      </c>
      <c r="G7844" s="391">
        <v>7</v>
      </c>
      <c r="H7844" s="391">
        <v>8.3333333333333329E-2</v>
      </c>
      <c r="I7844" s="391">
        <v>0.58333333333333326</v>
      </c>
      <c r="J7844" s="391">
        <v>2.6249999999999999E-2</v>
      </c>
      <c r="K7844" s="63" t="s">
        <v>158</v>
      </c>
      <c r="L7844" s="63" t="s">
        <v>41</v>
      </c>
      <c r="M7844" s="63" t="s">
        <v>429</v>
      </c>
      <c r="N7844" s="63" t="s">
        <v>62</v>
      </c>
      <c r="O7844" s="63" t="s">
        <v>55</v>
      </c>
      <c r="P7844" s="63" t="s">
        <v>60</v>
      </c>
      <c r="Q7844" s="63" t="s">
        <v>262</v>
      </c>
      <c r="T7844" s="386"/>
      <c r="U7844" s="386" t="s">
        <v>431</v>
      </c>
    </row>
    <row r="7845" spans="1:21">
      <c r="A7845" s="63" t="s">
        <v>158</v>
      </c>
      <c r="B7845" s="63" t="s">
        <v>12</v>
      </c>
      <c r="D7845" s="390">
        <v>45505</v>
      </c>
      <c r="E7845" s="63">
        <v>8</v>
      </c>
      <c r="F7845" s="63">
        <v>2024</v>
      </c>
      <c r="G7845" s="391">
        <v>7</v>
      </c>
      <c r="H7845" s="391">
        <v>8.3333333333333329E-2</v>
      </c>
      <c r="I7845" s="391">
        <v>0.58333333333333326</v>
      </c>
      <c r="J7845" s="391">
        <v>3.8502399999999999E-2</v>
      </c>
      <c r="K7845" s="63" t="s">
        <v>158</v>
      </c>
      <c r="L7845" s="63" t="s">
        <v>41</v>
      </c>
      <c r="M7845" s="63" t="s">
        <v>429</v>
      </c>
      <c r="N7845" s="63" t="s">
        <v>62</v>
      </c>
      <c r="O7845" s="63" t="s">
        <v>55</v>
      </c>
      <c r="P7845" s="63" t="s">
        <v>60</v>
      </c>
      <c r="Q7845" s="63" t="s">
        <v>262</v>
      </c>
      <c r="T7845" s="386"/>
      <c r="U7845" s="386" t="s">
        <v>431</v>
      </c>
    </row>
    <row r="7846" spans="1:21">
      <c r="A7846" s="63" t="s">
        <v>158</v>
      </c>
      <c r="B7846" s="63" t="s">
        <v>12</v>
      </c>
      <c r="D7846" s="390">
        <v>45536</v>
      </c>
      <c r="E7846" s="63">
        <v>9</v>
      </c>
      <c r="F7846" s="63">
        <v>2024</v>
      </c>
      <c r="G7846" s="391">
        <v>7</v>
      </c>
      <c r="H7846" s="391">
        <v>8.3333333333333329E-2</v>
      </c>
      <c r="J7846" s="391">
        <v>8.3160000000000005E-3</v>
      </c>
      <c r="K7846" s="63" t="s">
        <v>158</v>
      </c>
      <c r="L7846" s="63" t="s">
        <v>41</v>
      </c>
      <c r="M7846" s="63" t="s">
        <v>429</v>
      </c>
      <c r="N7846" s="63" t="s">
        <v>62</v>
      </c>
      <c r="O7846" s="63" t="s">
        <v>55</v>
      </c>
      <c r="P7846" s="63" t="s">
        <v>60</v>
      </c>
      <c r="Q7846" s="63" t="s">
        <v>262</v>
      </c>
      <c r="T7846" s="386"/>
      <c r="U7846" s="386" t="s">
        <v>431</v>
      </c>
    </row>
    <row r="7847" spans="1:21">
      <c r="A7847" s="63" t="s">
        <v>158</v>
      </c>
      <c r="B7847" s="63" t="s">
        <v>12</v>
      </c>
      <c r="D7847" s="390">
        <v>45566</v>
      </c>
      <c r="E7847" s="63">
        <v>10</v>
      </c>
      <c r="F7847" s="63">
        <v>2024</v>
      </c>
      <c r="G7847" s="391">
        <v>7</v>
      </c>
      <c r="H7847" s="391">
        <v>9.9999999999999992E-2</v>
      </c>
      <c r="J7847" s="391">
        <v>2.10388E-2</v>
      </c>
      <c r="K7847" s="63" t="s">
        <v>158</v>
      </c>
      <c r="L7847" s="63" t="s">
        <v>41</v>
      </c>
      <c r="M7847" s="63" t="s">
        <v>429</v>
      </c>
      <c r="N7847" s="63" t="s">
        <v>62</v>
      </c>
      <c r="O7847" s="63" t="s">
        <v>55</v>
      </c>
      <c r="P7847" s="63" t="s">
        <v>60</v>
      </c>
      <c r="Q7847" s="63" t="s">
        <v>262</v>
      </c>
      <c r="T7847" s="386"/>
      <c r="U7847" s="386" t="s">
        <v>431</v>
      </c>
    </row>
    <row r="7848" spans="1:21">
      <c r="A7848" s="63" t="s">
        <v>158</v>
      </c>
      <c r="B7848" s="63" t="s">
        <v>12</v>
      </c>
      <c r="D7848" s="390">
        <v>45597</v>
      </c>
      <c r="E7848" s="63">
        <v>11</v>
      </c>
      <c r="F7848" s="63">
        <v>2024</v>
      </c>
      <c r="G7848" s="391">
        <v>7</v>
      </c>
      <c r="H7848" s="391">
        <v>9.9999999999999992E-2</v>
      </c>
      <c r="J7848" s="391">
        <v>0</v>
      </c>
      <c r="K7848" s="63" t="s">
        <v>158</v>
      </c>
      <c r="L7848" s="63" t="s">
        <v>41</v>
      </c>
      <c r="M7848" s="63" t="s">
        <v>429</v>
      </c>
      <c r="N7848" s="63" t="s">
        <v>62</v>
      </c>
      <c r="O7848" s="63" t="s">
        <v>55</v>
      </c>
      <c r="P7848" s="63" t="s">
        <v>60</v>
      </c>
      <c r="Q7848" s="63" t="s">
        <v>262</v>
      </c>
      <c r="T7848" s="386"/>
      <c r="U7848" s="386" t="s">
        <v>431</v>
      </c>
    </row>
    <row r="7849" spans="1:21">
      <c r="A7849" s="63" t="s">
        <v>158</v>
      </c>
      <c r="B7849" s="63" t="s">
        <v>12</v>
      </c>
      <c r="D7849" s="390">
        <v>45627</v>
      </c>
      <c r="E7849" s="63">
        <v>12</v>
      </c>
      <c r="F7849" s="63">
        <v>2024</v>
      </c>
      <c r="G7849" s="391">
        <v>7</v>
      </c>
      <c r="H7849" s="391">
        <v>9.9999999999999992E-2</v>
      </c>
      <c r="J7849" s="391">
        <v>0</v>
      </c>
      <c r="K7849" s="63" t="s">
        <v>158</v>
      </c>
      <c r="L7849" s="63" t="s">
        <v>41</v>
      </c>
      <c r="M7849" s="63" t="s">
        <v>429</v>
      </c>
      <c r="N7849" s="63" t="s">
        <v>62</v>
      </c>
      <c r="O7849" s="63" t="s">
        <v>55</v>
      </c>
      <c r="P7849" s="63" t="s">
        <v>60</v>
      </c>
      <c r="Q7849" s="63" t="s">
        <v>262</v>
      </c>
      <c r="T7849" s="386"/>
      <c r="U7849" s="386" t="s">
        <v>431</v>
      </c>
    </row>
    <row r="7850" spans="1:21">
      <c r="A7850" s="63" t="s">
        <v>158</v>
      </c>
      <c r="B7850" s="63" t="s">
        <v>15</v>
      </c>
      <c r="D7850" s="390">
        <v>45292</v>
      </c>
      <c r="E7850" s="63">
        <v>1</v>
      </c>
      <c r="F7850" s="63">
        <v>2024</v>
      </c>
      <c r="G7850" s="391">
        <v>0.5</v>
      </c>
      <c r="H7850" s="391">
        <v>3.4872367136281217E-2</v>
      </c>
      <c r="I7850" s="391">
        <v>1.7436183568140608E-2</v>
      </c>
      <c r="J7850" s="391">
        <v>0</v>
      </c>
      <c r="K7850" s="63" t="s">
        <v>158</v>
      </c>
      <c r="L7850" s="63" t="s">
        <v>41</v>
      </c>
      <c r="M7850" s="63" t="s">
        <v>429</v>
      </c>
      <c r="N7850" s="63" t="s">
        <v>62</v>
      </c>
      <c r="O7850" s="63" t="s">
        <v>55</v>
      </c>
      <c r="P7850" s="63" t="s">
        <v>60</v>
      </c>
      <c r="Q7850" s="63" t="s">
        <v>262</v>
      </c>
      <c r="T7850" s="386"/>
      <c r="U7850" s="386" t="s">
        <v>431</v>
      </c>
    </row>
    <row r="7851" spans="1:21">
      <c r="A7851" s="63" t="s">
        <v>158</v>
      </c>
      <c r="B7851" s="63" t="s">
        <v>15</v>
      </c>
      <c r="D7851" s="390">
        <v>45323</v>
      </c>
      <c r="E7851" s="63">
        <v>2</v>
      </c>
      <c r="F7851" s="63">
        <v>2024</v>
      </c>
      <c r="G7851" s="391">
        <v>0.5</v>
      </c>
      <c r="H7851" s="391">
        <v>8.2577765378713919E-2</v>
      </c>
      <c r="I7851" s="391">
        <v>4.1288882689356959E-2</v>
      </c>
      <c r="J7851" s="391">
        <v>0.161</v>
      </c>
      <c r="K7851" s="63" t="s">
        <v>158</v>
      </c>
      <c r="L7851" s="63" t="s">
        <v>41</v>
      </c>
      <c r="M7851" s="63" t="s">
        <v>429</v>
      </c>
      <c r="N7851" s="63" t="s">
        <v>62</v>
      </c>
      <c r="O7851" s="63" t="s">
        <v>55</v>
      </c>
      <c r="P7851" s="63" t="s">
        <v>60</v>
      </c>
      <c r="Q7851" s="63" t="s">
        <v>262</v>
      </c>
      <c r="T7851" s="386"/>
      <c r="U7851" s="386" t="s">
        <v>431</v>
      </c>
    </row>
    <row r="7852" spans="1:21">
      <c r="A7852" s="63" t="s">
        <v>158</v>
      </c>
      <c r="B7852" s="63" t="s">
        <v>15</v>
      </c>
      <c r="D7852" s="390">
        <v>45352</v>
      </c>
      <c r="E7852" s="63">
        <v>3</v>
      </c>
      <c r="F7852" s="63">
        <v>2024</v>
      </c>
      <c r="G7852" s="391">
        <v>0.5</v>
      </c>
      <c r="H7852" s="391">
        <v>8.2577765378713919E-2</v>
      </c>
      <c r="I7852" s="391">
        <v>4.1288882689356959E-2</v>
      </c>
      <c r="J7852" s="391">
        <v>0</v>
      </c>
      <c r="K7852" s="63" t="s">
        <v>158</v>
      </c>
      <c r="L7852" s="63" t="s">
        <v>41</v>
      </c>
      <c r="M7852" s="63" t="s">
        <v>429</v>
      </c>
      <c r="N7852" s="63" t="s">
        <v>62</v>
      </c>
      <c r="O7852" s="63" t="s">
        <v>55</v>
      </c>
      <c r="P7852" s="63" t="s">
        <v>60</v>
      </c>
      <c r="Q7852" s="63" t="s">
        <v>262</v>
      </c>
      <c r="T7852" s="386"/>
      <c r="U7852" s="386" t="s">
        <v>431</v>
      </c>
    </row>
    <row r="7853" spans="1:21">
      <c r="A7853" s="63" t="s">
        <v>158</v>
      </c>
      <c r="B7853" s="63" t="s">
        <v>15</v>
      </c>
      <c r="D7853" s="390">
        <v>45383</v>
      </c>
      <c r="E7853" s="63">
        <v>4</v>
      </c>
      <c r="F7853" s="63">
        <v>2024</v>
      </c>
      <c r="G7853" s="391">
        <v>0.5</v>
      </c>
      <c r="H7853" s="391">
        <v>8.3333333333333329E-2</v>
      </c>
      <c r="I7853" s="391">
        <v>4.1666666666666664E-2</v>
      </c>
      <c r="J7853" s="391">
        <v>0</v>
      </c>
      <c r="K7853" s="63" t="s">
        <v>158</v>
      </c>
      <c r="L7853" s="63" t="s">
        <v>41</v>
      </c>
      <c r="M7853" s="63" t="s">
        <v>429</v>
      </c>
      <c r="N7853" s="63" t="s">
        <v>62</v>
      </c>
      <c r="O7853" s="63" t="s">
        <v>55</v>
      </c>
      <c r="P7853" s="63" t="s">
        <v>60</v>
      </c>
      <c r="Q7853" s="63" t="s">
        <v>262</v>
      </c>
      <c r="T7853" s="386"/>
      <c r="U7853" s="386" t="s">
        <v>431</v>
      </c>
    </row>
    <row r="7854" spans="1:21">
      <c r="A7854" s="63" t="s">
        <v>158</v>
      </c>
      <c r="B7854" s="63" t="s">
        <v>15</v>
      </c>
      <c r="D7854" s="390">
        <v>45413</v>
      </c>
      <c r="E7854" s="63">
        <v>5</v>
      </c>
      <c r="F7854" s="63">
        <v>2024</v>
      </c>
      <c r="G7854" s="391">
        <v>0.5</v>
      </c>
      <c r="H7854" s="391">
        <v>8.3333333333333329E-2</v>
      </c>
      <c r="I7854" s="391">
        <v>4.1666666666666664E-2</v>
      </c>
      <c r="J7854" s="391">
        <v>0</v>
      </c>
      <c r="K7854" s="63" t="s">
        <v>158</v>
      </c>
      <c r="L7854" s="63" t="s">
        <v>41</v>
      </c>
      <c r="M7854" s="63" t="s">
        <v>429</v>
      </c>
      <c r="N7854" s="63" t="s">
        <v>62</v>
      </c>
      <c r="O7854" s="63" t="s">
        <v>55</v>
      </c>
      <c r="P7854" s="63" t="s">
        <v>60</v>
      </c>
      <c r="Q7854" s="63" t="s">
        <v>262</v>
      </c>
      <c r="T7854" s="386"/>
      <c r="U7854" s="386" t="s">
        <v>431</v>
      </c>
    </row>
    <row r="7855" spans="1:21">
      <c r="A7855" s="63" t="s">
        <v>158</v>
      </c>
      <c r="B7855" s="63" t="s">
        <v>15</v>
      </c>
      <c r="D7855" s="390">
        <v>45444</v>
      </c>
      <c r="E7855" s="63">
        <v>6</v>
      </c>
      <c r="F7855" s="63">
        <v>2024</v>
      </c>
      <c r="G7855" s="391">
        <v>0.5</v>
      </c>
      <c r="H7855" s="391">
        <v>8.3333333333333329E-2</v>
      </c>
      <c r="I7855" s="391">
        <v>4.1666666666666664E-2</v>
      </c>
      <c r="J7855" s="391">
        <v>0</v>
      </c>
      <c r="K7855" s="63" t="s">
        <v>158</v>
      </c>
      <c r="L7855" s="63" t="s">
        <v>41</v>
      </c>
      <c r="M7855" s="63" t="s">
        <v>429</v>
      </c>
      <c r="N7855" s="63" t="s">
        <v>62</v>
      </c>
      <c r="O7855" s="63" t="s">
        <v>55</v>
      </c>
      <c r="P7855" s="63" t="s">
        <v>60</v>
      </c>
      <c r="Q7855" s="63" t="s">
        <v>262</v>
      </c>
      <c r="T7855" s="386"/>
      <c r="U7855" s="386" t="s">
        <v>431</v>
      </c>
    </row>
    <row r="7856" spans="1:21">
      <c r="A7856" s="63" t="s">
        <v>158</v>
      </c>
      <c r="B7856" s="63" t="s">
        <v>15</v>
      </c>
      <c r="D7856" s="390">
        <v>45474</v>
      </c>
      <c r="E7856" s="63">
        <v>7</v>
      </c>
      <c r="F7856" s="63">
        <v>2024</v>
      </c>
      <c r="G7856" s="391">
        <v>0.5</v>
      </c>
      <c r="H7856" s="391">
        <v>8.3333333333333329E-2</v>
      </c>
      <c r="I7856" s="391">
        <v>4.1666666666666664E-2</v>
      </c>
      <c r="J7856" s="391">
        <v>0</v>
      </c>
      <c r="K7856" s="63" t="s">
        <v>158</v>
      </c>
      <c r="L7856" s="63" t="s">
        <v>41</v>
      </c>
      <c r="M7856" s="63" t="s">
        <v>429</v>
      </c>
      <c r="N7856" s="63" t="s">
        <v>62</v>
      </c>
      <c r="O7856" s="63" t="s">
        <v>55</v>
      </c>
      <c r="P7856" s="63" t="s">
        <v>60</v>
      </c>
      <c r="Q7856" s="63" t="s">
        <v>262</v>
      </c>
      <c r="T7856" s="386"/>
      <c r="U7856" s="386" t="s">
        <v>431</v>
      </c>
    </row>
    <row r="7857" spans="1:21">
      <c r="A7857" s="63" t="s">
        <v>158</v>
      </c>
      <c r="B7857" s="63" t="s">
        <v>15</v>
      </c>
      <c r="D7857" s="390">
        <v>45505</v>
      </c>
      <c r="E7857" s="63">
        <v>8</v>
      </c>
      <c r="F7857" s="63">
        <v>2024</v>
      </c>
      <c r="G7857" s="391">
        <v>0.5</v>
      </c>
      <c r="H7857" s="391">
        <v>8.3333333333333329E-2</v>
      </c>
      <c r="I7857" s="391">
        <v>4.1666666666666664E-2</v>
      </c>
      <c r="J7857" s="391">
        <v>0</v>
      </c>
      <c r="K7857" s="63" t="s">
        <v>158</v>
      </c>
      <c r="L7857" s="63" t="s">
        <v>41</v>
      </c>
      <c r="M7857" s="63" t="s">
        <v>429</v>
      </c>
      <c r="N7857" s="63" t="s">
        <v>62</v>
      </c>
      <c r="O7857" s="63" t="s">
        <v>55</v>
      </c>
      <c r="P7857" s="63" t="s">
        <v>60</v>
      </c>
      <c r="Q7857" s="63" t="s">
        <v>262</v>
      </c>
      <c r="T7857" s="386"/>
      <c r="U7857" s="386" t="s">
        <v>431</v>
      </c>
    </row>
    <row r="7858" spans="1:21">
      <c r="A7858" s="63" t="s">
        <v>158</v>
      </c>
      <c r="B7858" s="63" t="s">
        <v>15</v>
      </c>
      <c r="D7858" s="390">
        <v>45536</v>
      </c>
      <c r="E7858" s="63">
        <v>9</v>
      </c>
      <c r="F7858" s="63">
        <v>2024</v>
      </c>
      <c r="G7858" s="391">
        <v>0.5</v>
      </c>
      <c r="H7858" s="391">
        <v>8.3333333333333329E-2</v>
      </c>
      <c r="J7858" s="391">
        <v>0</v>
      </c>
      <c r="K7858" s="63" t="s">
        <v>158</v>
      </c>
      <c r="L7858" s="63" t="s">
        <v>41</v>
      </c>
      <c r="M7858" s="63" t="s">
        <v>429</v>
      </c>
      <c r="N7858" s="63" t="s">
        <v>62</v>
      </c>
      <c r="O7858" s="63" t="s">
        <v>55</v>
      </c>
      <c r="P7858" s="63" t="s">
        <v>60</v>
      </c>
      <c r="Q7858" s="63" t="s">
        <v>262</v>
      </c>
      <c r="T7858" s="386"/>
      <c r="U7858" s="386" t="s">
        <v>431</v>
      </c>
    </row>
    <row r="7859" spans="1:21">
      <c r="A7859" s="63" t="s">
        <v>158</v>
      </c>
      <c r="B7859" s="63" t="s">
        <v>15</v>
      </c>
      <c r="D7859" s="390">
        <v>45566</v>
      </c>
      <c r="E7859" s="63">
        <v>10</v>
      </c>
      <c r="F7859" s="63">
        <v>2024</v>
      </c>
      <c r="G7859" s="391">
        <v>0.5</v>
      </c>
      <c r="H7859" s="391">
        <v>9.9999999999999992E-2</v>
      </c>
      <c r="J7859" s="391">
        <v>0</v>
      </c>
      <c r="K7859" s="63" t="s">
        <v>158</v>
      </c>
      <c r="L7859" s="63" t="s">
        <v>41</v>
      </c>
      <c r="M7859" s="63" t="s">
        <v>429</v>
      </c>
      <c r="N7859" s="63" t="s">
        <v>62</v>
      </c>
      <c r="O7859" s="63" t="s">
        <v>55</v>
      </c>
      <c r="P7859" s="63" t="s">
        <v>60</v>
      </c>
      <c r="Q7859" s="63" t="s">
        <v>262</v>
      </c>
      <c r="T7859" s="386"/>
      <c r="U7859" s="386" t="s">
        <v>431</v>
      </c>
    </row>
    <row r="7860" spans="1:21">
      <c r="A7860" s="63" t="s">
        <v>158</v>
      </c>
      <c r="B7860" s="63" t="s">
        <v>15</v>
      </c>
      <c r="D7860" s="390">
        <v>45597</v>
      </c>
      <c r="E7860" s="63">
        <v>11</v>
      </c>
      <c r="F7860" s="63">
        <v>2024</v>
      </c>
      <c r="G7860" s="391">
        <v>0.5</v>
      </c>
      <c r="H7860" s="391">
        <v>9.9999999999999992E-2</v>
      </c>
      <c r="J7860" s="391">
        <v>0</v>
      </c>
      <c r="K7860" s="63" t="s">
        <v>158</v>
      </c>
      <c r="L7860" s="63" t="s">
        <v>41</v>
      </c>
      <c r="M7860" s="63" t="s">
        <v>429</v>
      </c>
      <c r="N7860" s="63" t="s">
        <v>62</v>
      </c>
      <c r="O7860" s="63" t="s">
        <v>55</v>
      </c>
      <c r="P7860" s="63" t="s">
        <v>60</v>
      </c>
      <c r="Q7860" s="63" t="s">
        <v>262</v>
      </c>
      <c r="T7860" s="386"/>
      <c r="U7860" s="386" t="s">
        <v>431</v>
      </c>
    </row>
    <row r="7861" spans="1:21">
      <c r="A7861" s="63" t="s">
        <v>158</v>
      </c>
      <c r="B7861" s="63" t="s">
        <v>15</v>
      </c>
      <c r="D7861" s="390">
        <v>45627</v>
      </c>
      <c r="E7861" s="63">
        <v>12</v>
      </c>
      <c r="F7861" s="63">
        <v>2024</v>
      </c>
      <c r="G7861" s="391">
        <v>0.5</v>
      </c>
      <c r="H7861" s="391">
        <v>9.9999999999999992E-2</v>
      </c>
      <c r="J7861" s="391">
        <v>0</v>
      </c>
      <c r="K7861" s="63" t="s">
        <v>158</v>
      </c>
      <c r="L7861" s="63" t="s">
        <v>41</v>
      </c>
      <c r="M7861" s="63" t="s">
        <v>429</v>
      </c>
      <c r="N7861" s="63" t="s">
        <v>62</v>
      </c>
      <c r="O7861" s="63" t="s">
        <v>55</v>
      </c>
      <c r="P7861" s="63" t="s">
        <v>60</v>
      </c>
      <c r="Q7861" s="63" t="s">
        <v>262</v>
      </c>
      <c r="T7861" s="386"/>
      <c r="U7861" s="386" t="s">
        <v>431</v>
      </c>
    </row>
    <row r="7862" spans="1:21">
      <c r="A7862" s="63" t="s">
        <v>158</v>
      </c>
      <c r="B7862" s="63" t="s">
        <v>16</v>
      </c>
      <c r="D7862" s="390">
        <v>45292</v>
      </c>
      <c r="E7862" s="63">
        <v>1</v>
      </c>
      <c r="F7862" s="63">
        <v>2024</v>
      </c>
      <c r="G7862" s="391">
        <v>0</v>
      </c>
      <c r="H7862" s="391">
        <v>3.4872367136281217E-2</v>
      </c>
      <c r="I7862" s="391">
        <v>0</v>
      </c>
      <c r="J7862" s="391">
        <v>0</v>
      </c>
      <c r="K7862" s="63" t="s">
        <v>158</v>
      </c>
      <c r="L7862" s="63" t="s">
        <v>41</v>
      </c>
      <c r="M7862" s="63" t="s">
        <v>429</v>
      </c>
      <c r="N7862" s="63" t="s">
        <v>62</v>
      </c>
      <c r="O7862" s="63" t="s">
        <v>55</v>
      </c>
      <c r="P7862" s="63" t="s">
        <v>60</v>
      </c>
      <c r="Q7862" s="63" t="s">
        <v>262</v>
      </c>
      <c r="T7862" s="386"/>
      <c r="U7862" s="386" t="s">
        <v>431</v>
      </c>
    </row>
    <row r="7863" spans="1:21">
      <c r="A7863" s="63" t="s">
        <v>158</v>
      </c>
      <c r="B7863" s="63" t="s">
        <v>16</v>
      </c>
      <c r="D7863" s="390">
        <v>45323</v>
      </c>
      <c r="E7863" s="63">
        <v>2</v>
      </c>
      <c r="F7863" s="63">
        <v>2024</v>
      </c>
      <c r="G7863" s="391">
        <v>0</v>
      </c>
      <c r="H7863" s="391">
        <v>8.2577765378713919E-2</v>
      </c>
      <c r="I7863" s="391">
        <v>0</v>
      </c>
      <c r="J7863" s="391">
        <v>0</v>
      </c>
      <c r="K7863" s="63" t="s">
        <v>158</v>
      </c>
      <c r="L7863" s="63" t="s">
        <v>41</v>
      </c>
      <c r="M7863" s="63" t="s">
        <v>429</v>
      </c>
      <c r="N7863" s="63" t="s">
        <v>62</v>
      </c>
      <c r="O7863" s="63" t="s">
        <v>55</v>
      </c>
      <c r="P7863" s="63" t="s">
        <v>60</v>
      </c>
      <c r="Q7863" s="63" t="s">
        <v>262</v>
      </c>
      <c r="T7863" s="386"/>
      <c r="U7863" s="386" t="s">
        <v>431</v>
      </c>
    </row>
    <row r="7864" spans="1:21">
      <c r="A7864" s="63" t="s">
        <v>158</v>
      </c>
      <c r="B7864" s="63" t="s">
        <v>16</v>
      </c>
      <c r="D7864" s="390">
        <v>45352</v>
      </c>
      <c r="E7864" s="63">
        <v>3</v>
      </c>
      <c r="F7864" s="63">
        <v>2024</v>
      </c>
      <c r="G7864" s="391">
        <v>0</v>
      </c>
      <c r="H7864" s="391">
        <v>8.2577765378713919E-2</v>
      </c>
      <c r="I7864" s="391">
        <v>0</v>
      </c>
      <c r="J7864" s="391">
        <v>0</v>
      </c>
      <c r="K7864" s="63" t="s">
        <v>158</v>
      </c>
      <c r="L7864" s="63" t="s">
        <v>41</v>
      </c>
      <c r="M7864" s="63" t="s">
        <v>429</v>
      </c>
      <c r="N7864" s="63" t="s">
        <v>62</v>
      </c>
      <c r="O7864" s="63" t="s">
        <v>55</v>
      </c>
      <c r="P7864" s="63" t="s">
        <v>60</v>
      </c>
      <c r="Q7864" s="63" t="s">
        <v>262</v>
      </c>
      <c r="T7864" s="386"/>
      <c r="U7864" s="386" t="s">
        <v>431</v>
      </c>
    </row>
    <row r="7865" spans="1:21">
      <c r="A7865" s="63" t="s">
        <v>158</v>
      </c>
      <c r="B7865" s="63" t="s">
        <v>16</v>
      </c>
      <c r="D7865" s="390">
        <v>45383</v>
      </c>
      <c r="E7865" s="63">
        <v>4</v>
      </c>
      <c r="F7865" s="63">
        <v>2024</v>
      </c>
      <c r="G7865" s="391">
        <v>0</v>
      </c>
      <c r="H7865" s="391">
        <v>8.3333333333333329E-2</v>
      </c>
      <c r="I7865" s="391">
        <v>0</v>
      </c>
      <c r="J7865" s="391">
        <v>0</v>
      </c>
      <c r="K7865" s="63" t="s">
        <v>158</v>
      </c>
      <c r="L7865" s="63" t="s">
        <v>41</v>
      </c>
      <c r="M7865" s="63" t="s">
        <v>429</v>
      </c>
      <c r="N7865" s="63" t="s">
        <v>62</v>
      </c>
      <c r="O7865" s="63" t="s">
        <v>55</v>
      </c>
      <c r="P7865" s="63" t="s">
        <v>60</v>
      </c>
      <c r="Q7865" s="63" t="s">
        <v>262</v>
      </c>
      <c r="T7865" s="386"/>
      <c r="U7865" s="386" t="s">
        <v>431</v>
      </c>
    </row>
    <row r="7866" spans="1:21">
      <c r="A7866" s="63" t="s">
        <v>158</v>
      </c>
      <c r="B7866" s="63" t="s">
        <v>16</v>
      </c>
      <c r="D7866" s="390">
        <v>45413</v>
      </c>
      <c r="E7866" s="63">
        <v>5</v>
      </c>
      <c r="F7866" s="63">
        <v>2024</v>
      </c>
      <c r="G7866" s="391">
        <v>0</v>
      </c>
      <c r="H7866" s="391">
        <v>8.3333333333333329E-2</v>
      </c>
      <c r="I7866" s="391">
        <v>0</v>
      </c>
      <c r="J7866" s="391">
        <v>0</v>
      </c>
      <c r="K7866" s="63" t="s">
        <v>158</v>
      </c>
      <c r="L7866" s="63" t="s">
        <v>41</v>
      </c>
      <c r="M7866" s="63" t="s">
        <v>429</v>
      </c>
      <c r="N7866" s="63" t="s">
        <v>62</v>
      </c>
      <c r="O7866" s="63" t="s">
        <v>55</v>
      </c>
      <c r="P7866" s="63" t="s">
        <v>60</v>
      </c>
      <c r="Q7866" s="63" t="s">
        <v>262</v>
      </c>
      <c r="T7866" s="386"/>
      <c r="U7866" s="386" t="s">
        <v>431</v>
      </c>
    </row>
    <row r="7867" spans="1:21">
      <c r="A7867" s="63" t="s">
        <v>158</v>
      </c>
      <c r="B7867" s="63" t="s">
        <v>16</v>
      </c>
      <c r="D7867" s="390">
        <v>45444</v>
      </c>
      <c r="E7867" s="63">
        <v>6</v>
      </c>
      <c r="F7867" s="63">
        <v>2024</v>
      </c>
      <c r="G7867" s="391">
        <v>0</v>
      </c>
      <c r="H7867" s="391">
        <v>8.3333333333333329E-2</v>
      </c>
      <c r="I7867" s="391">
        <v>0</v>
      </c>
      <c r="J7867" s="391">
        <v>0</v>
      </c>
      <c r="K7867" s="63" t="s">
        <v>158</v>
      </c>
      <c r="L7867" s="63" t="s">
        <v>41</v>
      </c>
      <c r="M7867" s="63" t="s">
        <v>429</v>
      </c>
      <c r="N7867" s="63" t="s">
        <v>62</v>
      </c>
      <c r="O7867" s="63" t="s">
        <v>55</v>
      </c>
      <c r="P7867" s="63" t="s">
        <v>60</v>
      </c>
      <c r="Q7867" s="63" t="s">
        <v>262</v>
      </c>
      <c r="T7867" s="386"/>
      <c r="U7867" s="386" t="s">
        <v>431</v>
      </c>
    </row>
    <row r="7868" spans="1:21">
      <c r="A7868" s="63" t="s">
        <v>158</v>
      </c>
      <c r="B7868" s="63" t="s">
        <v>16</v>
      </c>
      <c r="D7868" s="390">
        <v>45474</v>
      </c>
      <c r="E7868" s="63">
        <v>7</v>
      </c>
      <c r="F7868" s="63">
        <v>2024</v>
      </c>
      <c r="G7868" s="391">
        <v>0</v>
      </c>
      <c r="H7868" s="391">
        <v>8.3333333333333329E-2</v>
      </c>
      <c r="I7868" s="391">
        <v>0</v>
      </c>
      <c r="J7868" s="391">
        <v>0</v>
      </c>
      <c r="K7868" s="63" t="s">
        <v>158</v>
      </c>
      <c r="L7868" s="63" t="s">
        <v>41</v>
      </c>
      <c r="M7868" s="63" t="s">
        <v>429</v>
      </c>
      <c r="N7868" s="63" t="s">
        <v>62</v>
      </c>
      <c r="O7868" s="63" t="s">
        <v>55</v>
      </c>
      <c r="P7868" s="63" t="s">
        <v>60</v>
      </c>
      <c r="Q7868" s="63" t="s">
        <v>262</v>
      </c>
      <c r="T7868" s="386"/>
      <c r="U7868" s="386" t="s">
        <v>431</v>
      </c>
    </row>
    <row r="7869" spans="1:21">
      <c r="A7869" s="63" t="s">
        <v>158</v>
      </c>
      <c r="B7869" s="63" t="s">
        <v>16</v>
      </c>
      <c r="D7869" s="390">
        <v>45505</v>
      </c>
      <c r="E7869" s="63">
        <v>8</v>
      </c>
      <c r="F7869" s="63">
        <v>2024</v>
      </c>
      <c r="G7869" s="391">
        <v>0</v>
      </c>
      <c r="H7869" s="391">
        <v>8.3333333333333329E-2</v>
      </c>
      <c r="I7869" s="391">
        <v>0</v>
      </c>
      <c r="J7869" s="391">
        <v>0</v>
      </c>
      <c r="K7869" s="63" t="s">
        <v>158</v>
      </c>
      <c r="L7869" s="63" t="s">
        <v>41</v>
      </c>
      <c r="M7869" s="63" t="s">
        <v>429</v>
      </c>
      <c r="N7869" s="63" t="s">
        <v>62</v>
      </c>
      <c r="O7869" s="63" t="s">
        <v>55</v>
      </c>
      <c r="P7869" s="63" t="s">
        <v>60</v>
      </c>
      <c r="Q7869" s="63" t="s">
        <v>262</v>
      </c>
      <c r="T7869" s="386"/>
      <c r="U7869" s="386" t="s">
        <v>431</v>
      </c>
    </row>
    <row r="7870" spans="1:21">
      <c r="A7870" s="63" t="s">
        <v>158</v>
      </c>
      <c r="B7870" s="63" t="s">
        <v>16</v>
      </c>
      <c r="D7870" s="390">
        <v>45536</v>
      </c>
      <c r="E7870" s="63">
        <v>9</v>
      </c>
      <c r="F7870" s="63">
        <v>2024</v>
      </c>
      <c r="G7870" s="391">
        <v>0</v>
      </c>
      <c r="H7870" s="391">
        <v>8.3333333333333329E-2</v>
      </c>
      <c r="J7870" s="391">
        <v>0</v>
      </c>
      <c r="K7870" s="63" t="s">
        <v>158</v>
      </c>
      <c r="L7870" s="63" t="s">
        <v>41</v>
      </c>
      <c r="M7870" s="63" t="s">
        <v>429</v>
      </c>
      <c r="N7870" s="63" t="s">
        <v>62</v>
      </c>
      <c r="O7870" s="63" t="s">
        <v>55</v>
      </c>
      <c r="P7870" s="63" t="s">
        <v>60</v>
      </c>
      <c r="Q7870" s="63" t="s">
        <v>262</v>
      </c>
      <c r="T7870" s="386"/>
      <c r="U7870" s="386" t="s">
        <v>431</v>
      </c>
    </row>
    <row r="7871" spans="1:21">
      <c r="A7871" s="63" t="s">
        <v>158</v>
      </c>
      <c r="B7871" s="63" t="s">
        <v>16</v>
      </c>
      <c r="D7871" s="390">
        <v>45566</v>
      </c>
      <c r="E7871" s="63">
        <v>10</v>
      </c>
      <c r="F7871" s="63">
        <v>2024</v>
      </c>
      <c r="G7871" s="391">
        <v>0</v>
      </c>
      <c r="H7871" s="391">
        <v>9.9999999999999992E-2</v>
      </c>
      <c r="J7871" s="391">
        <v>0</v>
      </c>
      <c r="K7871" s="63" t="s">
        <v>158</v>
      </c>
      <c r="L7871" s="63" t="s">
        <v>41</v>
      </c>
      <c r="M7871" s="63" t="s">
        <v>429</v>
      </c>
      <c r="N7871" s="63" t="s">
        <v>62</v>
      </c>
      <c r="O7871" s="63" t="s">
        <v>55</v>
      </c>
      <c r="P7871" s="63" t="s">
        <v>60</v>
      </c>
      <c r="Q7871" s="63" t="s">
        <v>262</v>
      </c>
      <c r="T7871" s="386"/>
      <c r="U7871" s="386" t="s">
        <v>431</v>
      </c>
    </row>
    <row r="7872" spans="1:21">
      <c r="A7872" s="63" t="s">
        <v>158</v>
      </c>
      <c r="B7872" s="63" t="s">
        <v>16</v>
      </c>
      <c r="D7872" s="390">
        <v>45597</v>
      </c>
      <c r="E7872" s="63">
        <v>11</v>
      </c>
      <c r="F7872" s="63">
        <v>2024</v>
      </c>
      <c r="G7872" s="391">
        <v>0</v>
      </c>
      <c r="H7872" s="391">
        <v>9.9999999999999992E-2</v>
      </c>
      <c r="J7872" s="391">
        <v>0</v>
      </c>
      <c r="K7872" s="63" t="s">
        <v>158</v>
      </c>
      <c r="L7872" s="63" t="s">
        <v>41</v>
      </c>
      <c r="M7872" s="63" t="s">
        <v>429</v>
      </c>
      <c r="N7872" s="63" t="s">
        <v>62</v>
      </c>
      <c r="O7872" s="63" t="s">
        <v>55</v>
      </c>
      <c r="P7872" s="63" t="s">
        <v>60</v>
      </c>
      <c r="Q7872" s="63" t="s">
        <v>262</v>
      </c>
      <c r="T7872" s="386"/>
      <c r="U7872" s="386" t="s">
        <v>431</v>
      </c>
    </row>
    <row r="7873" spans="1:21">
      <c r="A7873" s="63" t="s">
        <v>158</v>
      </c>
      <c r="B7873" s="63" t="s">
        <v>16</v>
      </c>
      <c r="D7873" s="390">
        <v>45627</v>
      </c>
      <c r="E7873" s="63">
        <v>12</v>
      </c>
      <c r="F7873" s="63">
        <v>2024</v>
      </c>
      <c r="G7873" s="391">
        <v>0</v>
      </c>
      <c r="H7873" s="391">
        <v>9.9999999999999992E-2</v>
      </c>
      <c r="J7873" s="391">
        <v>0</v>
      </c>
      <c r="K7873" s="63" t="s">
        <v>158</v>
      </c>
      <c r="L7873" s="63" t="s">
        <v>41</v>
      </c>
      <c r="M7873" s="63" t="s">
        <v>429</v>
      </c>
      <c r="N7873" s="63" t="s">
        <v>62</v>
      </c>
      <c r="O7873" s="63" t="s">
        <v>55</v>
      </c>
      <c r="P7873" s="63" t="s">
        <v>60</v>
      </c>
      <c r="Q7873" s="63" t="s">
        <v>262</v>
      </c>
      <c r="T7873" s="386"/>
      <c r="U7873" s="386" t="s">
        <v>431</v>
      </c>
    </row>
    <row r="7874" spans="1:21">
      <c r="A7874" s="63" t="s">
        <v>158</v>
      </c>
      <c r="B7874" s="63" t="s">
        <v>17</v>
      </c>
      <c r="D7874" s="390">
        <v>45292</v>
      </c>
      <c r="E7874" s="63">
        <v>1</v>
      </c>
      <c r="F7874" s="63">
        <v>2024</v>
      </c>
      <c r="G7874" s="391">
        <v>0</v>
      </c>
      <c r="H7874" s="391">
        <v>3.4872367136281217E-2</v>
      </c>
      <c r="I7874" s="391">
        <v>0</v>
      </c>
      <c r="J7874" s="391">
        <v>0</v>
      </c>
      <c r="K7874" s="63" t="s">
        <v>158</v>
      </c>
      <c r="L7874" s="63" t="s">
        <v>41</v>
      </c>
      <c r="M7874" s="63" t="s">
        <v>429</v>
      </c>
      <c r="N7874" s="63" t="s">
        <v>62</v>
      </c>
      <c r="O7874" s="63" t="s">
        <v>55</v>
      </c>
      <c r="P7874" s="63" t="s">
        <v>60</v>
      </c>
      <c r="Q7874" s="63" t="s">
        <v>262</v>
      </c>
      <c r="T7874" s="386"/>
      <c r="U7874" s="386" t="s">
        <v>431</v>
      </c>
    </row>
    <row r="7875" spans="1:21">
      <c r="A7875" s="63" t="s">
        <v>158</v>
      </c>
      <c r="B7875" s="63" t="s">
        <v>17</v>
      </c>
      <c r="D7875" s="390">
        <v>45323</v>
      </c>
      <c r="E7875" s="63">
        <v>2</v>
      </c>
      <c r="F7875" s="63">
        <v>2024</v>
      </c>
      <c r="G7875" s="391">
        <v>0</v>
      </c>
      <c r="H7875" s="391">
        <v>8.2577765378713919E-2</v>
      </c>
      <c r="I7875" s="391">
        <v>0</v>
      </c>
      <c r="J7875" s="391">
        <v>0</v>
      </c>
      <c r="K7875" s="63" t="s">
        <v>158</v>
      </c>
      <c r="L7875" s="63" t="s">
        <v>41</v>
      </c>
      <c r="M7875" s="63" t="s">
        <v>429</v>
      </c>
      <c r="N7875" s="63" t="s">
        <v>62</v>
      </c>
      <c r="O7875" s="63" t="s">
        <v>55</v>
      </c>
      <c r="P7875" s="63" t="s">
        <v>60</v>
      </c>
      <c r="Q7875" s="63" t="s">
        <v>262</v>
      </c>
      <c r="T7875" s="386"/>
      <c r="U7875" s="386" t="s">
        <v>431</v>
      </c>
    </row>
    <row r="7876" spans="1:21">
      <c r="A7876" s="63" t="s">
        <v>158</v>
      </c>
      <c r="B7876" s="63" t="s">
        <v>17</v>
      </c>
      <c r="D7876" s="390">
        <v>45352</v>
      </c>
      <c r="E7876" s="63">
        <v>3</v>
      </c>
      <c r="F7876" s="63">
        <v>2024</v>
      </c>
      <c r="G7876" s="391">
        <v>0</v>
      </c>
      <c r="H7876" s="391">
        <v>8.2577765378713919E-2</v>
      </c>
      <c r="I7876" s="391">
        <v>0</v>
      </c>
      <c r="J7876" s="391">
        <v>0</v>
      </c>
      <c r="K7876" s="63" t="s">
        <v>158</v>
      </c>
      <c r="L7876" s="63" t="s">
        <v>41</v>
      </c>
      <c r="M7876" s="63" t="s">
        <v>429</v>
      </c>
      <c r="N7876" s="63" t="s">
        <v>62</v>
      </c>
      <c r="O7876" s="63" t="s">
        <v>55</v>
      </c>
      <c r="P7876" s="63" t="s">
        <v>60</v>
      </c>
      <c r="Q7876" s="63" t="s">
        <v>262</v>
      </c>
      <c r="T7876" s="386"/>
      <c r="U7876" s="386" t="s">
        <v>431</v>
      </c>
    </row>
    <row r="7877" spans="1:21">
      <c r="A7877" s="63" t="s">
        <v>158</v>
      </c>
      <c r="B7877" s="63" t="s">
        <v>17</v>
      </c>
      <c r="D7877" s="390">
        <v>45383</v>
      </c>
      <c r="E7877" s="63">
        <v>4</v>
      </c>
      <c r="F7877" s="63">
        <v>2024</v>
      </c>
      <c r="G7877" s="391">
        <v>0</v>
      </c>
      <c r="H7877" s="391">
        <v>8.3333333333333329E-2</v>
      </c>
      <c r="I7877" s="391">
        <v>0</v>
      </c>
      <c r="J7877" s="391">
        <v>0</v>
      </c>
      <c r="K7877" s="63" t="s">
        <v>158</v>
      </c>
      <c r="L7877" s="63" t="s">
        <v>41</v>
      </c>
      <c r="M7877" s="63" t="s">
        <v>429</v>
      </c>
      <c r="N7877" s="63" t="s">
        <v>62</v>
      </c>
      <c r="O7877" s="63" t="s">
        <v>55</v>
      </c>
      <c r="P7877" s="63" t="s">
        <v>60</v>
      </c>
      <c r="Q7877" s="63" t="s">
        <v>262</v>
      </c>
      <c r="T7877" s="386"/>
      <c r="U7877" s="386" t="s">
        <v>431</v>
      </c>
    </row>
    <row r="7878" spans="1:21">
      <c r="A7878" s="63" t="s">
        <v>158</v>
      </c>
      <c r="B7878" s="63" t="s">
        <v>17</v>
      </c>
      <c r="D7878" s="390">
        <v>45413</v>
      </c>
      <c r="E7878" s="63">
        <v>5</v>
      </c>
      <c r="F7878" s="63">
        <v>2024</v>
      </c>
      <c r="G7878" s="391">
        <v>0</v>
      </c>
      <c r="H7878" s="391">
        <v>8.3333333333333329E-2</v>
      </c>
      <c r="I7878" s="391">
        <v>0</v>
      </c>
      <c r="J7878" s="391">
        <v>0</v>
      </c>
      <c r="K7878" s="63" t="s">
        <v>158</v>
      </c>
      <c r="L7878" s="63" t="s">
        <v>41</v>
      </c>
      <c r="M7878" s="63" t="s">
        <v>429</v>
      </c>
      <c r="N7878" s="63" t="s">
        <v>62</v>
      </c>
      <c r="O7878" s="63" t="s">
        <v>55</v>
      </c>
      <c r="P7878" s="63" t="s">
        <v>60</v>
      </c>
      <c r="Q7878" s="63" t="s">
        <v>262</v>
      </c>
      <c r="T7878" s="386"/>
      <c r="U7878" s="386" t="s">
        <v>431</v>
      </c>
    </row>
    <row r="7879" spans="1:21">
      <c r="A7879" s="63" t="s">
        <v>158</v>
      </c>
      <c r="B7879" s="63" t="s">
        <v>17</v>
      </c>
      <c r="D7879" s="390">
        <v>45444</v>
      </c>
      <c r="E7879" s="63">
        <v>6</v>
      </c>
      <c r="F7879" s="63">
        <v>2024</v>
      </c>
      <c r="G7879" s="391">
        <v>0</v>
      </c>
      <c r="H7879" s="391">
        <v>8.3333333333333329E-2</v>
      </c>
      <c r="I7879" s="391">
        <v>0</v>
      </c>
      <c r="J7879" s="391">
        <v>0</v>
      </c>
      <c r="K7879" s="63" t="s">
        <v>158</v>
      </c>
      <c r="L7879" s="63" t="s">
        <v>41</v>
      </c>
      <c r="M7879" s="63" t="s">
        <v>429</v>
      </c>
      <c r="N7879" s="63" t="s">
        <v>62</v>
      </c>
      <c r="O7879" s="63" t="s">
        <v>55</v>
      </c>
      <c r="P7879" s="63" t="s">
        <v>60</v>
      </c>
      <c r="Q7879" s="63" t="s">
        <v>262</v>
      </c>
      <c r="T7879" s="386"/>
      <c r="U7879" s="386" t="s">
        <v>431</v>
      </c>
    </row>
    <row r="7880" spans="1:21">
      <c r="A7880" s="63" t="s">
        <v>158</v>
      </c>
      <c r="B7880" s="63" t="s">
        <v>17</v>
      </c>
      <c r="D7880" s="390">
        <v>45474</v>
      </c>
      <c r="E7880" s="63">
        <v>7</v>
      </c>
      <c r="F7880" s="63">
        <v>2024</v>
      </c>
      <c r="G7880" s="391">
        <v>0</v>
      </c>
      <c r="H7880" s="391">
        <v>8.3333333333333329E-2</v>
      </c>
      <c r="I7880" s="391">
        <v>0</v>
      </c>
      <c r="J7880" s="391">
        <v>0</v>
      </c>
      <c r="K7880" s="63" t="s">
        <v>158</v>
      </c>
      <c r="L7880" s="63" t="s">
        <v>41</v>
      </c>
      <c r="M7880" s="63" t="s">
        <v>429</v>
      </c>
      <c r="N7880" s="63" t="s">
        <v>62</v>
      </c>
      <c r="O7880" s="63" t="s">
        <v>55</v>
      </c>
      <c r="P7880" s="63" t="s">
        <v>60</v>
      </c>
      <c r="Q7880" s="63" t="s">
        <v>262</v>
      </c>
      <c r="T7880" s="386"/>
      <c r="U7880" s="386" t="s">
        <v>431</v>
      </c>
    </row>
    <row r="7881" spans="1:21">
      <c r="A7881" s="63" t="s">
        <v>158</v>
      </c>
      <c r="B7881" s="63" t="s">
        <v>17</v>
      </c>
      <c r="D7881" s="390">
        <v>45505</v>
      </c>
      <c r="E7881" s="63">
        <v>8</v>
      </c>
      <c r="F7881" s="63">
        <v>2024</v>
      </c>
      <c r="G7881" s="391">
        <v>0</v>
      </c>
      <c r="H7881" s="391">
        <v>8.3333333333333329E-2</v>
      </c>
      <c r="I7881" s="391">
        <v>0</v>
      </c>
      <c r="J7881" s="391">
        <v>0</v>
      </c>
      <c r="K7881" s="63" t="s">
        <v>158</v>
      </c>
      <c r="L7881" s="63" t="s">
        <v>41</v>
      </c>
      <c r="M7881" s="63" t="s">
        <v>429</v>
      </c>
      <c r="N7881" s="63" t="s">
        <v>62</v>
      </c>
      <c r="O7881" s="63" t="s">
        <v>55</v>
      </c>
      <c r="P7881" s="63" t="s">
        <v>60</v>
      </c>
      <c r="Q7881" s="63" t="s">
        <v>262</v>
      </c>
      <c r="T7881" s="386"/>
      <c r="U7881" s="386" t="s">
        <v>431</v>
      </c>
    </row>
    <row r="7882" spans="1:21">
      <c r="A7882" s="63" t="s">
        <v>158</v>
      </c>
      <c r="B7882" s="63" t="s">
        <v>17</v>
      </c>
      <c r="D7882" s="390">
        <v>45536</v>
      </c>
      <c r="E7882" s="63">
        <v>9</v>
      </c>
      <c r="F7882" s="63">
        <v>2024</v>
      </c>
      <c r="G7882" s="391">
        <v>0</v>
      </c>
      <c r="H7882" s="391">
        <v>8.3333333333333329E-2</v>
      </c>
      <c r="J7882" s="391">
        <v>0</v>
      </c>
      <c r="K7882" s="63" t="s">
        <v>158</v>
      </c>
      <c r="L7882" s="63" t="s">
        <v>41</v>
      </c>
      <c r="M7882" s="63" t="s">
        <v>429</v>
      </c>
      <c r="N7882" s="63" t="s">
        <v>62</v>
      </c>
      <c r="O7882" s="63" t="s">
        <v>55</v>
      </c>
      <c r="P7882" s="63" t="s">
        <v>60</v>
      </c>
      <c r="Q7882" s="63" t="s">
        <v>262</v>
      </c>
      <c r="T7882" s="386"/>
      <c r="U7882" s="386" t="s">
        <v>431</v>
      </c>
    </row>
    <row r="7883" spans="1:21">
      <c r="A7883" s="63" t="s">
        <v>158</v>
      </c>
      <c r="B7883" s="63" t="s">
        <v>17</v>
      </c>
      <c r="D7883" s="390">
        <v>45566</v>
      </c>
      <c r="E7883" s="63">
        <v>10</v>
      </c>
      <c r="F7883" s="63">
        <v>2024</v>
      </c>
      <c r="G7883" s="391">
        <v>0</v>
      </c>
      <c r="H7883" s="391">
        <v>9.9999999999999992E-2</v>
      </c>
      <c r="J7883" s="391">
        <v>0</v>
      </c>
      <c r="K7883" s="63" t="s">
        <v>158</v>
      </c>
      <c r="L7883" s="63" t="s">
        <v>41</v>
      </c>
      <c r="M7883" s="63" t="s">
        <v>429</v>
      </c>
      <c r="N7883" s="63" t="s">
        <v>62</v>
      </c>
      <c r="O7883" s="63" t="s">
        <v>55</v>
      </c>
      <c r="P7883" s="63" t="s">
        <v>60</v>
      </c>
      <c r="Q7883" s="63" t="s">
        <v>262</v>
      </c>
      <c r="T7883" s="386"/>
      <c r="U7883" s="386" t="s">
        <v>431</v>
      </c>
    </row>
    <row r="7884" spans="1:21">
      <c r="A7884" s="63" t="s">
        <v>158</v>
      </c>
      <c r="B7884" s="63" t="s">
        <v>17</v>
      </c>
      <c r="D7884" s="390">
        <v>45597</v>
      </c>
      <c r="E7884" s="63">
        <v>11</v>
      </c>
      <c r="F7884" s="63">
        <v>2024</v>
      </c>
      <c r="G7884" s="391">
        <v>0</v>
      </c>
      <c r="H7884" s="391">
        <v>9.9999999999999992E-2</v>
      </c>
      <c r="J7884" s="391">
        <v>0</v>
      </c>
      <c r="K7884" s="63" t="s">
        <v>158</v>
      </c>
      <c r="L7884" s="63" t="s">
        <v>41</v>
      </c>
      <c r="M7884" s="63" t="s">
        <v>429</v>
      </c>
      <c r="N7884" s="63" t="s">
        <v>62</v>
      </c>
      <c r="O7884" s="63" t="s">
        <v>55</v>
      </c>
      <c r="P7884" s="63" t="s">
        <v>60</v>
      </c>
      <c r="Q7884" s="63" t="s">
        <v>262</v>
      </c>
      <c r="T7884" s="386"/>
      <c r="U7884" s="386" t="s">
        <v>431</v>
      </c>
    </row>
    <row r="7885" spans="1:21">
      <c r="A7885" s="63" t="s">
        <v>158</v>
      </c>
      <c r="B7885" s="63" t="s">
        <v>17</v>
      </c>
      <c r="D7885" s="390">
        <v>45627</v>
      </c>
      <c r="E7885" s="63">
        <v>12</v>
      </c>
      <c r="F7885" s="63">
        <v>2024</v>
      </c>
      <c r="G7885" s="391">
        <v>0</v>
      </c>
      <c r="H7885" s="391">
        <v>9.9999999999999992E-2</v>
      </c>
      <c r="J7885" s="391">
        <v>0</v>
      </c>
      <c r="K7885" s="63" t="s">
        <v>158</v>
      </c>
      <c r="L7885" s="63" t="s">
        <v>41</v>
      </c>
      <c r="M7885" s="63" t="s">
        <v>429</v>
      </c>
      <c r="N7885" s="63" t="s">
        <v>62</v>
      </c>
      <c r="O7885" s="63" t="s">
        <v>55</v>
      </c>
      <c r="P7885" s="63" t="s">
        <v>60</v>
      </c>
      <c r="Q7885" s="63" t="s">
        <v>262</v>
      </c>
      <c r="T7885" s="386"/>
      <c r="U7885" s="386" t="s">
        <v>431</v>
      </c>
    </row>
    <row r="7886" spans="1:21">
      <c r="A7886" s="63" t="s">
        <v>158</v>
      </c>
      <c r="B7886" s="63" t="s">
        <v>132</v>
      </c>
      <c r="D7886" s="390">
        <v>45292</v>
      </c>
      <c r="E7886" s="63">
        <v>1</v>
      </c>
      <c r="F7886" s="63">
        <v>2024</v>
      </c>
      <c r="G7886" s="391">
        <v>0</v>
      </c>
      <c r="H7886" s="391">
        <v>3.4872367136281217E-2</v>
      </c>
      <c r="I7886" s="391">
        <v>0</v>
      </c>
      <c r="J7886" s="391">
        <v>0</v>
      </c>
      <c r="K7886" s="63" t="s">
        <v>158</v>
      </c>
      <c r="L7886" s="63" t="s">
        <v>41</v>
      </c>
      <c r="M7886" s="63" t="s">
        <v>429</v>
      </c>
      <c r="N7886" s="63" t="s">
        <v>62</v>
      </c>
      <c r="O7886" s="63" t="s">
        <v>55</v>
      </c>
      <c r="P7886" s="63" t="s">
        <v>60</v>
      </c>
      <c r="Q7886" s="63" t="s">
        <v>262</v>
      </c>
      <c r="T7886" s="386"/>
      <c r="U7886" s="386" t="s">
        <v>431</v>
      </c>
    </row>
    <row r="7887" spans="1:21">
      <c r="A7887" s="63" t="s">
        <v>158</v>
      </c>
      <c r="B7887" s="63" t="s">
        <v>132</v>
      </c>
      <c r="D7887" s="390">
        <v>45323</v>
      </c>
      <c r="E7887" s="63">
        <v>2</v>
      </c>
      <c r="F7887" s="63">
        <v>2024</v>
      </c>
      <c r="G7887" s="391">
        <v>0</v>
      </c>
      <c r="H7887" s="391">
        <v>8.2577765378713919E-2</v>
      </c>
      <c r="I7887" s="391">
        <v>0</v>
      </c>
      <c r="J7887" s="391">
        <v>0</v>
      </c>
      <c r="K7887" s="63" t="s">
        <v>158</v>
      </c>
      <c r="L7887" s="63" t="s">
        <v>41</v>
      </c>
      <c r="M7887" s="63" t="s">
        <v>429</v>
      </c>
      <c r="N7887" s="63" t="s">
        <v>62</v>
      </c>
      <c r="O7887" s="63" t="s">
        <v>55</v>
      </c>
      <c r="P7887" s="63" t="s">
        <v>60</v>
      </c>
      <c r="Q7887" s="63" t="s">
        <v>262</v>
      </c>
      <c r="T7887" s="386"/>
      <c r="U7887" s="386" t="s">
        <v>431</v>
      </c>
    </row>
    <row r="7888" spans="1:21">
      <c r="A7888" s="63" t="s">
        <v>158</v>
      </c>
      <c r="B7888" s="63" t="s">
        <v>132</v>
      </c>
      <c r="D7888" s="390">
        <v>45352</v>
      </c>
      <c r="E7888" s="63">
        <v>3</v>
      </c>
      <c r="F7888" s="63">
        <v>2024</v>
      </c>
      <c r="G7888" s="391">
        <v>0</v>
      </c>
      <c r="H7888" s="391">
        <v>8.2577765378713919E-2</v>
      </c>
      <c r="I7888" s="391">
        <v>0</v>
      </c>
      <c r="J7888" s="391">
        <v>0</v>
      </c>
      <c r="K7888" s="63" t="s">
        <v>158</v>
      </c>
      <c r="L7888" s="63" t="s">
        <v>41</v>
      </c>
      <c r="M7888" s="63" t="s">
        <v>429</v>
      </c>
      <c r="N7888" s="63" t="s">
        <v>62</v>
      </c>
      <c r="O7888" s="63" t="s">
        <v>55</v>
      </c>
      <c r="P7888" s="63" t="s">
        <v>60</v>
      </c>
      <c r="Q7888" s="63" t="s">
        <v>262</v>
      </c>
      <c r="T7888" s="386"/>
      <c r="U7888" s="386" t="s">
        <v>431</v>
      </c>
    </row>
    <row r="7889" spans="1:21">
      <c r="A7889" s="63" t="s">
        <v>158</v>
      </c>
      <c r="B7889" s="63" t="s">
        <v>132</v>
      </c>
      <c r="D7889" s="390">
        <v>45383</v>
      </c>
      <c r="E7889" s="63">
        <v>4</v>
      </c>
      <c r="F7889" s="63">
        <v>2024</v>
      </c>
      <c r="G7889" s="391">
        <v>0</v>
      </c>
      <c r="H7889" s="391">
        <v>8.3333333333333329E-2</v>
      </c>
      <c r="I7889" s="391">
        <v>0</v>
      </c>
      <c r="J7889" s="391">
        <v>0</v>
      </c>
      <c r="K7889" s="63" t="s">
        <v>158</v>
      </c>
      <c r="L7889" s="63" t="s">
        <v>41</v>
      </c>
      <c r="M7889" s="63" t="s">
        <v>429</v>
      </c>
      <c r="N7889" s="63" t="s">
        <v>62</v>
      </c>
      <c r="O7889" s="63" t="s">
        <v>55</v>
      </c>
      <c r="P7889" s="63" t="s">
        <v>60</v>
      </c>
      <c r="Q7889" s="63" t="s">
        <v>262</v>
      </c>
      <c r="T7889" s="386"/>
      <c r="U7889" s="386" t="s">
        <v>431</v>
      </c>
    </row>
    <row r="7890" spans="1:21">
      <c r="A7890" s="63" t="s">
        <v>158</v>
      </c>
      <c r="B7890" s="63" t="s">
        <v>132</v>
      </c>
      <c r="D7890" s="390">
        <v>45413</v>
      </c>
      <c r="E7890" s="63">
        <v>5</v>
      </c>
      <c r="F7890" s="63">
        <v>2024</v>
      </c>
      <c r="G7890" s="391">
        <v>0</v>
      </c>
      <c r="H7890" s="391">
        <v>8.3333333333333329E-2</v>
      </c>
      <c r="I7890" s="391">
        <v>0</v>
      </c>
      <c r="J7890" s="391">
        <v>0</v>
      </c>
      <c r="K7890" s="63" t="s">
        <v>158</v>
      </c>
      <c r="L7890" s="63" t="s">
        <v>41</v>
      </c>
      <c r="M7890" s="63" t="s">
        <v>429</v>
      </c>
      <c r="N7890" s="63" t="s">
        <v>62</v>
      </c>
      <c r="O7890" s="63" t="s">
        <v>55</v>
      </c>
      <c r="P7890" s="63" t="s">
        <v>60</v>
      </c>
      <c r="Q7890" s="63" t="s">
        <v>262</v>
      </c>
      <c r="T7890" s="386"/>
      <c r="U7890" s="386" t="s">
        <v>431</v>
      </c>
    </row>
    <row r="7891" spans="1:21">
      <c r="A7891" s="63" t="s">
        <v>158</v>
      </c>
      <c r="B7891" s="63" t="s">
        <v>132</v>
      </c>
      <c r="D7891" s="390">
        <v>45444</v>
      </c>
      <c r="E7891" s="63">
        <v>6</v>
      </c>
      <c r="F7891" s="63">
        <v>2024</v>
      </c>
      <c r="G7891" s="391">
        <v>0</v>
      </c>
      <c r="H7891" s="391">
        <v>8.3333333333333329E-2</v>
      </c>
      <c r="I7891" s="391">
        <v>0</v>
      </c>
      <c r="J7891" s="391">
        <v>0</v>
      </c>
      <c r="K7891" s="63" t="s">
        <v>158</v>
      </c>
      <c r="L7891" s="63" t="s">
        <v>41</v>
      </c>
      <c r="M7891" s="63" t="s">
        <v>429</v>
      </c>
      <c r="N7891" s="63" t="s">
        <v>62</v>
      </c>
      <c r="O7891" s="63" t="s">
        <v>55</v>
      </c>
      <c r="P7891" s="63" t="s">
        <v>60</v>
      </c>
      <c r="Q7891" s="63" t="s">
        <v>262</v>
      </c>
      <c r="T7891" s="386"/>
      <c r="U7891" s="386" t="s">
        <v>431</v>
      </c>
    </row>
    <row r="7892" spans="1:21">
      <c r="A7892" s="63" t="s">
        <v>158</v>
      </c>
      <c r="B7892" s="63" t="s">
        <v>132</v>
      </c>
      <c r="D7892" s="390">
        <v>45474</v>
      </c>
      <c r="E7892" s="63">
        <v>7</v>
      </c>
      <c r="F7892" s="63">
        <v>2024</v>
      </c>
      <c r="G7892" s="391">
        <v>0</v>
      </c>
      <c r="H7892" s="391">
        <v>8.3333333333333329E-2</v>
      </c>
      <c r="I7892" s="391">
        <v>0</v>
      </c>
      <c r="J7892" s="391">
        <v>0</v>
      </c>
      <c r="K7892" s="63" t="s">
        <v>158</v>
      </c>
      <c r="L7892" s="63" t="s">
        <v>41</v>
      </c>
      <c r="M7892" s="63" t="s">
        <v>429</v>
      </c>
      <c r="N7892" s="63" t="s">
        <v>62</v>
      </c>
      <c r="O7892" s="63" t="s">
        <v>55</v>
      </c>
      <c r="P7892" s="63" t="s">
        <v>60</v>
      </c>
      <c r="Q7892" s="63" t="s">
        <v>262</v>
      </c>
      <c r="T7892" s="386"/>
      <c r="U7892" s="386" t="s">
        <v>431</v>
      </c>
    </row>
    <row r="7893" spans="1:21">
      <c r="A7893" s="63" t="s">
        <v>158</v>
      </c>
      <c r="B7893" s="63" t="s">
        <v>132</v>
      </c>
      <c r="D7893" s="390">
        <v>45505</v>
      </c>
      <c r="E7893" s="63">
        <v>8</v>
      </c>
      <c r="F7893" s="63">
        <v>2024</v>
      </c>
      <c r="G7893" s="391">
        <v>0</v>
      </c>
      <c r="H7893" s="391">
        <v>8.3333333333333329E-2</v>
      </c>
      <c r="I7893" s="391">
        <v>0</v>
      </c>
      <c r="J7893" s="391">
        <v>0</v>
      </c>
      <c r="K7893" s="63" t="s">
        <v>158</v>
      </c>
      <c r="L7893" s="63" t="s">
        <v>41</v>
      </c>
      <c r="M7893" s="63" t="s">
        <v>429</v>
      </c>
      <c r="N7893" s="63" t="s">
        <v>62</v>
      </c>
      <c r="O7893" s="63" t="s">
        <v>55</v>
      </c>
      <c r="P7893" s="63" t="s">
        <v>60</v>
      </c>
      <c r="Q7893" s="63" t="s">
        <v>262</v>
      </c>
      <c r="T7893" s="386"/>
      <c r="U7893" s="386" t="s">
        <v>431</v>
      </c>
    </row>
    <row r="7894" spans="1:21">
      <c r="A7894" s="63" t="s">
        <v>158</v>
      </c>
      <c r="B7894" s="63" t="s">
        <v>132</v>
      </c>
      <c r="D7894" s="390">
        <v>45536</v>
      </c>
      <c r="E7894" s="63">
        <v>9</v>
      </c>
      <c r="F7894" s="63">
        <v>2024</v>
      </c>
      <c r="G7894" s="391">
        <v>0</v>
      </c>
      <c r="H7894" s="391">
        <v>8.3333333333333329E-2</v>
      </c>
      <c r="J7894" s="391">
        <v>0</v>
      </c>
      <c r="K7894" s="63" t="s">
        <v>158</v>
      </c>
      <c r="L7894" s="63" t="s">
        <v>41</v>
      </c>
      <c r="M7894" s="63" t="s">
        <v>429</v>
      </c>
      <c r="N7894" s="63" t="s">
        <v>62</v>
      </c>
      <c r="O7894" s="63" t="s">
        <v>55</v>
      </c>
      <c r="P7894" s="63" t="s">
        <v>60</v>
      </c>
      <c r="Q7894" s="63" t="s">
        <v>262</v>
      </c>
      <c r="T7894" s="386"/>
      <c r="U7894" s="386" t="s">
        <v>431</v>
      </c>
    </row>
    <row r="7895" spans="1:21">
      <c r="A7895" s="63" t="s">
        <v>158</v>
      </c>
      <c r="B7895" s="63" t="s">
        <v>132</v>
      </c>
      <c r="D7895" s="390">
        <v>45566</v>
      </c>
      <c r="E7895" s="63">
        <v>10</v>
      </c>
      <c r="F7895" s="63">
        <v>2024</v>
      </c>
      <c r="G7895" s="391">
        <v>0</v>
      </c>
      <c r="H7895" s="391">
        <v>9.9999999999999992E-2</v>
      </c>
      <c r="J7895" s="391">
        <v>0</v>
      </c>
      <c r="K7895" s="63" t="s">
        <v>158</v>
      </c>
      <c r="L7895" s="63" t="s">
        <v>41</v>
      </c>
      <c r="M7895" s="63" t="s">
        <v>429</v>
      </c>
      <c r="N7895" s="63" t="s">
        <v>62</v>
      </c>
      <c r="O7895" s="63" t="s">
        <v>55</v>
      </c>
      <c r="P7895" s="63" t="s">
        <v>60</v>
      </c>
      <c r="Q7895" s="63" t="s">
        <v>262</v>
      </c>
      <c r="T7895" s="386"/>
      <c r="U7895" s="386" t="s">
        <v>431</v>
      </c>
    </row>
    <row r="7896" spans="1:21">
      <c r="A7896" s="63" t="s">
        <v>158</v>
      </c>
      <c r="B7896" s="63" t="s">
        <v>132</v>
      </c>
      <c r="D7896" s="390">
        <v>45597</v>
      </c>
      <c r="E7896" s="63">
        <v>11</v>
      </c>
      <c r="F7896" s="63">
        <v>2024</v>
      </c>
      <c r="G7896" s="391">
        <v>0</v>
      </c>
      <c r="H7896" s="391">
        <v>9.9999999999999992E-2</v>
      </c>
      <c r="J7896" s="391">
        <v>0</v>
      </c>
      <c r="K7896" s="63" t="s">
        <v>158</v>
      </c>
      <c r="L7896" s="63" t="s">
        <v>41</v>
      </c>
      <c r="M7896" s="63" t="s">
        <v>429</v>
      </c>
      <c r="N7896" s="63" t="s">
        <v>62</v>
      </c>
      <c r="O7896" s="63" t="s">
        <v>55</v>
      </c>
      <c r="P7896" s="63" t="s">
        <v>60</v>
      </c>
      <c r="Q7896" s="63" t="s">
        <v>262</v>
      </c>
      <c r="T7896" s="386"/>
      <c r="U7896" s="386" t="s">
        <v>431</v>
      </c>
    </row>
    <row r="7897" spans="1:21">
      <c r="A7897" s="63" t="s">
        <v>158</v>
      </c>
      <c r="B7897" s="63" t="s">
        <v>132</v>
      </c>
      <c r="D7897" s="390">
        <v>45627</v>
      </c>
      <c r="E7897" s="63">
        <v>12</v>
      </c>
      <c r="F7897" s="63">
        <v>2024</v>
      </c>
      <c r="G7897" s="391">
        <v>0</v>
      </c>
      <c r="H7897" s="391">
        <v>9.9999999999999992E-2</v>
      </c>
      <c r="J7897" s="391">
        <v>0</v>
      </c>
      <c r="K7897" s="63" t="s">
        <v>158</v>
      </c>
      <c r="L7897" s="63" t="s">
        <v>41</v>
      </c>
      <c r="M7897" s="63" t="s">
        <v>429</v>
      </c>
      <c r="N7897" s="63" t="s">
        <v>62</v>
      </c>
      <c r="O7897" s="63" t="s">
        <v>55</v>
      </c>
      <c r="P7897" s="63" t="s">
        <v>60</v>
      </c>
      <c r="Q7897" s="63" t="s">
        <v>262</v>
      </c>
      <c r="T7897" s="386"/>
      <c r="U7897" s="386" t="s">
        <v>431</v>
      </c>
    </row>
    <row r="7898" spans="1:21">
      <c r="A7898" s="63" t="s">
        <v>158</v>
      </c>
      <c r="B7898" s="63" t="s">
        <v>13</v>
      </c>
      <c r="D7898" s="390">
        <v>45292</v>
      </c>
      <c r="E7898" s="63">
        <v>1</v>
      </c>
      <c r="F7898" s="63">
        <v>2024</v>
      </c>
      <c r="G7898" s="391">
        <v>0</v>
      </c>
      <c r="H7898" s="391">
        <v>3.4872367136281217E-2</v>
      </c>
      <c r="I7898" s="391">
        <v>0</v>
      </c>
      <c r="J7898" s="391">
        <v>0</v>
      </c>
      <c r="K7898" s="63" t="s">
        <v>158</v>
      </c>
      <c r="L7898" s="63" t="s">
        <v>41</v>
      </c>
      <c r="M7898" s="63" t="s">
        <v>429</v>
      </c>
      <c r="N7898" s="63" t="s">
        <v>62</v>
      </c>
      <c r="O7898" s="63" t="s">
        <v>55</v>
      </c>
      <c r="P7898" s="63" t="s">
        <v>60</v>
      </c>
      <c r="Q7898" s="63" t="s">
        <v>262</v>
      </c>
      <c r="T7898" s="386"/>
      <c r="U7898" s="386" t="s">
        <v>431</v>
      </c>
    </row>
    <row r="7899" spans="1:21">
      <c r="A7899" s="63" t="s">
        <v>158</v>
      </c>
      <c r="B7899" s="63" t="s">
        <v>13</v>
      </c>
      <c r="D7899" s="390">
        <v>45323</v>
      </c>
      <c r="E7899" s="63">
        <v>2</v>
      </c>
      <c r="F7899" s="63">
        <v>2024</v>
      </c>
      <c r="G7899" s="391">
        <v>0</v>
      </c>
      <c r="H7899" s="391">
        <v>8.2577765378713919E-2</v>
      </c>
      <c r="I7899" s="391">
        <v>0</v>
      </c>
      <c r="J7899" s="391">
        <v>0</v>
      </c>
      <c r="K7899" s="63" t="s">
        <v>158</v>
      </c>
      <c r="L7899" s="63" t="s">
        <v>41</v>
      </c>
      <c r="M7899" s="63" t="s">
        <v>429</v>
      </c>
      <c r="N7899" s="63" t="s">
        <v>62</v>
      </c>
      <c r="O7899" s="63" t="s">
        <v>55</v>
      </c>
      <c r="P7899" s="63" t="s">
        <v>60</v>
      </c>
      <c r="Q7899" s="63" t="s">
        <v>262</v>
      </c>
      <c r="T7899" s="386"/>
      <c r="U7899" s="386" t="s">
        <v>431</v>
      </c>
    </row>
    <row r="7900" spans="1:21">
      <c r="A7900" s="63" t="s">
        <v>158</v>
      </c>
      <c r="B7900" s="63" t="s">
        <v>13</v>
      </c>
      <c r="D7900" s="390">
        <v>45352</v>
      </c>
      <c r="E7900" s="63">
        <v>3</v>
      </c>
      <c r="F7900" s="63">
        <v>2024</v>
      </c>
      <c r="G7900" s="391">
        <v>0</v>
      </c>
      <c r="H7900" s="391">
        <v>8.2577765378713919E-2</v>
      </c>
      <c r="I7900" s="391">
        <v>0</v>
      </c>
      <c r="J7900" s="391">
        <v>0</v>
      </c>
      <c r="K7900" s="63" t="s">
        <v>158</v>
      </c>
      <c r="L7900" s="63" t="s">
        <v>41</v>
      </c>
      <c r="M7900" s="63" t="s">
        <v>429</v>
      </c>
      <c r="N7900" s="63" t="s">
        <v>62</v>
      </c>
      <c r="O7900" s="63" t="s">
        <v>55</v>
      </c>
      <c r="P7900" s="63" t="s">
        <v>60</v>
      </c>
      <c r="Q7900" s="63" t="s">
        <v>262</v>
      </c>
      <c r="T7900" s="386"/>
      <c r="U7900" s="386" t="s">
        <v>431</v>
      </c>
    </row>
    <row r="7901" spans="1:21">
      <c r="A7901" s="63" t="s">
        <v>158</v>
      </c>
      <c r="B7901" s="63" t="s">
        <v>13</v>
      </c>
      <c r="D7901" s="390">
        <v>45383</v>
      </c>
      <c r="E7901" s="63">
        <v>4</v>
      </c>
      <c r="F7901" s="63">
        <v>2024</v>
      </c>
      <c r="G7901" s="391">
        <v>0</v>
      </c>
      <c r="H7901" s="391">
        <v>8.3333333333333329E-2</v>
      </c>
      <c r="I7901" s="391">
        <v>0</v>
      </c>
      <c r="J7901" s="391">
        <v>0</v>
      </c>
      <c r="K7901" s="63" t="s">
        <v>158</v>
      </c>
      <c r="L7901" s="63" t="s">
        <v>41</v>
      </c>
      <c r="M7901" s="63" t="s">
        <v>429</v>
      </c>
      <c r="N7901" s="63" t="s">
        <v>62</v>
      </c>
      <c r="O7901" s="63" t="s">
        <v>55</v>
      </c>
      <c r="P7901" s="63" t="s">
        <v>60</v>
      </c>
      <c r="Q7901" s="63" t="s">
        <v>262</v>
      </c>
      <c r="T7901" s="386"/>
      <c r="U7901" s="386" t="s">
        <v>431</v>
      </c>
    </row>
    <row r="7902" spans="1:21">
      <c r="A7902" s="63" t="s">
        <v>158</v>
      </c>
      <c r="B7902" s="63" t="s">
        <v>13</v>
      </c>
      <c r="D7902" s="390">
        <v>45413</v>
      </c>
      <c r="E7902" s="63">
        <v>5</v>
      </c>
      <c r="F7902" s="63">
        <v>2024</v>
      </c>
      <c r="G7902" s="391">
        <v>0</v>
      </c>
      <c r="H7902" s="391">
        <v>8.3333333333333329E-2</v>
      </c>
      <c r="I7902" s="391">
        <v>0</v>
      </c>
      <c r="J7902" s="391">
        <v>0</v>
      </c>
      <c r="K7902" s="63" t="s">
        <v>158</v>
      </c>
      <c r="L7902" s="63" t="s">
        <v>41</v>
      </c>
      <c r="M7902" s="63" t="s">
        <v>429</v>
      </c>
      <c r="N7902" s="63" t="s">
        <v>62</v>
      </c>
      <c r="O7902" s="63" t="s">
        <v>55</v>
      </c>
      <c r="P7902" s="63" t="s">
        <v>60</v>
      </c>
      <c r="Q7902" s="63" t="s">
        <v>262</v>
      </c>
      <c r="T7902" s="386"/>
      <c r="U7902" s="386" t="s">
        <v>431</v>
      </c>
    </row>
    <row r="7903" spans="1:21">
      <c r="A7903" s="63" t="s">
        <v>158</v>
      </c>
      <c r="B7903" s="63" t="s">
        <v>13</v>
      </c>
      <c r="D7903" s="390">
        <v>45444</v>
      </c>
      <c r="E7903" s="63">
        <v>6</v>
      </c>
      <c r="F7903" s="63">
        <v>2024</v>
      </c>
      <c r="G7903" s="391">
        <v>0</v>
      </c>
      <c r="H7903" s="391">
        <v>8.3333333333333329E-2</v>
      </c>
      <c r="I7903" s="391">
        <v>0</v>
      </c>
      <c r="J7903" s="391">
        <v>0</v>
      </c>
      <c r="K7903" s="63" t="s">
        <v>158</v>
      </c>
      <c r="L7903" s="63" t="s">
        <v>41</v>
      </c>
      <c r="M7903" s="63" t="s">
        <v>429</v>
      </c>
      <c r="N7903" s="63" t="s">
        <v>62</v>
      </c>
      <c r="O7903" s="63" t="s">
        <v>55</v>
      </c>
      <c r="P7903" s="63" t="s">
        <v>60</v>
      </c>
      <c r="Q7903" s="63" t="s">
        <v>262</v>
      </c>
      <c r="T7903" s="386"/>
      <c r="U7903" s="386" t="s">
        <v>431</v>
      </c>
    </row>
    <row r="7904" spans="1:21">
      <c r="A7904" s="63" t="s">
        <v>158</v>
      </c>
      <c r="B7904" s="63" t="s">
        <v>13</v>
      </c>
      <c r="D7904" s="390">
        <v>45474</v>
      </c>
      <c r="E7904" s="63">
        <v>7</v>
      </c>
      <c r="F7904" s="63">
        <v>2024</v>
      </c>
      <c r="G7904" s="391">
        <v>0</v>
      </c>
      <c r="H7904" s="391">
        <v>8.3333333333333329E-2</v>
      </c>
      <c r="I7904" s="391">
        <v>0</v>
      </c>
      <c r="J7904" s="391">
        <v>0</v>
      </c>
      <c r="K7904" s="63" t="s">
        <v>158</v>
      </c>
      <c r="L7904" s="63" t="s">
        <v>41</v>
      </c>
      <c r="M7904" s="63" t="s">
        <v>429</v>
      </c>
      <c r="N7904" s="63" t="s">
        <v>62</v>
      </c>
      <c r="O7904" s="63" t="s">
        <v>55</v>
      </c>
      <c r="P7904" s="63" t="s">
        <v>60</v>
      </c>
      <c r="Q7904" s="63" t="s">
        <v>262</v>
      </c>
      <c r="T7904" s="386"/>
      <c r="U7904" s="386" t="s">
        <v>431</v>
      </c>
    </row>
    <row r="7905" spans="1:21">
      <c r="A7905" s="63" t="s">
        <v>158</v>
      </c>
      <c r="B7905" s="63" t="s">
        <v>13</v>
      </c>
      <c r="D7905" s="390">
        <v>45505</v>
      </c>
      <c r="E7905" s="63">
        <v>8</v>
      </c>
      <c r="F7905" s="63">
        <v>2024</v>
      </c>
      <c r="G7905" s="391">
        <v>0</v>
      </c>
      <c r="H7905" s="391">
        <v>8.3333333333333329E-2</v>
      </c>
      <c r="I7905" s="391">
        <v>0</v>
      </c>
      <c r="J7905" s="391">
        <v>0</v>
      </c>
      <c r="K7905" s="63" t="s">
        <v>158</v>
      </c>
      <c r="L7905" s="63" t="s">
        <v>41</v>
      </c>
      <c r="M7905" s="63" t="s">
        <v>429</v>
      </c>
      <c r="N7905" s="63" t="s">
        <v>62</v>
      </c>
      <c r="O7905" s="63" t="s">
        <v>55</v>
      </c>
      <c r="P7905" s="63" t="s">
        <v>60</v>
      </c>
      <c r="Q7905" s="63" t="s">
        <v>262</v>
      </c>
      <c r="T7905" s="386"/>
      <c r="U7905" s="386" t="s">
        <v>431</v>
      </c>
    </row>
    <row r="7906" spans="1:21">
      <c r="A7906" s="63" t="s">
        <v>158</v>
      </c>
      <c r="B7906" s="63" t="s">
        <v>13</v>
      </c>
      <c r="D7906" s="390">
        <v>45536</v>
      </c>
      <c r="E7906" s="63">
        <v>9</v>
      </c>
      <c r="F7906" s="63">
        <v>2024</v>
      </c>
      <c r="G7906" s="391">
        <v>0</v>
      </c>
      <c r="H7906" s="391">
        <v>8.3333333333333329E-2</v>
      </c>
      <c r="J7906" s="391">
        <v>0</v>
      </c>
      <c r="K7906" s="63" t="s">
        <v>158</v>
      </c>
      <c r="L7906" s="63" t="s">
        <v>41</v>
      </c>
      <c r="M7906" s="63" t="s">
        <v>429</v>
      </c>
      <c r="N7906" s="63" t="s">
        <v>62</v>
      </c>
      <c r="O7906" s="63" t="s">
        <v>55</v>
      </c>
      <c r="P7906" s="63" t="s">
        <v>60</v>
      </c>
      <c r="Q7906" s="63" t="s">
        <v>262</v>
      </c>
      <c r="T7906" s="386"/>
      <c r="U7906" s="386" t="s">
        <v>431</v>
      </c>
    </row>
    <row r="7907" spans="1:21">
      <c r="A7907" s="63" t="s">
        <v>158</v>
      </c>
      <c r="B7907" s="63" t="s">
        <v>13</v>
      </c>
      <c r="D7907" s="390">
        <v>45566</v>
      </c>
      <c r="E7907" s="63">
        <v>10</v>
      </c>
      <c r="F7907" s="63">
        <v>2024</v>
      </c>
      <c r="G7907" s="391">
        <v>0</v>
      </c>
      <c r="H7907" s="391">
        <v>9.9999999999999992E-2</v>
      </c>
      <c r="J7907" s="391">
        <v>0</v>
      </c>
      <c r="K7907" s="63" t="s">
        <v>158</v>
      </c>
      <c r="L7907" s="63" t="s">
        <v>41</v>
      </c>
      <c r="M7907" s="63" t="s">
        <v>429</v>
      </c>
      <c r="N7907" s="63" t="s">
        <v>62</v>
      </c>
      <c r="O7907" s="63" t="s">
        <v>55</v>
      </c>
      <c r="P7907" s="63" t="s">
        <v>60</v>
      </c>
      <c r="Q7907" s="63" t="s">
        <v>262</v>
      </c>
      <c r="T7907" s="386"/>
      <c r="U7907" s="386" t="s">
        <v>431</v>
      </c>
    </row>
    <row r="7908" spans="1:21">
      <c r="A7908" s="63" t="s">
        <v>158</v>
      </c>
      <c r="B7908" s="63" t="s">
        <v>13</v>
      </c>
      <c r="D7908" s="390">
        <v>45597</v>
      </c>
      <c r="E7908" s="63">
        <v>11</v>
      </c>
      <c r="F7908" s="63">
        <v>2024</v>
      </c>
      <c r="G7908" s="391">
        <v>0</v>
      </c>
      <c r="H7908" s="391">
        <v>9.9999999999999992E-2</v>
      </c>
      <c r="J7908" s="391">
        <v>0</v>
      </c>
      <c r="K7908" s="63" t="s">
        <v>158</v>
      </c>
      <c r="L7908" s="63" t="s">
        <v>41</v>
      </c>
      <c r="M7908" s="63" t="s">
        <v>429</v>
      </c>
      <c r="N7908" s="63" t="s">
        <v>62</v>
      </c>
      <c r="O7908" s="63" t="s">
        <v>55</v>
      </c>
      <c r="P7908" s="63" t="s">
        <v>60</v>
      </c>
      <c r="Q7908" s="63" t="s">
        <v>262</v>
      </c>
      <c r="T7908" s="386"/>
      <c r="U7908" s="386" t="s">
        <v>431</v>
      </c>
    </row>
    <row r="7909" spans="1:21">
      <c r="A7909" s="63" t="s">
        <v>158</v>
      </c>
      <c r="B7909" s="63" t="s">
        <v>13</v>
      </c>
      <c r="D7909" s="390">
        <v>45627</v>
      </c>
      <c r="E7909" s="63">
        <v>12</v>
      </c>
      <c r="F7909" s="63">
        <v>2024</v>
      </c>
      <c r="G7909" s="391">
        <v>0</v>
      </c>
      <c r="H7909" s="391">
        <v>9.9999999999999992E-2</v>
      </c>
      <c r="J7909" s="391">
        <v>0</v>
      </c>
      <c r="K7909" s="63" t="s">
        <v>158</v>
      </c>
      <c r="L7909" s="63" t="s">
        <v>41</v>
      </c>
      <c r="M7909" s="63" t="s">
        <v>429</v>
      </c>
      <c r="N7909" s="63" t="s">
        <v>62</v>
      </c>
      <c r="O7909" s="63" t="s">
        <v>55</v>
      </c>
      <c r="P7909" s="63" t="s">
        <v>60</v>
      </c>
      <c r="Q7909" s="63" t="s">
        <v>262</v>
      </c>
      <c r="T7909" s="386"/>
      <c r="U7909" s="386" t="s">
        <v>431</v>
      </c>
    </row>
    <row r="7910" spans="1:21">
      <c r="A7910" s="63" t="s">
        <v>158</v>
      </c>
      <c r="B7910" s="63" t="s">
        <v>14</v>
      </c>
      <c r="D7910" s="390">
        <v>45292</v>
      </c>
      <c r="E7910" s="63">
        <v>1</v>
      </c>
      <c r="F7910" s="63">
        <v>2024</v>
      </c>
      <c r="G7910" s="391">
        <v>0</v>
      </c>
      <c r="H7910" s="391">
        <v>3.4872367136281217E-2</v>
      </c>
      <c r="I7910" s="391">
        <v>0</v>
      </c>
      <c r="J7910" s="391">
        <v>0</v>
      </c>
      <c r="K7910" s="63" t="s">
        <v>158</v>
      </c>
      <c r="L7910" s="63" t="s">
        <v>41</v>
      </c>
      <c r="M7910" s="63" t="s">
        <v>429</v>
      </c>
      <c r="N7910" s="63" t="s">
        <v>62</v>
      </c>
      <c r="O7910" s="63" t="s">
        <v>55</v>
      </c>
      <c r="P7910" s="63" t="s">
        <v>60</v>
      </c>
      <c r="Q7910" s="63" t="s">
        <v>262</v>
      </c>
      <c r="T7910" s="386"/>
      <c r="U7910" s="386" t="s">
        <v>431</v>
      </c>
    </row>
    <row r="7911" spans="1:21">
      <c r="A7911" s="63" t="s">
        <v>158</v>
      </c>
      <c r="B7911" s="63" t="s">
        <v>14</v>
      </c>
      <c r="D7911" s="390">
        <v>45323</v>
      </c>
      <c r="E7911" s="63">
        <v>2</v>
      </c>
      <c r="F7911" s="63">
        <v>2024</v>
      </c>
      <c r="G7911" s="391">
        <v>0</v>
      </c>
      <c r="H7911" s="391">
        <v>8.2577765378713919E-2</v>
      </c>
      <c r="I7911" s="391">
        <v>0</v>
      </c>
      <c r="J7911" s="391">
        <v>0</v>
      </c>
      <c r="K7911" s="63" t="s">
        <v>158</v>
      </c>
      <c r="L7911" s="63" t="s">
        <v>41</v>
      </c>
      <c r="M7911" s="63" t="s">
        <v>429</v>
      </c>
      <c r="N7911" s="63" t="s">
        <v>62</v>
      </c>
      <c r="O7911" s="63" t="s">
        <v>55</v>
      </c>
      <c r="P7911" s="63" t="s">
        <v>60</v>
      </c>
      <c r="Q7911" s="63" t="s">
        <v>262</v>
      </c>
      <c r="T7911" s="386"/>
      <c r="U7911" s="386" t="s">
        <v>431</v>
      </c>
    </row>
    <row r="7912" spans="1:21">
      <c r="A7912" s="63" t="s">
        <v>158</v>
      </c>
      <c r="B7912" s="63" t="s">
        <v>14</v>
      </c>
      <c r="D7912" s="390">
        <v>45352</v>
      </c>
      <c r="E7912" s="63">
        <v>3</v>
      </c>
      <c r="F7912" s="63">
        <v>2024</v>
      </c>
      <c r="G7912" s="391">
        <v>0</v>
      </c>
      <c r="H7912" s="391">
        <v>8.2577765378713919E-2</v>
      </c>
      <c r="I7912" s="391">
        <v>0</v>
      </c>
      <c r="J7912" s="391">
        <v>0</v>
      </c>
      <c r="K7912" s="63" t="s">
        <v>158</v>
      </c>
      <c r="L7912" s="63" t="s">
        <v>41</v>
      </c>
      <c r="M7912" s="63" t="s">
        <v>429</v>
      </c>
      <c r="N7912" s="63" t="s">
        <v>62</v>
      </c>
      <c r="O7912" s="63" t="s">
        <v>55</v>
      </c>
      <c r="P7912" s="63" t="s">
        <v>60</v>
      </c>
      <c r="Q7912" s="63" t="s">
        <v>262</v>
      </c>
      <c r="T7912" s="386"/>
      <c r="U7912" s="386" t="s">
        <v>431</v>
      </c>
    </row>
    <row r="7913" spans="1:21">
      <c r="A7913" s="63" t="s">
        <v>158</v>
      </c>
      <c r="B7913" s="63" t="s">
        <v>14</v>
      </c>
      <c r="D7913" s="390">
        <v>45383</v>
      </c>
      <c r="E7913" s="63">
        <v>4</v>
      </c>
      <c r="F7913" s="63">
        <v>2024</v>
      </c>
      <c r="G7913" s="391">
        <v>0</v>
      </c>
      <c r="H7913" s="391">
        <v>8.3333333333333329E-2</v>
      </c>
      <c r="I7913" s="391">
        <v>0</v>
      </c>
      <c r="J7913" s="391">
        <v>0</v>
      </c>
      <c r="K7913" s="63" t="s">
        <v>158</v>
      </c>
      <c r="L7913" s="63" t="s">
        <v>41</v>
      </c>
      <c r="M7913" s="63" t="s">
        <v>429</v>
      </c>
      <c r="N7913" s="63" t="s">
        <v>62</v>
      </c>
      <c r="O7913" s="63" t="s">
        <v>55</v>
      </c>
      <c r="P7913" s="63" t="s">
        <v>60</v>
      </c>
      <c r="Q7913" s="63" t="s">
        <v>262</v>
      </c>
      <c r="T7913" s="386"/>
      <c r="U7913" s="386" t="s">
        <v>431</v>
      </c>
    </row>
    <row r="7914" spans="1:21">
      <c r="A7914" s="63" t="s">
        <v>158</v>
      </c>
      <c r="B7914" s="63" t="s">
        <v>14</v>
      </c>
      <c r="D7914" s="390">
        <v>45413</v>
      </c>
      <c r="E7914" s="63">
        <v>5</v>
      </c>
      <c r="F7914" s="63">
        <v>2024</v>
      </c>
      <c r="G7914" s="391">
        <v>0</v>
      </c>
      <c r="H7914" s="391">
        <v>8.3333333333333329E-2</v>
      </c>
      <c r="I7914" s="391">
        <v>0</v>
      </c>
      <c r="J7914" s="391">
        <v>0</v>
      </c>
      <c r="K7914" s="63" t="s">
        <v>158</v>
      </c>
      <c r="L7914" s="63" t="s">
        <v>41</v>
      </c>
      <c r="M7914" s="63" t="s">
        <v>429</v>
      </c>
      <c r="N7914" s="63" t="s">
        <v>62</v>
      </c>
      <c r="O7914" s="63" t="s">
        <v>55</v>
      </c>
      <c r="P7914" s="63" t="s">
        <v>60</v>
      </c>
      <c r="Q7914" s="63" t="s">
        <v>262</v>
      </c>
      <c r="T7914" s="386"/>
      <c r="U7914" s="386" t="s">
        <v>431</v>
      </c>
    </row>
    <row r="7915" spans="1:21">
      <c r="A7915" s="63" t="s">
        <v>158</v>
      </c>
      <c r="B7915" s="63" t="s">
        <v>14</v>
      </c>
      <c r="D7915" s="390">
        <v>45444</v>
      </c>
      <c r="E7915" s="63">
        <v>6</v>
      </c>
      <c r="F7915" s="63">
        <v>2024</v>
      </c>
      <c r="G7915" s="391">
        <v>0</v>
      </c>
      <c r="H7915" s="391">
        <v>8.3333333333333329E-2</v>
      </c>
      <c r="I7915" s="391">
        <v>0</v>
      </c>
      <c r="J7915" s="391">
        <v>0</v>
      </c>
      <c r="K7915" s="63" t="s">
        <v>158</v>
      </c>
      <c r="L7915" s="63" t="s">
        <v>41</v>
      </c>
      <c r="M7915" s="63" t="s">
        <v>429</v>
      </c>
      <c r="N7915" s="63" t="s">
        <v>62</v>
      </c>
      <c r="O7915" s="63" t="s">
        <v>55</v>
      </c>
      <c r="P7915" s="63" t="s">
        <v>60</v>
      </c>
      <c r="Q7915" s="63" t="s">
        <v>262</v>
      </c>
      <c r="T7915" s="386"/>
      <c r="U7915" s="386" t="s">
        <v>431</v>
      </c>
    </row>
    <row r="7916" spans="1:21">
      <c r="A7916" s="63" t="s">
        <v>158</v>
      </c>
      <c r="B7916" s="63" t="s">
        <v>14</v>
      </c>
      <c r="D7916" s="390">
        <v>45474</v>
      </c>
      <c r="E7916" s="63">
        <v>7</v>
      </c>
      <c r="F7916" s="63">
        <v>2024</v>
      </c>
      <c r="G7916" s="391">
        <v>0</v>
      </c>
      <c r="H7916" s="391">
        <v>8.3333333333333329E-2</v>
      </c>
      <c r="I7916" s="391">
        <v>0</v>
      </c>
      <c r="J7916" s="391">
        <v>0</v>
      </c>
      <c r="K7916" s="63" t="s">
        <v>158</v>
      </c>
      <c r="L7916" s="63" t="s">
        <v>41</v>
      </c>
      <c r="M7916" s="63" t="s">
        <v>429</v>
      </c>
      <c r="N7916" s="63" t="s">
        <v>62</v>
      </c>
      <c r="O7916" s="63" t="s">
        <v>55</v>
      </c>
      <c r="P7916" s="63" t="s">
        <v>60</v>
      </c>
      <c r="Q7916" s="63" t="s">
        <v>262</v>
      </c>
      <c r="T7916" s="386"/>
      <c r="U7916" s="386" t="s">
        <v>431</v>
      </c>
    </row>
    <row r="7917" spans="1:21">
      <c r="A7917" s="63" t="s">
        <v>158</v>
      </c>
      <c r="B7917" s="63" t="s">
        <v>14</v>
      </c>
      <c r="D7917" s="390">
        <v>45505</v>
      </c>
      <c r="E7917" s="63">
        <v>8</v>
      </c>
      <c r="F7917" s="63">
        <v>2024</v>
      </c>
      <c r="G7917" s="391">
        <v>0</v>
      </c>
      <c r="H7917" s="391">
        <v>8.3333333333333329E-2</v>
      </c>
      <c r="I7917" s="391">
        <v>0</v>
      </c>
      <c r="J7917" s="391">
        <v>0</v>
      </c>
      <c r="K7917" s="63" t="s">
        <v>158</v>
      </c>
      <c r="L7917" s="63" t="s">
        <v>41</v>
      </c>
      <c r="M7917" s="63" t="s">
        <v>429</v>
      </c>
      <c r="N7917" s="63" t="s">
        <v>62</v>
      </c>
      <c r="O7917" s="63" t="s">
        <v>55</v>
      </c>
      <c r="P7917" s="63" t="s">
        <v>60</v>
      </c>
      <c r="Q7917" s="63" t="s">
        <v>262</v>
      </c>
      <c r="T7917" s="386"/>
      <c r="U7917" s="386" t="s">
        <v>431</v>
      </c>
    </row>
    <row r="7918" spans="1:21">
      <c r="A7918" s="63" t="s">
        <v>158</v>
      </c>
      <c r="B7918" s="63" t="s">
        <v>14</v>
      </c>
      <c r="D7918" s="390">
        <v>45536</v>
      </c>
      <c r="E7918" s="63">
        <v>9</v>
      </c>
      <c r="F7918" s="63">
        <v>2024</v>
      </c>
      <c r="G7918" s="391">
        <v>0</v>
      </c>
      <c r="H7918" s="391">
        <v>8.3333333333333329E-2</v>
      </c>
      <c r="J7918" s="391">
        <v>0</v>
      </c>
      <c r="K7918" s="63" t="s">
        <v>158</v>
      </c>
      <c r="L7918" s="63" t="s">
        <v>41</v>
      </c>
      <c r="M7918" s="63" t="s">
        <v>429</v>
      </c>
      <c r="N7918" s="63" t="s">
        <v>62</v>
      </c>
      <c r="O7918" s="63" t="s">
        <v>55</v>
      </c>
      <c r="P7918" s="63" t="s">
        <v>60</v>
      </c>
      <c r="Q7918" s="63" t="s">
        <v>262</v>
      </c>
      <c r="T7918" s="386"/>
      <c r="U7918" s="386" t="s">
        <v>431</v>
      </c>
    </row>
    <row r="7919" spans="1:21">
      <c r="A7919" s="63" t="s">
        <v>158</v>
      </c>
      <c r="B7919" s="63" t="s">
        <v>14</v>
      </c>
      <c r="D7919" s="390">
        <v>45566</v>
      </c>
      <c r="E7919" s="63">
        <v>10</v>
      </c>
      <c r="F7919" s="63">
        <v>2024</v>
      </c>
      <c r="G7919" s="391">
        <v>0</v>
      </c>
      <c r="H7919" s="391">
        <v>9.9999999999999992E-2</v>
      </c>
      <c r="J7919" s="391">
        <v>0</v>
      </c>
      <c r="K7919" s="63" t="s">
        <v>158</v>
      </c>
      <c r="L7919" s="63" t="s">
        <v>41</v>
      </c>
      <c r="M7919" s="63" t="s">
        <v>429</v>
      </c>
      <c r="N7919" s="63" t="s">
        <v>62</v>
      </c>
      <c r="O7919" s="63" t="s">
        <v>55</v>
      </c>
      <c r="P7919" s="63" t="s">
        <v>60</v>
      </c>
      <c r="Q7919" s="63" t="s">
        <v>262</v>
      </c>
      <c r="T7919" s="386"/>
      <c r="U7919" s="386" t="s">
        <v>431</v>
      </c>
    </row>
    <row r="7920" spans="1:21">
      <c r="A7920" s="63" t="s">
        <v>158</v>
      </c>
      <c r="B7920" s="63" t="s">
        <v>14</v>
      </c>
      <c r="D7920" s="390">
        <v>45597</v>
      </c>
      <c r="E7920" s="63">
        <v>11</v>
      </c>
      <c r="F7920" s="63">
        <v>2024</v>
      </c>
      <c r="G7920" s="391">
        <v>0</v>
      </c>
      <c r="H7920" s="391">
        <v>9.9999999999999992E-2</v>
      </c>
      <c r="J7920" s="391">
        <v>0</v>
      </c>
      <c r="K7920" s="63" t="s">
        <v>158</v>
      </c>
      <c r="L7920" s="63" t="s">
        <v>41</v>
      </c>
      <c r="M7920" s="63" t="s">
        <v>429</v>
      </c>
      <c r="N7920" s="63" t="s">
        <v>62</v>
      </c>
      <c r="O7920" s="63" t="s">
        <v>55</v>
      </c>
      <c r="P7920" s="63" t="s">
        <v>60</v>
      </c>
      <c r="Q7920" s="63" t="s">
        <v>262</v>
      </c>
      <c r="T7920" s="386"/>
      <c r="U7920" s="386" t="s">
        <v>431</v>
      </c>
    </row>
    <row r="7921" spans="1:21">
      <c r="A7921" s="63" t="s">
        <v>158</v>
      </c>
      <c r="B7921" s="63" t="s">
        <v>14</v>
      </c>
      <c r="D7921" s="390">
        <v>45627</v>
      </c>
      <c r="E7921" s="63">
        <v>12</v>
      </c>
      <c r="F7921" s="63">
        <v>2024</v>
      </c>
      <c r="G7921" s="391">
        <v>0</v>
      </c>
      <c r="H7921" s="391">
        <v>9.9999999999999992E-2</v>
      </c>
      <c r="J7921" s="391">
        <v>0</v>
      </c>
      <c r="K7921" s="63" t="s">
        <v>158</v>
      </c>
      <c r="L7921" s="63" t="s">
        <v>41</v>
      </c>
      <c r="M7921" s="63" t="s">
        <v>429</v>
      </c>
      <c r="N7921" s="63" t="s">
        <v>62</v>
      </c>
      <c r="O7921" s="63" t="s">
        <v>55</v>
      </c>
      <c r="P7921" s="63" t="s">
        <v>60</v>
      </c>
      <c r="Q7921" s="63" t="s">
        <v>262</v>
      </c>
      <c r="T7921" s="386"/>
      <c r="U7921" s="386" t="s">
        <v>431</v>
      </c>
    </row>
    <row r="7922" spans="1:21">
      <c r="A7922" s="63" t="s">
        <v>416</v>
      </c>
      <c r="B7922" s="63" t="s">
        <v>416</v>
      </c>
      <c r="D7922" s="390">
        <v>45292</v>
      </c>
      <c r="E7922" s="63">
        <v>1</v>
      </c>
      <c r="F7922" s="63">
        <v>2024</v>
      </c>
      <c r="G7922" s="391">
        <v>0</v>
      </c>
      <c r="H7922" s="391">
        <v>3.4872367136281217E-2</v>
      </c>
      <c r="I7922" s="391">
        <v>0</v>
      </c>
      <c r="J7922" s="391">
        <v>0</v>
      </c>
      <c r="K7922" s="63" t="s">
        <v>416</v>
      </c>
      <c r="L7922" s="63" t="s">
        <v>41</v>
      </c>
      <c r="M7922" s="63" t="s">
        <v>42</v>
      </c>
      <c r="N7922" s="63" t="s">
        <v>240</v>
      </c>
      <c r="O7922" s="63" t="s">
        <v>418</v>
      </c>
      <c r="P7922" s="63" t="s">
        <v>90</v>
      </c>
      <c r="Q7922" s="63" t="s">
        <v>420</v>
      </c>
    </row>
    <row r="7923" spans="1:21">
      <c r="A7923" s="63" t="s">
        <v>416</v>
      </c>
      <c r="B7923" s="63" t="s">
        <v>416</v>
      </c>
      <c r="D7923" s="390">
        <v>45323</v>
      </c>
      <c r="E7923" s="63">
        <v>2</v>
      </c>
      <c r="F7923" s="63">
        <v>2024</v>
      </c>
      <c r="G7923" s="391">
        <v>0</v>
      </c>
      <c r="H7923" s="391">
        <v>8.2577765378713919E-2</v>
      </c>
      <c r="I7923" s="391">
        <v>0</v>
      </c>
      <c r="J7923" s="391">
        <v>0</v>
      </c>
      <c r="K7923" s="63" t="s">
        <v>416</v>
      </c>
      <c r="L7923" s="63" t="s">
        <v>41</v>
      </c>
      <c r="M7923" s="63" t="s">
        <v>42</v>
      </c>
      <c r="N7923" s="63" t="s">
        <v>240</v>
      </c>
      <c r="O7923" s="63" t="s">
        <v>418</v>
      </c>
      <c r="P7923" s="63" t="s">
        <v>90</v>
      </c>
      <c r="Q7923" s="63" t="s">
        <v>420</v>
      </c>
    </row>
    <row r="7924" spans="1:21">
      <c r="A7924" s="63" t="s">
        <v>416</v>
      </c>
      <c r="B7924" s="63" t="s">
        <v>416</v>
      </c>
      <c r="D7924" s="390">
        <v>45352</v>
      </c>
      <c r="E7924" s="63">
        <v>3</v>
      </c>
      <c r="F7924" s="63">
        <v>2024</v>
      </c>
      <c r="G7924" s="391">
        <v>0</v>
      </c>
      <c r="H7924" s="391">
        <v>8.2577765378713919E-2</v>
      </c>
      <c r="I7924" s="391">
        <v>0</v>
      </c>
      <c r="J7924" s="391">
        <v>0</v>
      </c>
      <c r="K7924" s="63" t="s">
        <v>416</v>
      </c>
      <c r="L7924" s="63" t="s">
        <v>41</v>
      </c>
      <c r="M7924" s="63" t="s">
        <v>42</v>
      </c>
      <c r="N7924" s="63" t="s">
        <v>240</v>
      </c>
      <c r="O7924" s="63" t="s">
        <v>418</v>
      </c>
      <c r="P7924" s="63" t="s">
        <v>90</v>
      </c>
      <c r="Q7924" s="63" t="s">
        <v>420</v>
      </c>
    </row>
    <row r="7925" spans="1:21">
      <c r="A7925" s="63" t="s">
        <v>416</v>
      </c>
      <c r="B7925" s="63" t="s">
        <v>416</v>
      </c>
      <c r="D7925" s="390">
        <v>45383</v>
      </c>
      <c r="E7925" s="63">
        <v>4</v>
      </c>
      <c r="F7925" s="63">
        <v>2024</v>
      </c>
      <c r="G7925" s="391">
        <v>0</v>
      </c>
      <c r="H7925" s="391">
        <v>8.3333333333333329E-2</v>
      </c>
      <c r="I7925" s="391">
        <v>0</v>
      </c>
      <c r="J7925" s="391">
        <v>0</v>
      </c>
      <c r="K7925" s="63" t="s">
        <v>416</v>
      </c>
      <c r="L7925" s="63" t="s">
        <v>41</v>
      </c>
      <c r="M7925" s="63" t="s">
        <v>42</v>
      </c>
      <c r="N7925" s="63" t="s">
        <v>240</v>
      </c>
      <c r="O7925" s="63" t="s">
        <v>418</v>
      </c>
      <c r="P7925" s="63" t="s">
        <v>90</v>
      </c>
      <c r="Q7925" s="63" t="s">
        <v>420</v>
      </c>
    </row>
    <row r="7926" spans="1:21">
      <c r="A7926" s="63" t="s">
        <v>416</v>
      </c>
      <c r="B7926" s="63" t="s">
        <v>416</v>
      </c>
      <c r="D7926" s="390">
        <v>45413</v>
      </c>
      <c r="E7926" s="63">
        <v>5</v>
      </c>
      <c r="F7926" s="63">
        <v>2024</v>
      </c>
      <c r="G7926" s="391">
        <v>0</v>
      </c>
      <c r="H7926" s="391">
        <v>8.3333333333333329E-2</v>
      </c>
      <c r="I7926" s="391">
        <v>0</v>
      </c>
      <c r="J7926" s="391">
        <v>0</v>
      </c>
      <c r="K7926" s="63" t="s">
        <v>416</v>
      </c>
      <c r="L7926" s="63" t="s">
        <v>41</v>
      </c>
      <c r="M7926" s="63" t="s">
        <v>42</v>
      </c>
      <c r="N7926" s="63" t="s">
        <v>240</v>
      </c>
      <c r="O7926" s="63" t="s">
        <v>418</v>
      </c>
      <c r="P7926" s="63" t="s">
        <v>90</v>
      </c>
      <c r="Q7926" s="63" t="s">
        <v>420</v>
      </c>
    </row>
    <row r="7927" spans="1:21">
      <c r="A7927" s="63" t="s">
        <v>416</v>
      </c>
      <c r="B7927" s="63" t="s">
        <v>416</v>
      </c>
      <c r="D7927" s="390">
        <v>45444</v>
      </c>
      <c r="E7927" s="63">
        <v>6</v>
      </c>
      <c r="F7927" s="63">
        <v>2024</v>
      </c>
      <c r="G7927" s="391">
        <v>0</v>
      </c>
      <c r="H7927" s="391">
        <v>8.3333333333333329E-2</v>
      </c>
      <c r="I7927" s="391">
        <v>0</v>
      </c>
      <c r="J7927" s="391">
        <v>0</v>
      </c>
      <c r="K7927" s="63" t="s">
        <v>416</v>
      </c>
      <c r="L7927" s="63" t="s">
        <v>41</v>
      </c>
      <c r="M7927" s="63" t="s">
        <v>42</v>
      </c>
      <c r="N7927" s="63" t="s">
        <v>240</v>
      </c>
      <c r="O7927" s="63" t="s">
        <v>418</v>
      </c>
      <c r="P7927" s="63" t="s">
        <v>90</v>
      </c>
      <c r="Q7927" s="63" t="s">
        <v>420</v>
      </c>
    </row>
    <row r="7928" spans="1:21">
      <c r="A7928" s="63" t="s">
        <v>416</v>
      </c>
      <c r="B7928" s="63" t="s">
        <v>416</v>
      </c>
      <c r="D7928" s="390">
        <v>45474</v>
      </c>
      <c r="E7928" s="63">
        <v>7</v>
      </c>
      <c r="F7928" s="63">
        <v>2024</v>
      </c>
      <c r="G7928" s="391">
        <v>0</v>
      </c>
      <c r="H7928" s="391">
        <v>8.3333333333333329E-2</v>
      </c>
      <c r="I7928" s="391">
        <v>0</v>
      </c>
      <c r="J7928" s="391">
        <v>0</v>
      </c>
      <c r="K7928" s="63" t="s">
        <v>416</v>
      </c>
      <c r="L7928" s="63" t="s">
        <v>41</v>
      </c>
      <c r="M7928" s="63" t="s">
        <v>42</v>
      </c>
      <c r="N7928" s="63" t="s">
        <v>240</v>
      </c>
      <c r="O7928" s="63" t="s">
        <v>418</v>
      </c>
      <c r="P7928" s="63" t="s">
        <v>90</v>
      </c>
      <c r="Q7928" s="63" t="s">
        <v>420</v>
      </c>
    </row>
    <row r="7929" spans="1:21">
      <c r="A7929" s="63" t="s">
        <v>416</v>
      </c>
      <c r="B7929" s="63" t="s">
        <v>416</v>
      </c>
      <c r="D7929" s="390">
        <v>45505</v>
      </c>
      <c r="E7929" s="63">
        <v>8</v>
      </c>
      <c r="F7929" s="63">
        <v>2024</v>
      </c>
      <c r="G7929" s="391">
        <v>0</v>
      </c>
      <c r="H7929" s="391">
        <v>8.3333333333333329E-2</v>
      </c>
      <c r="I7929" s="391">
        <v>0</v>
      </c>
      <c r="J7929" s="391">
        <v>0</v>
      </c>
      <c r="K7929" s="63" t="s">
        <v>416</v>
      </c>
      <c r="L7929" s="63" t="s">
        <v>41</v>
      </c>
      <c r="M7929" s="63" t="s">
        <v>42</v>
      </c>
      <c r="N7929" s="63" t="s">
        <v>240</v>
      </c>
      <c r="O7929" s="63" t="s">
        <v>418</v>
      </c>
      <c r="P7929" s="63" t="s">
        <v>90</v>
      </c>
      <c r="Q7929" s="63" t="s">
        <v>420</v>
      </c>
    </row>
    <row r="7930" spans="1:21">
      <c r="A7930" s="63" t="s">
        <v>416</v>
      </c>
      <c r="B7930" s="63" t="s">
        <v>416</v>
      </c>
      <c r="D7930" s="390">
        <v>45536</v>
      </c>
      <c r="E7930" s="63">
        <v>9</v>
      </c>
      <c r="F7930" s="63">
        <v>2024</v>
      </c>
      <c r="G7930" s="391">
        <v>0</v>
      </c>
      <c r="H7930" s="391">
        <v>8.3333333333333329E-2</v>
      </c>
      <c r="J7930" s="391">
        <v>0</v>
      </c>
      <c r="K7930" s="63" t="s">
        <v>416</v>
      </c>
      <c r="L7930" s="63" t="s">
        <v>41</v>
      </c>
      <c r="M7930" s="63" t="s">
        <v>42</v>
      </c>
      <c r="N7930" s="63" t="s">
        <v>240</v>
      </c>
      <c r="O7930" s="63" t="s">
        <v>418</v>
      </c>
      <c r="P7930" s="63" t="s">
        <v>90</v>
      </c>
      <c r="Q7930" s="63" t="s">
        <v>420</v>
      </c>
    </row>
    <row r="7931" spans="1:21">
      <c r="A7931" s="63" t="s">
        <v>416</v>
      </c>
      <c r="B7931" s="63" t="s">
        <v>416</v>
      </c>
      <c r="D7931" s="390">
        <v>45566</v>
      </c>
      <c r="E7931" s="63">
        <v>10</v>
      </c>
      <c r="F7931" s="63">
        <v>2024</v>
      </c>
      <c r="G7931" s="391">
        <v>0</v>
      </c>
      <c r="H7931" s="391">
        <v>9.9999999999999992E-2</v>
      </c>
      <c r="J7931" s="391">
        <v>0</v>
      </c>
      <c r="K7931" s="63" t="s">
        <v>416</v>
      </c>
      <c r="L7931" s="63" t="s">
        <v>41</v>
      </c>
      <c r="M7931" s="63" t="s">
        <v>42</v>
      </c>
      <c r="N7931" s="63" t="s">
        <v>240</v>
      </c>
      <c r="O7931" s="63" t="s">
        <v>418</v>
      </c>
      <c r="P7931" s="63" t="s">
        <v>90</v>
      </c>
      <c r="Q7931" s="63" t="s">
        <v>420</v>
      </c>
    </row>
    <row r="7932" spans="1:21">
      <c r="A7932" s="63" t="s">
        <v>416</v>
      </c>
      <c r="B7932" s="63" t="s">
        <v>416</v>
      </c>
      <c r="D7932" s="390">
        <v>45597</v>
      </c>
      <c r="E7932" s="63">
        <v>11</v>
      </c>
      <c r="F7932" s="63">
        <v>2024</v>
      </c>
      <c r="G7932" s="391">
        <v>0</v>
      </c>
      <c r="H7932" s="391">
        <v>9.9999999999999992E-2</v>
      </c>
      <c r="J7932" s="391">
        <v>0</v>
      </c>
      <c r="K7932" s="63" t="s">
        <v>416</v>
      </c>
      <c r="L7932" s="63" t="s">
        <v>41</v>
      </c>
      <c r="M7932" s="63" t="s">
        <v>42</v>
      </c>
      <c r="N7932" s="63" t="s">
        <v>240</v>
      </c>
      <c r="O7932" s="63" t="s">
        <v>418</v>
      </c>
      <c r="P7932" s="63" t="s">
        <v>90</v>
      </c>
      <c r="Q7932" s="63" t="s">
        <v>420</v>
      </c>
    </row>
    <row r="7933" spans="1:21">
      <c r="A7933" s="63" t="s">
        <v>416</v>
      </c>
      <c r="B7933" s="63" t="s">
        <v>416</v>
      </c>
      <c r="D7933" s="390">
        <v>45627</v>
      </c>
      <c r="E7933" s="63">
        <v>12</v>
      </c>
      <c r="F7933" s="63">
        <v>2024</v>
      </c>
      <c r="G7933" s="391">
        <v>0</v>
      </c>
      <c r="H7933" s="391">
        <v>9.9999999999999992E-2</v>
      </c>
      <c r="J7933" s="391">
        <v>0</v>
      </c>
      <c r="K7933" s="63" t="s">
        <v>416</v>
      </c>
      <c r="L7933" s="63" t="s">
        <v>41</v>
      </c>
      <c r="M7933" s="63" t="s">
        <v>42</v>
      </c>
      <c r="N7933" s="63" t="s">
        <v>240</v>
      </c>
      <c r="O7933" s="63" t="s">
        <v>418</v>
      </c>
      <c r="P7933" s="63" t="s">
        <v>90</v>
      </c>
      <c r="Q7933" s="63" t="s">
        <v>420</v>
      </c>
    </row>
    <row r="7934" spans="1:21">
      <c r="A7934" s="63" t="s">
        <v>417</v>
      </c>
      <c r="B7934" s="63" t="s">
        <v>417</v>
      </c>
      <c r="D7934" s="390">
        <v>45292</v>
      </c>
      <c r="E7934" s="63">
        <v>1</v>
      </c>
      <c r="F7934" s="63">
        <v>2024</v>
      </c>
      <c r="G7934" s="391">
        <v>0</v>
      </c>
      <c r="H7934" s="391">
        <v>3.4872367136281217E-2</v>
      </c>
      <c r="I7934" s="391">
        <v>0</v>
      </c>
      <c r="J7934" s="391">
        <v>0</v>
      </c>
      <c r="K7934" s="63" t="s">
        <v>417</v>
      </c>
      <c r="L7934" s="63" t="s">
        <v>41</v>
      </c>
      <c r="M7934" s="63" t="s">
        <v>42</v>
      </c>
      <c r="N7934" s="63" t="s">
        <v>240</v>
      </c>
      <c r="O7934" s="63" t="s">
        <v>419</v>
      </c>
      <c r="P7934" s="63" t="s">
        <v>90</v>
      </c>
      <c r="Q7934" s="63" t="s">
        <v>421</v>
      </c>
    </row>
    <row r="7935" spans="1:21">
      <c r="A7935" s="63" t="s">
        <v>417</v>
      </c>
      <c r="B7935" s="63" t="s">
        <v>417</v>
      </c>
      <c r="D7935" s="390">
        <v>45323</v>
      </c>
      <c r="E7935" s="63">
        <v>2</v>
      </c>
      <c r="F7935" s="63">
        <v>2024</v>
      </c>
      <c r="G7935" s="391">
        <v>0</v>
      </c>
      <c r="H7935" s="391">
        <v>8.2577765378713919E-2</v>
      </c>
      <c r="I7935" s="391">
        <v>0</v>
      </c>
      <c r="J7935" s="391">
        <v>0</v>
      </c>
      <c r="K7935" s="63" t="s">
        <v>417</v>
      </c>
      <c r="L7935" s="63" t="s">
        <v>41</v>
      </c>
      <c r="M7935" s="63" t="s">
        <v>42</v>
      </c>
      <c r="N7935" s="63" t="s">
        <v>240</v>
      </c>
      <c r="O7935" s="63" t="s">
        <v>419</v>
      </c>
      <c r="P7935" s="63" t="s">
        <v>90</v>
      </c>
      <c r="Q7935" s="63" t="s">
        <v>421</v>
      </c>
    </row>
    <row r="7936" spans="1:21">
      <c r="A7936" s="63" t="s">
        <v>417</v>
      </c>
      <c r="B7936" s="63" t="s">
        <v>417</v>
      </c>
      <c r="D7936" s="390">
        <v>45352</v>
      </c>
      <c r="E7936" s="63">
        <v>3</v>
      </c>
      <c r="F7936" s="63">
        <v>2024</v>
      </c>
      <c r="G7936" s="391">
        <v>0</v>
      </c>
      <c r="H7936" s="391">
        <v>8.2577765378713919E-2</v>
      </c>
      <c r="I7936" s="391">
        <v>0</v>
      </c>
      <c r="J7936" s="391">
        <v>0</v>
      </c>
      <c r="K7936" s="63" t="s">
        <v>417</v>
      </c>
      <c r="L7936" s="63" t="s">
        <v>41</v>
      </c>
      <c r="M7936" s="63" t="s">
        <v>42</v>
      </c>
      <c r="N7936" s="63" t="s">
        <v>240</v>
      </c>
      <c r="O7936" s="63" t="s">
        <v>419</v>
      </c>
      <c r="P7936" s="63" t="s">
        <v>90</v>
      </c>
      <c r="Q7936" s="63" t="s">
        <v>421</v>
      </c>
    </row>
    <row r="7937" spans="1:17">
      <c r="A7937" s="63" t="s">
        <v>417</v>
      </c>
      <c r="B7937" s="63" t="s">
        <v>417</v>
      </c>
      <c r="D7937" s="390">
        <v>45383</v>
      </c>
      <c r="E7937" s="63">
        <v>4</v>
      </c>
      <c r="F7937" s="63">
        <v>2024</v>
      </c>
      <c r="G7937" s="391">
        <v>0</v>
      </c>
      <c r="H7937" s="391">
        <v>8.3333333333333329E-2</v>
      </c>
      <c r="I7937" s="391">
        <v>0</v>
      </c>
      <c r="J7937" s="391">
        <v>0</v>
      </c>
      <c r="K7937" s="63" t="s">
        <v>417</v>
      </c>
      <c r="L7937" s="63" t="s">
        <v>41</v>
      </c>
      <c r="M7937" s="63" t="s">
        <v>42</v>
      </c>
      <c r="N7937" s="63" t="s">
        <v>240</v>
      </c>
      <c r="O7937" s="63" t="s">
        <v>419</v>
      </c>
      <c r="P7937" s="63" t="s">
        <v>90</v>
      </c>
      <c r="Q7937" s="63" t="s">
        <v>421</v>
      </c>
    </row>
    <row r="7938" spans="1:17">
      <c r="A7938" s="63" t="s">
        <v>417</v>
      </c>
      <c r="B7938" s="63" t="s">
        <v>417</v>
      </c>
      <c r="D7938" s="390">
        <v>45413</v>
      </c>
      <c r="E7938" s="63">
        <v>5</v>
      </c>
      <c r="F7938" s="63">
        <v>2024</v>
      </c>
      <c r="G7938" s="391">
        <v>0</v>
      </c>
      <c r="H7938" s="391">
        <v>8.3333333333333329E-2</v>
      </c>
      <c r="I7938" s="391">
        <v>0</v>
      </c>
      <c r="J7938" s="391">
        <v>0</v>
      </c>
      <c r="K7938" s="63" t="s">
        <v>417</v>
      </c>
      <c r="L7938" s="63" t="s">
        <v>41</v>
      </c>
      <c r="M7938" s="63" t="s">
        <v>42</v>
      </c>
      <c r="N7938" s="63" t="s">
        <v>240</v>
      </c>
      <c r="O7938" s="63" t="s">
        <v>419</v>
      </c>
      <c r="P7938" s="63" t="s">
        <v>90</v>
      </c>
      <c r="Q7938" s="63" t="s">
        <v>421</v>
      </c>
    </row>
    <row r="7939" spans="1:17">
      <c r="A7939" s="63" t="s">
        <v>417</v>
      </c>
      <c r="B7939" s="63" t="s">
        <v>417</v>
      </c>
      <c r="D7939" s="390">
        <v>45444</v>
      </c>
      <c r="E7939" s="63">
        <v>6</v>
      </c>
      <c r="F7939" s="63">
        <v>2024</v>
      </c>
      <c r="G7939" s="391">
        <v>0</v>
      </c>
      <c r="H7939" s="391">
        <v>8.3333333333333329E-2</v>
      </c>
      <c r="I7939" s="391">
        <v>0</v>
      </c>
      <c r="J7939" s="391">
        <v>0</v>
      </c>
      <c r="K7939" s="63" t="s">
        <v>417</v>
      </c>
      <c r="L7939" s="63" t="s">
        <v>41</v>
      </c>
      <c r="M7939" s="63" t="s">
        <v>42</v>
      </c>
      <c r="N7939" s="63" t="s">
        <v>240</v>
      </c>
      <c r="O7939" s="63" t="s">
        <v>419</v>
      </c>
      <c r="P7939" s="63" t="s">
        <v>90</v>
      </c>
      <c r="Q7939" s="63" t="s">
        <v>421</v>
      </c>
    </row>
    <row r="7940" spans="1:17">
      <c r="A7940" s="63" t="s">
        <v>417</v>
      </c>
      <c r="B7940" s="63" t="s">
        <v>417</v>
      </c>
      <c r="D7940" s="390">
        <v>45474</v>
      </c>
      <c r="E7940" s="63">
        <v>7</v>
      </c>
      <c r="F7940" s="63">
        <v>2024</v>
      </c>
      <c r="G7940" s="391">
        <v>0</v>
      </c>
      <c r="H7940" s="391">
        <v>8.3333333333333329E-2</v>
      </c>
      <c r="I7940" s="391">
        <v>0</v>
      </c>
      <c r="J7940" s="391">
        <v>0</v>
      </c>
      <c r="K7940" s="63" t="s">
        <v>417</v>
      </c>
      <c r="L7940" s="63" t="s">
        <v>41</v>
      </c>
      <c r="M7940" s="63" t="s">
        <v>42</v>
      </c>
      <c r="N7940" s="63" t="s">
        <v>240</v>
      </c>
      <c r="O7940" s="63" t="s">
        <v>419</v>
      </c>
      <c r="P7940" s="63" t="s">
        <v>90</v>
      </c>
      <c r="Q7940" s="63" t="s">
        <v>421</v>
      </c>
    </row>
    <row r="7941" spans="1:17">
      <c r="A7941" s="63" t="s">
        <v>417</v>
      </c>
      <c r="B7941" s="63" t="s">
        <v>417</v>
      </c>
      <c r="D7941" s="390">
        <v>45505</v>
      </c>
      <c r="E7941" s="63">
        <v>8</v>
      </c>
      <c r="F7941" s="63">
        <v>2024</v>
      </c>
      <c r="G7941" s="391">
        <v>0</v>
      </c>
      <c r="H7941" s="391">
        <v>8.3333333333333329E-2</v>
      </c>
      <c r="I7941" s="391">
        <v>0</v>
      </c>
      <c r="J7941" s="391">
        <v>0</v>
      </c>
      <c r="K7941" s="63" t="s">
        <v>417</v>
      </c>
      <c r="L7941" s="63" t="s">
        <v>41</v>
      </c>
      <c r="M7941" s="63" t="s">
        <v>42</v>
      </c>
      <c r="N7941" s="63" t="s">
        <v>240</v>
      </c>
      <c r="O7941" s="63" t="s">
        <v>419</v>
      </c>
      <c r="P7941" s="63" t="s">
        <v>90</v>
      </c>
      <c r="Q7941" s="63" t="s">
        <v>421</v>
      </c>
    </row>
    <row r="7942" spans="1:17">
      <c r="A7942" s="63" t="s">
        <v>417</v>
      </c>
      <c r="B7942" s="63" t="s">
        <v>417</v>
      </c>
      <c r="D7942" s="390">
        <v>45536</v>
      </c>
      <c r="E7942" s="63">
        <v>9</v>
      </c>
      <c r="F7942" s="63">
        <v>2024</v>
      </c>
      <c r="G7942" s="391">
        <v>0</v>
      </c>
      <c r="H7942" s="391">
        <v>8.3333333333333329E-2</v>
      </c>
      <c r="J7942" s="391">
        <v>0</v>
      </c>
      <c r="K7942" s="63" t="s">
        <v>417</v>
      </c>
      <c r="L7942" s="63" t="s">
        <v>41</v>
      </c>
      <c r="M7942" s="63" t="s">
        <v>42</v>
      </c>
      <c r="N7942" s="63" t="s">
        <v>240</v>
      </c>
      <c r="O7942" s="63" t="s">
        <v>419</v>
      </c>
      <c r="P7942" s="63" t="s">
        <v>90</v>
      </c>
      <c r="Q7942" s="63" t="s">
        <v>421</v>
      </c>
    </row>
    <row r="7943" spans="1:17">
      <c r="A7943" s="63" t="s">
        <v>417</v>
      </c>
      <c r="B7943" s="63" t="s">
        <v>417</v>
      </c>
      <c r="D7943" s="390">
        <v>45566</v>
      </c>
      <c r="E7943" s="63">
        <v>10</v>
      </c>
      <c r="F7943" s="63">
        <v>2024</v>
      </c>
      <c r="G7943" s="391">
        <v>0</v>
      </c>
      <c r="H7943" s="391">
        <v>9.9999999999999992E-2</v>
      </c>
      <c r="J7943" s="391">
        <v>0</v>
      </c>
      <c r="K7943" s="63" t="s">
        <v>417</v>
      </c>
      <c r="L7943" s="63" t="s">
        <v>41</v>
      </c>
      <c r="M7943" s="63" t="s">
        <v>42</v>
      </c>
      <c r="N7943" s="63" t="s">
        <v>240</v>
      </c>
      <c r="O7943" s="63" t="s">
        <v>419</v>
      </c>
      <c r="P7943" s="63" t="s">
        <v>90</v>
      </c>
      <c r="Q7943" s="63" t="s">
        <v>421</v>
      </c>
    </row>
    <row r="7944" spans="1:17">
      <c r="A7944" s="63" t="s">
        <v>417</v>
      </c>
      <c r="B7944" s="63" t="s">
        <v>417</v>
      </c>
      <c r="D7944" s="390">
        <v>45597</v>
      </c>
      <c r="E7944" s="63">
        <v>11</v>
      </c>
      <c r="F7944" s="63">
        <v>2024</v>
      </c>
      <c r="G7944" s="391">
        <v>0</v>
      </c>
      <c r="H7944" s="391">
        <v>9.9999999999999992E-2</v>
      </c>
      <c r="J7944" s="391">
        <v>0</v>
      </c>
      <c r="K7944" s="63" t="s">
        <v>417</v>
      </c>
      <c r="L7944" s="63" t="s">
        <v>41</v>
      </c>
      <c r="M7944" s="63" t="s">
        <v>42</v>
      </c>
      <c r="N7944" s="63" t="s">
        <v>240</v>
      </c>
      <c r="O7944" s="63" t="s">
        <v>419</v>
      </c>
      <c r="P7944" s="63" t="s">
        <v>90</v>
      </c>
      <c r="Q7944" s="63" t="s">
        <v>421</v>
      </c>
    </row>
    <row r="7945" spans="1:17">
      <c r="A7945" s="63" t="s">
        <v>417</v>
      </c>
      <c r="B7945" s="63" t="s">
        <v>417</v>
      </c>
      <c r="D7945" s="390">
        <v>45627</v>
      </c>
      <c r="E7945" s="63">
        <v>12</v>
      </c>
      <c r="F7945" s="63">
        <v>2024</v>
      </c>
      <c r="G7945" s="391">
        <v>0</v>
      </c>
      <c r="H7945" s="391">
        <v>9.9999999999999992E-2</v>
      </c>
      <c r="J7945" s="391">
        <v>0</v>
      </c>
      <c r="K7945" s="63" t="s">
        <v>417</v>
      </c>
      <c r="L7945" s="63" t="s">
        <v>41</v>
      </c>
      <c r="M7945" s="63" t="s">
        <v>42</v>
      </c>
      <c r="N7945" s="63" t="s">
        <v>240</v>
      </c>
      <c r="O7945" s="63" t="s">
        <v>419</v>
      </c>
      <c r="P7945" s="63" t="s">
        <v>90</v>
      </c>
      <c r="Q7945" s="63" t="s">
        <v>421</v>
      </c>
    </row>
  </sheetData>
  <autoFilter ref="A1:U7945" xr:uid="{5DF149D7-1B79-4BAC-A363-47ACF6ACD041}"/>
  <phoneticPr fontId="25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B8FF92-E346-49F9-8BD7-5D4E1EFE6C48}">
  <sheetPr codeName="Sheet6" filterMode="1">
    <tabColor rgb="FF009193"/>
  </sheetPr>
  <dimension ref="A1:H373"/>
  <sheetViews>
    <sheetView zoomScale="84" workbookViewId="0">
      <pane xSplit="1" ySplit="1" topLeftCell="B11" activePane="bottomRight" state="frozen"/>
      <selection pane="topRight" activeCell="B1" sqref="B1"/>
      <selection pane="bottomLeft" activeCell="A2" sqref="A2"/>
      <selection pane="bottomRight" activeCell="F95" sqref="F95"/>
    </sheetView>
  </sheetViews>
  <sheetFormatPr defaultRowHeight="14.4"/>
  <cols>
    <col min="1" max="1" width="24.5546875" bestFit="1" customWidth="1"/>
    <col min="2" max="3" width="15.33203125" bestFit="1" customWidth="1"/>
    <col min="4" max="5" width="15.44140625" style="53" bestFit="1" customWidth="1"/>
    <col min="6" max="6" width="14.6640625" bestFit="1" customWidth="1"/>
    <col min="7" max="7" width="14.44140625" bestFit="1" customWidth="1"/>
    <col min="8" max="8" width="24.5546875" bestFit="1" customWidth="1"/>
  </cols>
  <sheetData>
    <row r="1" spans="1:8">
      <c r="A1" t="s">
        <v>188</v>
      </c>
      <c r="B1" t="s">
        <v>397</v>
      </c>
      <c r="C1" t="s">
        <v>398</v>
      </c>
      <c r="D1" s="63" t="s">
        <v>399</v>
      </c>
      <c r="E1" s="63" t="s">
        <v>400</v>
      </c>
      <c r="F1" t="s">
        <v>401</v>
      </c>
      <c r="G1" t="s">
        <v>402</v>
      </c>
      <c r="H1" t="s">
        <v>188</v>
      </c>
    </row>
    <row r="2" spans="1:8" hidden="1">
      <c r="A2" s="411" t="s">
        <v>112</v>
      </c>
      <c r="B2" s="402">
        <v>45292</v>
      </c>
      <c r="C2" s="402">
        <v>45297</v>
      </c>
      <c r="D2" s="403"/>
      <c r="E2" s="403"/>
      <c r="F2">
        <v>-45291</v>
      </c>
      <c r="G2">
        <v>-45296</v>
      </c>
      <c r="H2" t="s">
        <v>112</v>
      </c>
    </row>
    <row r="3" spans="1:8" hidden="1">
      <c r="A3" s="411" t="s">
        <v>112</v>
      </c>
      <c r="B3" s="402">
        <v>45323</v>
      </c>
      <c r="C3" s="402">
        <v>45328</v>
      </c>
      <c r="D3" s="403">
        <v>45332</v>
      </c>
      <c r="E3" s="403">
        <v>45332</v>
      </c>
      <c r="F3">
        <v>3</v>
      </c>
      <c r="G3">
        <v>-45327</v>
      </c>
      <c r="H3" t="s">
        <v>112</v>
      </c>
    </row>
    <row r="4" spans="1:8" hidden="1">
      <c r="A4" s="411" t="s">
        <v>112</v>
      </c>
      <c r="B4" s="402">
        <v>45352</v>
      </c>
      <c r="C4" s="402">
        <v>45357</v>
      </c>
      <c r="D4" s="491"/>
      <c r="E4" s="491"/>
      <c r="F4">
        <v>3</v>
      </c>
      <c r="G4">
        <v>-45356</v>
      </c>
      <c r="H4" t="s">
        <v>112</v>
      </c>
    </row>
    <row r="5" spans="1:8" hidden="1">
      <c r="A5" s="411" t="s">
        <v>112</v>
      </c>
      <c r="B5" s="402">
        <v>45383</v>
      </c>
      <c r="C5" s="402">
        <v>45388</v>
      </c>
      <c r="D5" s="403">
        <f>VLOOKUP(A5,'SLIM Savings Status '!$E$4:$P$32,12,0)</f>
        <v>45385</v>
      </c>
      <c r="E5" s="403">
        <f>VLOOKUP(A5,'SLIM Savings Status '!$E$4:$Q$32,13,0)</f>
        <v>45385</v>
      </c>
      <c r="F5">
        <v>-45382</v>
      </c>
      <c r="G5">
        <v>-45387</v>
      </c>
      <c r="H5" t="s">
        <v>112</v>
      </c>
    </row>
    <row r="6" spans="1:8" hidden="1">
      <c r="A6" s="411" t="s">
        <v>112</v>
      </c>
      <c r="B6" s="402">
        <v>45413</v>
      </c>
      <c r="C6" s="402">
        <v>45418</v>
      </c>
      <c r="D6" s="403">
        <f>VLOOKUP(A6,'SLIM Savings Status '!$E$2:$S$32,14,0)</f>
        <v>45416</v>
      </c>
      <c r="E6" s="403">
        <f>VLOOKUP(A6,'SLIM Savings Status '!$E$2:$S$32,15,0)</f>
        <v>45416</v>
      </c>
      <c r="F6">
        <v>-45412</v>
      </c>
      <c r="G6">
        <v>-45417</v>
      </c>
      <c r="H6" t="s">
        <v>112</v>
      </c>
    </row>
    <row r="7" spans="1:8" hidden="1">
      <c r="A7" s="411" t="s">
        <v>112</v>
      </c>
      <c r="B7" s="402">
        <v>45444</v>
      </c>
      <c r="C7" s="402">
        <v>45449</v>
      </c>
      <c r="D7" s="403">
        <f>VLOOKUP(A7,'SLIM Savings Status '!$E$4:$U$34,16,0)</f>
        <v>45447</v>
      </c>
      <c r="E7" s="403">
        <f>VLOOKUP(A7,'SLIM Savings Status '!$E$4:$U$34,17,0)</f>
        <v>45447</v>
      </c>
      <c r="F7">
        <v>-45443</v>
      </c>
      <c r="G7">
        <v>-45448</v>
      </c>
      <c r="H7" t="s">
        <v>112</v>
      </c>
    </row>
    <row r="8" spans="1:8" hidden="1">
      <c r="A8" s="411" t="s">
        <v>112</v>
      </c>
      <c r="B8" s="402">
        <v>45474</v>
      </c>
      <c r="C8" s="402">
        <v>45479</v>
      </c>
      <c r="D8" s="403">
        <f>VLOOKUP(A8,'SLIM Savings Status '!$E$4:$V$34,18,0)</f>
        <v>45477</v>
      </c>
      <c r="E8" s="490">
        <f>VLOOKUP(A8,'SLIM Savings Status '!$E$4:$W$34,19,0)</f>
        <v>45483</v>
      </c>
      <c r="F8">
        <v>-45473</v>
      </c>
      <c r="G8">
        <v>-45478</v>
      </c>
      <c r="H8" t="s">
        <v>112</v>
      </c>
    </row>
    <row r="9" spans="1:8" hidden="1">
      <c r="A9" s="411" t="s">
        <v>112</v>
      </c>
      <c r="B9" s="402">
        <v>45505</v>
      </c>
      <c r="C9" s="402">
        <v>45510</v>
      </c>
      <c r="D9" s="403">
        <f>VLOOKUP(A9,'SLIM Savings Status '!$E$4:$X$34,20,0)</f>
        <v>45509</v>
      </c>
      <c r="E9" s="403">
        <f>VLOOKUP(A9,'SLIM Savings Status '!$E$4:$Y$34,21,0)</f>
        <v>45510</v>
      </c>
      <c r="F9">
        <v>-45504</v>
      </c>
      <c r="G9">
        <v>-45509</v>
      </c>
      <c r="H9" t="s">
        <v>112</v>
      </c>
    </row>
    <row r="10" spans="1:8" hidden="1">
      <c r="A10" s="411" t="s">
        <v>112</v>
      </c>
      <c r="B10" s="402">
        <v>45536</v>
      </c>
      <c r="C10" s="402">
        <v>45541</v>
      </c>
      <c r="D10" s="403"/>
      <c r="E10" s="403"/>
      <c r="F10">
        <v>-45535</v>
      </c>
      <c r="G10">
        <v>-45540</v>
      </c>
      <c r="H10" t="s">
        <v>112</v>
      </c>
    </row>
    <row r="11" spans="1:8">
      <c r="A11" s="411" t="s">
        <v>112</v>
      </c>
      <c r="B11" s="402">
        <v>45566</v>
      </c>
      <c r="C11" s="402">
        <v>45571</v>
      </c>
      <c r="D11" s="403">
        <f>VLOOKUP(A11,'SLIM Savings Status '!$E$4:$AD$34,26,0)</f>
        <v>45600</v>
      </c>
      <c r="E11" s="403">
        <f>VLOOKUP(A11,'SLIM Savings Status '!$E$4:$AE$34,27,0)</f>
        <v>45601</v>
      </c>
      <c r="F11">
        <v>-45565</v>
      </c>
      <c r="G11">
        <v>-45570</v>
      </c>
      <c r="H11" t="s">
        <v>112</v>
      </c>
    </row>
    <row r="12" spans="1:8" hidden="1">
      <c r="A12" s="411" t="s">
        <v>112</v>
      </c>
      <c r="B12" s="402">
        <v>45597</v>
      </c>
      <c r="C12" s="402">
        <v>45602</v>
      </c>
      <c r="D12" s="403"/>
      <c r="E12" s="403"/>
      <c r="F12">
        <v>-45596</v>
      </c>
      <c r="G12">
        <v>-45601</v>
      </c>
      <c r="H12" t="s">
        <v>112</v>
      </c>
    </row>
    <row r="13" spans="1:8" hidden="1">
      <c r="A13" s="411" t="s">
        <v>112</v>
      </c>
      <c r="B13" s="402">
        <v>45627</v>
      </c>
      <c r="C13" s="402">
        <v>45632</v>
      </c>
      <c r="D13" s="403"/>
      <c r="E13" s="403"/>
      <c r="F13">
        <v>-45626</v>
      </c>
      <c r="G13">
        <v>-45631</v>
      </c>
      <c r="H13" t="s">
        <v>112</v>
      </c>
    </row>
    <row r="14" spans="1:8" hidden="1">
      <c r="A14" s="411" t="s">
        <v>41</v>
      </c>
      <c r="B14" s="402">
        <v>45292</v>
      </c>
      <c r="C14" s="402">
        <v>45297</v>
      </c>
      <c r="F14">
        <v>-45291</v>
      </c>
      <c r="G14">
        <v>-45296</v>
      </c>
      <c r="H14" t="s">
        <v>356</v>
      </c>
    </row>
    <row r="15" spans="1:8" hidden="1">
      <c r="A15" s="411" t="s">
        <v>41</v>
      </c>
      <c r="B15" s="402">
        <v>45323</v>
      </c>
      <c r="C15" s="402">
        <v>45328</v>
      </c>
      <c r="D15" s="403"/>
      <c r="E15" s="403"/>
      <c r="F15">
        <v>3</v>
      </c>
      <c r="G15">
        <v>0</v>
      </c>
      <c r="H15" t="s">
        <v>356</v>
      </c>
    </row>
    <row r="16" spans="1:8" hidden="1">
      <c r="A16" s="411" t="s">
        <v>41</v>
      </c>
      <c r="B16" s="402">
        <v>45352</v>
      </c>
      <c r="C16" s="402">
        <v>45357</v>
      </c>
      <c r="D16" s="403">
        <v>45355</v>
      </c>
      <c r="E16" s="403">
        <v>45356</v>
      </c>
      <c r="F16">
        <v>-45351</v>
      </c>
      <c r="G16">
        <v>-45356</v>
      </c>
      <c r="H16" t="s">
        <v>356</v>
      </c>
    </row>
    <row r="17" spans="1:8" hidden="1">
      <c r="A17" s="411" t="s">
        <v>41</v>
      </c>
      <c r="B17" s="402">
        <v>45383</v>
      </c>
      <c r="C17" s="402">
        <v>45388</v>
      </c>
      <c r="D17" s="403">
        <v>45384</v>
      </c>
      <c r="E17" s="403">
        <v>45392</v>
      </c>
      <c r="F17">
        <v>-45382</v>
      </c>
      <c r="G17">
        <v>-45387</v>
      </c>
      <c r="H17" t="s">
        <v>356</v>
      </c>
    </row>
    <row r="18" spans="1:8" hidden="1">
      <c r="A18" s="411" t="s">
        <v>41</v>
      </c>
      <c r="B18" s="402">
        <v>45413</v>
      </c>
      <c r="C18" s="402">
        <v>45418</v>
      </c>
      <c r="D18" s="403">
        <v>45417</v>
      </c>
      <c r="E18" s="403">
        <v>45420</v>
      </c>
      <c r="F18">
        <v>-45412</v>
      </c>
      <c r="G18">
        <v>-45417</v>
      </c>
      <c r="H18" t="s">
        <v>356</v>
      </c>
    </row>
    <row r="19" spans="1:8" hidden="1">
      <c r="A19" s="411" t="s">
        <v>41</v>
      </c>
      <c r="B19" s="402">
        <v>45444</v>
      </c>
      <c r="C19" s="402">
        <v>45449</v>
      </c>
      <c r="D19" s="403">
        <v>45448</v>
      </c>
      <c r="E19" s="403">
        <v>45451</v>
      </c>
      <c r="F19">
        <v>-45443</v>
      </c>
      <c r="G19">
        <v>-45448</v>
      </c>
      <c r="H19" t="s">
        <v>356</v>
      </c>
    </row>
    <row r="20" spans="1:8" hidden="1">
      <c r="A20" s="411" t="s">
        <v>41</v>
      </c>
      <c r="B20" s="402">
        <v>45474</v>
      </c>
      <c r="C20" s="402">
        <v>45479</v>
      </c>
      <c r="D20" s="403">
        <v>45476</v>
      </c>
      <c r="E20" s="403">
        <v>45477</v>
      </c>
      <c r="F20">
        <v>-45473</v>
      </c>
      <c r="G20">
        <v>-45478</v>
      </c>
      <c r="H20" t="s">
        <v>356</v>
      </c>
    </row>
    <row r="21" spans="1:8" hidden="1">
      <c r="A21" s="411" t="s">
        <v>41</v>
      </c>
      <c r="B21" s="402">
        <v>45505</v>
      </c>
      <c r="C21" s="402">
        <v>45510</v>
      </c>
      <c r="D21" s="403">
        <v>45507</v>
      </c>
      <c r="E21" s="403">
        <v>45509</v>
      </c>
      <c r="F21">
        <v>-45504</v>
      </c>
      <c r="G21">
        <v>-45509</v>
      </c>
      <c r="H21" t="s">
        <v>356</v>
      </c>
    </row>
    <row r="22" spans="1:8" hidden="1">
      <c r="A22" s="411" t="s">
        <v>41</v>
      </c>
      <c r="B22" s="402">
        <v>45536</v>
      </c>
      <c r="C22" s="402">
        <v>45541</v>
      </c>
      <c r="D22" s="403">
        <v>45541</v>
      </c>
      <c r="E22" s="403">
        <v>45544</v>
      </c>
      <c r="F22">
        <v>-45535</v>
      </c>
      <c r="G22">
        <v>-45540</v>
      </c>
      <c r="H22" t="s">
        <v>356</v>
      </c>
    </row>
    <row r="23" spans="1:8">
      <c r="A23" s="411" t="s">
        <v>41</v>
      </c>
      <c r="B23" s="402">
        <v>45566</v>
      </c>
      <c r="C23" s="402">
        <v>45571</v>
      </c>
      <c r="D23" s="403">
        <v>45604</v>
      </c>
      <c r="E23" s="403">
        <v>45607</v>
      </c>
      <c r="F23">
        <v>-45565</v>
      </c>
      <c r="G23">
        <v>-45570</v>
      </c>
      <c r="H23" t="s">
        <v>356</v>
      </c>
    </row>
    <row r="24" spans="1:8" hidden="1">
      <c r="A24" s="411" t="s">
        <v>41</v>
      </c>
      <c r="B24" s="402">
        <v>45597</v>
      </c>
      <c r="C24" s="402">
        <v>45602</v>
      </c>
      <c r="F24">
        <v>-45596</v>
      </c>
      <c r="G24">
        <v>-45601</v>
      </c>
      <c r="H24" t="s">
        <v>356</v>
      </c>
    </row>
    <row r="25" spans="1:8" hidden="1">
      <c r="A25" s="411" t="s">
        <v>41</v>
      </c>
      <c r="B25" s="402">
        <v>45627</v>
      </c>
      <c r="C25" s="402">
        <v>45632</v>
      </c>
      <c r="F25">
        <v>-45626</v>
      </c>
      <c r="G25">
        <v>-45631</v>
      </c>
      <c r="H25" t="s">
        <v>356</v>
      </c>
    </row>
    <row r="26" spans="1:8" hidden="1">
      <c r="A26" s="411" t="s">
        <v>104</v>
      </c>
      <c r="B26" s="402">
        <v>45292</v>
      </c>
      <c r="C26" s="402">
        <v>45297</v>
      </c>
      <c r="F26">
        <v>-45291</v>
      </c>
      <c r="G26">
        <v>-45296</v>
      </c>
      <c r="H26" t="s">
        <v>104</v>
      </c>
    </row>
    <row r="27" spans="1:8" hidden="1">
      <c r="A27" s="411" t="s">
        <v>104</v>
      </c>
      <c r="B27" s="402">
        <v>45323</v>
      </c>
      <c r="C27" s="402">
        <v>45328</v>
      </c>
      <c r="D27" s="403">
        <v>45327</v>
      </c>
      <c r="E27" s="403">
        <v>45331</v>
      </c>
      <c r="F27">
        <v>-45322</v>
      </c>
      <c r="G27">
        <v>-45327</v>
      </c>
      <c r="H27" t="s">
        <v>104</v>
      </c>
    </row>
    <row r="28" spans="1:8" hidden="1">
      <c r="A28" s="411" t="s">
        <v>104</v>
      </c>
      <c r="B28" s="402">
        <v>45352</v>
      </c>
      <c r="C28" s="402">
        <v>45357</v>
      </c>
      <c r="D28" s="403">
        <f>VLOOKUP(H28,'SLIM Savings Status '!$E$4:$N$32,10,0)</f>
        <v>45355</v>
      </c>
      <c r="E28" s="403">
        <f>VLOOKUP(H28,'SLIM Savings Status '!$E$4:$O$32,11,0)</f>
        <v>45358</v>
      </c>
      <c r="F28">
        <v>-45351</v>
      </c>
      <c r="G28">
        <v>-45356</v>
      </c>
      <c r="H28" t="s">
        <v>104</v>
      </c>
    </row>
    <row r="29" spans="1:8" hidden="1">
      <c r="A29" s="411" t="s">
        <v>104</v>
      </c>
      <c r="B29" s="402">
        <v>45383</v>
      </c>
      <c r="C29" s="402">
        <v>45388</v>
      </c>
      <c r="D29" s="403">
        <f>VLOOKUP(A29,'SLIM Savings Status '!$E$4:$P$32,12,0)</f>
        <v>45386</v>
      </c>
      <c r="E29" s="403">
        <f>VLOOKUP(A29,'SLIM Savings Status '!$E$4:$Q$32,13,0)</f>
        <v>45392</v>
      </c>
      <c r="F29">
        <v>-45382</v>
      </c>
      <c r="G29">
        <v>-45387</v>
      </c>
      <c r="H29" t="s">
        <v>104</v>
      </c>
    </row>
    <row r="30" spans="1:8" hidden="1">
      <c r="A30" s="411" t="s">
        <v>104</v>
      </c>
      <c r="B30" s="402">
        <v>45413</v>
      </c>
      <c r="C30" s="402">
        <v>45418</v>
      </c>
      <c r="D30" s="403">
        <f>VLOOKUP(A30,'SLIM Savings Status '!$E$2:$S$32,14,0)</f>
        <v>45415</v>
      </c>
      <c r="E30" s="403">
        <f>VLOOKUP(A30,'SLIM Savings Status '!$E$2:$S$32,15,0)</f>
        <v>45417</v>
      </c>
      <c r="F30">
        <v>-45412</v>
      </c>
      <c r="G30">
        <v>-45417</v>
      </c>
      <c r="H30" t="s">
        <v>104</v>
      </c>
    </row>
    <row r="31" spans="1:8" hidden="1">
      <c r="A31" s="411" t="s">
        <v>104</v>
      </c>
      <c r="B31" s="402">
        <v>45444</v>
      </c>
      <c r="C31" s="402">
        <v>45449</v>
      </c>
      <c r="D31" s="403">
        <f>VLOOKUP(A31,'SLIM Savings Status '!$E$4:$U$34,16,0)</f>
        <v>45446</v>
      </c>
      <c r="E31" s="403">
        <f>VLOOKUP(A31,'SLIM Savings Status '!$E$4:$U$34,17,0)</f>
        <v>45453</v>
      </c>
      <c r="F31">
        <v>-45443</v>
      </c>
      <c r="G31">
        <v>-45448</v>
      </c>
      <c r="H31" t="s">
        <v>104</v>
      </c>
    </row>
    <row r="32" spans="1:8" hidden="1">
      <c r="A32" s="411" t="s">
        <v>104</v>
      </c>
      <c r="B32" s="402">
        <v>45474</v>
      </c>
      <c r="C32" s="402">
        <v>45479</v>
      </c>
      <c r="D32" s="403">
        <f>VLOOKUP(A32,'SLIM Savings Status '!$E$4:$V$34,18,0)</f>
        <v>45477</v>
      </c>
      <c r="E32" s="490">
        <f>VLOOKUP(A32,'SLIM Savings Status '!$E$4:$W$34,19,0)</f>
        <v>45478</v>
      </c>
      <c r="F32">
        <v>-45473</v>
      </c>
      <c r="G32">
        <v>-45478</v>
      </c>
      <c r="H32" t="s">
        <v>104</v>
      </c>
    </row>
    <row r="33" spans="1:8" hidden="1">
      <c r="A33" s="411" t="s">
        <v>104</v>
      </c>
      <c r="B33" s="402">
        <v>45505</v>
      </c>
      <c r="C33" s="402">
        <v>45510</v>
      </c>
      <c r="D33" s="403">
        <f>VLOOKUP(A33,'SLIM Savings Status '!$E$4:$X$34,20,0)</f>
        <v>45506</v>
      </c>
      <c r="E33" s="403">
        <f>VLOOKUP(A33,'SLIM Savings Status '!$E$4:$Y$34,21,0)</f>
        <v>45514</v>
      </c>
      <c r="F33">
        <v>-45504</v>
      </c>
      <c r="G33">
        <v>-45509</v>
      </c>
      <c r="H33" t="s">
        <v>104</v>
      </c>
    </row>
    <row r="34" spans="1:8" hidden="1">
      <c r="A34" s="411" t="s">
        <v>104</v>
      </c>
      <c r="B34" s="402">
        <v>45536</v>
      </c>
      <c r="C34" s="402">
        <v>45541</v>
      </c>
      <c r="D34" s="403">
        <f>VLOOKUP(A34,'SLIM Savings Status '!$E$4:$Z$34,22,0)</f>
        <v>45538</v>
      </c>
      <c r="E34" s="403">
        <f>VLOOKUP(A34,'SLIM Savings Status '!$E$4:$AA$34,23,0)</f>
        <v>45545</v>
      </c>
      <c r="F34">
        <v>-45535</v>
      </c>
      <c r="G34">
        <v>-45540</v>
      </c>
      <c r="H34" t="s">
        <v>104</v>
      </c>
    </row>
    <row r="35" spans="1:8">
      <c r="A35" s="411" t="s">
        <v>104</v>
      </c>
      <c r="B35" s="402">
        <v>45566</v>
      </c>
      <c r="C35" s="402">
        <v>45571</v>
      </c>
      <c r="D35" s="403">
        <f>VLOOKUP(A35,'SLIM Savings Status '!$E$4:$AD$34,26,0)</f>
        <v>45602</v>
      </c>
      <c r="E35" s="403">
        <f>VLOOKUP(A35,'SLIM Savings Status '!$E$4:$AE$34,27,0)</f>
        <v>45607</v>
      </c>
      <c r="F35">
        <v>-45565</v>
      </c>
      <c r="G35">
        <v>-45570</v>
      </c>
      <c r="H35" t="s">
        <v>104</v>
      </c>
    </row>
    <row r="36" spans="1:8" hidden="1">
      <c r="A36" s="411" t="s">
        <v>104</v>
      </c>
      <c r="B36" s="402">
        <v>45597</v>
      </c>
      <c r="C36" s="402">
        <v>45602</v>
      </c>
      <c r="F36">
        <v>-45596</v>
      </c>
      <c r="G36">
        <v>-45601</v>
      </c>
      <c r="H36" t="s">
        <v>104</v>
      </c>
    </row>
    <row r="37" spans="1:8" hidden="1">
      <c r="A37" s="411" t="s">
        <v>104</v>
      </c>
      <c r="B37" s="402">
        <v>45627</v>
      </c>
      <c r="C37" s="402">
        <v>45632</v>
      </c>
      <c r="F37">
        <v>-45626</v>
      </c>
      <c r="G37">
        <v>-45631</v>
      </c>
      <c r="H37" t="s">
        <v>104</v>
      </c>
    </row>
    <row r="38" spans="1:8" hidden="1">
      <c r="A38" s="411" t="s">
        <v>121</v>
      </c>
      <c r="B38" s="402">
        <v>45292</v>
      </c>
      <c r="C38" s="402">
        <v>45297</v>
      </c>
      <c r="F38">
        <v>-45291</v>
      </c>
      <c r="G38">
        <v>-45296</v>
      </c>
      <c r="H38" t="s">
        <v>357</v>
      </c>
    </row>
    <row r="39" spans="1:8" hidden="1">
      <c r="A39" s="411" t="s">
        <v>121</v>
      </c>
      <c r="B39" s="402">
        <v>45323</v>
      </c>
      <c r="C39" s="402">
        <v>45328</v>
      </c>
      <c r="D39" s="403">
        <v>45327</v>
      </c>
      <c r="E39" s="403">
        <v>45327</v>
      </c>
      <c r="F39">
        <v>-45322</v>
      </c>
      <c r="G39">
        <v>-45327</v>
      </c>
      <c r="H39" t="s">
        <v>357</v>
      </c>
    </row>
    <row r="40" spans="1:8" hidden="1">
      <c r="A40" s="411" t="s">
        <v>121</v>
      </c>
      <c r="B40" s="402">
        <v>45352</v>
      </c>
      <c r="C40" s="402">
        <v>45357</v>
      </c>
      <c r="D40" s="403">
        <v>45355</v>
      </c>
      <c r="E40" s="403">
        <v>45355</v>
      </c>
      <c r="F40">
        <v>-45351</v>
      </c>
      <c r="G40">
        <v>-45356</v>
      </c>
      <c r="H40" t="s">
        <v>357</v>
      </c>
    </row>
    <row r="41" spans="1:8" hidden="1">
      <c r="A41" s="411" t="s">
        <v>121</v>
      </c>
      <c r="B41" s="402">
        <v>45383</v>
      </c>
      <c r="C41" s="402">
        <v>45388</v>
      </c>
      <c r="D41" s="403">
        <v>45385</v>
      </c>
      <c r="E41" s="403">
        <v>45388</v>
      </c>
      <c r="F41">
        <v>-45382</v>
      </c>
      <c r="G41">
        <v>-45387</v>
      </c>
      <c r="H41" t="s">
        <v>357</v>
      </c>
    </row>
    <row r="42" spans="1:8" hidden="1">
      <c r="A42" s="411" t="s">
        <v>121</v>
      </c>
      <c r="B42" s="402">
        <v>45413</v>
      </c>
      <c r="C42" s="402">
        <v>45418</v>
      </c>
      <c r="D42" s="403">
        <v>45415</v>
      </c>
      <c r="E42" s="403">
        <v>45415</v>
      </c>
      <c r="F42">
        <v>-45412</v>
      </c>
      <c r="G42">
        <v>-45417</v>
      </c>
      <c r="H42" t="s">
        <v>357</v>
      </c>
    </row>
    <row r="43" spans="1:8" hidden="1">
      <c r="A43" s="411" t="s">
        <v>121</v>
      </c>
      <c r="B43" s="402">
        <v>45444</v>
      </c>
      <c r="C43" s="402">
        <v>45449</v>
      </c>
      <c r="D43" s="403"/>
      <c r="E43" s="403"/>
      <c r="F43">
        <v>-45443</v>
      </c>
      <c r="G43">
        <v>-45448</v>
      </c>
      <c r="H43" t="s">
        <v>357</v>
      </c>
    </row>
    <row r="44" spans="1:8" hidden="1">
      <c r="A44" s="411" t="s">
        <v>121</v>
      </c>
      <c r="B44" s="402">
        <v>45474</v>
      </c>
      <c r="C44" s="402">
        <v>45479</v>
      </c>
      <c r="D44" s="403">
        <v>45479</v>
      </c>
      <c r="E44" s="490">
        <v>45479</v>
      </c>
      <c r="F44">
        <v>-45473</v>
      </c>
      <c r="G44">
        <v>-45478</v>
      </c>
      <c r="H44" t="s">
        <v>357</v>
      </c>
    </row>
    <row r="45" spans="1:8" hidden="1">
      <c r="A45" s="411" t="s">
        <v>121</v>
      </c>
      <c r="B45" s="402">
        <v>45505</v>
      </c>
      <c r="C45" s="402">
        <v>45510</v>
      </c>
      <c r="D45" s="403">
        <v>45509</v>
      </c>
      <c r="E45" s="403">
        <v>45509</v>
      </c>
      <c r="F45">
        <v>-45504</v>
      </c>
      <c r="G45">
        <v>-45509</v>
      </c>
      <c r="H45" t="s">
        <v>357</v>
      </c>
    </row>
    <row r="46" spans="1:8" hidden="1">
      <c r="A46" s="411" t="s">
        <v>121</v>
      </c>
      <c r="B46" s="402">
        <v>45536</v>
      </c>
      <c r="C46" s="402">
        <v>45541</v>
      </c>
      <c r="D46" s="403">
        <v>45537</v>
      </c>
      <c r="E46" s="403">
        <v>45537</v>
      </c>
      <c r="F46">
        <v>-45535</v>
      </c>
      <c r="G46">
        <v>-45540</v>
      </c>
      <c r="H46" t="s">
        <v>357</v>
      </c>
    </row>
    <row r="47" spans="1:8">
      <c r="A47" s="411" t="s">
        <v>121</v>
      </c>
      <c r="B47" s="402">
        <v>45566</v>
      </c>
      <c r="C47" s="402">
        <v>45571</v>
      </c>
      <c r="D47" s="403">
        <v>45600</v>
      </c>
      <c r="E47" s="403">
        <v>45602</v>
      </c>
      <c r="F47">
        <v>-45565</v>
      </c>
      <c r="G47">
        <v>-45570</v>
      </c>
      <c r="H47" t="s">
        <v>357</v>
      </c>
    </row>
    <row r="48" spans="1:8" hidden="1">
      <c r="A48" s="411" t="s">
        <v>121</v>
      </c>
      <c r="B48" s="402">
        <v>45597</v>
      </c>
      <c r="C48" s="402">
        <v>45602</v>
      </c>
      <c r="F48">
        <v>-45596</v>
      </c>
      <c r="G48">
        <v>-45601</v>
      </c>
      <c r="H48" t="s">
        <v>357</v>
      </c>
    </row>
    <row r="49" spans="1:8" hidden="1">
      <c r="A49" s="411" t="s">
        <v>121</v>
      </c>
      <c r="B49" s="402">
        <v>45627</v>
      </c>
      <c r="C49" s="402">
        <v>45632</v>
      </c>
      <c r="F49">
        <v>-45626</v>
      </c>
      <c r="G49">
        <v>-45631</v>
      </c>
      <c r="H49" t="s">
        <v>357</v>
      </c>
    </row>
    <row r="50" spans="1:8" hidden="1">
      <c r="A50" s="411" t="s">
        <v>64</v>
      </c>
      <c r="B50" s="402">
        <v>45292</v>
      </c>
      <c r="C50" s="402">
        <v>45297</v>
      </c>
      <c r="F50">
        <v>-45291</v>
      </c>
      <c r="G50">
        <v>-45296</v>
      </c>
      <c r="H50" t="s">
        <v>64</v>
      </c>
    </row>
    <row r="51" spans="1:8" hidden="1">
      <c r="A51" s="411" t="s">
        <v>64</v>
      </c>
      <c r="B51" s="402">
        <v>45323</v>
      </c>
      <c r="C51" s="402">
        <v>45328</v>
      </c>
      <c r="D51" s="403"/>
      <c r="E51" s="403"/>
      <c r="F51">
        <v>4</v>
      </c>
      <c r="G51">
        <v>0</v>
      </c>
      <c r="H51" t="s">
        <v>64</v>
      </c>
    </row>
    <row r="52" spans="1:8" hidden="1">
      <c r="A52" s="411" t="s">
        <v>64</v>
      </c>
      <c r="B52" s="402">
        <v>45352</v>
      </c>
      <c r="C52" s="402">
        <v>45357</v>
      </c>
      <c r="D52" s="403">
        <f>VLOOKUP(H52,'SLIM Savings Status '!$E$4:$N$32,10,0)</f>
        <v>45356</v>
      </c>
      <c r="E52" s="403">
        <f>VLOOKUP(H52,'SLIM Savings Status '!$E$4:$O$32,11,0)</f>
        <v>45358</v>
      </c>
      <c r="F52">
        <v>-45351</v>
      </c>
      <c r="G52">
        <v>-45356</v>
      </c>
      <c r="H52" t="s">
        <v>64</v>
      </c>
    </row>
    <row r="53" spans="1:8" hidden="1">
      <c r="A53" s="411" t="s">
        <v>64</v>
      </c>
      <c r="B53" s="402">
        <v>45383</v>
      </c>
      <c r="C53" s="402">
        <v>45388</v>
      </c>
      <c r="D53" s="403">
        <f>VLOOKUP(A53,'SLIM Savings Status '!$E$4:$P$32,12,0)</f>
        <v>45390</v>
      </c>
      <c r="E53" s="403">
        <f>VLOOKUP(A53,'SLIM Savings Status '!$E$4:$Q$32,13,0)</f>
        <v>45392</v>
      </c>
      <c r="F53">
        <v>-45382</v>
      </c>
      <c r="G53">
        <v>-45387</v>
      </c>
      <c r="H53" t="s">
        <v>64</v>
      </c>
    </row>
    <row r="54" spans="1:8" hidden="1">
      <c r="A54" s="411" t="s">
        <v>64</v>
      </c>
      <c r="B54" s="402">
        <v>45413</v>
      </c>
      <c r="C54" s="402">
        <v>45418</v>
      </c>
      <c r="D54" s="403">
        <f>VLOOKUP(A54,'SLIM Savings Status '!$E$2:$S$32,14,0)</f>
        <v>45418</v>
      </c>
      <c r="E54" s="403">
        <f>VLOOKUP(A54,'SLIM Savings Status '!$E$2:$S$32,15,0)</f>
        <v>45418</v>
      </c>
      <c r="F54">
        <v>-45412</v>
      </c>
      <c r="G54">
        <v>-45417</v>
      </c>
      <c r="H54" t="s">
        <v>64</v>
      </c>
    </row>
    <row r="55" spans="1:8" hidden="1">
      <c r="A55" s="411" t="s">
        <v>64</v>
      </c>
      <c r="B55" s="402">
        <v>45444</v>
      </c>
      <c r="C55" s="402">
        <v>45449</v>
      </c>
      <c r="D55" s="403">
        <f>VLOOKUP(A55,'SLIM Savings Status '!$E$4:$U$34,16,0)</f>
        <v>45446</v>
      </c>
      <c r="E55" s="403">
        <f>VLOOKUP(A55,'SLIM Savings Status '!$E$4:$U$34,17,0)</f>
        <v>45450</v>
      </c>
      <c r="F55">
        <v>-45443</v>
      </c>
      <c r="G55">
        <v>-45448</v>
      </c>
      <c r="H55" t="s">
        <v>64</v>
      </c>
    </row>
    <row r="56" spans="1:8" hidden="1">
      <c r="A56" s="411" t="s">
        <v>64</v>
      </c>
      <c r="B56" s="402">
        <v>45474</v>
      </c>
      <c r="C56" s="402">
        <v>45479</v>
      </c>
      <c r="D56" s="403">
        <f>VLOOKUP(A56,'SLIM Savings Status '!$E$4:$V$34,18,0)</f>
        <v>45478</v>
      </c>
      <c r="E56" s="490">
        <f>VLOOKUP(A56,'SLIM Savings Status '!$E$4:$W$34,19,0)</f>
        <v>45483</v>
      </c>
      <c r="F56">
        <v>-45473</v>
      </c>
      <c r="G56">
        <v>-45478</v>
      </c>
      <c r="H56" t="s">
        <v>64</v>
      </c>
    </row>
    <row r="57" spans="1:8" hidden="1">
      <c r="A57" s="411" t="s">
        <v>64</v>
      </c>
      <c r="B57" s="402">
        <v>45505</v>
      </c>
      <c r="C57" s="402">
        <v>45510</v>
      </c>
      <c r="D57" s="403">
        <f>VLOOKUP(A57,'SLIM Savings Status '!$E$4:$X$34,20,0)</f>
        <v>45505</v>
      </c>
      <c r="E57" s="403">
        <f>VLOOKUP(A57,'SLIM Savings Status '!$E$4:$Y$34,21,0)</f>
        <v>45513</v>
      </c>
      <c r="F57">
        <v>-45504</v>
      </c>
      <c r="G57">
        <v>-45509</v>
      </c>
      <c r="H57" t="s">
        <v>64</v>
      </c>
    </row>
    <row r="58" spans="1:8" hidden="1">
      <c r="A58" s="411" t="s">
        <v>64</v>
      </c>
      <c r="B58" s="402">
        <v>45536</v>
      </c>
      <c r="C58" s="402">
        <v>45541</v>
      </c>
      <c r="D58" s="403"/>
      <c r="E58" s="403"/>
      <c r="F58">
        <v>-45535</v>
      </c>
      <c r="G58">
        <v>-45540</v>
      </c>
      <c r="H58" t="s">
        <v>64</v>
      </c>
    </row>
    <row r="59" spans="1:8">
      <c r="A59" s="411" t="s">
        <v>64</v>
      </c>
      <c r="B59" s="402">
        <v>45566</v>
      </c>
      <c r="C59" s="402">
        <v>45571</v>
      </c>
      <c r="D59" s="403">
        <f>VLOOKUP(A59,'SLIM Savings Status '!$E$4:$AD$34,26,0)</f>
        <v>45603</v>
      </c>
      <c r="E59" s="403">
        <f>VLOOKUP(A59,'SLIM Savings Status '!$E$4:$AE$34,27,0)</f>
        <v>45603</v>
      </c>
      <c r="F59">
        <v>-45565</v>
      </c>
      <c r="G59">
        <v>-45570</v>
      </c>
      <c r="H59" t="s">
        <v>64</v>
      </c>
    </row>
    <row r="60" spans="1:8" hidden="1">
      <c r="A60" s="411" t="s">
        <v>64</v>
      </c>
      <c r="B60" s="402">
        <v>45597</v>
      </c>
      <c r="C60" s="402">
        <v>45602</v>
      </c>
      <c r="F60">
        <v>-45596</v>
      </c>
      <c r="G60">
        <v>-45601</v>
      </c>
      <c r="H60" t="s">
        <v>64</v>
      </c>
    </row>
    <row r="61" spans="1:8" hidden="1">
      <c r="A61" s="411" t="s">
        <v>64</v>
      </c>
      <c r="B61" s="402">
        <v>45627</v>
      </c>
      <c r="C61" s="402">
        <v>45632</v>
      </c>
      <c r="F61">
        <v>-45626</v>
      </c>
      <c r="G61">
        <v>-45631</v>
      </c>
      <c r="H61" t="s">
        <v>64</v>
      </c>
    </row>
    <row r="62" spans="1:8" hidden="1">
      <c r="A62" s="411" t="s">
        <v>69</v>
      </c>
      <c r="B62" s="402">
        <v>45292</v>
      </c>
      <c r="C62" s="402">
        <v>45297</v>
      </c>
      <c r="F62">
        <v>-45291</v>
      </c>
      <c r="G62">
        <v>-45296</v>
      </c>
      <c r="H62" t="s">
        <v>69</v>
      </c>
    </row>
    <row r="63" spans="1:8" hidden="1">
      <c r="A63" s="411" t="s">
        <v>69</v>
      </c>
      <c r="B63" s="402">
        <v>45323</v>
      </c>
      <c r="C63" s="402">
        <v>45328</v>
      </c>
      <c r="D63" s="403">
        <v>45331</v>
      </c>
      <c r="E63" s="403">
        <v>45335</v>
      </c>
      <c r="F63">
        <v>-45322</v>
      </c>
      <c r="G63">
        <v>-45327</v>
      </c>
      <c r="H63" t="s">
        <v>69</v>
      </c>
    </row>
    <row r="64" spans="1:8" hidden="1">
      <c r="A64" s="411" t="s">
        <v>69</v>
      </c>
      <c r="B64" s="402">
        <v>45352</v>
      </c>
      <c r="C64" s="402">
        <v>45357</v>
      </c>
      <c r="D64" s="403">
        <f>VLOOKUP(H64,'SLIM Savings Status '!$E$4:$N$32,10,0)</f>
        <v>45356</v>
      </c>
      <c r="E64" s="403">
        <f>VLOOKUP(H64,'SLIM Savings Status '!$E$4:$O$32,11,0)</f>
        <v>45360</v>
      </c>
      <c r="F64">
        <v>-45351</v>
      </c>
      <c r="G64">
        <v>-45356</v>
      </c>
      <c r="H64" t="s">
        <v>69</v>
      </c>
    </row>
    <row r="65" spans="1:8" hidden="1">
      <c r="A65" s="411" t="s">
        <v>69</v>
      </c>
      <c r="B65" s="402">
        <v>45383</v>
      </c>
      <c r="C65" s="402">
        <v>45388</v>
      </c>
      <c r="D65" s="403">
        <f>VLOOKUP(A65,'SLIM Savings Status '!$E$4:$P$32,12,0)</f>
        <v>45387</v>
      </c>
      <c r="E65" s="403">
        <f>VLOOKUP(A65,'SLIM Savings Status '!$E$4:$Q$32,13,0)</f>
        <v>45392</v>
      </c>
      <c r="F65">
        <v>-45382</v>
      </c>
      <c r="G65">
        <v>-45387</v>
      </c>
      <c r="H65" t="s">
        <v>69</v>
      </c>
    </row>
    <row r="66" spans="1:8" hidden="1">
      <c r="A66" s="411" t="s">
        <v>69</v>
      </c>
      <c r="B66" s="402">
        <v>45413</v>
      </c>
      <c r="C66" s="402">
        <v>45418</v>
      </c>
      <c r="D66" s="403">
        <f>VLOOKUP(A66,'SLIM Savings Status '!$E$2:$S$32,14,0)</f>
        <v>45420</v>
      </c>
      <c r="E66" s="403">
        <f>VLOOKUP(A66,'SLIM Savings Status '!$E$2:$S$32,15,0)</f>
        <v>45422</v>
      </c>
      <c r="F66">
        <v>-45412</v>
      </c>
      <c r="G66">
        <v>-45417</v>
      </c>
      <c r="H66" t="s">
        <v>69</v>
      </c>
    </row>
    <row r="67" spans="1:8" hidden="1">
      <c r="A67" s="411" t="s">
        <v>69</v>
      </c>
      <c r="B67" s="402">
        <v>45444</v>
      </c>
      <c r="C67" s="402">
        <v>45449</v>
      </c>
      <c r="D67" s="403">
        <f>VLOOKUP(A67,'SLIM Savings Status '!$E$4:$U$34,16,0)</f>
        <v>45448</v>
      </c>
      <c r="E67" s="403">
        <f>VLOOKUP(A67,'SLIM Savings Status '!$E$4:$U$34,17,0)</f>
        <v>45453</v>
      </c>
      <c r="F67">
        <v>-45443</v>
      </c>
      <c r="G67">
        <v>-45448</v>
      </c>
      <c r="H67" t="s">
        <v>69</v>
      </c>
    </row>
    <row r="68" spans="1:8" hidden="1">
      <c r="A68" s="411" t="s">
        <v>69</v>
      </c>
      <c r="B68" s="402">
        <v>45474</v>
      </c>
      <c r="C68" s="402">
        <v>45479</v>
      </c>
      <c r="D68" s="403">
        <f>VLOOKUP(A68,'SLIM Savings Status '!$E$4:$V$34,18,0)</f>
        <v>45481</v>
      </c>
      <c r="E68" s="490">
        <f>VLOOKUP(A68,'SLIM Savings Status '!$E$4:$W$34,19,0)</f>
        <v>45483</v>
      </c>
      <c r="F68">
        <v>-45473</v>
      </c>
      <c r="G68">
        <v>-45478</v>
      </c>
      <c r="H68" t="s">
        <v>69</v>
      </c>
    </row>
    <row r="69" spans="1:8" hidden="1">
      <c r="A69" s="411" t="s">
        <v>69</v>
      </c>
      <c r="B69" s="402">
        <v>45505</v>
      </c>
      <c r="C69" s="402">
        <v>45510</v>
      </c>
      <c r="D69" s="403">
        <f>VLOOKUP(A69,'SLIM Savings Status '!$E$4:$X$34,20,0)</f>
        <v>45513</v>
      </c>
      <c r="E69" s="403">
        <f>VLOOKUP(A69,'SLIM Savings Status '!$E$4:$Y$34,21,0)</f>
        <v>45514</v>
      </c>
      <c r="F69">
        <v>-45504</v>
      </c>
      <c r="G69">
        <v>-45509</v>
      </c>
      <c r="H69" t="s">
        <v>69</v>
      </c>
    </row>
    <row r="70" spans="1:8" hidden="1">
      <c r="A70" s="411" t="s">
        <v>69</v>
      </c>
      <c r="B70" s="402">
        <v>45536</v>
      </c>
      <c r="C70" s="402">
        <v>45541</v>
      </c>
      <c r="D70" s="403">
        <f>VLOOKUP(A70,'SLIM Savings Status '!$E$4:$Z$34,22,0)</f>
        <v>45544</v>
      </c>
      <c r="E70" s="403">
        <f>VLOOKUP(A70,'SLIM Savings Status '!$E$4:$AA$34,23,0)</f>
        <v>45546</v>
      </c>
      <c r="F70">
        <v>-45535</v>
      </c>
      <c r="G70">
        <v>-45540</v>
      </c>
      <c r="H70" t="s">
        <v>69</v>
      </c>
    </row>
    <row r="71" spans="1:8">
      <c r="A71" s="411" t="s">
        <v>69</v>
      </c>
      <c r="B71" s="402">
        <v>45566</v>
      </c>
      <c r="C71" s="402">
        <v>45571</v>
      </c>
      <c r="D71" s="403">
        <f>VLOOKUP(A71,'SLIM Savings Status '!$E$4:$AD$34,26,0)</f>
        <v>45609</v>
      </c>
      <c r="E71" s="403">
        <f>VLOOKUP(A71,'SLIM Savings Status '!$E$4:$AE$34,27,0)</f>
        <v>45609</v>
      </c>
      <c r="F71">
        <v>-45565</v>
      </c>
      <c r="G71">
        <v>-45570</v>
      </c>
      <c r="H71" t="s">
        <v>69</v>
      </c>
    </row>
    <row r="72" spans="1:8" hidden="1">
      <c r="A72" s="411" t="s">
        <v>69</v>
      </c>
      <c r="B72" s="402">
        <v>45597</v>
      </c>
      <c r="C72" s="402">
        <v>45602</v>
      </c>
      <c r="F72">
        <v>-45596</v>
      </c>
      <c r="G72">
        <v>-45601</v>
      </c>
      <c r="H72" t="s">
        <v>69</v>
      </c>
    </row>
    <row r="73" spans="1:8" hidden="1">
      <c r="A73" s="411" t="s">
        <v>69</v>
      </c>
      <c r="B73" s="402">
        <v>45627</v>
      </c>
      <c r="C73" s="402">
        <v>45632</v>
      </c>
      <c r="F73">
        <v>-45626</v>
      </c>
      <c r="G73">
        <v>-45631</v>
      </c>
      <c r="H73" t="s">
        <v>69</v>
      </c>
    </row>
    <row r="74" spans="1:8" hidden="1">
      <c r="A74" s="411" t="s">
        <v>354</v>
      </c>
      <c r="B74" s="402">
        <v>45292</v>
      </c>
      <c r="C74" s="402">
        <v>45297</v>
      </c>
      <c r="F74">
        <v>-45291</v>
      </c>
      <c r="G74">
        <v>-45296</v>
      </c>
      <c r="H74" t="s">
        <v>354</v>
      </c>
    </row>
    <row r="75" spans="1:8" hidden="1">
      <c r="A75" s="411" t="s">
        <v>354</v>
      </c>
      <c r="B75" s="402">
        <v>45323</v>
      </c>
      <c r="C75" s="402">
        <v>45328</v>
      </c>
      <c r="D75" s="403">
        <v>45327</v>
      </c>
      <c r="E75" s="403">
        <v>45332</v>
      </c>
      <c r="F75">
        <v>-45351</v>
      </c>
      <c r="G75">
        <v>-45356</v>
      </c>
      <c r="H75" t="s">
        <v>354</v>
      </c>
    </row>
    <row r="76" spans="1:8" hidden="1">
      <c r="A76" s="411" t="s">
        <v>354</v>
      </c>
      <c r="B76" s="402">
        <v>45352</v>
      </c>
      <c r="C76" s="402">
        <v>45357</v>
      </c>
      <c r="D76" s="491"/>
      <c r="E76" s="491"/>
      <c r="F76">
        <v>-45351</v>
      </c>
      <c r="G76">
        <v>-45356</v>
      </c>
      <c r="H76" t="s">
        <v>354</v>
      </c>
    </row>
    <row r="77" spans="1:8" hidden="1">
      <c r="A77" s="411" t="s">
        <v>354</v>
      </c>
      <c r="B77" s="402">
        <v>45383</v>
      </c>
      <c r="C77" s="402">
        <v>45388</v>
      </c>
      <c r="D77" s="491"/>
      <c r="E77" s="491"/>
      <c r="F77">
        <v>-45382</v>
      </c>
      <c r="G77">
        <v>-45387</v>
      </c>
      <c r="H77" t="s">
        <v>354</v>
      </c>
    </row>
    <row r="78" spans="1:8" hidden="1">
      <c r="A78" s="411" t="s">
        <v>354</v>
      </c>
      <c r="B78" s="402">
        <v>45413</v>
      </c>
      <c r="C78" s="402">
        <v>45418</v>
      </c>
      <c r="D78" s="491"/>
      <c r="E78" s="491"/>
      <c r="F78">
        <v>-45412</v>
      </c>
      <c r="G78">
        <v>-45417</v>
      </c>
      <c r="H78" t="s">
        <v>354</v>
      </c>
    </row>
    <row r="79" spans="1:8" hidden="1">
      <c r="A79" s="411" t="s">
        <v>354</v>
      </c>
      <c r="B79" s="402">
        <v>45444</v>
      </c>
      <c r="C79" s="402">
        <v>45449</v>
      </c>
      <c r="D79" s="403"/>
      <c r="E79" s="403"/>
      <c r="F79">
        <v>-45443</v>
      </c>
      <c r="G79">
        <v>-45448</v>
      </c>
      <c r="H79" t="s">
        <v>354</v>
      </c>
    </row>
    <row r="80" spans="1:8" hidden="1">
      <c r="A80" s="411" t="s">
        <v>354</v>
      </c>
      <c r="B80" s="402">
        <v>45474</v>
      </c>
      <c r="C80" s="402">
        <v>45479</v>
      </c>
      <c r="D80" s="403">
        <f>VLOOKUP(A80,'SLIM Savings Status '!$E$4:$V$34,18,0)</f>
        <v>45478</v>
      </c>
      <c r="E80" s="490">
        <f>VLOOKUP(A80,'SLIM Savings Status '!$E$4:$W$34,19,0)</f>
        <v>45481</v>
      </c>
      <c r="F80">
        <v>-45473</v>
      </c>
      <c r="G80">
        <v>-45478</v>
      </c>
      <c r="H80" t="s">
        <v>354</v>
      </c>
    </row>
    <row r="81" spans="1:8" hidden="1">
      <c r="A81" s="411" t="s">
        <v>354</v>
      </c>
      <c r="B81" s="402">
        <v>45505</v>
      </c>
      <c r="C81" s="402">
        <v>45510</v>
      </c>
      <c r="D81" s="403">
        <f>VLOOKUP(A81,'SLIM Savings Status '!$E$4:$X$34,20,0)</f>
        <v>45509</v>
      </c>
      <c r="E81" s="403">
        <f>VLOOKUP(A81,'SLIM Savings Status '!$E$4:$Y$34,21,0)</f>
        <v>45512</v>
      </c>
      <c r="F81">
        <v>-45504</v>
      </c>
      <c r="G81">
        <v>-45509</v>
      </c>
      <c r="H81" t="s">
        <v>354</v>
      </c>
    </row>
    <row r="82" spans="1:8" hidden="1">
      <c r="A82" s="411" t="s">
        <v>354</v>
      </c>
      <c r="B82" s="402">
        <v>45536</v>
      </c>
      <c r="C82" s="402">
        <v>45541</v>
      </c>
      <c r="D82" s="403"/>
      <c r="E82" s="403"/>
      <c r="F82">
        <v>-45535</v>
      </c>
      <c r="G82">
        <v>-45540</v>
      </c>
      <c r="H82" t="s">
        <v>354</v>
      </c>
    </row>
    <row r="83" spans="1:8">
      <c r="A83" s="411" t="s">
        <v>354</v>
      </c>
      <c r="B83" s="402">
        <v>45566</v>
      </c>
      <c r="C83" s="402">
        <v>45571</v>
      </c>
      <c r="D83" s="403">
        <f>VLOOKUP(A83,'SLIM Savings Status '!$E$4:$AD$34,26,0)</f>
        <v>45602</v>
      </c>
      <c r="E83" s="403">
        <f>VLOOKUP(A83,'SLIM Savings Status '!$E$4:$AE$34,27,0)</f>
        <v>45603</v>
      </c>
      <c r="F83">
        <v>-45565</v>
      </c>
      <c r="G83">
        <v>-45570</v>
      </c>
      <c r="H83" t="s">
        <v>354</v>
      </c>
    </row>
    <row r="84" spans="1:8" hidden="1">
      <c r="A84" s="411" t="s">
        <v>354</v>
      </c>
      <c r="B84" s="402">
        <v>45597</v>
      </c>
      <c r="C84" s="402">
        <v>45602</v>
      </c>
      <c r="F84">
        <v>-45596</v>
      </c>
      <c r="G84">
        <v>-45601</v>
      </c>
      <c r="H84" t="s">
        <v>354</v>
      </c>
    </row>
    <row r="85" spans="1:8" hidden="1">
      <c r="A85" s="411" t="s">
        <v>354</v>
      </c>
      <c r="B85" s="402">
        <v>45627</v>
      </c>
      <c r="C85" s="402">
        <v>45632</v>
      </c>
      <c r="F85">
        <v>-45626</v>
      </c>
      <c r="G85">
        <v>-45631</v>
      </c>
      <c r="H85" t="s">
        <v>354</v>
      </c>
    </row>
    <row r="86" spans="1:8" hidden="1">
      <c r="A86" s="411" t="s">
        <v>379</v>
      </c>
      <c r="B86" s="402">
        <v>45292</v>
      </c>
      <c r="C86" s="402">
        <v>45297</v>
      </c>
      <c r="F86">
        <v>-45291</v>
      </c>
      <c r="G86">
        <v>-45296</v>
      </c>
      <c r="H86" t="s">
        <v>379</v>
      </c>
    </row>
    <row r="87" spans="1:8" hidden="1">
      <c r="A87" s="411" t="s">
        <v>379</v>
      </c>
      <c r="B87" s="402">
        <v>45323</v>
      </c>
      <c r="C87" s="402">
        <v>45328</v>
      </c>
      <c r="D87" s="403">
        <v>45328</v>
      </c>
      <c r="E87" s="403">
        <v>45332</v>
      </c>
      <c r="F87">
        <v>-45322</v>
      </c>
      <c r="G87">
        <v>-45327</v>
      </c>
      <c r="H87" t="s">
        <v>379</v>
      </c>
    </row>
    <row r="88" spans="1:8" hidden="1">
      <c r="A88" s="411" t="s">
        <v>379</v>
      </c>
      <c r="B88" s="402">
        <v>45352</v>
      </c>
      <c r="C88" s="402">
        <v>45357</v>
      </c>
      <c r="D88" s="403">
        <f>VLOOKUP(H88,'SLIM Savings Status '!$E$4:$N$32,10,0)</f>
        <v>45356</v>
      </c>
      <c r="E88" s="403">
        <f>VLOOKUP(H88,'SLIM Savings Status '!$E$4:$O$32,11,0)</f>
        <v>45358</v>
      </c>
      <c r="F88">
        <v>-45351</v>
      </c>
      <c r="G88">
        <v>-45356</v>
      </c>
      <c r="H88" t="s">
        <v>379</v>
      </c>
    </row>
    <row r="89" spans="1:8" hidden="1">
      <c r="A89" s="411" t="s">
        <v>379</v>
      </c>
      <c r="B89" s="402">
        <v>45383</v>
      </c>
      <c r="C89" s="402">
        <v>45388</v>
      </c>
      <c r="D89" s="403">
        <f>VLOOKUP(A89,'SLIM Savings Status '!$E$4:$P$32,12,0)</f>
        <v>45387</v>
      </c>
      <c r="E89" s="403">
        <f>VLOOKUP(A89,'SLIM Savings Status '!$E$4:$Q$32,13,0)</f>
        <v>45391</v>
      </c>
      <c r="F89">
        <v>-45382</v>
      </c>
      <c r="G89">
        <v>-45387</v>
      </c>
      <c r="H89" t="s">
        <v>379</v>
      </c>
    </row>
    <row r="90" spans="1:8" hidden="1">
      <c r="A90" s="411" t="s">
        <v>379</v>
      </c>
      <c r="B90" s="402">
        <v>45413</v>
      </c>
      <c r="C90" s="402">
        <v>45418</v>
      </c>
      <c r="D90" s="403">
        <f>VLOOKUP(A90,'SLIM Savings Status '!$E$2:$S$32,14,0)</f>
        <v>45415</v>
      </c>
      <c r="E90" s="403">
        <f>VLOOKUP(A90,'SLIM Savings Status '!$E$2:$S$32,15,0)</f>
        <v>45418</v>
      </c>
      <c r="F90">
        <v>-45412</v>
      </c>
      <c r="G90">
        <v>-45417</v>
      </c>
      <c r="H90" t="s">
        <v>379</v>
      </c>
    </row>
    <row r="91" spans="1:8" hidden="1">
      <c r="A91" s="411" t="s">
        <v>379</v>
      </c>
      <c r="B91" s="402">
        <v>45444</v>
      </c>
      <c r="C91" s="402">
        <v>45449</v>
      </c>
      <c r="D91" s="403">
        <f>VLOOKUP(A91,'SLIM Savings Status '!$E$4:$U$34,16,0)</f>
        <v>45444</v>
      </c>
      <c r="E91" s="403">
        <f>VLOOKUP(A91,'SLIM Savings Status '!$E$4:$U$34,17,0)</f>
        <v>45449</v>
      </c>
      <c r="F91">
        <v>-45443</v>
      </c>
      <c r="G91">
        <v>-45448</v>
      </c>
      <c r="H91" t="s">
        <v>379</v>
      </c>
    </row>
    <row r="92" spans="1:8" hidden="1">
      <c r="A92" s="411" t="s">
        <v>379</v>
      </c>
      <c r="B92" s="402">
        <v>45474</v>
      </c>
      <c r="C92" s="402">
        <v>45479</v>
      </c>
      <c r="D92" s="403">
        <f>VLOOKUP(A92,'SLIM Savings Status '!$E$4:$V$34,18,0)</f>
        <v>45478</v>
      </c>
      <c r="E92" s="490">
        <f>VLOOKUP(A92,'SLIM Savings Status '!$E$4:$W$34,19,0)</f>
        <v>45481</v>
      </c>
      <c r="F92">
        <v>-45473</v>
      </c>
      <c r="G92">
        <v>-45478</v>
      </c>
      <c r="H92" t="s">
        <v>379</v>
      </c>
    </row>
    <row r="93" spans="1:8" hidden="1">
      <c r="A93" s="411" t="s">
        <v>379</v>
      </c>
      <c r="B93" s="402">
        <v>45505</v>
      </c>
      <c r="C93" s="402">
        <v>45510</v>
      </c>
      <c r="D93" s="403">
        <f>VLOOKUP(A93,'SLIM Savings Status '!$E$4:$X$34,20,0)</f>
        <v>45509</v>
      </c>
      <c r="E93" s="403">
        <f>VLOOKUP(A93,'SLIM Savings Status '!$E$4:$Y$34,21,0)</f>
        <v>45512</v>
      </c>
      <c r="F93">
        <v>-45504</v>
      </c>
      <c r="G93">
        <v>-45509</v>
      </c>
      <c r="H93" t="s">
        <v>379</v>
      </c>
    </row>
    <row r="94" spans="1:8" hidden="1">
      <c r="A94" s="411" t="s">
        <v>379</v>
      </c>
      <c r="B94" s="402">
        <v>45536</v>
      </c>
      <c r="C94" s="402">
        <v>45541</v>
      </c>
      <c r="D94" s="403">
        <f>VLOOKUP(A94,'SLIM Savings Status '!$E$4:$Z$34,22,0)</f>
        <v>45539</v>
      </c>
      <c r="E94" s="403">
        <f>VLOOKUP(A94,'SLIM Savings Status '!$E$4:$AA$34,23,0)</f>
        <v>45545</v>
      </c>
      <c r="F94">
        <v>-45535</v>
      </c>
      <c r="G94">
        <v>-45540</v>
      </c>
      <c r="H94" t="s">
        <v>379</v>
      </c>
    </row>
    <row r="95" spans="1:8">
      <c r="A95" s="411" t="s">
        <v>379</v>
      </c>
      <c r="B95" s="402">
        <v>45566</v>
      </c>
      <c r="C95" s="402">
        <v>45571</v>
      </c>
      <c r="D95" s="403"/>
      <c r="E95" s="403"/>
      <c r="F95">
        <v>-45565</v>
      </c>
      <c r="G95">
        <v>-45570</v>
      </c>
      <c r="H95" t="s">
        <v>379</v>
      </c>
    </row>
    <row r="96" spans="1:8" hidden="1">
      <c r="A96" s="411" t="s">
        <v>379</v>
      </c>
      <c r="B96" s="402">
        <v>45597</v>
      </c>
      <c r="C96" s="402">
        <v>45602</v>
      </c>
      <c r="F96">
        <v>-45596</v>
      </c>
      <c r="G96">
        <v>-45601</v>
      </c>
      <c r="H96" t="s">
        <v>379</v>
      </c>
    </row>
    <row r="97" spans="1:8" hidden="1">
      <c r="A97" s="411" t="s">
        <v>379</v>
      </c>
      <c r="B97" s="402">
        <v>45627</v>
      </c>
      <c r="C97" s="402">
        <v>45632</v>
      </c>
      <c r="F97">
        <v>-45626</v>
      </c>
      <c r="G97">
        <v>-45631</v>
      </c>
      <c r="H97" t="s">
        <v>379</v>
      </c>
    </row>
    <row r="98" spans="1:8" hidden="1">
      <c r="A98" s="411" t="s">
        <v>47</v>
      </c>
      <c r="B98" s="402">
        <v>45292</v>
      </c>
      <c r="C98" s="402">
        <v>45297</v>
      </c>
      <c r="F98">
        <v>-45291</v>
      </c>
      <c r="G98">
        <v>-45296</v>
      </c>
      <c r="H98" t="s">
        <v>47</v>
      </c>
    </row>
    <row r="99" spans="1:8" hidden="1">
      <c r="A99" s="411" t="s">
        <v>47</v>
      </c>
      <c r="B99" s="402">
        <v>45323</v>
      </c>
      <c r="C99" s="402">
        <v>45328</v>
      </c>
      <c r="D99" s="403">
        <v>45334</v>
      </c>
      <c r="E99" s="403">
        <v>45335</v>
      </c>
      <c r="F99">
        <v>-45322</v>
      </c>
      <c r="G99">
        <v>-45327</v>
      </c>
      <c r="H99" t="s">
        <v>47</v>
      </c>
    </row>
    <row r="100" spans="1:8" hidden="1">
      <c r="A100" s="411" t="s">
        <v>47</v>
      </c>
      <c r="B100" s="402">
        <v>45352</v>
      </c>
      <c r="C100" s="402">
        <v>45357</v>
      </c>
      <c r="D100" s="403">
        <f>VLOOKUP(H100,'SLIM Savings Status '!$E$4:$N$32,10,0)</f>
        <v>45357</v>
      </c>
      <c r="E100" s="403">
        <f>VLOOKUP(H100,'SLIM Savings Status '!$E$4:$O$32,11,0)</f>
        <v>45359</v>
      </c>
      <c r="F100">
        <v>-45351</v>
      </c>
      <c r="G100">
        <v>-45356</v>
      </c>
      <c r="H100" t="s">
        <v>47</v>
      </c>
    </row>
    <row r="101" spans="1:8" hidden="1">
      <c r="A101" s="411" t="s">
        <v>47</v>
      </c>
      <c r="B101" s="402">
        <v>45383</v>
      </c>
      <c r="C101" s="402">
        <v>45388</v>
      </c>
      <c r="D101" s="403">
        <f>VLOOKUP(A101,'SLIM Savings Status '!$E$4:$P$32,12,0)</f>
        <v>45386</v>
      </c>
      <c r="E101" s="403">
        <f>VLOOKUP(A101,'SLIM Savings Status '!$E$4:$Q$32,13,0)</f>
        <v>45392</v>
      </c>
      <c r="F101">
        <v>-45382</v>
      </c>
      <c r="G101">
        <v>-45387</v>
      </c>
      <c r="H101" t="s">
        <v>47</v>
      </c>
    </row>
    <row r="102" spans="1:8" hidden="1">
      <c r="A102" s="411" t="s">
        <v>47</v>
      </c>
      <c r="B102" s="402">
        <v>45413</v>
      </c>
      <c r="C102" s="402">
        <v>45418</v>
      </c>
      <c r="D102" s="403">
        <f>VLOOKUP(A102,'SLIM Savings Status '!$E$2:$S$32,14,0)</f>
        <v>45413</v>
      </c>
      <c r="E102" s="403">
        <f>VLOOKUP(A102,'SLIM Savings Status '!$E$2:$S$32,15,0)</f>
        <v>45416</v>
      </c>
      <c r="F102">
        <v>-45412</v>
      </c>
      <c r="G102">
        <v>-45417</v>
      </c>
      <c r="H102" t="s">
        <v>47</v>
      </c>
    </row>
    <row r="103" spans="1:8" hidden="1">
      <c r="A103" s="411" t="s">
        <v>47</v>
      </c>
      <c r="B103" s="402">
        <v>45444</v>
      </c>
      <c r="C103" s="402">
        <v>45449</v>
      </c>
      <c r="D103" s="403">
        <f>VLOOKUP(A103,'SLIM Savings Status '!$E$4:$U$34,16,0)</f>
        <v>45448</v>
      </c>
      <c r="E103" s="403">
        <f>VLOOKUP(A103,'SLIM Savings Status '!$E$4:$U$34,17,0)</f>
        <v>45453</v>
      </c>
      <c r="F103">
        <v>-45443</v>
      </c>
      <c r="G103">
        <v>-45448</v>
      </c>
      <c r="H103" t="s">
        <v>47</v>
      </c>
    </row>
    <row r="104" spans="1:8" hidden="1">
      <c r="A104" s="411" t="s">
        <v>47</v>
      </c>
      <c r="B104" s="402">
        <v>45474</v>
      </c>
      <c r="C104" s="402">
        <v>45479</v>
      </c>
      <c r="D104" s="403"/>
      <c r="E104" s="490"/>
      <c r="F104">
        <v>-45473</v>
      </c>
      <c r="G104">
        <v>-45478</v>
      </c>
      <c r="H104" t="s">
        <v>47</v>
      </c>
    </row>
    <row r="105" spans="1:8" hidden="1">
      <c r="A105" s="411" t="s">
        <v>47</v>
      </c>
      <c r="B105" s="402">
        <v>45505</v>
      </c>
      <c r="C105" s="402">
        <v>45510</v>
      </c>
      <c r="D105" s="403"/>
      <c r="E105" s="403"/>
      <c r="F105">
        <v>-45504</v>
      </c>
      <c r="G105">
        <v>-45509</v>
      </c>
      <c r="H105" t="s">
        <v>47</v>
      </c>
    </row>
    <row r="106" spans="1:8" hidden="1">
      <c r="A106" s="411" t="s">
        <v>47</v>
      </c>
      <c r="B106" s="402">
        <v>45536</v>
      </c>
      <c r="C106" s="402">
        <v>45541</v>
      </c>
      <c r="D106" s="403">
        <f>VLOOKUP(A106,'SLIM Savings Status '!$E$4:$Z$34,22,0)</f>
        <v>45540</v>
      </c>
      <c r="E106" s="403">
        <f>VLOOKUP(A106,'SLIM Savings Status '!$E$4:$AA$34,23,0)</f>
        <v>45541</v>
      </c>
      <c r="F106">
        <v>-45535</v>
      </c>
      <c r="G106">
        <v>-45540</v>
      </c>
      <c r="H106" t="s">
        <v>47</v>
      </c>
    </row>
    <row r="107" spans="1:8">
      <c r="A107" s="411" t="s">
        <v>47</v>
      </c>
      <c r="B107" s="402">
        <v>45566</v>
      </c>
      <c r="C107" s="402">
        <v>45571</v>
      </c>
      <c r="D107" s="403">
        <f>VLOOKUP(A107,'SLIM Savings Status '!$E$4:$AD$34,26,0)</f>
        <v>45604</v>
      </c>
      <c r="E107" s="403">
        <f>VLOOKUP(A107,'SLIM Savings Status '!$E$4:$AE$34,27,0)</f>
        <v>45607</v>
      </c>
      <c r="F107">
        <v>-45565</v>
      </c>
      <c r="G107">
        <v>-45570</v>
      </c>
      <c r="H107" t="s">
        <v>47</v>
      </c>
    </row>
    <row r="108" spans="1:8" hidden="1">
      <c r="A108" s="411" t="s">
        <v>47</v>
      </c>
      <c r="B108" s="402">
        <v>45597</v>
      </c>
      <c r="C108" s="402">
        <v>45602</v>
      </c>
      <c r="F108">
        <v>-45596</v>
      </c>
      <c r="G108">
        <v>-45601</v>
      </c>
      <c r="H108" t="s">
        <v>47</v>
      </c>
    </row>
    <row r="109" spans="1:8" hidden="1">
      <c r="A109" s="411" t="s">
        <v>47</v>
      </c>
      <c r="B109" s="402">
        <v>45627</v>
      </c>
      <c r="C109" s="402">
        <v>45632</v>
      </c>
      <c r="F109">
        <v>-45626</v>
      </c>
      <c r="G109">
        <v>-45631</v>
      </c>
      <c r="H109" t="s">
        <v>47</v>
      </c>
    </row>
    <row r="110" spans="1:8" hidden="1">
      <c r="A110" s="411" t="s">
        <v>78</v>
      </c>
      <c r="B110" s="402">
        <v>45292</v>
      </c>
      <c r="C110" s="402">
        <v>45297</v>
      </c>
      <c r="F110">
        <v>-45291</v>
      </c>
      <c r="G110">
        <v>-45296</v>
      </c>
      <c r="H110" t="s">
        <v>78</v>
      </c>
    </row>
    <row r="111" spans="1:8" hidden="1">
      <c r="A111" s="411" t="s">
        <v>78</v>
      </c>
      <c r="B111" s="402">
        <v>45323</v>
      </c>
      <c r="C111" s="402">
        <v>45328</v>
      </c>
      <c r="D111" s="403">
        <v>45325</v>
      </c>
      <c r="E111" s="403">
        <v>45327</v>
      </c>
      <c r="F111">
        <v>4</v>
      </c>
      <c r="G111">
        <v>-1</v>
      </c>
      <c r="H111" t="s">
        <v>78</v>
      </c>
    </row>
    <row r="112" spans="1:8" hidden="1">
      <c r="A112" s="411" t="s">
        <v>78</v>
      </c>
      <c r="B112" s="402">
        <v>45352</v>
      </c>
      <c r="C112" s="402">
        <v>45357</v>
      </c>
      <c r="D112" s="403">
        <f>VLOOKUP(H112,'SLIM Savings Status '!$E$4:$N$32,10,0)</f>
        <v>45355</v>
      </c>
      <c r="E112" s="403">
        <f>VLOOKUP(H112,'SLIM Savings Status '!$E$4:$O$32,11,0)</f>
        <v>45355</v>
      </c>
      <c r="F112">
        <v>-45351</v>
      </c>
      <c r="G112">
        <v>-45356</v>
      </c>
      <c r="H112" t="s">
        <v>78</v>
      </c>
    </row>
    <row r="113" spans="1:8" hidden="1">
      <c r="A113" s="411" t="s">
        <v>78</v>
      </c>
      <c r="B113" s="402">
        <v>45383</v>
      </c>
      <c r="C113" s="402">
        <v>45388</v>
      </c>
      <c r="D113" s="403">
        <f>VLOOKUP(A113,'SLIM Savings Status '!$E$4:$P$32,12,0)</f>
        <v>45385</v>
      </c>
      <c r="E113" s="403">
        <f>VLOOKUP(A113,'SLIM Savings Status '!$E$4:$Q$32,13,0)</f>
        <v>45392</v>
      </c>
      <c r="F113">
        <v>-45382</v>
      </c>
      <c r="G113">
        <v>-45387</v>
      </c>
      <c r="H113" t="s">
        <v>78</v>
      </c>
    </row>
    <row r="114" spans="1:8" hidden="1">
      <c r="A114" s="411" t="s">
        <v>78</v>
      </c>
      <c r="B114" s="402">
        <v>45413</v>
      </c>
      <c r="C114" s="402">
        <v>45418</v>
      </c>
      <c r="D114" s="403">
        <f>VLOOKUP(A114,'SLIM Savings Status '!$E$2:$S$32,14,0)</f>
        <v>45415</v>
      </c>
      <c r="E114" s="403">
        <f>VLOOKUP(A114,'SLIM Savings Status '!$E$2:$S$32,15,0)</f>
        <v>45416</v>
      </c>
      <c r="F114">
        <v>-45412</v>
      </c>
      <c r="G114">
        <v>-45417</v>
      </c>
      <c r="H114" t="s">
        <v>78</v>
      </c>
    </row>
    <row r="115" spans="1:8" hidden="1">
      <c r="A115" s="411" t="s">
        <v>78</v>
      </c>
      <c r="B115" s="402">
        <v>45444</v>
      </c>
      <c r="C115" s="402">
        <v>45449</v>
      </c>
      <c r="D115" s="403">
        <f>VLOOKUP(A115,'SLIM Savings Status '!$E$4:$U$34,16,0)</f>
        <v>45447</v>
      </c>
      <c r="E115" s="403">
        <f>VLOOKUP(A115,'SLIM Savings Status '!$E$4:$U$34,17,0)</f>
        <v>45451</v>
      </c>
      <c r="F115">
        <v>-45443</v>
      </c>
      <c r="G115">
        <v>-45448</v>
      </c>
      <c r="H115" t="s">
        <v>78</v>
      </c>
    </row>
    <row r="116" spans="1:8" hidden="1">
      <c r="A116" s="411" t="s">
        <v>78</v>
      </c>
      <c r="B116" s="402">
        <v>45474</v>
      </c>
      <c r="C116" s="402">
        <v>45479</v>
      </c>
      <c r="D116" s="403">
        <f>VLOOKUP(A116,'SLIM Savings Status '!$E$4:$V$34,18,0)</f>
        <v>45477</v>
      </c>
      <c r="E116" s="490">
        <f>VLOOKUP(A116,'SLIM Savings Status '!$E$4:$W$34,19,0)</f>
        <v>45483</v>
      </c>
      <c r="F116">
        <v>-45473</v>
      </c>
      <c r="G116">
        <v>-45478</v>
      </c>
      <c r="H116" t="s">
        <v>78</v>
      </c>
    </row>
    <row r="117" spans="1:8" hidden="1">
      <c r="A117" s="411" t="s">
        <v>78</v>
      </c>
      <c r="B117" s="402">
        <v>45505</v>
      </c>
      <c r="C117" s="402">
        <v>45510</v>
      </c>
      <c r="D117" s="403">
        <f>VLOOKUP(A117,'SLIM Savings Status '!$E$4:$X$34,20,0)</f>
        <v>45509</v>
      </c>
      <c r="E117" s="403">
        <f>VLOOKUP(A117,'SLIM Savings Status '!$E$4:$Y$34,21,0)</f>
        <v>45509</v>
      </c>
      <c r="F117">
        <v>-45504</v>
      </c>
      <c r="G117">
        <v>-45509</v>
      </c>
      <c r="H117" t="s">
        <v>78</v>
      </c>
    </row>
    <row r="118" spans="1:8" hidden="1">
      <c r="A118" s="411" t="s">
        <v>78</v>
      </c>
      <c r="B118" s="402">
        <v>45536</v>
      </c>
      <c r="C118" s="402">
        <v>45541</v>
      </c>
      <c r="D118" s="403">
        <f>VLOOKUP(A118,'SLIM Savings Status '!$E$4:$Z$34,22,0)</f>
        <v>45538</v>
      </c>
      <c r="E118" s="403">
        <f>VLOOKUP(A118,'SLIM Savings Status '!$E$4:$AA$34,23,0)</f>
        <v>45539</v>
      </c>
      <c r="F118">
        <v>-45535</v>
      </c>
      <c r="G118">
        <v>-45540</v>
      </c>
      <c r="H118" t="s">
        <v>78</v>
      </c>
    </row>
    <row r="119" spans="1:8">
      <c r="A119" s="411" t="s">
        <v>78</v>
      </c>
      <c r="B119" s="402">
        <v>45566</v>
      </c>
      <c r="C119" s="402">
        <v>45571</v>
      </c>
      <c r="D119" s="403">
        <f>VLOOKUP(A119,'SLIM Savings Status '!$E$4:$AD$34,26,0)</f>
        <v>45601</v>
      </c>
      <c r="E119" s="403">
        <f>VLOOKUP(A119,'SLIM Savings Status '!$E$4:$AE$34,27,0)</f>
        <v>45602</v>
      </c>
      <c r="F119">
        <v>-45565</v>
      </c>
      <c r="G119">
        <v>-45570</v>
      </c>
      <c r="H119" t="s">
        <v>78</v>
      </c>
    </row>
    <row r="120" spans="1:8" hidden="1">
      <c r="A120" s="411" t="s">
        <v>78</v>
      </c>
      <c r="B120" s="402">
        <v>45597</v>
      </c>
      <c r="C120" s="402">
        <v>45602</v>
      </c>
      <c r="F120">
        <v>-45596</v>
      </c>
      <c r="G120">
        <v>-45601</v>
      </c>
      <c r="H120" t="s">
        <v>78</v>
      </c>
    </row>
    <row r="121" spans="1:8" hidden="1">
      <c r="A121" s="411" t="s">
        <v>78</v>
      </c>
      <c r="B121" s="402">
        <v>45627</v>
      </c>
      <c r="C121" s="402">
        <v>45632</v>
      </c>
      <c r="F121">
        <v>-45626</v>
      </c>
      <c r="G121">
        <v>-45631</v>
      </c>
      <c r="H121" t="s">
        <v>78</v>
      </c>
    </row>
    <row r="122" spans="1:8" hidden="1">
      <c r="A122" s="411" t="s">
        <v>93</v>
      </c>
      <c r="B122" s="402">
        <v>45292</v>
      </c>
      <c r="C122" s="402">
        <v>45297</v>
      </c>
      <c r="F122">
        <v>-45291</v>
      </c>
      <c r="G122">
        <v>-45296</v>
      </c>
      <c r="H122" t="s">
        <v>93</v>
      </c>
    </row>
    <row r="123" spans="1:8" hidden="1">
      <c r="A123" s="411" t="s">
        <v>93</v>
      </c>
      <c r="B123" s="402">
        <v>45323</v>
      </c>
      <c r="C123" s="402">
        <v>45328</v>
      </c>
      <c r="D123" s="403">
        <v>45334</v>
      </c>
      <c r="E123" s="403">
        <v>45336</v>
      </c>
      <c r="F123">
        <v>-45322</v>
      </c>
      <c r="G123">
        <v>-45327</v>
      </c>
      <c r="H123" t="s">
        <v>93</v>
      </c>
    </row>
    <row r="124" spans="1:8" hidden="1">
      <c r="A124" s="411" t="s">
        <v>93</v>
      </c>
      <c r="B124" s="402">
        <v>45352</v>
      </c>
      <c r="C124" s="402">
        <v>45357</v>
      </c>
      <c r="D124" s="403">
        <f>VLOOKUP(H124,'SLIM Savings Status '!$E$4:$N$32,10,0)</f>
        <v>45357</v>
      </c>
      <c r="E124" s="403">
        <f>VLOOKUP(H124,'SLIM Savings Status '!$E$4:$O$32,11,0)</f>
        <v>45360</v>
      </c>
      <c r="F124">
        <v>-45351</v>
      </c>
      <c r="G124">
        <v>-45356</v>
      </c>
      <c r="H124" t="s">
        <v>93</v>
      </c>
    </row>
    <row r="125" spans="1:8" hidden="1">
      <c r="A125" s="411" t="s">
        <v>93</v>
      </c>
      <c r="B125" s="402">
        <v>45383</v>
      </c>
      <c r="C125" s="402">
        <v>45388</v>
      </c>
      <c r="D125" s="403">
        <f>VLOOKUP(A125,'SLIM Savings Status '!$E$4:$P$32,12,0)</f>
        <v>45390</v>
      </c>
      <c r="E125" s="403">
        <f>VLOOKUP(A125,'SLIM Savings Status '!$E$4:$Q$32,13,0)</f>
        <v>45392</v>
      </c>
      <c r="F125">
        <v>-45382</v>
      </c>
      <c r="G125">
        <v>-45387</v>
      </c>
      <c r="H125" t="s">
        <v>93</v>
      </c>
    </row>
    <row r="126" spans="1:8" hidden="1">
      <c r="A126" s="411" t="s">
        <v>93</v>
      </c>
      <c r="B126" s="402">
        <v>45413</v>
      </c>
      <c r="C126" s="402">
        <v>45418</v>
      </c>
      <c r="D126" s="403">
        <f>VLOOKUP(A126,'SLIM Savings Status '!$E$2:$S$32,14,0)</f>
        <v>45416</v>
      </c>
      <c r="E126" s="403">
        <f>VLOOKUP(A126,'SLIM Savings Status '!$E$2:$S$32,15,0)</f>
        <v>45422</v>
      </c>
      <c r="F126">
        <v>-45412</v>
      </c>
      <c r="G126">
        <v>-45417</v>
      </c>
      <c r="H126" t="s">
        <v>93</v>
      </c>
    </row>
    <row r="127" spans="1:8" hidden="1">
      <c r="A127" s="411" t="s">
        <v>93</v>
      </c>
      <c r="B127" s="402">
        <v>45444</v>
      </c>
      <c r="C127" s="402">
        <v>45449</v>
      </c>
      <c r="D127" s="403">
        <f>VLOOKUP(A127,'SLIM Savings Status '!$E$4:$U$34,16,0)</f>
        <v>45447</v>
      </c>
      <c r="E127" s="403">
        <f>VLOOKUP(A127,'SLIM Savings Status '!$E$4:$U$34,17,0)</f>
        <v>45452</v>
      </c>
      <c r="F127">
        <v>-45443</v>
      </c>
      <c r="G127">
        <v>-45448</v>
      </c>
      <c r="H127" t="s">
        <v>93</v>
      </c>
    </row>
    <row r="128" spans="1:8" hidden="1">
      <c r="A128" s="411" t="s">
        <v>93</v>
      </c>
      <c r="B128" s="402">
        <v>45474</v>
      </c>
      <c r="C128" s="402">
        <v>45479</v>
      </c>
      <c r="D128" s="403">
        <f>VLOOKUP(A128,'SLIM Savings Status '!$E$4:$V$34,18,0)</f>
        <v>45477</v>
      </c>
      <c r="E128" s="490">
        <f>VLOOKUP(A128,'SLIM Savings Status '!$E$4:$W$34,19,0)</f>
        <v>45483</v>
      </c>
      <c r="F128">
        <v>-45473</v>
      </c>
      <c r="G128">
        <v>-45478</v>
      </c>
      <c r="H128" t="s">
        <v>93</v>
      </c>
    </row>
    <row r="129" spans="1:8" hidden="1">
      <c r="A129" s="411" t="s">
        <v>93</v>
      </c>
      <c r="B129" s="402">
        <v>45505</v>
      </c>
      <c r="C129" s="402">
        <v>45510</v>
      </c>
      <c r="D129" s="403">
        <f>VLOOKUP(A129,'SLIM Savings Status '!$E$4:$X$34,20,0)</f>
        <v>45509</v>
      </c>
      <c r="E129" s="403">
        <f>VLOOKUP(A129,'SLIM Savings Status '!$E$4:$Y$34,21,0)</f>
        <v>45514</v>
      </c>
      <c r="F129">
        <v>-45504</v>
      </c>
      <c r="G129">
        <v>-45509</v>
      </c>
      <c r="H129" t="s">
        <v>93</v>
      </c>
    </row>
    <row r="130" spans="1:8" hidden="1">
      <c r="A130" s="411" t="s">
        <v>93</v>
      </c>
      <c r="B130" s="402">
        <v>45536</v>
      </c>
      <c r="C130" s="402">
        <v>45541</v>
      </c>
      <c r="D130" s="403">
        <f>VLOOKUP(A130,'SLIM Savings Status '!$E$4:$Z$34,22,0)</f>
        <v>45539</v>
      </c>
      <c r="E130" s="403">
        <f>VLOOKUP(A130,'SLIM Savings Status '!$E$4:$AA$34,23,0)</f>
        <v>45547</v>
      </c>
      <c r="F130">
        <v>-45535</v>
      </c>
      <c r="G130">
        <v>-45540</v>
      </c>
      <c r="H130" t="s">
        <v>93</v>
      </c>
    </row>
    <row r="131" spans="1:8">
      <c r="A131" s="411" t="s">
        <v>93</v>
      </c>
      <c r="B131" s="402">
        <v>45566</v>
      </c>
      <c r="C131" s="402">
        <v>45571</v>
      </c>
      <c r="D131" s="403">
        <f>VLOOKUP(A131,'SLIM Savings Status '!$E$4:$AD$34,26,0)</f>
        <v>45606</v>
      </c>
      <c r="E131" s="403">
        <f>VLOOKUP(A131,'SLIM Savings Status '!$E$4:$AE$34,27,0)</f>
        <v>45609</v>
      </c>
      <c r="F131">
        <v>-45565</v>
      </c>
      <c r="G131">
        <v>-45570</v>
      </c>
      <c r="H131" t="s">
        <v>93</v>
      </c>
    </row>
    <row r="132" spans="1:8" hidden="1">
      <c r="A132" s="411" t="s">
        <v>93</v>
      </c>
      <c r="B132" s="402">
        <v>45597</v>
      </c>
      <c r="C132" s="402">
        <v>45602</v>
      </c>
      <c r="F132">
        <v>-45596</v>
      </c>
      <c r="G132">
        <v>-45601</v>
      </c>
      <c r="H132" t="s">
        <v>93</v>
      </c>
    </row>
    <row r="133" spans="1:8" hidden="1">
      <c r="A133" s="411" t="s">
        <v>93</v>
      </c>
      <c r="B133" s="402">
        <v>45627</v>
      </c>
      <c r="C133" s="402">
        <v>45632</v>
      </c>
      <c r="F133">
        <v>-45626</v>
      </c>
      <c r="G133">
        <v>-45631</v>
      </c>
      <c r="H133" t="s">
        <v>93</v>
      </c>
    </row>
    <row r="134" spans="1:8" hidden="1">
      <c r="A134" s="411" t="s">
        <v>72</v>
      </c>
      <c r="B134" s="402">
        <v>45292</v>
      </c>
      <c r="C134" s="402">
        <v>45297</v>
      </c>
      <c r="F134">
        <v>-45291</v>
      </c>
      <c r="G134">
        <v>-45296</v>
      </c>
      <c r="H134" t="s">
        <v>72</v>
      </c>
    </row>
    <row r="135" spans="1:8" hidden="1">
      <c r="A135" s="411" t="s">
        <v>72</v>
      </c>
      <c r="B135" s="402">
        <v>45323</v>
      </c>
      <c r="C135" s="402">
        <v>45328</v>
      </c>
      <c r="D135" s="403"/>
      <c r="E135" s="403"/>
      <c r="F135">
        <v>2</v>
      </c>
      <c r="G135">
        <v>-45327</v>
      </c>
      <c r="H135" t="s">
        <v>72</v>
      </c>
    </row>
    <row r="136" spans="1:8" hidden="1">
      <c r="A136" s="411" t="s">
        <v>72</v>
      </c>
      <c r="B136" s="402">
        <v>45352</v>
      </c>
      <c r="C136" s="402">
        <v>45357</v>
      </c>
      <c r="D136" s="403">
        <f>VLOOKUP(H136,'SLIM Savings Status '!$E$4:$N$32,10,0)</f>
        <v>45353</v>
      </c>
      <c r="E136" s="403">
        <f>VLOOKUP(H136,'SLIM Savings Status '!$E$4:$O$32,11,0)</f>
        <v>45360</v>
      </c>
      <c r="F136">
        <v>-45351</v>
      </c>
      <c r="G136">
        <v>-45356</v>
      </c>
      <c r="H136" t="s">
        <v>72</v>
      </c>
    </row>
    <row r="137" spans="1:8" hidden="1">
      <c r="A137" s="411" t="s">
        <v>72</v>
      </c>
      <c r="B137" s="402">
        <v>45383</v>
      </c>
      <c r="C137" s="402">
        <v>45388</v>
      </c>
      <c r="D137" s="403">
        <f>VLOOKUP(A137,'SLIM Savings Status '!$E$4:$P$32,12,0)</f>
        <v>45387</v>
      </c>
      <c r="E137" s="403">
        <f>VLOOKUP(A137,'SLIM Savings Status '!$E$4:$Q$32,13,0)</f>
        <v>45392</v>
      </c>
      <c r="F137">
        <v>-45382</v>
      </c>
      <c r="G137">
        <v>-45387</v>
      </c>
      <c r="H137" t="s">
        <v>72</v>
      </c>
    </row>
    <row r="138" spans="1:8" hidden="1">
      <c r="A138" s="411" t="s">
        <v>72</v>
      </c>
      <c r="B138" s="402">
        <v>45413</v>
      </c>
      <c r="C138" s="402">
        <v>45418</v>
      </c>
      <c r="D138" s="403">
        <f>VLOOKUP(A138,'SLIM Savings Status '!$E$2:$S$32,14,0)</f>
        <v>45416</v>
      </c>
      <c r="E138" s="403">
        <f>VLOOKUP(A138,'SLIM Savings Status '!$E$2:$S$32,15,0)</f>
        <v>45421</v>
      </c>
      <c r="F138">
        <v>-45412</v>
      </c>
      <c r="G138">
        <v>-45417</v>
      </c>
      <c r="H138" t="s">
        <v>72</v>
      </c>
    </row>
    <row r="139" spans="1:8" hidden="1">
      <c r="A139" s="411" t="s">
        <v>72</v>
      </c>
      <c r="B139" s="402">
        <v>45444</v>
      </c>
      <c r="C139" s="402">
        <v>45449</v>
      </c>
      <c r="D139" s="403">
        <f>VLOOKUP(A139,'SLIM Savings Status '!$E$4:$U$34,16,0)</f>
        <v>45450</v>
      </c>
      <c r="E139" s="403">
        <f>VLOOKUP(A139,'SLIM Savings Status '!$E$4:$U$34,17,0)</f>
        <v>45453</v>
      </c>
      <c r="F139">
        <v>-45443</v>
      </c>
      <c r="G139">
        <v>-45448</v>
      </c>
      <c r="H139" t="s">
        <v>72</v>
      </c>
    </row>
    <row r="140" spans="1:8" hidden="1">
      <c r="A140" s="411" t="s">
        <v>72</v>
      </c>
      <c r="B140" s="402">
        <v>45474</v>
      </c>
      <c r="C140" s="402">
        <v>45479</v>
      </c>
      <c r="D140" s="403">
        <f>VLOOKUP(A140,'SLIM Savings Status '!$E$4:$V$34,18,0)</f>
        <v>45479</v>
      </c>
      <c r="E140" s="490">
        <f>VLOOKUP(A140,'SLIM Savings Status '!$E$4:$W$34,19,0)</f>
        <v>45483</v>
      </c>
      <c r="F140">
        <v>-45473</v>
      </c>
      <c r="G140">
        <v>-45478</v>
      </c>
      <c r="H140" t="s">
        <v>72</v>
      </c>
    </row>
    <row r="141" spans="1:8" hidden="1">
      <c r="A141" s="411" t="s">
        <v>72</v>
      </c>
      <c r="B141" s="402">
        <v>45505</v>
      </c>
      <c r="C141" s="402">
        <v>45510</v>
      </c>
      <c r="D141" s="403">
        <f>VLOOKUP(A141,'SLIM Savings Status '!$E$4:$X$34,20,0)</f>
        <v>45510</v>
      </c>
      <c r="E141" s="403">
        <f>VLOOKUP(A141,'SLIM Savings Status '!$E$4:$Y$34,21,0)</f>
        <v>45516</v>
      </c>
      <c r="F141">
        <v>-45504</v>
      </c>
      <c r="G141">
        <v>-45509</v>
      </c>
      <c r="H141" t="s">
        <v>72</v>
      </c>
    </row>
    <row r="142" spans="1:8" hidden="1">
      <c r="A142" s="411" t="s">
        <v>72</v>
      </c>
      <c r="B142" s="402">
        <v>45536</v>
      </c>
      <c r="C142" s="402">
        <v>45541</v>
      </c>
      <c r="D142" s="403">
        <f>VLOOKUP(A142,'SLIM Savings Status '!$E$4:$Z$34,22,0)</f>
        <v>45543</v>
      </c>
      <c r="E142" s="403">
        <f>VLOOKUP(A142,'SLIM Savings Status '!$E$4:$AA$34,23,0)</f>
        <v>45546</v>
      </c>
      <c r="F142">
        <v>-45535</v>
      </c>
      <c r="G142">
        <v>-45540</v>
      </c>
      <c r="H142" t="s">
        <v>72</v>
      </c>
    </row>
    <row r="143" spans="1:8">
      <c r="A143" s="411" t="s">
        <v>72</v>
      </c>
      <c r="B143" s="402">
        <v>45566</v>
      </c>
      <c r="C143" s="402">
        <v>45571</v>
      </c>
      <c r="D143" s="403">
        <f>VLOOKUP(A143,'SLIM Savings Status '!$E$4:$AD$34,26,0)</f>
        <v>45604</v>
      </c>
      <c r="E143" s="403">
        <f>VLOOKUP(A143,'SLIM Savings Status '!$E$4:$AE$34,27,0)</f>
        <v>45608</v>
      </c>
      <c r="F143">
        <v>-45565</v>
      </c>
      <c r="G143">
        <v>-45570</v>
      </c>
      <c r="H143" t="s">
        <v>72</v>
      </c>
    </row>
    <row r="144" spans="1:8" hidden="1">
      <c r="A144" s="411" t="s">
        <v>72</v>
      </c>
      <c r="B144" s="402">
        <v>45597</v>
      </c>
      <c r="C144" s="402">
        <v>45602</v>
      </c>
      <c r="F144">
        <v>-45596</v>
      </c>
      <c r="G144">
        <v>-45601</v>
      </c>
      <c r="H144" t="s">
        <v>72</v>
      </c>
    </row>
    <row r="145" spans="1:8" hidden="1">
      <c r="A145" s="411" t="s">
        <v>72</v>
      </c>
      <c r="B145" s="402">
        <v>45627</v>
      </c>
      <c r="C145" s="402">
        <v>45632</v>
      </c>
      <c r="F145">
        <v>-45626</v>
      </c>
      <c r="G145">
        <v>-45631</v>
      </c>
      <c r="H145" t="s">
        <v>72</v>
      </c>
    </row>
    <row r="146" spans="1:8" hidden="1">
      <c r="A146" s="411" t="s">
        <v>82</v>
      </c>
      <c r="B146" s="402">
        <v>45292</v>
      </c>
      <c r="C146" s="402">
        <v>45297</v>
      </c>
      <c r="F146">
        <v>-45291</v>
      </c>
      <c r="G146">
        <v>-45296</v>
      </c>
      <c r="H146" t="s">
        <v>82</v>
      </c>
    </row>
    <row r="147" spans="1:8" hidden="1">
      <c r="A147" s="411" t="s">
        <v>82</v>
      </c>
      <c r="B147" s="402">
        <v>45323</v>
      </c>
      <c r="C147" s="402">
        <v>45328</v>
      </c>
      <c r="D147" s="403">
        <v>45328</v>
      </c>
      <c r="E147" s="403">
        <v>45331</v>
      </c>
      <c r="F147">
        <v>-45322</v>
      </c>
      <c r="G147">
        <v>-45327</v>
      </c>
      <c r="H147" t="s">
        <v>82</v>
      </c>
    </row>
    <row r="148" spans="1:8" hidden="1">
      <c r="A148" s="411" t="s">
        <v>82</v>
      </c>
      <c r="B148" s="402">
        <v>45352</v>
      </c>
      <c r="C148" s="402">
        <v>45357</v>
      </c>
      <c r="D148" s="403">
        <f>VLOOKUP(H148,'SLIM Savings Status '!$E$4:$N$32,10,0)</f>
        <v>45356</v>
      </c>
      <c r="E148" s="403">
        <f>VLOOKUP(H148,'SLIM Savings Status '!$E$4:$O$32,11,0)</f>
        <v>45360</v>
      </c>
      <c r="F148">
        <v>-45351</v>
      </c>
      <c r="G148">
        <v>-45356</v>
      </c>
      <c r="H148" t="s">
        <v>82</v>
      </c>
    </row>
    <row r="149" spans="1:8" hidden="1">
      <c r="A149" s="411" t="s">
        <v>82</v>
      </c>
      <c r="B149" s="402">
        <v>45383</v>
      </c>
      <c r="C149" s="402">
        <v>45388</v>
      </c>
      <c r="D149" s="403">
        <f>VLOOKUP(A149,'SLIM Savings Status '!$E$4:$P$32,12,0)</f>
        <v>45389</v>
      </c>
      <c r="E149" s="403">
        <f>VLOOKUP(A149,'SLIM Savings Status '!$E$4:$Q$32,13,0)</f>
        <v>45392</v>
      </c>
      <c r="F149">
        <v>-45382</v>
      </c>
      <c r="G149">
        <v>-45387</v>
      </c>
      <c r="H149" t="s">
        <v>82</v>
      </c>
    </row>
    <row r="150" spans="1:8" hidden="1">
      <c r="A150" s="411" t="s">
        <v>82</v>
      </c>
      <c r="B150" s="402">
        <v>45413</v>
      </c>
      <c r="C150" s="402">
        <v>45418</v>
      </c>
      <c r="D150" s="403">
        <f>VLOOKUP(A150,'SLIM Savings Status '!$E$2:$S$32,14,0)</f>
        <v>45417</v>
      </c>
      <c r="E150" s="403">
        <f>VLOOKUP(A150,'SLIM Savings Status '!$E$2:$S$32,15,0)</f>
        <v>45422</v>
      </c>
      <c r="F150">
        <v>-45412</v>
      </c>
      <c r="G150">
        <v>-45417</v>
      </c>
      <c r="H150" t="s">
        <v>82</v>
      </c>
    </row>
    <row r="151" spans="1:8" hidden="1">
      <c r="A151" s="411" t="s">
        <v>82</v>
      </c>
      <c r="B151" s="402">
        <v>45444</v>
      </c>
      <c r="C151" s="402">
        <v>45449</v>
      </c>
      <c r="D151" s="403">
        <f>VLOOKUP(A151,'SLIM Savings Status '!$E$4:$U$34,16,0)</f>
        <v>45447</v>
      </c>
      <c r="E151" s="403">
        <f>VLOOKUP(A151,'SLIM Savings Status '!$E$4:$U$34,17,0)</f>
        <v>45453</v>
      </c>
      <c r="F151">
        <v>-45443</v>
      </c>
      <c r="G151">
        <v>-45448</v>
      </c>
      <c r="H151" t="s">
        <v>82</v>
      </c>
    </row>
    <row r="152" spans="1:8" hidden="1">
      <c r="A152" s="411" t="s">
        <v>82</v>
      </c>
      <c r="B152" s="402">
        <v>45474</v>
      </c>
      <c r="C152" s="402">
        <v>45479</v>
      </c>
      <c r="D152" s="403">
        <f>VLOOKUP(A152,'SLIM Savings Status '!$E$4:$V$34,18,0)</f>
        <v>45478</v>
      </c>
      <c r="E152" s="490">
        <f>VLOOKUP(A152,'SLIM Savings Status '!$E$4:$W$34,19,0)</f>
        <v>45483</v>
      </c>
      <c r="F152">
        <v>-45473</v>
      </c>
      <c r="G152">
        <v>-45478</v>
      </c>
      <c r="H152" t="s">
        <v>82</v>
      </c>
    </row>
    <row r="153" spans="1:8" hidden="1">
      <c r="A153" s="411" t="s">
        <v>82</v>
      </c>
      <c r="B153" s="402">
        <v>45505</v>
      </c>
      <c r="C153" s="402">
        <v>45510</v>
      </c>
      <c r="D153" s="403">
        <f>VLOOKUP(A153,'SLIM Savings Status '!$E$4:$X$34,20,0)</f>
        <v>45509</v>
      </c>
      <c r="E153" s="403">
        <f>VLOOKUP(A153,'SLIM Savings Status '!$E$4:$Y$34,21,0)</f>
        <v>45511</v>
      </c>
      <c r="F153">
        <v>-45504</v>
      </c>
      <c r="G153">
        <v>-45509</v>
      </c>
      <c r="H153" t="s">
        <v>82</v>
      </c>
    </row>
    <row r="154" spans="1:8" hidden="1">
      <c r="A154" s="411" t="s">
        <v>82</v>
      </c>
      <c r="B154" s="402">
        <v>45536</v>
      </c>
      <c r="C154" s="402">
        <v>45541</v>
      </c>
      <c r="D154" s="403"/>
      <c r="E154" s="403"/>
      <c r="F154">
        <v>-45535</v>
      </c>
      <c r="G154">
        <v>-45540</v>
      </c>
      <c r="H154" t="s">
        <v>82</v>
      </c>
    </row>
    <row r="155" spans="1:8">
      <c r="A155" s="411" t="s">
        <v>82</v>
      </c>
      <c r="B155" s="402">
        <v>45566</v>
      </c>
      <c r="C155" s="402">
        <v>45571</v>
      </c>
      <c r="D155" s="403">
        <f>VLOOKUP(A155,'SLIM Savings Status '!$E$4:$AD$34,26,0)</f>
        <v>45604</v>
      </c>
      <c r="E155" s="403">
        <f>VLOOKUP(A155,'SLIM Savings Status '!$E$4:$AE$34,27,0)</f>
        <v>45607</v>
      </c>
      <c r="F155">
        <v>-45565</v>
      </c>
      <c r="G155">
        <v>-45570</v>
      </c>
      <c r="H155" t="s">
        <v>82</v>
      </c>
    </row>
    <row r="156" spans="1:8" hidden="1">
      <c r="A156" s="411" t="s">
        <v>82</v>
      </c>
      <c r="B156" s="402">
        <v>45597</v>
      </c>
      <c r="C156" s="402">
        <v>45602</v>
      </c>
      <c r="D156" s="403"/>
      <c r="E156" s="403"/>
      <c r="F156">
        <v>-45596</v>
      </c>
      <c r="G156">
        <v>-45601</v>
      </c>
      <c r="H156" t="s">
        <v>82</v>
      </c>
    </row>
    <row r="157" spans="1:8" hidden="1">
      <c r="A157" s="411" t="s">
        <v>82</v>
      </c>
      <c r="B157" s="402">
        <v>45627</v>
      </c>
      <c r="C157" s="402">
        <v>45632</v>
      </c>
      <c r="D157" s="403"/>
      <c r="E157" s="403"/>
      <c r="F157">
        <v>-45626</v>
      </c>
      <c r="G157">
        <v>-45631</v>
      </c>
      <c r="H157" t="s">
        <v>82</v>
      </c>
    </row>
    <row r="158" spans="1:8" hidden="1">
      <c r="A158" s="411" t="s">
        <v>96</v>
      </c>
      <c r="B158" s="402">
        <v>45292</v>
      </c>
      <c r="C158" s="402">
        <v>45297</v>
      </c>
      <c r="D158" s="403"/>
      <c r="E158" s="403"/>
      <c r="F158">
        <v>-45291</v>
      </c>
      <c r="G158">
        <v>-45296</v>
      </c>
      <c r="H158" t="s">
        <v>96</v>
      </c>
    </row>
    <row r="159" spans="1:8" hidden="1">
      <c r="A159" s="411" t="s">
        <v>96</v>
      </c>
      <c r="B159" s="402">
        <v>45323</v>
      </c>
      <c r="C159" s="402">
        <v>45328</v>
      </c>
      <c r="D159" s="403">
        <v>45327</v>
      </c>
      <c r="E159" s="403">
        <v>45331</v>
      </c>
      <c r="F159">
        <v>5</v>
      </c>
      <c r="G159">
        <v>0</v>
      </c>
      <c r="H159" t="s">
        <v>96</v>
      </c>
    </row>
    <row r="160" spans="1:8" hidden="1">
      <c r="A160" s="411" t="s">
        <v>96</v>
      </c>
      <c r="B160" s="402">
        <v>45352</v>
      </c>
      <c r="C160" s="402">
        <v>45357</v>
      </c>
      <c r="D160" s="403">
        <f>VLOOKUP(H160,'SLIM Savings Status '!$E$4:$N$32,10,0)</f>
        <v>45355</v>
      </c>
      <c r="E160" s="403">
        <f>VLOOKUP(H160,'SLIM Savings Status '!$E$4:$O$32,11,0)</f>
        <v>45360</v>
      </c>
      <c r="F160">
        <v>-45351</v>
      </c>
      <c r="G160">
        <v>-45356</v>
      </c>
      <c r="H160" t="s">
        <v>96</v>
      </c>
    </row>
    <row r="161" spans="1:8" hidden="1">
      <c r="A161" s="411" t="s">
        <v>96</v>
      </c>
      <c r="B161" s="402">
        <v>45383</v>
      </c>
      <c r="C161" s="402">
        <v>45388</v>
      </c>
      <c r="D161" s="403">
        <f>VLOOKUP(A161,'SLIM Savings Status '!$E$4:$P$32,12,0)</f>
        <v>45385</v>
      </c>
      <c r="E161" s="403">
        <f>VLOOKUP(A161,'SLIM Savings Status '!$E$4:$Q$32,13,0)</f>
        <v>45392</v>
      </c>
      <c r="F161">
        <v>-45382</v>
      </c>
      <c r="G161">
        <v>-45387</v>
      </c>
      <c r="H161" t="s">
        <v>96</v>
      </c>
    </row>
    <row r="162" spans="1:8" hidden="1">
      <c r="A162" s="411" t="s">
        <v>96</v>
      </c>
      <c r="B162" s="402">
        <v>45413</v>
      </c>
      <c r="C162" s="402">
        <v>45418</v>
      </c>
      <c r="D162" s="403">
        <f>VLOOKUP(A162,'SLIM Savings Status '!$E$2:$S$32,14,0)</f>
        <v>45417</v>
      </c>
      <c r="E162" s="403">
        <f>VLOOKUP(A162,'SLIM Savings Status '!$E$2:$S$32,15,0)</f>
        <v>45420</v>
      </c>
      <c r="F162">
        <v>-45412</v>
      </c>
      <c r="G162">
        <v>-45417</v>
      </c>
      <c r="H162" t="s">
        <v>96</v>
      </c>
    </row>
    <row r="163" spans="1:8" hidden="1">
      <c r="A163" s="411" t="s">
        <v>96</v>
      </c>
      <c r="B163" s="402">
        <v>45444</v>
      </c>
      <c r="C163" s="402">
        <v>45449</v>
      </c>
      <c r="D163" s="403">
        <f>VLOOKUP(A163,'SLIM Savings Status '!$E$4:$U$34,16,0)</f>
        <v>45448</v>
      </c>
      <c r="E163" s="403">
        <f>VLOOKUP(A163,'SLIM Savings Status '!$E$4:$U$34,17,0)</f>
        <v>45453</v>
      </c>
      <c r="F163">
        <v>-45443</v>
      </c>
      <c r="G163">
        <v>-45448</v>
      </c>
      <c r="H163" t="s">
        <v>96</v>
      </c>
    </row>
    <row r="164" spans="1:8" hidden="1">
      <c r="A164" s="411" t="s">
        <v>96</v>
      </c>
      <c r="B164" s="402">
        <v>45474</v>
      </c>
      <c r="C164" s="402">
        <v>45479</v>
      </c>
      <c r="D164" s="403">
        <f>VLOOKUP(A164,'SLIM Savings Status '!$E$4:$V$34,18,0)</f>
        <v>45478</v>
      </c>
      <c r="E164" s="490">
        <f>VLOOKUP(A164,'SLIM Savings Status '!$E$4:$W$34,19,0)</f>
        <v>45481</v>
      </c>
      <c r="F164">
        <v>-45473</v>
      </c>
      <c r="G164">
        <v>-45478</v>
      </c>
      <c r="H164" t="s">
        <v>96</v>
      </c>
    </row>
    <row r="165" spans="1:8" hidden="1">
      <c r="A165" s="411" t="s">
        <v>96</v>
      </c>
      <c r="B165" s="402">
        <v>45505</v>
      </c>
      <c r="C165" s="402">
        <v>45510</v>
      </c>
      <c r="D165" s="403">
        <f>VLOOKUP(A165,'SLIM Savings Status '!$E$4:$X$34,20,0)</f>
        <v>45507</v>
      </c>
      <c r="E165" s="403">
        <f>VLOOKUP(A165,'SLIM Savings Status '!$E$4:$Y$34,21,0)</f>
        <v>45512</v>
      </c>
      <c r="F165">
        <v>-45504</v>
      </c>
      <c r="G165">
        <v>-45509</v>
      </c>
      <c r="H165" t="s">
        <v>96</v>
      </c>
    </row>
    <row r="166" spans="1:8" hidden="1">
      <c r="A166" s="411" t="s">
        <v>96</v>
      </c>
      <c r="B166" s="402">
        <v>45536</v>
      </c>
      <c r="C166" s="402">
        <v>45541</v>
      </c>
      <c r="D166" s="403">
        <f>VLOOKUP(A166,'SLIM Savings Status '!$E$4:$Z$34,22,0)</f>
        <v>45540</v>
      </c>
      <c r="E166" s="403">
        <f>VLOOKUP(A166,'SLIM Savings Status '!$E$4:$AA$34,23,0)</f>
        <v>45545</v>
      </c>
      <c r="F166">
        <v>-45535</v>
      </c>
      <c r="G166">
        <v>-45540</v>
      </c>
      <c r="H166" t="s">
        <v>96</v>
      </c>
    </row>
    <row r="167" spans="1:8">
      <c r="A167" s="411" t="s">
        <v>96</v>
      </c>
      <c r="B167" s="402">
        <v>45566</v>
      </c>
      <c r="C167" s="402">
        <v>45571</v>
      </c>
      <c r="D167" s="403">
        <f>VLOOKUP(A167,'SLIM Savings Status '!$E$4:$AD$34,26,0)</f>
        <v>45603</v>
      </c>
      <c r="E167" s="403">
        <f>VLOOKUP(A167,'SLIM Savings Status '!$E$4:$AE$34,27,0)</f>
        <v>45609</v>
      </c>
      <c r="F167">
        <v>-45565</v>
      </c>
      <c r="G167">
        <v>-45570</v>
      </c>
      <c r="H167" t="s">
        <v>96</v>
      </c>
    </row>
    <row r="168" spans="1:8" hidden="1">
      <c r="A168" s="411" t="s">
        <v>96</v>
      </c>
      <c r="B168" s="402">
        <v>45597</v>
      </c>
      <c r="C168" s="402">
        <v>45602</v>
      </c>
      <c r="D168" s="403"/>
      <c r="E168" s="403"/>
      <c r="F168">
        <v>-45596</v>
      </c>
      <c r="G168">
        <v>-45601</v>
      </c>
      <c r="H168" t="s">
        <v>96</v>
      </c>
    </row>
    <row r="169" spans="1:8" hidden="1">
      <c r="A169" s="411" t="s">
        <v>96</v>
      </c>
      <c r="B169" s="402">
        <v>45627</v>
      </c>
      <c r="C169" s="402">
        <v>45632</v>
      </c>
      <c r="D169" s="403"/>
      <c r="E169" s="403"/>
      <c r="F169">
        <v>-45626</v>
      </c>
      <c r="G169">
        <v>-45631</v>
      </c>
      <c r="H169" t="s">
        <v>96</v>
      </c>
    </row>
    <row r="170" spans="1:8" hidden="1">
      <c r="A170" s="411" t="s">
        <v>50</v>
      </c>
      <c r="B170" s="402">
        <v>45292</v>
      </c>
      <c r="C170" s="402">
        <v>45297</v>
      </c>
      <c r="D170" s="403"/>
      <c r="E170" s="403"/>
      <c r="F170">
        <v>-45291</v>
      </c>
      <c r="G170">
        <v>-45296</v>
      </c>
      <c r="H170" t="s">
        <v>50</v>
      </c>
    </row>
    <row r="171" spans="1:8" hidden="1">
      <c r="A171" s="411" t="s">
        <v>50</v>
      </c>
      <c r="B171" s="402">
        <v>45323</v>
      </c>
      <c r="C171" s="402">
        <v>45328</v>
      </c>
      <c r="D171" s="403">
        <v>45331</v>
      </c>
      <c r="E171" s="403">
        <v>45331</v>
      </c>
      <c r="F171">
        <v>4</v>
      </c>
      <c r="G171">
        <v>0</v>
      </c>
      <c r="H171" t="s">
        <v>50</v>
      </c>
    </row>
    <row r="172" spans="1:8" hidden="1">
      <c r="A172" s="411" t="s">
        <v>50</v>
      </c>
      <c r="B172" s="402">
        <v>45352</v>
      </c>
      <c r="C172" s="402">
        <v>45357</v>
      </c>
      <c r="D172" s="403">
        <f>VLOOKUP(H172,'SLIM Savings Status '!$E$4:$N$32,10,0)</f>
        <v>45356</v>
      </c>
      <c r="E172" s="403">
        <f>VLOOKUP(H172,'SLIM Savings Status '!$E$4:$O$32,11,0)</f>
        <v>45360</v>
      </c>
      <c r="F172">
        <v>-45351</v>
      </c>
      <c r="G172">
        <v>-45356</v>
      </c>
      <c r="H172" t="s">
        <v>50</v>
      </c>
    </row>
    <row r="173" spans="1:8" hidden="1">
      <c r="A173" s="411" t="s">
        <v>50</v>
      </c>
      <c r="B173" s="402">
        <v>45383</v>
      </c>
      <c r="C173" s="402">
        <v>45388</v>
      </c>
      <c r="D173" s="403">
        <f>VLOOKUP(A173,'SLIM Savings Status '!$E$4:$P$32,12,0)</f>
        <v>45387</v>
      </c>
      <c r="E173" s="403">
        <f>VLOOKUP(A173,'SLIM Savings Status '!$E$4:$Q$32,13,0)</f>
        <v>45392</v>
      </c>
      <c r="F173">
        <v>-45382</v>
      </c>
      <c r="G173">
        <v>-45387</v>
      </c>
      <c r="H173" t="s">
        <v>50</v>
      </c>
    </row>
    <row r="174" spans="1:8" hidden="1">
      <c r="A174" s="411" t="s">
        <v>50</v>
      </c>
      <c r="B174" s="402">
        <v>45413</v>
      </c>
      <c r="C174" s="402">
        <v>45418</v>
      </c>
      <c r="D174" s="403">
        <f>VLOOKUP(A174,'SLIM Savings Status '!$E$2:$S$32,14,0)</f>
        <v>45417</v>
      </c>
      <c r="E174" s="403">
        <v>45420</v>
      </c>
      <c r="F174">
        <v>-45412</v>
      </c>
      <c r="G174">
        <v>-45417</v>
      </c>
      <c r="H174" t="s">
        <v>50</v>
      </c>
    </row>
    <row r="175" spans="1:8" hidden="1">
      <c r="A175" s="411" t="s">
        <v>50</v>
      </c>
      <c r="B175" s="402">
        <v>45444</v>
      </c>
      <c r="C175" s="402">
        <v>45449</v>
      </c>
      <c r="D175" s="403">
        <f>VLOOKUP(A175,'SLIM Savings Status '!$E$4:$U$34,16,0)</f>
        <v>45448</v>
      </c>
      <c r="E175" s="403">
        <f>VLOOKUP(A175,'SLIM Savings Status '!$E$4:$U$34,17,0)</f>
        <v>45453</v>
      </c>
      <c r="F175">
        <v>-45473</v>
      </c>
      <c r="G175">
        <v>-45478</v>
      </c>
      <c r="H175" t="s">
        <v>50</v>
      </c>
    </row>
    <row r="176" spans="1:8" hidden="1">
      <c r="A176" s="411" t="s">
        <v>50</v>
      </c>
      <c r="B176" s="402">
        <v>45474</v>
      </c>
      <c r="C176" s="402">
        <v>45479</v>
      </c>
      <c r="D176" s="403">
        <f>VLOOKUP(A176,'SLIM Savings Status '!$E$4:$V$34,18,0)</f>
        <v>45478</v>
      </c>
      <c r="E176" s="490">
        <f>VLOOKUP(A176,'SLIM Savings Status '!$E$4:$W$34,19,0)</f>
        <v>45482</v>
      </c>
      <c r="F176">
        <v>-45473</v>
      </c>
      <c r="G176">
        <v>-45478</v>
      </c>
      <c r="H176" t="s">
        <v>50</v>
      </c>
    </row>
    <row r="177" spans="1:8" hidden="1">
      <c r="A177" s="411" t="s">
        <v>50</v>
      </c>
      <c r="B177" s="402">
        <v>45505</v>
      </c>
      <c r="C177" s="402">
        <v>45510</v>
      </c>
      <c r="D177" s="403">
        <f>VLOOKUP(A177,'SLIM Savings Status '!$E$4:$X$34,20,0)</f>
        <v>45513</v>
      </c>
      <c r="E177" s="403">
        <f>VLOOKUP(A177,'SLIM Savings Status '!$E$4:$Y$34,21,0)</f>
        <v>45513</v>
      </c>
      <c r="F177">
        <v>-45504</v>
      </c>
      <c r="G177">
        <v>-45509</v>
      </c>
      <c r="H177" t="s">
        <v>50</v>
      </c>
    </row>
    <row r="178" spans="1:8" hidden="1">
      <c r="A178" s="411" t="s">
        <v>50</v>
      </c>
      <c r="B178" s="402">
        <v>45536</v>
      </c>
      <c r="C178" s="402">
        <v>45541</v>
      </c>
      <c r="D178" s="403">
        <f>VLOOKUP(A178,'SLIM Savings Status '!$E$4:$Z$34,22,0)</f>
        <v>45540</v>
      </c>
      <c r="E178" s="403">
        <f>VLOOKUP(A178,'SLIM Savings Status '!$E$4:$AA$34,23,0)</f>
        <v>45546</v>
      </c>
      <c r="F178">
        <v>-45535</v>
      </c>
      <c r="G178">
        <v>-45540</v>
      </c>
      <c r="H178" t="s">
        <v>50</v>
      </c>
    </row>
    <row r="179" spans="1:8">
      <c r="A179" s="411" t="s">
        <v>50</v>
      </c>
      <c r="B179" s="402">
        <v>45566</v>
      </c>
      <c r="C179" s="402">
        <v>45571</v>
      </c>
      <c r="D179" s="403"/>
      <c r="E179" s="403"/>
      <c r="F179">
        <v>-45565</v>
      </c>
      <c r="G179">
        <v>-45570</v>
      </c>
      <c r="H179" t="s">
        <v>50</v>
      </c>
    </row>
    <row r="180" spans="1:8" hidden="1">
      <c r="A180" s="411" t="s">
        <v>50</v>
      </c>
      <c r="B180" s="402">
        <v>45597</v>
      </c>
      <c r="C180" s="402">
        <v>45602</v>
      </c>
      <c r="F180">
        <v>-45596</v>
      </c>
      <c r="G180">
        <v>-45601</v>
      </c>
      <c r="H180" t="s">
        <v>50</v>
      </c>
    </row>
    <row r="181" spans="1:8" hidden="1">
      <c r="A181" s="411" t="s">
        <v>50</v>
      </c>
      <c r="B181" s="402">
        <v>45627</v>
      </c>
      <c r="C181" s="402">
        <v>45632</v>
      </c>
      <c r="F181">
        <v>-45626</v>
      </c>
      <c r="G181">
        <v>-45631</v>
      </c>
      <c r="H181" t="s">
        <v>50</v>
      </c>
    </row>
    <row r="182" spans="1:8" hidden="1">
      <c r="A182" s="411" t="s">
        <v>57</v>
      </c>
      <c r="B182" s="402">
        <v>45292</v>
      </c>
      <c r="C182" s="402">
        <v>45297</v>
      </c>
      <c r="F182">
        <v>-45291</v>
      </c>
      <c r="G182">
        <v>-45296</v>
      </c>
      <c r="H182" t="s">
        <v>57</v>
      </c>
    </row>
    <row r="183" spans="1:8" hidden="1">
      <c r="A183" s="411" t="s">
        <v>57</v>
      </c>
      <c r="B183" s="402">
        <v>45323</v>
      </c>
      <c r="C183" s="402">
        <v>45328</v>
      </c>
      <c r="D183" s="403">
        <v>45331</v>
      </c>
      <c r="E183" s="403">
        <v>45334</v>
      </c>
      <c r="F183">
        <v>-45322</v>
      </c>
      <c r="G183">
        <v>-45327</v>
      </c>
      <c r="H183" t="s">
        <v>57</v>
      </c>
    </row>
    <row r="184" spans="1:8" hidden="1">
      <c r="A184" s="411" t="s">
        <v>57</v>
      </c>
      <c r="B184" s="402">
        <v>45352</v>
      </c>
      <c r="C184" s="402">
        <v>45357</v>
      </c>
      <c r="D184" s="403">
        <f>VLOOKUP(H184,'SLIM Savings Status '!$E$4:$N$32,10,0)</f>
        <v>45356</v>
      </c>
      <c r="E184" s="403">
        <f>VLOOKUP(H184,'SLIM Savings Status '!$E$4:$O$32,11,0)</f>
        <v>45360</v>
      </c>
      <c r="F184">
        <v>-45351</v>
      </c>
      <c r="G184">
        <v>-45356</v>
      </c>
      <c r="H184" t="s">
        <v>57</v>
      </c>
    </row>
    <row r="185" spans="1:8" hidden="1">
      <c r="A185" s="411" t="s">
        <v>57</v>
      </c>
      <c r="B185" s="402">
        <v>45383</v>
      </c>
      <c r="C185" s="402">
        <v>45388</v>
      </c>
      <c r="D185" s="403">
        <f>VLOOKUP(A185,'SLIM Savings Status '!$E$4:$P$32,12,0)</f>
        <v>45387</v>
      </c>
      <c r="E185" s="403">
        <f>VLOOKUP(A185,'SLIM Savings Status '!$E$4:$Q$32,13,0)</f>
        <v>45392</v>
      </c>
      <c r="F185">
        <v>-45382</v>
      </c>
      <c r="G185">
        <v>-45387</v>
      </c>
      <c r="H185" t="s">
        <v>57</v>
      </c>
    </row>
    <row r="186" spans="1:8" hidden="1">
      <c r="A186" s="411" t="s">
        <v>57</v>
      </c>
      <c r="B186" s="402">
        <v>45413</v>
      </c>
      <c r="C186" s="402">
        <v>45418</v>
      </c>
      <c r="D186" s="403">
        <f>VLOOKUP(A186,'SLIM Savings Status '!$E$2:$S$32,14,0)</f>
        <v>45416</v>
      </c>
      <c r="E186" s="403">
        <f>VLOOKUP(A186,'SLIM Savings Status '!$E$2:$S$32,15,0)</f>
        <v>45422</v>
      </c>
      <c r="F186">
        <v>-45412</v>
      </c>
      <c r="G186">
        <v>-45417</v>
      </c>
      <c r="H186" t="s">
        <v>57</v>
      </c>
    </row>
    <row r="187" spans="1:8" hidden="1">
      <c r="A187" s="411" t="s">
        <v>57</v>
      </c>
      <c r="B187" s="402">
        <v>45444</v>
      </c>
      <c r="C187" s="402">
        <v>45449</v>
      </c>
      <c r="D187" s="403">
        <f>VLOOKUP(A187,'SLIM Savings Status '!$E$4:$U$34,16,0)</f>
        <v>45448</v>
      </c>
      <c r="E187" s="403">
        <f>VLOOKUP(A187,'SLIM Savings Status '!$E$4:$U$34,17,0)</f>
        <v>45453</v>
      </c>
      <c r="F187">
        <v>-45443</v>
      </c>
      <c r="G187">
        <v>-45448</v>
      </c>
      <c r="H187" t="s">
        <v>57</v>
      </c>
    </row>
    <row r="188" spans="1:8" hidden="1">
      <c r="A188" s="411" t="s">
        <v>57</v>
      </c>
      <c r="B188" s="402">
        <v>45474</v>
      </c>
      <c r="C188" s="402">
        <v>45479</v>
      </c>
      <c r="D188" s="403">
        <f>VLOOKUP(A188,'SLIM Savings Status '!$E$4:$V$34,18,0)</f>
        <v>45478</v>
      </c>
      <c r="E188" s="490">
        <f>VLOOKUP(A188,'SLIM Savings Status '!$E$4:$W$34,19,0)</f>
        <v>45483</v>
      </c>
      <c r="F188">
        <v>-45473</v>
      </c>
      <c r="G188">
        <v>-45478</v>
      </c>
      <c r="H188" t="s">
        <v>57</v>
      </c>
    </row>
    <row r="189" spans="1:8" hidden="1">
      <c r="A189" s="411" t="s">
        <v>57</v>
      </c>
      <c r="B189" s="402">
        <v>45505</v>
      </c>
      <c r="C189" s="402">
        <v>45510</v>
      </c>
      <c r="D189" s="403">
        <f>VLOOKUP(A189,'SLIM Savings Status '!$E$4:$X$34,20,0)</f>
        <v>45509</v>
      </c>
      <c r="E189" s="403">
        <f>VLOOKUP(A189,'SLIM Savings Status '!$E$4:$Y$34,21,0)</f>
        <v>45514</v>
      </c>
      <c r="F189">
        <v>-45504</v>
      </c>
      <c r="G189">
        <v>-45509</v>
      </c>
      <c r="H189" t="s">
        <v>57</v>
      </c>
    </row>
    <row r="190" spans="1:8" hidden="1">
      <c r="A190" s="411" t="s">
        <v>57</v>
      </c>
      <c r="B190" s="402">
        <v>45536</v>
      </c>
      <c r="C190" s="402">
        <v>45541</v>
      </c>
      <c r="D190" s="403">
        <f>VLOOKUP(A190,'SLIM Savings Status '!$E$4:$Z$34,22,0)</f>
        <v>45540</v>
      </c>
      <c r="E190" s="403">
        <f>VLOOKUP(A190,'SLIM Savings Status '!$E$4:$AA$34,23,0)</f>
        <v>45545</v>
      </c>
      <c r="F190">
        <v>-45535</v>
      </c>
      <c r="G190">
        <v>-45540</v>
      </c>
      <c r="H190" t="s">
        <v>57</v>
      </c>
    </row>
    <row r="191" spans="1:8">
      <c r="A191" s="411" t="s">
        <v>57</v>
      </c>
      <c r="B191" s="402">
        <v>45566</v>
      </c>
      <c r="C191" s="402">
        <v>45571</v>
      </c>
      <c r="D191" s="403">
        <f>VLOOKUP(A191,'SLIM Savings Status '!$E$4:$AD$34,26,0)</f>
        <v>45604</v>
      </c>
      <c r="E191" s="403">
        <f>VLOOKUP(A191,'SLIM Savings Status '!$E$4:$AE$34,27,0)</f>
        <v>45611</v>
      </c>
      <c r="F191">
        <v>-45565</v>
      </c>
      <c r="G191">
        <v>-45570</v>
      </c>
      <c r="H191" t="s">
        <v>57</v>
      </c>
    </row>
    <row r="192" spans="1:8" hidden="1">
      <c r="A192" s="411" t="s">
        <v>57</v>
      </c>
      <c r="B192" s="402">
        <v>45597</v>
      </c>
      <c r="C192" s="402">
        <v>45602</v>
      </c>
      <c r="D192" s="403"/>
      <c r="E192" s="403"/>
      <c r="F192">
        <v>-45596</v>
      </c>
      <c r="G192">
        <v>-45601</v>
      </c>
      <c r="H192" t="s">
        <v>57</v>
      </c>
    </row>
    <row r="193" spans="1:8" hidden="1">
      <c r="A193" s="411" t="s">
        <v>57</v>
      </c>
      <c r="B193" s="402">
        <v>45627</v>
      </c>
      <c r="C193" s="402">
        <v>45632</v>
      </c>
      <c r="D193" s="403"/>
      <c r="E193" s="403"/>
      <c r="F193">
        <v>-45626</v>
      </c>
      <c r="G193">
        <v>-45631</v>
      </c>
      <c r="H193" t="s">
        <v>57</v>
      </c>
    </row>
    <row r="194" spans="1:8" hidden="1">
      <c r="A194" s="411" t="s">
        <v>124</v>
      </c>
      <c r="B194" s="402">
        <v>45292</v>
      </c>
      <c r="C194" s="402">
        <v>45297</v>
      </c>
      <c r="D194" s="403"/>
      <c r="E194" s="403"/>
      <c r="F194">
        <v>-45291</v>
      </c>
      <c r="G194">
        <v>-45296</v>
      </c>
      <c r="H194" t="s">
        <v>124</v>
      </c>
    </row>
    <row r="195" spans="1:8" hidden="1">
      <c r="A195" s="411" t="s">
        <v>124</v>
      </c>
      <c r="B195" s="402">
        <v>45323</v>
      </c>
      <c r="C195" s="402">
        <v>45328</v>
      </c>
      <c r="D195" s="403">
        <v>45328</v>
      </c>
      <c r="E195" s="403">
        <v>45332</v>
      </c>
      <c r="F195">
        <v>2</v>
      </c>
      <c r="G195">
        <v>0</v>
      </c>
      <c r="H195" t="s">
        <v>124</v>
      </c>
    </row>
    <row r="196" spans="1:8" hidden="1">
      <c r="A196" s="411" t="s">
        <v>124</v>
      </c>
      <c r="B196" s="402">
        <v>45352</v>
      </c>
      <c r="C196" s="402">
        <v>45357</v>
      </c>
      <c r="D196" s="403">
        <f>VLOOKUP(H196,'SLIM Savings Status '!$E$4:$N$32,10,0)</f>
        <v>45355</v>
      </c>
      <c r="E196" s="403">
        <f>VLOOKUP(H196,'SLIM Savings Status '!$E$4:$O$32,11,0)</f>
        <v>45360</v>
      </c>
      <c r="F196">
        <v>-45351</v>
      </c>
      <c r="G196">
        <v>-45356</v>
      </c>
      <c r="H196" t="s">
        <v>124</v>
      </c>
    </row>
    <row r="197" spans="1:8" hidden="1">
      <c r="A197" s="411" t="s">
        <v>124</v>
      </c>
      <c r="B197" s="402">
        <v>45383</v>
      </c>
      <c r="C197" s="402">
        <v>45388</v>
      </c>
      <c r="D197" s="403">
        <f>VLOOKUP(A197,'SLIM Savings Status '!$E$4:$P$32,12,0)</f>
        <v>45387</v>
      </c>
      <c r="E197" s="403">
        <f>VLOOKUP(A197,'SLIM Savings Status '!$E$4:$Q$32,13,0)</f>
        <v>45388</v>
      </c>
      <c r="F197">
        <v>-45382</v>
      </c>
      <c r="G197">
        <v>-45387</v>
      </c>
      <c r="H197" t="s">
        <v>124</v>
      </c>
    </row>
    <row r="198" spans="1:8" hidden="1">
      <c r="A198" s="411" t="s">
        <v>124</v>
      </c>
      <c r="B198" s="402">
        <v>45413</v>
      </c>
      <c r="C198" s="402">
        <v>45418</v>
      </c>
      <c r="D198" s="403">
        <f>VLOOKUP(A198,'SLIM Savings Status '!$E$2:$S$32,14,0)</f>
        <v>45414</v>
      </c>
      <c r="E198" s="403">
        <f>VLOOKUP(A198,'SLIM Savings Status '!$E$2:$S$32,15,0)</f>
        <v>45421</v>
      </c>
      <c r="F198">
        <v>-45412</v>
      </c>
      <c r="G198">
        <v>-45417</v>
      </c>
      <c r="H198" t="s">
        <v>124</v>
      </c>
    </row>
    <row r="199" spans="1:8" hidden="1">
      <c r="A199" s="411" t="s">
        <v>124</v>
      </c>
      <c r="B199" s="402">
        <v>45444</v>
      </c>
      <c r="C199" s="402">
        <v>45449</v>
      </c>
      <c r="D199" s="403">
        <f>VLOOKUP(A199,'SLIM Savings Status '!$E$4:$U$34,16,0)</f>
        <v>45447</v>
      </c>
      <c r="E199" s="403">
        <f>VLOOKUP(A199,'SLIM Savings Status '!$E$4:$U$34,17,0)</f>
        <v>45453</v>
      </c>
      <c r="F199">
        <v>-45443</v>
      </c>
      <c r="G199">
        <v>-45448</v>
      </c>
      <c r="H199" t="s">
        <v>124</v>
      </c>
    </row>
    <row r="200" spans="1:8" hidden="1">
      <c r="A200" s="411" t="s">
        <v>124</v>
      </c>
      <c r="B200" s="402">
        <v>45474</v>
      </c>
      <c r="C200" s="402">
        <v>45479</v>
      </c>
      <c r="D200" s="403">
        <f>VLOOKUP(A200,'SLIM Savings Status '!$E$4:$V$34,18,0)</f>
        <v>45474</v>
      </c>
      <c r="E200" s="490">
        <f>VLOOKUP(A200,'SLIM Savings Status '!$E$4:$W$34,19,0)</f>
        <v>45483</v>
      </c>
      <c r="F200">
        <v>-45473</v>
      </c>
      <c r="G200">
        <v>-45478</v>
      </c>
      <c r="H200" t="s">
        <v>124</v>
      </c>
    </row>
    <row r="201" spans="1:8" hidden="1">
      <c r="A201" s="411" t="s">
        <v>124</v>
      </c>
      <c r="B201" s="402">
        <v>45505</v>
      </c>
      <c r="C201" s="402">
        <v>45510</v>
      </c>
      <c r="D201" s="403">
        <f>VLOOKUP(A201,'SLIM Savings Status '!$E$4:$X$34,20,0)</f>
        <v>45506</v>
      </c>
      <c r="E201" s="403">
        <f>VLOOKUP(A201,'SLIM Savings Status '!$E$4:$Y$34,21,0)</f>
        <v>45514</v>
      </c>
      <c r="F201">
        <v>-45504</v>
      </c>
      <c r="G201">
        <v>-45509</v>
      </c>
      <c r="H201" t="s">
        <v>124</v>
      </c>
    </row>
    <row r="202" spans="1:8" hidden="1">
      <c r="A202" s="411" t="s">
        <v>124</v>
      </c>
      <c r="B202" s="402">
        <v>45536</v>
      </c>
      <c r="C202" s="402">
        <v>45541</v>
      </c>
      <c r="D202" s="403">
        <f>VLOOKUP(A202,'SLIM Savings Status '!$E$4:$Z$34,22,0)</f>
        <v>45536</v>
      </c>
      <c r="E202" s="403">
        <f>VLOOKUP(A202,'SLIM Savings Status '!$E$4:$AA$34,23,0)</f>
        <v>45545</v>
      </c>
      <c r="F202">
        <v>-45535</v>
      </c>
      <c r="G202">
        <v>-45540</v>
      </c>
      <c r="H202" t="s">
        <v>124</v>
      </c>
    </row>
    <row r="203" spans="1:8">
      <c r="A203" s="411" t="s">
        <v>124</v>
      </c>
      <c r="B203" s="402">
        <v>45566</v>
      </c>
      <c r="C203" s="402">
        <v>45571</v>
      </c>
      <c r="D203" s="403">
        <f>VLOOKUP(A203,'SLIM Savings Status '!$E$4:$AD$34,26,0)</f>
        <v>45594</v>
      </c>
      <c r="E203" s="403">
        <f>VLOOKUP(A203,'SLIM Savings Status '!$E$4:$AE$34,27,0)</f>
        <v>45608</v>
      </c>
      <c r="F203">
        <v>-45565</v>
      </c>
      <c r="G203">
        <v>-45570</v>
      </c>
      <c r="H203" t="s">
        <v>124</v>
      </c>
    </row>
    <row r="204" spans="1:8" hidden="1">
      <c r="A204" s="411" t="s">
        <v>124</v>
      </c>
      <c r="B204" s="402">
        <v>45597</v>
      </c>
      <c r="C204" s="402">
        <v>45602</v>
      </c>
      <c r="D204" s="403"/>
      <c r="E204" s="403"/>
      <c r="F204">
        <v>-45596</v>
      </c>
      <c r="G204">
        <v>-45601</v>
      </c>
      <c r="H204" t="s">
        <v>124</v>
      </c>
    </row>
    <row r="205" spans="1:8" hidden="1">
      <c r="A205" s="411" t="s">
        <v>124</v>
      </c>
      <c r="B205" s="402">
        <v>45627</v>
      </c>
      <c r="C205" s="402">
        <v>45632</v>
      </c>
      <c r="D205" s="403"/>
      <c r="E205" s="403"/>
      <c r="F205">
        <v>-45626</v>
      </c>
      <c r="G205">
        <v>-45631</v>
      </c>
      <c r="H205" t="s">
        <v>124</v>
      </c>
    </row>
    <row r="206" spans="1:8" hidden="1">
      <c r="A206" s="411" t="s">
        <v>75</v>
      </c>
      <c r="B206" s="402">
        <v>45292</v>
      </c>
      <c r="C206" s="402">
        <v>45297</v>
      </c>
      <c r="D206" s="403"/>
      <c r="E206" s="403"/>
      <c r="F206">
        <v>-45291</v>
      </c>
      <c r="G206">
        <v>-45296</v>
      </c>
      <c r="H206" t="s">
        <v>75</v>
      </c>
    </row>
    <row r="207" spans="1:8" hidden="1">
      <c r="A207" s="411" t="s">
        <v>75</v>
      </c>
      <c r="B207" s="402">
        <v>45323</v>
      </c>
      <c r="C207" s="402">
        <v>45328</v>
      </c>
      <c r="D207" s="403">
        <v>45329</v>
      </c>
      <c r="E207" s="403">
        <v>45329</v>
      </c>
      <c r="F207">
        <v>-45322</v>
      </c>
      <c r="G207">
        <v>-45327</v>
      </c>
      <c r="H207" t="s">
        <v>75</v>
      </c>
    </row>
    <row r="208" spans="1:8" hidden="1">
      <c r="A208" s="411" t="s">
        <v>75</v>
      </c>
      <c r="B208" s="402">
        <v>45352</v>
      </c>
      <c r="C208" s="402">
        <v>45357</v>
      </c>
      <c r="D208" s="403">
        <f>VLOOKUP(H208,'SLIM Savings Status '!$E$4:$N$32,10,0)</f>
        <v>45357</v>
      </c>
      <c r="E208" s="403">
        <f>VLOOKUP(H208,'SLIM Savings Status '!$E$4:$O$32,11,0)</f>
        <v>45357</v>
      </c>
      <c r="F208">
        <v>-45351</v>
      </c>
      <c r="G208">
        <v>-45356</v>
      </c>
      <c r="H208" t="s">
        <v>75</v>
      </c>
    </row>
    <row r="209" spans="1:8" hidden="1">
      <c r="A209" s="411" t="s">
        <v>75</v>
      </c>
      <c r="B209" s="402">
        <v>45383</v>
      </c>
      <c r="C209" s="402">
        <v>45388</v>
      </c>
      <c r="D209" s="403">
        <f>VLOOKUP(A209,'SLIM Savings Status '!$E$4:$P$32,12,0)</f>
        <v>45388</v>
      </c>
      <c r="E209" s="403">
        <f>VLOOKUP(A209,'SLIM Savings Status '!$E$4:$Q$32,13,0)</f>
        <v>45390</v>
      </c>
      <c r="F209">
        <v>-45382</v>
      </c>
      <c r="G209">
        <v>-45387</v>
      </c>
      <c r="H209" t="s">
        <v>75</v>
      </c>
    </row>
    <row r="210" spans="1:8" hidden="1">
      <c r="A210" s="411" t="s">
        <v>75</v>
      </c>
      <c r="B210" s="402">
        <v>45413</v>
      </c>
      <c r="C210" s="402">
        <v>45418</v>
      </c>
      <c r="D210" s="403">
        <f>VLOOKUP(A210,'SLIM Savings Status '!$E$2:$S$32,14,0)</f>
        <v>45416</v>
      </c>
      <c r="E210" s="403">
        <f>VLOOKUP(A210,'SLIM Savings Status '!$E$2:$S$32,15,0)</f>
        <v>45417</v>
      </c>
      <c r="F210">
        <v>-45412</v>
      </c>
      <c r="G210">
        <v>-45417</v>
      </c>
      <c r="H210" t="s">
        <v>75</v>
      </c>
    </row>
    <row r="211" spans="1:8" hidden="1">
      <c r="A211" s="411" t="s">
        <v>75</v>
      </c>
      <c r="B211" s="402">
        <v>45444</v>
      </c>
      <c r="C211" s="402">
        <v>45449</v>
      </c>
      <c r="D211" s="403">
        <f>VLOOKUP(A211,'SLIM Savings Status '!$E$4:$U$34,16,0)</f>
        <v>45448</v>
      </c>
      <c r="E211" s="403">
        <f>VLOOKUP(A211,'SLIM Savings Status '!$E$4:$U$34,17,0)</f>
        <v>45448</v>
      </c>
      <c r="F211">
        <v>-45443</v>
      </c>
      <c r="G211">
        <v>-45448</v>
      </c>
      <c r="H211" t="s">
        <v>75</v>
      </c>
    </row>
    <row r="212" spans="1:8" hidden="1">
      <c r="A212" s="411" t="s">
        <v>75</v>
      </c>
      <c r="B212" s="402">
        <v>45474</v>
      </c>
      <c r="C212" s="402">
        <v>45479</v>
      </c>
      <c r="D212" s="403">
        <f>VLOOKUP(A212,'SLIM Savings Status '!$E$4:$V$34,18,0)</f>
        <v>45478</v>
      </c>
      <c r="E212" s="490">
        <f>VLOOKUP(A212,'SLIM Savings Status '!$E$4:$W$34,19,0)</f>
        <v>45478</v>
      </c>
      <c r="F212">
        <v>-45473</v>
      </c>
      <c r="G212">
        <v>-45478</v>
      </c>
      <c r="H212" t="s">
        <v>75</v>
      </c>
    </row>
    <row r="213" spans="1:8" hidden="1">
      <c r="A213" s="411" t="s">
        <v>75</v>
      </c>
      <c r="B213" s="402">
        <v>45505</v>
      </c>
      <c r="C213" s="402">
        <v>45510</v>
      </c>
      <c r="D213" s="403">
        <f>VLOOKUP(A213,'SLIM Savings Status '!$E$4:$X$34,20,0)</f>
        <v>45509</v>
      </c>
      <c r="E213" s="403">
        <f>VLOOKUP(A213,'SLIM Savings Status '!$E$4:$Y$34,21,0)</f>
        <v>45510</v>
      </c>
      <c r="F213">
        <v>-45504</v>
      </c>
      <c r="G213">
        <v>-45509</v>
      </c>
      <c r="H213" t="s">
        <v>75</v>
      </c>
    </row>
    <row r="214" spans="1:8" hidden="1">
      <c r="A214" s="411" t="s">
        <v>75</v>
      </c>
      <c r="B214" s="402">
        <v>45536</v>
      </c>
      <c r="C214" s="402">
        <v>45541</v>
      </c>
      <c r="D214" s="403">
        <f>VLOOKUP(A214,'SLIM Savings Status '!$E$4:$Z$34,22,0)</f>
        <v>45541</v>
      </c>
      <c r="E214" s="403">
        <f>VLOOKUP(A214,'SLIM Savings Status '!$E$4:$AA$34,23,0)</f>
        <v>45542</v>
      </c>
      <c r="F214">
        <v>-45535</v>
      </c>
      <c r="G214">
        <v>-45540</v>
      </c>
      <c r="H214" t="s">
        <v>75</v>
      </c>
    </row>
    <row r="215" spans="1:8">
      <c r="A215" s="411" t="s">
        <v>75</v>
      </c>
      <c r="B215" s="402">
        <v>45566</v>
      </c>
      <c r="C215" s="402">
        <v>45571</v>
      </c>
      <c r="D215" s="403">
        <f>VLOOKUP(A215,'SLIM Savings Status '!$E$4:$AD$34,26,0)</f>
        <v>45603</v>
      </c>
      <c r="E215" s="403">
        <f>VLOOKUP(A215,'SLIM Savings Status '!$E$4:$AE$34,27,0)</f>
        <v>45603</v>
      </c>
      <c r="F215">
        <v>-45565</v>
      </c>
      <c r="G215">
        <v>-45570</v>
      </c>
      <c r="H215" t="s">
        <v>75</v>
      </c>
    </row>
    <row r="216" spans="1:8" hidden="1">
      <c r="A216" s="411" t="s">
        <v>75</v>
      </c>
      <c r="B216" s="402">
        <v>45597</v>
      </c>
      <c r="C216" s="402">
        <v>45602</v>
      </c>
      <c r="D216" s="403"/>
      <c r="E216" s="403"/>
      <c r="F216">
        <v>-45596</v>
      </c>
      <c r="G216">
        <v>-45601</v>
      </c>
      <c r="H216" t="s">
        <v>75</v>
      </c>
    </row>
    <row r="217" spans="1:8" hidden="1">
      <c r="A217" s="411" t="s">
        <v>75</v>
      </c>
      <c r="B217" s="402">
        <v>45627</v>
      </c>
      <c r="C217" s="402">
        <v>45632</v>
      </c>
      <c r="D217" s="403"/>
      <c r="E217" s="403"/>
      <c r="F217">
        <v>-45626</v>
      </c>
      <c r="G217">
        <v>-45631</v>
      </c>
      <c r="H217" t="s">
        <v>75</v>
      </c>
    </row>
    <row r="218" spans="1:8" hidden="1">
      <c r="A218" s="411" t="s">
        <v>43</v>
      </c>
      <c r="B218" s="402">
        <v>45292</v>
      </c>
      <c r="C218" s="402">
        <v>45297</v>
      </c>
      <c r="D218" s="403"/>
      <c r="E218" s="403"/>
      <c r="F218">
        <v>-45291</v>
      </c>
      <c r="G218">
        <v>-45296</v>
      </c>
      <c r="H218" t="s">
        <v>43</v>
      </c>
    </row>
    <row r="219" spans="1:8" hidden="1">
      <c r="A219" s="411" t="s">
        <v>43</v>
      </c>
      <c r="B219" s="402">
        <v>45323</v>
      </c>
      <c r="C219" s="402">
        <v>45328</v>
      </c>
      <c r="D219" s="403"/>
      <c r="E219" s="403"/>
      <c r="F219">
        <v>4</v>
      </c>
      <c r="G219">
        <v>0</v>
      </c>
      <c r="H219" t="s">
        <v>43</v>
      </c>
    </row>
    <row r="220" spans="1:8" hidden="1">
      <c r="A220" s="411" t="s">
        <v>43</v>
      </c>
      <c r="B220" s="402">
        <v>45352</v>
      </c>
      <c r="C220" s="402">
        <v>45357</v>
      </c>
      <c r="D220" s="403">
        <f>VLOOKUP(H220,'SLIM Savings Status '!$E$4:$N$32,10,0)</f>
        <v>45357</v>
      </c>
      <c r="E220" s="403">
        <f>VLOOKUP(H220,'SLIM Savings Status '!$E$4:$O$32,11,0)</f>
        <v>45358</v>
      </c>
      <c r="F220">
        <v>-45351</v>
      </c>
      <c r="G220">
        <v>-45356</v>
      </c>
      <c r="H220" t="s">
        <v>43</v>
      </c>
    </row>
    <row r="221" spans="1:8" hidden="1">
      <c r="A221" s="411" t="s">
        <v>43</v>
      </c>
      <c r="B221" s="402">
        <v>45383</v>
      </c>
      <c r="C221" s="402">
        <v>45388</v>
      </c>
      <c r="D221" s="491"/>
      <c r="E221" s="491"/>
      <c r="F221">
        <v>-45382</v>
      </c>
      <c r="G221">
        <v>-45387</v>
      </c>
      <c r="H221" t="s">
        <v>43</v>
      </c>
    </row>
    <row r="222" spans="1:8" hidden="1">
      <c r="A222" s="411" t="s">
        <v>43</v>
      </c>
      <c r="B222" s="402">
        <v>45413</v>
      </c>
      <c r="C222" s="402">
        <v>45418</v>
      </c>
      <c r="D222" s="403">
        <f>VLOOKUP(A222,'SLIM Savings Status '!$E$2:$S$32,14,0)</f>
        <v>45415</v>
      </c>
      <c r="E222" s="403">
        <f>VLOOKUP(A222,'SLIM Savings Status '!$E$2:$S$32,15,0)</f>
        <v>45418</v>
      </c>
      <c r="F222">
        <v>-45412</v>
      </c>
      <c r="G222">
        <v>-45417</v>
      </c>
      <c r="H222" t="s">
        <v>43</v>
      </c>
    </row>
    <row r="223" spans="1:8" hidden="1">
      <c r="A223" s="411" t="s">
        <v>43</v>
      </c>
      <c r="B223" s="402">
        <v>45444</v>
      </c>
      <c r="C223" s="402">
        <v>45449</v>
      </c>
      <c r="D223" s="403"/>
      <c r="E223" s="403"/>
      <c r="F223">
        <v>-45443</v>
      </c>
      <c r="G223">
        <v>-45448</v>
      </c>
      <c r="H223" t="s">
        <v>43</v>
      </c>
    </row>
    <row r="224" spans="1:8" hidden="1">
      <c r="A224" s="411" t="s">
        <v>43</v>
      </c>
      <c r="B224" s="402">
        <v>45474</v>
      </c>
      <c r="C224" s="402">
        <v>45479</v>
      </c>
      <c r="D224" s="403">
        <f>VLOOKUP(A224,'SLIM Savings Status '!$E$4:$V$34,18,0)</f>
        <v>45474</v>
      </c>
      <c r="E224" s="490">
        <f>VLOOKUP(A224,'SLIM Savings Status '!$E$4:$W$34,19,0)</f>
        <v>45476</v>
      </c>
      <c r="F224">
        <v>-45473</v>
      </c>
      <c r="G224">
        <v>-45478</v>
      </c>
      <c r="H224" t="s">
        <v>43</v>
      </c>
    </row>
    <row r="225" spans="1:8" hidden="1">
      <c r="A225" s="411" t="s">
        <v>43</v>
      </c>
      <c r="B225" s="402">
        <v>45505</v>
      </c>
      <c r="C225" s="402">
        <v>45510</v>
      </c>
      <c r="D225" s="403">
        <f>VLOOKUP(A225,'SLIM Savings Status '!$E$4:$X$34,20,0)</f>
        <v>45506</v>
      </c>
      <c r="E225" s="403">
        <f>VLOOKUP(A225,'SLIM Savings Status '!$E$4:$Y$34,21,0)</f>
        <v>45512</v>
      </c>
      <c r="F225">
        <v>-45504</v>
      </c>
      <c r="G225">
        <v>-45509</v>
      </c>
      <c r="H225" t="s">
        <v>43</v>
      </c>
    </row>
    <row r="226" spans="1:8" hidden="1">
      <c r="A226" s="411" t="s">
        <v>43</v>
      </c>
      <c r="B226" s="402">
        <v>45536</v>
      </c>
      <c r="C226" s="402">
        <v>45541</v>
      </c>
      <c r="D226" s="403">
        <f>VLOOKUP(A226,'SLIM Savings Status '!$E$4:$Z$34,22,0)</f>
        <v>45539</v>
      </c>
      <c r="E226" s="403">
        <f>VLOOKUP(A226,'SLIM Savings Status '!$E$4:$AA$34,23,0)</f>
        <v>45545</v>
      </c>
      <c r="F226">
        <v>-45535</v>
      </c>
      <c r="G226">
        <v>-45540</v>
      </c>
      <c r="H226" t="s">
        <v>43</v>
      </c>
    </row>
    <row r="227" spans="1:8">
      <c r="A227" s="411" t="s">
        <v>43</v>
      </c>
      <c r="B227" s="402">
        <v>45566</v>
      </c>
      <c r="C227" s="402">
        <v>45571</v>
      </c>
      <c r="D227" s="403">
        <f>VLOOKUP(A227,'SLIM Savings Status '!$E$4:$AD$34,26,0)</f>
        <v>45607</v>
      </c>
      <c r="E227" s="403">
        <f>VLOOKUP(A227,'SLIM Savings Status '!$E$4:$AE$34,27,0)</f>
        <v>45609</v>
      </c>
      <c r="F227">
        <v>-45565</v>
      </c>
      <c r="G227">
        <v>-45570</v>
      </c>
      <c r="H227" t="s">
        <v>43</v>
      </c>
    </row>
    <row r="228" spans="1:8" hidden="1">
      <c r="A228" s="411" t="s">
        <v>43</v>
      </c>
      <c r="B228" s="402">
        <v>45597</v>
      </c>
      <c r="C228" s="402">
        <v>45602</v>
      </c>
      <c r="D228" s="403"/>
      <c r="E228" s="403"/>
      <c r="F228">
        <v>-45596</v>
      </c>
      <c r="G228">
        <v>-45601</v>
      </c>
      <c r="H228" t="s">
        <v>43</v>
      </c>
    </row>
    <row r="229" spans="1:8" hidden="1">
      <c r="A229" s="411" t="s">
        <v>43</v>
      </c>
      <c r="B229" s="402">
        <v>45627</v>
      </c>
      <c r="C229" s="402">
        <v>45632</v>
      </c>
      <c r="D229" s="403"/>
      <c r="E229" s="403"/>
      <c r="F229">
        <v>-45626</v>
      </c>
      <c r="G229">
        <v>-45631</v>
      </c>
      <c r="H229" t="s">
        <v>43</v>
      </c>
    </row>
    <row r="230" spans="1:8" hidden="1">
      <c r="A230" s="411" t="s">
        <v>372</v>
      </c>
      <c r="B230" s="402">
        <v>45292</v>
      </c>
      <c r="C230" s="402">
        <v>45297</v>
      </c>
      <c r="D230" s="403"/>
      <c r="E230" s="403"/>
      <c r="F230">
        <v>-45291</v>
      </c>
      <c r="G230">
        <v>-45296</v>
      </c>
      <c r="H230" t="s">
        <v>372</v>
      </c>
    </row>
    <row r="231" spans="1:8" hidden="1">
      <c r="A231" s="411" t="s">
        <v>372</v>
      </c>
      <c r="B231" s="402">
        <v>45323</v>
      </c>
      <c r="C231" s="402">
        <v>45328</v>
      </c>
      <c r="D231" s="403">
        <v>45327</v>
      </c>
      <c r="E231" s="403">
        <v>45328</v>
      </c>
      <c r="F231">
        <v>-45322</v>
      </c>
      <c r="G231">
        <v>-45327</v>
      </c>
      <c r="H231" t="s">
        <v>372</v>
      </c>
    </row>
    <row r="232" spans="1:8" hidden="1">
      <c r="A232" s="411" t="s">
        <v>372</v>
      </c>
      <c r="B232" s="402">
        <v>45352</v>
      </c>
      <c r="C232" s="402">
        <v>45357</v>
      </c>
      <c r="D232" s="403">
        <v>45355</v>
      </c>
      <c r="E232" s="403">
        <v>45357</v>
      </c>
      <c r="F232">
        <v>-45351</v>
      </c>
      <c r="G232">
        <v>-45356</v>
      </c>
      <c r="H232" t="s">
        <v>372</v>
      </c>
    </row>
    <row r="233" spans="1:8" hidden="1">
      <c r="A233" s="411" t="s">
        <v>372</v>
      </c>
      <c r="B233" s="402">
        <v>45383</v>
      </c>
      <c r="C233" s="402">
        <v>45388</v>
      </c>
      <c r="D233" s="403">
        <v>45386</v>
      </c>
      <c r="E233" s="403">
        <v>45392</v>
      </c>
      <c r="F233">
        <v>-45382</v>
      </c>
      <c r="G233">
        <v>-45387</v>
      </c>
      <c r="H233" t="s">
        <v>372</v>
      </c>
    </row>
    <row r="234" spans="1:8" hidden="1">
      <c r="A234" s="411" t="s">
        <v>372</v>
      </c>
      <c r="B234" s="402">
        <v>45413</v>
      </c>
      <c r="C234" s="402">
        <v>45418</v>
      </c>
      <c r="D234" s="403">
        <v>45416</v>
      </c>
      <c r="E234" s="403">
        <v>45422</v>
      </c>
      <c r="F234">
        <v>-45412</v>
      </c>
      <c r="G234">
        <v>-45417</v>
      </c>
      <c r="H234" t="s">
        <v>372</v>
      </c>
    </row>
    <row r="235" spans="1:8" hidden="1">
      <c r="A235" s="411" t="s">
        <v>372</v>
      </c>
      <c r="B235" s="402">
        <v>45444</v>
      </c>
      <c r="C235" s="402">
        <v>45449</v>
      </c>
      <c r="D235" s="403">
        <v>45448</v>
      </c>
      <c r="E235" s="403">
        <v>45453</v>
      </c>
      <c r="F235">
        <v>-45443</v>
      </c>
      <c r="G235">
        <v>-45448</v>
      </c>
      <c r="H235" t="s">
        <v>372</v>
      </c>
    </row>
    <row r="236" spans="1:8" hidden="1">
      <c r="A236" s="411" t="s">
        <v>372</v>
      </c>
      <c r="B236" s="402">
        <v>45474</v>
      </c>
      <c r="C236" s="402">
        <v>45479</v>
      </c>
      <c r="D236" s="403">
        <v>45478</v>
      </c>
      <c r="E236" s="403">
        <v>45483</v>
      </c>
      <c r="F236">
        <v>-45473</v>
      </c>
      <c r="G236">
        <v>-45478</v>
      </c>
      <c r="H236" t="s">
        <v>372</v>
      </c>
    </row>
    <row r="237" spans="1:8" hidden="1">
      <c r="A237" s="411" t="s">
        <v>372</v>
      </c>
      <c r="B237" s="402">
        <v>45505</v>
      </c>
      <c r="C237" s="402">
        <v>45510</v>
      </c>
      <c r="D237" s="403">
        <v>45509</v>
      </c>
      <c r="E237" s="403">
        <v>45514</v>
      </c>
      <c r="F237">
        <v>-45504</v>
      </c>
      <c r="G237">
        <v>-45509</v>
      </c>
      <c r="H237" t="s">
        <v>372</v>
      </c>
    </row>
    <row r="238" spans="1:8" hidden="1">
      <c r="A238" s="411" t="s">
        <v>372</v>
      </c>
      <c r="B238" s="402">
        <v>45536</v>
      </c>
      <c r="C238" s="402">
        <v>45541</v>
      </c>
      <c r="D238" s="403">
        <v>45540</v>
      </c>
      <c r="E238" s="403">
        <v>45545</v>
      </c>
      <c r="F238">
        <v>-45535</v>
      </c>
      <c r="G238">
        <v>-45540</v>
      </c>
      <c r="H238" t="s">
        <v>372</v>
      </c>
    </row>
    <row r="239" spans="1:8">
      <c r="A239" s="411" t="s">
        <v>372</v>
      </c>
      <c r="B239" s="402">
        <v>45566</v>
      </c>
      <c r="C239" s="402">
        <v>45571</v>
      </c>
      <c r="D239" s="403">
        <v>45604</v>
      </c>
      <c r="E239" s="403">
        <v>45608</v>
      </c>
      <c r="F239">
        <v>-45565</v>
      </c>
      <c r="G239">
        <v>-45570</v>
      </c>
      <c r="H239" t="s">
        <v>372</v>
      </c>
    </row>
    <row r="240" spans="1:8" hidden="1">
      <c r="A240" s="411" t="s">
        <v>372</v>
      </c>
      <c r="B240" s="402">
        <v>45597</v>
      </c>
      <c r="C240" s="402">
        <v>45602</v>
      </c>
      <c r="D240" s="403"/>
      <c r="E240" s="403"/>
      <c r="F240">
        <v>-45596</v>
      </c>
      <c r="G240">
        <v>-45601</v>
      </c>
      <c r="H240" t="s">
        <v>372</v>
      </c>
    </row>
    <row r="241" spans="1:8" hidden="1">
      <c r="A241" s="411" t="s">
        <v>372</v>
      </c>
      <c r="B241" s="402">
        <v>45627</v>
      </c>
      <c r="C241" s="402">
        <v>45632</v>
      </c>
      <c r="D241" s="403"/>
      <c r="E241" s="403"/>
      <c r="F241">
        <v>-45626</v>
      </c>
      <c r="G241">
        <v>-45631</v>
      </c>
      <c r="H241" t="s">
        <v>372</v>
      </c>
    </row>
    <row r="242" spans="1:8" hidden="1">
      <c r="A242" s="411" t="s">
        <v>388</v>
      </c>
      <c r="B242" s="402">
        <v>45292</v>
      </c>
      <c r="C242" s="402">
        <v>45297</v>
      </c>
      <c r="D242" s="403"/>
      <c r="E242" s="403"/>
      <c r="F242">
        <v>-45291</v>
      </c>
      <c r="G242">
        <v>-45296</v>
      </c>
      <c r="H242" t="s">
        <v>388</v>
      </c>
    </row>
    <row r="243" spans="1:8" hidden="1">
      <c r="A243" s="411" t="s">
        <v>388</v>
      </c>
      <c r="B243" s="402">
        <v>45323</v>
      </c>
      <c r="C243" s="402">
        <v>45328</v>
      </c>
      <c r="D243" s="403">
        <v>45324</v>
      </c>
      <c r="E243" s="403">
        <v>45327</v>
      </c>
      <c r="F243">
        <v>2</v>
      </c>
      <c r="G243">
        <v>-1</v>
      </c>
      <c r="H243" t="s">
        <v>388</v>
      </c>
    </row>
    <row r="244" spans="1:8" hidden="1">
      <c r="A244" s="411" t="s">
        <v>388</v>
      </c>
      <c r="B244" s="402">
        <v>45352</v>
      </c>
      <c r="C244" s="402">
        <v>45357</v>
      </c>
      <c r="D244" s="403">
        <v>45353</v>
      </c>
      <c r="E244" s="403">
        <v>45360</v>
      </c>
      <c r="F244">
        <v>-45351</v>
      </c>
      <c r="G244">
        <v>-45356</v>
      </c>
      <c r="H244" t="s">
        <v>388</v>
      </c>
    </row>
    <row r="245" spans="1:8" hidden="1">
      <c r="A245" s="411" t="s">
        <v>388</v>
      </c>
      <c r="B245" s="402">
        <v>45383</v>
      </c>
      <c r="C245" s="402">
        <v>45388</v>
      </c>
      <c r="D245" s="403">
        <v>45387</v>
      </c>
      <c r="E245" s="403">
        <v>45388</v>
      </c>
      <c r="F245">
        <v>-45382</v>
      </c>
      <c r="G245">
        <v>-45387</v>
      </c>
      <c r="H245" t="s">
        <v>388</v>
      </c>
    </row>
    <row r="246" spans="1:8" hidden="1">
      <c r="A246" s="411" t="s">
        <v>388</v>
      </c>
      <c r="B246" s="402">
        <v>45413</v>
      </c>
      <c r="C246" s="402">
        <v>45418</v>
      </c>
      <c r="D246" s="403">
        <v>45415</v>
      </c>
      <c r="E246" s="403">
        <v>45418</v>
      </c>
      <c r="F246">
        <v>-45412</v>
      </c>
      <c r="G246">
        <v>-45417</v>
      </c>
      <c r="H246" t="s">
        <v>388</v>
      </c>
    </row>
    <row r="247" spans="1:8" hidden="1">
      <c r="A247" s="411" t="s">
        <v>388</v>
      </c>
      <c r="B247" s="402">
        <v>45444</v>
      </c>
      <c r="C247" s="402">
        <v>45449</v>
      </c>
      <c r="D247" s="403">
        <v>45448</v>
      </c>
      <c r="E247" s="403">
        <v>45449</v>
      </c>
      <c r="F247">
        <v>-45443</v>
      </c>
      <c r="G247">
        <v>-45448</v>
      </c>
      <c r="H247" t="s">
        <v>388</v>
      </c>
    </row>
    <row r="248" spans="1:8" hidden="1">
      <c r="A248" s="411" t="s">
        <v>388</v>
      </c>
      <c r="B248" s="402">
        <v>45474</v>
      </c>
      <c r="C248" s="402">
        <v>45479</v>
      </c>
      <c r="D248" s="403">
        <v>45479</v>
      </c>
      <c r="E248" s="490">
        <v>45481</v>
      </c>
      <c r="F248">
        <v>-45473</v>
      </c>
      <c r="G248">
        <v>-45478</v>
      </c>
      <c r="H248" t="s">
        <v>388</v>
      </c>
    </row>
    <row r="249" spans="1:8" hidden="1">
      <c r="A249" s="411" t="s">
        <v>388</v>
      </c>
      <c r="B249" s="402">
        <v>45505</v>
      </c>
      <c r="C249" s="402">
        <v>45510</v>
      </c>
      <c r="D249" s="403">
        <v>45506</v>
      </c>
      <c r="E249" s="403">
        <v>45513</v>
      </c>
      <c r="F249">
        <v>-45504</v>
      </c>
      <c r="G249">
        <v>-45509</v>
      </c>
      <c r="H249" t="s">
        <v>388</v>
      </c>
    </row>
    <row r="250" spans="1:8" hidden="1">
      <c r="A250" s="411" t="s">
        <v>388</v>
      </c>
      <c r="B250" s="402">
        <v>45536</v>
      </c>
      <c r="C250" s="402">
        <v>45541</v>
      </c>
      <c r="D250" s="403">
        <v>45538</v>
      </c>
      <c r="E250" s="403">
        <v>45543</v>
      </c>
      <c r="F250">
        <v>-45535</v>
      </c>
      <c r="G250">
        <v>-45540</v>
      </c>
      <c r="H250" t="s">
        <v>388</v>
      </c>
    </row>
    <row r="251" spans="1:8">
      <c r="A251" s="411" t="s">
        <v>388</v>
      </c>
      <c r="B251" s="402">
        <v>45566</v>
      </c>
      <c r="C251" s="402">
        <v>45571</v>
      </c>
      <c r="D251" s="403">
        <v>45602</v>
      </c>
      <c r="E251" s="403">
        <v>45605</v>
      </c>
      <c r="F251">
        <v>-45565</v>
      </c>
      <c r="G251">
        <v>-45570</v>
      </c>
      <c r="H251" t="s">
        <v>388</v>
      </c>
    </row>
    <row r="252" spans="1:8" hidden="1">
      <c r="A252" s="411" t="s">
        <v>388</v>
      </c>
      <c r="B252" s="402">
        <v>45597</v>
      </c>
      <c r="C252" s="402">
        <v>45602</v>
      </c>
      <c r="D252" s="403"/>
      <c r="E252" s="403"/>
      <c r="F252">
        <v>-45596</v>
      </c>
      <c r="G252">
        <v>-45601</v>
      </c>
      <c r="H252" t="s">
        <v>388</v>
      </c>
    </row>
    <row r="253" spans="1:8" hidden="1">
      <c r="A253" s="411" t="s">
        <v>388</v>
      </c>
      <c r="B253" s="402">
        <v>45627</v>
      </c>
      <c r="C253" s="402">
        <v>45632</v>
      </c>
      <c r="D253" s="403"/>
      <c r="E253" s="403"/>
      <c r="F253">
        <v>-45626</v>
      </c>
      <c r="G253">
        <v>-45631</v>
      </c>
      <c r="H253" t="s">
        <v>388</v>
      </c>
    </row>
    <row r="254" spans="1:8" hidden="1">
      <c r="A254" s="411" t="s">
        <v>86</v>
      </c>
      <c r="B254" s="402">
        <v>45292</v>
      </c>
      <c r="C254" s="402">
        <v>45297</v>
      </c>
      <c r="D254" s="403"/>
      <c r="E254" s="403"/>
      <c r="F254">
        <v>-45291</v>
      </c>
      <c r="G254">
        <v>-45296</v>
      </c>
      <c r="H254" t="s">
        <v>355</v>
      </c>
    </row>
    <row r="255" spans="1:8" hidden="1">
      <c r="A255" s="411" t="s">
        <v>86</v>
      </c>
      <c r="B255" s="402">
        <v>45323</v>
      </c>
      <c r="C255" s="402">
        <v>45328</v>
      </c>
      <c r="D255" s="403">
        <v>45328</v>
      </c>
      <c r="E255" s="403">
        <v>45332</v>
      </c>
      <c r="F255">
        <v>-45322</v>
      </c>
      <c r="G255">
        <v>-45327</v>
      </c>
      <c r="H255" t="s">
        <v>355</v>
      </c>
    </row>
    <row r="256" spans="1:8" hidden="1">
      <c r="A256" s="411" t="s">
        <v>86</v>
      </c>
      <c r="B256" s="402">
        <v>45352</v>
      </c>
      <c r="C256" s="402">
        <v>45357</v>
      </c>
      <c r="D256" s="403">
        <v>45356</v>
      </c>
      <c r="E256" s="403">
        <v>45359</v>
      </c>
      <c r="F256">
        <v>-45351</v>
      </c>
      <c r="G256">
        <v>-45356</v>
      </c>
      <c r="H256" t="s">
        <v>355</v>
      </c>
    </row>
    <row r="257" spans="1:8" hidden="1">
      <c r="A257" s="411" t="s">
        <v>86</v>
      </c>
      <c r="B257" s="402">
        <v>45383</v>
      </c>
      <c r="C257" s="402">
        <v>45388</v>
      </c>
      <c r="D257" s="403">
        <v>45386</v>
      </c>
      <c r="E257" s="403">
        <v>45392</v>
      </c>
      <c r="F257">
        <v>-45382</v>
      </c>
      <c r="G257">
        <v>-45387</v>
      </c>
      <c r="H257" t="s">
        <v>355</v>
      </c>
    </row>
    <row r="258" spans="1:8" hidden="1">
      <c r="A258" s="411" t="s">
        <v>86</v>
      </c>
      <c r="B258" s="402">
        <v>45413</v>
      </c>
      <c r="C258" s="402">
        <v>45418</v>
      </c>
      <c r="D258" s="403">
        <v>45418</v>
      </c>
      <c r="E258" s="403">
        <v>45419</v>
      </c>
      <c r="F258">
        <v>-45412</v>
      </c>
      <c r="G258">
        <v>-45417</v>
      </c>
      <c r="H258" t="s">
        <v>355</v>
      </c>
    </row>
    <row r="259" spans="1:8" hidden="1">
      <c r="A259" s="411" t="s">
        <v>86</v>
      </c>
      <c r="B259" s="402">
        <v>45444</v>
      </c>
      <c r="C259" s="402">
        <v>45449</v>
      </c>
      <c r="D259" s="403">
        <v>45447</v>
      </c>
      <c r="E259" s="403">
        <v>45451</v>
      </c>
      <c r="F259">
        <v>-45443</v>
      </c>
      <c r="G259">
        <v>-45448</v>
      </c>
      <c r="H259" t="s">
        <v>355</v>
      </c>
    </row>
    <row r="260" spans="1:8" hidden="1">
      <c r="A260" s="411" t="s">
        <v>86</v>
      </c>
      <c r="B260" s="402">
        <v>45474</v>
      </c>
      <c r="C260" s="402">
        <v>45479</v>
      </c>
      <c r="D260" s="403">
        <v>45477</v>
      </c>
      <c r="E260" s="403">
        <v>45481</v>
      </c>
      <c r="F260">
        <v>-45473</v>
      </c>
      <c r="G260">
        <v>-45478</v>
      </c>
      <c r="H260" t="s">
        <v>355</v>
      </c>
    </row>
    <row r="261" spans="1:8" hidden="1">
      <c r="A261" s="411" t="s">
        <v>86</v>
      </c>
      <c r="B261" s="402">
        <v>45505</v>
      </c>
      <c r="C261" s="402">
        <v>45510</v>
      </c>
      <c r="D261" s="403">
        <v>45507</v>
      </c>
      <c r="E261" s="403">
        <v>45513</v>
      </c>
      <c r="F261">
        <v>-45504</v>
      </c>
      <c r="G261">
        <v>-45509</v>
      </c>
      <c r="H261" t="s">
        <v>355</v>
      </c>
    </row>
    <row r="262" spans="1:8" hidden="1">
      <c r="A262" s="411" t="s">
        <v>86</v>
      </c>
      <c r="B262" s="402">
        <v>45536</v>
      </c>
      <c r="C262" s="402">
        <v>45541</v>
      </c>
      <c r="D262" s="403">
        <v>45539</v>
      </c>
      <c r="E262" s="403">
        <v>45545</v>
      </c>
      <c r="F262">
        <v>-45535</v>
      </c>
      <c r="G262">
        <v>-45540</v>
      </c>
      <c r="H262" t="s">
        <v>355</v>
      </c>
    </row>
    <row r="263" spans="1:8">
      <c r="A263" s="411" t="s">
        <v>86</v>
      </c>
      <c r="B263" s="402">
        <v>45566</v>
      </c>
      <c r="C263" s="402">
        <v>45571</v>
      </c>
      <c r="D263" s="403">
        <v>45603</v>
      </c>
      <c r="E263" s="403">
        <v>45605</v>
      </c>
      <c r="F263">
        <v>-45565</v>
      </c>
      <c r="G263">
        <v>-45570</v>
      </c>
      <c r="H263" t="s">
        <v>355</v>
      </c>
    </row>
    <row r="264" spans="1:8" hidden="1">
      <c r="A264" s="411" t="s">
        <v>86</v>
      </c>
      <c r="B264" s="402">
        <v>45597</v>
      </c>
      <c r="C264" s="402">
        <v>45602</v>
      </c>
      <c r="D264" s="403"/>
      <c r="E264" s="403"/>
      <c r="F264">
        <v>-45596</v>
      </c>
      <c r="G264">
        <v>-45601</v>
      </c>
      <c r="H264" t="s">
        <v>355</v>
      </c>
    </row>
    <row r="265" spans="1:8" hidden="1">
      <c r="A265" s="411" t="s">
        <v>86</v>
      </c>
      <c r="B265" s="402">
        <v>45627</v>
      </c>
      <c r="C265" s="402">
        <v>45632</v>
      </c>
      <c r="D265" s="403"/>
      <c r="E265" s="403"/>
      <c r="F265">
        <v>-45626</v>
      </c>
      <c r="G265">
        <v>-45631</v>
      </c>
      <c r="H265" t="s">
        <v>355</v>
      </c>
    </row>
    <row r="266" spans="1:8" hidden="1">
      <c r="A266" s="411" t="s">
        <v>351</v>
      </c>
      <c r="B266" s="402">
        <v>45292</v>
      </c>
      <c r="C266" s="402">
        <v>45297</v>
      </c>
      <c r="D266" s="403"/>
      <c r="E266" s="403"/>
      <c r="F266">
        <v>-45291</v>
      </c>
      <c r="G266">
        <v>-45296</v>
      </c>
      <c r="H266" t="s">
        <v>351</v>
      </c>
    </row>
    <row r="267" spans="1:8" hidden="1">
      <c r="A267" s="411" t="s">
        <v>351</v>
      </c>
      <c r="B267" s="402">
        <v>45323</v>
      </c>
      <c r="C267" s="402">
        <v>45328</v>
      </c>
      <c r="D267" s="403">
        <v>45332</v>
      </c>
      <c r="E267" s="403">
        <v>45335</v>
      </c>
      <c r="F267">
        <v>-45322</v>
      </c>
      <c r="G267">
        <v>-45327</v>
      </c>
      <c r="H267" t="s">
        <v>351</v>
      </c>
    </row>
    <row r="268" spans="1:8" hidden="1">
      <c r="A268" s="411" t="s">
        <v>351</v>
      </c>
      <c r="B268" s="402">
        <v>45352</v>
      </c>
      <c r="C268" s="402">
        <v>45357</v>
      </c>
      <c r="D268" s="403">
        <v>45360</v>
      </c>
      <c r="E268" s="403">
        <v>45362</v>
      </c>
      <c r="F268">
        <v>-45351</v>
      </c>
      <c r="G268">
        <v>-45356</v>
      </c>
      <c r="H268" t="s">
        <v>351</v>
      </c>
    </row>
    <row r="269" spans="1:8" hidden="1">
      <c r="A269" s="411" t="s">
        <v>351</v>
      </c>
      <c r="B269" s="402">
        <v>45383</v>
      </c>
      <c r="C269" s="402">
        <v>45388</v>
      </c>
      <c r="D269" s="403">
        <v>45387</v>
      </c>
      <c r="E269" s="403">
        <v>45392</v>
      </c>
      <c r="F269">
        <v>-45382</v>
      </c>
      <c r="G269">
        <v>-45387</v>
      </c>
      <c r="H269" t="s">
        <v>351</v>
      </c>
    </row>
    <row r="270" spans="1:8" hidden="1">
      <c r="A270" s="411" t="s">
        <v>351</v>
      </c>
      <c r="B270" s="402">
        <v>45413</v>
      </c>
      <c r="C270" s="402">
        <v>45418</v>
      </c>
      <c r="D270" s="403">
        <v>45418</v>
      </c>
      <c r="E270" s="403">
        <v>45423</v>
      </c>
      <c r="F270">
        <v>-45412</v>
      </c>
      <c r="G270">
        <v>-45417</v>
      </c>
      <c r="H270" t="s">
        <v>351</v>
      </c>
    </row>
    <row r="271" spans="1:8" hidden="1">
      <c r="A271" s="411" t="s">
        <v>351</v>
      </c>
      <c r="B271" s="402">
        <v>45444</v>
      </c>
      <c r="C271" s="402">
        <v>45449</v>
      </c>
      <c r="D271" s="403">
        <v>45448</v>
      </c>
      <c r="E271" s="403">
        <v>45453</v>
      </c>
      <c r="F271">
        <v>-45443</v>
      </c>
      <c r="G271">
        <v>-45448</v>
      </c>
      <c r="H271" t="s">
        <v>351</v>
      </c>
    </row>
    <row r="272" spans="1:8" hidden="1">
      <c r="A272" s="411" t="s">
        <v>351</v>
      </c>
      <c r="B272" s="402">
        <v>45474</v>
      </c>
      <c r="C272" s="402">
        <v>45479</v>
      </c>
      <c r="D272" s="403">
        <v>45483</v>
      </c>
      <c r="E272" s="403">
        <v>45484</v>
      </c>
      <c r="F272">
        <v>-45473</v>
      </c>
      <c r="G272">
        <v>-45478</v>
      </c>
      <c r="H272" t="s">
        <v>351</v>
      </c>
    </row>
    <row r="273" spans="1:8" hidden="1">
      <c r="A273" s="411" t="s">
        <v>351</v>
      </c>
      <c r="B273" s="402">
        <v>45505</v>
      </c>
      <c r="C273" s="402">
        <v>45510</v>
      </c>
      <c r="D273" s="403"/>
      <c r="E273" s="403"/>
      <c r="F273">
        <v>-45504</v>
      </c>
      <c r="G273">
        <v>-45509</v>
      </c>
      <c r="H273" t="s">
        <v>351</v>
      </c>
    </row>
    <row r="274" spans="1:8" hidden="1">
      <c r="A274" s="411" t="s">
        <v>351</v>
      </c>
      <c r="B274" s="402">
        <v>45536</v>
      </c>
      <c r="C274" s="402">
        <v>45541</v>
      </c>
      <c r="D274" s="403">
        <v>45541</v>
      </c>
      <c r="E274" s="403">
        <v>45546</v>
      </c>
      <c r="F274">
        <v>-45535</v>
      </c>
      <c r="G274">
        <v>-45540</v>
      </c>
      <c r="H274" t="s">
        <v>351</v>
      </c>
    </row>
    <row r="275" spans="1:8">
      <c r="A275" s="411" t="s">
        <v>351</v>
      </c>
      <c r="B275" s="402">
        <v>45566</v>
      </c>
      <c r="C275" s="402">
        <v>45571</v>
      </c>
      <c r="D275" s="403">
        <v>45608</v>
      </c>
      <c r="E275" s="403">
        <v>45610</v>
      </c>
      <c r="F275">
        <v>-45596</v>
      </c>
      <c r="G275">
        <v>-45601</v>
      </c>
      <c r="H275" t="s">
        <v>351</v>
      </c>
    </row>
    <row r="276" spans="1:8" hidden="1">
      <c r="A276" s="411" t="s">
        <v>351</v>
      </c>
      <c r="B276" s="402">
        <v>45597</v>
      </c>
      <c r="C276" s="402">
        <v>45602</v>
      </c>
      <c r="D276" s="403"/>
      <c r="E276" s="403"/>
      <c r="F276">
        <v>-45596</v>
      </c>
      <c r="G276">
        <v>-45601</v>
      </c>
      <c r="H276" t="s">
        <v>351</v>
      </c>
    </row>
    <row r="277" spans="1:8" hidden="1">
      <c r="A277" s="411" t="s">
        <v>351</v>
      </c>
      <c r="B277" s="402">
        <v>45627</v>
      </c>
      <c r="C277" s="402">
        <v>45632</v>
      </c>
      <c r="D277" s="403"/>
      <c r="E277" s="403"/>
      <c r="F277">
        <v>-45626</v>
      </c>
      <c r="G277">
        <v>-45631</v>
      </c>
      <c r="H277" t="s">
        <v>351</v>
      </c>
    </row>
    <row r="278" spans="1:8" hidden="1">
      <c r="A278" s="411" t="s">
        <v>352</v>
      </c>
      <c r="B278" s="402">
        <v>45292</v>
      </c>
      <c r="C278" s="402">
        <v>45297</v>
      </c>
      <c r="D278" s="403"/>
      <c r="E278" s="403"/>
      <c r="F278">
        <v>-45291</v>
      </c>
      <c r="G278">
        <v>-45296</v>
      </c>
      <c r="H278" t="s">
        <v>352</v>
      </c>
    </row>
    <row r="279" spans="1:8" hidden="1">
      <c r="A279" s="411" t="s">
        <v>352</v>
      </c>
      <c r="B279" s="402">
        <v>45323</v>
      </c>
      <c r="C279" s="402">
        <v>45328</v>
      </c>
      <c r="D279" s="403">
        <v>45334</v>
      </c>
      <c r="E279" s="403">
        <v>45334</v>
      </c>
      <c r="F279">
        <v>3</v>
      </c>
      <c r="G279">
        <v>3653</v>
      </c>
      <c r="H279" t="s">
        <v>352</v>
      </c>
    </row>
    <row r="280" spans="1:8" hidden="1">
      <c r="A280" s="411" t="s">
        <v>352</v>
      </c>
      <c r="B280" s="402">
        <v>45352</v>
      </c>
      <c r="C280" s="402">
        <v>45357</v>
      </c>
      <c r="D280" s="403">
        <v>45361</v>
      </c>
      <c r="E280" s="403">
        <v>45362</v>
      </c>
      <c r="F280">
        <v>-45351</v>
      </c>
      <c r="G280">
        <v>-45356</v>
      </c>
      <c r="H280" t="s">
        <v>352</v>
      </c>
    </row>
    <row r="281" spans="1:8" hidden="1">
      <c r="A281" s="411" t="s">
        <v>352</v>
      </c>
      <c r="B281" s="402">
        <v>45383</v>
      </c>
      <c r="C281" s="402">
        <v>45388</v>
      </c>
      <c r="D281" s="403">
        <v>45391</v>
      </c>
      <c r="E281" s="403">
        <v>45392</v>
      </c>
      <c r="F281">
        <v>-45382</v>
      </c>
      <c r="G281">
        <v>-45387</v>
      </c>
      <c r="H281" t="s">
        <v>352</v>
      </c>
    </row>
    <row r="282" spans="1:8" hidden="1">
      <c r="A282" s="411" t="s">
        <v>352</v>
      </c>
      <c r="B282" s="402">
        <v>45413</v>
      </c>
      <c r="C282" s="402">
        <v>45418</v>
      </c>
      <c r="D282" s="403">
        <v>45422</v>
      </c>
      <c r="E282" s="403">
        <v>45423</v>
      </c>
      <c r="F282">
        <v>-45412</v>
      </c>
      <c r="G282">
        <v>-45417</v>
      </c>
      <c r="H282" t="s">
        <v>352</v>
      </c>
    </row>
    <row r="283" spans="1:8" hidden="1">
      <c r="A283" s="411" t="s">
        <v>352</v>
      </c>
      <c r="B283" s="402">
        <v>45444</v>
      </c>
      <c r="C283" s="402">
        <v>45449</v>
      </c>
      <c r="D283" s="403">
        <v>45448</v>
      </c>
      <c r="E283" s="403">
        <v>45453</v>
      </c>
      <c r="F283">
        <v>-45443</v>
      </c>
      <c r="G283">
        <v>-45448</v>
      </c>
      <c r="H283" t="s">
        <v>352</v>
      </c>
    </row>
    <row r="284" spans="1:8" hidden="1">
      <c r="A284" s="411" t="s">
        <v>352</v>
      </c>
      <c r="B284" s="402">
        <v>45474</v>
      </c>
      <c r="C284" s="402">
        <v>45479</v>
      </c>
      <c r="D284" s="403">
        <v>45482</v>
      </c>
      <c r="E284" s="403">
        <v>45484</v>
      </c>
      <c r="F284">
        <v>-45473</v>
      </c>
      <c r="G284">
        <v>-45478</v>
      </c>
      <c r="H284" t="s">
        <v>352</v>
      </c>
    </row>
    <row r="285" spans="1:8" hidden="1">
      <c r="A285" s="411" t="s">
        <v>352</v>
      </c>
      <c r="B285" s="402">
        <v>45505</v>
      </c>
      <c r="C285" s="402">
        <v>45510</v>
      </c>
      <c r="D285" s="403">
        <v>45512</v>
      </c>
      <c r="E285" s="403">
        <v>45514</v>
      </c>
      <c r="F285">
        <v>-45504</v>
      </c>
      <c r="G285">
        <v>-45509</v>
      </c>
      <c r="H285" t="s">
        <v>352</v>
      </c>
    </row>
    <row r="286" spans="1:8" hidden="1">
      <c r="A286" s="411" t="s">
        <v>352</v>
      </c>
      <c r="B286" s="402">
        <v>45536</v>
      </c>
      <c r="C286" s="402">
        <v>45541</v>
      </c>
      <c r="D286" s="403">
        <v>45540</v>
      </c>
      <c r="E286" s="403">
        <v>45546</v>
      </c>
      <c r="F286">
        <v>-45535</v>
      </c>
      <c r="G286">
        <v>-45540</v>
      </c>
      <c r="H286" t="s">
        <v>352</v>
      </c>
    </row>
    <row r="287" spans="1:8">
      <c r="A287" s="411" t="s">
        <v>352</v>
      </c>
      <c r="B287" s="402">
        <v>45566</v>
      </c>
      <c r="C287" s="402">
        <v>45571</v>
      </c>
      <c r="D287" s="403">
        <v>45608</v>
      </c>
      <c r="E287" s="403">
        <v>45608</v>
      </c>
      <c r="F287">
        <v>-45565</v>
      </c>
      <c r="G287">
        <v>-45570</v>
      </c>
      <c r="H287" t="s">
        <v>352</v>
      </c>
    </row>
    <row r="288" spans="1:8" hidden="1">
      <c r="A288" s="411" t="s">
        <v>352</v>
      </c>
      <c r="B288" s="402">
        <v>45597</v>
      </c>
      <c r="C288" s="402">
        <v>45602</v>
      </c>
      <c r="F288">
        <v>-45596</v>
      </c>
      <c r="G288">
        <v>-45601</v>
      </c>
      <c r="H288" t="s">
        <v>352</v>
      </c>
    </row>
    <row r="289" spans="1:8" hidden="1">
      <c r="A289" s="411" t="s">
        <v>352</v>
      </c>
      <c r="B289" s="402">
        <v>45627</v>
      </c>
      <c r="C289" s="402">
        <v>45632</v>
      </c>
      <c r="F289">
        <v>-45626</v>
      </c>
      <c r="G289">
        <v>-45631</v>
      </c>
      <c r="H289" t="s">
        <v>352</v>
      </c>
    </row>
    <row r="290" spans="1:8" hidden="1">
      <c r="A290" s="411" t="s">
        <v>303</v>
      </c>
      <c r="B290" s="402">
        <v>45292</v>
      </c>
      <c r="C290" s="402">
        <v>45297</v>
      </c>
      <c r="F290">
        <v>-45291</v>
      </c>
      <c r="G290">
        <v>-45296</v>
      </c>
      <c r="H290" t="s">
        <v>65</v>
      </c>
    </row>
    <row r="291" spans="1:8" hidden="1">
      <c r="A291" s="411" t="s">
        <v>303</v>
      </c>
      <c r="B291" s="402">
        <v>45323</v>
      </c>
      <c r="C291" s="402">
        <v>45328</v>
      </c>
      <c r="D291" s="403">
        <v>45329</v>
      </c>
      <c r="E291" s="403">
        <v>45335</v>
      </c>
      <c r="F291">
        <v>-45322</v>
      </c>
      <c r="G291">
        <v>-45327</v>
      </c>
      <c r="H291" t="s">
        <v>65</v>
      </c>
    </row>
    <row r="292" spans="1:8" hidden="1">
      <c r="A292" s="411" t="s">
        <v>303</v>
      </c>
      <c r="B292" s="402">
        <v>45352</v>
      </c>
      <c r="C292" s="402">
        <v>45357</v>
      </c>
      <c r="D292" s="403">
        <v>45355</v>
      </c>
      <c r="E292" s="403">
        <v>45360</v>
      </c>
      <c r="F292">
        <v>-45351</v>
      </c>
      <c r="G292">
        <v>-45356</v>
      </c>
      <c r="H292" t="s">
        <v>65</v>
      </c>
    </row>
    <row r="293" spans="1:8" hidden="1">
      <c r="A293" s="411" t="s">
        <v>303</v>
      </c>
      <c r="B293" s="402">
        <v>45383</v>
      </c>
      <c r="C293" s="402">
        <v>45388</v>
      </c>
      <c r="D293" s="403">
        <f>VLOOKUP(A293,'SLIM Savings Status '!$E$4:$P$32,12,0)</f>
        <v>45388</v>
      </c>
      <c r="E293" s="403">
        <f>VLOOKUP(A293,'SLIM Savings Status '!$E$4:$Q$32,13,0)</f>
        <v>45392</v>
      </c>
      <c r="F293">
        <v>-45382</v>
      </c>
      <c r="G293">
        <v>-45387</v>
      </c>
      <c r="H293" t="s">
        <v>65</v>
      </c>
    </row>
    <row r="294" spans="1:8" hidden="1">
      <c r="A294" s="411" t="s">
        <v>303</v>
      </c>
      <c r="B294" s="402">
        <v>45413</v>
      </c>
      <c r="C294" s="402">
        <v>45418</v>
      </c>
      <c r="D294" s="403">
        <f>VLOOKUP(A294,'SLIM Savings Status '!$E$2:$S$32,14,0)</f>
        <v>45416</v>
      </c>
      <c r="E294" s="403">
        <f>VLOOKUP(A294,'SLIM Savings Status '!$E$2:$S$32,15,0)</f>
        <v>45422</v>
      </c>
      <c r="F294">
        <v>-45412</v>
      </c>
      <c r="G294">
        <v>-45417</v>
      </c>
      <c r="H294" t="s">
        <v>65</v>
      </c>
    </row>
    <row r="295" spans="1:8" hidden="1">
      <c r="A295" s="411" t="s">
        <v>303</v>
      </c>
      <c r="B295" s="402">
        <v>45444</v>
      </c>
      <c r="C295" s="402">
        <v>45449</v>
      </c>
      <c r="D295" s="403">
        <f>VLOOKUP(A295,'SLIM Savings Status '!$E$4:$U$34,16,0)</f>
        <v>45448</v>
      </c>
      <c r="E295" s="403">
        <f>VLOOKUP(A295,'SLIM Savings Status '!$E$4:$U$34,17,0)</f>
        <v>45452</v>
      </c>
      <c r="F295">
        <v>-45443</v>
      </c>
      <c r="G295">
        <v>-45448</v>
      </c>
      <c r="H295" t="s">
        <v>65</v>
      </c>
    </row>
    <row r="296" spans="1:8" hidden="1">
      <c r="A296" s="411" t="s">
        <v>303</v>
      </c>
      <c r="B296" s="402">
        <v>45474</v>
      </c>
      <c r="C296" s="402">
        <v>45479</v>
      </c>
      <c r="D296" s="403">
        <f>VLOOKUP(A296,'SLIM Savings Status '!$E$4:$V$34,18,0)</f>
        <v>45478</v>
      </c>
      <c r="E296" s="490">
        <f>VLOOKUP(A296,'SLIM Savings Status '!$E$4:$W$34,19,0)</f>
        <v>45483</v>
      </c>
      <c r="F296">
        <v>-45473</v>
      </c>
      <c r="G296">
        <v>-45478</v>
      </c>
      <c r="H296" t="s">
        <v>65</v>
      </c>
    </row>
    <row r="297" spans="1:8" hidden="1">
      <c r="A297" s="411" t="s">
        <v>303</v>
      </c>
      <c r="B297" s="402">
        <v>45505</v>
      </c>
      <c r="C297" s="402">
        <v>45510</v>
      </c>
      <c r="D297" s="403">
        <f>VLOOKUP(A297,'SLIM Savings Status '!$E$4:$X$34,20,0)</f>
        <v>45509</v>
      </c>
      <c r="E297" s="403">
        <f>VLOOKUP(A297,'SLIM Savings Status '!$E$4:$Y$34,21,0)</f>
        <v>45513</v>
      </c>
      <c r="F297">
        <v>-45504</v>
      </c>
      <c r="G297">
        <v>-45509</v>
      </c>
      <c r="H297" t="s">
        <v>65</v>
      </c>
    </row>
    <row r="298" spans="1:8" hidden="1">
      <c r="A298" s="411" t="s">
        <v>303</v>
      </c>
      <c r="B298" s="402">
        <v>45536</v>
      </c>
      <c r="C298" s="402">
        <v>45541</v>
      </c>
      <c r="D298" s="403">
        <f>VLOOKUP(A298,'SLIM Savings Status '!$E$4:$Z$34,22,0)</f>
        <v>45540</v>
      </c>
      <c r="E298" s="403">
        <f>VLOOKUP(A298,'SLIM Savings Status '!$E$4:$AA$34,23,0)</f>
        <v>45547</v>
      </c>
      <c r="F298">
        <v>-45535</v>
      </c>
      <c r="G298">
        <v>-45540</v>
      </c>
      <c r="H298" t="s">
        <v>65</v>
      </c>
    </row>
    <row r="299" spans="1:8">
      <c r="A299" s="411" t="s">
        <v>303</v>
      </c>
      <c r="B299" s="402">
        <v>45566</v>
      </c>
      <c r="C299" s="402">
        <v>45571</v>
      </c>
      <c r="D299" s="403">
        <f>VLOOKUP(A299,'SLIM Savings Status '!$E$4:$AD$34,26,0)</f>
        <v>45602</v>
      </c>
      <c r="E299" s="403">
        <f>VLOOKUP(A299,'SLIM Savings Status '!$E$4:$AE$34,27,0)</f>
        <v>45609</v>
      </c>
      <c r="F299">
        <v>-45565</v>
      </c>
      <c r="G299">
        <v>-45570</v>
      </c>
      <c r="H299" t="s">
        <v>65</v>
      </c>
    </row>
    <row r="300" spans="1:8" hidden="1">
      <c r="A300" s="411" t="s">
        <v>303</v>
      </c>
      <c r="B300" s="402">
        <v>45597</v>
      </c>
      <c r="C300" s="402">
        <v>45602</v>
      </c>
      <c r="D300" s="403"/>
      <c r="E300" s="403"/>
      <c r="F300">
        <v>-45596</v>
      </c>
      <c r="G300">
        <v>-45601</v>
      </c>
      <c r="H300" t="s">
        <v>65</v>
      </c>
    </row>
    <row r="301" spans="1:8" hidden="1">
      <c r="A301" s="411" t="s">
        <v>303</v>
      </c>
      <c r="B301" s="402">
        <v>45627</v>
      </c>
      <c r="C301" s="402">
        <v>45632</v>
      </c>
      <c r="D301" s="403"/>
      <c r="E301" s="403"/>
      <c r="F301">
        <v>-45626</v>
      </c>
      <c r="G301">
        <v>-45631</v>
      </c>
      <c r="H301" t="s">
        <v>65</v>
      </c>
    </row>
    <row r="302" spans="1:8" hidden="1">
      <c r="A302" s="411" t="s">
        <v>304</v>
      </c>
      <c r="B302" s="402">
        <v>45292</v>
      </c>
      <c r="C302" s="402">
        <v>45297</v>
      </c>
      <c r="D302" s="403"/>
      <c r="E302" s="403"/>
      <c r="F302">
        <v>-45291</v>
      </c>
      <c r="G302">
        <v>-45296</v>
      </c>
      <c r="H302" t="s">
        <v>304</v>
      </c>
    </row>
    <row r="303" spans="1:8" hidden="1">
      <c r="A303" s="411" t="s">
        <v>304</v>
      </c>
      <c r="B303" s="402">
        <v>45323</v>
      </c>
      <c r="C303" s="402">
        <v>45328</v>
      </c>
      <c r="D303" s="403">
        <v>45323</v>
      </c>
      <c r="E303" s="403">
        <v>45331</v>
      </c>
      <c r="F303">
        <v>-45322</v>
      </c>
      <c r="G303">
        <v>-45327</v>
      </c>
      <c r="H303" t="s">
        <v>304</v>
      </c>
    </row>
    <row r="304" spans="1:8" hidden="1">
      <c r="A304" s="411" t="s">
        <v>304</v>
      </c>
      <c r="B304" s="402">
        <v>45352</v>
      </c>
      <c r="C304" s="402">
        <v>45357</v>
      </c>
      <c r="D304" s="403">
        <f>VLOOKUP(H304,'SLIM Savings Status '!$E$4:$N$32,10,0)</f>
        <v>45353</v>
      </c>
      <c r="E304" s="403">
        <f>VLOOKUP(H304,'SLIM Savings Status '!$E$4:$O$32,11,0)</f>
        <v>45357</v>
      </c>
      <c r="F304">
        <v>-45351</v>
      </c>
      <c r="G304">
        <v>-45356</v>
      </c>
      <c r="H304" t="s">
        <v>304</v>
      </c>
    </row>
    <row r="305" spans="1:8" hidden="1">
      <c r="A305" s="411" t="s">
        <v>304</v>
      </c>
      <c r="B305" s="402">
        <v>45383</v>
      </c>
      <c r="C305" s="402">
        <v>45388</v>
      </c>
      <c r="D305" s="403">
        <f>VLOOKUP(A305,'SLIM Savings Status '!$E$4:$P$32,12,0)</f>
        <v>45387</v>
      </c>
      <c r="E305" s="403">
        <f>VLOOKUP(A305,'SLIM Savings Status '!$E$4:$Q$32,13,0)</f>
        <v>45388</v>
      </c>
      <c r="F305">
        <v>-45382</v>
      </c>
      <c r="G305">
        <v>-45387</v>
      </c>
      <c r="H305" t="s">
        <v>304</v>
      </c>
    </row>
    <row r="306" spans="1:8" hidden="1">
      <c r="A306" s="411" t="s">
        <v>304</v>
      </c>
      <c r="B306" s="402">
        <v>45413</v>
      </c>
      <c r="C306" s="402">
        <v>45418</v>
      </c>
      <c r="D306" s="403">
        <f>VLOOKUP(A306,'SLIM Savings Status '!$E$2:$S$32,14,0)</f>
        <v>45413</v>
      </c>
      <c r="E306" s="403">
        <f>VLOOKUP(A306,'SLIM Savings Status '!$E$2:$S$32,15,0)</f>
        <v>45422</v>
      </c>
      <c r="F306">
        <v>-45412</v>
      </c>
      <c r="G306">
        <v>-45417</v>
      </c>
      <c r="H306" t="s">
        <v>304</v>
      </c>
    </row>
    <row r="307" spans="1:8" hidden="1">
      <c r="A307" s="411" t="s">
        <v>304</v>
      </c>
      <c r="B307" s="402">
        <v>45444</v>
      </c>
      <c r="C307" s="402">
        <v>45449</v>
      </c>
      <c r="D307" s="403">
        <f>VLOOKUP(A307,'SLIM Savings Status '!$E$4:$U$34,16,0)</f>
        <v>45447</v>
      </c>
      <c r="E307" s="403">
        <f>VLOOKUP(A307,'SLIM Savings Status '!$E$4:$U$34,17,0)</f>
        <v>45453</v>
      </c>
      <c r="F307">
        <v>-45443</v>
      </c>
      <c r="G307">
        <v>-45448</v>
      </c>
      <c r="H307" t="s">
        <v>304</v>
      </c>
    </row>
    <row r="308" spans="1:8" hidden="1">
      <c r="A308" s="411" t="s">
        <v>304</v>
      </c>
      <c r="B308" s="402">
        <v>45474</v>
      </c>
      <c r="C308" s="402">
        <v>45479</v>
      </c>
      <c r="D308" s="403">
        <f>VLOOKUP(A308,'SLIM Savings Status '!$E$4:$V$34,18,0)</f>
        <v>45478</v>
      </c>
      <c r="E308" s="490">
        <f>VLOOKUP(A308,'SLIM Savings Status '!$E$4:$W$34,19,0)</f>
        <v>45478</v>
      </c>
      <c r="F308">
        <v>-45473</v>
      </c>
      <c r="G308">
        <v>-45478</v>
      </c>
      <c r="H308" t="s">
        <v>304</v>
      </c>
    </row>
    <row r="309" spans="1:8" hidden="1">
      <c r="A309" s="411" t="s">
        <v>304</v>
      </c>
      <c r="B309" s="402">
        <v>45505</v>
      </c>
      <c r="C309" s="402">
        <v>45510</v>
      </c>
      <c r="D309" s="403">
        <f>VLOOKUP(A309,'SLIM Savings Status '!$E$4:$X$34,20,0)</f>
        <v>45509</v>
      </c>
      <c r="E309" s="403">
        <f>VLOOKUP(A309,'SLIM Savings Status '!$E$4:$Y$34,21,0)</f>
        <v>45513</v>
      </c>
      <c r="F309">
        <v>-45504</v>
      </c>
      <c r="G309">
        <v>-45509</v>
      </c>
      <c r="H309" t="s">
        <v>304</v>
      </c>
    </row>
    <row r="310" spans="1:8" hidden="1">
      <c r="A310" s="411" t="s">
        <v>304</v>
      </c>
      <c r="B310" s="402">
        <v>45536</v>
      </c>
      <c r="C310" s="402">
        <v>45541</v>
      </c>
      <c r="D310" s="403">
        <f>VLOOKUP(A310,'SLIM Savings Status '!$E$4:$Z$34,22,0)</f>
        <v>45540</v>
      </c>
      <c r="E310" s="403">
        <f>VLOOKUP(A310,'SLIM Savings Status '!$E$4:$AA$34,23,0)</f>
        <v>45544</v>
      </c>
      <c r="F310">
        <v>-45535</v>
      </c>
      <c r="G310">
        <v>-45540</v>
      </c>
      <c r="H310" t="s">
        <v>304</v>
      </c>
    </row>
    <row r="311" spans="1:8">
      <c r="A311" s="411" t="s">
        <v>304</v>
      </c>
      <c r="B311" s="402">
        <v>45566</v>
      </c>
      <c r="C311" s="402">
        <v>45571</v>
      </c>
      <c r="D311" s="403">
        <f>VLOOKUP(A311,'SLIM Savings Status '!$E$4:$AD$34,26,0)</f>
        <v>45602</v>
      </c>
      <c r="E311" s="403">
        <f>VLOOKUP(A311,'SLIM Savings Status '!$E$4:$AE$34,27,0)</f>
        <v>45603</v>
      </c>
      <c r="F311">
        <v>-45565</v>
      </c>
      <c r="G311">
        <v>-45570</v>
      </c>
      <c r="H311" t="s">
        <v>304</v>
      </c>
    </row>
    <row r="312" spans="1:8" hidden="1">
      <c r="A312" s="411" t="s">
        <v>304</v>
      </c>
      <c r="B312" s="402">
        <v>45597</v>
      </c>
      <c r="C312" s="402">
        <v>45602</v>
      </c>
      <c r="D312" s="403"/>
      <c r="E312" s="403"/>
      <c r="F312">
        <v>-45596</v>
      </c>
      <c r="G312">
        <v>-45601</v>
      </c>
      <c r="H312" t="s">
        <v>304</v>
      </c>
    </row>
    <row r="313" spans="1:8" hidden="1">
      <c r="A313" s="411" t="s">
        <v>304</v>
      </c>
      <c r="B313" s="402">
        <v>45627</v>
      </c>
      <c r="C313" s="402">
        <v>45632</v>
      </c>
      <c r="D313" s="403"/>
      <c r="E313" s="403"/>
      <c r="F313">
        <v>-45626</v>
      </c>
      <c r="G313">
        <v>-45631</v>
      </c>
      <c r="H313" t="s">
        <v>304</v>
      </c>
    </row>
    <row r="314" spans="1:8" hidden="1">
      <c r="A314" s="411" t="s">
        <v>98</v>
      </c>
      <c r="B314" s="402">
        <v>45292</v>
      </c>
      <c r="C314" s="402">
        <v>45297</v>
      </c>
      <c r="D314" s="403"/>
      <c r="E314" s="403"/>
      <c r="F314">
        <v>-45291</v>
      </c>
      <c r="G314">
        <v>-45296</v>
      </c>
      <c r="H314" t="s">
        <v>98</v>
      </c>
    </row>
    <row r="315" spans="1:8" hidden="1">
      <c r="A315" s="411" t="s">
        <v>98</v>
      </c>
      <c r="B315" s="402">
        <v>45323</v>
      </c>
      <c r="C315" s="402">
        <v>45328</v>
      </c>
      <c r="D315" s="403">
        <v>45328</v>
      </c>
      <c r="E315" s="403">
        <v>45335</v>
      </c>
      <c r="F315">
        <v>-45322</v>
      </c>
      <c r="G315">
        <v>-45327</v>
      </c>
      <c r="H315" t="s">
        <v>98</v>
      </c>
    </row>
    <row r="316" spans="1:8" hidden="1">
      <c r="A316" s="411" t="s">
        <v>98</v>
      </c>
      <c r="B316" s="402">
        <v>45352</v>
      </c>
      <c r="C316" s="402">
        <v>45357</v>
      </c>
      <c r="D316" s="403">
        <f>VLOOKUP(H316,'SLIM Savings Status '!$E$4:$N$32,10,0)</f>
        <v>45356</v>
      </c>
      <c r="E316" s="403">
        <f>VLOOKUP(H316,'SLIM Savings Status '!$E$4:$O$32,11,0)</f>
        <v>45358</v>
      </c>
      <c r="F316">
        <v>-45351</v>
      </c>
      <c r="G316">
        <v>-45356</v>
      </c>
      <c r="H316" t="s">
        <v>98</v>
      </c>
    </row>
    <row r="317" spans="1:8" hidden="1">
      <c r="A317" s="411" t="s">
        <v>98</v>
      </c>
      <c r="B317" s="402">
        <v>45383</v>
      </c>
      <c r="C317" s="402">
        <v>45388</v>
      </c>
      <c r="D317" s="403">
        <f>VLOOKUP(A317,'SLIM Savings Status '!$E$4:$P$32,12,0)</f>
        <v>45387</v>
      </c>
      <c r="E317" s="403">
        <f>VLOOKUP(A317,'SLIM Savings Status '!$E$4:$Q$32,13,0)</f>
        <v>45392</v>
      </c>
      <c r="F317">
        <v>-45382</v>
      </c>
      <c r="G317">
        <v>-45387</v>
      </c>
      <c r="H317" t="s">
        <v>98</v>
      </c>
    </row>
    <row r="318" spans="1:8" hidden="1">
      <c r="A318" s="411" t="s">
        <v>98</v>
      </c>
      <c r="B318" s="402">
        <v>45413</v>
      </c>
      <c r="C318" s="402">
        <v>45418</v>
      </c>
      <c r="D318" s="403">
        <f>VLOOKUP(A318,'SLIM Savings Status '!$E$2:$S$32,14,0)</f>
        <v>45417</v>
      </c>
      <c r="E318" s="403">
        <f>VLOOKUP(A318,'SLIM Savings Status '!$E$2:$S$32,15,0)</f>
        <v>45422</v>
      </c>
      <c r="F318">
        <v>-45412</v>
      </c>
      <c r="G318">
        <v>-45417</v>
      </c>
      <c r="H318" t="s">
        <v>98</v>
      </c>
    </row>
    <row r="319" spans="1:8" hidden="1">
      <c r="A319" s="411" t="s">
        <v>98</v>
      </c>
      <c r="B319" s="402">
        <v>45444</v>
      </c>
      <c r="C319" s="402">
        <v>45449</v>
      </c>
      <c r="D319" s="403">
        <f>VLOOKUP(A319,'SLIM Savings Status '!$E$4:$U$34,16,0)</f>
        <v>45448</v>
      </c>
      <c r="E319" s="403">
        <f>VLOOKUP(A319,'SLIM Savings Status '!$E$4:$U$34,17,0)</f>
        <v>45453</v>
      </c>
      <c r="F319">
        <v>-45443</v>
      </c>
      <c r="G319">
        <v>-45448</v>
      </c>
      <c r="H319" t="s">
        <v>98</v>
      </c>
    </row>
    <row r="320" spans="1:8" hidden="1">
      <c r="A320" s="411" t="s">
        <v>98</v>
      </c>
      <c r="B320" s="402">
        <v>45474</v>
      </c>
      <c r="C320" s="402">
        <v>45479</v>
      </c>
      <c r="D320" s="403">
        <f>VLOOKUP(A320,'SLIM Savings Status '!$E$4:$V$34,18,0)</f>
        <v>45478</v>
      </c>
      <c r="E320" s="490">
        <f>VLOOKUP(A320,'SLIM Savings Status '!$E$4:$W$34,19,0)</f>
        <v>45483</v>
      </c>
      <c r="F320">
        <v>-45473</v>
      </c>
      <c r="G320">
        <v>-45478</v>
      </c>
      <c r="H320" t="s">
        <v>98</v>
      </c>
    </row>
    <row r="321" spans="1:8" hidden="1">
      <c r="A321" s="411" t="s">
        <v>98</v>
      </c>
      <c r="B321" s="402">
        <v>45505</v>
      </c>
      <c r="C321" s="402">
        <v>45510</v>
      </c>
      <c r="D321" s="403">
        <f>VLOOKUP(A321,'SLIM Savings Status '!$E$4:$X$34,20,0)</f>
        <v>45507</v>
      </c>
      <c r="E321" s="403">
        <f>VLOOKUP(A321,'SLIM Savings Status '!$E$4:$Y$34,21,0)</f>
        <v>45514</v>
      </c>
      <c r="F321">
        <v>-45504</v>
      </c>
      <c r="G321">
        <v>-45509</v>
      </c>
      <c r="H321" t="s">
        <v>98</v>
      </c>
    </row>
    <row r="322" spans="1:8" hidden="1">
      <c r="A322" s="411" t="s">
        <v>98</v>
      </c>
      <c r="B322" s="402">
        <v>45536</v>
      </c>
      <c r="C322" s="402">
        <v>45541</v>
      </c>
      <c r="D322" s="403">
        <f>VLOOKUP(A322,'SLIM Savings Status '!$E$4:$Z$34,22,0)</f>
        <v>45540</v>
      </c>
      <c r="E322" s="403">
        <f>VLOOKUP(A322,'SLIM Savings Status '!$E$4:$AA$34,23,0)</f>
        <v>45545</v>
      </c>
      <c r="F322">
        <v>-45535</v>
      </c>
      <c r="G322">
        <v>-45540</v>
      </c>
      <c r="H322" t="s">
        <v>98</v>
      </c>
    </row>
    <row r="323" spans="1:8">
      <c r="A323" s="411" t="s">
        <v>98</v>
      </c>
      <c r="B323" s="402">
        <v>45566</v>
      </c>
      <c r="C323" s="402">
        <v>45571</v>
      </c>
      <c r="D323" s="403">
        <f>VLOOKUP(A323,'SLIM Savings Status '!$E$4:$AD$34,26,0)</f>
        <v>45607</v>
      </c>
      <c r="E323" s="403">
        <f>VLOOKUP(A323,'SLIM Savings Status '!$E$4:$AE$34,27,0)</f>
        <v>45611</v>
      </c>
      <c r="F323">
        <v>-45565</v>
      </c>
      <c r="G323">
        <v>-45570</v>
      </c>
      <c r="H323" t="s">
        <v>98</v>
      </c>
    </row>
    <row r="324" spans="1:8" hidden="1">
      <c r="A324" s="411" t="s">
        <v>98</v>
      </c>
      <c r="B324" s="402">
        <v>45597</v>
      </c>
      <c r="C324" s="402">
        <v>45602</v>
      </c>
      <c r="D324" s="403"/>
      <c r="E324" s="403"/>
      <c r="F324">
        <v>-45596</v>
      </c>
      <c r="G324">
        <v>-45601</v>
      </c>
      <c r="H324" t="s">
        <v>98</v>
      </c>
    </row>
    <row r="325" spans="1:8" hidden="1">
      <c r="A325" s="411" t="s">
        <v>98</v>
      </c>
      <c r="B325" s="402">
        <v>45627</v>
      </c>
      <c r="C325" s="402">
        <v>45632</v>
      </c>
      <c r="D325" s="403"/>
      <c r="E325" s="403"/>
      <c r="F325">
        <v>-45626</v>
      </c>
      <c r="G325">
        <v>-45631</v>
      </c>
      <c r="H325" t="s">
        <v>98</v>
      </c>
    </row>
    <row r="326" spans="1:8" hidden="1">
      <c r="A326" s="411" t="s">
        <v>108</v>
      </c>
      <c r="B326" s="402">
        <v>45292</v>
      </c>
      <c r="C326" s="402">
        <v>45297</v>
      </c>
      <c r="D326" s="403"/>
      <c r="E326" s="403"/>
      <c r="F326">
        <v>-45291</v>
      </c>
      <c r="G326">
        <v>-45296</v>
      </c>
      <c r="H326" t="s">
        <v>108</v>
      </c>
    </row>
    <row r="327" spans="1:8" hidden="1">
      <c r="A327" s="411" t="s">
        <v>108</v>
      </c>
      <c r="B327" s="402">
        <v>45323</v>
      </c>
      <c r="C327" s="402">
        <v>45328</v>
      </c>
      <c r="D327" s="403">
        <v>45328</v>
      </c>
      <c r="E327" s="403">
        <v>45332</v>
      </c>
      <c r="F327">
        <v>-45322</v>
      </c>
      <c r="G327">
        <v>-45327</v>
      </c>
      <c r="H327" t="s">
        <v>108</v>
      </c>
    </row>
    <row r="328" spans="1:8" hidden="1">
      <c r="A328" s="411" t="s">
        <v>108</v>
      </c>
      <c r="B328" s="402">
        <v>45352</v>
      </c>
      <c r="C328" s="402">
        <v>45357</v>
      </c>
      <c r="D328" s="403">
        <f>VLOOKUP(H328,'SLIM Savings Status '!$E$4:$N$32,10,0)</f>
        <v>45355</v>
      </c>
      <c r="E328" s="403">
        <f>VLOOKUP(H328,'SLIM Savings Status '!$E$4:$O$32,11,0)</f>
        <v>45360</v>
      </c>
      <c r="F328">
        <v>-45351</v>
      </c>
      <c r="G328">
        <v>-45356</v>
      </c>
      <c r="H328" t="s">
        <v>108</v>
      </c>
    </row>
    <row r="329" spans="1:8" hidden="1">
      <c r="A329" s="411" t="s">
        <v>108</v>
      </c>
      <c r="B329" s="402">
        <v>45383</v>
      </c>
      <c r="C329" s="402">
        <v>45388</v>
      </c>
      <c r="D329" s="403">
        <f>VLOOKUP(A329,'SLIM Savings Status '!$E$4:$P$32,12,0)</f>
        <v>45384</v>
      </c>
      <c r="E329" s="403">
        <f>VLOOKUP(A329,'SLIM Savings Status '!$E$4:$Q$32,13,0)</f>
        <v>45388</v>
      </c>
      <c r="F329">
        <v>-45382</v>
      </c>
      <c r="G329">
        <v>-45387</v>
      </c>
      <c r="H329" t="s">
        <v>108</v>
      </c>
    </row>
    <row r="330" spans="1:8" hidden="1">
      <c r="A330" s="411" t="s">
        <v>108</v>
      </c>
      <c r="B330" s="402">
        <v>45413</v>
      </c>
      <c r="C330" s="402">
        <v>45418</v>
      </c>
      <c r="D330" s="403">
        <f>VLOOKUP(A330,'SLIM Savings Status '!$E$2:$S$32,14,0)</f>
        <v>45414</v>
      </c>
      <c r="E330" s="403">
        <f>VLOOKUP(A330,'SLIM Savings Status '!$E$2:$S$32,15,0)</f>
        <v>45421</v>
      </c>
      <c r="F330">
        <v>-45412</v>
      </c>
      <c r="G330">
        <v>-45417</v>
      </c>
      <c r="H330" t="s">
        <v>108</v>
      </c>
    </row>
    <row r="331" spans="1:8" hidden="1">
      <c r="A331" s="411" t="s">
        <v>108</v>
      </c>
      <c r="B331" s="402">
        <v>45444</v>
      </c>
      <c r="C331" s="402">
        <v>45449</v>
      </c>
      <c r="D331" s="403">
        <f>VLOOKUP(A331,'SLIM Savings Status '!$E$4:$U$34,16,0)</f>
        <v>45448</v>
      </c>
      <c r="E331" s="403">
        <f>VLOOKUP(A331,'SLIM Savings Status '!$E$4:$U$34,17,0)</f>
        <v>45453</v>
      </c>
      <c r="F331">
        <v>-45443</v>
      </c>
      <c r="G331">
        <v>-45448</v>
      </c>
      <c r="H331" t="s">
        <v>108</v>
      </c>
    </row>
    <row r="332" spans="1:8" hidden="1">
      <c r="A332" s="411" t="s">
        <v>108</v>
      </c>
      <c r="B332" s="402">
        <v>45474</v>
      </c>
      <c r="C332" s="402">
        <v>45479</v>
      </c>
      <c r="D332" s="403">
        <f>VLOOKUP(A332,'SLIM Savings Status '!$E$4:$V$34,18,0)</f>
        <v>45478</v>
      </c>
      <c r="E332" s="490">
        <f>VLOOKUP(A332,'SLIM Savings Status '!$E$4:$W$34,19,0)</f>
        <v>45483</v>
      </c>
      <c r="F332">
        <v>-45473</v>
      </c>
      <c r="G332">
        <v>-45478</v>
      </c>
      <c r="H332" t="s">
        <v>108</v>
      </c>
    </row>
    <row r="333" spans="1:8" hidden="1">
      <c r="A333" s="411" t="s">
        <v>108</v>
      </c>
      <c r="B333" s="402">
        <v>45505</v>
      </c>
      <c r="C333" s="402">
        <v>45510</v>
      </c>
      <c r="D333" s="403">
        <f>VLOOKUP(A333,'SLIM Savings Status '!$E$4:$X$34,20,0)</f>
        <v>45510</v>
      </c>
      <c r="E333" s="403">
        <f>VLOOKUP(A333,'SLIM Savings Status '!$E$4:$Y$34,21,0)</f>
        <v>45514</v>
      </c>
      <c r="F333">
        <v>-45504</v>
      </c>
      <c r="G333">
        <v>-45509</v>
      </c>
      <c r="H333" t="s">
        <v>108</v>
      </c>
    </row>
    <row r="334" spans="1:8" hidden="1">
      <c r="A334" s="411" t="s">
        <v>108</v>
      </c>
      <c r="B334" s="402">
        <v>45536</v>
      </c>
      <c r="C334" s="402">
        <v>45541</v>
      </c>
      <c r="D334" s="403">
        <f>VLOOKUP(A334,'SLIM Savings Status '!$E$4:$Z$34,22,0)</f>
        <v>45540</v>
      </c>
      <c r="E334" s="403">
        <f>VLOOKUP(A334,'SLIM Savings Status '!$E$4:$AA$34,23,0)</f>
        <v>45545</v>
      </c>
      <c r="F334">
        <v>-45535</v>
      </c>
      <c r="G334">
        <v>-45540</v>
      </c>
      <c r="H334" t="s">
        <v>108</v>
      </c>
    </row>
    <row r="335" spans="1:8">
      <c r="A335" s="411" t="s">
        <v>108</v>
      </c>
      <c r="B335" s="402">
        <v>45566</v>
      </c>
      <c r="C335" s="402">
        <v>45571</v>
      </c>
      <c r="D335" s="403">
        <f>VLOOKUP(A335,'SLIM Savings Status '!$E$4:$AD$34,26,0)</f>
        <v>45602</v>
      </c>
      <c r="E335" s="403">
        <f>VLOOKUP(A335,'SLIM Savings Status '!$E$4:$AE$34,27,0)</f>
        <v>45608</v>
      </c>
      <c r="F335">
        <v>-45565</v>
      </c>
      <c r="G335">
        <v>-45570</v>
      </c>
      <c r="H335" t="s">
        <v>108</v>
      </c>
    </row>
    <row r="336" spans="1:8" hidden="1">
      <c r="A336" s="411" t="s">
        <v>108</v>
      </c>
      <c r="B336" s="402">
        <v>45597</v>
      </c>
      <c r="C336" s="402">
        <v>45602</v>
      </c>
      <c r="D336" s="403"/>
      <c r="E336" s="403"/>
      <c r="F336">
        <v>-45596</v>
      </c>
      <c r="G336">
        <v>-45601</v>
      </c>
      <c r="H336" t="s">
        <v>108</v>
      </c>
    </row>
    <row r="337" spans="1:8" hidden="1">
      <c r="A337" s="411" t="s">
        <v>108</v>
      </c>
      <c r="B337" s="402">
        <v>45627</v>
      </c>
      <c r="C337" s="402">
        <v>45632</v>
      </c>
      <c r="D337" s="403"/>
      <c r="E337" s="403"/>
      <c r="F337">
        <v>-45626</v>
      </c>
      <c r="G337">
        <v>-45631</v>
      </c>
      <c r="H337" t="s">
        <v>108</v>
      </c>
    </row>
    <row r="338" spans="1:8" hidden="1">
      <c r="A338" s="411" t="s">
        <v>114</v>
      </c>
      <c r="B338" s="402">
        <v>45292</v>
      </c>
      <c r="C338" s="402">
        <v>45297</v>
      </c>
      <c r="D338" s="403"/>
      <c r="E338" s="403"/>
      <c r="F338">
        <v>-45291</v>
      </c>
      <c r="G338">
        <v>-45296</v>
      </c>
      <c r="H338" t="s">
        <v>114</v>
      </c>
    </row>
    <row r="339" spans="1:8" hidden="1">
      <c r="A339" s="411" t="s">
        <v>114</v>
      </c>
      <c r="B339" s="402">
        <v>45323</v>
      </c>
      <c r="C339" s="402">
        <v>45328</v>
      </c>
      <c r="D339" s="403">
        <v>45324</v>
      </c>
      <c r="E339" s="403">
        <v>45329</v>
      </c>
      <c r="F339">
        <v>-45322</v>
      </c>
      <c r="G339">
        <v>-45327</v>
      </c>
      <c r="H339" t="s">
        <v>114</v>
      </c>
    </row>
    <row r="340" spans="1:8" hidden="1">
      <c r="A340" s="411" t="s">
        <v>114</v>
      </c>
      <c r="B340" s="402">
        <v>45352</v>
      </c>
      <c r="C340" s="402">
        <v>45357</v>
      </c>
      <c r="D340" s="403">
        <f>VLOOKUP(H340,'SLIM Savings Status '!$E$4:$N$32,10,0)</f>
        <v>45356</v>
      </c>
      <c r="E340" s="403">
        <f>VLOOKUP(H340,'SLIM Savings Status '!$E$4:$O$32,11,0)</f>
        <v>45359</v>
      </c>
      <c r="F340">
        <v>-45351</v>
      </c>
      <c r="G340">
        <v>-45356</v>
      </c>
      <c r="H340" t="s">
        <v>114</v>
      </c>
    </row>
    <row r="341" spans="1:8" hidden="1">
      <c r="A341" s="411" t="s">
        <v>114</v>
      </c>
      <c r="B341" s="402">
        <v>45383</v>
      </c>
      <c r="C341" s="402">
        <v>45388</v>
      </c>
      <c r="D341" s="403">
        <f>VLOOKUP(A341,'SLIM Savings Status '!$E$4:$P$32,12,0)</f>
        <v>45383</v>
      </c>
      <c r="E341" s="403">
        <f>VLOOKUP(A341,'SLIM Savings Status '!$E$4:$Q$32,13,0)</f>
        <v>45392</v>
      </c>
      <c r="F341">
        <v>-45382</v>
      </c>
      <c r="G341">
        <v>-45387</v>
      </c>
      <c r="H341" t="s">
        <v>114</v>
      </c>
    </row>
    <row r="342" spans="1:8" hidden="1">
      <c r="A342" s="411" t="s">
        <v>114</v>
      </c>
      <c r="B342" s="402">
        <v>45413</v>
      </c>
      <c r="C342" s="402">
        <v>45418</v>
      </c>
      <c r="D342" s="403">
        <f>VLOOKUP(A342,'SLIM Savings Status '!$E$2:$S$32,14,0)</f>
        <v>45415</v>
      </c>
      <c r="E342" s="403">
        <f>VLOOKUP(A342,'SLIM Savings Status '!$E$2:$S$32,15,0)</f>
        <v>45423</v>
      </c>
      <c r="F342">
        <v>-45412</v>
      </c>
      <c r="G342">
        <v>-45417</v>
      </c>
      <c r="H342" t="s">
        <v>114</v>
      </c>
    </row>
    <row r="343" spans="1:8" hidden="1">
      <c r="A343" s="411" t="s">
        <v>114</v>
      </c>
      <c r="B343" s="402">
        <v>45444</v>
      </c>
      <c r="C343" s="402">
        <v>45449</v>
      </c>
      <c r="D343" s="403">
        <f>VLOOKUP(A343,'SLIM Savings Status '!$E$4:$U$34,16,0)</f>
        <v>45446</v>
      </c>
      <c r="E343" s="403">
        <f>VLOOKUP(A343,'SLIM Savings Status '!$E$4:$U$34,17,0)</f>
        <v>45453</v>
      </c>
      <c r="F343">
        <v>-45443</v>
      </c>
      <c r="G343">
        <v>-45448</v>
      </c>
      <c r="H343" t="s">
        <v>114</v>
      </c>
    </row>
    <row r="344" spans="1:8" hidden="1">
      <c r="A344" s="411" t="s">
        <v>114</v>
      </c>
      <c r="B344" s="402">
        <v>45474</v>
      </c>
      <c r="C344" s="402">
        <v>45479</v>
      </c>
      <c r="D344" s="403">
        <f>VLOOKUP(A344,'SLIM Savings Status '!$E$4:$V$34,18,0)</f>
        <v>45474</v>
      </c>
      <c r="E344" s="490">
        <f>VLOOKUP(A344,'SLIM Savings Status '!$E$4:$W$34,19,0)</f>
        <v>45480</v>
      </c>
      <c r="F344">
        <v>-45473</v>
      </c>
      <c r="G344">
        <v>-45478</v>
      </c>
      <c r="H344" t="s">
        <v>114</v>
      </c>
    </row>
    <row r="345" spans="1:8" hidden="1">
      <c r="A345" s="411" t="s">
        <v>114</v>
      </c>
      <c r="B345" s="402">
        <v>45505</v>
      </c>
      <c r="C345" s="402">
        <v>45510</v>
      </c>
      <c r="D345" s="403">
        <f>VLOOKUP(A345,'SLIM Savings Status '!$E$4:$X$34,20,0)</f>
        <v>45505</v>
      </c>
      <c r="E345" s="403">
        <f>VLOOKUP(A345,'SLIM Savings Status '!$E$4:$Y$34,21,0)</f>
        <v>45511</v>
      </c>
      <c r="F345">
        <v>-45504</v>
      </c>
      <c r="G345">
        <v>-45509</v>
      </c>
      <c r="H345" t="s">
        <v>114</v>
      </c>
    </row>
    <row r="346" spans="1:8" hidden="1">
      <c r="A346" s="411" t="s">
        <v>114</v>
      </c>
      <c r="B346" s="402">
        <v>45536</v>
      </c>
      <c r="C346" s="402">
        <v>45541</v>
      </c>
      <c r="D346" s="403">
        <f>VLOOKUP(A346,'SLIM Savings Status '!$E$4:$Z$34,22,0)</f>
        <v>45536</v>
      </c>
      <c r="E346" s="403">
        <f>VLOOKUP(A346,'SLIM Savings Status '!$E$4:$AA$34,23,0)</f>
        <v>45540</v>
      </c>
      <c r="F346">
        <v>-45535</v>
      </c>
      <c r="G346">
        <v>-45540</v>
      </c>
      <c r="H346" t="s">
        <v>114</v>
      </c>
    </row>
    <row r="347" spans="1:8">
      <c r="A347" s="411" t="s">
        <v>114</v>
      </c>
      <c r="B347" s="402">
        <v>45566</v>
      </c>
      <c r="C347" s="402">
        <v>45571</v>
      </c>
      <c r="D347" s="403">
        <f>VLOOKUP(A347,'SLIM Savings Status '!$E$4:$AD$34,26,0)</f>
        <v>45595</v>
      </c>
      <c r="E347" s="403">
        <f>VLOOKUP(A347,'SLIM Savings Status '!$E$4:$AE$34,27,0)</f>
        <v>45608</v>
      </c>
      <c r="F347">
        <v>-45565</v>
      </c>
      <c r="G347">
        <v>-45570</v>
      </c>
      <c r="H347" t="s">
        <v>114</v>
      </c>
    </row>
    <row r="348" spans="1:8" hidden="1">
      <c r="A348" s="411" t="s">
        <v>114</v>
      </c>
      <c r="B348" s="402">
        <v>45597</v>
      </c>
      <c r="C348" s="402">
        <v>45602</v>
      </c>
      <c r="F348">
        <v>-45596</v>
      </c>
      <c r="G348">
        <v>-45601</v>
      </c>
      <c r="H348" t="s">
        <v>114</v>
      </c>
    </row>
    <row r="349" spans="1:8" hidden="1">
      <c r="A349" s="411" t="s">
        <v>114</v>
      </c>
      <c r="B349" s="402">
        <v>45627</v>
      </c>
      <c r="C349" s="402">
        <v>45632</v>
      </c>
      <c r="F349">
        <v>-45626</v>
      </c>
      <c r="G349">
        <v>-45631</v>
      </c>
      <c r="H349" t="s">
        <v>114</v>
      </c>
    </row>
    <row r="350" spans="1:8" hidden="1">
      <c r="A350" s="411" t="s">
        <v>416</v>
      </c>
      <c r="B350" s="402">
        <v>45292</v>
      </c>
      <c r="C350" s="402">
        <v>45297</v>
      </c>
      <c r="F350">
        <v>-45291</v>
      </c>
      <c r="G350">
        <v>-45296</v>
      </c>
      <c r="H350" t="s">
        <v>416</v>
      </c>
    </row>
    <row r="351" spans="1:8" hidden="1">
      <c r="A351" s="411" t="s">
        <v>416</v>
      </c>
      <c r="B351" s="402">
        <v>45323</v>
      </c>
      <c r="C351" s="402">
        <v>45328</v>
      </c>
      <c r="F351">
        <v>-45322</v>
      </c>
      <c r="G351">
        <v>-45327</v>
      </c>
      <c r="H351" t="s">
        <v>416</v>
      </c>
    </row>
    <row r="352" spans="1:8" hidden="1">
      <c r="A352" s="411" t="s">
        <v>416</v>
      </c>
      <c r="B352" s="402">
        <v>45352</v>
      </c>
      <c r="C352" s="402">
        <v>45357</v>
      </c>
      <c r="F352">
        <v>-45351</v>
      </c>
      <c r="G352">
        <v>-45356</v>
      </c>
      <c r="H352" t="s">
        <v>416</v>
      </c>
    </row>
    <row r="353" spans="1:8" hidden="1">
      <c r="A353" s="411" t="s">
        <v>416</v>
      </c>
      <c r="B353" s="402">
        <v>45383</v>
      </c>
      <c r="C353" s="402">
        <v>45388</v>
      </c>
      <c r="D353" s="491"/>
      <c r="E353" s="491"/>
      <c r="F353">
        <v>-45382</v>
      </c>
      <c r="G353">
        <v>-45387</v>
      </c>
      <c r="H353" t="s">
        <v>416</v>
      </c>
    </row>
    <row r="354" spans="1:8" hidden="1">
      <c r="A354" s="411" t="s">
        <v>416</v>
      </c>
      <c r="B354" s="402">
        <v>45413</v>
      </c>
      <c r="C354" s="402">
        <v>45418</v>
      </c>
      <c r="D354" s="491"/>
      <c r="E354" s="491"/>
      <c r="F354">
        <v>-45412</v>
      </c>
      <c r="G354">
        <v>-45417</v>
      </c>
      <c r="H354" t="s">
        <v>416</v>
      </c>
    </row>
    <row r="355" spans="1:8" hidden="1">
      <c r="A355" s="411" t="s">
        <v>416</v>
      </c>
      <c r="B355" s="402">
        <v>45444</v>
      </c>
      <c r="C355" s="402">
        <v>45449</v>
      </c>
      <c r="D355" s="403"/>
      <c r="E355" s="403"/>
      <c r="F355">
        <v>-45443</v>
      </c>
      <c r="G355">
        <v>-45448</v>
      </c>
      <c r="H355" t="s">
        <v>416</v>
      </c>
    </row>
    <row r="356" spans="1:8" hidden="1">
      <c r="A356" s="411" t="s">
        <v>416</v>
      </c>
      <c r="B356" s="402">
        <v>45474</v>
      </c>
      <c r="C356" s="402">
        <v>45479</v>
      </c>
      <c r="D356" s="403"/>
      <c r="E356" s="490"/>
      <c r="F356">
        <v>-45473</v>
      </c>
      <c r="G356">
        <v>-45478</v>
      </c>
      <c r="H356" t="s">
        <v>416</v>
      </c>
    </row>
    <row r="357" spans="1:8" hidden="1">
      <c r="A357" s="411" t="s">
        <v>416</v>
      </c>
      <c r="B357" s="402">
        <v>45505</v>
      </c>
      <c r="C357" s="402">
        <v>45510</v>
      </c>
      <c r="D357" s="403"/>
      <c r="E357" s="403"/>
      <c r="F357">
        <v>-45504</v>
      </c>
      <c r="G357">
        <v>-45509</v>
      </c>
      <c r="H357" t="s">
        <v>416</v>
      </c>
    </row>
    <row r="358" spans="1:8" hidden="1">
      <c r="A358" s="411" t="s">
        <v>416</v>
      </c>
      <c r="B358" s="402">
        <v>45536</v>
      </c>
      <c r="C358" s="402">
        <v>45541</v>
      </c>
      <c r="D358" s="403"/>
      <c r="E358" s="403"/>
      <c r="F358">
        <v>-45535</v>
      </c>
      <c r="G358">
        <v>-45540</v>
      </c>
      <c r="H358" t="s">
        <v>416</v>
      </c>
    </row>
    <row r="359" spans="1:8">
      <c r="A359" s="411" t="s">
        <v>416</v>
      </c>
      <c r="B359" s="402">
        <v>45566</v>
      </c>
      <c r="C359" s="402">
        <v>45571</v>
      </c>
      <c r="D359" s="403"/>
      <c r="E359" s="403"/>
      <c r="F359">
        <v>-45565</v>
      </c>
      <c r="G359">
        <v>-45570</v>
      </c>
      <c r="H359" t="s">
        <v>416</v>
      </c>
    </row>
    <row r="360" spans="1:8" hidden="1">
      <c r="A360" s="411" t="s">
        <v>416</v>
      </c>
      <c r="B360" s="402">
        <v>45597</v>
      </c>
      <c r="C360" s="402">
        <v>45602</v>
      </c>
      <c r="F360">
        <v>-45596</v>
      </c>
      <c r="G360">
        <v>-45601</v>
      </c>
      <c r="H360" t="s">
        <v>416</v>
      </c>
    </row>
    <row r="361" spans="1:8" hidden="1">
      <c r="A361" s="411" t="s">
        <v>416</v>
      </c>
      <c r="B361" s="402">
        <v>45627</v>
      </c>
      <c r="C361" s="402">
        <v>45632</v>
      </c>
      <c r="F361">
        <v>-45626</v>
      </c>
      <c r="G361">
        <v>-45631</v>
      </c>
      <c r="H361" t="s">
        <v>416</v>
      </c>
    </row>
    <row r="362" spans="1:8" hidden="1">
      <c r="A362" s="411" t="s">
        <v>417</v>
      </c>
      <c r="B362" s="402">
        <v>45292</v>
      </c>
      <c r="C362" s="402">
        <v>45297</v>
      </c>
      <c r="F362">
        <v>-45291</v>
      </c>
      <c r="G362">
        <v>-45296</v>
      </c>
      <c r="H362" t="s">
        <v>417</v>
      </c>
    </row>
    <row r="363" spans="1:8" hidden="1">
      <c r="A363" s="411" t="s">
        <v>417</v>
      </c>
      <c r="B363" s="402">
        <v>45323</v>
      </c>
      <c r="C363" s="402">
        <v>45328</v>
      </c>
      <c r="F363">
        <v>-45322</v>
      </c>
      <c r="G363">
        <v>-45327</v>
      </c>
      <c r="H363" t="s">
        <v>417</v>
      </c>
    </row>
    <row r="364" spans="1:8" hidden="1">
      <c r="A364" s="411" t="s">
        <v>417</v>
      </c>
      <c r="B364" s="402">
        <v>45352</v>
      </c>
      <c r="C364" s="402">
        <v>45357</v>
      </c>
      <c r="F364">
        <v>-45351</v>
      </c>
      <c r="G364">
        <v>-45356</v>
      </c>
      <c r="H364" t="s">
        <v>417</v>
      </c>
    </row>
    <row r="365" spans="1:8" hidden="1">
      <c r="A365" s="411" t="s">
        <v>417</v>
      </c>
      <c r="B365" s="402">
        <v>45383</v>
      </c>
      <c r="C365" s="402">
        <v>45388</v>
      </c>
      <c r="D365" s="491"/>
      <c r="E365" s="491"/>
      <c r="F365">
        <v>-45382</v>
      </c>
      <c r="G365">
        <v>-45387</v>
      </c>
      <c r="H365" t="s">
        <v>417</v>
      </c>
    </row>
    <row r="366" spans="1:8" hidden="1">
      <c r="A366" s="411" t="s">
        <v>417</v>
      </c>
      <c r="B366" s="402">
        <v>45413</v>
      </c>
      <c r="C366" s="402">
        <v>45418</v>
      </c>
      <c r="D366" s="491"/>
      <c r="E366" s="491"/>
      <c r="F366">
        <v>-45412</v>
      </c>
      <c r="G366">
        <v>-45417</v>
      </c>
      <c r="H366" t="s">
        <v>417</v>
      </c>
    </row>
    <row r="367" spans="1:8" hidden="1">
      <c r="A367" s="411" t="s">
        <v>417</v>
      </c>
      <c r="B367" s="402">
        <v>45444</v>
      </c>
      <c r="C367" s="402">
        <v>45449</v>
      </c>
      <c r="D367" s="403"/>
      <c r="E367" s="403"/>
      <c r="F367">
        <v>-45443</v>
      </c>
      <c r="G367">
        <v>-45448</v>
      </c>
      <c r="H367" t="s">
        <v>417</v>
      </c>
    </row>
    <row r="368" spans="1:8" hidden="1">
      <c r="A368" s="411" t="s">
        <v>417</v>
      </c>
      <c r="B368" s="402">
        <v>45474</v>
      </c>
      <c r="C368" s="402">
        <v>45479</v>
      </c>
      <c r="D368" s="403"/>
      <c r="E368" s="490"/>
      <c r="F368">
        <v>-45473</v>
      </c>
      <c r="G368">
        <v>-45478</v>
      </c>
      <c r="H368" t="s">
        <v>417</v>
      </c>
    </row>
    <row r="369" spans="1:8" hidden="1">
      <c r="A369" s="411" t="s">
        <v>417</v>
      </c>
      <c r="B369" s="402">
        <v>45505</v>
      </c>
      <c r="C369" s="402">
        <v>45510</v>
      </c>
      <c r="D369" s="403"/>
      <c r="E369" s="403"/>
      <c r="F369">
        <v>-45504</v>
      </c>
      <c r="G369">
        <v>-45509</v>
      </c>
      <c r="H369" t="s">
        <v>417</v>
      </c>
    </row>
    <row r="370" spans="1:8" hidden="1">
      <c r="A370" s="411" t="s">
        <v>417</v>
      </c>
      <c r="B370" s="402">
        <v>45536</v>
      </c>
      <c r="C370" s="402">
        <v>45541</v>
      </c>
      <c r="D370" s="403"/>
      <c r="E370" s="403"/>
      <c r="F370">
        <v>-45535</v>
      </c>
      <c r="G370">
        <v>-45540</v>
      </c>
      <c r="H370" t="s">
        <v>417</v>
      </c>
    </row>
    <row r="371" spans="1:8">
      <c r="A371" s="411" t="s">
        <v>417</v>
      </c>
      <c r="B371" s="402">
        <v>45566</v>
      </c>
      <c r="C371" s="402">
        <v>45571</v>
      </c>
      <c r="D371" s="403"/>
      <c r="E371" s="403"/>
      <c r="F371">
        <v>-45565</v>
      </c>
      <c r="G371">
        <v>-45570</v>
      </c>
      <c r="H371" t="s">
        <v>417</v>
      </c>
    </row>
    <row r="372" spans="1:8" hidden="1">
      <c r="A372" s="411" t="s">
        <v>417</v>
      </c>
      <c r="B372" s="402">
        <v>45597</v>
      </c>
      <c r="C372" s="402">
        <v>45602</v>
      </c>
      <c r="F372">
        <v>-45596</v>
      </c>
      <c r="G372">
        <v>-45601</v>
      </c>
      <c r="H372" t="s">
        <v>417</v>
      </c>
    </row>
    <row r="373" spans="1:8" hidden="1">
      <c r="A373" s="411" t="s">
        <v>417</v>
      </c>
      <c r="B373" s="402">
        <v>45627</v>
      </c>
      <c r="C373" s="402">
        <v>45632</v>
      </c>
      <c r="F373">
        <v>-45626</v>
      </c>
      <c r="G373">
        <v>-45631</v>
      </c>
      <c r="H373" t="s">
        <v>417</v>
      </c>
    </row>
  </sheetData>
  <autoFilter ref="A1:H373" xr:uid="{B5B8FF92-E346-49F9-8BD7-5D4E1EFE6C48}">
    <filterColumn colId="1">
      <filters>
        <dateGroupItem year="2024" month="10" dateTimeGrouping="month"/>
      </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02715-BAE7-47C3-A104-FB2B38401816}">
  <sheetPr codeName="Sheet5">
    <tabColor rgb="FF009193"/>
  </sheetPr>
  <dimension ref="A1:H33"/>
  <sheetViews>
    <sheetView workbookViewId="0">
      <pane xSplit="1" ySplit="2" topLeftCell="B8" activePane="bottomRight" state="frozen"/>
      <selection pane="topRight" activeCell="B1" sqref="B1"/>
      <selection pane="bottomLeft" activeCell="A3" sqref="A3"/>
      <selection pane="bottomRight" activeCell="D34" sqref="D34"/>
    </sheetView>
  </sheetViews>
  <sheetFormatPr defaultRowHeight="15.6"/>
  <cols>
    <col min="1" max="1" width="18.88671875" style="14" bestFit="1" customWidth="1"/>
    <col min="2" max="2" width="22" style="14" bestFit="1" customWidth="1"/>
    <col min="3" max="3" width="10.33203125" style="13" bestFit="1" customWidth="1"/>
    <col min="4" max="4" width="8.33203125" style="13" bestFit="1" customWidth="1"/>
    <col min="5" max="5" width="15.6640625" style="14" bestFit="1" customWidth="1"/>
    <col min="6" max="6" width="16.33203125" style="14" bestFit="1" customWidth="1"/>
    <col min="7" max="7" width="12.6640625" style="16" bestFit="1" customWidth="1"/>
    <col min="8" max="8" width="16.109375" style="14" bestFit="1" customWidth="1"/>
  </cols>
  <sheetData>
    <row r="1" spans="1:8" ht="16.2" thickBot="1">
      <c r="A1"/>
    </row>
    <row r="2" spans="1:8" s="14" customFormat="1" ht="31.2">
      <c r="A2" s="392" t="s">
        <v>188</v>
      </c>
      <c r="B2" s="392" t="s">
        <v>395</v>
      </c>
      <c r="C2" s="392" t="s">
        <v>33</v>
      </c>
      <c r="D2" s="392" t="s">
        <v>264</v>
      </c>
      <c r="E2" s="392" t="s">
        <v>35</v>
      </c>
      <c r="F2" s="392" t="s">
        <v>36</v>
      </c>
      <c r="G2" s="392" t="s">
        <v>297</v>
      </c>
      <c r="H2" s="392" t="s">
        <v>342</v>
      </c>
    </row>
    <row r="3" spans="1:8" ht="14.4">
      <c r="A3" s="393" t="s">
        <v>43</v>
      </c>
      <c r="B3" s="393" t="s">
        <v>43</v>
      </c>
      <c r="C3" s="394" t="s">
        <v>41</v>
      </c>
      <c r="D3" s="394" t="s">
        <v>42</v>
      </c>
      <c r="E3" s="394" t="s">
        <v>44</v>
      </c>
      <c r="F3" s="394" t="s">
        <v>257</v>
      </c>
      <c r="G3" s="395" t="s">
        <v>46</v>
      </c>
      <c r="H3" s="396" t="s">
        <v>45</v>
      </c>
    </row>
    <row r="4" spans="1:8" ht="14.4">
      <c r="A4" s="393" t="s">
        <v>47</v>
      </c>
      <c r="B4" s="393" t="s">
        <v>47</v>
      </c>
      <c r="C4" s="394" t="s">
        <v>41</v>
      </c>
      <c r="D4" s="394" t="s">
        <v>42</v>
      </c>
      <c r="E4" s="394" t="s">
        <v>44</v>
      </c>
      <c r="F4" s="394" t="s">
        <v>48</v>
      </c>
      <c r="G4" s="395" t="s">
        <v>60</v>
      </c>
      <c r="H4" s="396" t="s">
        <v>49</v>
      </c>
    </row>
    <row r="5" spans="1:8" ht="14.4">
      <c r="A5" s="393" t="s">
        <v>50</v>
      </c>
      <c r="B5" s="393" t="s">
        <v>50</v>
      </c>
      <c r="C5" s="394" t="s">
        <v>41</v>
      </c>
      <c r="D5" s="394" t="s">
        <v>42</v>
      </c>
      <c r="E5" s="394" t="s">
        <v>44</v>
      </c>
      <c r="F5" s="394" t="s">
        <v>423</v>
      </c>
      <c r="G5" s="395" t="s">
        <v>90</v>
      </c>
      <c r="H5" s="396" t="s">
        <v>52</v>
      </c>
    </row>
    <row r="6" spans="1:8" ht="14.4">
      <c r="A6" s="393" t="s">
        <v>304</v>
      </c>
      <c r="B6" s="393" t="s">
        <v>304</v>
      </c>
      <c r="C6" s="394" t="s">
        <v>41</v>
      </c>
      <c r="D6" s="394" t="s">
        <v>241</v>
      </c>
      <c r="E6" s="394" t="s">
        <v>54</v>
      </c>
      <c r="F6" s="394" t="s">
        <v>55</v>
      </c>
      <c r="G6" s="395" t="s">
        <v>46</v>
      </c>
      <c r="H6" s="396" t="s">
        <v>56</v>
      </c>
    </row>
    <row r="7" spans="1:8" ht="14.4">
      <c r="A7" s="393" t="s">
        <v>57</v>
      </c>
      <c r="B7" s="393" t="s">
        <v>57</v>
      </c>
      <c r="C7" s="394" t="s">
        <v>41</v>
      </c>
      <c r="D7" s="394" t="s">
        <v>241</v>
      </c>
      <c r="E7" s="394" t="s">
        <v>58</v>
      </c>
      <c r="F7" s="394" t="s">
        <v>59</v>
      </c>
      <c r="G7" s="395" t="s">
        <v>60</v>
      </c>
      <c r="H7" s="396" t="s">
        <v>263</v>
      </c>
    </row>
    <row r="8" spans="1:8" ht="14.4">
      <c r="A8" s="393" t="s">
        <v>158</v>
      </c>
      <c r="B8" s="393" t="s">
        <v>158</v>
      </c>
      <c r="C8" s="394" t="s">
        <v>41</v>
      </c>
      <c r="D8" s="397" t="s">
        <v>429</v>
      </c>
      <c r="E8" s="397" t="s">
        <v>62</v>
      </c>
      <c r="F8" s="394" t="s">
        <v>55</v>
      </c>
      <c r="G8" s="395" t="s">
        <v>60</v>
      </c>
      <c r="H8" s="395" t="s">
        <v>262</v>
      </c>
    </row>
    <row r="9" spans="1:8" ht="14.4">
      <c r="A9" s="393" t="s">
        <v>61</v>
      </c>
      <c r="B9" s="393" t="s">
        <v>61</v>
      </c>
      <c r="C9" s="397" t="s">
        <v>41</v>
      </c>
      <c r="D9" s="397" t="s">
        <v>242</v>
      </c>
      <c r="E9" s="397" t="s">
        <v>62</v>
      </c>
      <c r="F9" s="397" t="s">
        <v>63</v>
      </c>
      <c r="G9" s="398" t="s">
        <v>46</v>
      </c>
      <c r="H9" s="399" t="s">
        <v>250</v>
      </c>
    </row>
    <row r="10" spans="1:8" ht="14.4">
      <c r="A10" s="393" t="s">
        <v>64</v>
      </c>
      <c r="B10" s="393" t="s">
        <v>64</v>
      </c>
      <c r="C10" s="397" t="s">
        <v>41</v>
      </c>
      <c r="D10" s="397" t="s">
        <v>429</v>
      </c>
      <c r="E10" s="397" t="s">
        <v>64</v>
      </c>
      <c r="F10" s="397" t="s">
        <v>426</v>
      </c>
      <c r="G10" s="398" t="s">
        <v>46</v>
      </c>
      <c r="H10" s="399" t="s">
        <v>185</v>
      </c>
    </row>
    <row r="11" spans="1:8" ht="14.4">
      <c r="A11" s="393" t="s">
        <v>303</v>
      </c>
      <c r="B11" s="393" t="s">
        <v>303</v>
      </c>
      <c r="C11" s="397" t="s">
        <v>41</v>
      </c>
      <c r="D11" s="397" t="s">
        <v>242</v>
      </c>
      <c r="E11" s="397" t="s">
        <v>66</v>
      </c>
      <c r="F11" s="397" t="s">
        <v>67</v>
      </c>
      <c r="G11" s="398" t="s">
        <v>46</v>
      </c>
      <c r="H11" s="399" t="s">
        <v>68</v>
      </c>
    </row>
    <row r="12" spans="1:8" ht="14.4">
      <c r="A12" s="393" t="s">
        <v>69</v>
      </c>
      <c r="B12" s="393" t="s">
        <v>69</v>
      </c>
      <c r="C12" s="397" t="s">
        <v>69</v>
      </c>
      <c r="D12" s="397" t="s">
        <v>242</v>
      </c>
      <c r="E12" s="397" t="s">
        <v>62</v>
      </c>
      <c r="F12" s="397" t="s">
        <v>70</v>
      </c>
      <c r="G12" s="395" t="s">
        <v>90</v>
      </c>
      <c r="H12" s="399" t="s">
        <v>71</v>
      </c>
    </row>
    <row r="13" spans="1:8" ht="14.4">
      <c r="A13" s="393" t="s">
        <v>72</v>
      </c>
      <c r="B13" s="393" t="s">
        <v>72</v>
      </c>
      <c r="C13" s="397" t="s">
        <v>72</v>
      </c>
      <c r="D13" s="397" t="s">
        <v>244</v>
      </c>
      <c r="E13" s="397" t="s">
        <v>62</v>
      </c>
      <c r="F13" s="397" t="s">
        <v>73</v>
      </c>
      <c r="G13" s="395" t="s">
        <v>60</v>
      </c>
      <c r="H13" s="399" t="s">
        <v>74</v>
      </c>
    </row>
    <row r="14" spans="1:8" ht="14.4">
      <c r="A14" s="393" t="s">
        <v>75</v>
      </c>
      <c r="B14" s="393" t="s">
        <v>75</v>
      </c>
      <c r="C14" s="397" t="s">
        <v>75</v>
      </c>
      <c r="D14" s="397" t="s">
        <v>244</v>
      </c>
      <c r="E14" s="397" t="s">
        <v>62</v>
      </c>
      <c r="F14" s="397" t="s">
        <v>76</v>
      </c>
      <c r="G14" s="395" t="s">
        <v>46</v>
      </c>
      <c r="H14" s="399" t="s">
        <v>77</v>
      </c>
    </row>
    <row r="15" spans="1:8" ht="14.4">
      <c r="A15" s="393" t="s">
        <v>78</v>
      </c>
      <c r="B15" s="393" t="s">
        <v>78</v>
      </c>
      <c r="C15" s="397" t="s">
        <v>78</v>
      </c>
      <c r="D15" s="397" t="s">
        <v>244</v>
      </c>
      <c r="E15" s="397" t="s">
        <v>79</v>
      </c>
      <c r="F15" s="397" t="s">
        <v>80</v>
      </c>
      <c r="G15" s="395" t="s">
        <v>60</v>
      </c>
      <c r="H15" s="399" t="s">
        <v>81</v>
      </c>
    </row>
    <row r="16" spans="1:8" ht="14.4">
      <c r="A16" s="393" t="s">
        <v>82</v>
      </c>
      <c r="B16" s="393" t="s">
        <v>82</v>
      </c>
      <c r="C16" s="397" t="s">
        <v>41</v>
      </c>
      <c r="D16" s="397" t="s">
        <v>244</v>
      </c>
      <c r="E16" s="397" t="s">
        <v>83</v>
      </c>
      <c r="F16" s="397" t="s">
        <v>84</v>
      </c>
      <c r="G16" s="395" t="s">
        <v>46</v>
      </c>
      <c r="H16" s="399" t="s">
        <v>85</v>
      </c>
    </row>
    <row r="17" spans="1:8" ht="14.4">
      <c r="A17" s="393" t="s">
        <v>87</v>
      </c>
      <c r="B17" s="393" t="s">
        <v>351</v>
      </c>
      <c r="C17" s="397" t="s">
        <v>86</v>
      </c>
      <c r="D17" s="397" t="s">
        <v>244</v>
      </c>
      <c r="E17" s="397" t="s">
        <v>62</v>
      </c>
      <c r="F17" s="397" t="s">
        <v>88</v>
      </c>
      <c r="G17" s="398" t="s">
        <v>90</v>
      </c>
      <c r="H17" s="399" t="s">
        <v>89</v>
      </c>
    </row>
    <row r="18" spans="1:8" ht="27.6">
      <c r="A18" s="393" t="s">
        <v>91</v>
      </c>
      <c r="B18" s="393" t="s">
        <v>352</v>
      </c>
      <c r="C18" s="397" t="s">
        <v>86</v>
      </c>
      <c r="D18" s="397" t="s">
        <v>244</v>
      </c>
      <c r="E18" s="397" t="s">
        <v>307</v>
      </c>
      <c r="F18" s="397" t="s">
        <v>88</v>
      </c>
      <c r="G18" s="398" t="s">
        <v>90</v>
      </c>
      <c r="H18" s="399" t="s">
        <v>92</v>
      </c>
    </row>
    <row r="19" spans="1:8" ht="27.6">
      <c r="A19" s="393" t="s">
        <v>93</v>
      </c>
      <c r="B19" s="393" t="s">
        <v>93</v>
      </c>
      <c r="C19" s="397" t="s">
        <v>41</v>
      </c>
      <c r="D19" s="397" t="s">
        <v>244</v>
      </c>
      <c r="E19" s="397" t="s">
        <v>312</v>
      </c>
      <c r="F19" s="397" t="s">
        <v>94</v>
      </c>
      <c r="G19" s="395" t="s">
        <v>46</v>
      </c>
      <c r="H19" s="399" t="s">
        <v>95</v>
      </c>
    </row>
    <row r="20" spans="1:8" ht="14.4">
      <c r="A20" s="393" t="s">
        <v>112</v>
      </c>
      <c r="B20" s="393" t="s">
        <v>112</v>
      </c>
      <c r="C20" s="394" t="s">
        <v>72</v>
      </c>
      <c r="D20" s="397" t="s">
        <v>244</v>
      </c>
      <c r="E20" s="394" t="s">
        <v>62</v>
      </c>
      <c r="F20" s="394" t="s">
        <v>113</v>
      </c>
      <c r="G20" s="395" t="s">
        <v>60</v>
      </c>
      <c r="H20" s="399" t="s">
        <v>193</v>
      </c>
    </row>
    <row r="21" spans="1:8" ht="14.4">
      <c r="A21" s="393" t="s">
        <v>96</v>
      </c>
      <c r="B21" s="393" t="s">
        <v>96</v>
      </c>
      <c r="C21" s="397" t="s">
        <v>313</v>
      </c>
      <c r="D21" s="397" t="s">
        <v>243</v>
      </c>
      <c r="E21" s="397" t="s">
        <v>83</v>
      </c>
      <c r="F21" s="397" t="s">
        <v>311</v>
      </c>
      <c r="G21" s="395" t="s">
        <v>46</v>
      </c>
      <c r="H21" s="399" t="s">
        <v>236</v>
      </c>
    </row>
    <row r="22" spans="1:8" ht="14.4">
      <c r="A22" s="393" t="s">
        <v>98</v>
      </c>
      <c r="B22" s="393" t="s">
        <v>98</v>
      </c>
      <c r="C22" s="397" t="s">
        <v>41</v>
      </c>
      <c r="D22" s="397" t="s">
        <v>243</v>
      </c>
      <c r="E22" s="397" t="s">
        <v>83</v>
      </c>
      <c r="F22" s="397" t="s">
        <v>102</v>
      </c>
      <c r="G22" s="398" t="s">
        <v>46</v>
      </c>
      <c r="H22" s="399" t="s">
        <v>100</v>
      </c>
    </row>
    <row r="23" spans="1:8" ht="14.4">
      <c r="A23" s="393" t="s">
        <v>101</v>
      </c>
      <c r="B23" s="393" t="s">
        <v>396</v>
      </c>
      <c r="C23" s="397" t="s">
        <v>41</v>
      </c>
      <c r="D23" s="397" t="s">
        <v>243</v>
      </c>
      <c r="E23" s="397" t="s">
        <v>83</v>
      </c>
      <c r="F23" s="397" t="s">
        <v>102</v>
      </c>
      <c r="G23" s="398" t="s">
        <v>46</v>
      </c>
      <c r="H23" s="399" t="s">
        <v>412</v>
      </c>
    </row>
    <row r="24" spans="1:8" ht="14.4">
      <c r="A24" s="393" t="s">
        <v>104</v>
      </c>
      <c r="B24" s="393" t="s">
        <v>104</v>
      </c>
      <c r="C24" s="397" t="s">
        <v>41</v>
      </c>
      <c r="D24" s="397" t="s">
        <v>243</v>
      </c>
      <c r="E24" s="397" t="s">
        <v>83</v>
      </c>
      <c r="F24" s="397" t="s">
        <v>105</v>
      </c>
      <c r="G24" s="398" t="s">
        <v>46</v>
      </c>
      <c r="H24" s="399" t="s">
        <v>422</v>
      </c>
    </row>
    <row r="25" spans="1:8" ht="41.4">
      <c r="A25" s="393" t="s">
        <v>108</v>
      </c>
      <c r="B25" s="393" t="s">
        <v>108</v>
      </c>
      <c r="C25" s="397" t="s">
        <v>41</v>
      </c>
      <c r="D25" s="397" t="s">
        <v>107</v>
      </c>
      <c r="E25" s="397" t="s">
        <v>109</v>
      </c>
      <c r="F25" s="397" t="s">
        <v>110</v>
      </c>
      <c r="G25" s="395" t="s">
        <v>60</v>
      </c>
      <c r="H25" s="399" t="s">
        <v>425</v>
      </c>
    </row>
    <row r="26" spans="1:8" ht="14.4">
      <c r="A26" s="393" t="s">
        <v>111</v>
      </c>
      <c r="B26" s="393" t="s">
        <v>111</v>
      </c>
      <c r="C26" s="397" t="s">
        <v>41</v>
      </c>
      <c r="D26" s="397" t="s">
        <v>107</v>
      </c>
      <c r="E26" s="397" t="s">
        <v>308</v>
      </c>
      <c r="F26" s="397" t="s">
        <v>167</v>
      </c>
      <c r="G26" s="398" t="s">
        <v>46</v>
      </c>
      <c r="H26" s="399" t="s">
        <v>424</v>
      </c>
    </row>
    <row r="27" spans="1:8" ht="14.4">
      <c r="A27" s="393" t="s">
        <v>114</v>
      </c>
      <c r="B27" s="393" t="s">
        <v>114</v>
      </c>
      <c r="C27" s="394" t="s">
        <v>41</v>
      </c>
      <c r="D27" s="397" t="s">
        <v>107</v>
      </c>
      <c r="E27" s="397" t="s">
        <v>83</v>
      </c>
      <c r="F27" s="394" t="s">
        <v>251</v>
      </c>
      <c r="G27" s="395" t="s">
        <v>46</v>
      </c>
      <c r="H27" s="396" t="s">
        <v>115</v>
      </c>
    </row>
    <row r="28" spans="1:8" ht="14.4">
      <c r="A28" s="393" t="s">
        <v>116</v>
      </c>
      <c r="B28" s="393" t="s">
        <v>355</v>
      </c>
      <c r="C28" s="394" t="s">
        <v>86</v>
      </c>
      <c r="D28" s="397" t="s">
        <v>107</v>
      </c>
      <c r="E28" s="397" t="s">
        <v>310</v>
      </c>
      <c r="F28" s="394" t="s">
        <v>117</v>
      </c>
      <c r="G28" s="395" t="s">
        <v>90</v>
      </c>
      <c r="H28" s="396" t="s">
        <v>221</v>
      </c>
    </row>
    <row r="29" spans="1:8" ht="14.4">
      <c r="A29" s="393" t="s">
        <v>118</v>
      </c>
      <c r="B29" s="393" t="s">
        <v>356</v>
      </c>
      <c r="C29" s="394" t="s">
        <v>41</v>
      </c>
      <c r="D29" s="397" t="s">
        <v>107</v>
      </c>
      <c r="E29" s="397" t="s">
        <v>310</v>
      </c>
      <c r="F29" s="394" t="s">
        <v>119</v>
      </c>
      <c r="G29" s="395" t="s">
        <v>90</v>
      </c>
      <c r="H29" s="396" t="s">
        <v>413</v>
      </c>
    </row>
    <row r="30" spans="1:8" ht="14.4">
      <c r="A30" s="393" t="s">
        <v>122</v>
      </c>
      <c r="B30" s="393" t="s">
        <v>357</v>
      </c>
      <c r="C30" s="397" t="s">
        <v>121</v>
      </c>
      <c r="D30" s="397" t="s">
        <v>107</v>
      </c>
      <c r="E30" s="397" t="s">
        <v>310</v>
      </c>
      <c r="F30" s="397" t="s">
        <v>123</v>
      </c>
      <c r="G30" s="395" t="s">
        <v>60</v>
      </c>
      <c r="H30" s="396" t="s">
        <v>238</v>
      </c>
    </row>
    <row r="31" spans="1:8" ht="14.4">
      <c r="A31" s="393" t="s">
        <v>124</v>
      </c>
      <c r="B31" s="393" t="s">
        <v>124</v>
      </c>
      <c r="C31" s="394" t="s">
        <v>41</v>
      </c>
      <c r="D31" s="397" t="s">
        <v>107</v>
      </c>
      <c r="E31" s="397" t="s">
        <v>109</v>
      </c>
      <c r="F31" s="394" t="s">
        <v>125</v>
      </c>
      <c r="G31" s="398" t="s">
        <v>60</v>
      </c>
      <c r="H31" s="399" t="s">
        <v>309</v>
      </c>
    </row>
    <row r="32" spans="1:8" ht="14.4">
      <c r="A32" s="393" t="s">
        <v>416</v>
      </c>
      <c r="B32" s="393" t="s">
        <v>416</v>
      </c>
      <c r="C32" s="394" t="s">
        <v>41</v>
      </c>
      <c r="D32" s="397" t="s">
        <v>42</v>
      </c>
      <c r="E32" s="397" t="s">
        <v>240</v>
      </c>
      <c r="F32" s="394" t="s">
        <v>418</v>
      </c>
      <c r="G32" s="398" t="s">
        <v>90</v>
      </c>
      <c r="H32" s="399" t="s">
        <v>420</v>
      </c>
    </row>
    <row r="33" spans="1:8" ht="14.4">
      <c r="A33" s="393" t="s">
        <v>417</v>
      </c>
      <c r="B33" s="393" t="s">
        <v>417</v>
      </c>
      <c r="C33" s="394" t="s">
        <v>41</v>
      </c>
      <c r="D33" s="397" t="s">
        <v>42</v>
      </c>
      <c r="E33" s="397" t="s">
        <v>240</v>
      </c>
      <c r="F33" s="394" t="s">
        <v>419</v>
      </c>
      <c r="G33" s="398" t="s">
        <v>90</v>
      </c>
      <c r="H33" s="399" t="s">
        <v>421</v>
      </c>
    </row>
  </sheetData>
  <autoFilter ref="A2:H33" xr:uid="{67002715-BAE7-47C3-A104-FB2B38401816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3F4A2-BF72-4F8C-B165-3E2603D4ECDA}">
  <sheetPr codeName="Sheet62">
    <pageSetUpPr fitToPage="1"/>
  </sheetPr>
  <dimension ref="B1:Z58"/>
  <sheetViews>
    <sheetView zoomScale="70" zoomScaleNormal="70" workbookViewId="0">
      <selection activeCell="J33" sqref="J33:U33"/>
    </sheetView>
  </sheetViews>
  <sheetFormatPr defaultColWidth="8.88671875" defaultRowHeight="15.6"/>
  <cols>
    <col min="1" max="1" width="4.6640625" style="14" customWidth="1"/>
    <col min="2" max="2" width="6.6640625" style="12" customWidth="1"/>
    <col min="3" max="3" width="15.6640625" style="13" bestFit="1" customWidth="1"/>
    <col min="4" max="4" width="18.88671875" style="13" bestFit="1" customWidth="1"/>
    <col min="5" max="5" width="23.88671875" style="14" bestFit="1" customWidth="1"/>
    <col min="6" max="6" width="29" style="16" customWidth="1"/>
    <col min="7" max="8" width="10.6640625" style="14" customWidth="1"/>
    <col min="9" max="9" width="33.5546875" style="14" customWidth="1"/>
    <col min="10" max="21" width="10.6640625" style="14" customWidth="1"/>
    <col min="22" max="22" width="4.6640625" style="14" customWidth="1"/>
    <col min="23" max="23" width="14.44140625" style="14" customWidth="1"/>
    <col min="24" max="24" width="18.6640625" style="14" hidden="1" customWidth="1"/>
    <col min="25" max="25" width="18.88671875" style="14" customWidth="1"/>
    <col min="26" max="26" width="18.88671875" style="14" bestFit="1" customWidth="1"/>
    <col min="27" max="16384" width="8.88671875" style="14"/>
  </cols>
  <sheetData>
    <row r="1" spans="2:26" ht="20.100000000000001" customHeight="1" thickBot="1">
      <c r="G1" s="15"/>
      <c r="H1" s="15"/>
      <c r="I1" s="15"/>
      <c r="J1" s="514" t="s">
        <v>280</v>
      </c>
      <c r="K1" s="515"/>
      <c r="L1" s="516"/>
      <c r="M1" s="514" t="s">
        <v>281</v>
      </c>
      <c r="N1" s="515"/>
      <c r="O1" s="516"/>
      <c r="P1" s="514" t="s">
        <v>282</v>
      </c>
      <c r="Q1" s="515"/>
      <c r="R1" s="516"/>
      <c r="S1" s="514" t="s">
        <v>283</v>
      </c>
      <c r="T1" s="515"/>
      <c r="U1" s="516"/>
    </row>
    <row r="2" spans="2:26" s="12" customFormat="1" ht="36.6" thickBot="1">
      <c r="B2" s="210" t="s">
        <v>32</v>
      </c>
      <c r="C2" s="211" t="s">
        <v>33</v>
      </c>
      <c r="D2" s="211" t="s">
        <v>264</v>
      </c>
      <c r="E2" s="211" t="s">
        <v>188</v>
      </c>
      <c r="F2" s="211" t="s">
        <v>297</v>
      </c>
      <c r="G2" s="292" t="s">
        <v>37</v>
      </c>
      <c r="H2" s="292" t="s">
        <v>265</v>
      </c>
      <c r="I2" s="333" t="s">
        <v>266</v>
      </c>
      <c r="J2" s="345" t="s">
        <v>284</v>
      </c>
      <c r="K2" s="346" t="s">
        <v>285</v>
      </c>
      <c r="L2" s="347" t="s">
        <v>286</v>
      </c>
      <c r="M2" s="345" t="s">
        <v>287</v>
      </c>
      <c r="N2" s="346" t="s">
        <v>288</v>
      </c>
      <c r="O2" s="347" t="s">
        <v>289</v>
      </c>
      <c r="P2" s="345" t="s">
        <v>290</v>
      </c>
      <c r="Q2" s="346" t="s">
        <v>291</v>
      </c>
      <c r="R2" s="347" t="s">
        <v>292</v>
      </c>
      <c r="S2" s="345" t="s">
        <v>293</v>
      </c>
      <c r="T2" s="346" t="s">
        <v>294</v>
      </c>
      <c r="U2" s="347" t="s">
        <v>295</v>
      </c>
      <c r="W2" s="14" t="s">
        <v>267</v>
      </c>
      <c r="X2" s="14" t="s">
        <v>268</v>
      </c>
      <c r="Y2" s="14" t="s">
        <v>269</v>
      </c>
      <c r="Z2" s="14"/>
    </row>
    <row r="3" spans="2:26">
      <c r="B3" s="219">
        <v>1</v>
      </c>
      <c r="C3" s="20" t="s">
        <v>41</v>
      </c>
      <c r="D3" s="20" t="s">
        <v>42</v>
      </c>
      <c r="E3" s="322" t="s">
        <v>43</v>
      </c>
      <c r="F3" s="185" t="s">
        <v>46</v>
      </c>
      <c r="G3" s="23">
        <f>VLOOKUP(E3,'[9]Target 2023'!$D$4:$K$32,8,0)</f>
        <v>5.4</v>
      </c>
      <c r="H3" s="23">
        <v>7.6156000000000006</v>
      </c>
      <c r="I3" s="334">
        <v>8</v>
      </c>
      <c r="J3" s="348">
        <f t="shared" ref="J3:J31" si="0">$I3*$H$46</f>
        <v>0.27897893709024973</v>
      </c>
      <c r="K3" s="349">
        <f t="shared" ref="K3:K31" si="1">$I3*$H$47</f>
        <v>0.66062212302971135</v>
      </c>
      <c r="L3" s="350">
        <f t="shared" ref="L3:L31" si="2">$I3*$H$48</f>
        <v>0.66062212302971135</v>
      </c>
      <c r="M3" s="348">
        <f t="shared" ref="M3:M31" si="3">$I3*$H$49</f>
        <v>0.66666666666666663</v>
      </c>
      <c r="N3" s="349">
        <f t="shared" ref="N3:N31" si="4">$I3*$H$50</f>
        <v>0.66666666666666663</v>
      </c>
      <c r="O3" s="350">
        <f t="shared" ref="O3:O31" si="5">$I3*$H$51</f>
        <v>0.66666666666666663</v>
      </c>
      <c r="P3" s="348">
        <f t="shared" ref="P3:P31" si="6">$I3*$H$52</f>
        <v>0.66666666666666663</v>
      </c>
      <c r="Q3" s="349">
        <f t="shared" ref="Q3:Q31" si="7">$I3*$H$53</f>
        <v>0.66666666666666663</v>
      </c>
      <c r="R3" s="350">
        <f t="shared" ref="R3:R31" si="8">$I3*$H$54</f>
        <v>0.66666666666666663</v>
      </c>
      <c r="S3" s="348">
        <f t="shared" ref="S3:S31" si="9">$I3*$H$55</f>
        <v>0.79999999999999993</v>
      </c>
      <c r="T3" s="349">
        <f t="shared" ref="T3:T31" si="10">$I3*$H$56</f>
        <v>0.79999999999999993</v>
      </c>
      <c r="U3" s="350">
        <f t="shared" ref="U3:U31" si="11">$I3*$H$57</f>
        <v>0.79999999999999993</v>
      </c>
      <c r="W3" s="14" t="s">
        <v>90</v>
      </c>
      <c r="X3" s="323">
        <v>34.562573309536504</v>
      </c>
      <c r="Y3" s="323">
        <v>31.75</v>
      </c>
    </row>
    <row r="4" spans="2:26">
      <c r="B4" s="219">
        <v>2</v>
      </c>
      <c r="C4" s="20" t="s">
        <v>41</v>
      </c>
      <c r="D4" s="20" t="s">
        <v>42</v>
      </c>
      <c r="E4" s="322" t="s">
        <v>47</v>
      </c>
      <c r="F4" s="185" t="s">
        <v>60</v>
      </c>
      <c r="G4" s="23">
        <f>VLOOKUP(E4,'[9]Target 2023'!$D$4:$K$32,8,0)</f>
        <v>0.55000000000000004</v>
      </c>
      <c r="H4" s="23">
        <v>0.47349240000000004</v>
      </c>
      <c r="I4" s="334">
        <v>0.5</v>
      </c>
      <c r="J4" s="336">
        <f t="shared" si="0"/>
        <v>1.7436183568140608E-2</v>
      </c>
      <c r="K4" s="23">
        <f t="shared" si="1"/>
        <v>4.1288882689356959E-2</v>
      </c>
      <c r="L4" s="317">
        <f t="shared" si="2"/>
        <v>4.1288882689356959E-2</v>
      </c>
      <c r="M4" s="336">
        <f t="shared" si="3"/>
        <v>4.1666666666666664E-2</v>
      </c>
      <c r="N4" s="23">
        <f t="shared" si="4"/>
        <v>4.1666666666666664E-2</v>
      </c>
      <c r="O4" s="317">
        <f t="shared" si="5"/>
        <v>4.1666666666666664E-2</v>
      </c>
      <c r="P4" s="336">
        <f t="shared" si="6"/>
        <v>4.1666666666666664E-2</v>
      </c>
      <c r="Q4" s="23">
        <f t="shared" si="7"/>
        <v>4.1666666666666664E-2</v>
      </c>
      <c r="R4" s="317">
        <f t="shared" si="8"/>
        <v>4.1666666666666664E-2</v>
      </c>
      <c r="S4" s="336">
        <f t="shared" si="9"/>
        <v>4.9999999999999996E-2</v>
      </c>
      <c r="T4" s="23">
        <f t="shared" si="10"/>
        <v>4.9999999999999996E-2</v>
      </c>
      <c r="U4" s="317">
        <f t="shared" si="11"/>
        <v>4.9999999999999996E-2</v>
      </c>
      <c r="W4" s="14" t="s">
        <v>46</v>
      </c>
      <c r="X4" s="323">
        <v>49.558281402321796</v>
      </c>
      <c r="Y4" s="323">
        <v>53.080000000000005</v>
      </c>
    </row>
    <row r="5" spans="2:26">
      <c r="B5" s="219">
        <v>3</v>
      </c>
      <c r="C5" s="20" t="s">
        <v>41</v>
      </c>
      <c r="D5" s="20" t="s">
        <v>42</v>
      </c>
      <c r="E5" s="322" t="s">
        <v>50</v>
      </c>
      <c r="F5" s="185" t="s">
        <v>90</v>
      </c>
      <c r="G5" s="23">
        <f>VLOOKUP(E5,'[9]Target 2023'!$D$4:$K$32,8,0)</f>
        <v>2.5</v>
      </c>
      <c r="H5" s="23">
        <v>2.930729364384959</v>
      </c>
      <c r="I5" s="334">
        <v>2.5</v>
      </c>
      <c r="J5" s="336">
        <f t="shared" si="0"/>
        <v>8.7180917840703046E-2</v>
      </c>
      <c r="K5" s="23">
        <f t="shared" si="1"/>
        <v>0.2064444134467848</v>
      </c>
      <c r="L5" s="317">
        <f t="shared" si="2"/>
        <v>0.2064444134467848</v>
      </c>
      <c r="M5" s="336">
        <f t="shared" si="3"/>
        <v>0.20833333333333331</v>
      </c>
      <c r="N5" s="23">
        <f t="shared" si="4"/>
        <v>0.20833333333333331</v>
      </c>
      <c r="O5" s="317">
        <f t="shared" si="5"/>
        <v>0.20833333333333331</v>
      </c>
      <c r="P5" s="336">
        <f t="shared" si="6"/>
        <v>0.20833333333333331</v>
      </c>
      <c r="Q5" s="23">
        <f t="shared" si="7"/>
        <v>0.20833333333333331</v>
      </c>
      <c r="R5" s="317">
        <f t="shared" si="8"/>
        <v>0.20833333333333331</v>
      </c>
      <c r="S5" s="336">
        <f t="shared" si="9"/>
        <v>0.24999999999999997</v>
      </c>
      <c r="T5" s="23">
        <f t="shared" si="10"/>
        <v>0.24999999999999997</v>
      </c>
      <c r="U5" s="317">
        <f t="shared" si="11"/>
        <v>0.24999999999999997</v>
      </c>
      <c r="W5" s="14" t="s">
        <v>60</v>
      </c>
      <c r="X5" s="323">
        <v>56.294346489691776</v>
      </c>
      <c r="Y5" s="323">
        <v>58.550000000000004</v>
      </c>
    </row>
    <row r="6" spans="2:26">
      <c r="B6" s="219">
        <v>4</v>
      </c>
      <c r="C6" s="20" t="s">
        <v>41</v>
      </c>
      <c r="D6" s="20" t="s">
        <v>241</v>
      </c>
      <c r="E6" s="322" t="s">
        <v>304</v>
      </c>
      <c r="F6" s="185" t="s">
        <v>46</v>
      </c>
      <c r="G6" s="23">
        <v>2</v>
      </c>
      <c r="H6" s="23">
        <v>1.6985412499999999</v>
      </c>
      <c r="I6" s="334">
        <v>1.7</v>
      </c>
      <c r="J6" s="336">
        <f t="shared" si="0"/>
        <v>5.9283024131678068E-2</v>
      </c>
      <c r="K6" s="23">
        <f t="shared" si="1"/>
        <v>0.14038220114381367</v>
      </c>
      <c r="L6" s="317">
        <f t="shared" si="2"/>
        <v>0.14038220114381367</v>
      </c>
      <c r="M6" s="336">
        <f t="shared" si="3"/>
        <v>0.14166666666666666</v>
      </c>
      <c r="N6" s="23">
        <f t="shared" si="4"/>
        <v>0.14166666666666666</v>
      </c>
      <c r="O6" s="317">
        <f t="shared" si="5"/>
        <v>0.14166666666666666</v>
      </c>
      <c r="P6" s="336">
        <f t="shared" si="6"/>
        <v>0.14166666666666666</v>
      </c>
      <c r="Q6" s="23">
        <f t="shared" si="7"/>
        <v>0.14166666666666666</v>
      </c>
      <c r="R6" s="317">
        <f t="shared" si="8"/>
        <v>0.14166666666666666</v>
      </c>
      <c r="S6" s="336">
        <f t="shared" si="9"/>
        <v>0.16999999999999998</v>
      </c>
      <c r="T6" s="23">
        <f t="shared" si="10"/>
        <v>0.16999999999999998</v>
      </c>
      <c r="U6" s="317">
        <f t="shared" si="11"/>
        <v>0.16999999999999998</v>
      </c>
      <c r="W6" s="14" t="s">
        <v>270</v>
      </c>
      <c r="X6" s="323">
        <v>140.41520120155008</v>
      </c>
      <c r="Y6" s="323">
        <v>143.38000000000002</v>
      </c>
    </row>
    <row r="7" spans="2:26">
      <c r="B7" s="219">
        <v>5</v>
      </c>
      <c r="C7" s="20" t="s">
        <v>41</v>
      </c>
      <c r="D7" s="20" t="s">
        <v>241</v>
      </c>
      <c r="E7" s="322" t="s">
        <v>57</v>
      </c>
      <c r="F7" s="185" t="s">
        <v>60</v>
      </c>
      <c r="G7" s="23">
        <f>VLOOKUP(E7,'[9]Target 2023'!$D$4:$K$32,8,0)</f>
        <v>15</v>
      </c>
      <c r="H7" s="23">
        <v>19.230104787528077</v>
      </c>
      <c r="I7" s="334">
        <v>20</v>
      </c>
      <c r="J7" s="336">
        <f t="shared" si="0"/>
        <v>0.69744734272562436</v>
      </c>
      <c r="K7" s="23">
        <f t="shared" si="1"/>
        <v>1.6515553075742784</v>
      </c>
      <c r="L7" s="317">
        <f t="shared" si="2"/>
        <v>1.6515553075742784</v>
      </c>
      <c r="M7" s="336">
        <f t="shared" si="3"/>
        <v>1.6666666666666665</v>
      </c>
      <c r="N7" s="23">
        <f t="shared" si="4"/>
        <v>1.6666666666666665</v>
      </c>
      <c r="O7" s="317">
        <f t="shared" si="5"/>
        <v>1.6666666666666665</v>
      </c>
      <c r="P7" s="336">
        <f t="shared" si="6"/>
        <v>1.6666666666666665</v>
      </c>
      <c r="Q7" s="23">
        <f t="shared" si="7"/>
        <v>1.6666666666666665</v>
      </c>
      <c r="R7" s="317">
        <f t="shared" si="8"/>
        <v>1.6666666666666665</v>
      </c>
      <c r="S7" s="336">
        <f t="shared" si="9"/>
        <v>1.9999999999999998</v>
      </c>
      <c r="T7" s="23">
        <f t="shared" si="10"/>
        <v>1.9999999999999998</v>
      </c>
      <c r="U7" s="317">
        <f t="shared" si="11"/>
        <v>1.9999999999999998</v>
      </c>
      <c r="X7" s="323"/>
    </row>
    <row r="8" spans="2:26" ht="16.2" thickBot="1">
      <c r="B8" s="318">
        <v>29</v>
      </c>
      <c r="C8" s="20" t="s">
        <v>41</v>
      </c>
      <c r="D8" s="221" t="s">
        <v>241</v>
      </c>
      <c r="E8" s="322" t="s">
        <v>158</v>
      </c>
      <c r="F8" s="185" t="s">
        <v>60</v>
      </c>
      <c r="G8" s="23">
        <f>VLOOKUP(E8,'[9]Target 2023'!$D$4:$K$32,8,0)</f>
        <v>0.2</v>
      </c>
      <c r="H8" s="23">
        <v>0.26</v>
      </c>
      <c r="I8" s="334">
        <v>1</v>
      </c>
      <c r="J8" s="336">
        <f t="shared" si="0"/>
        <v>3.4872367136281217E-2</v>
      </c>
      <c r="K8" s="23">
        <f t="shared" si="1"/>
        <v>8.2577765378713919E-2</v>
      </c>
      <c r="L8" s="317">
        <f t="shared" si="2"/>
        <v>8.2577765378713919E-2</v>
      </c>
      <c r="M8" s="336">
        <f t="shared" si="3"/>
        <v>8.3333333333333329E-2</v>
      </c>
      <c r="N8" s="23">
        <f t="shared" si="4"/>
        <v>8.3333333333333329E-2</v>
      </c>
      <c r="O8" s="317">
        <f t="shared" si="5"/>
        <v>8.3333333333333329E-2</v>
      </c>
      <c r="P8" s="336">
        <f t="shared" si="6"/>
        <v>8.3333333333333329E-2</v>
      </c>
      <c r="Q8" s="23">
        <f t="shared" si="7"/>
        <v>8.3333333333333329E-2</v>
      </c>
      <c r="R8" s="317">
        <f t="shared" si="8"/>
        <v>8.3333333333333329E-2</v>
      </c>
      <c r="S8" s="336">
        <f t="shared" si="9"/>
        <v>9.9999999999999992E-2</v>
      </c>
      <c r="T8" s="23">
        <f t="shared" si="10"/>
        <v>9.9999999999999992E-2</v>
      </c>
      <c r="U8" s="317">
        <f t="shared" si="11"/>
        <v>9.9999999999999992E-2</v>
      </c>
    </row>
    <row r="9" spans="2:26">
      <c r="B9" s="219">
        <v>6</v>
      </c>
      <c r="C9" s="221" t="s">
        <v>41</v>
      </c>
      <c r="D9" s="221" t="s">
        <v>242</v>
      </c>
      <c r="E9" s="322" t="s">
        <v>61</v>
      </c>
      <c r="F9" s="222" t="s">
        <v>46</v>
      </c>
      <c r="G9" s="343">
        <f>VLOOKUP(E9,'[9]Target 2023'!$D$4:$K$32,8,0)</f>
        <v>8.3000000000000007</v>
      </c>
      <c r="H9" s="343">
        <v>9.4392808282763205</v>
      </c>
      <c r="I9" s="344">
        <v>9.4</v>
      </c>
      <c r="J9" s="336">
        <f t="shared" si="0"/>
        <v>0.32780025108104344</v>
      </c>
      <c r="K9" s="23">
        <f t="shared" si="1"/>
        <v>0.77623099455991085</v>
      </c>
      <c r="L9" s="317">
        <f t="shared" si="2"/>
        <v>0.77623099455991085</v>
      </c>
      <c r="M9" s="336">
        <f t="shared" si="3"/>
        <v>0.78333333333333333</v>
      </c>
      <c r="N9" s="23">
        <f t="shared" si="4"/>
        <v>0.78333333333333333</v>
      </c>
      <c r="O9" s="317">
        <f t="shared" si="5"/>
        <v>0.78333333333333333</v>
      </c>
      <c r="P9" s="336">
        <f t="shared" si="6"/>
        <v>0.78333333333333333</v>
      </c>
      <c r="Q9" s="23">
        <f t="shared" si="7"/>
        <v>0.78333333333333333</v>
      </c>
      <c r="R9" s="317">
        <f t="shared" si="8"/>
        <v>0.78333333333333333</v>
      </c>
      <c r="S9" s="336">
        <f t="shared" si="9"/>
        <v>0.94</v>
      </c>
      <c r="T9" s="23">
        <f t="shared" si="10"/>
        <v>0.94</v>
      </c>
      <c r="U9" s="317">
        <f t="shared" si="11"/>
        <v>0.94</v>
      </c>
    </row>
    <row r="10" spans="2:26">
      <c r="B10" s="219">
        <v>7</v>
      </c>
      <c r="C10" s="221" t="s">
        <v>41</v>
      </c>
      <c r="D10" s="221" t="s">
        <v>242</v>
      </c>
      <c r="E10" s="322" t="s">
        <v>64</v>
      </c>
      <c r="F10" s="222" t="s">
        <v>46</v>
      </c>
      <c r="G10" s="23">
        <f>VLOOKUP(E10,'[9]Target 2023'!$D$4:$K$32,8,0)</f>
        <v>0.3</v>
      </c>
      <c r="H10" s="23">
        <v>0.32032607845000005</v>
      </c>
      <c r="I10" s="334">
        <v>0.4</v>
      </c>
      <c r="J10" s="336">
        <f t="shared" si="0"/>
        <v>1.3948946854512487E-2</v>
      </c>
      <c r="K10" s="23">
        <f t="shared" si="1"/>
        <v>3.3031106151485572E-2</v>
      </c>
      <c r="L10" s="317">
        <f t="shared" si="2"/>
        <v>3.3031106151485572E-2</v>
      </c>
      <c r="M10" s="336">
        <f t="shared" si="3"/>
        <v>3.3333333333333333E-2</v>
      </c>
      <c r="N10" s="23">
        <f t="shared" si="4"/>
        <v>3.3333333333333333E-2</v>
      </c>
      <c r="O10" s="317">
        <f t="shared" si="5"/>
        <v>3.3333333333333333E-2</v>
      </c>
      <c r="P10" s="336">
        <f t="shared" si="6"/>
        <v>3.3333333333333333E-2</v>
      </c>
      <c r="Q10" s="23">
        <f t="shared" si="7"/>
        <v>3.3333333333333333E-2</v>
      </c>
      <c r="R10" s="317">
        <f t="shared" si="8"/>
        <v>3.3333333333333333E-2</v>
      </c>
      <c r="S10" s="336">
        <f t="shared" si="9"/>
        <v>0.04</v>
      </c>
      <c r="T10" s="23">
        <f t="shared" si="10"/>
        <v>0.04</v>
      </c>
      <c r="U10" s="317">
        <f t="shared" si="11"/>
        <v>0.04</v>
      </c>
    </row>
    <row r="11" spans="2:26">
      <c r="B11" s="219">
        <v>8</v>
      </c>
      <c r="C11" s="221" t="s">
        <v>41</v>
      </c>
      <c r="D11" s="221" t="s">
        <v>242</v>
      </c>
      <c r="E11" s="322" t="s">
        <v>303</v>
      </c>
      <c r="F11" s="222" t="s">
        <v>46</v>
      </c>
      <c r="G11" s="23">
        <v>2.08</v>
      </c>
      <c r="H11" s="23">
        <v>2.6348450000000003</v>
      </c>
      <c r="I11" s="334">
        <v>2.5</v>
      </c>
      <c r="J11" s="336">
        <f t="shared" si="0"/>
        <v>8.7180917840703046E-2</v>
      </c>
      <c r="K11" s="23">
        <f t="shared" si="1"/>
        <v>0.2064444134467848</v>
      </c>
      <c r="L11" s="317">
        <f t="shared" si="2"/>
        <v>0.2064444134467848</v>
      </c>
      <c r="M11" s="336">
        <f t="shared" si="3"/>
        <v>0.20833333333333331</v>
      </c>
      <c r="N11" s="23">
        <f t="shared" si="4"/>
        <v>0.20833333333333331</v>
      </c>
      <c r="O11" s="317">
        <f t="shared" si="5"/>
        <v>0.20833333333333331</v>
      </c>
      <c r="P11" s="336">
        <f t="shared" si="6"/>
        <v>0.20833333333333331</v>
      </c>
      <c r="Q11" s="23">
        <f t="shared" si="7"/>
        <v>0.20833333333333331</v>
      </c>
      <c r="R11" s="317">
        <f t="shared" si="8"/>
        <v>0.20833333333333331</v>
      </c>
      <c r="S11" s="336">
        <f t="shared" si="9"/>
        <v>0.24999999999999997</v>
      </c>
      <c r="T11" s="23">
        <f t="shared" si="10"/>
        <v>0.24999999999999997</v>
      </c>
      <c r="U11" s="317">
        <f t="shared" si="11"/>
        <v>0.24999999999999997</v>
      </c>
    </row>
    <row r="12" spans="2:26">
      <c r="B12" s="219">
        <v>9</v>
      </c>
      <c r="C12" s="221" t="s">
        <v>69</v>
      </c>
      <c r="D12" s="221" t="s">
        <v>242</v>
      </c>
      <c r="E12" s="322" t="s">
        <v>69</v>
      </c>
      <c r="F12" s="185" t="s">
        <v>90</v>
      </c>
      <c r="G12" s="23">
        <f>VLOOKUP(E12,'[9]Target 2023'!$D$4:$K$32,8,0)</f>
        <v>7.86</v>
      </c>
      <c r="H12" s="23">
        <v>8.239324220813355</v>
      </c>
      <c r="I12" s="334">
        <v>8.25</v>
      </c>
      <c r="J12" s="336">
        <f t="shared" si="0"/>
        <v>0.28769702887432003</v>
      </c>
      <c r="K12" s="23">
        <f t="shared" si="1"/>
        <v>0.68126656437438982</v>
      </c>
      <c r="L12" s="317">
        <f t="shared" si="2"/>
        <v>0.68126656437438982</v>
      </c>
      <c r="M12" s="336">
        <f t="shared" si="3"/>
        <v>0.6875</v>
      </c>
      <c r="N12" s="23">
        <f t="shared" si="4"/>
        <v>0.6875</v>
      </c>
      <c r="O12" s="317">
        <f t="shared" si="5"/>
        <v>0.6875</v>
      </c>
      <c r="P12" s="336">
        <f t="shared" si="6"/>
        <v>0.6875</v>
      </c>
      <c r="Q12" s="23">
        <f t="shared" si="7"/>
        <v>0.6875</v>
      </c>
      <c r="R12" s="317">
        <f t="shared" si="8"/>
        <v>0.6875</v>
      </c>
      <c r="S12" s="336">
        <f t="shared" si="9"/>
        <v>0.82499999999999996</v>
      </c>
      <c r="T12" s="23">
        <f t="shared" si="10"/>
        <v>0.82499999999999996</v>
      </c>
      <c r="U12" s="317">
        <f t="shared" si="11"/>
        <v>0.82499999999999996</v>
      </c>
    </row>
    <row r="13" spans="2:26">
      <c r="B13" s="219">
        <v>10</v>
      </c>
      <c r="C13" s="221" t="s">
        <v>72</v>
      </c>
      <c r="D13" s="221" t="s">
        <v>244</v>
      </c>
      <c r="E13" s="322" t="s">
        <v>72</v>
      </c>
      <c r="F13" s="185" t="s">
        <v>60</v>
      </c>
      <c r="G13" s="23">
        <f>VLOOKUP(E13,'[9]Target 2023'!$D$4:$K$32,8,0)</f>
        <v>7.3</v>
      </c>
      <c r="H13" s="23">
        <v>7.171465242171764</v>
      </c>
      <c r="I13" s="334">
        <v>7.3</v>
      </c>
      <c r="J13" s="336">
        <f t="shared" si="0"/>
        <v>0.25456828009485288</v>
      </c>
      <c r="K13" s="23">
        <f t="shared" si="1"/>
        <v>0.6028176872646116</v>
      </c>
      <c r="L13" s="317">
        <f t="shared" si="2"/>
        <v>0.6028176872646116</v>
      </c>
      <c r="M13" s="336">
        <f t="shared" si="3"/>
        <v>0.60833333333333328</v>
      </c>
      <c r="N13" s="23">
        <f t="shared" si="4"/>
        <v>0.60833333333333328</v>
      </c>
      <c r="O13" s="317">
        <f t="shared" si="5"/>
        <v>0.60833333333333328</v>
      </c>
      <c r="P13" s="336">
        <f t="shared" si="6"/>
        <v>0.60833333333333328</v>
      </c>
      <c r="Q13" s="23">
        <f t="shared" si="7"/>
        <v>0.60833333333333328</v>
      </c>
      <c r="R13" s="317">
        <f t="shared" si="8"/>
        <v>0.60833333333333328</v>
      </c>
      <c r="S13" s="336">
        <f t="shared" si="9"/>
        <v>0.72999999999999987</v>
      </c>
      <c r="T13" s="23">
        <f t="shared" si="10"/>
        <v>0.72999999999999987</v>
      </c>
      <c r="U13" s="317">
        <f t="shared" si="11"/>
        <v>0.72999999999999987</v>
      </c>
    </row>
    <row r="14" spans="2:26">
      <c r="B14" s="219">
        <v>11</v>
      </c>
      <c r="C14" s="221" t="s">
        <v>75</v>
      </c>
      <c r="D14" s="221" t="s">
        <v>244</v>
      </c>
      <c r="E14" s="322" t="s">
        <v>75</v>
      </c>
      <c r="F14" s="185" t="s">
        <v>46</v>
      </c>
      <c r="G14" s="23">
        <f>VLOOKUP(E14,'[9]Target 2023'!$D$4:$K$32,8,0)</f>
        <v>1.9</v>
      </c>
      <c r="H14" s="23">
        <v>1.9434708000000001</v>
      </c>
      <c r="I14" s="334">
        <v>2</v>
      </c>
      <c r="J14" s="336">
        <f t="shared" si="0"/>
        <v>6.9744734272562434E-2</v>
      </c>
      <c r="K14" s="23">
        <f t="shared" si="1"/>
        <v>0.16515553075742784</v>
      </c>
      <c r="L14" s="317">
        <f t="shared" si="2"/>
        <v>0.16515553075742784</v>
      </c>
      <c r="M14" s="336">
        <f t="shared" si="3"/>
        <v>0.16666666666666666</v>
      </c>
      <c r="N14" s="23">
        <f t="shared" si="4"/>
        <v>0.16666666666666666</v>
      </c>
      <c r="O14" s="317">
        <f t="shared" si="5"/>
        <v>0.16666666666666666</v>
      </c>
      <c r="P14" s="336">
        <f t="shared" si="6"/>
        <v>0.16666666666666666</v>
      </c>
      <c r="Q14" s="23">
        <f t="shared" si="7"/>
        <v>0.16666666666666666</v>
      </c>
      <c r="R14" s="317">
        <f t="shared" si="8"/>
        <v>0.16666666666666666</v>
      </c>
      <c r="S14" s="336">
        <f t="shared" si="9"/>
        <v>0.19999999999999998</v>
      </c>
      <c r="T14" s="23">
        <f t="shared" si="10"/>
        <v>0.19999999999999998</v>
      </c>
      <c r="U14" s="317">
        <f t="shared" si="11"/>
        <v>0.19999999999999998</v>
      </c>
    </row>
    <row r="15" spans="2:26" ht="18" customHeight="1">
      <c r="B15" s="219">
        <v>12</v>
      </c>
      <c r="C15" s="221" t="s">
        <v>78</v>
      </c>
      <c r="D15" s="221" t="s">
        <v>244</v>
      </c>
      <c r="E15" s="322" t="s">
        <v>78</v>
      </c>
      <c r="F15" s="185" t="s">
        <v>60</v>
      </c>
      <c r="G15" s="23">
        <f>VLOOKUP(E15,'[9]Target 2023'!$D$4:$K$32,8,0)</f>
        <v>1.85</v>
      </c>
      <c r="H15" s="23">
        <v>1.8519422189523094</v>
      </c>
      <c r="I15" s="334">
        <v>1.85</v>
      </c>
      <c r="J15" s="336">
        <f t="shared" si="0"/>
        <v>6.4513879202120247E-2</v>
      </c>
      <c r="K15" s="23">
        <f t="shared" si="1"/>
        <v>0.15276886595062075</v>
      </c>
      <c r="L15" s="317">
        <f t="shared" si="2"/>
        <v>0.15276886595062075</v>
      </c>
      <c r="M15" s="336">
        <f t="shared" si="3"/>
        <v>0.15416666666666667</v>
      </c>
      <c r="N15" s="23">
        <f t="shared" si="4"/>
        <v>0.15416666666666667</v>
      </c>
      <c r="O15" s="317">
        <f t="shared" si="5"/>
        <v>0.15416666666666667</v>
      </c>
      <c r="P15" s="336">
        <f t="shared" si="6"/>
        <v>0.15416666666666667</v>
      </c>
      <c r="Q15" s="23">
        <f t="shared" si="7"/>
        <v>0.15416666666666667</v>
      </c>
      <c r="R15" s="317">
        <f t="shared" si="8"/>
        <v>0.15416666666666667</v>
      </c>
      <c r="S15" s="336">
        <f t="shared" si="9"/>
        <v>0.185</v>
      </c>
      <c r="T15" s="23">
        <f t="shared" si="10"/>
        <v>0.185</v>
      </c>
      <c r="U15" s="317">
        <f t="shared" si="11"/>
        <v>0.185</v>
      </c>
    </row>
    <row r="16" spans="2:26">
      <c r="B16" s="219">
        <v>13</v>
      </c>
      <c r="C16" s="221" t="s">
        <v>41</v>
      </c>
      <c r="D16" s="221" t="s">
        <v>244</v>
      </c>
      <c r="E16" s="322" t="s">
        <v>82</v>
      </c>
      <c r="F16" s="185" t="s">
        <v>46</v>
      </c>
      <c r="G16" s="23">
        <f>VLOOKUP(E16,'[9]Target 2023'!$D$4:$K$32,8,0)</f>
        <v>2.1</v>
      </c>
      <c r="H16" s="23">
        <v>2.0993565339654374</v>
      </c>
      <c r="I16" s="334">
        <v>2.1</v>
      </c>
      <c r="J16" s="336">
        <f t="shared" si="0"/>
        <v>7.3231970986190553E-2</v>
      </c>
      <c r="K16" s="23">
        <f t="shared" si="1"/>
        <v>0.17341330729529925</v>
      </c>
      <c r="L16" s="317">
        <f t="shared" si="2"/>
        <v>0.17341330729529925</v>
      </c>
      <c r="M16" s="336">
        <f t="shared" si="3"/>
        <v>0.17499999999999999</v>
      </c>
      <c r="N16" s="23">
        <f t="shared" si="4"/>
        <v>0.17499999999999999</v>
      </c>
      <c r="O16" s="317">
        <f t="shared" si="5"/>
        <v>0.17499999999999999</v>
      </c>
      <c r="P16" s="336">
        <f t="shared" si="6"/>
        <v>0.17499999999999999</v>
      </c>
      <c r="Q16" s="23">
        <f t="shared" si="7"/>
        <v>0.17499999999999999</v>
      </c>
      <c r="R16" s="317">
        <f t="shared" si="8"/>
        <v>0.17499999999999999</v>
      </c>
      <c r="S16" s="336">
        <f t="shared" si="9"/>
        <v>0.21</v>
      </c>
      <c r="T16" s="23">
        <f t="shared" si="10"/>
        <v>0.21</v>
      </c>
      <c r="U16" s="317">
        <f t="shared" si="11"/>
        <v>0.21</v>
      </c>
    </row>
    <row r="17" spans="2:21">
      <c r="B17" s="219">
        <v>14</v>
      </c>
      <c r="C17" s="221" t="s">
        <v>86</v>
      </c>
      <c r="D17" s="221" t="s">
        <v>244</v>
      </c>
      <c r="E17" s="322" t="s">
        <v>87</v>
      </c>
      <c r="F17" s="222" t="s">
        <v>90</v>
      </c>
      <c r="G17" s="23">
        <f>VLOOKUP(E17,'[9]Target 2023'!$D$4:$K$32,8,0)</f>
        <v>3.1</v>
      </c>
      <c r="H17" s="23">
        <v>6.0762205368902009</v>
      </c>
      <c r="I17" s="334">
        <v>4</v>
      </c>
      <c r="J17" s="336">
        <f t="shared" si="0"/>
        <v>0.13948946854512487</v>
      </c>
      <c r="K17" s="23">
        <f t="shared" si="1"/>
        <v>0.33031106151485568</v>
      </c>
      <c r="L17" s="317">
        <f t="shared" si="2"/>
        <v>0.33031106151485568</v>
      </c>
      <c r="M17" s="336">
        <f t="shared" si="3"/>
        <v>0.33333333333333331</v>
      </c>
      <c r="N17" s="23">
        <f t="shared" si="4"/>
        <v>0.33333333333333331</v>
      </c>
      <c r="O17" s="317">
        <f t="shared" si="5"/>
        <v>0.33333333333333331</v>
      </c>
      <c r="P17" s="336">
        <f t="shared" si="6"/>
        <v>0.33333333333333331</v>
      </c>
      <c r="Q17" s="23">
        <f t="shared" si="7"/>
        <v>0.33333333333333331</v>
      </c>
      <c r="R17" s="317">
        <f t="shared" si="8"/>
        <v>0.33333333333333331</v>
      </c>
      <c r="S17" s="336">
        <f t="shared" si="9"/>
        <v>0.39999999999999997</v>
      </c>
      <c r="T17" s="23">
        <f t="shared" si="10"/>
        <v>0.39999999999999997</v>
      </c>
      <c r="U17" s="317">
        <f t="shared" si="11"/>
        <v>0.39999999999999997</v>
      </c>
    </row>
    <row r="18" spans="2:21">
      <c r="B18" s="219">
        <v>15</v>
      </c>
      <c r="C18" s="221" t="s">
        <v>86</v>
      </c>
      <c r="D18" s="221" t="s">
        <v>244</v>
      </c>
      <c r="E18" s="322" t="s">
        <v>91</v>
      </c>
      <c r="F18" s="222" t="s">
        <v>90</v>
      </c>
      <c r="G18" s="23">
        <f>VLOOKUP(E18,'[9]Target 2023'!$D$4:$K$32,8,0)</f>
        <v>10</v>
      </c>
      <c r="H18" s="23">
        <v>10.205875552866948</v>
      </c>
      <c r="I18" s="334">
        <v>10</v>
      </c>
      <c r="J18" s="336">
        <f t="shared" si="0"/>
        <v>0.34872367136281218</v>
      </c>
      <c r="K18" s="23">
        <f t="shared" si="1"/>
        <v>0.82577765378713919</v>
      </c>
      <c r="L18" s="317">
        <f t="shared" si="2"/>
        <v>0.82577765378713919</v>
      </c>
      <c r="M18" s="336">
        <f t="shared" si="3"/>
        <v>0.83333333333333326</v>
      </c>
      <c r="N18" s="23">
        <f t="shared" si="4"/>
        <v>0.83333333333333326</v>
      </c>
      <c r="O18" s="317">
        <f t="shared" si="5"/>
        <v>0.83333333333333326</v>
      </c>
      <c r="P18" s="336">
        <f t="shared" si="6"/>
        <v>0.83333333333333326</v>
      </c>
      <c r="Q18" s="23">
        <f t="shared" si="7"/>
        <v>0.83333333333333326</v>
      </c>
      <c r="R18" s="317">
        <f t="shared" si="8"/>
        <v>0.83333333333333326</v>
      </c>
      <c r="S18" s="336">
        <f t="shared" si="9"/>
        <v>0.99999999999999989</v>
      </c>
      <c r="T18" s="23">
        <f t="shared" si="10"/>
        <v>0.99999999999999989</v>
      </c>
      <c r="U18" s="317">
        <f t="shared" si="11"/>
        <v>0.99999999999999989</v>
      </c>
    </row>
    <row r="19" spans="2:21">
      <c r="B19" s="219">
        <v>23</v>
      </c>
      <c r="C19" s="20" t="s">
        <v>72</v>
      </c>
      <c r="D19" s="221" t="s">
        <v>244</v>
      </c>
      <c r="E19" s="322" t="s">
        <v>112</v>
      </c>
      <c r="F19" s="185" t="s">
        <v>60</v>
      </c>
      <c r="G19" s="23">
        <f>VLOOKUP(E19,'[9]Target 2023'!$D$4:$K$32,8,0)</f>
        <v>0.3</v>
      </c>
      <c r="H19" s="23">
        <v>0.46254000000000001</v>
      </c>
      <c r="I19" s="334">
        <v>0.3</v>
      </c>
      <c r="J19" s="336">
        <f t="shared" si="0"/>
        <v>1.0461710140884364E-2</v>
      </c>
      <c r="K19" s="23">
        <f t="shared" si="1"/>
        <v>2.4773329613614174E-2</v>
      </c>
      <c r="L19" s="317">
        <f t="shared" si="2"/>
        <v>2.4773329613614174E-2</v>
      </c>
      <c r="M19" s="336">
        <f t="shared" si="3"/>
        <v>2.4999999999999998E-2</v>
      </c>
      <c r="N19" s="23">
        <f t="shared" si="4"/>
        <v>2.4999999999999998E-2</v>
      </c>
      <c r="O19" s="317">
        <f t="shared" si="5"/>
        <v>2.4999999999999998E-2</v>
      </c>
      <c r="P19" s="336">
        <f t="shared" si="6"/>
        <v>2.4999999999999998E-2</v>
      </c>
      <c r="Q19" s="23">
        <f t="shared" si="7"/>
        <v>2.4999999999999998E-2</v>
      </c>
      <c r="R19" s="317">
        <f t="shared" si="8"/>
        <v>2.4999999999999998E-2</v>
      </c>
      <c r="S19" s="336">
        <f t="shared" si="9"/>
        <v>2.9999999999999995E-2</v>
      </c>
      <c r="T19" s="23">
        <f t="shared" si="10"/>
        <v>2.9999999999999995E-2</v>
      </c>
      <c r="U19" s="317">
        <f t="shared" si="11"/>
        <v>2.9999999999999995E-2</v>
      </c>
    </row>
    <row r="20" spans="2:21">
      <c r="B20" s="219">
        <v>16</v>
      </c>
      <c r="C20" s="221" t="s">
        <v>41</v>
      </c>
      <c r="D20" s="221" t="s">
        <v>244</v>
      </c>
      <c r="E20" s="322" t="s">
        <v>93</v>
      </c>
      <c r="F20" s="185" t="s">
        <v>46</v>
      </c>
      <c r="G20" s="23">
        <f>VLOOKUP(E20,'[9]Target 2023'!$D$4:$K$32,8,0)</f>
        <v>2.1</v>
      </c>
      <c r="H20" s="23">
        <v>2.1335863399999999</v>
      </c>
      <c r="I20" s="334">
        <v>2.13</v>
      </c>
      <c r="J20" s="336">
        <f t="shared" si="0"/>
        <v>7.427814200027899E-2</v>
      </c>
      <c r="K20" s="23">
        <f t="shared" si="1"/>
        <v>0.17589064025666065</v>
      </c>
      <c r="L20" s="317">
        <f t="shared" si="2"/>
        <v>0.17589064025666065</v>
      </c>
      <c r="M20" s="336">
        <f t="shared" si="3"/>
        <v>0.17749999999999999</v>
      </c>
      <c r="N20" s="23">
        <f t="shared" si="4"/>
        <v>0.17749999999999999</v>
      </c>
      <c r="O20" s="317">
        <f t="shared" si="5"/>
        <v>0.17749999999999999</v>
      </c>
      <c r="P20" s="336">
        <f t="shared" si="6"/>
        <v>0.17749999999999999</v>
      </c>
      <c r="Q20" s="23">
        <f t="shared" si="7"/>
        <v>0.17749999999999999</v>
      </c>
      <c r="R20" s="317">
        <f t="shared" si="8"/>
        <v>0.17749999999999999</v>
      </c>
      <c r="S20" s="336">
        <f t="shared" si="9"/>
        <v>0.21299999999999997</v>
      </c>
      <c r="T20" s="23">
        <f t="shared" si="10"/>
        <v>0.21299999999999997</v>
      </c>
      <c r="U20" s="317">
        <f t="shared" si="11"/>
        <v>0.21299999999999997</v>
      </c>
    </row>
    <row r="21" spans="2:21">
      <c r="B21" s="219">
        <v>17</v>
      </c>
      <c r="C21" s="221" t="s">
        <v>313</v>
      </c>
      <c r="D21" s="221" t="s">
        <v>243</v>
      </c>
      <c r="E21" s="322" t="s">
        <v>96</v>
      </c>
      <c r="F21" s="185" t="s">
        <v>46</v>
      </c>
      <c r="G21" s="23">
        <f>VLOOKUP(E21,'[9]Target 2023'!$D$4:$K$32,8,0)</f>
        <v>4.5</v>
      </c>
      <c r="H21" s="23">
        <v>4.5061234138636834</v>
      </c>
      <c r="I21" s="334">
        <v>6</v>
      </c>
      <c r="J21" s="336">
        <f t="shared" si="0"/>
        <v>0.20923420281768729</v>
      </c>
      <c r="K21" s="23">
        <f t="shared" si="1"/>
        <v>0.49546659227228351</v>
      </c>
      <c r="L21" s="317">
        <f t="shared" si="2"/>
        <v>0.49546659227228351</v>
      </c>
      <c r="M21" s="336">
        <f t="shared" si="3"/>
        <v>0.5</v>
      </c>
      <c r="N21" s="23">
        <f t="shared" si="4"/>
        <v>0.5</v>
      </c>
      <c r="O21" s="317">
        <f t="shared" si="5"/>
        <v>0.5</v>
      </c>
      <c r="P21" s="336">
        <f t="shared" si="6"/>
        <v>0.5</v>
      </c>
      <c r="Q21" s="23">
        <f t="shared" si="7"/>
        <v>0.5</v>
      </c>
      <c r="R21" s="317">
        <f t="shared" si="8"/>
        <v>0.5</v>
      </c>
      <c r="S21" s="336">
        <f t="shared" si="9"/>
        <v>0.6</v>
      </c>
      <c r="T21" s="23">
        <f t="shared" si="10"/>
        <v>0.6</v>
      </c>
      <c r="U21" s="317">
        <f t="shared" si="11"/>
        <v>0.6</v>
      </c>
    </row>
    <row r="22" spans="2:21">
      <c r="B22" s="219">
        <v>18</v>
      </c>
      <c r="C22" s="221" t="s">
        <v>41</v>
      </c>
      <c r="D22" s="221" t="s">
        <v>243</v>
      </c>
      <c r="E22" s="322" t="s">
        <v>98</v>
      </c>
      <c r="F22" s="222" t="s">
        <v>46</v>
      </c>
      <c r="G22" s="23">
        <f>VLOOKUP(E22,'[9]Target 2023'!$D$4:$K$32,8,0)</f>
        <v>1.3</v>
      </c>
      <c r="H22" s="23">
        <v>1.4520028655400001</v>
      </c>
      <c r="I22" s="334">
        <v>1.5</v>
      </c>
      <c r="J22" s="336">
        <f t="shared" si="0"/>
        <v>5.2308550704421822E-2</v>
      </c>
      <c r="K22" s="23">
        <f t="shared" si="1"/>
        <v>0.12386664806807088</v>
      </c>
      <c r="L22" s="317">
        <f t="shared" si="2"/>
        <v>0.12386664806807088</v>
      </c>
      <c r="M22" s="336">
        <f t="shared" si="3"/>
        <v>0.125</v>
      </c>
      <c r="N22" s="23">
        <f t="shared" si="4"/>
        <v>0.125</v>
      </c>
      <c r="O22" s="317">
        <f t="shared" si="5"/>
        <v>0.125</v>
      </c>
      <c r="P22" s="336">
        <f t="shared" si="6"/>
        <v>0.125</v>
      </c>
      <c r="Q22" s="23">
        <f t="shared" si="7"/>
        <v>0.125</v>
      </c>
      <c r="R22" s="317">
        <f t="shared" si="8"/>
        <v>0.125</v>
      </c>
      <c r="S22" s="336">
        <f t="shared" si="9"/>
        <v>0.15</v>
      </c>
      <c r="T22" s="23">
        <f t="shared" si="10"/>
        <v>0.15</v>
      </c>
      <c r="U22" s="317">
        <f t="shared" si="11"/>
        <v>0.15</v>
      </c>
    </row>
    <row r="23" spans="2:21">
      <c r="B23" s="219">
        <v>19</v>
      </c>
      <c r="C23" s="221" t="s">
        <v>41</v>
      </c>
      <c r="D23" s="221" t="s">
        <v>243</v>
      </c>
      <c r="E23" s="322" t="s">
        <v>101</v>
      </c>
      <c r="F23" s="222" t="s">
        <v>46</v>
      </c>
      <c r="G23" s="23">
        <f>VLOOKUP(E23,'[9]Target 2023'!$D$4:$K$32,8,0)</f>
        <v>0.8</v>
      </c>
      <c r="H23" s="23">
        <v>1.6132742165888807</v>
      </c>
      <c r="I23" s="334">
        <v>1.75</v>
      </c>
      <c r="J23" s="336">
        <f t="shared" si="0"/>
        <v>6.1026642488492128E-2</v>
      </c>
      <c r="K23" s="23">
        <f t="shared" si="1"/>
        <v>0.14451108941274937</v>
      </c>
      <c r="L23" s="317">
        <f t="shared" si="2"/>
        <v>0.14451108941274937</v>
      </c>
      <c r="M23" s="336">
        <f t="shared" si="3"/>
        <v>0.14583333333333331</v>
      </c>
      <c r="N23" s="23">
        <f t="shared" si="4"/>
        <v>0.14583333333333331</v>
      </c>
      <c r="O23" s="317">
        <f t="shared" si="5"/>
        <v>0.14583333333333331</v>
      </c>
      <c r="P23" s="336">
        <f t="shared" si="6"/>
        <v>0.14583333333333331</v>
      </c>
      <c r="Q23" s="23">
        <f t="shared" si="7"/>
        <v>0.14583333333333331</v>
      </c>
      <c r="R23" s="317">
        <f t="shared" si="8"/>
        <v>0.14583333333333331</v>
      </c>
      <c r="S23" s="336">
        <f t="shared" si="9"/>
        <v>0.17499999999999999</v>
      </c>
      <c r="T23" s="23">
        <f t="shared" si="10"/>
        <v>0.17499999999999999</v>
      </c>
      <c r="U23" s="317">
        <f t="shared" si="11"/>
        <v>0.17499999999999999</v>
      </c>
    </row>
    <row r="24" spans="2:21">
      <c r="B24" s="219">
        <v>20</v>
      </c>
      <c r="C24" s="221" t="s">
        <v>41</v>
      </c>
      <c r="D24" s="221" t="s">
        <v>243</v>
      </c>
      <c r="E24" s="322" t="s">
        <v>104</v>
      </c>
      <c r="F24" s="222" t="s">
        <v>46</v>
      </c>
      <c r="G24" s="23">
        <f>VLOOKUP(E24,'[9]Target 2023'!$D$4:$K$32,8,0)</f>
        <v>2.44</v>
      </c>
      <c r="H24" s="23">
        <v>2.00062720985943</v>
      </c>
      <c r="I24" s="334">
        <v>2</v>
      </c>
      <c r="J24" s="336">
        <f t="shared" si="0"/>
        <v>6.9744734272562434E-2</v>
      </c>
      <c r="K24" s="23">
        <f t="shared" si="1"/>
        <v>0.16515553075742784</v>
      </c>
      <c r="L24" s="317">
        <f t="shared" si="2"/>
        <v>0.16515553075742784</v>
      </c>
      <c r="M24" s="336">
        <f t="shared" si="3"/>
        <v>0.16666666666666666</v>
      </c>
      <c r="N24" s="23">
        <f t="shared" si="4"/>
        <v>0.16666666666666666</v>
      </c>
      <c r="O24" s="317">
        <f t="shared" si="5"/>
        <v>0.16666666666666666</v>
      </c>
      <c r="P24" s="336">
        <f t="shared" si="6"/>
        <v>0.16666666666666666</v>
      </c>
      <c r="Q24" s="23">
        <f t="shared" si="7"/>
        <v>0.16666666666666666</v>
      </c>
      <c r="R24" s="317">
        <f t="shared" si="8"/>
        <v>0.16666666666666666</v>
      </c>
      <c r="S24" s="336">
        <f t="shared" si="9"/>
        <v>0.19999999999999998</v>
      </c>
      <c r="T24" s="23">
        <f t="shared" si="10"/>
        <v>0.19999999999999998</v>
      </c>
      <c r="U24" s="317">
        <f t="shared" si="11"/>
        <v>0.19999999999999998</v>
      </c>
    </row>
    <row r="25" spans="2:21">
      <c r="B25" s="219">
        <v>21</v>
      </c>
      <c r="C25" s="221" t="s">
        <v>41</v>
      </c>
      <c r="D25" s="221" t="s">
        <v>107</v>
      </c>
      <c r="E25" s="322" t="s">
        <v>108</v>
      </c>
      <c r="F25" s="185" t="s">
        <v>60</v>
      </c>
      <c r="G25" s="23">
        <f>VLOOKUP(E25,'[9]Target 2023'!$D$4:$K$32,8,0)</f>
        <v>2.56</v>
      </c>
      <c r="H25" s="23">
        <v>5.4046373255000004</v>
      </c>
      <c r="I25" s="334">
        <v>5</v>
      </c>
      <c r="J25" s="336">
        <f t="shared" si="0"/>
        <v>0.17436183568140609</v>
      </c>
      <c r="K25" s="23">
        <f t="shared" si="1"/>
        <v>0.41288882689356959</v>
      </c>
      <c r="L25" s="317">
        <f t="shared" si="2"/>
        <v>0.41288882689356959</v>
      </c>
      <c r="M25" s="336">
        <f t="shared" si="3"/>
        <v>0.41666666666666663</v>
      </c>
      <c r="N25" s="23">
        <f t="shared" si="4"/>
        <v>0.41666666666666663</v>
      </c>
      <c r="O25" s="317">
        <f t="shared" si="5"/>
        <v>0.41666666666666663</v>
      </c>
      <c r="P25" s="336">
        <f t="shared" si="6"/>
        <v>0.41666666666666663</v>
      </c>
      <c r="Q25" s="23">
        <f t="shared" si="7"/>
        <v>0.41666666666666663</v>
      </c>
      <c r="R25" s="317">
        <f t="shared" si="8"/>
        <v>0.41666666666666663</v>
      </c>
      <c r="S25" s="336">
        <f t="shared" si="9"/>
        <v>0.49999999999999994</v>
      </c>
      <c r="T25" s="23">
        <f t="shared" si="10"/>
        <v>0.49999999999999994</v>
      </c>
      <c r="U25" s="317">
        <f t="shared" si="11"/>
        <v>0.49999999999999994</v>
      </c>
    </row>
    <row r="26" spans="2:21" ht="30.75" customHeight="1">
      <c r="B26" s="219">
        <v>22</v>
      </c>
      <c r="C26" s="221" t="s">
        <v>41</v>
      </c>
      <c r="D26" s="221" t="s">
        <v>107</v>
      </c>
      <c r="E26" s="221" t="s">
        <v>111</v>
      </c>
      <c r="F26" s="222" t="s">
        <v>46</v>
      </c>
      <c r="G26" s="23">
        <f>VLOOKUP(E26,'[9]Target 2023'!$D$4:$K$32,8,0)</f>
        <v>6.2187464575</v>
      </c>
      <c r="H26" s="23">
        <v>5.5846598751113721</v>
      </c>
      <c r="I26" s="334">
        <v>5.6</v>
      </c>
      <c r="J26" s="336">
        <f t="shared" si="0"/>
        <v>0.19528525596317481</v>
      </c>
      <c r="K26" s="23">
        <f t="shared" si="1"/>
        <v>0.46243548612079793</v>
      </c>
      <c r="L26" s="317">
        <f t="shared" si="2"/>
        <v>0.46243548612079793</v>
      </c>
      <c r="M26" s="336">
        <f t="shared" si="3"/>
        <v>0.46666666666666662</v>
      </c>
      <c r="N26" s="23">
        <f t="shared" si="4"/>
        <v>0.46666666666666662</v>
      </c>
      <c r="O26" s="317">
        <f t="shared" si="5"/>
        <v>0.46666666666666662</v>
      </c>
      <c r="P26" s="336">
        <f t="shared" si="6"/>
        <v>0.46666666666666662</v>
      </c>
      <c r="Q26" s="23">
        <f t="shared" si="7"/>
        <v>0.46666666666666662</v>
      </c>
      <c r="R26" s="317">
        <f t="shared" si="8"/>
        <v>0.46666666666666662</v>
      </c>
      <c r="S26" s="336">
        <f t="shared" si="9"/>
        <v>0.55999999999999994</v>
      </c>
      <c r="T26" s="23">
        <f t="shared" si="10"/>
        <v>0.55999999999999994</v>
      </c>
      <c r="U26" s="317">
        <f t="shared" si="11"/>
        <v>0.55999999999999994</v>
      </c>
    </row>
    <row r="27" spans="2:21">
      <c r="B27" s="219">
        <v>24</v>
      </c>
      <c r="C27" s="20" t="s">
        <v>41</v>
      </c>
      <c r="D27" s="221" t="s">
        <v>107</v>
      </c>
      <c r="E27" s="322" t="s">
        <v>114</v>
      </c>
      <c r="F27" s="185" t="s">
        <v>46</v>
      </c>
      <c r="G27" s="23">
        <f>VLOOKUP(E27,'[9]Target 2023'!$D$4:$K$32,8,0)</f>
        <v>5.5</v>
      </c>
      <c r="H27" s="23">
        <v>6.5165869906666662</v>
      </c>
      <c r="I27" s="334">
        <v>8</v>
      </c>
      <c r="J27" s="336">
        <f t="shared" si="0"/>
        <v>0.27897893709024973</v>
      </c>
      <c r="K27" s="23">
        <f t="shared" si="1"/>
        <v>0.66062212302971135</v>
      </c>
      <c r="L27" s="317">
        <f t="shared" si="2"/>
        <v>0.66062212302971135</v>
      </c>
      <c r="M27" s="336">
        <f t="shared" si="3"/>
        <v>0.66666666666666663</v>
      </c>
      <c r="N27" s="23">
        <f t="shared" si="4"/>
        <v>0.66666666666666663</v>
      </c>
      <c r="O27" s="317">
        <f t="shared" si="5"/>
        <v>0.66666666666666663</v>
      </c>
      <c r="P27" s="336">
        <f t="shared" si="6"/>
        <v>0.66666666666666663</v>
      </c>
      <c r="Q27" s="23">
        <f t="shared" si="7"/>
        <v>0.66666666666666663</v>
      </c>
      <c r="R27" s="317">
        <f t="shared" si="8"/>
        <v>0.66666666666666663</v>
      </c>
      <c r="S27" s="336">
        <f t="shared" si="9"/>
        <v>0.79999999999999993</v>
      </c>
      <c r="T27" s="23">
        <f t="shared" si="10"/>
        <v>0.79999999999999993</v>
      </c>
      <c r="U27" s="317">
        <f t="shared" si="11"/>
        <v>0.79999999999999993</v>
      </c>
    </row>
    <row r="28" spans="2:21">
      <c r="B28" s="219">
        <v>25</v>
      </c>
      <c r="C28" s="20" t="s">
        <v>86</v>
      </c>
      <c r="D28" s="221" t="s">
        <v>107</v>
      </c>
      <c r="E28" s="322" t="s">
        <v>116</v>
      </c>
      <c r="F28" s="185" t="s">
        <v>90</v>
      </c>
      <c r="G28" s="23">
        <f>VLOOKUP(E28,'[9]Target 2023'!$D$4:$K$32,8,0)</f>
        <v>3.5437999999999996</v>
      </c>
      <c r="H28" s="23">
        <v>6.0328483345810371</v>
      </c>
      <c r="I28" s="334">
        <v>6</v>
      </c>
      <c r="J28" s="336">
        <f t="shared" si="0"/>
        <v>0.20923420281768729</v>
      </c>
      <c r="K28" s="23">
        <f t="shared" si="1"/>
        <v>0.49546659227228351</v>
      </c>
      <c r="L28" s="317">
        <f t="shared" si="2"/>
        <v>0.49546659227228351</v>
      </c>
      <c r="M28" s="336">
        <f t="shared" si="3"/>
        <v>0.5</v>
      </c>
      <c r="N28" s="23">
        <f t="shared" si="4"/>
        <v>0.5</v>
      </c>
      <c r="O28" s="317">
        <f t="shared" si="5"/>
        <v>0.5</v>
      </c>
      <c r="P28" s="336">
        <f t="shared" si="6"/>
        <v>0.5</v>
      </c>
      <c r="Q28" s="23">
        <f t="shared" si="7"/>
        <v>0.5</v>
      </c>
      <c r="R28" s="317">
        <f t="shared" si="8"/>
        <v>0.5</v>
      </c>
      <c r="S28" s="336">
        <f t="shared" si="9"/>
        <v>0.6</v>
      </c>
      <c r="T28" s="23">
        <f t="shared" si="10"/>
        <v>0.6</v>
      </c>
      <c r="U28" s="317">
        <f t="shared" si="11"/>
        <v>0.6</v>
      </c>
    </row>
    <row r="29" spans="2:21">
      <c r="B29" s="219">
        <v>26</v>
      </c>
      <c r="C29" s="20" t="s">
        <v>41</v>
      </c>
      <c r="D29" s="221" t="s">
        <v>107</v>
      </c>
      <c r="E29" s="322" t="s">
        <v>118</v>
      </c>
      <c r="F29" s="185" t="s">
        <v>90</v>
      </c>
      <c r="G29" s="23">
        <f>VLOOKUP(E29,'[9]Target 2023'!$D$4:$K$32,8,0)</f>
        <v>1.9970500000000002</v>
      </c>
      <c r="H29" s="23">
        <v>1.0775753000000001</v>
      </c>
      <c r="I29" s="334">
        <v>1</v>
      </c>
      <c r="J29" s="336">
        <f t="shared" si="0"/>
        <v>3.4872367136281217E-2</v>
      </c>
      <c r="K29" s="23">
        <f t="shared" si="1"/>
        <v>8.2577765378713919E-2</v>
      </c>
      <c r="L29" s="317">
        <f t="shared" si="2"/>
        <v>8.2577765378713919E-2</v>
      </c>
      <c r="M29" s="336">
        <f t="shared" si="3"/>
        <v>8.3333333333333329E-2</v>
      </c>
      <c r="N29" s="23">
        <f t="shared" si="4"/>
        <v>8.3333333333333329E-2</v>
      </c>
      <c r="O29" s="317">
        <f t="shared" si="5"/>
        <v>8.3333333333333329E-2</v>
      </c>
      <c r="P29" s="336">
        <f t="shared" si="6"/>
        <v>8.3333333333333329E-2</v>
      </c>
      <c r="Q29" s="23">
        <f t="shared" si="7"/>
        <v>8.3333333333333329E-2</v>
      </c>
      <c r="R29" s="317">
        <f t="shared" si="8"/>
        <v>8.3333333333333329E-2</v>
      </c>
      <c r="S29" s="336">
        <f t="shared" si="9"/>
        <v>9.9999999999999992E-2</v>
      </c>
      <c r="T29" s="23">
        <f t="shared" si="10"/>
        <v>9.9999999999999992E-2</v>
      </c>
      <c r="U29" s="317">
        <f t="shared" si="11"/>
        <v>9.9999999999999992E-2</v>
      </c>
    </row>
    <row r="30" spans="2:21">
      <c r="B30" s="219">
        <v>27</v>
      </c>
      <c r="C30" s="221" t="s">
        <v>121</v>
      </c>
      <c r="D30" s="221" t="s">
        <v>107</v>
      </c>
      <c r="E30" s="322" t="s">
        <v>122</v>
      </c>
      <c r="F30" s="185" t="s">
        <v>60</v>
      </c>
      <c r="G30" s="23">
        <f>VLOOKUP(E30,'[9]Target 2023'!$D$4:$K$32,8,0)</f>
        <v>10.043800000000001</v>
      </c>
      <c r="H30" s="23">
        <v>18.857533203999999</v>
      </c>
      <c r="I30" s="335">
        <v>20</v>
      </c>
      <c r="J30" s="336">
        <f t="shared" si="0"/>
        <v>0.69744734272562436</v>
      </c>
      <c r="K30" s="23">
        <f t="shared" si="1"/>
        <v>1.6515553075742784</v>
      </c>
      <c r="L30" s="317">
        <f t="shared" si="2"/>
        <v>1.6515553075742784</v>
      </c>
      <c r="M30" s="336">
        <f t="shared" si="3"/>
        <v>1.6666666666666665</v>
      </c>
      <c r="N30" s="23">
        <f t="shared" si="4"/>
        <v>1.6666666666666665</v>
      </c>
      <c r="O30" s="317">
        <f t="shared" si="5"/>
        <v>1.6666666666666665</v>
      </c>
      <c r="P30" s="336">
        <f t="shared" si="6"/>
        <v>1.6666666666666665</v>
      </c>
      <c r="Q30" s="23">
        <f t="shared" si="7"/>
        <v>1.6666666666666665</v>
      </c>
      <c r="R30" s="317">
        <f t="shared" si="8"/>
        <v>1.6666666666666665</v>
      </c>
      <c r="S30" s="336">
        <f t="shared" si="9"/>
        <v>1.9999999999999998</v>
      </c>
      <c r="T30" s="23">
        <f t="shared" si="10"/>
        <v>1.9999999999999998</v>
      </c>
      <c r="U30" s="317">
        <f t="shared" si="11"/>
        <v>1.9999999999999998</v>
      </c>
    </row>
    <row r="31" spans="2:21">
      <c r="B31" s="219">
        <v>28</v>
      </c>
      <c r="C31" s="20" t="s">
        <v>41</v>
      </c>
      <c r="D31" s="221" t="s">
        <v>107</v>
      </c>
      <c r="E31" s="322" t="s">
        <v>124</v>
      </c>
      <c r="F31" s="222" t="s">
        <v>60</v>
      </c>
      <c r="G31" s="23">
        <f>VLOOKUP(E31,'[9]Target 2023'!$D$4:$K$32,8,0)</f>
        <v>1</v>
      </c>
      <c r="H31" s="23">
        <v>2.5826313115396275</v>
      </c>
      <c r="I31" s="334">
        <v>2.6</v>
      </c>
      <c r="J31" s="336">
        <f t="shared" si="0"/>
        <v>9.0668154554331165E-2</v>
      </c>
      <c r="K31" s="23">
        <f t="shared" si="1"/>
        <v>0.21470218998465621</v>
      </c>
      <c r="L31" s="317">
        <f t="shared" si="2"/>
        <v>0.21470218998465621</v>
      </c>
      <c r="M31" s="336">
        <f t="shared" si="3"/>
        <v>0.21666666666666667</v>
      </c>
      <c r="N31" s="23">
        <f t="shared" si="4"/>
        <v>0.21666666666666667</v>
      </c>
      <c r="O31" s="317">
        <f t="shared" si="5"/>
        <v>0.21666666666666667</v>
      </c>
      <c r="P31" s="336">
        <f t="shared" si="6"/>
        <v>0.21666666666666667</v>
      </c>
      <c r="Q31" s="23">
        <f t="shared" si="7"/>
        <v>0.21666666666666667</v>
      </c>
      <c r="R31" s="317">
        <f t="shared" si="8"/>
        <v>0.21666666666666667</v>
      </c>
      <c r="S31" s="336">
        <f t="shared" si="9"/>
        <v>0.26</v>
      </c>
      <c r="T31" s="23">
        <f t="shared" si="10"/>
        <v>0.26</v>
      </c>
      <c r="U31" s="317">
        <f t="shared" si="11"/>
        <v>0.26</v>
      </c>
    </row>
    <row r="32" spans="2:21" s="229" customFormat="1" ht="16.2" thickBot="1">
      <c r="B32" s="337"/>
      <c r="C32" s="338"/>
      <c r="D32" s="338"/>
      <c r="E32" s="338"/>
      <c r="F32" s="339"/>
      <c r="G32" s="340">
        <f>SUM(G3:G31)+G33</f>
        <v>113.1333964575</v>
      </c>
      <c r="H32" s="340">
        <f t="shared" ref="H32:U32" si="12">SUM(H3:H31)</f>
        <v>140.41520120155005</v>
      </c>
      <c r="I32" s="341">
        <f t="shared" si="12"/>
        <v>143.37999999999997</v>
      </c>
      <c r="J32" s="351">
        <f t="shared" si="12"/>
        <v>5</v>
      </c>
      <c r="K32" s="352">
        <f t="shared" si="12"/>
        <v>11.840000000000002</v>
      </c>
      <c r="L32" s="353">
        <f>SUM(L3:L31)</f>
        <v>11.840000000000002</v>
      </c>
      <c r="M32" s="351">
        <f t="shared" si="12"/>
        <v>11.948333333333332</v>
      </c>
      <c r="N32" s="352">
        <f t="shared" si="12"/>
        <v>11.948333333333332</v>
      </c>
      <c r="O32" s="353">
        <f t="shared" si="12"/>
        <v>11.948333333333332</v>
      </c>
      <c r="P32" s="351">
        <f t="shared" si="12"/>
        <v>11.948333333333332</v>
      </c>
      <c r="Q32" s="352">
        <f t="shared" si="12"/>
        <v>11.948333333333332</v>
      </c>
      <c r="R32" s="353">
        <f t="shared" si="12"/>
        <v>11.948333333333332</v>
      </c>
      <c r="S32" s="351">
        <f t="shared" si="12"/>
        <v>14.337999999999997</v>
      </c>
      <c r="T32" s="352">
        <f t="shared" si="12"/>
        <v>14.337999999999997</v>
      </c>
      <c r="U32" s="353">
        <f t="shared" si="12"/>
        <v>14.337999999999997</v>
      </c>
    </row>
    <row r="33" spans="2:24" s="229" customFormat="1" ht="16.2" thickBot="1">
      <c r="B33" s="314"/>
      <c r="C33" s="315"/>
      <c r="D33" s="315"/>
      <c r="E33" s="315"/>
      <c r="F33" s="316"/>
      <c r="G33" s="15">
        <v>0.39000000000000101</v>
      </c>
      <c r="H33" s="312">
        <v>1.2454405811207001</v>
      </c>
      <c r="I33" s="312"/>
      <c r="J33" s="511">
        <f>SUM(J32:L32)</f>
        <v>28.680000000000007</v>
      </c>
      <c r="K33" s="512"/>
      <c r="L33" s="512"/>
      <c r="M33" s="512">
        <f>SUM(M32:O32)</f>
        <v>35.844999999999999</v>
      </c>
      <c r="N33" s="512"/>
      <c r="O33" s="512"/>
      <c r="P33" s="512">
        <f t="shared" ref="P33" si="13">SUM(P32:R32)</f>
        <v>35.844999999999999</v>
      </c>
      <c r="Q33" s="512"/>
      <c r="R33" s="512"/>
      <c r="S33" s="512">
        <f t="shared" ref="S33" si="14">SUM(S32:U32)</f>
        <v>43.013999999999996</v>
      </c>
      <c r="T33" s="512"/>
      <c r="U33" s="513"/>
    </row>
    <row r="34" spans="2:24">
      <c r="E34" s="26"/>
      <c r="F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</row>
    <row r="36" spans="2:24" ht="16.2" thickBot="1"/>
    <row r="37" spans="2:24">
      <c r="F37" s="200" t="s">
        <v>343</v>
      </c>
      <c r="G37" s="201" t="s">
        <v>172</v>
      </c>
      <c r="H37" s="201" t="s">
        <v>344</v>
      </c>
      <c r="I37" s="201" t="s">
        <v>345</v>
      </c>
      <c r="J37" s="201" t="s">
        <v>346</v>
      </c>
      <c r="K37" s="201" t="s">
        <v>347</v>
      </c>
      <c r="L37" s="202" t="s">
        <v>177</v>
      </c>
    </row>
    <row r="38" spans="2:24">
      <c r="F38" s="147" t="s">
        <v>178</v>
      </c>
      <c r="G38" s="148" t="s">
        <v>179</v>
      </c>
      <c r="H38" s="149">
        <v>0.2</v>
      </c>
      <c r="I38" s="149">
        <v>0.25</v>
      </c>
      <c r="J38" s="149">
        <v>0.25</v>
      </c>
      <c r="K38" s="149">
        <v>0.3</v>
      </c>
      <c r="L38" s="150">
        <f>SUM(H38:K38)</f>
        <v>1</v>
      </c>
    </row>
    <row r="39" spans="2:24">
      <c r="F39" s="147" t="s">
        <v>271</v>
      </c>
      <c r="G39" s="148" t="s">
        <v>180</v>
      </c>
      <c r="H39" s="502">
        <f>I32</f>
        <v>143.37999999999997</v>
      </c>
      <c r="I39" s="503"/>
      <c r="J39" s="503"/>
      <c r="K39" s="504"/>
      <c r="L39" s="203">
        <f>SUM(H39:K39)</f>
        <v>143.37999999999997</v>
      </c>
    </row>
    <row r="40" spans="2:24">
      <c r="F40" s="147" t="s">
        <v>181</v>
      </c>
      <c r="G40" s="148" t="s">
        <v>180</v>
      </c>
      <c r="H40" s="319">
        <f>H39*H38</f>
        <v>28.675999999999995</v>
      </c>
      <c r="I40" s="319">
        <f>H39*I38</f>
        <v>35.844999999999992</v>
      </c>
      <c r="J40" s="319">
        <f>H39*J38</f>
        <v>35.844999999999992</v>
      </c>
      <c r="K40" s="319">
        <f>H39*K38</f>
        <v>43.013999999999989</v>
      </c>
      <c r="L40" s="203">
        <f>SUM(G40:K40)</f>
        <v>143.37999999999997</v>
      </c>
    </row>
    <row r="41" spans="2:24" ht="16.2" thickBot="1">
      <c r="F41" s="205" t="s">
        <v>182</v>
      </c>
      <c r="G41" s="206" t="s">
        <v>180</v>
      </c>
      <c r="H41" s="207">
        <f>H40/3</f>
        <v>9.5586666666666655</v>
      </c>
      <c r="I41" s="207">
        <f>I40/3</f>
        <v>11.948333333333331</v>
      </c>
      <c r="J41" s="207">
        <f>J40/3</f>
        <v>11.948333333333331</v>
      </c>
      <c r="K41" s="207">
        <f>K40/3</f>
        <v>14.337999999999996</v>
      </c>
      <c r="L41" s="208"/>
    </row>
    <row r="43" spans="2:24" ht="16.2" thickBot="1">
      <c r="H43" s="320"/>
    </row>
    <row r="44" spans="2:24">
      <c r="F44" s="505" t="s">
        <v>279</v>
      </c>
      <c r="G44" s="506"/>
      <c r="H44" s="507"/>
      <c r="I44" s="324"/>
      <c r="J44" s="324"/>
      <c r="K44" s="324"/>
      <c r="L44" s="324"/>
      <c r="M44" s="324"/>
      <c r="N44" s="324"/>
      <c r="O44" s="324"/>
      <c r="P44" s="324"/>
      <c r="Q44" s="324"/>
      <c r="R44" s="324"/>
      <c r="S44" s="324"/>
      <c r="T44" s="324"/>
      <c r="U44" s="324"/>
      <c r="V44" s="324"/>
      <c r="W44" s="324"/>
      <c r="X44" s="325" t="s">
        <v>278</v>
      </c>
    </row>
    <row r="45" spans="2:24">
      <c r="F45" s="508"/>
      <c r="G45" s="509"/>
      <c r="H45" s="510"/>
      <c r="I45" s="326"/>
      <c r="J45" s="326"/>
      <c r="K45" s="326"/>
      <c r="L45" s="326"/>
      <c r="M45" s="326"/>
      <c r="N45" s="326"/>
      <c r="O45" s="326"/>
      <c r="P45" s="326"/>
      <c r="Q45" s="326"/>
      <c r="R45" s="326"/>
      <c r="S45" s="326"/>
      <c r="T45" s="326"/>
      <c r="U45" s="326"/>
      <c r="V45" s="326"/>
      <c r="W45" s="326"/>
      <c r="X45" s="327">
        <v>143.4</v>
      </c>
    </row>
    <row r="46" spans="2:24">
      <c r="F46" s="328">
        <v>45292</v>
      </c>
      <c r="G46" s="329">
        <v>5</v>
      </c>
      <c r="H46" s="331">
        <f t="shared" ref="H46:H57" si="15">G46/$L$40</f>
        <v>3.4872367136281217E-2</v>
      </c>
    </row>
    <row r="47" spans="2:24">
      <c r="F47" s="328">
        <v>45323</v>
      </c>
      <c r="G47" s="330">
        <v>11.84</v>
      </c>
      <c r="H47" s="331">
        <f t="shared" si="15"/>
        <v>8.2577765378713919E-2</v>
      </c>
    </row>
    <row r="48" spans="2:24">
      <c r="F48" s="328">
        <v>45352</v>
      </c>
      <c r="G48" s="330">
        <v>11.84</v>
      </c>
      <c r="H48" s="331">
        <f t="shared" si="15"/>
        <v>8.2577765378713919E-2</v>
      </c>
    </row>
    <row r="49" spans="6:8">
      <c r="F49" s="328">
        <v>45383</v>
      </c>
      <c r="G49" s="329">
        <v>11.948333333333331</v>
      </c>
      <c r="H49" s="331">
        <f t="shared" si="15"/>
        <v>8.3333333333333329E-2</v>
      </c>
    </row>
    <row r="50" spans="6:8">
      <c r="F50" s="328">
        <v>45413</v>
      </c>
      <c r="G50" s="329">
        <v>11.948333333333331</v>
      </c>
      <c r="H50" s="331">
        <f t="shared" si="15"/>
        <v>8.3333333333333329E-2</v>
      </c>
    </row>
    <row r="51" spans="6:8">
      <c r="F51" s="328">
        <v>45444</v>
      </c>
      <c r="G51" s="329">
        <v>11.948333333333331</v>
      </c>
      <c r="H51" s="331">
        <f t="shared" si="15"/>
        <v>8.3333333333333329E-2</v>
      </c>
    </row>
    <row r="52" spans="6:8">
      <c r="F52" s="328">
        <v>45474</v>
      </c>
      <c r="G52" s="329">
        <v>11.948333333333331</v>
      </c>
      <c r="H52" s="331">
        <f t="shared" si="15"/>
        <v>8.3333333333333329E-2</v>
      </c>
    </row>
    <row r="53" spans="6:8">
      <c r="F53" s="328">
        <v>45505</v>
      </c>
      <c r="G53" s="329">
        <v>11.948333333333331</v>
      </c>
      <c r="H53" s="331">
        <f t="shared" si="15"/>
        <v>8.3333333333333329E-2</v>
      </c>
    </row>
    <row r="54" spans="6:8">
      <c r="F54" s="328">
        <v>45536</v>
      </c>
      <c r="G54" s="329">
        <v>11.948333333333331</v>
      </c>
      <c r="H54" s="331">
        <f t="shared" si="15"/>
        <v>8.3333333333333329E-2</v>
      </c>
    </row>
    <row r="55" spans="6:8">
      <c r="F55" s="328">
        <v>45566</v>
      </c>
      <c r="G55" s="329">
        <v>14.337999999999996</v>
      </c>
      <c r="H55" s="331">
        <f t="shared" si="15"/>
        <v>9.9999999999999992E-2</v>
      </c>
    </row>
    <row r="56" spans="6:8">
      <c r="F56" s="328">
        <v>45597</v>
      </c>
      <c r="G56" s="329">
        <v>14.337999999999996</v>
      </c>
      <c r="H56" s="331">
        <f t="shared" si="15"/>
        <v>9.9999999999999992E-2</v>
      </c>
    </row>
    <row r="57" spans="6:8">
      <c r="F57" s="328">
        <v>45627</v>
      </c>
      <c r="G57" s="329">
        <v>14.337999999999996</v>
      </c>
      <c r="H57" s="331">
        <f t="shared" si="15"/>
        <v>9.9999999999999992E-2</v>
      </c>
    </row>
    <row r="58" spans="6:8" ht="16.2" thickBot="1">
      <c r="F58" s="321" t="s">
        <v>6</v>
      </c>
      <c r="G58" s="234">
        <f>SUM(G46:G57)</f>
        <v>143.38399999999996</v>
      </c>
      <c r="H58" s="332">
        <f>SUM(H46:H57)</f>
        <v>1.0000278978937092</v>
      </c>
    </row>
  </sheetData>
  <dataConsolidate/>
  <mergeCells count="10">
    <mergeCell ref="S33:U33"/>
    <mergeCell ref="J1:L1"/>
    <mergeCell ref="M1:O1"/>
    <mergeCell ref="P1:R1"/>
    <mergeCell ref="S1:U1"/>
    <mergeCell ref="H39:K39"/>
    <mergeCell ref="F44:H45"/>
    <mergeCell ref="J33:L33"/>
    <mergeCell ref="M33:O33"/>
    <mergeCell ref="P33:R33"/>
  </mergeCells>
  <phoneticPr fontId="253" type="noConversion"/>
  <pageMargins left="0.7" right="0.7" top="0.75" bottom="0.75" header="0.3" footer="0.3"/>
  <pageSetup paperSize="9" scale="24" fitToHeight="0" orientation="landscape"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F9C39-F9B7-440A-B6AD-3AF1014F9120}">
  <sheetPr codeName="Sheet2">
    <pageSetUpPr fitToPage="1"/>
  </sheetPr>
  <dimension ref="A1:P60"/>
  <sheetViews>
    <sheetView zoomScale="80" zoomScaleNormal="80" workbookViewId="0">
      <selection activeCell="F9" sqref="F9"/>
    </sheetView>
  </sheetViews>
  <sheetFormatPr defaultColWidth="9.109375" defaultRowHeight="14.4"/>
  <cols>
    <col min="1" max="1" width="4.6640625" style="162" customWidth="1"/>
    <col min="2" max="2" width="7.109375" style="9" customWidth="1"/>
    <col min="3" max="3" width="10.88671875" style="163" customWidth="1"/>
    <col min="4" max="4" width="24.5546875" style="162" bestFit="1" customWidth="1"/>
    <col min="5" max="5" width="25" style="162" customWidth="1"/>
    <col min="6" max="6" width="16.6640625" style="162" customWidth="1"/>
    <col min="7" max="7" width="20.44140625" style="162" customWidth="1"/>
    <col min="8" max="8" width="14.33203125" style="164" customWidth="1"/>
    <col min="9" max="9" width="14.5546875" style="165" customWidth="1"/>
    <col min="10" max="10" width="13.88671875" style="166" customWidth="1"/>
    <col min="11" max="11" width="18.6640625" style="165" customWidth="1"/>
    <col min="12" max="12" width="15.6640625" style="162" customWidth="1"/>
    <col min="13" max="13" width="10.6640625" style="167" customWidth="1"/>
    <col min="14" max="15" width="10.6640625" style="168" customWidth="1"/>
    <col min="16" max="16" width="10.6640625" style="167" customWidth="1"/>
    <col min="17" max="16384" width="9.109375" style="162"/>
  </cols>
  <sheetData>
    <row r="1" spans="1:16" ht="15" thickBot="1"/>
    <row r="2" spans="1:16" s="138" customFormat="1" ht="21.6" thickBot="1">
      <c r="B2" s="517" t="s">
        <v>159</v>
      </c>
      <c r="C2" s="518"/>
      <c r="D2" s="518"/>
      <c r="E2" s="518"/>
      <c r="F2" s="518"/>
      <c r="G2" s="518"/>
      <c r="H2" s="518"/>
      <c r="I2" s="518"/>
      <c r="J2" s="518"/>
      <c r="K2" s="518"/>
      <c r="L2" s="518"/>
      <c r="M2" s="518"/>
      <c r="N2" s="518"/>
      <c r="O2" s="518"/>
      <c r="P2" s="519"/>
    </row>
    <row r="3" spans="1:16" s="9" customFormat="1" ht="54.75" customHeight="1" thickBot="1">
      <c r="A3" s="138"/>
      <c r="B3" s="169" t="s">
        <v>32</v>
      </c>
      <c r="C3" s="170" t="s">
        <v>187</v>
      </c>
      <c r="D3" s="171" t="s">
        <v>188</v>
      </c>
      <c r="E3" s="171" t="s">
        <v>36</v>
      </c>
      <c r="F3" s="171" t="s">
        <v>160</v>
      </c>
      <c r="G3" s="171" t="s">
        <v>161</v>
      </c>
      <c r="H3" s="172" t="s">
        <v>162</v>
      </c>
      <c r="I3" s="173" t="s">
        <v>163</v>
      </c>
      <c r="J3" s="173" t="s">
        <v>164</v>
      </c>
      <c r="K3" s="173" t="s">
        <v>186</v>
      </c>
      <c r="L3" s="171" t="s">
        <v>165</v>
      </c>
      <c r="M3" s="172" t="s">
        <v>189</v>
      </c>
      <c r="N3" s="173" t="s">
        <v>190</v>
      </c>
      <c r="O3" s="173" t="s">
        <v>191</v>
      </c>
      <c r="P3" s="174" t="s">
        <v>192</v>
      </c>
    </row>
    <row r="4" spans="1:16" ht="15.6">
      <c r="A4" s="175"/>
      <c r="B4" s="84">
        <v>1</v>
      </c>
      <c r="C4" s="176" t="s">
        <v>42</v>
      </c>
      <c r="D4" s="177" t="s">
        <v>43</v>
      </c>
      <c r="E4" s="268" t="s">
        <v>257</v>
      </c>
      <c r="F4" s="178" t="s">
        <v>46</v>
      </c>
      <c r="G4" s="178" t="s">
        <v>45</v>
      </c>
      <c r="H4" s="179">
        <f>VLOOKUP(D4,'[10]2023'!$E$3:$I$32,5,0)</f>
        <v>5</v>
      </c>
      <c r="I4" s="179">
        <f>VLOOKUP(D4,'[11]2022'!$E$4:$J$31,6,0)</f>
        <v>5.3896999999999995</v>
      </c>
      <c r="J4" s="180">
        <v>5.4</v>
      </c>
      <c r="K4" s="181">
        <f t="shared" ref="K4:K14" si="0">J4</f>
        <v>5.4</v>
      </c>
      <c r="L4" s="177" t="s">
        <v>41</v>
      </c>
      <c r="M4" s="182">
        <f>(K4*$F$41)/3</f>
        <v>0.39600000000000007</v>
      </c>
      <c r="N4" s="182">
        <f t="shared" ref="N4:N32" si="1">(K4*$G$41)/3</f>
        <v>0.45</v>
      </c>
      <c r="O4" s="182">
        <f t="shared" ref="O4:O32" si="2">(K4*$H$41)/3</f>
        <v>0.45</v>
      </c>
      <c r="P4" s="183">
        <f>(K4*$I$41)/3</f>
        <v>0.50400000000000011</v>
      </c>
    </row>
    <row r="5" spans="1:16" ht="15.6">
      <c r="A5" s="175"/>
      <c r="B5" s="72">
        <v>2</v>
      </c>
      <c r="C5" s="67" t="s">
        <v>42</v>
      </c>
      <c r="D5" s="184" t="s">
        <v>47</v>
      </c>
      <c r="E5" s="270" t="s">
        <v>48</v>
      </c>
      <c r="F5" s="185" t="s">
        <v>60</v>
      </c>
      <c r="G5" s="185" t="s">
        <v>49</v>
      </c>
      <c r="H5" s="111">
        <f>VLOOKUP(D5,'[10]2023'!$E$3:$I$32,5,0)</f>
        <v>0.75</v>
      </c>
      <c r="I5" s="111">
        <f>VLOOKUP(D5,'[11]2022'!$E$4:$J$31,6,0)</f>
        <v>0.52289999999999992</v>
      </c>
      <c r="J5" s="186">
        <v>0.55000000000000004</v>
      </c>
      <c r="K5" s="187">
        <f t="shared" si="0"/>
        <v>0.55000000000000004</v>
      </c>
      <c r="L5" s="184" t="s">
        <v>41</v>
      </c>
      <c r="M5" s="182">
        <f t="shared" ref="M5:M32" si="3">(K5*$F$41)/3</f>
        <v>4.0333333333333339E-2</v>
      </c>
      <c r="N5" s="182">
        <f t="shared" si="1"/>
        <v>4.5833333333333337E-2</v>
      </c>
      <c r="O5" s="182">
        <f t="shared" si="2"/>
        <v>4.5833333333333337E-2</v>
      </c>
      <c r="P5" s="183">
        <f t="shared" ref="P5:P32" si="4">(K5*$I$41)/3</f>
        <v>5.1333333333333342E-2</v>
      </c>
    </row>
    <row r="6" spans="1:16" ht="15.6">
      <c r="A6" s="175"/>
      <c r="B6" s="72">
        <v>3</v>
      </c>
      <c r="C6" s="67" t="s">
        <v>42</v>
      </c>
      <c r="D6" s="184" t="s">
        <v>50</v>
      </c>
      <c r="E6" s="272" t="s">
        <v>51</v>
      </c>
      <c r="F6" s="185" t="s">
        <v>90</v>
      </c>
      <c r="G6" s="185" t="s">
        <v>52</v>
      </c>
      <c r="H6" s="111">
        <f>VLOOKUP(D6,'[10]2023'!$E$3:$I$32,5,0)</f>
        <v>2.5</v>
      </c>
      <c r="I6" s="111">
        <f>VLOOKUP(D6,'[11]2022'!$E$4:$J$31,6,0)</f>
        <v>4.3677999999999999</v>
      </c>
      <c r="J6" s="186">
        <v>2.5</v>
      </c>
      <c r="K6" s="187">
        <f t="shared" si="0"/>
        <v>2.5</v>
      </c>
      <c r="L6" s="184" t="s">
        <v>41</v>
      </c>
      <c r="M6" s="182">
        <f t="shared" si="3"/>
        <v>0.18333333333333335</v>
      </c>
      <c r="N6" s="182">
        <f t="shared" si="1"/>
        <v>0.20833333333333334</v>
      </c>
      <c r="O6" s="182">
        <f t="shared" si="2"/>
        <v>0.20833333333333334</v>
      </c>
      <c r="P6" s="183">
        <f t="shared" si="4"/>
        <v>0.23333333333333336</v>
      </c>
    </row>
    <row r="7" spans="1:16" ht="15.6">
      <c r="A7" s="175"/>
      <c r="B7" s="72">
        <v>4</v>
      </c>
      <c r="C7" s="67" t="s">
        <v>166</v>
      </c>
      <c r="D7" s="184" t="s">
        <v>124</v>
      </c>
      <c r="E7" s="269" t="s">
        <v>125</v>
      </c>
      <c r="F7" s="185" t="s">
        <v>60</v>
      </c>
      <c r="G7" s="185" t="s">
        <v>237</v>
      </c>
      <c r="H7" s="111">
        <v>0</v>
      </c>
      <c r="I7" s="111">
        <v>0</v>
      </c>
      <c r="J7" s="186">
        <v>1</v>
      </c>
      <c r="K7" s="187">
        <f t="shared" si="0"/>
        <v>1</v>
      </c>
      <c r="L7" s="184" t="s">
        <v>41</v>
      </c>
      <c r="M7" s="182">
        <f t="shared" si="3"/>
        <v>7.3333333333333334E-2</v>
      </c>
      <c r="N7" s="182">
        <f t="shared" si="1"/>
        <v>8.3333333333333329E-2</v>
      </c>
      <c r="O7" s="182">
        <f t="shared" si="2"/>
        <v>8.3333333333333329E-2</v>
      </c>
      <c r="P7" s="183">
        <f t="shared" si="4"/>
        <v>9.3333333333333338E-2</v>
      </c>
    </row>
    <row r="8" spans="1:16" ht="15.6">
      <c r="A8" s="175"/>
      <c r="B8" s="72">
        <v>5</v>
      </c>
      <c r="C8" s="67" t="s">
        <v>166</v>
      </c>
      <c r="D8" s="184" t="s">
        <v>111</v>
      </c>
      <c r="E8" s="270" t="s">
        <v>167</v>
      </c>
      <c r="F8" s="185" t="s">
        <v>46</v>
      </c>
      <c r="G8" s="185" t="s">
        <v>219</v>
      </c>
      <c r="H8" s="111">
        <f>VLOOKUP(D8,'[10]2023'!$E$3:$I$32,5,0)</f>
        <v>1</v>
      </c>
      <c r="I8" s="111">
        <f>VLOOKUP(D8,'[11]2022'!$E$4:$J$31,6,0)</f>
        <v>8.3117000000000001</v>
      </c>
      <c r="J8" s="186">
        <v>6.2187464575</v>
      </c>
      <c r="K8" s="187">
        <f t="shared" si="0"/>
        <v>6.2187464575</v>
      </c>
      <c r="L8" s="184" t="s">
        <v>41</v>
      </c>
      <c r="M8" s="182">
        <f t="shared" si="3"/>
        <v>0.45604140688333333</v>
      </c>
      <c r="N8" s="182">
        <f t="shared" si="1"/>
        <v>0.5182288714583333</v>
      </c>
      <c r="O8" s="182">
        <f t="shared" si="2"/>
        <v>0.5182288714583333</v>
      </c>
      <c r="P8" s="183">
        <f t="shared" si="4"/>
        <v>0.58041633603333342</v>
      </c>
    </row>
    <row r="9" spans="1:16" ht="15.6">
      <c r="A9" s="175"/>
      <c r="B9" s="72">
        <v>6</v>
      </c>
      <c r="C9" s="67" t="s">
        <v>166</v>
      </c>
      <c r="D9" s="184" t="s">
        <v>112</v>
      </c>
      <c r="E9" s="270" t="s">
        <v>113</v>
      </c>
      <c r="F9" s="185" t="s">
        <v>60</v>
      </c>
      <c r="G9" s="21" t="s">
        <v>193</v>
      </c>
      <c r="H9" s="111">
        <f>VLOOKUP(D9,'[10]2023'!$E$3:$I$32,5,0)</f>
        <v>0.25</v>
      </c>
      <c r="I9" s="111">
        <f>VLOOKUP(D9,'[11]2022'!$E$4:$J$31,6,0)</f>
        <v>0.27430000000000004</v>
      </c>
      <c r="J9" s="186">
        <v>0.3</v>
      </c>
      <c r="K9" s="187">
        <f t="shared" si="0"/>
        <v>0.3</v>
      </c>
      <c r="L9" s="184" t="s">
        <v>72</v>
      </c>
      <c r="M9" s="182">
        <f t="shared" si="3"/>
        <v>2.2000000000000002E-2</v>
      </c>
      <c r="N9" s="182">
        <f t="shared" si="1"/>
        <v>2.4999999999999998E-2</v>
      </c>
      <c r="O9" s="182">
        <f t="shared" si="2"/>
        <v>2.4999999999999998E-2</v>
      </c>
      <c r="P9" s="183">
        <f t="shared" si="4"/>
        <v>2.8000000000000001E-2</v>
      </c>
    </row>
    <row r="10" spans="1:16" ht="15.6">
      <c r="A10" s="175"/>
      <c r="B10" s="72">
        <v>7</v>
      </c>
      <c r="C10" s="67" t="s">
        <v>166</v>
      </c>
      <c r="D10" s="184" t="s">
        <v>114</v>
      </c>
      <c r="E10" s="272" t="s">
        <v>251</v>
      </c>
      <c r="F10" s="185" t="s">
        <v>46</v>
      </c>
      <c r="G10" s="185" t="s">
        <v>115</v>
      </c>
      <c r="H10" s="111">
        <f>VLOOKUP(D10,'[10]2023'!$E$3:$I$32,5,0)</f>
        <v>4.5</v>
      </c>
      <c r="I10" s="111">
        <f>VLOOKUP(D10,'[11]2022'!$E$4:$J$31,6,0)</f>
        <v>4.7649999999999997</v>
      </c>
      <c r="J10" s="186">
        <v>5.5</v>
      </c>
      <c r="K10" s="187">
        <f t="shared" si="0"/>
        <v>5.5</v>
      </c>
      <c r="L10" s="184" t="s">
        <v>41</v>
      </c>
      <c r="M10" s="182">
        <f t="shared" si="3"/>
        <v>0.40333333333333332</v>
      </c>
      <c r="N10" s="182">
        <f t="shared" si="1"/>
        <v>0.45833333333333331</v>
      </c>
      <c r="O10" s="182">
        <f t="shared" si="2"/>
        <v>0.45833333333333331</v>
      </c>
      <c r="P10" s="183">
        <f t="shared" si="4"/>
        <v>0.51333333333333331</v>
      </c>
    </row>
    <row r="11" spans="1:16" ht="15.6">
      <c r="A11" s="175"/>
      <c r="B11" s="72">
        <v>8</v>
      </c>
      <c r="C11" s="67" t="s">
        <v>166</v>
      </c>
      <c r="D11" s="184" t="s">
        <v>116</v>
      </c>
      <c r="E11" s="270" t="s">
        <v>117</v>
      </c>
      <c r="F11" s="185" t="s">
        <v>90</v>
      </c>
      <c r="G11" s="21" t="s">
        <v>221</v>
      </c>
      <c r="H11" s="111">
        <f>VLOOKUP(D11,'[10]2023'!$E$3:$I$32,5,0)</f>
        <v>2.5</v>
      </c>
      <c r="I11" s="111">
        <f>VLOOKUP(D11,'[11]2022'!$E$4:$J$31,6,0)</f>
        <v>3.5437999999999996</v>
      </c>
      <c r="J11" s="186">
        <f>I11</f>
        <v>3.5437999999999996</v>
      </c>
      <c r="K11" s="187">
        <f t="shared" si="0"/>
        <v>3.5437999999999996</v>
      </c>
      <c r="L11" s="184" t="s">
        <v>86</v>
      </c>
      <c r="M11" s="182">
        <f t="shared" si="3"/>
        <v>0.25987866666666665</v>
      </c>
      <c r="N11" s="182">
        <f t="shared" si="1"/>
        <v>0.29531666666666662</v>
      </c>
      <c r="O11" s="182">
        <f t="shared" si="2"/>
        <v>0.29531666666666662</v>
      </c>
      <c r="P11" s="183">
        <f t="shared" si="4"/>
        <v>0.3307546666666667</v>
      </c>
    </row>
    <row r="12" spans="1:16" ht="15.6">
      <c r="A12" s="175"/>
      <c r="B12" s="72">
        <v>9</v>
      </c>
      <c r="C12" s="67" t="s">
        <v>166</v>
      </c>
      <c r="D12" s="184" t="s">
        <v>118</v>
      </c>
      <c r="E12" s="270" t="s">
        <v>119</v>
      </c>
      <c r="F12" s="185" t="s">
        <v>90</v>
      </c>
      <c r="G12" s="185" t="s">
        <v>120</v>
      </c>
      <c r="H12" s="111">
        <f>VLOOKUP(D12,'[10]2023'!$E$3:$I$32,5,0)</f>
        <v>1.25</v>
      </c>
      <c r="I12" s="111">
        <f>VLOOKUP(D12,'[11]2022'!$E$4:$J$31,6,0)</f>
        <v>1.9970500000000002</v>
      </c>
      <c r="J12" s="186">
        <f>I12</f>
        <v>1.9970500000000002</v>
      </c>
      <c r="K12" s="187">
        <f t="shared" si="0"/>
        <v>1.9970500000000002</v>
      </c>
      <c r="L12" s="184" t="s">
        <v>41</v>
      </c>
      <c r="M12" s="182">
        <f t="shared" si="3"/>
        <v>0.14645033333333335</v>
      </c>
      <c r="N12" s="182">
        <f t="shared" si="1"/>
        <v>0.16642083333333335</v>
      </c>
      <c r="O12" s="182">
        <f t="shared" si="2"/>
        <v>0.16642083333333335</v>
      </c>
      <c r="P12" s="183">
        <f t="shared" si="4"/>
        <v>0.18639133333333335</v>
      </c>
    </row>
    <row r="13" spans="1:16" s="164" customFormat="1" ht="15.6">
      <c r="A13" s="188"/>
      <c r="B13" s="72">
        <v>10</v>
      </c>
      <c r="C13" s="67" t="s">
        <v>166</v>
      </c>
      <c r="D13" s="184" t="s">
        <v>122</v>
      </c>
      <c r="E13" s="270" t="s">
        <v>123</v>
      </c>
      <c r="F13" s="185" t="s">
        <v>60</v>
      </c>
      <c r="G13" s="185" t="s">
        <v>238</v>
      </c>
      <c r="H13" s="111">
        <f>VLOOKUP(D13,'[10]2023'!$E$3:$I$32,5,0)</f>
        <v>3.5</v>
      </c>
      <c r="I13" s="111">
        <f>VLOOKUP(D13,'[11]2022'!$E$4:$J$31,6,0)</f>
        <v>10.043800000000001</v>
      </c>
      <c r="J13" s="186">
        <f>I13</f>
        <v>10.043800000000001</v>
      </c>
      <c r="K13" s="187">
        <f t="shared" si="0"/>
        <v>10.043800000000001</v>
      </c>
      <c r="L13" s="184" t="s">
        <v>121</v>
      </c>
      <c r="M13" s="182">
        <f t="shared" si="3"/>
        <v>0.73654533333333339</v>
      </c>
      <c r="N13" s="182">
        <f t="shared" si="1"/>
        <v>0.83698333333333341</v>
      </c>
      <c r="O13" s="182">
        <f t="shared" si="2"/>
        <v>0.83698333333333341</v>
      </c>
      <c r="P13" s="183">
        <f t="shared" si="4"/>
        <v>0.93742133333333344</v>
      </c>
    </row>
    <row r="14" spans="1:16" ht="31.2">
      <c r="A14" s="175"/>
      <c r="B14" s="72">
        <v>11</v>
      </c>
      <c r="C14" s="67" t="s">
        <v>166</v>
      </c>
      <c r="D14" s="184" t="s">
        <v>108</v>
      </c>
      <c r="E14" s="269" t="s">
        <v>110</v>
      </c>
      <c r="F14" s="185" t="s">
        <v>60</v>
      </c>
      <c r="G14" s="185" t="s">
        <v>239</v>
      </c>
      <c r="H14" s="111">
        <v>1.5</v>
      </c>
      <c r="I14" s="111">
        <f>VLOOKUP(D14,'[11]2022'!$E$4:$J$31,6,0)</f>
        <v>3.0696000000000003</v>
      </c>
      <c r="J14" s="186">
        <v>2.56</v>
      </c>
      <c r="K14" s="187">
        <f t="shared" si="0"/>
        <v>2.56</v>
      </c>
      <c r="L14" s="184" t="s">
        <v>41</v>
      </c>
      <c r="M14" s="182">
        <f t="shared" si="3"/>
        <v>0.18773333333333334</v>
      </c>
      <c r="N14" s="182">
        <f t="shared" si="1"/>
        <v>0.21333333333333335</v>
      </c>
      <c r="O14" s="182">
        <f t="shared" si="2"/>
        <v>0.21333333333333335</v>
      </c>
      <c r="P14" s="183">
        <f t="shared" si="4"/>
        <v>0.23893333333333336</v>
      </c>
    </row>
    <row r="15" spans="1:16" ht="15.6">
      <c r="A15" s="175"/>
      <c r="B15" s="72">
        <v>12</v>
      </c>
      <c r="C15" s="67" t="s">
        <v>241</v>
      </c>
      <c r="D15" s="67" t="s">
        <v>53</v>
      </c>
      <c r="E15" s="270" t="s">
        <v>55</v>
      </c>
      <c r="F15" s="185" t="s">
        <v>46</v>
      </c>
      <c r="G15" s="185" t="s">
        <v>56</v>
      </c>
      <c r="H15" s="111">
        <f>VLOOKUP(D15,'[10]2023'!$E$3:$I$32,5,0)</f>
        <v>1.3</v>
      </c>
      <c r="I15" s="111">
        <f>VLOOKUP(D15,'[11]2022'!$E$4:$J$31,6,0)</f>
        <v>2.0939000000000001</v>
      </c>
      <c r="J15" s="186">
        <v>1.3</v>
      </c>
      <c r="K15" s="187">
        <v>2</v>
      </c>
      <c r="L15" s="184" t="s">
        <v>41</v>
      </c>
      <c r="M15" s="182">
        <f t="shared" si="3"/>
        <v>0.14666666666666667</v>
      </c>
      <c r="N15" s="182">
        <f t="shared" si="1"/>
        <v>0.16666666666666666</v>
      </c>
      <c r="O15" s="182">
        <f t="shared" si="2"/>
        <v>0.16666666666666666</v>
      </c>
      <c r="P15" s="183">
        <f t="shared" si="4"/>
        <v>0.18666666666666668</v>
      </c>
    </row>
    <row r="16" spans="1:16" ht="15.6">
      <c r="A16" s="175"/>
      <c r="B16" s="72">
        <v>13</v>
      </c>
      <c r="C16" s="67" t="s">
        <v>241</v>
      </c>
      <c r="D16" s="184" t="s">
        <v>57</v>
      </c>
      <c r="E16" s="270" t="s">
        <v>59</v>
      </c>
      <c r="F16" s="185" t="s">
        <v>60</v>
      </c>
      <c r="G16" s="185" t="s">
        <v>60</v>
      </c>
      <c r="H16" s="111">
        <f>VLOOKUP(D16,'[10]2023'!$E$3:$I$32,5,0)</f>
        <v>10.9</v>
      </c>
      <c r="I16" s="111">
        <f>VLOOKUP(D16,'[11]2022'!$E$4:$J$31,6,0)</f>
        <v>14.414360040577582</v>
      </c>
      <c r="J16" s="186">
        <v>16</v>
      </c>
      <c r="K16" s="187">
        <v>15</v>
      </c>
      <c r="L16" s="184" t="s">
        <v>41</v>
      </c>
      <c r="M16" s="182">
        <f t="shared" si="3"/>
        <v>1.0999999999999999</v>
      </c>
      <c r="N16" s="182">
        <f t="shared" si="1"/>
        <v>1.25</v>
      </c>
      <c r="O16" s="182">
        <f t="shared" si="2"/>
        <v>1.25</v>
      </c>
      <c r="P16" s="183">
        <f t="shared" si="4"/>
        <v>1.4000000000000001</v>
      </c>
    </row>
    <row r="17" spans="1:16" ht="15.6">
      <c r="A17" s="175"/>
      <c r="B17" s="72">
        <v>14</v>
      </c>
      <c r="C17" s="67" t="s">
        <v>241</v>
      </c>
      <c r="D17" s="184" t="s">
        <v>158</v>
      </c>
      <c r="E17" s="270" t="s">
        <v>55</v>
      </c>
      <c r="F17" s="185" t="s">
        <v>60</v>
      </c>
      <c r="G17" s="185" t="s">
        <v>262</v>
      </c>
      <c r="H17" s="111">
        <f>VLOOKUP(D17,'[10]2023'!$E$3:$I$32,5,0)</f>
        <v>0</v>
      </c>
      <c r="I17" s="111">
        <v>0</v>
      </c>
      <c r="J17" s="186">
        <v>0.2</v>
      </c>
      <c r="K17" s="187">
        <f>J17</f>
        <v>0.2</v>
      </c>
      <c r="L17" s="184" t="s">
        <v>41</v>
      </c>
      <c r="M17" s="182">
        <f t="shared" si="3"/>
        <v>1.4666666666666668E-2</v>
      </c>
      <c r="N17" s="182">
        <f t="shared" si="1"/>
        <v>1.6666666666666666E-2</v>
      </c>
      <c r="O17" s="182">
        <f t="shared" si="2"/>
        <v>1.6666666666666666E-2</v>
      </c>
      <c r="P17" s="183">
        <f t="shared" si="4"/>
        <v>1.8666666666666668E-2</v>
      </c>
    </row>
    <row r="18" spans="1:16" ht="15.6">
      <c r="A18" s="175"/>
      <c r="B18" s="72">
        <v>15</v>
      </c>
      <c r="C18" s="67" t="s">
        <v>242</v>
      </c>
      <c r="D18" s="189" t="s">
        <v>61</v>
      </c>
      <c r="E18" s="270" t="s">
        <v>63</v>
      </c>
      <c r="F18" s="185" t="s">
        <v>46</v>
      </c>
      <c r="G18" s="156" t="s">
        <v>250</v>
      </c>
      <c r="H18" s="111">
        <f>VLOOKUP(D18,'[10]2023'!$E$3:$I$32,5,0)</f>
        <v>7.27</v>
      </c>
      <c r="I18" s="111">
        <f>VLOOKUP(D18,'[11]2022'!$E$4:$J$31,6,0)</f>
        <v>8.2963000000000005</v>
      </c>
      <c r="J18" s="186">
        <v>8.1999999999999993</v>
      </c>
      <c r="K18" s="187">
        <v>8.3000000000000007</v>
      </c>
      <c r="L18" s="184" t="s">
        <v>41</v>
      </c>
      <c r="M18" s="182">
        <f t="shared" si="3"/>
        <v>0.60866666666666669</v>
      </c>
      <c r="N18" s="182">
        <f t="shared" si="1"/>
        <v>0.69166666666666676</v>
      </c>
      <c r="O18" s="182">
        <f t="shared" si="2"/>
        <v>0.69166666666666676</v>
      </c>
      <c r="P18" s="183">
        <f t="shared" si="4"/>
        <v>0.77466666666666673</v>
      </c>
    </row>
    <row r="19" spans="1:16" ht="15.6">
      <c r="A19" s="175"/>
      <c r="B19" s="72">
        <v>16</v>
      </c>
      <c r="C19" s="67" t="s">
        <v>242</v>
      </c>
      <c r="D19" s="184" t="s">
        <v>65</v>
      </c>
      <c r="E19" s="270" t="s">
        <v>67</v>
      </c>
      <c r="F19" s="185" t="s">
        <v>46</v>
      </c>
      <c r="G19" s="185" t="s">
        <v>68</v>
      </c>
      <c r="H19" s="111">
        <f>VLOOKUP(D19,'[10]2023'!$E$3:$I$32,5,0)</f>
        <v>1.5</v>
      </c>
      <c r="I19" s="111">
        <f>VLOOKUP(D19,'[11]2022'!$E$4:$J$31,6,0)</f>
        <v>2.2361000000000004</v>
      </c>
      <c r="J19" s="186">
        <v>1.7</v>
      </c>
      <c r="K19" s="187">
        <v>2.08</v>
      </c>
      <c r="L19" s="184" t="s">
        <v>41</v>
      </c>
      <c r="M19" s="182">
        <f t="shared" si="3"/>
        <v>0.15253333333333333</v>
      </c>
      <c r="N19" s="182">
        <f t="shared" si="1"/>
        <v>0.17333333333333334</v>
      </c>
      <c r="O19" s="182">
        <f t="shared" si="2"/>
        <v>0.17333333333333334</v>
      </c>
      <c r="P19" s="183">
        <f t="shared" si="4"/>
        <v>0.19413333333333335</v>
      </c>
    </row>
    <row r="20" spans="1:16" ht="15.6">
      <c r="A20" s="175"/>
      <c r="B20" s="72">
        <v>17</v>
      </c>
      <c r="C20" s="67" t="s">
        <v>242</v>
      </c>
      <c r="D20" s="189" t="s">
        <v>64</v>
      </c>
      <c r="E20" s="270" t="s">
        <v>63</v>
      </c>
      <c r="F20" s="185" t="s">
        <v>46</v>
      </c>
      <c r="G20" s="24" t="s">
        <v>185</v>
      </c>
      <c r="H20" s="111">
        <f>VLOOKUP(D20,'[10]2023'!$E$3:$I$32,5,0)</f>
        <v>0.8</v>
      </c>
      <c r="I20" s="111">
        <f>VLOOKUP(D20,'[11]2022'!$E$4:$J$31,6,0)</f>
        <v>0.54609999999999992</v>
      </c>
      <c r="J20" s="186">
        <v>0.3</v>
      </c>
      <c r="K20" s="187">
        <f>J20</f>
        <v>0.3</v>
      </c>
      <c r="L20" s="190" t="s">
        <v>41</v>
      </c>
      <c r="M20" s="182">
        <f t="shared" si="3"/>
        <v>2.2000000000000002E-2</v>
      </c>
      <c r="N20" s="182">
        <f t="shared" si="1"/>
        <v>2.4999999999999998E-2</v>
      </c>
      <c r="O20" s="182">
        <f t="shared" si="2"/>
        <v>2.4999999999999998E-2</v>
      </c>
      <c r="P20" s="183">
        <f t="shared" si="4"/>
        <v>2.8000000000000001E-2</v>
      </c>
    </row>
    <row r="21" spans="1:16" ht="15.6">
      <c r="A21" s="175"/>
      <c r="B21" s="72">
        <v>18</v>
      </c>
      <c r="C21" s="67" t="s">
        <v>242</v>
      </c>
      <c r="D21" s="184" t="s">
        <v>69</v>
      </c>
      <c r="E21" s="270" t="s">
        <v>70</v>
      </c>
      <c r="F21" s="185" t="s">
        <v>90</v>
      </c>
      <c r="G21" s="185" t="s">
        <v>71</v>
      </c>
      <c r="H21" s="111">
        <f>VLOOKUP(D21,'[10]2023'!$E$3:$I$32,5,0)</f>
        <v>7.5</v>
      </c>
      <c r="I21" s="111">
        <f>VLOOKUP(D21,'[11]2022'!$E$4:$J$31,6,0)</f>
        <v>7.859</v>
      </c>
      <c r="J21" s="186">
        <v>7</v>
      </c>
      <c r="K21" s="187">
        <v>7.86</v>
      </c>
      <c r="L21" s="184" t="s">
        <v>69</v>
      </c>
      <c r="M21" s="182">
        <f t="shared" si="3"/>
        <v>0.57640000000000002</v>
      </c>
      <c r="N21" s="182">
        <f t="shared" si="1"/>
        <v>0.65500000000000003</v>
      </c>
      <c r="O21" s="182">
        <f t="shared" si="2"/>
        <v>0.65500000000000003</v>
      </c>
      <c r="P21" s="183">
        <f t="shared" si="4"/>
        <v>0.73360000000000003</v>
      </c>
    </row>
    <row r="22" spans="1:16" ht="15.6">
      <c r="A22" s="175"/>
      <c r="B22" s="72">
        <v>19</v>
      </c>
      <c r="C22" s="67" t="s">
        <v>244</v>
      </c>
      <c r="D22" s="184" t="s">
        <v>72</v>
      </c>
      <c r="E22" s="270" t="s">
        <v>73</v>
      </c>
      <c r="F22" s="185" t="s">
        <v>60</v>
      </c>
      <c r="G22" s="185" t="s">
        <v>74</v>
      </c>
      <c r="H22" s="111">
        <f>VLOOKUP(D22,'[10]2023'!$E$3:$I$32,5,0)</f>
        <v>7</v>
      </c>
      <c r="I22" s="111">
        <f>VLOOKUP(D22,'[11]2022'!$E$4:$J$31,6,0)</f>
        <v>7.2929000000000013</v>
      </c>
      <c r="J22" s="186">
        <v>7</v>
      </c>
      <c r="K22" s="187">
        <v>7.3</v>
      </c>
      <c r="L22" s="184" t="s">
        <v>72</v>
      </c>
      <c r="M22" s="182">
        <f t="shared" si="3"/>
        <v>0.53533333333333333</v>
      </c>
      <c r="N22" s="182">
        <f t="shared" si="1"/>
        <v>0.60833333333333328</v>
      </c>
      <c r="O22" s="182">
        <f t="shared" si="2"/>
        <v>0.60833333333333328</v>
      </c>
      <c r="P22" s="183">
        <f t="shared" si="4"/>
        <v>0.68133333333333335</v>
      </c>
    </row>
    <row r="23" spans="1:16" ht="15.6">
      <c r="A23" s="175"/>
      <c r="B23" s="72">
        <v>20</v>
      </c>
      <c r="C23" s="67" t="s">
        <v>244</v>
      </c>
      <c r="D23" s="184" t="s">
        <v>75</v>
      </c>
      <c r="E23" s="270" t="s">
        <v>76</v>
      </c>
      <c r="F23" s="185" t="s">
        <v>46</v>
      </c>
      <c r="G23" s="185" t="s">
        <v>77</v>
      </c>
      <c r="H23" s="111">
        <f>VLOOKUP(D23,'[10]2023'!$E$3:$I$32,5,0)</f>
        <v>1.9</v>
      </c>
      <c r="I23" s="111">
        <f>VLOOKUP(D23,'[11]2022'!$E$4:$J$31,6,0)</f>
        <v>2.1069999999999998</v>
      </c>
      <c r="J23" s="186">
        <v>1.9</v>
      </c>
      <c r="K23" s="187">
        <f>J23</f>
        <v>1.9</v>
      </c>
      <c r="L23" s="184" t="s">
        <v>75</v>
      </c>
      <c r="M23" s="182">
        <f t="shared" si="3"/>
        <v>0.13933333333333334</v>
      </c>
      <c r="N23" s="182">
        <f t="shared" si="1"/>
        <v>0.15833333333333333</v>
      </c>
      <c r="O23" s="182">
        <f t="shared" si="2"/>
        <v>0.15833333333333333</v>
      </c>
      <c r="P23" s="183">
        <f t="shared" si="4"/>
        <v>0.17733333333333334</v>
      </c>
    </row>
    <row r="24" spans="1:16" ht="15.6">
      <c r="A24" s="175"/>
      <c r="B24" s="72">
        <v>21</v>
      </c>
      <c r="C24" s="67" t="s">
        <v>244</v>
      </c>
      <c r="D24" s="184" t="s">
        <v>78</v>
      </c>
      <c r="E24" s="270" t="s">
        <v>80</v>
      </c>
      <c r="F24" s="185" t="s">
        <v>60</v>
      </c>
      <c r="G24" s="185" t="s">
        <v>81</v>
      </c>
      <c r="H24" s="111">
        <f>VLOOKUP(D24,'[10]2023'!$E$3:$I$32,5,0)</f>
        <v>1.75</v>
      </c>
      <c r="I24" s="111">
        <f>VLOOKUP(D24,'[11]2022'!$E$4:$J$31,6,0)</f>
        <v>1.84965</v>
      </c>
      <c r="J24" s="186">
        <v>1.8</v>
      </c>
      <c r="K24" s="187">
        <v>1.85</v>
      </c>
      <c r="L24" s="184" t="s">
        <v>78</v>
      </c>
      <c r="M24" s="182">
        <f t="shared" si="3"/>
        <v>0.13566666666666669</v>
      </c>
      <c r="N24" s="182">
        <f t="shared" si="1"/>
        <v>0.15416666666666667</v>
      </c>
      <c r="O24" s="182">
        <f t="shared" si="2"/>
        <v>0.15416666666666667</v>
      </c>
      <c r="P24" s="183">
        <f t="shared" si="4"/>
        <v>0.17266666666666672</v>
      </c>
    </row>
    <row r="25" spans="1:16" ht="15.6">
      <c r="A25" s="175"/>
      <c r="B25" s="72">
        <v>22</v>
      </c>
      <c r="C25" s="67" t="s">
        <v>244</v>
      </c>
      <c r="D25" s="184" t="s">
        <v>82</v>
      </c>
      <c r="E25" s="270" t="s">
        <v>84</v>
      </c>
      <c r="F25" s="185" t="s">
        <v>46</v>
      </c>
      <c r="G25" s="185" t="s">
        <v>85</v>
      </c>
      <c r="H25" s="111">
        <f>VLOOKUP(D25,'[10]2023'!$E$3:$I$32,5,0)</f>
        <v>2</v>
      </c>
      <c r="I25" s="111">
        <f>VLOOKUP(D25,'[11]2022'!$E$4:$J$31,6,0)</f>
        <v>2.0202999999999998</v>
      </c>
      <c r="J25" s="186">
        <v>2</v>
      </c>
      <c r="K25" s="187">
        <v>2.1</v>
      </c>
      <c r="L25" s="184" t="s">
        <v>41</v>
      </c>
      <c r="M25" s="182">
        <f t="shared" si="3"/>
        <v>0.154</v>
      </c>
      <c r="N25" s="182">
        <f t="shared" si="1"/>
        <v>0.17500000000000002</v>
      </c>
      <c r="O25" s="182">
        <f t="shared" si="2"/>
        <v>0.17500000000000002</v>
      </c>
      <c r="P25" s="183">
        <f t="shared" si="4"/>
        <v>0.19600000000000004</v>
      </c>
    </row>
    <row r="26" spans="1:16" ht="15.6">
      <c r="A26" s="175"/>
      <c r="B26" s="72">
        <v>23</v>
      </c>
      <c r="C26" s="67" t="s">
        <v>244</v>
      </c>
      <c r="D26" s="184" t="s">
        <v>87</v>
      </c>
      <c r="E26" s="270" t="s">
        <v>88</v>
      </c>
      <c r="F26" s="185" t="s">
        <v>90</v>
      </c>
      <c r="G26" s="185" t="s">
        <v>89</v>
      </c>
      <c r="H26" s="111">
        <f>VLOOKUP(D26,'[10]2023'!$E$3:$I$32,5,0)</f>
        <v>2</v>
      </c>
      <c r="I26" s="111">
        <f>VLOOKUP(D26,'[11]2022'!$E$4:$J$31,6,0)</f>
        <v>2.6107</v>
      </c>
      <c r="J26" s="186">
        <v>2.6</v>
      </c>
      <c r="K26" s="187">
        <v>3.1</v>
      </c>
      <c r="L26" s="184" t="s">
        <v>86</v>
      </c>
      <c r="M26" s="182">
        <f t="shared" si="3"/>
        <v>0.22733333333333336</v>
      </c>
      <c r="N26" s="182">
        <f t="shared" si="1"/>
        <v>0.25833333333333336</v>
      </c>
      <c r="O26" s="182">
        <f t="shared" si="2"/>
        <v>0.25833333333333336</v>
      </c>
      <c r="P26" s="183">
        <f t="shared" si="4"/>
        <v>0.28933333333333339</v>
      </c>
    </row>
    <row r="27" spans="1:16" ht="15.6">
      <c r="A27" s="175"/>
      <c r="B27" s="72">
        <v>24</v>
      </c>
      <c r="C27" s="67" t="s">
        <v>244</v>
      </c>
      <c r="D27" s="184" t="s">
        <v>91</v>
      </c>
      <c r="E27" s="270" t="s">
        <v>88</v>
      </c>
      <c r="F27" s="185" t="s">
        <v>90</v>
      </c>
      <c r="G27" s="185" t="s">
        <v>92</v>
      </c>
      <c r="H27" s="111">
        <f>VLOOKUP(D27,'[10]2023'!$E$3:$I$32,5,0)</f>
        <v>8</v>
      </c>
      <c r="I27" s="111">
        <f>VLOOKUP(D27,'[11]2022'!$E$4:$J$31,6,0)</f>
        <v>8.2630999999999997</v>
      </c>
      <c r="J27" s="186">
        <v>8.3000000000000007</v>
      </c>
      <c r="K27" s="187">
        <v>10</v>
      </c>
      <c r="L27" s="184" t="s">
        <v>86</v>
      </c>
      <c r="M27" s="182">
        <f t="shared" si="3"/>
        <v>0.73333333333333339</v>
      </c>
      <c r="N27" s="182">
        <f t="shared" si="1"/>
        <v>0.83333333333333337</v>
      </c>
      <c r="O27" s="182">
        <f t="shared" si="2"/>
        <v>0.83333333333333337</v>
      </c>
      <c r="P27" s="183">
        <f t="shared" si="4"/>
        <v>0.93333333333333346</v>
      </c>
    </row>
    <row r="28" spans="1:16" ht="15.6">
      <c r="A28" s="175"/>
      <c r="B28" s="72">
        <v>25</v>
      </c>
      <c r="C28" s="67" t="s">
        <v>244</v>
      </c>
      <c r="D28" s="184" t="s">
        <v>93</v>
      </c>
      <c r="E28" s="269" t="s">
        <v>94</v>
      </c>
      <c r="F28" s="185" t="s">
        <v>46</v>
      </c>
      <c r="G28" s="185" t="s">
        <v>95</v>
      </c>
      <c r="H28" s="111">
        <f>VLOOKUP(D28,'[10]2023'!$E$3:$I$32,5,0)</f>
        <v>2</v>
      </c>
      <c r="I28" s="111">
        <f>VLOOKUP(D28,'[11]2022'!$E$4:$J$31,6,0)</f>
        <v>2.0929700000000002</v>
      </c>
      <c r="J28" s="186">
        <v>2.1</v>
      </c>
      <c r="K28" s="187">
        <f>J28</f>
        <v>2.1</v>
      </c>
      <c r="L28" s="184" t="s">
        <v>41</v>
      </c>
      <c r="M28" s="182">
        <f t="shared" si="3"/>
        <v>0.154</v>
      </c>
      <c r="N28" s="182">
        <f t="shared" si="1"/>
        <v>0.17500000000000002</v>
      </c>
      <c r="O28" s="182">
        <f t="shared" si="2"/>
        <v>0.17500000000000002</v>
      </c>
      <c r="P28" s="183">
        <f t="shared" si="4"/>
        <v>0.19600000000000004</v>
      </c>
    </row>
    <row r="29" spans="1:16" ht="15.6">
      <c r="A29" s="175"/>
      <c r="B29" s="72">
        <v>26</v>
      </c>
      <c r="C29" s="67" t="s">
        <v>243</v>
      </c>
      <c r="D29" s="184" t="s">
        <v>96</v>
      </c>
      <c r="E29" s="270" t="s">
        <v>259</v>
      </c>
      <c r="F29" s="185" t="s">
        <v>46</v>
      </c>
      <c r="G29" s="156" t="s">
        <v>236</v>
      </c>
      <c r="H29" s="111">
        <f>VLOOKUP(D29,'[10]2023'!$E$3:$I$32,5,0)</f>
        <v>4.5</v>
      </c>
      <c r="I29" s="111">
        <f>VLOOKUP(D29,'[11]2022'!$E$4:$J$31,6,0)</f>
        <v>4.7519999999999998</v>
      </c>
      <c r="J29" s="186">
        <v>4.5</v>
      </c>
      <c r="K29" s="187">
        <f>J29</f>
        <v>4.5</v>
      </c>
      <c r="L29" s="184" t="s">
        <v>168</v>
      </c>
      <c r="M29" s="182">
        <f t="shared" si="3"/>
        <v>0.33</v>
      </c>
      <c r="N29" s="182">
        <f t="shared" si="1"/>
        <v>0.375</v>
      </c>
      <c r="O29" s="182">
        <f t="shared" si="2"/>
        <v>0.375</v>
      </c>
      <c r="P29" s="183">
        <f t="shared" si="4"/>
        <v>0.4200000000000001</v>
      </c>
    </row>
    <row r="30" spans="1:16" ht="15.6">
      <c r="A30" s="175"/>
      <c r="B30" s="72">
        <v>27</v>
      </c>
      <c r="C30" s="67" t="s">
        <v>243</v>
      </c>
      <c r="D30" s="184" t="s">
        <v>98</v>
      </c>
      <c r="E30" s="270" t="s">
        <v>99</v>
      </c>
      <c r="F30" s="185" t="s">
        <v>46</v>
      </c>
      <c r="G30" s="185" t="s">
        <v>100</v>
      </c>
      <c r="H30" s="111">
        <f>VLOOKUP(D30,'[10]2023'!$E$3:$I$32,5,0)</f>
        <v>1.3</v>
      </c>
      <c r="I30" s="111">
        <f>VLOOKUP(D30,'[11]2022'!$E$4:$J$31,6,0)</f>
        <v>1.3215999999999999</v>
      </c>
      <c r="J30" s="186">
        <v>0.8</v>
      </c>
      <c r="K30" s="187">
        <v>1.3</v>
      </c>
      <c r="L30" s="184" t="s">
        <v>41</v>
      </c>
      <c r="M30" s="182">
        <f t="shared" si="3"/>
        <v>9.5333333333333339E-2</v>
      </c>
      <c r="N30" s="182">
        <f t="shared" si="1"/>
        <v>0.10833333333333334</v>
      </c>
      <c r="O30" s="182">
        <f t="shared" si="2"/>
        <v>0.10833333333333334</v>
      </c>
      <c r="P30" s="183">
        <f t="shared" si="4"/>
        <v>0.12133333333333335</v>
      </c>
    </row>
    <row r="31" spans="1:16" ht="15.6">
      <c r="A31" s="175"/>
      <c r="B31" s="72">
        <v>28</v>
      </c>
      <c r="C31" s="67" t="s">
        <v>243</v>
      </c>
      <c r="D31" s="184" t="s">
        <v>101</v>
      </c>
      <c r="E31" s="270" t="s">
        <v>102</v>
      </c>
      <c r="F31" s="185" t="s">
        <v>46</v>
      </c>
      <c r="G31" s="185" t="s">
        <v>103</v>
      </c>
      <c r="H31" s="111">
        <f>VLOOKUP(D31,'[10]2023'!$E$3:$I$32,5,0)</f>
        <v>1.5</v>
      </c>
      <c r="I31" s="111">
        <f>VLOOKUP(D31,'[11]2022'!$E$4:$J$31,6,0)</f>
        <v>1.0129000000000001</v>
      </c>
      <c r="J31" s="186">
        <v>1</v>
      </c>
      <c r="K31" s="187">
        <v>0.8</v>
      </c>
      <c r="L31" s="184" t="s">
        <v>41</v>
      </c>
      <c r="M31" s="182">
        <f t="shared" si="3"/>
        <v>5.8666666666666673E-2</v>
      </c>
      <c r="N31" s="182">
        <f t="shared" si="1"/>
        <v>6.6666666666666666E-2</v>
      </c>
      <c r="O31" s="182">
        <f t="shared" si="2"/>
        <v>6.6666666666666666E-2</v>
      </c>
      <c r="P31" s="183">
        <f t="shared" si="4"/>
        <v>7.4666666666666673E-2</v>
      </c>
    </row>
    <row r="32" spans="1:16" ht="15.6">
      <c r="A32" s="175"/>
      <c r="B32" s="72">
        <v>29</v>
      </c>
      <c r="C32" s="67" t="s">
        <v>243</v>
      </c>
      <c r="D32" s="184" t="s">
        <v>104</v>
      </c>
      <c r="E32" s="270" t="s">
        <v>105</v>
      </c>
      <c r="F32" s="185" t="s">
        <v>46</v>
      </c>
      <c r="G32" s="185" t="s">
        <v>106</v>
      </c>
      <c r="H32" s="111">
        <f>VLOOKUP(D32,'[10]2023'!$E$3:$I$32,5,0)</f>
        <v>2.5</v>
      </c>
      <c r="I32" s="111">
        <f>VLOOKUP(D32,'[11]2022'!$E$4:$J$31,6,0)</f>
        <v>2.5026999999999999</v>
      </c>
      <c r="J32" s="186">
        <v>1.5</v>
      </c>
      <c r="K32" s="187">
        <v>2.44</v>
      </c>
      <c r="L32" s="184" t="s">
        <v>41</v>
      </c>
      <c r="M32" s="182">
        <f t="shared" si="3"/>
        <v>0.17893333333333331</v>
      </c>
      <c r="N32" s="182">
        <f t="shared" si="1"/>
        <v>0.20333333333333334</v>
      </c>
      <c r="O32" s="182">
        <f t="shared" si="2"/>
        <v>0.20333333333333334</v>
      </c>
      <c r="P32" s="183">
        <f t="shared" si="4"/>
        <v>0.22773333333333334</v>
      </c>
    </row>
    <row r="33" spans="1:16" s="140" customFormat="1" ht="15.6">
      <c r="A33" s="139"/>
      <c r="B33" s="191"/>
      <c r="C33" s="192"/>
      <c r="D33" s="193"/>
      <c r="E33" s="193"/>
      <c r="F33" s="193"/>
      <c r="G33" s="193"/>
      <c r="H33" s="194">
        <f>SUM(H4:H32)</f>
        <v>86.469999999999985</v>
      </c>
      <c r="I33" s="194">
        <f>SUM(I4:I32)</f>
        <v>113.55723004057758</v>
      </c>
      <c r="J33" s="194">
        <f>SUM(J4:J32)</f>
        <v>107.81339645749999</v>
      </c>
      <c r="K33" s="194">
        <f>SUM(K4:K32)+K37</f>
        <v>113.13339645749997</v>
      </c>
      <c r="L33" s="193"/>
      <c r="M33" s="194">
        <f>SUM(M4:M32)</f>
        <v>8.2678490735499999</v>
      </c>
      <c r="N33" s="194">
        <f>SUM(N4:N32)</f>
        <v>9.395283038125001</v>
      </c>
      <c r="O33" s="194">
        <f>SUM(O4:O32)</f>
        <v>9.395283038125001</v>
      </c>
      <c r="P33" s="195">
        <f>SUM(P4:P32)</f>
        <v>10.5227170027</v>
      </c>
    </row>
    <row r="34" spans="1:16" s="140" customFormat="1" ht="16.2" thickBot="1">
      <c r="B34" s="141"/>
      <c r="C34" s="142"/>
      <c r="D34" s="143"/>
      <c r="E34" s="143"/>
      <c r="F34" s="144" t="s">
        <v>169</v>
      </c>
      <c r="G34" s="144"/>
      <c r="H34" s="145">
        <f>H33+'[11]2022'!$I$31</f>
        <v>89.469999999999985</v>
      </c>
      <c r="I34" s="146">
        <f>I33+'[11]2022'!$J$31</f>
        <v>115.59823004057758</v>
      </c>
      <c r="J34" s="146">
        <f>J33</f>
        <v>107.81339645749999</v>
      </c>
      <c r="K34" s="146">
        <f>K33</f>
        <v>113.13339645749997</v>
      </c>
      <c r="L34" s="143"/>
      <c r="M34" s="196"/>
      <c r="N34" s="145"/>
      <c r="O34" s="145"/>
      <c r="P34" s="197"/>
    </row>
    <row r="36" spans="1:16">
      <c r="B36" s="163" t="s">
        <v>170</v>
      </c>
      <c r="D36" s="163"/>
      <c r="E36" s="163"/>
      <c r="F36" s="163"/>
      <c r="G36" s="163"/>
      <c r="H36" s="162"/>
      <c r="I36" s="313"/>
      <c r="J36" s="198"/>
      <c r="K36" s="168">
        <v>113.13339645749997</v>
      </c>
      <c r="L36" s="163"/>
    </row>
    <row r="37" spans="1:16">
      <c r="B37" s="83" t="s">
        <v>248</v>
      </c>
      <c r="C37" s="83"/>
      <c r="D37" s="83"/>
      <c r="E37" s="83"/>
      <c r="F37" s="83"/>
      <c r="G37" s="83"/>
      <c r="I37" s="199"/>
      <c r="K37" s="165">
        <v>0.39000000000000057</v>
      </c>
      <c r="L37" s="83"/>
      <c r="M37" s="9"/>
      <c r="N37" s="165"/>
      <c r="O37" s="165"/>
      <c r="P37" s="9"/>
    </row>
    <row r="38" spans="1:16">
      <c r="B38" s="83" t="s">
        <v>171</v>
      </c>
      <c r="C38" s="83"/>
      <c r="D38" s="83"/>
      <c r="E38" s="83"/>
      <c r="F38" s="83"/>
      <c r="G38" s="83"/>
      <c r="I38" s="199"/>
      <c r="L38" s="83"/>
      <c r="M38" s="9"/>
      <c r="N38" s="165"/>
      <c r="O38" s="165"/>
      <c r="P38" s="9"/>
    </row>
    <row r="39" spans="1:16" ht="15" thickBot="1"/>
    <row r="40" spans="1:16" ht="15.6">
      <c r="D40" s="200" t="s">
        <v>184</v>
      </c>
      <c r="E40" s="201" t="s">
        <v>172</v>
      </c>
      <c r="F40" s="201" t="s">
        <v>173</v>
      </c>
      <c r="G40" s="201" t="s">
        <v>174</v>
      </c>
      <c r="H40" s="201" t="s">
        <v>175</v>
      </c>
      <c r="I40" s="201" t="s">
        <v>176</v>
      </c>
      <c r="J40" s="202" t="s">
        <v>177</v>
      </c>
    </row>
    <row r="41" spans="1:16" ht="15.6">
      <c r="D41" s="147" t="s">
        <v>178</v>
      </c>
      <c r="E41" s="148" t="s">
        <v>179</v>
      </c>
      <c r="F41" s="149">
        <v>0.22</v>
      </c>
      <c r="G41" s="149">
        <v>0.25</v>
      </c>
      <c r="H41" s="149">
        <v>0.25</v>
      </c>
      <c r="I41" s="149">
        <v>0.28000000000000003</v>
      </c>
      <c r="J41" s="150">
        <f>SUM(F41:I41)</f>
        <v>1</v>
      </c>
    </row>
    <row r="42" spans="1:16" ht="15.6">
      <c r="D42" s="147" t="s">
        <v>37</v>
      </c>
      <c r="E42" s="148" t="s">
        <v>180</v>
      </c>
      <c r="F42" s="502">
        <f>K34</f>
        <v>113.13339645749997</v>
      </c>
      <c r="G42" s="503"/>
      <c r="H42" s="503"/>
      <c r="I42" s="504"/>
      <c r="J42" s="203">
        <f>SUM(F42:I42)</f>
        <v>113.13339645749997</v>
      </c>
    </row>
    <row r="43" spans="1:16" ht="15.6">
      <c r="D43" s="147" t="s">
        <v>181</v>
      </c>
      <c r="E43" s="148" t="s">
        <v>180</v>
      </c>
      <c r="F43" s="204">
        <f>F41*$F$42</f>
        <v>24.889347220649995</v>
      </c>
      <c r="G43" s="204">
        <f>G41*$F$42</f>
        <v>28.283349114374992</v>
      </c>
      <c r="H43" s="204">
        <f>H41*$F$42</f>
        <v>28.283349114374992</v>
      </c>
      <c r="I43" s="204">
        <f>I41*$F$42</f>
        <v>31.677351008099993</v>
      </c>
      <c r="J43" s="203">
        <f>SUM(E43:I43)</f>
        <v>113.13339645749997</v>
      </c>
    </row>
    <row r="44" spans="1:16" ht="16.2" thickBot="1">
      <c r="D44" s="205" t="s">
        <v>182</v>
      </c>
      <c r="E44" s="206" t="s">
        <v>180</v>
      </c>
      <c r="F44" s="207">
        <f>F43/3</f>
        <v>8.2964490735499989</v>
      </c>
      <c r="G44" s="207">
        <f>G43/3</f>
        <v>9.4277830381249981</v>
      </c>
      <c r="H44" s="207">
        <f>H43/3</f>
        <v>9.4277830381249981</v>
      </c>
      <c r="I44" s="207">
        <f>I43/3</f>
        <v>10.559117002699997</v>
      </c>
      <c r="J44" s="208"/>
    </row>
    <row r="46" spans="1:16" ht="15.6" hidden="1">
      <c r="D46" s="200" t="s">
        <v>183</v>
      </c>
      <c r="E46" s="201" t="s">
        <v>172</v>
      </c>
      <c r="F46" s="201" t="s">
        <v>173</v>
      </c>
      <c r="G46" s="201" t="s">
        <v>174</v>
      </c>
      <c r="H46" s="201" t="s">
        <v>175</v>
      </c>
      <c r="I46" s="201" t="s">
        <v>176</v>
      </c>
      <c r="J46" s="202" t="s">
        <v>177</v>
      </c>
    </row>
    <row r="47" spans="1:16" ht="15.6" hidden="1">
      <c r="D47" s="147" t="s">
        <v>178</v>
      </c>
      <c r="E47" s="148" t="s">
        <v>179</v>
      </c>
      <c r="F47" s="149">
        <v>0.22</v>
      </c>
      <c r="G47" s="149">
        <v>0.25</v>
      </c>
      <c r="H47" s="149">
        <v>0.25</v>
      </c>
      <c r="I47" s="149">
        <v>0.28000000000000003</v>
      </c>
      <c r="J47" s="150">
        <f>SUM(F47:I47)</f>
        <v>1</v>
      </c>
    </row>
    <row r="48" spans="1:16" ht="15.6" hidden="1">
      <c r="D48" s="147" t="s">
        <v>37</v>
      </c>
      <c r="E48" s="148" t="s">
        <v>180</v>
      </c>
      <c r="F48" s="520">
        <v>110</v>
      </c>
      <c r="G48" s="521"/>
      <c r="H48" s="521"/>
      <c r="I48" s="522"/>
      <c r="J48" s="209">
        <f>SUM(F48:I48)</f>
        <v>110</v>
      </c>
    </row>
    <row r="49" spans="4:10" ht="15.6" hidden="1">
      <c r="D49" s="147" t="s">
        <v>181</v>
      </c>
      <c r="E49" s="148" t="s">
        <v>180</v>
      </c>
      <c r="F49" s="204">
        <f>F47*$F$48</f>
        <v>24.2</v>
      </c>
      <c r="G49" s="204">
        <f>G47*$F$48</f>
        <v>27.5</v>
      </c>
      <c r="H49" s="204">
        <f>H47*$F$48</f>
        <v>27.5</v>
      </c>
      <c r="I49" s="204">
        <f>I47*$F$48</f>
        <v>30.800000000000004</v>
      </c>
      <c r="J49" s="209">
        <f>SUM(E49:I49)</f>
        <v>110</v>
      </c>
    </row>
    <row r="50" spans="4:10" ht="16.2" hidden="1" thickBot="1">
      <c r="D50" s="205" t="s">
        <v>182</v>
      </c>
      <c r="E50" s="206" t="s">
        <v>180</v>
      </c>
      <c r="F50" s="207">
        <f>F49/3</f>
        <v>8.0666666666666664</v>
      </c>
      <c r="G50" s="207">
        <f>G49/3</f>
        <v>9.1666666666666661</v>
      </c>
      <c r="H50" s="207">
        <f>H49/3</f>
        <v>9.1666666666666661</v>
      </c>
      <c r="I50" s="207">
        <f>I49/3</f>
        <v>10.266666666666667</v>
      </c>
      <c r="J50" s="208"/>
    </row>
    <row r="53" spans="4:10">
      <c r="E53" s="266" t="s">
        <v>36</v>
      </c>
    </row>
    <row r="54" spans="4:10">
      <c r="E54" s="267" t="s">
        <v>256</v>
      </c>
    </row>
    <row r="55" spans="4:10">
      <c r="E55" s="271" t="s">
        <v>261</v>
      </c>
      <c r="F55" s="162" t="s">
        <v>258</v>
      </c>
      <c r="G55" s="162" t="s">
        <v>260</v>
      </c>
    </row>
    <row r="58" spans="4:10">
      <c r="E58" s="162" t="s">
        <v>272</v>
      </c>
      <c r="F58" s="162" t="s">
        <v>273</v>
      </c>
    </row>
    <row r="59" spans="4:10">
      <c r="E59" s="162" t="s">
        <v>274</v>
      </c>
      <c r="F59" s="162" t="s">
        <v>275</v>
      </c>
    </row>
    <row r="60" spans="4:10">
      <c r="E60" s="162" t="s">
        <v>276</v>
      </c>
      <c r="F60" s="162" t="s">
        <v>277</v>
      </c>
    </row>
  </sheetData>
  <mergeCells count="3">
    <mergeCell ref="B2:P2"/>
    <mergeCell ref="F42:I42"/>
    <mergeCell ref="F48:I48"/>
  </mergeCells>
  <pageMargins left="0.19685039370078741" right="0.19685039370078741" top="0.78740157480314965" bottom="0.74803149606299213" header="0.31496062992125984" footer="0.31496062992125984"/>
  <pageSetup paperSize="9" scale="47" fitToHeight="0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B1:AI81"/>
  <sheetViews>
    <sheetView showZeros="0" topLeftCell="A59" zoomScale="80" zoomScaleNormal="80" workbookViewId="0">
      <selection activeCell="D58" sqref="D58"/>
    </sheetView>
  </sheetViews>
  <sheetFormatPr defaultRowHeight="14.4"/>
  <cols>
    <col min="1" max="1" width="2.6640625" customWidth="1"/>
    <col min="2" max="2" width="9.109375" style="53"/>
    <col min="3" max="3" width="24.6640625" customWidth="1"/>
    <col min="4" max="13" width="12.6640625" customWidth="1"/>
    <col min="14" max="14" width="18.109375" customWidth="1"/>
    <col min="15" max="15" width="22.6640625" customWidth="1"/>
    <col min="16" max="16" width="14.33203125" customWidth="1"/>
    <col min="17" max="17" width="12" style="55" bestFit="1" customWidth="1"/>
  </cols>
  <sheetData>
    <row r="1" spans="2:35" ht="27" customHeight="1"/>
    <row r="2" spans="2:35" s="58" customFormat="1" ht="18">
      <c r="B2" s="523" t="s">
        <v>136</v>
      </c>
      <c r="C2" s="524"/>
      <c r="D2" s="524"/>
      <c r="E2" s="524"/>
      <c r="F2" s="524"/>
      <c r="G2" s="524"/>
      <c r="H2" s="524"/>
      <c r="I2" s="524"/>
      <c r="J2" s="524"/>
      <c r="K2" s="524"/>
      <c r="L2" s="524"/>
      <c r="M2" s="524"/>
      <c r="N2" s="524"/>
      <c r="O2" s="524"/>
      <c r="P2" s="525"/>
      <c r="Q2" s="57">
        <f>SUM(Q4:Q32)</f>
        <v>8.4627279726547648</v>
      </c>
    </row>
    <row r="3" spans="2:35" s="7" customFormat="1" ht="35.1" customHeight="1">
      <c r="B3" s="51" t="s">
        <v>32</v>
      </c>
      <c r="C3" s="60" t="s">
        <v>1</v>
      </c>
      <c r="D3" s="51" t="s">
        <v>7</v>
      </c>
      <c r="E3" s="51" t="s">
        <v>8</v>
      </c>
      <c r="F3" s="51" t="s">
        <v>9</v>
      </c>
      <c r="G3" s="51" t="s">
        <v>10</v>
      </c>
      <c r="H3" s="51" t="s">
        <v>135</v>
      </c>
      <c r="I3" s="51" t="s">
        <v>11</v>
      </c>
      <c r="J3" s="51" t="s">
        <v>12</v>
      </c>
      <c r="K3" s="51" t="s">
        <v>15</v>
      </c>
      <c r="L3" s="51" t="s">
        <v>16</v>
      </c>
      <c r="M3" s="51" t="s">
        <v>17</v>
      </c>
      <c r="N3" s="51" t="s">
        <v>132</v>
      </c>
      <c r="O3" s="51" t="s">
        <v>13</v>
      </c>
      <c r="P3" s="51" t="s">
        <v>14</v>
      </c>
      <c r="Q3" s="129" t="s">
        <v>6</v>
      </c>
      <c r="T3" s="34"/>
      <c r="U3" s="34"/>
      <c r="V3" s="34"/>
      <c r="W3" s="34"/>
      <c r="X3" s="34"/>
      <c r="Y3" s="34"/>
      <c r="Z3" s="34"/>
      <c r="AA3" s="35"/>
      <c r="AB3" s="34"/>
      <c r="AC3" s="36"/>
      <c r="AD3" s="36"/>
      <c r="AE3" s="36"/>
      <c r="AF3" s="36"/>
      <c r="AG3" s="34"/>
      <c r="AH3" s="35"/>
      <c r="AI3" s="35"/>
    </row>
    <row r="4" spans="2:35" ht="15.6">
      <c r="B4" s="52">
        <v>1</v>
      </c>
      <c r="C4" s="21" t="s">
        <v>43</v>
      </c>
      <c r="D4" s="50">
        <f>'Jan''24 Actual'!D53/100</f>
        <v>0</v>
      </c>
      <c r="E4" s="50">
        <f>'Jan''24 Actual'!E53/100</f>
        <v>0</v>
      </c>
      <c r="F4" s="50">
        <f>'Jan''24 Actual'!F53/100</f>
        <v>0</v>
      </c>
      <c r="G4" s="50">
        <f>'Jan''24 Actual'!G53/100</f>
        <v>0</v>
      </c>
      <c r="H4" s="50">
        <f>'Jan''24 Actual'!H53/100</f>
        <v>0</v>
      </c>
      <c r="I4" s="50">
        <f>'Jan''24 Actual'!I53/100</f>
        <v>0</v>
      </c>
      <c r="J4" s="50">
        <f>'Jan''24 Actual'!J53/100</f>
        <v>0</v>
      </c>
      <c r="K4" s="50">
        <f>'Jan''24 Actual'!K53/100</f>
        <v>0</v>
      </c>
      <c r="L4" s="50">
        <f>'Jan''24 Actual'!L53/100</f>
        <v>0</v>
      </c>
      <c r="M4" s="50">
        <f>'Jan''24 Actual'!M53/100</f>
        <v>0</v>
      </c>
      <c r="N4" s="50">
        <f>'Jan''24 Actual'!N53/100</f>
        <v>0</v>
      </c>
      <c r="O4" s="50">
        <f>'Jan''24 Actual'!O53/100</f>
        <v>0</v>
      </c>
      <c r="P4" s="50">
        <f>'Jan''24 Actual'!P53/100</f>
        <v>0</v>
      </c>
      <c r="Q4" s="30">
        <f>'Jan''24 Actual'!Q53/100</f>
        <v>0</v>
      </c>
    </row>
    <row r="5" spans="2:35" ht="15.6">
      <c r="B5" s="52">
        <v>2</v>
      </c>
      <c r="C5" s="21" t="s">
        <v>47</v>
      </c>
      <c r="D5" s="50">
        <f>'Jan''24 Actual'!D54/100</f>
        <v>0</v>
      </c>
      <c r="E5" s="50">
        <f>'Jan''24 Actual'!E54/100</f>
        <v>0</v>
      </c>
      <c r="F5" s="50">
        <f>'Jan''24 Actual'!F54/100</f>
        <v>0</v>
      </c>
      <c r="G5" s="50">
        <f>'Jan''24 Actual'!G54/100</f>
        <v>0</v>
      </c>
      <c r="H5" s="50">
        <f>'Jan''24 Actual'!H54/100</f>
        <v>0</v>
      </c>
      <c r="I5" s="50">
        <f>'Jan''24 Actual'!I54/100</f>
        <v>0</v>
      </c>
      <c r="J5" s="50">
        <f>'Jan''24 Actual'!J54/100</f>
        <v>0</v>
      </c>
      <c r="K5" s="50">
        <f>'Jan''24 Actual'!K54/100</f>
        <v>0</v>
      </c>
      <c r="L5" s="50">
        <f>'Jan''24 Actual'!L54/100</f>
        <v>0</v>
      </c>
      <c r="M5" s="50">
        <f>'Jan''24 Actual'!M54/100</f>
        <v>0</v>
      </c>
      <c r="N5" s="50">
        <f>'Jan''24 Actual'!N54/100</f>
        <v>0</v>
      </c>
      <c r="O5" s="50">
        <f>'Jan''24 Actual'!O54/100</f>
        <v>0</v>
      </c>
      <c r="P5" s="50">
        <f>'Jan''24 Actual'!P54/100</f>
        <v>0</v>
      </c>
      <c r="Q5" s="30">
        <f>'Jan''24 Actual'!Q54/100</f>
        <v>0.12944929999999999</v>
      </c>
    </row>
    <row r="6" spans="2:35" ht="15.6">
      <c r="B6" s="52">
        <v>3</v>
      </c>
      <c r="C6" s="21" t="s">
        <v>50</v>
      </c>
      <c r="D6" s="50">
        <f>'Jan''24 Actual'!D55/100</f>
        <v>0</v>
      </c>
      <c r="E6" s="50">
        <f>'Jan''24 Actual'!E55/100</f>
        <v>0</v>
      </c>
      <c r="F6" s="50">
        <f>'Jan''24 Actual'!F55/100</f>
        <v>0</v>
      </c>
      <c r="G6" s="50">
        <f>'Jan''24 Actual'!G55/100</f>
        <v>0</v>
      </c>
      <c r="H6" s="50">
        <f>'Jan''24 Actual'!H55/100</f>
        <v>0</v>
      </c>
      <c r="I6" s="50">
        <f>'Jan''24 Actual'!I55/100</f>
        <v>0</v>
      </c>
      <c r="J6" s="50">
        <f>'Jan''24 Actual'!J55/100</f>
        <v>0</v>
      </c>
      <c r="K6" s="50">
        <f>'Jan''24 Actual'!K55/100</f>
        <v>0</v>
      </c>
      <c r="L6" s="50">
        <f>'Jan''24 Actual'!L55/100</f>
        <v>0</v>
      </c>
      <c r="M6" s="50">
        <f>'Jan''24 Actual'!M55/100</f>
        <v>0</v>
      </c>
      <c r="N6" s="50">
        <f>'Jan''24 Actual'!N55/100</f>
        <v>0</v>
      </c>
      <c r="O6" s="50">
        <f>'Jan''24 Actual'!O55/100</f>
        <v>0</v>
      </c>
      <c r="P6" s="50">
        <f>'Jan''24 Actual'!P55/100</f>
        <v>0</v>
      </c>
      <c r="Q6" s="30">
        <f>'Jan''24 Actual'!Q55/100</f>
        <v>1.5467</v>
      </c>
    </row>
    <row r="7" spans="2:35" ht="15.6">
      <c r="B7" s="52">
        <v>4</v>
      </c>
      <c r="C7" s="21" t="s">
        <v>304</v>
      </c>
      <c r="D7" s="50">
        <f>'Jan''24 Actual'!D56/100</f>
        <v>0</v>
      </c>
      <c r="E7" s="50">
        <f>'Jan''24 Actual'!E56/100</f>
        <v>0</v>
      </c>
      <c r="F7" s="50">
        <f>'Jan''24 Actual'!F56/100</f>
        <v>0</v>
      </c>
      <c r="G7" s="50">
        <f>'Jan''24 Actual'!G56/100</f>
        <v>0</v>
      </c>
      <c r="H7" s="50">
        <f>'Jan''24 Actual'!H56/100</f>
        <v>0</v>
      </c>
      <c r="I7" s="50">
        <f>'Jan''24 Actual'!I56/100</f>
        <v>5.7999999999999996E-3</v>
      </c>
      <c r="J7" s="50">
        <f>'Jan''24 Actual'!J56/100</f>
        <v>0</v>
      </c>
      <c r="K7" s="50">
        <f>'Jan''24 Actual'!K56/100</f>
        <v>0</v>
      </c>
      <c r="L7" s="50">
        <f>'Jan''24 Actual'!L56/100</f>
        <v>0</v>
      </c>
      <c r="M7" s="50">
        <f>'Jan''24 Actual'!M56/100</f>
        <v>0</v>
      </c>
      <c r="N7" s="50">
        <f>'Jan''24 Actual'!N56/100</f>
        <v>0</v>
      </c>
      <c r="O7" s="50">
        <f>'Jan''24 Actual'!O56/100</f>
        <v>0</v>
      </c>
      <c r="P7" s="50">
        <f>'Jan''24 Actual'!P56/100</f>
        <v>0</v>
      </c>
      <c r="Q7" s="30">
        <f>'Jan''24 Actual'!Q56/100</f>
        <v>5.7999999999999996E-3</v>
      </c>
    </row>
    <row r="8" spans="2:35" ht="15.6">
      <c r="B8" s="52">
        <v>5</v>
      </c>
      <c r="C8" s="21" t="s">
        <v>57</v>
      </c>
      <c r="D8" s="50">
        <f>'Jan''24 Actual'!D57/100</f>
        <v>0.40139999999999998</v>
      </c>
      <c r="E8" s="50">
        <f>'Jan''24 Actual'!E57/100</f>
        <v>4.2800000000000005E-2</v>
      </c>
      <c r="F8" s="50">
        <f>'Jan''24 Actual'!F57/100</f>
        <v>1.8000000000000002E-2</v>
      </c>
      <c r="G8" s="50">
        <f>'Jan''24 Actual'!G57/100</f>
        <v>0</v>
      </c>
      <c r="H8" s="50">
        <f>'Jan''24 Actual'!H57/100</f>
        <v>0</v>
      </c>
      <c r="I8" s="50">
        <f>'Jan''24 Actual'!I57/100</f>
        <v>9.3200000000000005E-2</v>
      </c>
      <c r="J8" s="50">
        <f>'Jan''24 Actual'!J57/100</f>
        <v>0</v>
      </c>
      <c r="K8" s="50">
        <f>'Jan''24 Actual'!K57/100</f>
        <v>0</v>
      </c>
      <c r="L8" s="50">
        <f>'Jan''24 Actual'!L57/100</f>
        <v>0</v>
      </c>
      <c r="M8" s="50">
        <f>'Jan''24 Actual'!M57/100</f>
        <v>0</v>
      </c>
      <c r="N8" s="50">
        <f>'Jan''24 Actual'!N57/100</f>
        <v>0.2198</v>
      </c>
      <c r="O8" s="50">
        <f>'Jan''24 Actual'!O57/100</f>
        <v>0</v>
      </c>
      <c r="P8" s="50">
        <f>'Jan''24 Actual'!P57/100</f>
        <v>0</v>
      </c>
      <c r="Q8" s="30">
        <f>'Jan''24 Actual'!Q57/100</f>
        <v>0.7752</v>
      </c>
    </row>
    <row r="9" spans="2:35" ht="15.6">
      <c r="B9" s="52">
        <v>6</v>
      </c>
      <c r="C9" s="20" t="s">
        <v>158</v>
      </c>
      <c r="D9" s="50">
        <f>'Jan''24 Actual'!D58/100</f>
        <v>0</v>
      </c>
      <c r="E9" s="50">
        <f>'Jan''24 Actual'!E58/100</f>
        <v>0</v>
      </c>
      <c r="F9" s="50">
        <f>'Jan''24 Actual'!F58/100</f>
        <v>0</v>
      </c>
      <c r="G9" s="50">
        <f>'Jan''24 Actual'!G58/100</f>
        <v>2.3700000000000002E-2</v>
      </c>
      <c r="H9" s="50">
        <f>'Jan''24 Actual'!H58/100</f>
        <v>0</v>
      </c>
      <c r="I9" s="50">
        <f>'Jan''24 Actual'!I58/100</f>
        <v>4.36E-2</v>
      </c>
      <c r="J9" s="50">
        <f>'Jan''24 Actual'!J58/100</f>
        <v>7.7399999999999997E-2</v>
      </c>
      <c r="K9" s="50">
        <f>'Jan''24 Actual'!K58/100</f>
        <v>0</v>
      </c>
      <c r="L9" s="50">
        <f>'Jan''24 Actual'!L58/100</f>
        <v>0</v>
      </c>
      <c r="M9" s="50">
        <f>'Jan''24 Actual'!M58/100</f>
        <v>0</v>
      </c>
      <c r="N9" s="50">
        <f>'Jan''24 Actual'!N58/100</f>
        <v>0</v>
      </c>
      <c r="O9" s="50">
        <f>'Jan''24 Actual'!O58/100</f>
        <v>0</v>
      </c>
      <c r="P9" s="50">
        <f>'Jan''24 Actual'!P58/100</f>
        <v>0</v>
      </c>
      <c r="Q9" s="30">
        <f>'Jan''24 Actual'!Q58/100</f>
        <v>0.1447</v>
      </c>
    </row>
    <row r="10" spans="2:35" ht="15.6">
      <c r="B10" s="52">
        <v>7</v>
      </c>
      <c r="C10" s="24" t="s">
        <v>61</v>
      </c>
      <c r="D10" s="50">
        <f>'Jan''24 Actual'!D59/100</f>
        <v>6.1454000000000002E-2</v>
      </c>
      <c r="E10" s="50">
        <f>'Jan''24 Actual'!E59/100</f>
        <v>6.5124000000000001E-2</v>
      </c>
      <c r="F10" s="50">
        <f>'Jan''24 Actual'!F59/100</f>
        <v>0</v>
      </c>
      <c r="G10" s="50">
        <f>'Jan''24 Actual'!G59/100</f>
        <v>0</v>
      </c>
      <c r="H10" s="50">
        <f>'Jan''24 Actual'!H59/100</f>
        <v>0</v>
      </c>
      <c r="I10" s="50">
        <f>'Jan''24 Actual'!I59/100</f>
        <v>2.2499999999999999E-2</v>
      </c>
      <c r="J10" s="50">
        <f>'Jan''24 Actual'!J59/100</f>
        <v>0</v>
      </c>
      <c r="K10" s="50">
        <f>'Jan''24 Actual'!K59/100</f>
        <v>0</v>
      </c>
      <c r="L10" s="50">
        <f>'Jan''24 Actual'!L59/100</f>
        <v>0</v>
      </c>
      <c r="M10" s="50">
        <f>'Jan''24 Actual'!M59/100</f>
        <v>0</v>
      </c>
      <c r="N10" s="50">
        <f>'Jan''24 Actual'!N59/100</f>
        <v>0</v>
      </c>
      <c r="O10" s="50">
        <f>'Jan''24 Actual'!O59/100</f>
        <v>0</v>
      </c>
      <c r="P10" s="50">
        <f>'Jan''24 Actual'!P59/100</f>
        <v>0</v>
      </c>
      <c r="Q10" s="30">
        <f>'Jan''24 Actual'!Q59/100</f>
        <v>0.14907800000000002</v>
      </c>
    </row>
    <row r="11" spans="2:35" ht="15.6">
      <c r="B11" s="52">
        <v>8</v>
      </c>
      <c r="C11" s="24" t="s">
        <v>64</v>
      </c>
      <c r="D11" s="50">
        <f>'Jan''24 Actual'!D60/100</f>
        <v>0</v>
      </c>
      <c r="E11" s="50">
        <f>'Jan''24 Actual'!E60/100</f>
        <v>0</v>
      </c>
      <c r="F11" s="50">
        <f>'Jan''24 Actual'!F60/100</f>
        <v>0</v>
      </c>
      <c r="G11" s="50">
        <f>'Jan''24 Actual'!G60/100</f>
        <v>0</v>
      </c>
      <c r="H11" s="50">
        <f>'Jan''24 Actual'!H60/100</f>
        <v>0</v>
      </c>
      <c r="I11" s="50">
        <f>'Jan''24 Actual'!I60/100</f>
        <v>0</v>
      </c>
      <c r="J11" s="50">
        <f>'Jan''24 Actual'!J60/100</f>
        <v>0</v>
      </c>
      <c r="K11" s="50">
        <f>'Jan''24 Actual'!K60/100</f>
        <v>0</v>
      </c>
      <c r="L11" s="50">
        <f>'Jan''24 Actual'!L60/100</f>
        <v>0</v>
      </c>
      <c r="M11" s="50">
        <f>'Jan''24 Actual'!M60/100</f>
        <v>0</v>
      </c>
      <c r="N11" s="50">
        <f>'Jan''24 Actual'!N60/100</f>
        <v>0</v>
      </c>
      <c r="O11" s="50">
        <f>'Jan''24 Actual'!O60/100</f>
        <v>0</v>
      </c>
      <c r="P11" s="50">
        <f>'Jan''24 Actual'!P60/100</f>
        <v>0</v>
      </c>
      <c r="Q11" s="30">
        <f>'Jan''24 Actual'!Q60/100</f>
        <v>0</v>
      </c>
    </row>
    <row r="12" spans="2:35" ht="15.6">
      <c r="B12" s="52">
        <v>9</v>
      </c>
      <c r="C12" s="24" t="s">
        <v>303</v>
      </c>
      <c r="D12" s="50">
        <f>'Jan''24 Actual'!D61/100</f>
        <v>0</v>
      </c>
      <c r="E12" s="50">
        <f>'Jan''24 Actual'!E61/100</f>
        <v>1.3179000000000001E-2</v>
      </c>
      <c r="F12" s="50">
        <f>'Jan''24 Actual'!F61/100</f>
        <v>6.2849000000000002E-2</v>
      </c>
      <c r="G12" s="50">
        <f>'Jan''24 Actual'!G61/100</f>
        <v>0</v>
      </c>
      <c r="H12" s="50">
        <f>'Jan''24 Actual'!H61/100</f>
        <v>0</v>
      </c>
      <c r="I12" s="50">
        <f>'Jan''24 Actual'!I61/100</f>
        <v>0</v>
      </c>
      <c r="J12" s="50">
        <f>'Jan''24 Actual'!J61/100</f>
        <v>0</v>
      </c>
      <c r="K12" s="50">
        <f>'Jan''24 Actual'!K61/100</f>
        <v>0</v>
      </c>
      <c r="L12" s="50">
        <f>'Jan''24 Actual'!L61/100</f>
        <v>0</v>
      </c>
      <c r="M12" s="50">
        <f>'Jan''24 Actual'!M61/100</f>
        <v>0</v>
      </c>
      <c r="N12" s="50">
        <f>'Jan''24 Actual'!N61/100</f>
        <v>0</v>
      </c>
      <c r="O12" s="50">
        <f>'Jan''24 Actual'!O61/100</f>
        <v>0</v>
      </c>
      <c r="P12" s="50">
        <f>'Jan''24 Actual'!P61/100</f>
        <v>0</v>
      </c>
      <c r="Q12" s="30">
        <f>'Jan''24 Actual'!Q61/100</f>
        <v>7.6027999999999998E-2</v>
      </c>
    </row>
    <row r="13" spans="2:35" ht="15.6">
      <c r="B13" s="52">
        <v>10</v>
      </c>
      <c r="C13" s="24" t="s">
        <v>69</v>
      </c>
      <c r="D13" s="50">
        <f>'Jan''24 Actual'!D62/100</f>
        <v>0.86776900000000012</v>
      </c>
      <c r="E13" s="50">
        <f>'Jan''24 Actual'!E62/100</f>
        <v>0.434477</v>
      </c>
      <c r="F13" s="50">
        <f>'Jan''24 Actual'!F62/100</f>
        <v>0.159252</v>
      </c>
      <c r="G13" s="50">
        <f>'Jan''24 Actual'!G62/100</f>
        <v>0.13667099999999999</v>
      </c>
      <c r="H13" s="50">
        <f>'Jan''24 Actual'!H62/100</f>
        <v>0</v>
      </c>
      <c r="I13" s="50">
        <f>'Jan''24 Actual'!I62/100</f>
        <v>0.153784</v>
      </c>
      <c r="J13" s="50">
        <f>'Jan''24 Actual'!J62/100</f>
        <v>0.34230899999999997</v>
      </c>
      <c r="K13" s="50">
        <f>'Jan''24 Actual'!K62/100</f>
        <v>0</v>
      </c>
      <c r="L13" s="50">
        <f>'Jan''24 Actual'!L62/100</f>
        <v>4.7657600000000001E-2</v>
      </c>
      <c r="M13" s="50">
        <f>'Jan''24 Actual'!M62/100</f>
        <v>0</v>
      </c>
      <c r="N13" s="50">
        <f>'Jan''24 Actual'!N62/100</f>
        <v>0.16782</v>
      </c>
      <c r="O13" s="50">
        <f>'Jan''24 Actual'!O62/100</f>
        <v>0</v>
      </c>
      <c r="P13" s="50">
        <f>'Jan''24 Actual'!P62/100</f>
        <v>0</v>
      </c>
      <c r="Q13" s="30">
        <f>'Jan''24 Actual'!Q62/100</f>
        <v>2.3097395999999999</v>
      </c>
    </row>
    <row r="14" spans="2:35" ht="15.6">
      <c r="B14" s="52">
        <v>11</v>
      </c>
      <c r="C14" s="24" t="s">
        <v>72</v>
      </c>
      <c r="D14" s="50">
        <f>'Jan''24 Actual'!D63/100</f>
        <v>0</v>
      </c>
      <c r="E14" s="50">
        <f>'Jan''24 Actual'!E63/100</f>
        <v>0</v>
      </c>
      <c r="F14" s="50">
        <f>'Jan''24 Actual'!F63/100</f>
        <v>0</v>
      </c>
      <c r="G14" s="50">
        <f>'Jan''24 Actual'!G63/100</f>
        <v>0</v>
      </c>
      <c r="H14" s="50">
        <f>'Jan''24 Actual'!H63/100</f>
        <v>0</v>
      </c>
      <c r="I14" s="50">
        <f>'Jan''24 Actual'!I63/100</f>
        <v>0</v>
      </c>
      <c r="J14" s="50">
        <f>'Jan''24 Actual'!J63/100</f>
        <v>0</v>
      </c>
      <c r="K14" s="50">
        <f>'Jan''24 Actual'!K63/100</f>
        <v>0</v>
      </c>
      <c r="L14" s="50">
        <f>'Jan''24 Actual'!L63/100</f>
        <v>0</v>
      </c>
      <c r="M14" s="50">
        <f>'Jan''24 Actual'!M63/100</f>
        <v>0</v>
      </c>
      <c r="N14" s="50">
        <f>'Jan''24 Actual'!N63/100</f>
        <v>0</v>
      </c>
      <c r="O14" s="50">
        <f>'Jan''24 Actual'!O63/100</f>
        <v>0</v>
      </c>
      <c r="P14" s="50">
        <f>'Jan''24 Actual'!P63/100</f>
        <v>0</v>
      </c>
      <c r="Q14" s="30">
        <f>'Jan''24 Actual'!Q63/100</f>
        <v>0</v>
      </c>
    </row>
    <row r="15" spans="2:35" ht="15.6">
      <c r="B15" s="52">
        <v>12</v>
      </c>
      <c r="C15" s="24" t="s">
        <v>75</v>
      </c>
      <c r="D15" s="50">
        <f>'Jan''24 Actual'!D64/100</f>
        <v>6.7493876260000002E-2</v>
      </c>
      <c r="E15" s="50">
        <f>'Jan''24 Actual'!E64/100</f>
        <v>0</v>
      </c>
      <c r="F15" s="50">
        <f>'Jan''24 Actual'!F64/100</f>
        <v>9.8818824051375136E-3</v>
      </c>
      <c r="G15" s="50">
        <f>'Jan''24 Actual'!G64/100</f>
        <v>0</v>
      </c>
      <c r="H15" s="50">
        <f>'Jan''24 Actual'!H64/100</f>
        <v>0</v>
      </c>
      <c r="I15" s="50">
        <f>'Jan''24 Actual'!I64/100</f>
        <v>0.12759200000000001</v>
      </c>
      <c r="J15" s="50">
        <f>'Jan''24 Actual'!J64/100</f>
        <v>0</v>
      </c>
      <c r="K15" s="50">
        <f>'Jan''24 Actual'!K64/100</f>
        <v>0</v>
      </c>
      <c r="L15" s="50">
        <f>'Jan''24 Actual'!L64/100</f>
        <v>0</v>
      </c>
      <c r="M15" s="50">
        <f>'Jan''24 Actual'!M64/100</f>
        <v>0</v>
      </c>
      <c r="N15" s="50">
        <f>'Jan''24 Actual'!N64/100</f>
        <v>0</v>
      </c>
      <c r="O15" s="50">
        <f>'Jan''24 Actual'!O64/100</f>
        <v>0</v>
      </c>
      <c r="P15" s="50">
        <f>'Jan''24 Actual'!P64/100</f>
        <v>0</v>
      </c>
      <c r="Q15" s="30">
        <f>'Jan''24 Actual'!Q64/100</f>
        <v>0.2049677586651375</v>
      </c>
    </row>
    <row r="16" spans="2:35" ht="15.6">
      <c r="B16" s="52">
        <v>13</v>
      </c>
      <c r="C16" s="24" t="s">
        <v>78</v>
      </c>
      <c r="D16" s="50">
        <f>'Jan''24 Actual'!D65/100</f>
        <v>2.0000000000000002E-7</v>
      </c>
      <c r="E16" s="50">
        <f>'Jan''24 Actual'!E65/100</f>
        <v>2.0334072859999473E-3</v>
      </c>
      <c r="F16" s="50">
        <f>'Jan''24 Actual'!F65/100</f>
        <v>1E-4</v>
      </c>
      <c r="G16" s="50">
        <f>'Jan''24 Actual'!G65/100</f>
        <v>2.9368986146755861E-2</v>
      </c>
      <c r="H16" s="50">
        <f>'Jan''24 Actual'!H65/100</f>
        <v>1.3391E-2</v>
      </c>
      <c r="I16" s="50">
        <f>'Jan''24 Actual'!I65/100</f>
        <v>0</v>
      </c>
      <c r="J16" s="50">
        <f>'Jan''24 Actual'!J65/100</f>
        <v>8.4353853749999985E-2</v>
      </c>
      <c r="K16" s="50">
        <f>'Jan''24 Actual'!K65/100</f>
        <v>0</v>
      </c>
      <c r="L16" s="50">
        <f>'Jan''24 Actual'!L65/100</f>
        <v>0</v>
      </c>
      <c r="M16" s="50">
        <f>'Jan''24 Actual'!M65/100</f>
        <v>0</v>
      </c>
      <c r="N16" s="50">
        <f>'Jan''24 Actual'!N65/100</f>
        <v>0</v>
      </c>
      <c r="O16" s="50">
        <f>'Jan''24 Actual'!O65/100</f>
        <v>0</v>
      </c>
      <c r="P16" s="50">
        <f>'Jan''24 Actual'!P65/100</f>
        <v>0</v>
      </c>
      <c r="Q16" s="30">
        <f>'Jan''24 Actual'!Q65/100</f>
        <v>0.1292474471827558</v>
      </c>
    </row>
    <row r="17" spans="2:17" ht="15.6">
      <c r="B17" s="52">
        <v>14</v>
      </c>
      <c r="C17" s="24" t="s">
        <v>82</v>
      </c>
      <c r="D17" s="50">
        <f>'Jan''24 Actual'!D66/100</f>
        <v>4.4835683323225475E-2</v>
      </c>
      <c r="E17" s="50">
        <f>'Jan''24 Actual'!E66/100</f>
        <v>0</v>
      </c>
      <c r="F17" s="50">
        <f>'Jan''24 Actual'!F66/100</f>
        <v>0</v>
      </c>
      <c r="G17" s="50">
        <f>'Jan''24 Actual'!G66/100</f>
        <v>0</v>
      </c>
      <c r="H17" s="50">
        <f>'Jan''24 Actual'!H66/100</f>
        <v>0</v>
      </c>
      <c r="I17" s="50">
        <f>'Jan''24 Actual'!I66/100</f>
        <v>1.82847988943198E-2</v>
      </c>
      <c r="J17" s="50">
        <f>'Jan''24 Actual'!J66/100</f>
        <v>0</v>
      </c>
      <c r="K17" s="50">
        <f>'Jan''24 Actual'!K66/100</f>
        <v>0</v>
      </c>
      <c r="L17" s="50">
        <f>'Jan''24 Actual'!L66/100</f>
        <v>0</v>
      </c>
      <c r="M17" s="50">
        <f>'Jan''24 Actual'!M66/100</f>
        <v>0</v>
      </c>
      <c r="N17" s="50">
        <f>'Jan''24 Actual'!N66/100</f>
        <v>0</v>
      </c>
      <c r="O17" s="50">
        <f>'Jan''24 Actual'!O66/100</f>
        <v>0</v>
      </c>
      <c r="P17" s="50">
        <f>'Jan''24 Actual'!P66/100</f>
        <v>0</v>
      </c>
      <c r="Q17" s="30">
        <f>'Jan''24 Actual'!Q66/100</f>
        <v>6.3120482217545279E-2</v>
      </c>
    </row>
    <row r="18" spans="2:17" ht="15.6">
      <c r="B18" s="52">
        <v>15</v>
      </c>
      <c r="C18" s="24" t="s">
        <v>87</v>
      </c>
      <c r="D18" s="50">
        <f>'Jan''24 Actual'!D67/100</f>
        <v>0</v>
      </c>
      <c r="E18" s="50">
        <f>'Jan''24 Actual'!E67/100</f>
        <v>2.7399999999999997E-2</v>
      </c>
      <c r="F18" s="50">
        <f>'Jan''24 Actual'!F67/100</f>
        <v>2.5000000000000001E-3</v>
      </c>
      <c r="G18" s="50">
        <f>'Jan''24 Actual'!G67/100</f>
        <v>0</v>
      </c>
      <c r="H18" s="50">
        <f>'Jan''24 Actual'!H67/100</f>
        <v>0</v>
      </c>
      <c r="I18" s="50">
        <f>'Jan''24 Actual'!I67/100</f>
        <v>0</v>
      </c>
      <c r="J18" s="50">
        <f>'Jan''24 Actual'!J67/100</f>
        <v>0</v>
      </c>
      <c r="K18" s="50">
        <f>'Jan''24 Actual'!K67/100</f>
        <v>0</v>
      </c>
      <c r="L18" s="50">
        <f>'Jan''24 Actual'!L67/100</f>
        <v>0</v>
      </c>
      <c r="M18" s="50">
        <f>'Jan''24 Actual'!M67/100</f>
        <v>0</v>
      </c>
      <c r="N18" s="50">
        <f>'Jan''24 Actual'!N67/100</f>
        <v>0</v>
      </c>
      <c r="O18" s="50">
        <f>'Jan''24 Actual'!O67/100</f>
        <v>0</v>
      </c>
      <c r="P18" s="50">
        <f>'Jan''24 Actual'!P67/100</f>
        <v>0</v>
      </c>
      <c r="Q18" s="30">
        <f>'Jan''24 Actual'!Q67/100</f>
        <v>2.9899999999999996E-2</v>
      </c>
    </row>
    <row r="19" spans="2:17" ht="15.6">
      <c r="B19" s="52">
        <v>16</v>
      </c>
      <c r="C19" s="24" t="s">
        <v>91</v>
      </c>
      <c r="D19" s="50">
        <f>'Jan''24 Actual'!D68/100</f>
        <v>2.7200000000000002E-2</v>
      </c>
      <c r="E19" s="50">
        <f>'Jan''24 Actual'!E68/100</f>
        <v>2.0899999999999998E-2</v>
      </c>
      <c r="F19" s="50">
        <f>'Jan''24 Actual'!F68/100</f>
        <v>0</v>
      </c>
      <c r="G19" s="50">
        <f>'Jan''24 Actual'!G68/100</f>
        <v>2.4199999999999999E-2</v>
      </c>
      <c r="H19" s="50">
        <f>'Jan''24 Actual'!H68/100</f>
        <v>2.46E-2</v>
      </c>
      <c r="I19" s="50">
        <f>'Jan''24 Actual'!I68/100</f>
        <v>0</v>
      </c>
      <c r="J19" s="50">
        <f>'Jan''24 Actual'!J68/100</f>
        <v>0</v>
      </c>
      <c r="K19" s="50">
        <f>'Jan''24 Actual'!K68/100</f>
        <v>0</v>
      </c>
      <c r="L19" s="50">
        <f>'Jan''24 Actual'!L68/100</f>
        <v>0</v>
      </c>
      <c r="M19" s="50">
        <f>'Jan''24 Actual'!M68/100</f>
        <v>0</v>
      </c>
      <c r="N19" s="50">
        <f>'Jan''24 Actual'!N68/100</f>
        <v>0</v>
      </c>
      <c r="O19" s="50">
        <f>'Jan''24 Actual'!O68/100</f>
        <v>0</v>
      </c>
      <c r="P19" s="50">
        <f>'Jan''24 Actual'!P68/100</f>
        <v>0</v>
      </c>
      <c r="Q19" s="30">
        <f>'Jan''24 Actual'!Q68/100</f>
        <v>9.6900000000000014E-2</v>
      </c>
    </row>
    <row r="20" spans="2:17" ht="15.6">
      <c r="B20" s="52">
        <v>17</v>
      </c>
      <c r="C20" s="24" t="s">
        <v>93</v>
      </c>
      <c r="D20" s="50">
        <f>'Jan''24 Actual'!D69/100</f>
        <v>0</v>
      </c>
      <c r="E20" s="50">
        <f>'Jan''24 Actual'!E69/100</f>
        <v>0</v>
      </c>
      <c r="F20" s="50">
        <f>'Jan''24 Actual'!F69/100</f>
        <v>0</v>
      </c>
      <c r="G20" s="50">
        <f>'Jan''24 Actual'!G69/100</f>
        <v>0</v>
      </c>
      <c r="H20" s="50">
        <f>'Jan''24 Actual'!H69/100</f>
        <v>0</v>
      </c>
      <c r="I20" s="50">
        <f>'Jan''24 Actual'!I69/100</f>
        <v>0</v>
      </c>
      <c r="J20" s="50">
        <f>'Jan''24 Actual'!J69/100</f>
        <v>0</v>
      </c>
      <c r="K20" s="50">
        <f>'Jan''24 Actual'!K69/100</f>
        <v>0</v>
      </c>
      <c r="L20" s="50">
        <f>'Jan''24 Actual'!L69/100</f>
        <v>0</v>
      </c>
      <c r="M20" s="50">
        <f>'Jan''24 Actual'!M69/100</f>
        <v>0</v>
      </c>
      <c r="N20" s="50">
        <f>'Jan''24 Actual'!N69/100</f>
        <v>0</v>
      </c>
      <c r="O20" s="50">
        <f>'Jan''24 Actual'!O69/100</f>
        <v>0</v>
      </c>
      <c r="P20" s="50">
        <f>'Jan''24 Actual'!P69/100</f>
        <v>0</v>
      </c>
      <c r="Q20" s="30">
        <f>'Jan''24 Actual'!Q69/100</f>
        <v>0.112881</v>
      </c>
    </row>
    <row r="21" spans="2:17" ht="15.6">
      <c r="B21" s="52">
        <v>18</v>
      </c>
      <c r="C21" s="21" t="s">
        <v>112</v>
      </c>
      <c r="D21" s="50">
        <f>'Jan''24 Actual'!D70/100</f>
        <v>0</v>
      </c>
      <c r="E21" s="50">
        <f>'Jan''24 Actual'!E70/100</f>
        <v>0</v>
      </c>
      <c r="F21" s="50">
        <f>'Jan''24 Actual'!F70/100</f>
        <v>0</v>
      </c>
      <c r="G21" s="50">
        <f>'Jan''24 Actual'!G70/100</f>
        <v>0</v>
      </c>
      <c r="H21" s="50">
        <f>'Jan''24 Actual'!H70/100</f>
        <v>0</v>
      </c>
      <c r="I21" s="50">
        <f>'Jan''24 Actual'!I70/100</f>
        <v>0</v>
      </c>
      <c r="J21" s="50">
        <f>'Jan''24 Actual'!J70/100</f>
        <v>0</v>
      </c>
      <c r="K21" s="50">
        <f>'Jan''24 Actual'!K70/100</f>
        <v>0</v>
      </c>
      <c r="L21" s="50">
        <f>'Jan''24 Actual'!L70/100</f>
        <v>0</v>
      </c>
      <c r="M21" s="50">
        <f>'Jan''24 Actual'!M70/100</f>
        <v>0</v>
      </c>
      <c r="N21" s="50">
        <f>'Jan''24 Actual'!N70/100</f>
        <v>0</v>
      </c>
      <c r="O21" s="50">
        <f>'Jan''24 Actual'!O70/100</f>
        <v>0</v>
      </c>
      <c r="P21" s="50">
        <f>'Jan''24 Actual'!P70/100</f>
        <v>0</v>
      </c>
      <c r="Q21" s="30">
        <f>'Jan''24 Actual'!Q70/100</f>
        <v>0</v>
      </c>
    </row>
    <row r="22" spans="2:17" ht="15.6">
      <c r="B22" s="52">
        <v>19</v>
      </c>
      <c r="C22" s="24" t="s">
        <v>96</v>
      </c>
      <c r="D22" s="50">
        <f>'Jan''24 Actual'!D71/100</f>
        <v>0.18850996213281301</v>
      </c>
      <c r="E22" s="50">
        <f>'Jan''24 Actual'!E71/100</f>
        <v>0</v>
      </c>
      <c r="F22" s="50">
        <f>'Jan''24 Actual'!F71/100</f>
        <v>0</v>
      </c>
      <c r="G22" s="50">
        <f>'Jan''24 Actual'!G71/100</f>
        <v>0</v>
      </c>
      <c r="H22" s="50">
        <f>'Jan''24 Actual'!H71/100</f>
        <v>0</v>
      </c>
      <c r="I22" s="50">
        <f>'Jan''24 Actual'!I71/100</f>
        <v>0</v>
      </c>
      <c r="J22" s="50">
        <f>'Jan''24 Actual'!J71/100</f>
        <v>0</v>
      </c>
      <c r="K22" s="50">
        <f>'Jan''24 Actual'!K71/100</f>
        <v>0</v>
      </c>
      <c r="L22" s="50">
        <f>'Jan''24 Actual'!L71/100</f>
        <v>0</v>
      </c>
      <c r="M22" s="50">
        <f>'Jan''24 Actual'!M71/100</f>
        <v>0</v>
      </c>
      <c r="N22" s="50">
        <f>'Jan''24 Actual'!N71/100</f>
        <v>0</v>
      </c>
      <c r="O22" s="50">
        <f>'Jan''24 Actual'!O71/100</f>
        <v>0</v>
      </c>
      <c r="P22" s="50">
        <f>'Jan''24 Actual'!P71/100</f>
        <v>0</v>
      </c>
      <c r="Q22" s="30">
        <f>'Jan''24 Actual'!Q71/100</f>
        <v>0.18850996213281301</v>
      </c>
    </row>
    <row r="23" spans="2:17" ht="15.6">
      <c r="B23" s="52">
        <v>20</v>
      </c>
      <c r="C23" s="24" t="s">
        <v>98</v>
      </c>
      <c r="D23" s="50">
        <f>'Jan''24 Actual'!D72/100</f>
        <v>0.33399999999999996</v>
      </c>
      <c r="E23" s="50">
        <f>'Jan''24 Actual'!E72/100</f>
        <v>0</v>
      </c>
      <c r="F23" s="50">
        <f>'Jan''24 Actual'!F72/100</f>
        <v>0</v>
      </c>
      <c r="G23" s="50">
        <f>'Jan''24 Actual'!G72/100</f>
        <v>0</v>
      </c>
      <c r="H23" s="50">
        <f>'Jan''24 Actual'!H72/100</f>
        <v>0</v>
      </c>
      <c r="I23" s="50">
        <f>'Jan''24 Actual'!I72/100</f>
        <v>0</v>
      </c>
      <c r="J23" s="50">
        <f>'Jan''24 Actual'!J72/100</f>
        <v>0</v>
      </c>
      <c r="K23" s="50">
        <f>'Jan''24 Actual'!K72/100</f>
        <v>0</v>
      </c>
      <c r="L23" s="50">
        <f>'Jan''24 Actual'!L72/100</f>
        <v>0</v>
      </c>
      <c r="M23" s="50">
        <f>'Jan''24 Actual'!M72/100</f>
        <v>0</v>
      </c>
      <c r="N23" s="50">
        <f>'Jan''24 Actual'!N72/100</f>
        <v>0</v>
      </c>
      <c r="O23" s="50">
        <f>'Jan''24 Actual'!O72/100</f>
        <v>0</v>
      </c>
      <c r="P23" s="50">
        <f>'Jan''24 Actual'!P72/100</f>
        <v>0</v>
      </c>
      <c r="Q23" s="30">
        <f>'Jan''24 Actual'!Q72/100</f>
        <v>0.33399999999999996</v>
      </c>
    </row>
    <row r="24" spans="2:17" ht="15.6">
      <c r="B24" s="52">
        <v>21</v>
      </c>
      <c r="C24" s="24" t="s">
        <v>101</v>
      </c>
      <c r="D24" s="50">
        <f>'Jan''24 Actual'!D73/100</f>
        <v>0.81965212958888045</v>
      </c>
      <c r="E24" s="50">
        <f>'Jan''24 Actual'!E73/100</f>
        <v>0</v>
      </c>
      <c r="F24" s="50">
        <f>'Jan''24 Actual'!F73/100</f>
        <v>0</v>
      </c>
      <c r="G24" s="50">
        <f>'Jan''24 Actual'!G73/100</f>
        <v>0</v>
      </c>
      <c r="H24" s="50">
        <f>'Jan''24 Actual'!H73/100</f>
        <v>0</v>
      </c>
      <c r="I24" s="50">
        <f>'Jan''24 Actual'!I73/100</f>
        <v>0</v>
      </c>
      <c r="J24" s="50">
        <f>'Jan''24 Actual'!J73/100</f>
        <v>0</v>
      </c>
      <c r="K24" s="50">
        <f>'Jan''24 Actual'!K73/100</f>
        <v>0</v>
      </c>
      <c r="L24" s="50">
        <f>'Jan''24 Actual'!L73/100</f>
        <v>0</v>
      </c>
      <c r="M24" s="50">
        <f>'Jan''24 Actual'!M73/100</f>
        <v>0</v>
      </c>
      <c r="N24" s="50">
        <f>'Jan''24 Actual'!N73/100</f>
        <v>0</v>
      </c>
      <c r="O24" s="50">
        <f>'Jan''24 Actual'!O73/100</f>
        <v>0</v>
      </c>
      <c r="P24" s="50">
        <f>'Jan''24 Actual'!P73/100</f>
        <v>0</v>
      </c>
      <c r="Q24" s="30">
        <f>'Jan''24 Actual'!Q73/100</f>
        <v>0.81965212958888045</v>
      </c>
    </row>
    <row r="25" spans="2:17" ht="15.6">
      <c r="B25" s="52">
        <v>22</v>
      </c>
      <c r="C25" s="24" t="s">
        <v>104</v>
      </c>
      <c r="D25" s="50">
        <f>'Jan''24 Actual'!D74/100</f>
        <v>0.22820199999999999</v>
      </c>
      <c r="E25" s="50">
        <f>'Jan''24 Actual'!E74/100</f>
        <v>0</v>
      </c>
      <c r="F25" s="50">
        <f>'Jan''24 Actual'!F74/100</f>
        <v>0</v>
      </c>
      <c r="G25" s="50">
        <f>'Jan''24 Actual'!G74/100</f>
        <v>0</v>
      </c>
      <c r="H25" s="50">
        <f>'Jan''24 Actual'!H74/100</f>
        <v>0</v>
      </c>
      <c r="I25" s="50">
        <f>'Jan''24 Actual'!I74/100</f>
        <v>0</v>
      </c>
      <c r="J25" s="50">
        <f>'Jan''24 Actual'!J74/100</f>
        <v>0</v>
      </c>
      <c r="K25" s="50">
        <f>'Jan''24 Actual'!K74/100</f>
        <v>0</v>
      </c>
      <c r="L25" s="50">
        <f>'Jan''24 Actual'!L74/100</f>
        <v>0</v>
      </c>
      <c r="M25" s="50">
        <f>'Jan''24 Actual'!M74/100</f>
        <v>0</v>
      </c>
      <c r="N25" s="50">
        <f>'Jan''24 Actual'!N74/100</f>
        <v>0</v>
      </c>
      <c r="O25" s="50">
        <f>'Jan''24 Actual'!O74/100</f>
        <v>0</v>
      </c>
      <c r="P25" s="50">
        <f>'Jan''24 Actual'!P74/100</f>
        <v>0</v>
      </c>
      <c r="Q25" s="30">
        <f>'Jan''24 Actual'!Q74/100</f>
        <v>0.22820199999999999</v>
      </c>
    </row>
    <row r="26" spans="2:17" ht="15.6">
      <c r="B26" s="52">
        <v>23</v>
      </c>
      <c r="C26" s="20" t="s">
        <v>108</v>
      </c>
      <c r="D26" s="50">
        <f>'Jan''24 Actual'!D75/100</f>
        <v>0.40501968526666665</v>
      </c>
      <c r="E26" s="50">
        <f>'Jan''24 Actual'!E75/100</f>
        <v>0</v>
      </c>
      <c r="F26" s="50">
        <f>'Jan''24 Actual'!F75/100</f>
        <v>0</v>
      </c>
      <c r="G26" s="50">
        <f>'Jan''24 Actual'!G75/100</f>
        <v>0</v>
      </c>
      <c r="H26" s="50">
        <f>'Jan''24 Actual'!H75/100</f>
        <v>0</v>
      </c>
      <c r="I26" s="50">
        <f>'Jan''24 Actual'!I75/100</f>
        <v>3.2547387120828136E-2</v>
      </c>
      <c r="J26" s="50">
        <f>'Jan''24 Actual'!J75/100</f>
        <v>0</v>
      </c>
      <c r="K26" s="50">
        <f>'Jan''24 Actual'!K75/100</f>
        <v>0</v>
      </c>
      <c r="L26" s="50">
        <f>'Jan''24 Actual'!L75/100</f>
        <v>0</v>
      </c>
      <c r="M26" s="50">
        <f>'Jan''24 Actual'!M75/100</f>
        <v>0</v>
      </c>
      <c r="N26" s="50">
        <f>'Jan''24 Actual'!N75/100</f>
        <v>0</v>
      </c>
      <c r="O26" s="50">
        <f>'Jan''24 Actual'!O75/100</f>
        <v>0</v>
      </c>
      <c r="P26" s="50">
        <f>'Jan''24 Actual'!P75/100</f>
        <v>0</v>
      </c>
      <c r="Q26" s="30">
        <f>'Jan''24 Actual'!Q75/100</f>
        <v>0.43756707238749476</v>
      </c>
    </row>
    <row r="27" spans="2:17" ht="15.6">
      <c r="B27" s="52">
        <v>24</v>
      </c>
      <c r="C27" s="24" t="s">
        <v>111</v>
      </c>
      <c r="D27" s="50">
        <f>'Jan''24 Actual'!D76/100</f>
        <v>6.6673053500000024E-2</v>
      </c>
      <c r="E27" s="50">
        <f>'Jan''24 Actual'!E76/100</f>
        <v>0</v>
      </c>
      <c r="F27" s="50">
        <f>'Jan''24 Actual'!F76/100</f>
        <v>0</v>
      </c>
      <c r="G27" s="50">
        <f>'Jan''24 Actual'!G76/100</f>
        <v>0</v>
      </c>
      <c r="H27" s="50">
        <f>'Jan''24 Actual'!H76/100</f>
        <v>0</v>
      </c>
      <c r="I27" s="50">
        <f>'Jan''24 Actual'!I76/100</f>
        <v>0</v>
      </c>
      <c r="J27" s="50">
        <f>'Jan''24 Actual'!J76/100</f>
        <v>0</v>
      </c>
      <c r="K27" s="50">
        <f>'Jan''24 Actual'!K76/100</f>
        <v>0</v>
      </c>
      <c r="L27" s="50">
        <f>'Jan''24 Actual'!L76/100</f>
        <v>0</v>
      </c>
      <c r="M27" s="50">
        <f>'Jan''24 Actual'!M76/100</f>
        <v>0</v>
      </c>
      <c r="N27" s="50">
        <f>'Jan''24 Actual'!N76/100</f>
        <v>0</v>
      </c>
      <c r="O27" s="50">
        <f>'Jan''24 Actual'!O76/100</f>
        <v>0</v>
      </c>
      <c r="P27" s="50">
        <f>'Jan''24 Actual'!P76/100</f>
        <v>0</v>
      </c>
      <c r="Q27" s="30">
        <f>'Jan''24 Actual'!Q76/100</f>
        <v>6.6673053500000024E-2</v>
      </c>
    </row>
    <row r="28" spans="2:17" ht="15.6">
      <c r="B28" s="52">
        <v>25</v>
      </c>
      <c r="C28" s="21" t="s">
        <v>114</v>
      </c>
      <c r="D28" s="50">
        <f>'Jan''24 Actual'!D77/100</f>
        <v>0</v>
      </c>
      <c r="E28" s="50">
        <f>'Jan''24 Actual'!E77/100</f>
        <v>0</v>
      </c>
      <c r="F28" s="50">
        <f>'Jan''24 Actual'!F77/100</f>
        <v>0</v>
      </c>
      <c r="G28" s="50">
        <f>'Jan''24 Actual'!G77/100</f>
        <v>0</v>
      </c>
      <c r="H28" s="50">
        <f>'Jan''24 Actual'!H77/100</f>
        <v>0</v>
      </c>
      <c r="I28" s="50">
        <f>'Jan''24 Actual'!I77/100</f>
        <v>0.2247884713333333</v>
      </c>
      <c r="J28" s="50">
        <f>'Jan''24 Actual'!J77/100</f>
        <v>0</v>
      </c>
      <c r="K28" s="50">
        <f>'Jan''24 Actual'!K77/100</f>
        <v>0</v>
      </c>
      <c r="L28" s="50">
        <f>'Jan''24 Actual'!L77/100</f>
        <v>0</v>
      </c>
      <c r="M28" s="50">
        <f>'Jan''24 Actual'!M77/100</f>
        <v>0</v>
      </c>
      <c r="N28" s="50">
        <f>'Jan''24 Actual'!N77/100</f>
        <v>0</v>
      </c>
      <c r="O28" s="50">
        <f>'Jan''24 Actual'!O77/100</f>
        <v>0</v>
      </c>
      <c r="P28" s="50">
        <f>'Jan''24 Actual'!P77/100</f>
        <v>0</v>
      </c>
      <c r="Q28" s="30">
        <f>'Jan''24 Actual'!Q77/100</f>
        <v>0.2247884713333333</v>
      </c>
    </row>
    <row r="29" spans="2:17" ht="15.6">
      <c r="B29" s="52">
        <v>26</v>
      </c>
      <c r="C29" s="21" t="s">
        <v>116</v>
      </c>
      <c r="D29" s="50">
        <f>'Jan''24 Actual'!D78/100</f>
        <v>1.4199999999999999E-2</v>
      </c>
      <c r="E29" s="50">
        <f>'Jan''24 Actual'!E78/100</f>
        <v>3.06495E-2</v>
      </c>
      <c r="F29" s="50">
        <f>'Jan''24 Actual'!F78/100</f>
        <v>0</v>
      </c>
      <c r="G29" s="50">
        <f>'Jan''24 Actual'!G78/100</f>
        <v>1.07951E-2</v>
      </c>
      <c r="H29" s="50">
        <f>'Jan''24 Actual'!H78/100</f>
        <v>3.6299999999999999E-2</v>
      </c>
      <c r="I29" s="50">
        <f>'Jan''24 Actual'!I78/100</f>
        <v>1.55E-2</v>
      </c>
      <c r="J29" s="50">
        <f>'Jan''24 Actual'!J78/100</f>
        <v>7.4910000000000003E-3</v>
      </c>
      <c r="K29" s="50">
        <f>'Jan''24 Actual'!K78/100</f>
        <v>1.6413999999999998E-2</v>
      </c>
      <c r="L29" s="50">
        <f>'Jan''24 Actual'!L78/100</f>
        <v>6.7400000000000002E-2</v>
      </c>
      <c r="M29" s="50">
        <f>'Jan''24 Actual'!M78/100</f>
        <v>0</v>
      </c>
      <c r="N29" s="50">
        <f>'Jan''24 Actual'!N78/100</f>
        <v>0</v>
      </c>
      <c r="O29" s="50">
        <f>'Jan''24 Actual'!O78/100</f>
        <v>0</v>
      </c>
      <c r="P29" s="50">
        <f>'Jan''24 Actual'!P78/100</f>
        <v>0</v>
      </c>
      <c r="Q29" s="30">
        <f>'Jan''24 Actual'!Q78/100</f>
        <v>0.19874960000000003</v>
      </c>
    </row>
    <row r="30" spans="2:17" ht="15.6">
      <c r="B30" s="52">
        <v>27</v>
      </c>
      <c r="C30" s="21" t="s">
        <v>118</v>
      </c>
      <c r="D30" s="50">
        <f>'Jan''24 Actual'!D79/100</f>
        <v>0</v>
      </c>
      <c r="E30" s="50">
        <f>'Jan''24 Actual'!E79/100</f>
        <v>0</v>
      </c>
      <c r="F30" s="50">
        <f>'Jan''24 Actual'!F79/100</f>
        <v>0</v>
      </c>
      <c r="G30" s="50">
        <f>'Jan''24 Actual'!G79/100</f>
        <v>0</v>
      </c>
      <c r="H30" s="50">
        <f>'Jan''24 Actual'!H79/100</f>
        <v>0</v>
      </c>
      <c r="I30" s="50">
        <f>'Jan''24 Actual'!I79/100</f>
        <v>0</v>
      </c>
      <c r="J30" s="50">
        <f>'Jan''24 Actual'!J79/100</f>
        <v>0</v>
      </c>
      <c r="K30" s="50">
        <f>'Jan''24 Actual'!K79/100</f>
        <v>0</v>
      </c>
      <c r="L30" s="50">
        <f>'Jan''24 Actual'!L79/100</f>
        <v>0</v>
      </c>
      <c r="M30" s="50">
        <f>'Jan''24 Actual'!M79/100</f>
        <v>0</v>
      </c>
      <c r="N30" s="50">
        <f>'Jan''24 Actual'!N79/100</f>
        <v>0</v>
      </c>
      <c r="O30" s="50">
        <f>'Jan''24 Actual'!O79/100</f>
        <v>0</v>
      </c>
      <c r="P30" s="50">
        <f>'Jan''24 Actual'!P79/100</f>
        <v>0</v>
      </c>
      <c r="Q30" s="30">
        <f>'Jan''24 Actual'!Q79/100</f>
        <v>0</v>
      </c>
    </row>
    <row r="31" spans="2:17" ht="15.6">
      <c r="B31" s="52">
        <v>28</v>
      </c>
      <c r="C31" s="24" t="s">
        <v>122</v>
      </c>
      <c r="D31" s="50">
        <f>'Jan''24 Actual'!D80/100</f>
        <v>0</v>
      </c>
      <c r="E31" s="50">
        <f>'Jan''24 Actual'!E80/100</f>
        <v>0</v>
      </c>
      <c r="F31" s="50">
        <f>'Jan''24 Actual'!F80/100</f>
        <v>0</v>
      </c>
      <c r="G31" s="50">
        <f>'Jan''24 Actual'!G80/100</f>
        <v>0</v>
      </c>
      <c r="H31" s="50">
        <f>'Jan''24 Actual'!H80/100</f>
        <v>9.0000000000000011E-3</v>
      </c>
      <c r="I31" s="50">
        <f>'Jan''24 Actual'!I80/100</f>
        <v>1.0800000000000001E-2</v>
      </c>
      <c r="J31" s="50">
        <f>'Jan''24 Actual'!J80/100</f>
        <v>0</v>
      </c>
      <c r="K31" s="50">
        <f>'Jan''24 Actual'!K80/100</f>
        <v>0</v>
      </c>
      <c r="L31" s="50">
        <f>'Jan''24 Actual'!L80/100</f>
        <v>0</v>
      </c>
      <c r="M31" s="50">
        <f>'Jan''24 Actual'!M80/100</f>
        <v>2.9300000000000003E-2</v>
      </c>
      <c r="N31" s="50">
        <f>'Jan''24 Actual'!N80/100</f>
        <v>0</v>
      </c>
      <c r="O31" s="50">
        <f>'Jan''24 Actual'!O80/100</f>
        <v>0</v>
      </c>
      <c r="P31" s="50">
        <f>'Jan''24 Actual'!P80/100</f>
        <v>0</v>
      </c>
      <c r="Q31" s="30">
        <f>'Jan''24 Actual'!Q80/100</f>
        <v>4.9100000000000005E-2</v>
      </c>
    </row>
    <row r="32" spans="2:17" ht="15.6">
      <c r="B32" s="52">
        <v>29</v>
      </c>
      <c r="C32" s="20" t="s">
        <v>124</v>
      </c>
      <c r="D32" s="50">
        <f>'Jan''24 Actual'!D81/100</f>
        <v>0</v>
      </c>
      <c r="E32" s="50">
        <f>'Jan''24 Actual'!E81/100</f>
        <v>0</v>
      </c>
      <c r="F32" s="50">
        <f>'Jan''24 Actual'!F81/100</f>
        <v>0</v>
      </c>
      <c r="G32" s="50">
        <f>'Jan''24 Actual'!G81/100</f>
        <v>0</v>
      </c>
      <c r="H32" s="50">
        <f>'Jan''24 Actual'!H81/100</f>
        <v>0</v>
      </c>
      <c r="I32" s="50">
        <f>'Jan''24 Actual'!I81/100</f>
        <v>0</v>
      </c>
      <c r="J32" s="50">
        <f>'Jan''24 Actual'!J81/100</f>
        <v>0</v>
      </c>
      <c r="K32" s="50">
        <f>'Jan''24 Actual'!K81/100</f>
        <v>0</v>
      </c>
      <c r="L32" s="50">
        <f>'Jan''24 Actual'!L81/100</f>
        <v>0</v>
      </c>
      <c r="M32" s="50">
        <f>'Jan''24 Actual'!M81/100</f>
        <v>0</v>
      </c>
      <c r="N32" s="50">
        <f>'Jan''24 Actual'!N81/100</f>
        <v>0</v>
      </c>
      <c r="O32" s="50">
        <f>'Jan''24 Actual'!O81/100</f>
        <v>0</v>
      </c>
      <c r="P32" s="50">
        <f>'Jan''24 Actual'!P81/100</f>
        <v>0</v>
      </c>
      <c r="Q32" s="30">
        <f>'Jan''24 Actual'!Q81/100</f>
        <v>0.14177409564680718</v>
      </c>
    </row>
    <row r="51" spans="2:17" ht="18">
      <c r="B51" s="523" t="s">
        <v>137</v>
      </c>
      <c r="C51" s="524"/>
      <c r="D51" s="524"/>
      <c r="E51" s="524"/>
      <c r="F51" s="524"/>
      <c r="G51" s="524"/>
      <c r="H51" s="524"/>
      <c r="I51" s="524"/>
      <c r="J51" s="524"/>
      <c r="K51" s="524"/>
      <c r="L51" s="524"/>
      <c r="M51" s="524"/>
      <c r="N51" s="524"/>
      <c r="O51" s="524"/>
      <c r="P51" s="525"/>
      <c r="Q51" s="57">
        <f>SUM(Q53:Q81)</f>
        <v>846.27279726547681</v>
      </c>
    </row>
    <row r="52" spans="2:17" ht="31.2">
      <c r="B52" s="49" t="s">
        <v>32</v>
      </c>
      <c r="C52" s="61" t="s">
        <v>1</v>
      </c>
      <c r="D52" s="49" t="s">
        <v>7</v>
      </c>
      <c r="E52" s="49" t="s">
        <v>8</v>
      </c>
      <c r="F52" s="49" t="s">
        <v>9</v>
      </c>
      <c r="G52" s="49" t="s">
        <v>10</v>
      </c>
      <c r="H52" s="49" t="s">
        <v>5</v>
      </c>
      <c r="I52" s="49" t="s">
        <v>11</v>
      </c>
      <c r="J52" s="49" t="s">
        <v>12</v>
      </c>
      <c r="K52" s="49" t="s">
        <v>15</v>
      </c>
      <c r="L52" s="49" t="s">
        <v>16</v>
      </c>
      <c r="M52" s="49" t="s">
        <v>17</v>
      </c>
      <c r="N52" s="49" t="s">
        <v>132</v>
      </c>
      <c r="O52" s="51" t="s">
        <v>13</v>
      </c>
      <c r="P52" s="51" t="s">
        <v>14</v>
      </c>
      <c r="Q52" s="54" t="s">
        <v>6</v>
      </c>
    </row>
    <row r="53" spans="2:17" ht="15.6">
      <c r="B53" s="52">
        <v>1</v>
      </c>
      <c r="C53" s="21" t="s">
        <v>43</v>
      </c>
      <c r="D53" s="59"/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6">
        <f>'1. Projects'!G5</f>
        <v>0</v>
      </c>
    </row>
    <row r="54" spans="2:17" ht="15.6">
      <c r="B54" s="52">
        <v>2</v>
      </c>
      <c r="C54" s="21" t="s">
        <v>47</v>
      </c>
      <c r="D54" s="59"/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6">
        <f>'2. COE'!G5</f>
        <v>12.944929999999999</v>
      </c>
    </row>
    <row r="55" spans="2:17" ht="15.6">
      <c r="B55" s="52">
        <v>3</v>
      </c>
      <c r="C55" s="21" t="s">
        <v>50</v>
      </c>
      <c r="D55" s="59"/>
      <c r="E55" s="59"/>
      <c r="F55" s="59"/>
      <c r="G55" s="59"/>
      <c r="H55" s="59"/>
      <c r="I55" s="59"/>
      <c r="J55" s="59"/>
      <c r="K55" s="59"/>
      <c r="L55" s="59"/>
      <c r="M55" s="59"/>
      <c r="N55" s="59"/>
      <c r="O55" s="59"/>
      <c r="P55" s="59"/>
      <c r="Q55" s="56">
        <f>'3. Mfg. Finance'!G5</f>
        <v>154.66999999999999</v>
      </c>
    </row>
    <row r="56" spans="2:17" ht="15.6">
      <c r="B56" s="52">
        <v>4</v>
      </c>
      <c r="C56" s="21" t="s">
        <v>304</v>
      </c>
      <c r="D56" s="50">
        <f>SUMIFS('4. ZTL'!$G$4:$G$17,'4. ZTL'!$C$4:$C$17,D52)</f>
        <v>0</v>
      </c>
      <c r="E56" s="50">
        <f>SUMIFS('4. ZTL'!$G$4:$G$17,'4. ZTL'!$C$4:$C$17,E52)</f>
        <v>0</v>
      </c>
      <c r="F56" s="50">
        <f>SUMIFS('4. ZTL'!$G$4:$G$17,'4. ZTL'!$C$4:$C$17,F52)</f>
        <v>0</v>
      </c>
      <c r="G56" s="50">
        <f>SUMIFS('4. ZTL'!$G$4:$G$17,'4. ZTL'!$C$4:$C$17,G52)</f>
        <v>0</v>
      </c>
      <c r="H56" s="50">
        <f>SUMIFS('4. ZTL'!$G$4:$G$17,'4. ZTL'!$C$4:$C$17,H52)</f>
        <v>0</v>
      </c>
      <c r="I56" s="50">
        <f>SUMIFS('4. ZTL'!$G$4:$G$17,'4. ZTL'!$C$4:$C$17,I52)</f>
        <v>0.57999999999999996</v>
      </c>
      <c r="J56" s="50">
        <f>SUMIFS('4. ZTL'!$G$4:$G$17,'4. ZTL'!$C$4:$C$17,J52)</f>
        <v>0</v>
      </c>
      <c r="K56" s="50">
        <f>SUMIFS('4. ZTL'!$G$4:$G$17,'4. ZTL'!$C$4:$C$17,K52)</f>
        <v>0</v>
      </c>
      <c r="L56" s="50">
        <f>SUMIFS('4. ZTL'!$G$4:$G$17,'4. ZTL'!$C$4:$C$17,L52)</f>
        <v>0</v>
      </c>
      <c r="M56" s="50">
        <f>SUMIFS('4. ZTL'!$G$4:$G$17,'4. ZTL'!$C$4:$C$17,M52)</f>
        <v>0</v>
      </c>
      <c r="N56" s="50">
        <f>SUMIFS('4. ZTL'!$G$4:$G$17,'4. ZTL'!$C$4:$C$17,N52)</f>
        <v>0</v>
      </c>
      <c r="O56" s="50">
        <f>SUMIFS('4. ZTL'!$G$4:$G$17,'4. ZTL'!$C$4:$C$17,O52)</f>
        <v>0</v>
      </c>
      <c r="P56" s="50">
        <f>SUMIFS('4. ZTL'!$G$4:$G$17,'4. ZTL'!$C$4:$C$17,P52)</f>
        <v>0</v>
      </c>
      <c r="Q56" s="56">
        <f t="shared" ref="Q56:Q68" si="0">SUM(D56:P56)</f>
        <v>0.57999999999999996</v>
      </c>
    </row>
    <row r="57" spans="2:17" ht="15.6">
      <c r="B57" s="52">
        <v>5</v>
      </c>
      <c r="C57" s="21" t="s">
        <v>57</v>
      </c>
      <c r="D57" s="50">
        <f>SUM('5. Moraiya'!H4:H8)</f>
        <v>40.14</v>
      </c>
      <c r="E57" s="50">
        <f>SUMIFS('5. Moraiya'!$H$4:$H$19,'5. Moraiya'!$C$4:$C$19,'Jan''24 Actual'!E52)</f>
        <v>4.28</v>
      </c>
      <c r="F57" s="50">
        <f>SUMIFS('5. Moraiya'!$H$4:$H$19,'5. Moraiya'!$C$4:$C$19,'Jan''24 Actual'!F52)</f>
        <v>1.8</v>
      </c>
      <c r="G57" s="50">
        <f>SUMIFS('5. Moraiya'!$H$4:$H$19,'5. Moraiya'!$C$4:$C$19,'Jan''24 Actual'!G52)</f>
        <v>0</v>
      </c>
      <c r="H57" s="50">
        <f>SUM('5. Moraiya'!H12:H13)</f>
        <v>0</v>
      </c>
      <c r="I57" s="50">
        <f>SUMIFS('5. Moraiya'!$H$4:$H$19,'5. Moraiya'!$C$4:$C$19,'Jan''24 Actual'!I52)</f>
        <v>9.32</v>
      </c>
      <c r="J57" s="50">
        <f>SUMIFS('5. Moraiya'!$H$4:$H$19,'5. Moraiya'!$C$4:$C$19,'Jan''24 Actual'!J52)</f>
        <v>0</v>
      </c>
      <c r="K57" s="50">
        <f>SUMIFS('5. Moraiya'!$H$4:$H$19,'5. Moraiya'!$C$4:$C$19,'Jan''24 Actual'!K52)</f>
        <v>0</v>
      </c>
      <c r="L57" s="50">
        <f>SUMIFS('5. Moraiya'!$H$4:$H$19,'5. Moraiya'!$C$4:$C$19,'Jan''24 Actual'!L52)</f>
        <v>0</v>
      </c>
      <c r="M57" s="50">
        <f>SUMIFS('5. Moraiya'!$H$4:$H$19,'5. Moraiya'!$C$4:$C$19,'Jan''24 Actual'!M52)</f>
        <v>0</v>
      </c>
      <c r="N57" s="50">
        <f>SUMIFS('5. Moraiya'!$H$4:$H$19,'5. Moraiya'!$C$4:$C$19,'Jan''24 Actual'!N52)</f>
        <v>21.98</v>
      </c>
      <c r="O57" s="50">
        <f>SUMIFS('5. Moraiya'!$H$4:$H$19,'5. Moraiya'!$C$4:$C$19,'Jan''24 Actual'!O52)</f>
        <v>0</v>
      </c>
      <c r="P57" s="50">
        <f>SUMIFS('5. Moraiya'!$H$4:$H$19,'5. Moraiya'!$C$4:$C$19,'Jan''24 Actual'!P52)</f>
        <v>0</v>
      </c>
      <c r="Q57" s="56">
        <f t="shared" si="0"/>
        <v>77.52</v>
      </c>
    </row>
    <row r="58" spans="2:17" ht="15.6">
      <c r="B58" s="52">
        <v>6</v>
      </c>
      <c r="C58" s="20" t="s">
        <v>158</v>
      </c>
      <c r="D58" s="50">
        <f>SUMIFS('6. SEZ 2'!$G$4:$G$16,'6. SEZ 2'!$C$4:$C$16,'Jan''24 Actual'!D52)</f>
        <v>0</v>
      </c>
      <c r="E58" s="50">
        <f>SUMIFS('6. SEZ 2'!$G$4:$G$16,'6. SEZ 2'!$C$4:$C$16,'Jan''24 Actual'!E52)</f>
        <v>0</v>
      </c>
      <c r="F58" s="50">
        <f>SUMIFS('6. SEZ 2'!$G$4:$G$16,'6. SEZ 2'!$C$4:$C$16,'Jan''24 Actual'!F52)</f>
        <v>0</v>
      </c>
      <c r="G58" s="50">
        <f>SUMIFS('6. SEZ 2'!$G$4:$G$16,'6. SEZ 2'!$C$4:$C$16,'Jan''24 Actual'!G52)</f>
        <v>2.37</v>
      </c>
      <c r="H58" s="50">
        <f>SUMIFS('6. SEZ 2'!$G$4:$G$16,'6. SEZ 2'!$C$4:$C$16,'Jan''24 Actual'!H52)</f>
        <v>0</v>
      </c>
      <c r="I58" s="50">
        <f>SUMIFS('6. SEZ 2'!$G$4:$G$16,'6. SEZ 2'!$C$4:$C$16,'Jan''24 Actual'!I52)</f>
        <v>4.3600000000000003</v>
      </c>
      <c r="J58" s="50">
        <f>SUMIFS('6. SEZ 2'!$G$4:$G$16,'6. SEZ 2'!$C$4:$C$16,'Jan''24 Actual'!J52)</f>
        <v>7.74</v>
      </c>
      <c r="K58" s="50">
        <f>SUMIFS('6. SEZ 2'!$G$4:$G$16,'6. SEZ 2'!$C$4:$C$16,'Jan''24 Actual'!K52)</f>
        <v>0</v>
      </c>
      <c r="L58" s="50">
        <f>SUMIFS('6. SEZ 2'!$G$4:$G$16,'6. SEZ 2'!$C$4:$C$16,'Jan''24 Actual'!L52)</f>
        <v>0</v>
      </c>
      <c r="M58" s="50">
        <f>SUMIFS('6. SEZ 2'!$G$4:$G$16,'6. SEZ 2'!$C$4:$C$16,'Jan''24 Actual'!M52)</f>
        <v>0</v>
      </c>
      <c r="N58" s="50">
        <f>SUMIFS('6. SEZ 2'!$G$4:$G$16,'6. SEZ 2'!$C$4:$C$16,'Jan''24 Actual'!N52)</f>
        <v>0</v>
      </c>
      <c r="O58" s="50">
        <f>SUMIFS('6. SEZ 2'!$G$4:$G$16,'6. SEZ 2'!$C$4:$C$16,'Jan''24 Actual'!O52)</f>
        <v>0</v>
      </c>
      <c r="P58" s="50">
        <f>SUMIFS('6. SEZ 2'!$G$4:$G$16,'6. SEZ 2'!$C$4:$C$16,'Jan''24 Actual'!P52)</f>
        <v>0</v>
      </c>
      <c r="Q58" s="56">
        <f>SUM(D58:P58)</f>
        <v>14.47</v>
      </c>
    </row>
    <row r="59" spans="2:17" ht="15.6">
      <c r="B59" s="52">
        <v>7</v>
      </c>
      <c r="C59" s="24" t="s">
        <v>61</v>
      </c>
      <c r="D59" s="50">
        <f>SUMIFS('7. SEZ 1'!$G$4:$G$16,'7. SEZ 1'!$C$4:$C$16,'Jan''24 Actual'!D52)</f>
        <v>6.1454000000000004</v>
      </c>
      <c r="E59" s="50">
        <f>SUMIFS('7. SEZ 1'!$G$4:$G$16,'7. SEZ 1'!$C$4:$C$16,'Jan''24 Actual'!E52)</f>
        <v>6.5124000000000004</v>
      </c>
      <c r="F59" s="50">
        <f>SUMIFS('7. SEZ 1'!$G$4:$G$16,'7. SEZ 1'!$C$4:$C$16,'Jan''24 Actual'!F52)</f>
        <v>0</v>
      </c>
      <c r="G59" s="50">
        <f>SUMIFS('7. SEZ 1'!$G$4:$G$16,'7. SEZ 1'!$C$4:$C$16,'Jan''24 Actual'!G52)</f>
        <v>0</v>
      </c>
      <c r="H59" s="50">
        <f>SUMIFS('7. SEZ 1'!$G$4:$G$16,'7. SEZ 1'!$C$4:$C$16,'Jan''24 Actual'!H52)</f>
        <v>0</v>
      </c>
      <c r="I59" s="50">
        <f>SUMIFS('7. SEZ 1'!$G$4:$G$16,'7. SEZ 1'!$C$4:$C$16,'Jan''24 Actual'!I52)</f>
        <v>2.25</v>
      </c>
      <c r="J59" s="50">
        <f>SUMIFS('7. SEZ 1'!$G$4:$G$16,'7. SEZ 1'!$C$4:$C$16,'Jan''24 Actual'!J52)</f>
        <v>0</v>
      </c>
      <c r="K59" s="50">
        <f>SUMIFS('7. SEZ 1'!$G$4:$G$16,'7. SEZ 1'!$C$4:$C$16,'Jan''24 Actual'!K52)</f>
        <v>0</v>
      </c>
      <c r="L59" s="50">
        <f>SUMIFS('7. SEZ 1'!$G$4:$G$16,'7. SEZ 1'!$C$4:$C$16,'Jan''24 Actual'!L52)</f>
        <v>0</v>
      </c>
      <c r="M59" s="50">
        <f>SUMIFS('7. SEZ 1'!$G$4:$G$16,'7. SEZ 1'!$C$4:$C$16,'Jan''24 Actual'!M52)</f>
        <v>0</v>
      </c>
      <c r="N59" s="50">
        <f>SUMIFS('7. SEZ 1'!$G$4:$G$16,'7. SEZ 1'!$C$4:$C$16,'Jan''24 Actual'!N52)</f>
        <v>0</v>
      </c>
      <c r="O59" s="50">
        <f>SUMIFS('7. SEZ 1'!$G$4:$G$16,'7. SEZ 1'!$C$4:$C$16,'Jan''24 Actual'!O52)</f>
        <v>0</v>
      </c>
      <c r="P59" s="50">
        <f>SUMIFS('7. SEZ 1'!$G$4:$G$16,'7. SEZ 1'!$C$4:$C$16,'Jan''24 Actual'!P52)</f>
        <v>0</v>
      </c>
      <c r="Q59" s="56">
        <f t="shared" si="0"/>
        <v>14.907800000000002</v>
      </c>
    </row>
    <row r="60" spans="2:17" ht="15.6">
      <c r="B60" s="52">
        <v>8</v>
      </c>
      <c r="C60" s="24" t="s">
        <v>64</v>
      </c>
      <c r="D60" s="50">
        <f>SUMIFS('8. Animal Healthcare'!$G$4:$G$16,'8. Animal Healthcare'!$C$4:$C$16,'Jan''24 Actual'!D52)</f>
        <v>0</v>
      </c>
      <c r="E60" s="50">
        <f>SUMIFS('8. Animal Healthcare'!$G$4:$G$16,'8. Animal Healthcare'!$C$4:$C$16,'Jan''24 Actual'!E52)</f>
        <v>0</v>
      </c>
      <c r="F60" s="50">
        <f>SUMIFS('8. Animal Healthcare'!$G$4:$G$16,'8. Animal Healthcare'!$C$4:$C$16,'Jan''24 Actual'!F52)</f>
        <v>0</v>
      </c>
      <c r="G60" s="50">
        <f>SUMIFS('8. Animal Healthcare'!$G$4:$G$16,'8. Animal Healthcare'!$C$4:$C$16,'Jan''24 Actual'!G52)</f>
        <v>0</v>
      </c>
      <c r="H60" s="50">
        <f>SUMIFS('8. Animal Healthcare'!$G$4:$G$16,'8. Animal Healthcare'!$C$4:$C$16,'Jan''24 Actual'!H52)</f>
        <v>0</v>
      </c>
      <c r="I60" s="50">
        <f>SUMIFS('8. Animal Healthcare'!$G$4:$G$16,'8. Animal Healthcare'!$C$4:$C$16,'Jan''24 Actual'!I52)</f>
        <v>0</v>
      </c>
      <c r="J60" s="50">
        <f>SUMIFS('8. Animal Healthcare'!$G$4:$G$16,'8. Animal Healthcare'!$C$4:$C$16,'Jan''24 Actual'!J52)</f>
        <v>0</v>
      </c>
      <c r="K60" s="50">
        <f>SUMIFS('8. Animal Healthcare'!$G$4:$G$16,'8. Animal Healthcare'!$C$4:$C$16,'Jan''24 Actual'!K52)</f>
        <v>0</v>
      </c>
      <c r="L60" s="50">
        <f>SUMIFS('8. Animal Healthcare'!$G$4:$G$16,'8. Animal Healthcare'!$C$4:$C$16,'Jan''24 Actual'!L52)</f>
        <v>0</v>
      </c>
      <c r="M60" s="50">
        <f>SUMIFS('8. Animal Healthcare'!$G$4:$G$16,'8. Animal Healthcare'!$C$4:$C$16,'Jan''24 Actual'!M52)</f>
        <v>0</v>
      </c>
      <c r="N60" s="50">
        <f>SUMIFS('8. Animal Healthcare'!$G$4:$G$16,'8. Animal Healthcare'!$C$4:$C$16,'Jan''24 Actual'!N52)</f>
        <v>0</v>
      </c>
      <c r="O60" s="50">
        <f>SUMIFS('8. Animal Healthcare'!$G$4:$G$16,'8. Animal Healthcare'!$C$4:$C$16,'Jan''24 Actual'!O52)</f>
        <v>0</v>
      </c>
      <c r="P60" s="50">
        <f>SUMIFS('8. Animal Healthcare'!$G$4:$G$16,'8. Animal Healthcare'!$C$4:$C$16,'Jan''24 Actual'!P52)</f>
        <v>0</v>
      </c>
      <c r="Q60" s="56">
        <f t="shared" si="0"/>
        <v>0</v>
      </c>
    </row>
    <row r="61" spans="2:17" ht="15.6">
      <c r="B61" s="52">
        <v>9</v>
      </c>
      <c r="C61" s="24" t="s">
        <v>303</v>
      </c>
      <c r="D61" s="50">
        <f>SUMIFS('9. Changodar'!$G$4:$G$16,'9. Changodar'!$C$4:$C$16,'Jan''24 Actual'!D52)</f>
        <v>0</v>
      </c>
      <c r="E61" s="50">
        <f>SUMIFS('9. Changodar'!$G$4:$G$16,'9. Changodar'!$C$4:$C$16,'Jan''24 Actual'!E52)</f>
        <v>1.3179000000000001</v>
      </c>
      <c r="F61" s="50">
        <f>SUMIFS('9. Changodar'!$G$4:$G$16,'9. Changodar'!$C$4:$C$16,'Jan''24 Actual'!F52)</f>
        <v>6.2849000000000004</v>
      </c>
      <c r="G61" s="50">
        <f>SUMIFS('9. Changodar'!$G$4:$G$16,'9. Changodar'!$C$4:$C$16,'Jan''24 Actual'!G52)</f>
        <v>0</v>
      </c>
      <c r="H61" s="50">
        <f>SUMIFS('9. Changodar'!$G$4:$G$16,'9. Changodar'!$C$4:$C$16,'Jan''24 Actual'!H52)</f>
        <v>0</v>
      </c>
      <c r="I61" s="50">
        <f>SUMIFS('9. Changodar'!$G$4:$G$16,'9. Changodar'!$C$4:$C$16,'Jan''24 Actual'!I52)</f>
        <v>0</v>
      </c>
      <c r="J61" s="50">
        <f>SUMIFS('9. Changodar'!$G$4:$G$16,'9. Changodar'!$C$4:$C$16,'Jan''24 Actual'!J52)</f>
        <v>0</v>
      </c>
      <c r="K61" s="50">
        <f>SUMIFS('9. Changodar'!$G$4:$G$16,'9. Changodar'!$C$4:$C$16,'Jan''24 Actual'!K52)</f>
        <v>0</v>
      </c>
      <c r="L61" s="50">
        <f>SUMIFS('9. Changodar'!$G$4:$G$16,'9. Changodar'!$C$4:$C$16,'Jan''24 Actual'!L52)</f>
        <v>0</v>
      </c>
      <c r="M61" s="50">
        <f>SUMIFS('9. Changodar'!$G$4:$G$16,'9. Changodar'!$C$4:$C$16,'Jan''24 Actual'!M52)</f>
        <v>0</v>
      </c>
      <c r="N61" s="50">
        <f>SUMIFS('9. Changodar'!$G$4:$G$16,'9. Changodar'!$C$4:$C$16,'Jan''24 Actual'!N52)</f>
        <v>0</v>
      </c>
      <c r="O61" s="50">
        <f>SUMIFS('9. Changodar'!$G$4:$G$16,'9. Changodar'!$C$4:$C$16,'Jan''24 Actual'!O52)</f>
        <v>0</v>
      </c>
      <c r="P61" s="50">
        <f>SUMIFS('9. Changodar'!$G$4:$G$16,'9. Changodar'!$C$4:$C$16,'Jan''24 Actual'!P52)</f>
        <v>0</v>
      </c>
      <c r="Q61" s="56">
        <f t="shared" si="0"/>
        <v>7.6028000000000002</v>
      </c>
    </row>
    <row r="62" spans="2:17" ht="15.6">
      <c r="B62" s="52">
        <v>10</v>
      </c>
      <c r="C62" s="24" t="s">
        <v>69</v>
      </c>
      <c r="D62" s="50">
        <f>SUM('10. Baddi'!H4:H5)</f>
        <v>86.776900000000012</v>
      </c>
      <c r="E62" s="50">
        <f>SUM('10. Baddi'!H6:H7)</f>
        <v>43.447699999999998</v>
      </c>
      <c r="F62" s="50">
        <f>SUMIFS('10. Baddi'!$H$4:$H$17,'10. Baddi'!$C$4:$C$17,'Jan''24 Actual'!F52)</f>
        <v>15.9252</v>
      </c>
      <c r="G62" s="50">
        <f>SUMIFS('10. Baddi'!$H$4:$H$17,'10. Baddi'!$C$4:$C$17,'Jan''24 Actual'!G52)</f>
        <v>13.6671</v>
      </c>
      <c r="H62" s="50">
        <f>SUMIFS('10. Baddi'!$H$4:$H$17,'10. Baddi'!$C$4:$C$17,'Jan''24 Actual'!H52)</f>
        <v>0</v>
      </c>
      <c r="I62" s="50">
        <f>SUMIFS('10. Baddi'!$H$4:$H$17,'10. Baddi'!$C$4:$C$17,'Jan''24 Actual'!I52)</f>
        <v>15.378399999999999</v>
      </c>
      <c r="J62" s="50">
        <f>SUMIFS('10. Baddi'!$H$4:$H$17,'10. Baddi'!$C$4:$C$17,'Jan''24 Actual'!J52)</f>
        <v>34.230899999999998</v>
      </c>
      <c r="K62" s="50">
        <f>SUMIFS('10. Baddi'!$H$4:$H$17,'10. Baddi'!$C$4:$C$17,'Jan''24 Actual'!K52)</f>
        <v>0</v>
      </c>
      <c r="L62" s="50">
        <f>SUMIFS('10. Baddi'!$H$4:$H$17,'10. Baddi'!$C$4:$C$17,'Jan''24 Actual'!L52)</f>
        <v>4.7657600000000002</v>
      </c>
      <c r="M62" s="50">
        <f>SUMIFS('10. Baddi'!$H$4:$H$17,'10. Baddi'!$C$4:$C$17,'Jan''24 Actual'!M52)</f>
        <v>0</v>
      </c>
      <c r="N62" s="50">
        <f>SUMIFS('10. Baddi'!$H$4:$H$17,'10. Baddi'!$C$4:$C$17,'Jan''24 Actual'!N52)</f>
        <v>16.782</v>
      </c>
      <c r="O62" s="50">
        <f>SUMIFS('10. Baddi'!$H$4:$H$17,'10. Baddi'!$C$4:$C$17,'Jan''24 Actual'!O52)</f>
        <v>0</v>
      </c>
      <c r="P62" s="50">
        <f>SUMIFS('10. Baddi'!$H$4:$H$17,'10. Baddi'!$C$4:$C$17,'Jan''24 Actual'!P52)</f>
        <v>0</v>
      </c>
      <c r="Q62" s="56">
        <f t="shared" si="0"/>
        <v>230.97396000000001</v>
      </c>
    </row>
    <row r="63" spans="2:17" ht="15.6">
      <c r="B63" s="52">
        <v>11</v>
      </c>
      <c r="C63" s="24" t="s">
        <v>72</v>
      </c>
      <c r="D63" s="50">
        <f>SUMIFS('11. Goa'!$G$4:$G$17,'11. Goa'!$C$4:$C$17,'Jan''24 Actual'!D52)</f>
        <v>0</v>
      </c>
      <c r="E63" s="50">
        <f>SUMIFS('11. Goa'!$G$4:$G$17,'11. Goa'!$C$4:$C$17,'Jan''24 Actual'!E52)</f>
        <v>0</v>
      </c>
      <c r="F63" s="50">
        <f>SUMIFS('11. Goa'!$G$4:$G$17,'11. Goa'!$C$4:$C$17,'Jan''24 Actual'!F52)</f>
        <v>0</v>
      </c>
      <c r="G63" s="50">
        <f>SUMIFS('11. Goa'!$G$4:$G$17,'11. Goa'!$C$4:$C$17,'Jan''24 Actual'!G52)</f>
        <v>0</v>
      </c>
      <c r="H63" s="50">
        <f>SUMIFS('11. Goa'!$G$4:$G$17,'11. Goa'!$C$4:$C$17,'Jan''24 Actual'!H52)</f>
        <v>0</v>
      </c>
      <c r="I63" s="50">
        <f>SUM('11. Goa'!G9:G10)</f>
        <v>0</v>
      </c>
      <c r="J63" s="50">
        <f>SUMIFS('11. Goa'!$G$4:$G$17,'11. Goa'!$C$4:$C$17,'Jan''24 Actual'!J52)</f>
        <v>0</v>
      </c>
      <c r="K63" s="50">
        <f>SUMIFS('11. Goa'!$G$4:$G$17,'11. Goa'!$C$4:$C$17,'Jan''24 Actual'!K52)</f>
        <v>0</v>
      </c>
      <c r="L63" s="50">
        <f>SUMIFS('11. Goa'!$G$4:$G$17,'11. Goa'!$C$4:$C$17,'Jan''24 Actual'!L52)</f>
        <v>0</v>
      </c>
      <c r="M63" s="50">
        <f>SUMIFS('11. Goa'!$G$4:$G$17,'11. Goa'!$C$4:$C$17,'Jan''24 Actual'!M52)</f>
        <v>0</v>
      </c>
      <c r="N63" s="50">
        <f>SUMIFS('11. Goa'!$G$4:$G$17,'11. Goa'!$C$4:$C$17,'Jan''24 Actual'!N52)</f>
        <v>0</v>
      </c>
      <c r="O63" s="50">
        <f>SUMIFS('11. Goa'!$G$4:$G$17,'11. Goa'!$C$4:$C$17,'Jan''24 Actual'!O52)</f>
        <v>0</v>
      </c>
      <c r="P63" s="50">
        <f>SUMIFS('11. Goa'!$G$4:$G$17,'11. Goa'!$C$4:$C$17,'Jan''24 Actual'!P52)</f>
        <v>0</v>
      </c>
      <c r="Q63" s="56">
        <f t="shared" si="0"/>
        <v>0</v>
      </c>
    </row>
    <row r="64" spans="2:17" ht="15.6">
      <c r="B64" s="52">
        <v>12</v>
      </c>
      <c r="C64" s="24" t="s">
        <v>75</v>
      </c>
      <c r="D64" s="50">
        <f>SUMIFS('12. Myanmar'!$G$4:$G$16,'12. Myanmar'!$C$4:$C$16,'Jan''24 Actual'!D52)</f>
        <v>6.7493876259999999</v>
      </c>
      <c r="E64" s="50">
        <f>SUMIFS('12. Myanmar'!$G$4:$G$16,'12. Myanmar'!$C$4:$C$16,'Jan''24 Actual'!E52)</f>
        <v>0</v>
      </c>
      <c r="F64" s="50">
        <f>SUMIFS('12. Myanmar'!$G$4:$G$16,'12. Myanmar'!$C$4:$C$16,'Jan''24 Actual'!F52)</f>
        <v>0.98818824051375131</v>
      </c>
      <c r="G64" s="50">
        <f>SUMIFS('12. Myanmar'!$G$4:$G$16,'12. Myanmar'!$C$4:$C$16,'Jan''24 Actual'!G52)</f>
        <v>0</v>
      </c>
      <c r="H64" s="50">
        <f>SUMIFS('12. Myanmar'!$G$4:$G$16,'12. Myanmar'!$C$4:$C$16,'Jan''24 Actual'!H52)</f>
        <v>0</v>
      </c>
      <c r="I64" s="50">
        <f>SUMIFS('12. Myanmar'!$G$4:$G$16,'12. Myanmar'!$C$4:$C$16,'Jan''24 Actual'!I52)</f>
        <v>12.7592</v>
      </c>
      <c r="J64" s="50">
        <f>SUMIFS('12. Myanmar'!$G$4:$G$16,'12. Myanmar'!$C$4:$C$16,'Jan''24 Actual'!J52)</f>
        <v>0</v>
      </c>
      <c r="K64" s="50">
        <f>SUMIFS('12. Myanmar'!$G$4:$G$16,'12. Myanmar'!$C$4:$C$16,'Jan''24 Actual'!K52)</f>
        <v>0</v>
      </c>
      <c r="L64" s="50">
        <f>SUMIFS('12. Myanmar'!$G$4:$G$16,'12. Myanmar'!$C$4:$C$16,'Jan''24 Actual'!L52)</f>
        <v>0</v>
      </c>
      <c r="M64" s="50">
        <f>SUMIFS('12. Myanmar'!$G$4:$G$16,'12. Myanmar'!$C$4:$C$16,'Jan''24 Actual'!M52)</f>
        <v>0</v>
      </c>
      <c r="N64" s="50">
        <f>SUMIFS('12. Myanmar'!$G$4:$G$16,'12. Myanmar'!$C$4:$C$16,'Jan''24 Actual'!N52)</f>
        <v>0</v>
      </c>
      <c r="O64" s="50">
        <f>SUMIFS('12. Myanmar'!$G$4:$G$16,'12. Myanmar'!$C$4:$C$16,'Jan''24 Actual'!O52)</f>
        <v>0</v>
      </c>
      <c r="P64" s="50">
        <f>SUMIFS('12. Myanmar'!$G$4:$G$16,'12. Myanmar'!$C$4:$C$16,'Jan''24 Actual'!P52)</f>
        <v>0</v>
      </c>
      <c r="Q64" s="56">
        <f t="shared" si="0"/>
        <v>20.496775866513751</v>
      </c>
    </row>
    <row r="65" spans="2:17" ht="15.6">
      <c r="B65" s="52">
        <v>13</v>
      </c>
      <c r="C65" s="24" t="s">
        <v>78</v>
      </c>
      <c r="D65" s="50">
        <f>SUMIFS('13. Daman'!$G$4:$G$16,'13. Daman'!$C$4:$C$16,'Jan''24 Actual'!D52)</f>
        <v>2.0000000000000002E-5</v>
      </c>
      <c r="E65" s="50">
        <f>SUMIFS('13. Daman'!$G$4:$G$16,'13. Daman'!$C$4:$C$16,'Jan''24 Actual'!E52)</f>
        <v>0.20334072859999475</v>
      </c>
      <c r="F65" s="50">
        <f>SUMIFS('13. Daman'!$G$4:$G$16,'13. Daman'!$C$4:$C$16,'Jan''24 Actual'!F52)</f>
        <v>0.01</v>
      </c>
      <c r="G65" s="50">
        <f>SUMIFS('13. Daman'!$G$4:$G$16,'13. Daman'!$C$4:$C$16,'Jan''24 Actual'!G52)</f>
        <v>2.9368986146755862</v>
      </c>
      <c r="H65" s="50">
        <f>SUMIFS('13. Daman'!$G$4:$G$16,'13. Daman'!$C$4:$C$16,'Jan''24 Actual'!H52)</f>
        <v>1.3391</v>
      </c>
      <c r="I65" s="50">
        <f>SUMIFS('13. Daman'!$G$4:$G$16,'13. Daman'!$C$4:$C$16,'Jan''24 Actual'!I52)</f>
        <v>0</v>
      </c>
      <c r="J65" s="50">
        <f>SUMIFS('13. Daman'!$G$4:$G$16,'13. Daman'!$C$4:$C$16,'Jan''24 Actual'!J52)</f>
        <v>8.4353853749999992</v>
      </c>
      <c r="K65" s="50">
        <f>SUMIFS('13. Daman'!$G$4:$G$16,'13. Daman'!$C$4:$C$16,'Jan''24 Actual'!K52)</f>
        <v>0</v>
      </c>
      <c r="L65" s="50">
        <f>SUMIFS('13. Daman'!$G$4:$G$16,'13. Daman'!$C$4:$C$16,'Jan''24 Actual'!L52)</f>
        <v>0</v>
      </c>
      <c r="M65" s="50">
        <f>SUMIFS('13. Daman'!$G$4:$G$16,'13. Daman'!$C$4:$C$16,'Jan''24 Actual'!M52)</f>
        <v>0</v>
      </c>
      <c r="N65" s="50">
        <f>SUMIFS('13. Daman'!$G$4:$G$16,'13. Daman'!$C$4:$C$16,'Jan''24 Actual'!N52)</f>
        <v>0</v>
      </c>
      <c r="O65" s="50">
        <f>SUMIFS('13. Daman'!$G$4:$G$16,'13. Daman'!$C$4:$C$16,'Jan''24 Actual'!O52)</f>
        <v>0</v>
      </c>
      <c r="P65" s="50">
        <f>SUMIFS('13. Daman'!$G$4:$G$16,'13. Daman'!$C$4:$C$16,'Jan''24 Actual'!P52)</f>
        <v>0</v>
      </c>
      <c r="Q65" s="56">
        <f t="shared" si="0"/>
        <v>12.92474471827558</v>
      </c>
    </row>
    <row r="66" spans="2:17" ht="15.6">
      <c r="B66" s="52">
        <v>14</v>
      </c>
      <c r="C66" s="24" t="s">
        <v>82</v>
      </c>
      <c r="D66" s="50">
        <f>SUMIFS('14. GRPPL'!$G$4:$G$16,'14. GRPPL'!$C$4:$C$16,'Jan''24 Actual'!D52)</f>
        <v>4.4835683323225473</v>
      </c>
      <c r="E66" s="50">
        <f>SUMIFS('14. GRPPL'!$G$4:$G$16,'14. GRPPL'!$C$4:$C$16,'Jan''24 Actual'!E52)</f>
        <v>0</v>
      </c>
      <c r="F66" s="50">
        <f>SUMIFS('14. GRPPL'!$G$4:$G$16,'14. GRPPL'!$C$4:$C$16,'Jan''24 Actual'!F52)</f>
        <v>0</v>
      </c>
      <c r="G66" s="50">
        <f>SUMIFS('14. GRPPL'!$G$4:$G$16,'14. GRPPL'!$C$4:$C$16,'Jan''24 Actual'!G52)</f>
        <v>0</v>
      </c>
      <c r="H66" s="50">
        <f>SUMIFS('14. GRPPL'!$G$4:$G$16,'14. GRPPL'!$C$4:$C$16,'Jan''24 Actual'!H52)</f>
        <v>0</v>
      </c>
      <c r="I66" s="50">
        <f>SUMIFS('14. GRPPL'!$G$4:$G$16,'14. GRPPL'!$C$4:$C$16,'Jan''24 Actual'!I52)</f>
        <v>1.82847988943198</v>
      </c>
      <c r="J66" s="50">
        <f>SUMIFS('14. GRPPL'!$G$4:$G$16,'14. GRPPL'!$C$4:$C$16,'Jan''24 Actual'!J52)</f>
        <v>0</v>
      </c>
      <c r="K66" s="50">
        <f>SUMIFS('14. GRPPL'!$G$4:$G$16,'14. GRPPL'!$C$4:$C$16,'Jan''24 Actual'!K52)</f>
        <v>0</v>
      </c>
      <c r="L66" s="50">
        <f>SUMIFS('14. GRPPL'!$G$4:$G$16,'14. GRPPL'!$C$4:$C$16,'Jan''24 Actual'!L52)</f>
        <v>0</v>
      </c>
      <c r="M66" s="50">
        <f>SUMIFS('14. GRPPL'!$G$4:$G$16,'14. GRPPL'!$C$4:$C$16,'Jan''24 Actual'!M52)</f>
        <v>0</v>
      </c>
      <c r="N66" s="50">
        <f>SUMIFS('14. GRPPL'!$G$4:$G$16,'14. GRPPL'!$C$4:$C$16,'Jan''24 Actual'!N52)</f>
        <v>0</v>
      </c>
      <c r="O66" s="50">
        <f>SUMIFS('14. GRPPL'!$G$4:$G$16,'14. GRPPL'!$C$4:$C$16,'Jan''24 Actual'!O52)</f>
        <v>0</v>
      </c>
      <c r="P66" s="50">
        <f>SUMIFS('14. GRPPL'!$G$4:$G$16,'14. GRPPL'!$C$4:$C$16,'Jan''24 Actual'!P52)</f>
        <v>0</v>
      </c>
      <c r="Q66" s="56">
        <f t="shared" si="0"/>
        <v>6.3120482217545275</v>
      </c>
    </row>
    <row r="67" spans="2:17" ht="15.6">
      <c r="B67" s="52">
        <v>15</v>
      </c>
      <c r="C67" s="24" t="s">
        <v>87</v>
      </c>
      <c r="D67" s="50">
        <f>SUM('15. Sikkim-1'!H4:H6)</f>
        <v>0</v>
      </c>
      <c r="E67" s="50">
        <f>SUM('15. Sikkim-1'!H7:H9)</f>
        <v>2.7399999999999998</v>
      </c>
      <c r="F67" s="50">
        <f>SUMIFS('15. Sikkim-1'!$H$4:$H$21,'15. Sikkim-1'!$D$4:$D$21,'Jan''24 Actual'!F52)</f>
        <v>0.25</v>
      </c>
      <c r="G67" s="50">
        <f>SUMIFS('15. Sikkim-1'!$H$4:$H$21,'15. Sikkim-1'!$D$4:$D$21,'Jan''24 Actual'!G52)</f>
        <v>0</v>
      </c>
      <c r="H67" s="50">
        <f>SUMIFS('15. Sikkim-1'!$H$4:$H$21,'15. Sikkim-1'!$D$4:$D$21,'Jan''24 Actual'!H52)</f>
        <v>0</v>
      </c>
      <c r="I67" s="50">
        <f>SUMIFS('15. Sikkim-1'!$H$4:$H$21,'15. Sikkim-1'!$D$4:$D$21,'Jan''24 Actual'!I52)</f>
        <v>0</v>
      </c>
      <c r="J67" s="50">
        <f>SUMIFS('15. Sikkim-1'!$H$4:$H$21,'15. Sikkim-1'!$D$4:$D$21,'Jan''24 Actual'!J52)</f>
        <v>0</v>
      </c>
      <c r="K67" s="50">
        <f>SUMIFS('15. Sikkim-1'!$H$4:$H$21,'15. Sikkim-1'!$D$4:$D$21,'Jan''24 Actual'!K52)</f>
        <v>0</v>
      </c>
      <c r="L67" s="50">
        <f>SUMIFS('15. Sikkim-1'!$H$4:$H$21,'15. Sikkim-1'!$D$4:$D$21,'Jan''24 Actual'!L52)</f>
        <v>0</v>
      </c>
      <c r="M67" s="50">
        <f>SUMIFS('15. Sikkim-1'!$H$4:$H$21,'15. Sikkim-1'!$D$4:$D$21,'Jan''24 Actual'!M52)</f>
        <v>0</v>
      </c>
      <c r="N67" s="50">
        <f>SUMIFS('15. Sikkim-1'!$H$4:$H$21,'15. Sikkim-1'!$D$4:$D$21,'Jan''24 Actual'!N52)</f>
        <v>0</v>
      </c>
      <c r="O67" s="50">
        <f>SUMIFS('15. Sikkim-1'!$H$4:$H$21,'15. Sikkim-1'!$D$4:$D$21,'Jan''24 Actual'!O52)</f>
        <v>0</v>
      </c>
      <c r="P67" s="50">
        <f>SUMIFS('15. Sikkim-1'!$H$4:$H$21,'15. Sikkim-1'!$D$4:$D$21,'Jan''24 Actual'!P52)</f>
        <v>0</v>
      </c>
      <c r="Q67" s="56">
        <f t="shared" si="0"/>
        <v>2.9899999999999998</v>
      </c>
    </row>
    <row r="68" spans="2:17" ht="15.6">
      <c r="B68" s="52">
        <v>16</v>
      </c>
      <c r="C68" s="24" t="s">
        <v>91</v>
      </c>
      <c r="D68" s="50">
        <f>SUM('16. Sikkim-2'!G4:G5)</f>
        <v>2.72</v>
      </c>
      <c r="E68" s="50">
        <f>SUM('16. Sikkim-2'!G6:G7)</f>
        <v>2.09</v>
      </c>
      <c r="F68" s="50">
        <f>SUMIFS('16. Sikkim-2'!$G$4:$G$18,'16. Sikkim-2'!$C$4:$C$18,'Jan''24 Actual'!F52)</f>
        <v>0</v>
      </c>
      <c r="G68" s="50">
        <f>SUMIFS('16. Sikkim-2'!$G$4:$G$18,'16. Sikkim-2'!$C$4:$C$18,'Jan''24 Actual'!G52)</f>
        <v>2.42</v>
      </c>
      <c r="H68" s="50">
        <f>SUMIFS('16. Sikkim-2'!$G$4:$G$18,'16. Sikkim-2'!$C$4:$C$18,'Jan''24 Actual'!H52)</f>
        <v>2.46</v>
      </c>
      <c r="I68" s="50">
        <f>SUMIFS('16. Sikkim-2'!$G$4:$G$18,'16. Sikkim-2'!$C$4:$C$18,'Jan''24 Actual'!I52)</f>
        <v>0</v>
      </c>
      <c r="J68" s="50">
        <f>SUMIFS('16. Sikkim-2'!$G$4:$G$18,'16. Sikkim-2'!$C$4:$C$18,'Jan''24 Actual'!J52)</f>
        <v>0</v>
      </c>
      <c r="K68" s="50">
        <f>SUMIFS('16. Sikkim-2'!$G$4:$G$18,'16. Sikkim-2'!$C$4:$C$18,'Jan''24 Actual'!K52)</f>
        <v>0</v>
      </c>
      <c r="L68" s="50">
        <f>SUMIFS('16. Sikkim-2'!$G$4:$G$18,'16. Sikkim-2'!$C$4:$C$18,'Jan''24 Actual'!L52)</f>
        <v>0</v>
      </c>
      <c r="M68" s="50">
        <f>SUMIFS('16. Sikkim-2'!$G$4:$G$18,'16. Sikkim-2'!$C$4:$C$18,'Jan''24 Actual'!M52)</f>
        <v>0</v>
      </c>
      <c r="N68" s="50">
        <f>SUMIFS('16. Sikkim-2'!$G$4:$G$18,'16. Sikkim-2'!$C$4:$C$18,'Jan''24 Actual'!N52)</f>
        <v>0</v>
      </c>
      <c r="O68" s="50">
        <f>SUMIFS('16. Sikkim-2'!$G$4:$G$18,'16. Sikkim-2'!$C$4:$C$18,'Jan''24 Actual'!O52)</f>
        <v>0</v>
      </c>
      <c r="P68" s="50">
        <f>SUMIFS('16. Sikkim-2'!$G$4:$G$18,'16. Sikkim-2'!$C$4:$C$18,'Jan''24 Actual'!P52)</f>
        <v>0</v>
      </c>
      <c r="Q68" s="56">
        <f t="shared" si="0"/>
        <v>9.6900000000000013</v>
      </c>
    </row>
    <row r="69" spans="2:17" ht="15.6">
      <c r="B69" s="52">
        <v>17</v>
      </c>
      <c r="C69" s="24" t="s">
        <v>93</v>
      </c>
      <c r="D69" s="59"/>
      <c r="E69" s="59"/>
      <c r="F69" s="59"/>
      <c r="G69" s="59"/>
      <c r="H69" s="59"/>
      <c r="I69" s="59"/>
      <c r="J69" s="59"/>
      <c r="K69" s="59"/>
      <c r="L69" s="59"/>
      <c r="M69" s="59"/>
      <c r="N69" s="59"/>
      <c r="O69" s="59"/>
      <c r="P69" s="59"/>
      <c r="Q69" s="56">
        <f>'17. EMO'!G4</f>
        <v>11.2881</v>
      </c>
    </row>
    <row r="70" spans="2:17" ht="15.6">
      <c r="B70" s="52">
        <v>18</v>
      </c>
      <c r="C70" s="21" t="s">
        <v>112</v>
      </c>
      <c r="D70" s="50">
        <f>SUMIFS('18. Agiolax'!$G$4:$G$16,'18. Agiolax'!$C$4:$C$16,'Jan''24 Actual'!D52)</f>
        <v>0</v>
      </c>
      <c r="E70" s="50">
        <f>SUMIFS('18. Agiolax'!$G$4:$G$16,'18. Agiolax'!$C$4:$C$16,'Jan''24 Actual'!E52)</f>
        <v>0</v>
      </c>
      <c r="F70" s="50">
        <f>SUMIFS('18. Agiolax'!$G$4:$G$16,'18. Agiolax'!$C$4:$C$16,'Jan''24 Actual'!F52)</f>
        <v>0</v>
      </c>
      <c r="G70" s="50">
        <f>SUMIFS('18. Agiolax'!$G$4:$G$16,'18. Agiolax'!$C$4:$C$16,'Jan''24 Actual'!G52)</f>
        <v>0</v>
      </c>
      <c r="H70" s="50">
        <f>SUMIFS('18. Agiolax'!$G$4:$G$16,'18. Agiolax'!$C$4:$C$16,'Jan''24 Actual'!H52)</f>
        <v>0</v>
      </c>
      <c r="I70" s="50">
        <f>SUMIFS('18. Agiolax'!$G$4:$G$16,'18. Agiolax'!$C$4:$C$16,'Jan''24 Actual'!I52)</f>
        <v>0</v>
      </c>
      <c r="J70" s="50">
        <f>SUMIFS('18. Agiolax'!$G$4:$G$16,'18. Agiolax'!$C$4:$C$16,'Jan''24 Actual'!J52)</f>
        <v>0</v>
      </c>
      <c r="K70" s="50">
        <f>SUMIFS('18. Agiolax'!$G$4:$G$16,'18. Agiolax'!$C$4:$C$16,'Jan''24 Actual'!K52)</f>
        <v>0</v>
      </c>
      <c r="L70" s="50">
        <f>SUMIFS('18. Agiolax'!$G$4:$G$16,'18. Agiolax'!$C$4:$C$16,'Jan''24 Actual'!L52)</f>
        <v>0</v>
      </c>
      <c r="M70" s="50">
        <f>SUMIFS('18. Agiolax'!$G$4:$G$16,'18. Agiolax'!$C$4:$C$16,'Jan''24 Actual'!M52)</f>
        <v>0</v>
      </c>
      <c r="N70" s="50">
        <f>SUMIFS('18. Agiolax'!$G$4:$G$16,'18. Agiolax'!$C$4:$C$16,'Jan''24 Actual'!N52)</f>
        <v>0</v>
      </c>
      <c r="O70" s="50">
        <f>SUMIFS('18. Agiolax'!$G$4:$G$16,'18. Agiolax'!$C$4:$C$16,'Jan''24 Actual'!O52)</f>
        <v>0</v>
      </c>
      <c r="P70" s="50">
        <f>SUMIFS('18. Agiolax'!$G$4:$G$16,'18. Agiolax'!$C$4:$C$16,'Jan''24 Actual'!P52)</f>
        <v>0</v>
      </c>
      <c r="Q70" s="56">
        <f>SUM(D70:P70)</f>
        <v>0</v>
      </c>
    </row>
    <row r="71" spans="2:17" ht="15.6">
      <c r="B71" s="52">
        <v>19</v>
      </c>
      <c r="C71" s="24" t="s">
        <v>96</v>
      </c>
      <c r="D71" s="50">
        <f>SUMIFS('19. Jarod'!$G$4:$G$16,'19. Jarod'!$C$4:$C$16,'Jan''24 Actual'!D52)</f>
        <v>18.850996213281302</v>
      </c>
      <c r="E71" s="50">
        <f>SUMIFS('19. Jarod'!$G$4:$G$16,'19. Jarod'!$C$4:$C$16,'Jan''24 Actual'!E52)</f>
        <v>0</v>
      </c>
      <c r="F71" s="50">
        <f>SUMIFS('19. Jarod'!$G$4:$G$16,'19. Jarod'!$C$4:$C$16,'Jan''24 Actual'!F52)</f>
        <v>0</v>
      </c>
      <c r="G71" s="50">
        <f>SUMIFS('19. Jarod'!$G$4:$G$16,'19. Jarod'!$C$4:$C$16,'Jan''24 Actual'!G52)</f>
        <v>0</v>
      </c>
      <c r="H71" s="50">
        <f>SUMIFS('19. Jarod'!$G$4:$G$16,'19. Jarod'!$C$4:$C$16,'Jan''24 Actual'!H52)</f>
        <v>0</v>
      </c>
      <c r="I71" s="50">
        <f>SUMIFS('19. Jarod'!$G$4:$G$16,'19. Jarod'!$C$4:$C$16,'Jan''24 Actual'!I52)</f>
        <v>0</v>
      </c>
      <c r="J71" s="50">
        <f>SUMIFS('19. Jarod'!$G$4:$G$16,'19. Jarod'!$C$4:$C$16,'Jan''24 Actual'!J52)</f>
        <v>0</v>
      </c>
      <c r="K71" s="50">
        <f>SUMIFS('19. Jarod'!$G$4:$G$16,'19. Jarod'!$C$4:$C$16,'Jan''24 Actual'!K52)</f>
        <v>0</v>
      </c>
      <c r="L71" s="50">
        <f>SUMIFS('19. Jarod'!$G$4:$G$16,'19. Jarod'!$C$4:$C$16,'Jan''24 Actual'!L52)</f>
        <v>0</v>
      </c>
      <c r="M71" s="50">
        <f>SUMIFS('19. Jarod'!$G$4:$G$16,'19. Jarod'!$C$4:$C$16,'Jan''24 Actual'!M52)</f>
        <v>0</v>
      </c>
      <c r="N71" s="50">
        <f>SUMIFS('19. Jarod'!$G$4:$G$16,'19. Jarod'!$C$4:$C$16,'Jan''24 Actual'!N52)</f>
        <v>0</v>
      </c>
      <c r="O71" s="50">
        <f>SUMIFS('19. Jarod'!$G$4:$G$16,'19. Jarod'!$C$4:$C$16,'Jan''24 Actual'!O52)</f>
        <v>0</v>
      </c>
      <c r="P71" s="50">
        <f>SUMIFS('19. Jarod'!$G$4:$G$16,'19. Jarod'!$C$4:$C$16,'Jan''24 Actual'!P52)</f>
        <v>0</v>
      </c>
      <c r="Q71" s="56">
        <f t="shared" ref="Q71:Q80" si="1">SUM(D71:P71)</f>
        <v>18.850996213281302</v>
      </c>
    </row>
    <row r="72" spans="2:17" ht="15.6">
      <c r="B72" s="52">
        <v>20</v>
      </c>
      <c r="C72" s="24" t="s">
        <v>98</v>
      </c>
      <c r="D72" s="50">
        <f>SUMIFS('20. Vatva'!$G$4:$G$16,'20. Vatva'!$C$4:$C$16,'Jan''24 Actual'!D52)</f>
        <v>33.4</v>
      </c>
      <c r="E72" s="50">
        <f>SUMIFS('20. Vatva'!$G$4:$G$16,'20. Vatva'!$C$4:$C$16,'Jan''24 Actual'!E52)</f>
        <v>0</v>
      </c>
      <c r="F72" s="50">
        <f>SUMIFS('20. Vatva'!$G$4:$G$16,'20. Vatva'!$C$4:$C$16,'Jan''24 Actual'!F52)</f>
        <v>0</v>
      </c>
      <c r="G72" s="50">
        <f>SUMIFS('20. Vatva'!$G$4:$G$16,'20. Vatva'!$C$4:$C$16,'Jan''24 Actual'!G52)</f>
        <v>0</v>
      </c>
      <c r="H72" s="50">
        <f>SUMIFS('20. Vatva'!$G$4:$G$16,'20. Vatva'!$C$4:$C$16,'Jan''24 Actual'!H52)</f>
        <v>0</v>
      </c>
      <c r="I72" s="50">
        <f>SUMIFS('20. Vatva'!$G$4:$G$16,'20. Vatva'!$C$4:$C$16,'Jan''24 Actual'!I52)</f>
        <v>0</v>
      </c>
      <c r="J72" s="50">
        <f>SUMIFS('20. Vatva'!$G$4:$G$16,'20. Vatva'!$C$4:$C$16,'Jan''24 Actual'!J52)</f>
        <v>0</v>
      </c>
      <c r="K72" s="50">
        <f>SUMIFS('20. Vatva'!$G$4:$G$16,'20. Vatva'!$C$4:$C$16,'Jan''24 Actual'!K52)</f>
        <v>0</v>
      </c>
      <c r="L72" s="50">
        <f>SUMIFS('20. Vatva'!$G$4:$G$16,'20. Vatva'!$C$4:$C$16,'Jan''24 Actual'!L52)</f>
        <v>0</v>
      </c>
      <c r="M72" s="50">
        <f>SUMIFS('20. Vatva'!$G$4:$G$16,'20. Vatva'!$C$4:$C$16,'Jan''24 Actual'!M52)</f>
        <v>0</v>
      </c>
      <c r="N72" s="50">
        <f>SUMIFS('20. Vatva'!$G$4:$G$16,'20. Vatva'!$C$4:$C$16,'Jan''24 Actual'!N52)</f>
        <v>0</v>
      </c>
      <c r="O72" s="50">
        <f>SUMIFS('20. Vatva'!$G$4:$G$16,'20. Vatva'!$C$4:$C$16,'Jan''24 Actual'!O52)</f>
        <v>0</v>
      </c>
      <c r="P72" s="50">
        <f>SUMIFS('20. Vatva'!$G$4:$G$16,'20. Vatva'!$C$4:$C$16,'Jan''24 Actual'!P52)</f>
        <v>0</v>
      </c>
      <c r="Q72" s="56">
        <f t="shared" si="1"/>
        <v>33.4</v>
      </c>
    </row>
    <row r="73" spans="2:17" ht="15.6">
      <c r="B73" s="52">
        <v>21</v>
      </c>
      <c r="C73" s="24" t="s">
        <v>101</v>
      </c>
      <c r="D73" s="50">
        <f>SUMIFS('21. Biologics Unit 9'!$G$4:$G$16,'21. Biologics Unit 9'!$C$4:$C$16,'Jan''24 Actual'!D52)</f>
        <v>81.965212958888046</v>
      </c>
      <c r="E73" s="50">
        <f>SUMIFS('21. Biologics Unit 9'!$G$4:$G$16,'21. Biologics Unit 9'!$C$4:$C$16,'Jan''24 Actual'!E52)</f>
        <v>0</v>
      </c>
      <c r="F73" s="50">
        <f>SUMIFS('21. Biologics Unit 9'!$G$4:$G$16,'21. Biologics Unit 9'!$C$4:$C$16,'Jan''24 Actual'!F52)</f>
        <v>0</v>
      </c>
      <c r="G73" s="50">
        <f>SUMIFS('21. Biologics Unit 9'!$G$4:$G$16,'21. Biologics Unit 9'!$C$4:$C$16,'Jan''24 Actual'!G52)</f>
        <v>0</v>
      </c>
      <c r="H73" s="50">
        <f>SUMIFS('21. Biologics Unit 9'!$G$4:$G$16,'21. Biologics Unit 9'!$C$4:$C$16,'Jan''24 Actual'!H52)</f>
        <v>0</v>
      </c>
      <c r="I73" s="50">
        <f>SUMIFS('21. Biologics Unit 9'!$G$4:$G$16,'21. Biologics Unit 9'!$C$4:$C$16,'Jan''24 Actual'!I52)</f>
        <v>0</v>
      </c>
      <c r="J73" s="50">
        <f>SUMIFS('21. Biologics Unit 9'!$G$4:$G$16,'21. Biologics Unit 9'!$C$4:$C$16,'Jan''24 Actual'!J52)</f>
        <v>0</v>
      </c>
      <c r="K73" s="50">
        <f>SUMIFS('21. Biologics Unit 9'!$G$4:$G$16,'21. Biologics Unit 9'!$C$4:$C$16,'Jan''24 Actual'!K52)</f>
        <v>0</v>
      </c>
      <c r="L73" s="50">
        <f>SUMIFS('21. Biologics Unit 9'!$G$4:$G$16,'21. Biologics Unit 9'!$C$4:$C$16,'Jan''24 Actual'!L52)</f>
        <v>0</v>
      </c>
      <c r="M73" s="50">
        <f>SUMIFS('21. Biologics Unit 9'!$G$4:$G$16,'21. Biologics Unit 9'!$C$4:$C$16,'Jan''24 Actual'!M52)</f>
        <v>0</v>
      </c>
      <c r="N73" s="50">
        <f>SUMIFS('21. Biologics Unit 9'!$G$4:$G$16,'21. Biologics Unit 9'!$C$4:$C$16,'Jan''24 Actual'!N52)</f>
        <v>0</v>
      </c>
      <c r="O73" s="50">
        <f>SUMIFS('21. Biologics Unit 9'!$G$4:$G$16,'21. Biologics Unit 9'!$C$4:$C$16,'Jan''24 Actual'!O52)</f>
        <v>0</v>
      </c>
      <c r="P73" s="50">
        <f>SUMIFS('21. Biologics Unit 9'!$G$4:$G$16,'21. Biologics Unit 9'!$C$4:$C$16,'Jan''24 Actual'!P52)</f>
        <v>0</v>
      </c>
      <c r="Q73" s="56">
        <f t="shared" si="1"/>
        <v>81.965212958888046</v>
      </c>
    </row>
    <row r="74" spans="2:17" ht="15.6">
      <c r="B74" s="52">
        <v>22</v>
      </c>
      <c r="C74" s="24" t="s">
        <v>104</v>
      </c>
      <c r="D74" s="50">
        <f>SUMIFS('22. Alidac'!$G$4:$G$16,'22. Alidac'!$C$4:$C$16,'Jan''24 Actual'!D52)</f>
        <v>22.8202</v>
      </c>
      <c r="E74" s="50">
        <f>SUMIFS('22. Alidac'!$G$4:$G$16,'22. Alidac'!$C$4:$C$16,'Jan''24 Actual'!E52)</f>
        <v>0</v>
      </c>
      <c r="F74" s="50">
        <f>SUMIFS('22. Alidac'!$G$4:$G$16,'22. Alidac'!$C$4:$C$16,'Jan''24 Actual'!F52)</f>
        <v>0</v>
      </c>
      <c r="G74" s="50">
        <f>SUMIFS('22. Alidac'!$G$4:$G$16,'22. Alidac'!$C$4:$C$16,'Jan''24 Actual'!G52)</f>
        <v>0</v>
      </c>
      <c r="H74" s="50">
        <f>SUMIFS('22. Alidac'!$G$4:$G$16,'22. Alidac'!$C$4:$C$16,'Jan''24 Actual'!H52)</f>
        <v>0</v>
      </c>
      <c r="I74" s="50">
        <f>SUMIFS('22. Alidac'!$G$4:$G$16,'22. Alidac'!$C$4:$C$16,'Jan''24 Actual'!I52)</f>
        <v>0</v>
      </c>
      <c r="J74" s="50">
        <f>SUMIFS('22. Alidac'!$G$4:$G$16,'22. Alidac'!$C$4:$C$16,'Jan''24 Actual'!J52)</f>
        <v>0</v>
      </c>
      <c r="K74" s="50">
        <f>SUMIFS('22. Alidac'!$G$4:$G$16,'22. Alidac'!$C$4:$C$16,'Jan''24 Actual'!K52)</f>
        <v>0</v>
      </c>
      <c r="L74" s="50">
        <f>SUMIFS('22. Alidac'!$G$4:$G$16,'22. Alidac'!$C$4:$C$16,'Jan''24 Actual'!L52)</f>
        <v>0</v>
      </c>
      <c r="M74" s="50">
        <f>SUMIFS('22. Alidac'!$G$4:$G$16,'22. Alidac'!$C$4:$C$16,'Jan''24 Actual'!M52)</f>
        <v>0</v>
      </c>
      <c r="N74" s="50">
        <f>SUMIFS('22. Alidac'!$G$4:$G$16,'22. Alidac'!$C$4:$C$16,'Jan''24 Actual'!N52)</f>
        <v>0</v>
      </c>
      <c r="O74" s="50">
        <f>SUMIFS('22. Alidac'!$G$4:$G$16,'22. Alidac'!$C$4:$C$16,'Jan''24 Actual'!O52)</f>
        <v>0</v>
      </c>
      <c r="P74" s="50">
        <f>SUMIFS('22. Alidac'!$G$4:$G$16,'22. Alidac'!$C$4:$C$16,'Jan''24 Actual'!P52)</f>
        <v>0</v>
      </c>
      <c r="Q74" s="56">
        <f t="shared" si="1"/>
        <v>22.8202</v>
      </c>
    </row>
    <row r="75" spans="2:17" ht="15.6">
      <c r="B75" s="52">
        <v>23</v>
      </c>
      <c r="C75" s="20" t="s">
        <v>108</v>
      </c>
      <c r="D75" s="50">
        <f>SUM('23. VTC'!G4:G6)</f>
        <v>40.501968526666666</v>
      </c>
      <c r="E75" s="50">
        <f>SUMIFS('23. VTC'!$G$4:$G$18,'23. VTC'!$C$4:$C$18,'Jan''24 Actual'!E52)</f>
        <v>0</v>
      </c>
      <c r="F75" s="50">
        <f>SUMIFS('23. VTC'!$G$4:$G$18,'23. VTC'!$C$4:$C$18,'Jan''24 Actual'!F52)</f>
        <v>0</v>
      </c>
      <c r="G75" s="50">
        <f>SUMIFS('23. VTC'!$G$4:$G$18,'23. VTC'!$C$4:$C$18,'Jan''24 Actual'!G52)</f>
        <v>0</v>
      </c>
      <c r="H75" s="50">
        <f>SUMIFS('23. VTC'!$G$4:$G$18,'23. VTC'!$C$4:$C$18,'Jan''24 Actual'!H52)</f>
        <v>0</v>
      </c>
      <c r="I75" s="50">
        <f>SUMIFS('23. VTC'!$G$4:$G$18,'23. VTC'!$C$4:$C$18,'Jan''24 Actual'!I52)</f>
        <v>3.2547387120828133</v>
      </c>
      <c r="J75" s="50">
        <f>SUMIFS('23. VTC'!$G$4:$G$18,'23. VTC'!$C$4:$C$18,'Jan''24 Actual'!J52)</f>
        <v>0</v>
      </c>
      <c r="K75" s="50">
        <f>SUMIFS('23. VTC'!$G$4:$G$18,'23. VTC'!$C$4:$C$18,'Jan''24 Actual'!K52)</f>
        <v>0</v>
      </c>
      <c r="L75" s="50">
        <f>SUMIFS('23. VTC'!$G$4:$G$18,'23. VTC'!$C$4:$C$18,'Jan''24 Actual'!L52)</f>
        <v>0</v>
      </c>
      <c r="M75" s="50">
        <f>SUMIFS('23. VTC'!$G$4:$G$18,'23. VTC'!$C$4:$C$18,'Jan''24 Actual'!M52)</f>
        <v>0</v>
      </c>
      <c r="N75" s="50">
        <f>SUMIFS('23. VTC'!$G$4:$G$18,'23. VTC'!$C$4:$C$18,'Jan''24 Actual'!N52)</f>
        <v>0</v>
      </c>
      <c r="O75" s="50">
        <f>SUMIFS('23. VTC'!$G$4:$G$18,'23. VTC'!$C$4:$C$18,'Jan''24 Actual'!O52)</f>
        <v>0</v>
      </c>
      <c r="P75" s="50">
        <f>SUMIFS('23. VTC'!$G$4:$G$18,'23. VTC'!$C$4:$C$18,'Jan''24 Actual'!P52)</f>
        <v>0</v>
      </c>
      <c r="Q75" s="56">
        <f t="shared" si="1"/>
        <v>43.756707238749478</v>
      </c>
    </row>
    <row r="76" spans="2:17" ht="15.6">
      <c r="B76" s="52">
        <v>24</v>
      </c>
      <c r="C76" s="24" t="s">
        <v>111</v>
      </c>
      <c r="D76" s="50">
        <f>SUM('24. Biologics Unit 1-2'!G4:G5)</f>
        <v>6.667305350000003</v>
      </c>
      <c r="E76" s="50">
        <f>SUMIFS('24. Biologics Unit 1-2'!$G$4:$G$17,'24. Biologics Unit 1-2'!$C$4:$C$17,'Jan''24 Actual'!E52)</f>
        <v>0</v>
      </c>
      <c r="F76" s="50">
        <f>SUMIFS('24. Biologics Unit 1-2'!$G$4:$G$17,'24. Biologics Unit 1-2'!$C$4:$C$17,'Jan''24 Actual'!F52)</f>
        <v>0</v>
      </c>
      <c r="G76" s="50">
        <f>SUMIFS('24. Biologics Unit 1-2'!$G$4:$G$17,'24. Biologics Unit 1-2'!$C$4:$C$17,'Jan''24 Actual'!G52)</f>
        <v>0</v>
      </c>
      <c r="H76" s="50">
        <f>SUMIFS('24. Biologics Unit 1-2'!$G$4:$G$17,'24. Biologics Unit 1-2'!$C$4:$C$17,'Jan''24 Actual'!H52)</f>
        <v>0</v>
      </c>
      <c r="I76" s="50">
        <f>SUM('24. Biologics Unit 1-2'!G10:G10)</f>
        <v>0</v>
      </c>
      <c r="J76" s="50">
        <f>SUMIFS('24. Biologics Unit 1-2'!$G$4:$G$17,'24. Biologics Unit 1-2'!$C$4:$C$17,'Jan''24 Actual'!J52)</f>
        <v>0</v>
      </c>
      <c r="K76" s="50">
        <f>SUMIFS('24. Biologics Unit 1-2'!$G$4:$G$17,'24. Biologics Unit 1-2'!$C$4:$C$17,'Jan''24 Actual'!K52)</f>
        <v>0</v>
      </c>
      <c r="L76" s="50">
        <f>SUMIFS('24. Biologics Unit 1-2'!$G$4:$G$17,'24. Biologics Unit 1-2'!$C$4:$C$17,'Jan''24 Actual'!L52)</f>
        <v>0</v>
      </c>
      <c r="M76" s="50">
        <f>SUMIFS('24. Biologics Unit 1-2'!$G$4:$G$17,'24. Biologics Unit 1-2'!$C$4:$C$17,'Jan''24 Actual'!M52)</f>
        <v>0</v>
      </c>
      <c r="N76" s="50">
        <f>SUMIFS('24. Biologics Unit 1-2'!$G$4:$G$17,'24. Biologics Unit 1-2'!$C$4:$C$17,'Jan''24 Actual'!N52)</f>
        <v>0</v>
      </c>
      <c r="O76" s="50">
        <f>SUMIFS('24. Biologics Unit 1-2'!$G$4:$G$17,'24. Biologics Unit 1-2'!$C$4:$C$17,'Jan''24 Actual'!O52)</f>
        <v>0</v>
      </c>
      <c r="P76" s="50">
        <f>SUMIFS('24. Biologics Unit 1-2'!$G$4:$G$17,'24. Biologics Unit 1-2'!$C$4:$C$17,'Jan''24 Actual'!P52)</f>
        <v>0</v>
      </c>
      <c r="Q76" s="56">
        <f t="shared" si="1"/>
        <v>6.667305350000003</v>
      </c>
    </row>
    <row r="77" spans="2:17" ht="15.6">
      <c r="B77" s="52">
        <v>25</v>
      </c>
      <c r="C77" s="21" t="s">
        <v>114</v>
      </c>
      <c r="D77" s="50">
        <f>SUMIFS('25. Zydus Pfizer'!$G$4:$G$16,'25. Zydus Pfizer'!$C$4:$C$16,'Jan''24 Actual'!D52)</f>
        <v>0</v>
      </c>
      <c r="E77" s="50">
        <f>SUMIFS('25. Zydus Pfizer'!$G$4:$G$16,'25. Zydus Pfizer'!$C$4:$C$16,'Jan''24 Actual'!E52)</f>
        <v>0</v>
      </c>
      <c r="F77" s="50">
        <f>SUMIFS('25. Zydus Pfizer'!$G$4:$G$16,'25. Zydus Pfizer'!$C$4:$C$16,'Jan''24 Actual'!F52)</f>
        <v>0</v>
      </c>
      <c r="G77" s="50">
        <f>SUMIFS('25. Zydus Pfizer'!$G$4:$G$16,'25. Zydus Pfizer'!$C$4:$C$16,'Jan''24 Actual'!G52)</f>
        <v>0</v>
      </c>
      <c r="H77" s="50">
        <f>SUMIFS('25. Zydus Pfizer'!$G$4:$G$16,'25. Zydus Pfizer'!$C$4:$C$16,'Jan''24 Actual'!H52)</f>
        <v>0</v>
      </c>
      <c r="I77" s="50">
        <f>SUMIFS('25. Zydus Pfizer'!$G$4:$G$16,'25. Zydus Pfizer'!$C$4:$C$16,'Jan''24 Actual'!I52)</f>
        <v>22.478847133333328</v>
      </c>
      <c r="J77" s="50">
        <f>SUMIFS('25. Zydus Pfizer'!$G$4:$G$16,'25. Zydus Pfizer'!$C$4:$C$16,'Jan''24 Actual'!J52)</f>
        <v>0</v>
      </c>
      <c r="K77" s="50">
        <f>SUMIFS('25. Zydus Pfizer'!$G$4:$G$16,'25. Zydus Pfizer'!$C$4:$C$16,'Jan''24 Actual'!K52)</f>
        <v>0</v>
      </c>
      <c r="L77" s="50">
        <f>SUMIFS('25. Zydus Pfizer'!$G$4:$G$16,'25. Zydus Pfizer'!$C$4:$C$16,'Jan''24 Actual'!L52)</f>
        <v>0</v>
      </c>
      <c r="M77" s="50">
        <f>SUMIFS('25. Zydus Pfizer'!$G$4:$G$16,'25. Zydus Pfizer'!$C$4:$C$16,'Jan''24 Actual'!M52)</f>
        <v>0</v>
      </c>
      <c r="N77" s="50">
        <f>SUMIFS('25. Zydus Pfizer'!$G$4:$G$16,'25. Zydus Pfizer'!$C$4:$C$16,'Jan''24 Actual'!N52)</f>
        <v>0</v>
      </c>
      <c r="O77" s="50">
        <f>SUMIFS('25. Zydus Pfizer'!$G$4:$G$16,'25. Zydus Pfizer'!$C$4:$C$16,'Jan''24 Actual'!O52)</f>
        <v>0</v>
      </c>
      <c r="P77" s="50">
        <f>SUMIFS('25. Zydus Pfizer'!$G$4:$G$16,'25. Zydus Pfizer'!$C$4:$C$16,'Jan''24 Actual'!P52)</f>
        <v>0</v>
      </c>
      <c r="Q77" s="56">
        <f t="shared" si="1"/>
        <v>22.478847133333328</v>
      </c>
    </row>
    <row r="78" spans="2:17" ht="15.6">
      <c r="B78" s="52">
        <v>26</v>
      </c>
      <c r="C78" s="37" t="s">
        <v>116</v>
      </c>
      <c r="D78" s="50">
        <f>SUMIFS('26. Wellness Sikkim'!$G$4:$G$17,'26. Wellness Sikkim'!$C$4:$C$17,'Jan''24 Actual'!D52)</f>
        <v>1.42</v>
      </c>
      <c r="E78" s="50">
        <f>SUM('26. Wellness Sikkim'!$G$5:$G$6)</f>
        <v>3.0649500000000001</v>
      </c>
      <c r="F78" s="50">
        <f>SUMIFS('26. Wellness Sikkim'!$G$4:$G$17,'26. Wellness Sikkim'!$C$4:$C$17,'Jan''24 Actual'!F52)</f>
        <v>0</v>
      </c>
      <c r="G78" s="50">
        <f>SUMIFS('26. Wellness Sikkim'!$G$4:$G$17,'26. Wellness Sikkim'!$C$4:$C$17,'Jan''24 Actual'!G52)</f>
        <v>1.07951</v>
      </c>
      <c r="H78" s="50">
        <f>SUMIFS('26. Wellness Sikkim'!$G$4:$G$17,'26. Wellness Sikkim'!$C$4:$C$17,'Jan''24 Actual'!H52)</f>
        <v>3.63</v>
      </c>
      <c r="I78" s="50">
        <f>SUMIFS('26. Wellness Sikkim'!$G$4:$G$17,'26. Wellness Sikkim'!$C$4:$C$17,'Jan''24 Actual'!I52)</f>
        <v>1.55</v>
      </c>
      <c r="J78" s="50">
        <f>SUMIFS('26. Wellness Sikkim'!$G$4:$G$17,'26. Wellness Sikkim'!$C$4:$C$17,'Jan''24 Actual'!J52)</f>
        <v>0.74909999999999999</v>
      </c>
      <c r="K78" s="50">
        <f>SUMIFS('26. Wellness Sikkim'!$G$4:$G$17,'26. Wellness Sikkim'!$C$4:$C$17,'Jan''24 Actual'!K52)</f>
        <v>1.6414</v>
      </c>
      <c r="L78" s="50">
        <f>SUMIFS('26. Wellness Sikkim'!$G$4:$G$17,'26. Wellness Sikkim'!$C$4:$C$17,'Jan''24 Actual'!L52)</f>
        <v>6.74</v>
      </c>
      <c r="M78" s="50">
        <f>SUMIFS('26. Wellness Sikkim'!$G$4:$G$17,'26. Wellness Sikkim'!$C$4:$C$17,'Jan''24 Actual'!M52)</f>
        <v>0</v>
      </c>
      <c r="N78" s="50">
        <f>SUMIFS('26. Wellness Sikkim'!$G$4:$G$17,'26. Wellness Sikkim'!$C$4:$C$17,'Jan''24 Actual'!N52)</f>
        <v>0</v>
      </c>
      <c r="O78" s="50">
        <f>SUMIFS('26. Wellness Sikkim'!$G$4:$G$17,'26. Wellness Sikkim'!$C$4:$C$17,'Jan''24 Actual'!O52)</f>
        <v>0</v>
      </c>
      <c r="P78" s="50">
        <f>SUMIFS('26. Wellness Sikkim'!$G$4:$G$17,'26. Wellness Sikkim'!$C$4:$C$17,'Jan''24 Actual'!P52)</f>
        <v>0</v>
      </c>
      <c r="Q78" s="56">
        <f t="shared" si="1"/>
        <v>19.874960000000002</v>
      </c>
    </row>
    <row r="79" spans="2:17" ht="15.6">
      <c r="B79" s="52">
        <v>27</v>
      </c>
      <c r="C79" s="21" t="s">
        <v>118</v>
      </c>
      <c r="D79" s="50">
        <f>SUMIFS('27. Wellness Ahmedabad'!$G$4:$G$16,'27. Wellness Ahmedabad'!$C$4:$C$16,'Jan''24 Actual'!D52)</f>
        <v>0</v>
      </c>
      <c r="E79" s="50">
        <f>SUMIFS('27. Wellness Ahmedabad'!$G$4:$G$16,'27. Wellness Ahmedabad'!$C$4:$C$16,'Jan''24 Actual'!E52)</f>
        <v>0</v>
      </c>
      <c r="F79" s="50">
        <f>SUMIFS('27. Wellness Ahmedabad'!$G$4:$G$16,'27. Wellness Ahmedabad'!$C$4:$C$16,'Jan''24 Actual'!F52)</f>
        <v>0</v>
      </c>
      <c r="G79" s="50">
        <f>SUMIFS('27. Wellness Ahmedabad'!$G$4:$G$16,'27. Wellness Ahmedabad'!$C$4:$C$16,'Jan''24 Actual'!G52)</f>
        <v>0</v>
      </c>
      <c r="H79" s="50">
        <f>SUMIFS('27. Wellness Ahmedabad'!$G$4:$G$16,'27. Wellness Ahmedabad'!$C$4:$C$16,'Jan''24 Actual'!H52)</f>
        <v>0</v>
      </c>
      <c r="I79" s="50">
        <f>SUMIFS('27. Wellness Ahmedabad'!$G$4:$G$16,'27. Wellness Ahmedabad'!$C$4:$C$16,'Jan''24 Actual'!I52)</f>
        <v>0</v>
      </c>
      <c r="J79" s="50">
        <f>SUMIFS('27. Wellness Ahmedabad'!$G$4:$G$16,'27. Wellness Ahmedabad'!$C$4:$C$16,'Jan''24 Actual'!J52)</f>
        <v>0</v>
      </c>
      <c r="K79" s="50">
        <f>SUMIFS('27. Wellness Ahmedabad'!$G$4:$G$16,'27. Wellness Ahmedabad'!$C$4:$C$16,'Jan''24 Actual'!K52)</f>
        <v>0</v>
      </c>
      <c r="L79" s="50">
        <f>SUMIFS('27. Wellness Ahmedabad'!$G$4:$G$16,'27. Wellness Ahmedabad'!$C$4:$C$16,'Jan''24 Actual'!L52)</f>
        <v>0</v>
      </c>
      <c r="M79" s="50">
        <f>SUMIFS('27. Wellness Ahmedabad'!$G$4:$G$16,'27. Wellness Ahmedabad'!$C$4:$C$16,'Jan''24 Actual'!M52)</f>
        <v>0</v>
      </c>
      <c r="N79" s="50">
        <f>SUMIFS('27. Wellness Ahmedabad'!$G$4:$G$16,'27. Wellness Ahmedabad'!$C$4:$C$16,'Jan''24 Actual'!N52)</f>
        <v>0</v>
      </c>
      <c r="O79" s="50">
        <f>SUMIFS('27. Wellness Ahmedabad'!$G$4:$G$16,'27. Wellness Ahmedabad'!$C$4:$C$16,'Jan''24 Actual'!O52)</f>
        <v>0</v>
      </c>
      <c r="P79" s="50">
        <f>SUMIFS('27. Wellness Ahmedabad'!$G$4:$G$16,'27. Wellness Ahmedabad'!$C$4:$C$16,'Jan''24 Actual'!P52)</f>
        <v>0</v>
      </c>
      <c r="Q79" s="56">
        <f t="shared" si="1"/>
        <v>0</v>
      </c>
    </row>
    <row r="80" spans="2:17" ht="15.6">
      <c r="B80" s="52">
        <v>28</v>
      </c>
      <c r="C80" s="24" t="s">
        <v>122</v>
      </c>
      <c r="D80" s="50">
        <f>SUMIFS('28. Wellness Aligarh'!$H$4:$H$17,'28. Wellness Aligarh'!$D$4:$D$17,'Jan''24 Actual'!D52)</f>
        <v>0</v>
      </c>
      <c r="E80" s="50">
        <f>SUMIFS('28. Wellness Aligarh'!$H$4:$H$17,'28. Wellness Aligarh'!$D$4:$D$17,'Jan''24 Actual'!E52)</f>
        <v>0</v>
      </c>
      <c r="F80" s="50">
        <f>SUMIFS('28. Wellness Aligarh'!$H$4:$H$17,'28. Wellness Aligarh'!$D$4:$D$17,'Jan''24 Actual'!F52)</f>
        <v>0</v>
      </c>
      <c r="G80" s="50">
        <f>SUMIFS('28. Wellness Aligarh'!$H$4:$H$17,'28. Wellness Aligarh'!$D$4:$D$17,'Jan''24 Actual'!G52)</f>
        <v>0</v>
      </c>
      <c r="H80" s="50">
        <f>SUMIFS('28. Wellness Aligarh'!$H$4:$H$17,'28. Wellness Aligarh'!$D$4:$D$17,'Jan''24 Actual'!H52)</f>
        <v>0.9</v>
      </c>
      <c r="I80" s="50">
        <f>SUMIFS('28. Wellness Aligarh'!$H$4:$H$17,'28. Wellness Aligarh'!$D$4:$D$17,'Jan''24 Actual'!I52)</f>
        <v>1.08</v>
      </c>
      <c r="J80" s="50">
        <f>SUMIFS('28. Wellness Aligarh'!$H$4:$H$17,'28. Wellness Aligarh'!$D$4:$D$17,'Jan''24 Actual'!J52)</f>
        <v>0</v>
      </c>
      <c r="K80" s="50">
        <f>SUMIFS('28. Wellness Aligarh'!$H$4:$H$17,'28. Wellness Aligarh'!$D$4:$D$17,'Jan''24 Actual'!K52)</f>
        <v>0</v>
      </c>
      <c r="L80" s="50">
        <f>SUMIFS('28. Wellness Aligarh'!$H$4:$H$17,'28. Wellness Aligarh'!$D$4:$D$17,'Jan''24 Actual'!L52)</f>
        <v>0</v>
      </c>
      <c r="M80" s="50">
        <f>SUMIFS('28. Wellness Aligarh'!$H$4:$H$17,'28. Wellness Aligarh'!$D$4:$D$17,'Jan''24 Actual'!M52)</f>
        <v>2.93</v>
      </c>
      <c r="N80" s="50">
        <f>SUM('28. Wellness Aligarh'!H14:H15)</f>
        <v>0</v>
      </c>
      <c r="O80" s="50">
        <f>SUMIFS('28. Wellness Aligarh'!$H$4:$H$17,'28. Wellness Aligarh'!$D$4:$D$17,'Jan''24 Actual'!O52)</f>
        <v>0</v>
      </c>
      <c r="P80" s="50">
        <f>SUMIFS('28. Wellness Aligarh'!$H$4:$H$17,'28. Wellness Aligarh'!$D$4:$D$17,'Jan''24 Actual'!P52)</f>
        <v>0</v>
      </c>
      <c r="Q80" s="56">
        <f t="shared" si="1"/>
        <v>4.91</v>
      </c>
    </row>
    <row r="81" spans="2:17" ht="15.6">
      <c r="B81" s="52">
        <v>29</v>
      </c>
      <c r="C81" s="20" t="s">
        <v>124</v>
      </c>
      <c r="D81" s="59"/>
      <c r="E81" s="59"/>
      <c r="F81" s="59"/>
      <c r="G81" s="59"/>
      <c r="H81" s="59"/>
      <c r="I81" s="59"/>
      <c r="J81" s="59"/>
      <c r="K81" s="59"/>
      <c r="L81" s="59"/>
      <c r="M81" s="59"/>
      <c r="N81" s="59"/>
      <c r="O81" s="59"/>
      <c r="P81" s="59"/>
      <c r="Q81" s="56">
        <f>'29. Moraiya Vaccine'!G5</f>
        <v>14.177409564680719</v>
      </c>
    </row>
  </sheetData>
  <mergeCells count="2">
    <mergeCell ref="B2:P2"/>
    <mergeCell ref="B51:P51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1"/>
  <dimension ref="B1:AI58"/>
  <sheetViews>
    <sheetView zoomScale="80" zoomScaleNormal="80" workbookViewId="0">
      <selection activeCell="AE30" sqref="AE30"/>
    </sheetView>
  </sheetViews>
  <sheetFormatPr defaultRowHeight="15.75" customHeight="1"/>
  <cols>
    <col min="1" max="1" width="4.6640625" customWidth="1"/>
    <col min="2" max="2" width="6.6640625" customWidth="1"/>
    <col min="3" max="3" width="15.6640625" customWidth="1"/>
    <col min="4" max="4" width="11.33203125" customWidth="1"/>
    <col min="5" max="5" width="27.5546875" customWidth="1"/>
    <col min="6" max="6" width="20.5546875" hidden="1" customWidth="1"/>
    <col min="7" max="7" width="27.44140625" customWidth="1"/>
    <col min="8" max="8" width="17.44140625" hidden="1" customWidth="1"/>
    <col min="9" max="9" width="20.88671875" hidden="1" customWidth="1"/>
    <col min="10" max="10" width="30.6640625" customWidth="1"/>
    <col min="11" max="11" width="23.44140625" customWidth="1"/>
    <col min="12" max="12" width="11.6640625" hidden="1" customWidth="1"/>
    <col min="13" max="13" width="13.6640625" hidden="1" customWidth="1"/>
    <col min="14" max="14" width="11.6640625" hidden="1" customWidth="1"/>
    <col min="15" max="15" width="13.6640625" hidden="1" customWidth="1"/>
    <col min="16" max="16" width="11.6640625" hidden="1" customWidth="1"/>
    <col min="17" max="25" width="10.88671875" hidden="1" customWidth="1"/>
    <col min="26" max="26" width="10.33203125" hidden="1" customWidth="1"/>
    <col min="27" max="27" width="10.88671875" hidden="1" customWidth="1"/>
    <col min="28" max="30" width="10.88671875" customWidth="1"/>
    <col min="31" max="31" width="19.44140625" customWidth="1"/>
    <col min="32" max="35" width="10.88671875" customWidth="1"/>
    <col min="36" max="36" width="5" customWidth="1"/>
  </cols>
  <sheetData>
    <row r="1" spans="2:35" ht="15" thickBot="1"/>
    <row r="2" spans="2:35" ht="31.2">
      <c r="B2" s="459" t="s">
        <v>32</v>
      </c>
      <c r="C2" s="460" t="s">
        <v>33</v>
      </c>
      <c r="D2" s="460" t="s">
        <v>247</v>
      </c>
      <c r="E2" s="460" t="s">
        <v>34</v>
      </c>
      <c r="F2" s="460" t="s">
        <v>35</v>
      </c>
      <c r="G2" s="460" t="s">
        <v>36</v>
      </c>
      <c r="H2" s="460" t="s">
        <v>297</v>
      </c>
      <c r="I2" s="460" t="s">
        <v>342</v>
      </c>
      <c r="J2" s="492" t="s">
        <v>305</v>
      </c>
      <c r="K2" s="460" t="s">
        <v>252</v>
      </c>
      <c r="L2" s="528">
        <v>45292</v>
      </c>
      <c r="M2" s="530"/>
      <c r="N2" s="528">
        <v>45323</v>
      </c>
      <c r="O2" s="530"/>
      <c r="P2" s="528">
        <v>45352</v>
      </c>
      <c r="Q2" s="530"/>
      <c r="R2" s="528">
        <v>45383</v>
      </c>
      <c r="S2" s="530"/>
      <c r="T2" s="528">
        <v>45413</v>
      </c>
      <c r="U2" s="530"/>
      <c r="V2" s="528">
        <v>45444</v>
      </c>
      <c r="W2" s="530"/>
      <c r="X2" s="528">
        <v>45474</v>
      </c>
      <c r="Y2" s="530"/>
      <c r="Z2" s="528">
        <v>45505</v>
      </c>
      <c r="AA2" s="530"/>
      <c r="AB2" s="528">
        <v>45536</v>
      </c>
      <c r="AC2" s="530"/>
      <c r="AD2" s="528">
        <v>45566</v>
      </c>
      <c r="AE2" s="530"/>
      <c r="AF2" s="528">
        <v>45597</v>
      </c>
      <c r="AG2" s="530"/>
      <c r="AH2" s="528">
        <v>45627</v>
      </c>
      <c r="AI2" s="529"/>
    </row>
    <row r="3" spans="2:35" ht="31.8" thickBot="1">
      <c r="B3" s="472"/>
      <c r="C3" s="473"/>
      <c r="D3" s="473"/>
      <c r="E3" s="473"/>
      <c r="F3" s="473"/>
      <c r="G3" s="473"/>
      <c r="H3" s="473"/>
      <c r="I3" s="473"/>
      <c r="J3" s="473"/>
      <c r="K3" s="473"/>
      <c r="L3" s="474" t="s">
        <v>342</v>
      </c>
      <c r="M3" s="475" t="s">
        <v>305</v>
      </c>
      <c r="N3" s="474" t="s">
        <v>342</v>
      </c>
      <c r="O3" s="475" t="s">
        <v>305</v>
      </c>
      <c r="P3" s="474" t="s">
        <v>342</v>
      </c>
      <c r="Q3" s="475" t="s">
        <v>305</v>
      </c>
      <c r="R3" s="474" t="s">
        <v>342</v>
      </c>
      <c r="S3" s="475" t="s">
        <v>305</v>
      </c>
      <c r="T3" s="474" t="s">
        <v>342</v>
      </c>
      <c r="U3" s="475" t="s">
        <v>305</v>
      </c>
      <c r="V3" s="474" t="s">
        <v>342</v>
      </c>
      <c r="W3" s="475" t="s">
        <v>305</v>
      </c>
      <c r="X3" s="474" t="s">
        <v>342</v>
      </c>
      <c r="Y3" s="475" t="s">
        <v>305</v>
      </c>
      <c r="Z3" s="474" t="s">
        <v>342</v>
      </c>
      <c r="AA3" s="475" t="s">
        <v>305</v>
      </c>
      <c r="AB3" s="474" t="s">
        <v>342</v>
      </c>
      <c r="AC3" s="475" t="s">
        <v>305</v>
      </c>
      <c r="AD3" s="474" t="s">
        <v>342</v>
      </c>
      <c r="AE3" s="475" t="s">
        <v>305</v>
      </c>
      <c r="AF3" s="474" t="s">
        <v>342</v>
      </c>
      <c r="AG3" s="475" t="s">
        <v>305</v>
      </c>
      <c r="AH3" s="474" t="s">
        <v>342</v>
      </c>
      <c r="AI3" s="476" t="s">
        <v>305</v>
      </c>
    </row>
    <row r="4" spans="2:35" ht="15.75" customHeight="1">
      <c r="B4" s="467">
        <v>1</v>
      </c>
      <c r="C4" s="468" t="s">
        <v>41</v>
      </c>
      <c r="D4" s="468" t="s">
        <v>42</v>
      </c>
      <c r="E4" s="151" t="s">
        <v>43</v>
      </c>
      <c r="F4" s="469" t="s">
        <v>44</v>
      </c>
      <c r="G4" s="21" t="s">
        <v>257</v>
      </c>
      <c r="H4" s="151" t="s">
        <v>46</v>
      </c>
      <c r="I4" s="151" t="s">
        <v>45</v>
      </c>
      <c r="J4" s="151" t="s">
        <v>224</v>
      </c>
      <c r="K4" s="151" t="s">
        <v>240</v>
      </c>
      <c r="L4" s="470" t="s">
        <v>338</v>
      </c>
      <c r="M4" s="470" t="s">
        <v>338</v>
      </c>
      <c r="N4" s="470">
        <v>45357</v>
      </c>
      <c r="O4" s="470">
        <v>45358</v>
      </c>
      <c r="P4" s="470" t="s">
        <v>338</v>
      </c>
      <c r="Q4" s="470" t="s">
        <v>338</v>
      </c>
      <c r="R4" s="470">
        <v>45415</v>
      </c>
      <c r="S4" s="470">
        <v>45418</v>
      </c>
      <c r="T4" s="470" t="s">
        <v>338</v>
      </c>
      <c r="U4" s="470" t="s">
        <v>338</v>
      </c>
      <c r="V4" s="470">
        <v>45474</v>
      </c>
      <c r="W4" s="470">
        <v>45476</v>
      </c>
      <c r="X4" s="470">
        <v>45506</v>
      </c>
      <c r="Y4" s="470">
        <v>45512</v>
      </c>
      <c r="Z4" s="470">
        <v>45539</v>
      </c>
      <c r="AA4" s="470">
        <v>45545</v>
      </c>
      <c r="AB4" s="470">
        <v>45568</v>
      </c>
      <c r="AC4" s="470">
        <v>45572</v>
      </c>
      <c r="AD4" s="470">
        <v>45607</v>
      </c>
      <c r="AE4" s="470">
        <v>45609</v>
      </c>
      <c r="AF4" s="470"/>
      <c r="AG4" s="470"/>
      <c r="AH4" s="470"/>
      <c r="AI4" s="471"/>
    </row>
    <row r="5" spans="2:35" ht="15.75" customHeight="1">
      <c r="B5" s="152">
        <v>2</v>
      </c>
      <c r="C5" s="153" t="s">
        <v>41</v>
      </c>
      <c r="D5" s="153" t="s">
        <v>42</v>
      </c>
      <c r="E5" s="154" t="s">
        <v>47</v>
      </c>
      <c r="F5" s="21" t="s">
        <v>44</v>
      </c>
      <c r="G5" s="21" t="s">
        <v>48</v>
      </c>
      <c r="H5" s="154" t="s">
        <v>60</v>
      </c>
      <c r="I5" s="154" t="s">
        <v>49</v>
      </c>
      <c r="J5" s="154" t="s">
        <v>337</v>
      </c>
      <c r="K5" s="154" t="s">
        <v>240</v>
      </c>
      <c r="L5" s="355">
        <v>45334</v>
      </c>
      <c r="M5" s="355">
        <v>45335</v>
      </c>
      <c r="N5" s="355">
        <v>45357</v>
      </c>
      <c r="O5" s="355">
        <v>45359</v>
      </c>
      <c r="P5" s="355">
        <v>45386</v>
      </c>
      <c r="Q5" s="355">
        <v>45392</v>
      </c>
      <c r="R5" s="355">
        <v>45413</v>
      </c>
      <c r="S5" s="355">
        <v>45416</v>
      </c>
      <c r="T5" s="355">
        <v>45448</v>
      </c>
      <c r="U5" s="355">
        <v>45453</v>
      </c>
      <c r="V5" s="470" t="s">
        <v>338</v>
      </c>
      <c r="W5" s="470" t="s">
        <v>338</v>
      </c>
      <c r="X5" s="355" t="s">
        <v>338</v>
      </c>
      <c r="Y5" s="355" t="s">
        <v>338</v>
      </c>
      <c r="Z5" s="355">
        <v>45540</v>
      </c>
      <c r="AA5" s="355">
        <v>45541</v>
      </c>
      <c r="AB5" s="355">
        <v>45569</v>
      </c>
      <c r="AC5" s="355">
        <v>45575</v>
      </c>
      <c r="AD5" s="355">
        <v>45604</v>
      </c>
      <c r="AE5" s="355">
        <v>45607</v>
      </c>
      <c r="AF5" s="355"/>
      <c r="AG5" s="355"/>
      <c r="AH5" s="355"/>
      <c r="AI5" s="357"/>
    </row>
    <row r="6" spans="2:35" ht="15.75" customHeight="1">
      <c r="B6" s="152">
        <v>3</v>
      </c>
      <c r="C6" s="153" t="s">
        <v>41</v>
      </c>
      <c r="D6" s="153" t="s">
        <v>42</v>
      </c>
      <c r="E6" s="154" t="s">
        <v>50</v>
      </c>
      <c r="F6" s="21" t="s">
        <v>44</v>
      </c>
      <c r="G6" s="21" t="s">
        <v>423</v>
      </c>
      <c r="H6" s="154" t="s">
        <v>90</v>
      </c>
      <c r="I6" s="154" t="s">
        <v>52</v>
      </c>
      <c r="J6" s="154" t="s">
        <v>229</v>
      </c>
      <c r="K6" s="154"/>
      <c r="L6" s="355">
        <v>45327</v>
      </c>
      <c r="M6" s="355">
        <v>45331</v>
      </c>
      <c r="N6" s="355">
        <v>45356</v>
      </c>
      <c r="O6" s="355">
        <v>45360</v>
      </c>
      <c r="P6" s="355">
        <v>45387</v>
      </c>
      <c r="Q6" s="355">
        <v>45392</v>
      </c>
      <c r="R6" s="355">
        <v>45417</v>
      </c>
      <c r="S6" s="355">
        <v>45420</v>
      </c>
      <c r="T6" s="355">
        <v>45448</v>
      </c>
      <c r="U6" s="355">
        <v>45453</v>
      </c>
      <c r="V6" s="355">
        <v>45478</v>
      </c>
      <c r="W6" s="355">
        <v>45482</v>
      </c>
      <c r="X6" s="355">
        <v>45513</v>
      </c>
      <c r="Y6" s="355">
        <v>45513</v>
      </c>
      <c r="Z6" s="355">
        <v>45540</v>
      </c>
      <c r="AA6" s="355">
        <v>45546</v>
      </c>
      <c r="AB6" s="355">
        <v>45570</v>
      </c>
      <c r="AC6" s="355">
        <v>45575</v>
      </c>
      <c r="AD6" s="355"/>
      <c r="AE6" s="355"/>
      <c r="AF6" s="355"/>
      <c r="AG6" s="355"/>
      <c r="AH6" s="355"/>
      <c r="AI6" s="357"/>
    </row>
    <row r="7" spans="2:35" ht="15.75" customHeight="1">
      <c r="B7" s="152">
        <v>4</v>
      </c>
      <c r="C7" s="153" t="s">
        <v>41</v>
      </c>
      <c r="D7" s="153" t="s">
        <v>241</v>
      </c>
      <c r="E7" s="154" t="s">
        <v>304</v>
      </c>
      <c r="F7" s="21" t="s">
        <v>54</v>
      </c>
      <c r="G7" s="21" t="s">
        <v>55</v>
      </c>
      <c r="H7" s="154" t="s">
        <v>46</v>
      </c>
      <c r="I7" s="154" t="s">
        <v>56</v>
      </c>
      <c r="J7" s="154" t="s">
        <v>223</v>
      </c>
      <c r="K7" s="154" t="s">
        <v>298</v>
      </c>
      <c r="L7" s="355">
        <v>45322</v>
      </c>
      <c r="M7" s="355">
        <v>45331</v>
      </c>
      <c r="N7" s="355">
        <v>45353</v>
      </c>
      <c r="O7" s="355">
        <v>45357</v>
      </c>
      <c r="P7" s="355">
        <v>45387</v>
      </c>
      <c r="Q7" s="355">
        <v>45388</v>
      </c>
      <c r="R7" s="355">
        <v>45413</v>
      </c>
      <c r="S7" s="355">
        <v>45422</v>
      </c>
      <c r="T7" s="355">
        <v>45447</v>
      </c>
      <c r="U7" s="355">
        <v>45453</v>
      </c>
      <c r="V7" s="470">
        <v>45478</v>
      </c>
      <c r="W7" s="470">
        <v>45478</v>
      </c>
      <c r="X7" s="470">
        <v>45509</v>
      </c>
      <c r="Y7" s="355">
        <v>45513</v>
      </c>
      <c r="Z7" s="470">
        <v>45540</v>
      </c>
      <c r="AA7" s="470">
        <v>45544</v>
      </c>
      <c r="AB7" s="355">
        <v>45569</v>
      </c>
      <c r="AC7" s="355">
        <v>45572</v>
      </c>
      <c r="AD7" s="355">
        <v>45602</v>
      </c>
      <c r="AE7" s="355">
        <v>45603</v>
      </c>
      <c r="AF7" s="355"/>
      <c r="AG7" s="355"/>
      <c r="AH7" s="355"/>
      <c r="AI7" s="357"/>
    </row>
    <row r="8" spans="2:35" ht="31.2">
      <c r="B8" s="152">
        <v>5</v>
      </c>
      <c r="C8" s="153" t="s">
        <v>41</v>
      </c>
      <c r="D8" s="153" t="s">
        <v>241</v>
      </c>
      <c r="E8" s="154" t="s">
        <v>57</v>
      </c>
      <c r="F8" s="21" t="s">
        <v>58</v>
      </c>
      <c r="G8" s="21" t="s">
        <v>63</v>
      </c>
      <c r="H8" s="154" t="s">
        <v>60</v>
      </c>
      <c r="I8" s="154" t="s">
        <v>263</v>
      </c>
      <c r="J8" s="154" t="s">
        <v>428</v>
      </c>
      <c r="K8" s="154" t="s">
        <v>298</v>
      </c>
      <c r="L8" s="355">
        <v>45331</v>
      </c>
      <c r="M8" s="355">
        <v>45334</v>
      </c>
      <c r="N8" s="355">
        <v>45356</v>
      </c>
      <c r="O8" s="355">
        <v>45360</v>
      </c>
      <c r="P8" s="355">
        <v>45387</v>
      </c>
      <c r="Q8" s="355">
        <v>45392</v>
      </c>
      <c r="R8" s="355">
        <v>45416</v>
      </c>
      <c r="S8" s="355">
        <v>45422</v>
      </c>
      <c r="T8" s="355">
        <v>45448</v>
      </c>
      <c r="U8" s="355">
        <v>45453</v>
      </c>
      <c r="V8" s="470">
        <v>45478</v>
      </c>
      <c r="W8" s="470">
        <v>45483</v>
      </c>
      <c r="X8" s="355">
        <v>45509</v>
      </c>
      <c r="Y8" s="355">
        <v>45514</v>
      </c>
      <c r="Z8" s="355">
        <v>45540</v>
      </c>
      <c r="AA8" s="355">
        <v>45545</v>
      </c>
      <c r="AB8" s="355">
        <v>45570</v>
      </c>
      <c r="AC8" s="355">
        <v>45575</v>
      </c>
      <c r="AD8" s="355">
        <v>45604</v>
      </c>
      <c r="AE8" s="355">
        <v>45611</v>
      </c>
      <c r="AF8" s="355"/>
      <c r="AG8" s="355"/>
      <c r="AH8" s="355"/>
      <c r="AI8" s="357"/>
    </row>
    <row r="9" spans="2:35" ht="15.75" customHeight="1">
      <c r="B9" s="152">
        <v>6</v>
      </c>
      <c r="C9" s="153" t="s">
        <v>41</v>
      </c>
      <c r="D9" s="153" t="s">
        <v>241</v>
      </c>
      <c r="E9" s="157" t="s">
        <v>158</v>
      </c>
      <c r="F9" s="24" t="s">
        <v>62</v>
      </c>
      <c r="G9" s="37"/>
      <c r="H9" s="154" t="s">
        <v>60</v>
      </c>
      <c r="I9" s="185" t="s">
        <v>262</v>
      </c>
      <c r="J9" s="154" t="s">
        <v>254</v>
      </c>
      <c r="K9" s="154" t="s">
        <v>300</v>
      </c>
      <c r="L9" s="359">
        <v>45324</v>
      </c>
      <c r="M9" s="359">
        <v>45327</v>
      </c>
      <c r="N9" s="356">
        <v>45353</v>
      </c>
      <c r="O9" s="355">
        <v>45360</v>
      </c>
      <c r="P9" s="355">
        <v>45387</v>
      </c>
      <c r="Q9" s="355">
        <v>45388</v>
      </c>
      <c r="R9" s="355">
        <v>45415</v>
      </c>
      <c r="S9" s="355">
        <v>45418</v>
      </c>
      <c r="T9" s="355">
        <v>45448</v>
      </c>
      <c r="U9" s="355">
        <v>45449</v>
      </c>
      <c r="V9" s="470">
        <v>45479</v>
      </c>
      <c r="W9" s="470">
        <v>45481</v>
      </c>
      <c r="X9" s="355">
        <v>45506</v>
      </c>
      <c r="Y9" s="355">
        <v>45513</v>
      </c>
      <c r="Z9" s="355">
        <v>45538</v>
      </c>
      <c r="AA9" s="355">
        <v>45543</v>
      </c>
      <c r="AB9" s="355">
        <v>45568</v>
      </c>
      <c r="AC9" s="355">
        <v>45574</v>
      </c>
      <c r="AD9" s="355">
        <v>45602</v>
      </c>
      <c r="AE9" s="355">
        <v>45605</v>
      </c>
      <c r="AF9" s="355"/>
      <c r="AG9" s="355"/>
      <c r="AH9" s="355"/>
      <c r="AI9" s="357"/>
    </row>
    <row r="10" spans="2:35" ht="15.75" customHeight="1">
      <c r="B10" s="152">
        <v>7</v>
      </c>
      <c r="C10" s="155" t="s">
        <v>41</v>
      </c>
      <c r="D10" s="155" t="s">
        <v>242</v>
      </c>
      <c r="E10" s="156" t="s">
        <v>61</v>
      </c>
      <c r="F10" s="24" t="s">
        <v>62</v>
      </c>
      <c r="G10" s="499"/>
      <c r="H10" s="156" t="s">
        <v>46</v>
      </c>
      <c r="I10" s="156" t="s">
        <v>250</v>
      </c>
      <c r="J10" s="156" t="s">
        <v>225</v>
      </c>
      <c r="K10" s="342" t="s">
        <v>301</v>
      </c>
      <c r="L10" s="355">
        <v>45327</v>
      </c>
      <c r="M10" s="355">
        <v>45328</v>
      </c>
      <c r="N10" s="355">
        <v>45355</v>
      </c>
      <c r="O10" s="355">
        <v>45357</v>
      </c>
      <c r="P10" s="355">
        <v>45386</v>
      </c>
      <c r="Q10" s="355">
        <v>45392</v>
      </c>
      <c r="R10" s="355">
        <v>45416</v>
      </c>
      <c r="S10" s="355">
        <v>45422</v>
      </c>
      <c r="T10" s="355">
        <v>45448</v>
      </c>
      <c r="U10" s="355">
        <v>45453</v>
      </c>
      <c r="V10" s="470">
        <v>45478</v>
      </c>
      <c r="W10" s="470">
        <v>45483</v>
      </c>
      <c r="X10" s="470">
        <v>45509</v>
      </c>
      <c r="Y10" s="355">
        <v>45514</v>
      </c>
      <c r="Z10" s="470">
        <v>45540</v>
      </c>
      <c r="AA10" s="470">
        <v>45545</v>
      </c>
      <c r="AB10" s="355">
        <v>45570</v>
      </c>
      <c r="AC10" s="355">
        <v>45576</v>
      </c>
      <c r="AD10" s="355">
        <v>45604</v>
      </c>
      <c r="AE10" s="355">
        <v>45608</v>
      </c>
      <c r="AF10" s="355"/>
      <c r="AG10" s="355"/>
      <c r="AH10" s="355"/>
      <c r="AI10" s="357"/>
    </row>
    <row r="11" spans="2:35" ht="15.75" customHeight="1">
      <c r="B11" s="152">
        <v>8</v>
      </c>
      <c r="C11" s="155" t="s">
        <v>41</v>
      </c>
      <c r="D11" s="155" t="s">
        <v>242</v>
      </c>
      <c r="E11" s="156" t="s">
        <v>64</v>
      </c>
      <c r="F11" s="24" t="s">
        <v>64</v>
      </c>
      <c r="G11" s="24" t="s">
        <v>426</v>
      </c>
      <c r="H11" s="156" t="s">
        <v>46</v>
      </c>
      <c r="I11" s="156" t="s">
        <v>185</v>
      </c>
      <c r="J11" s="156" t="s">
        <v>226</v>
      </c>
      <c r="K11" s="342" t="s">
        <v>301</v>
      </c>
      <c r="L11" s="355" t="s">
        <v>338</v>
      </c>
      <c r="M11" s="355" t="s">
        <v>338</v>
      </c>
      <c r="N11" s="355">
        <v>45356</v>
      </c>
      <c r="O11" s="355">
        <v>45358</v>
      </c>
      <c r="P11" s="355">
        <v>45390</v>
      </c>
      <c r="Q11" s="355">
        <v>45392</v>
      </c>
      <c r="R11" s="355">
        <v>45418</v>
      </c>
      <c r="S11" s="355">
        <v>45418</v>
      </c>
      <c r="T11" s="355">
        <v>45446</v>
      </c>
      <c r="U11" s="355">
        <v>45450</v>
      </c>
      <c r="V11" s="470">
        <v>45478</v>
      </c>
      <c r="W11" s="470">
        <v>45483</v>
      </c>
      <c r="X11" s="470">
        <v>45505</v>
      </c>
      <c r="Y11" s="355">
        <v>45513</v>
      </c>
      <c r="Z11" s="355" t="s">
        <v>338</v>
      </c>
      <c r="AA11" s="355" t="s">
        <v>338</v>
      </c>
      <c r="AB11" s="355">
        <v>45570</v>
      </c>
      <c r="AC11" s="355">
        <v>45575</v>
      </c>
      <c r="AD11" s="355">
        <v>45603</v>
      </c>
      <c r="AE11" s="355">
        <v>45603</v>
      </c>
      <c r="AF11" s="355"/>
      <c r="AG11" s="355"/>
      <c r="AH11" s="355"/>
      <c r="AI11" s="357"/>
    </row>
    <row r="12" spans="2:35" ht="15.75" customHeight="1">
      <c r="B12" s="152">
        <v>9</v>
      </c>
      <c r="C12" s="155" t="s">
        <v>41</v>
      </c>
      <c r="D12" s="155" t="s">
        <v>242</v>
      </c>
      <c r="E12" s="156" t="s">
        <v>303</v>
      </c>
      <c r="F12" s="24" t="s">
        <v>66</v>
      </c>
      <c r="G12" s="24" t="s">
        <v>67</v>
      </c>
      <c r="H12" s="156" t="s">
        <v>46</v>
      </c>
      <c r="I12" s="156" t="s">
        <v>68</v>
      </c>
      <c r="J12" s="156" t="s">
        <v>52</v>
      </c>
      <c r="K12" s="342" t="s">
        <v>301</v>
      </c>
      <c r="L12" s="355">
        <v>45329</v>
      </c>
      <c r="M12" s="355">
        <v>45335</v>
      </c>
      <c r="N12" s="355">
        <v>45355</v>
      </c>
      <c r="O12" s="355">
        <v>45360</v>
      </c>
      <c r="P12" s="355">
        <v>45388</v>
      </c>
      <c r="Q12" s="355">
        <v>45392</v>
      </c>
      <c r="R12" s="355">
        <v>45416</v>
      </c>
      <c r="S12" s="355">
        <v>45422</v>
      </c>
      <c r="T12" s="355">
        <v>45448</v>
      </c>
      <c r="U12" s="355">
        <v>45452</v>
      </c>
      <c r="V12" s="470">
        <v>45478</v>
      </c>
      <c r="W12" s="470">
        <v>45483</v>
      </c>
      <c r="X12" s="470">
        <v>45509</v>
      </c>
      <c r="Y12" s="355">
        <v>45513</v>
      </c>
      <c r="Z12" s="470">
        <v>45540</v>
      </c>
      <c r="AA12" s="355">
        <v>45547</v>
      </c>
      <c r="AB12" s="355">
        <v>45570</v>
      </c>
      <c r="AC12" s="355">
        <v>45575</v>
      </c>
      <c r="AD12" s="355">
        <v>45602</v>
      </c>
      <c r="AE12" s="355">
        <v>45609</v>
      </c>
      <c r="AF12" s="355"/>
      <c r="AG12" s="355"/>
      <c r="AH12" s="355"/>
      <c r="AI12" s="357"/>
    </row>
    <row r="13" spans="2:35" ht="15.75" customHeight="1">
      <c r="B13" s="152">
        <v>10</v>
      </c>
      <c r="C13" s="155" t="s">
        <v>69</v>
      </c>
      <c r="D13" s="155" t="s">
        <v>242</v>
      </c>
      <c r="E13" s="156" t="s">
        <v>69</v>
      </c>
      <c r="F13" s="24" t="s">
        <v>62</v>
      </c>
      <c r="G13" s="24" t="s">
        <v>70</v>
      </c>
      <c r="H13" s="156" t="s">
        <v>90</v>
      </c>
      <c r="I13" s="156" t="s">
        <v>71</v>
      </c>
      <c r="J13" s="156" t="s">
        <v>227</v>
      </c>
      <c r="K13" s="342" t="s">
        <v>301</v>
      </c>
      <c r="L13" s="355">
        <v>45331</v>
      </c>
      <c r="M13" s="355">
        <v>45335</v>
      </c>
      <c r="N13" s="355">
        <v>45356</v>
      </c>
      <c r="O13" s="355">
        <v>45360</v>
      </c>
      <c r="P13" s="355">
        <v>45387</v>
      </c>
      <c r="Q13" s="355">
        <v>45392</v>
      </c>
      <c r="R13" s="355">
        <v>45420</v>
      </c>
      <c r="S13" s="355">
        <v>45422</v>
      </c>
      <c r="T13" s="355">
        <v>45448</v>
      </c>
      <c r="U13" s="355">
        <v>45453</v>
      </c>
      <c r="V13" s="355">
        <v>45481</v>
      </c>
      <c r="W13" s="470">
        <v>45483</v>
      </c>
      <c r="X13" s="355">
        <v>45513</v>
      </c>
      <c r="Y13" s="355">
        <v>45514</v>
      </c>
      <c r="Z13" s="355">
        <v>45544</v>
      </c>
      <c r="AA13" s="355">
        <v>45546</v>
      </c>
      <c r="AB13" s="355">
        <v>45574</v>
      </c>
      <c r="AC13" s="355">
        <v>45576</v>
      </c>
      <c r="AD13" s="355">
        <v>45609</v>
      </c>
      <c r="AE13" s="355">
        <v>45609</v>
      </c>
      <c r="AF13" s="355"/>
      <c r="AG13" s="355"/>
      <c r="AH13" s="355"/>
      <c r="AI13" s="357"/>
    </row>
    <row r="14" spans="2:35" ht="15.75" customHeight="1">
      <c r="B14" s="152">
        <v>11</v>
      </c>
      <c r="C14" s="155" t="s">
        <v>72</v>
      </c>
      <c r="D14" s="155" t="s">
        <v>244</v>
      </c>
      <c r="E14" s="156" t="s">
        <v>72</v>
      </c>
      <c r="F14" s="24" t="s">
        <v>62</v>
      </c>
      <c r="G14" s="24" t="s">
        <v>73</v>
      </c>
      <c r="H14" s="156" t="s">
        <v>60</v>
      </c>
      <c r="I14" s="156" t="s">
        <v>74</v>
      </c>
      <c r="J14" s="156" t="s">
        <v>253</v>
      </c>
      <c r="K14" s="156" t="s">
        <v>97</v>
      </c>
      <c r="L14" s="355" t="s">
        <v>338</v>
      </c>
      <c r="M14" s="355" t="s">
        <v>338</v>
      </c>
      <c r="N14" s="356">
        <v>45353</v>
      </c>
      <c r="O14" s="355">
        <v>45360</v>
      </c>
      <c r="P14" s="355">
        <v>45387</v>
      </c>
      <c r="Q14" s="355">
        <v>45392</v>
      </c>
      <c r="R14" s="355">
        <v>45416</v>
      </c>
      <c r="S14" s="355">
        <v>45421</v>
      </c>
      <c r="T14" s="355">
        <v>45450</v>
      </c>
      <c r="U14" s="355">
        <v>45453</v>
      </c>
      <c r="V14" s="470">
        <v>45479</v>
      </c>
      <c r="W14" s="470">
        <v>45483</v>
      </c>
      <c r="X14" s="355">
        <v>45510</v>
      </c>
      <c r="Y14" s="355">
        <v>45516</v>
      </c>
      <c r="Z14" s="355">
        <v>45543</v>
      </c>
      <c r="AA14" s="355">
        <v>45546</v>
      </c>
      <c r="AB14" s="355">
        <v>45570</v>
      </c>
      <c r="AC14" s="355">
        <v>45575</v>
      </c>
      <c r="AD14" s="355">
        <v>45604</v>
      </c>
      <c r="AE14" s="355">
        <v>45608</v>
      </c>
      <c r="AF14" s="355"/>
      <c r="AG14" s="355"/>
      <c r="AH14" s="355"/>
      <c r="AI14" s="357"/>
    </row>
    <row r="15" spans="2:35" ht="15.75" customHeight="1">
      <c r="B15" s="152">
        <v>12</v>
      </c>
      <c r="C15" s="155" t="s">
        <v>75</v>
      </c>
      <c r="D15" s="155" t="s">
        <v>244</v>
      </c>
      <c r="E15" s="156" t="s">
        <v>75</v>
      </c>
      <c r="F15" s="24" t="s">
        <v>62</v>
      </c>
      <c r="G15" s="24" t="s">
        <v>76</v>
      </c>
      <c r="H15" s="156" t="s">
        <v>46</v>
      </c>
      <c r="I15" s="156" t="s">
        <v>77</v>
      </c>
      <c r="J15" s="156" t="s">
        <v>230</v>
      </c>
      <c r="K15" s="156" t="s">
        <v>240</v>
      </c>
      <c r="L15" s="355">
        <v>45329</v>
      </c>
      <c r="M15" s="355">
        <v>45329</v>
      </c>
      <c r="N15" s="355">
        <v>45357</v>
      </c>
      <c r="O15" s="355">
        <v>45357</v>
      </c>
      <c r="P15" s="355">
        <v>45388</v>
      </c>
      <c r="Q15" s="355">
        <v>45390</v>
      </c>
      <c r="R15" s="355">
        <v>45416</v>
      </c>
      <c r="S15" s="355">
        <v>45417</v>
      </c>
      <c r="T15" s="355">
        <v>45448</v>
      </c>
      <c r="U15" s="355">
        <v>45448</v>
      </c>
      <c r="V15" s="470">
        <v>45478</v>
      </c>
      <c r="W15" s="470">
        <v>45478</v>
      </c>
      <c r="X15" s="470">
        <v>45509</v>
      </c>
      <c r="Y15" s="470">
        <v>45510</v>
      </c>
      <c r="Z15" s="355">
        <v>45541</v>
      </c>
      <c r="AA15" s="470">
        <v>45542</v>
      </c>
      <c r="AB15" s="355">
        <v>45569</v>
      </c>
      <c r="AC15" s="355">
        <v>45569</v>
      </c>
      <c r="AD15" s="355">
        <v>45603</v>
      </c>
      <c r="AE15" s="355">
        <v>45603</v>
      </c>
      <c r="AF15" s="355"/>
      <c r="AG15" s="355"/>
      <c r="AH15" s="355"/>
      <c r="AI15" s="357"/>
    </row>
    <row r="16" spans="2:35" ht="15.75" customHeight="1">
      <c r="B16" s="152">
        <v>13</v>
      </c>
      <c r="C16" s="155" t="s">
        <v>78</v>
      </c>
      <c r="D16" s="155" t="s">
        <v>244</v>
      </c>
      <c r="E16" s="156" t="s">
        <v>78</v>
      </c>
      <c r="F16" s="24" t="s">
        <v>79</v>
      </c>
      <c r="G16" s="24" t="s">
        <v>80</v>
      </c>
      <c r="H16" s="154" t="s">
        <v>60</v>
      </c>
      <c r="I16" s="156" t="s">
        <v>81</v>
      </c>
      <c r="J16" s="156" t="s">
        <v>233</v>
      </c>
      <c r="K16" s="156" t="s">
        <v>97</v>
      </c>
      <c r="L16" s="355">
        <v>45325</v>
      </c>
      <c r="M16" s="355">
        <v>45327</v>
      </c>
      <c r="N16" s="355">
        <v>45355</v>
      </c>
      <c r="O16" s="355">
        <v>45355</v>
      </c>
      <c r="P16" s="355">
        <v>45385</v>
      </c>
      <c r="Q16" s="355">
        <v>45392</v>
      </c>
      <c r="R16" s="355">
        <v>45415</v>
      </c>
      <c r="S16" s="355">
        <v>45416</v>
      </c>
      <c r="T16" s="355">
        <v>45447</v>
      </c>
      <c r="U16" s="355">
        <v>45451</v>
      </c>
      <c r="V16" s="470">
        <v>45477</v>
      </c>
      <c r="W16" s="470">
        <v>45483</v>
      </c>
      <c r="X16" s="355">
        <v>45509</v>
      </c>
      <c r="Y16" s="355">
        <v>45509</v>
      </c>
      <c r="Z16" s="355">
        <v>45538</v>
      </c>
      <c r="AA16" s="355">
        <v>45539</v>
      </c>
      <c r="AB16" s="355">
        <v>45570</v>
      </c>
      <c r="AC16" s="355">
        <v>45575</v>
      </c>
      <c r="AD16" s="355">
        <v>45601</v>
      </c>
      <c r="AE16" s="355">
        <v>45602</v>
      </c>
      <c r="AF16" s="355"/>
      <c r="AG16" s="355"/>
      <c r="AH16" s="355"/>
      <c r="AI16" s="357"/>
    </row>
    <row r="17" spans="2:35" ht="15.75" customHeight="1">
      <c r="B17" s="152">
        <v>14</v>
      </c>
      <c r="C17" s="155" t="s">
        <v>41</v>
      </c>
      <c r="D17" s="155" t="s">
        <v>244</v>
      </c>
      <c r="E17" s="156" t="s">
        <v>82</v>
      </c>
      <c r="F17" s="24" t="s">
        <v>83</v>
      </c>
      <c r="G17" s="24" t="s">
        <v>84</v>
      </c>
      <c r="H17" s="156" t="s">
        <v>46</v>
      </c>
      <c r="I17" s="156" t="s">
        <v>85</v>
      </c>
      <c r="J17" s="156" t="s">
        <v>235</v>
      </c>
      <c r="K17" s="156" t="s">
        <v>97</v>
      </c>
      <c r="L17" s="355">
        <v>45328</v>
      </c>
      <c r="M17" s="355">
        <v>45331</v>
      </c>
      <c r="N17" s="355">
        <v>45356</v>
      </c>
      <c r="O17" s="355">
        <v>45360</v>
      </c>
      <c r="P17" s="355">
        <v>45389</v>
      </c>
      <c r="Q17" s="355">
        <v>45392</v>
      </c>
      <c r="R17" s="355">
        <v>45417</v>
      </c>
      <c r="S17" s="355">
        <v>45422</v>
      </c>
      <c r="T17" s="355">
        <v>45447</v>
      </c>
      <c r="U17" s="355">
        <v>45453</v>
      </c>
      <c r="V17" s="470">
        <v>45478</v>
      </c>
      <c r="W17" s="470">
        <v>45483</v>
      </c>
      <c r="X17" s="470">
        <v>45509</v>
      </c>
      <c r="Y17" s="470">
        <v>45511</v>
      </c>
      <c r="Z17" s="355" t="s">
        <v>338</v>
      </c>
      <c r="AA17" s="355" t="s">
        <v>338</v>
      </c>
      <c r="AB17" s="355">
        <v>45566</v>
      </c>
      <c r="AC17" s="355">
        <v>45568</v>
      </c>
      <c r="AD17" s="355">
        <v>45604</v>
      </c>
      <c r="AE17" s="355">
        <v>45607</v>
      </c>
      <c r="AF17" s="355"/>
      <c r="AG17" s="355"/>
      <c r="AH17" s="355"/>
      <c r="AI17" s="357"/>
    </row>
    <row r="18" spans="2:35" ht="15.75" customHeight="1">
      <c r="B18" s="152">
        <v>15</v>
      </c>
      <c r="C18" s="155" t="s">
        <v>86</v>
      </c>
      <c r="D18" s="155" t="s">
        <v>244</v>
      </c>
      <c r="E18" s="156" t="s">
        <v>87</v>
      </c>
      <c r="F18" s="24" t="s">
        <v>62</v>
      </c>
      <c r="G18" s="24" t="s">
        <v>88</v>
      </c>
      <c r="H18" s="156" t="s">
        <v>90</v>
      </c>
      <c r="I18" s="156" t="s">
        <v>89</v>
      </c>
      <c r="J18" s="156" t="s">
        <v>249</v>
      </c>
      <c r="K18" s="156" t="s">
        <v>97</v>
      </c>
      <c r="L18" s="355">
        <v>45332</v>
      </c>
      <c r="M18" s="355">
        <v>45335</v>
      </c>
      <c r="N18" s="355">
        <v>45360</v>
      </c>
      <c r="O18" s="355">
        <v>45362</v>
      </c>
      <c r="P18" s="355">
        <v>45387</v>
      </c>
      <c r="Q18" s="355">
        <v>45392</v>
      </c>
      <c r="R18" s="355">
        <v>45418</v>
      </c>
      <c r="S18" s="355">
        <v>45423</v>
      </c>
      <c r="T18" s="355">
        <v>45448</v>
      </c>
      <c r="U18" s="355">
        <v>45453</v>
      </c>
      <c r="V18" s="470">
        <v>45483</v>
      </c>
      <c r="W18" s="355">
        <v>45484</v>
      </c>
      <c r="X18" s="355" t="s">
        <v>338</v>
      </c>
      <c r="Y18" s="355" t="s">
        <v>338</v>
      </c>
      <c r="Z18" s="355">
        <v>45541</v>
      </c>
      <c r="AA18" s="355">
        <v>45546</v>
      </c>
      <c r="AB18" s="355">
        <v>45570</v>
      </c>
      <c r="AC18" s="355">
        <v>45574</v>
      </c>
      <c r="AD18" s="355">
        <v>45608</v>
      </c>
      <c r="AE18" s="355">
        <v>45610</v>
      </c>
      <c r="AF18" s="355"/>
      <c r="AG18" s="355"/>
      <c r="AH18" s="355"/>
      <c r="AI18" s="357"/>
    </row>
    <row r="19" spans="2:35" ht="15.75" customHeight="1">
      <c r="B19" s="152">
        <v>16</v>
      </c>
      <c r="C19" s="155" t="s">
        <v>86</v>
      </c>
      <c r="D19" s="155" t="s">
        <v>244</v>
      </c>
      <c r="E19" s="156" t="s">
        <v>91</v>
      </c>
      <c r="F19" s="24" t="s">
        <v>307</v>
      </c>
      <c r="G19" s="24" t="s">
        <v>88</v>
      </c>
      <c r="H19" s="156" t="s">
        <v>90</v>
      </c>
      <c r="I19" s="156" t="s">
        <v>92</v>
      </c>
      <c r="J19" s="156" t="s">
        <v>246</v>
      </c>
      <c r="K19" s="156" t="s">
        <v>97</v>
      </c>
      <c r="L19" s="355">
        <v>45334</v>
      </c>
      <c r="M19" s="355">
        <v>45334</v>
      </c>
      <c r="N19" s="355">
        <v>45361</v>
      </c>
      <c r="O19" s="355">
        <v>45362</v>
      </c>
      <c r="P19" s="355">
        <v>45391</v>
      </c>
      <c r="Q19" s="355">
        <v>45392</v>
      </c>
      <c r="R19" s="355">
        <v>45422</v>
      </c>
      <c r="S19" s="355">
        <v>45423</v>
      </c>
      <c r="T19" s="355">
        <v>45448</v>
      </c>
      <c r="U19" s="355">
        <v>45453</v>
      </c>
      <c r="V19" s="355">
        <v>45482</v>
      </c>
      <c r="W19" s="355">
        <v>45484</v>
      </c>
      <c r="X19" s="355">
        <v>45512</v>
      </c>
      <c r="Y19" s="355">
        <v>45514</v>
      </c>
      <c r="Z19" s="355">
        <v>45540</v>
      </c>
      <c r="AA19" s="355">
        <v>45546</v>
      </c>
      <c r="AB19" s="355">
        <v>45570</v>
      </c>
      <c r="AC19" s="355">
        <v>45574</v>
      </c>
      <c r="AD19" s="355">
        <v>45608</v>
      </c>
      <c r="AE19" s="355">
        <v>45608</v>
      </c>
      <c r="AF19" s="355"/>
      <c r="AG19" s="355"/>
      <c r="AH19" s="355"/>
      <c r="AI19" s="357"/>
    </row>
    <row r="20" spans="2:35" ht="15.75" customHeight="1">
      <c r="B20" s="152">
        <v>17</v>
      </c>
      <c r="C20" s="155" t="s">
        <v>41</v>
      </c>
      <c r="D20" s="155" t="s">
        <v>244</v>
      </c>
      <c r="E20" s="156" t="s">
        <v>93</v>
      </c>
      <c r="F20" s="24" t="s">
        <v>312</v>
      </c>
      <c r="G20" s="24" t="s">
        <v>94</v>
      </c>
      <c r="H20" s="156" t="s">
        <v>46</v>
      </c>
      <c r="I20" s="156" t="s">
        <v>95</v>
      </c>
      <c r="J20" s="154" t="s">
        <v>52</v>
      </c>
      <c r="K20" s="154" t="s">
        <v>240</v>
      </c>
      <c r="L20" s="355">
        <v>45334</v>
      </c>
      <c r="M20" s="355">
        <v>45336</v>
      </c>
      <c r="N20" s="355">
        <v>45357</v>
      </c>
      <c r="O20" s="355">
        <v>45360</v>
      </c>
      <c r="P20" s="355">
        <v>45390</v>
      </c>
      <c r="Q20" s="355">
        <v>45392</v>
      </c>
      <c r="R20" s="355">
        <v>45416</v>
      </c>
      <c r="S20" s="355">
        <v>45422</v>
      </c>
      <c r="T20" s="355">
        <v>45447</v>
      </c>
      <c r="U20" s="355">
        <v>45452</v>
      </c>
      <c r="V20" s="470">
        <v>45477</v>
      </c>
      <c r="W20" s="470">
        <v>45483</v>
      </c>
      <c r="X20" s="470">
        <v>45509</v>
      </c>
      <c r="Y20" s="470">
        <v>45514</v>
      </c>
      <c r="Z20" s="470">
        <v>45539</v>
      </c>
      <c r="AA20" s="355">
        <v>45547</v>
      </c>
      <c r="AB20" s="355">
        <v>45567</v>
      </c>
      <c r="AC20" s="355">
        <v>45575</v>
      </c>
      <c r="AD20" s="355">
        <v>45606</v>
      </c>
      <c r="AE20" s="355">
        <v>45609</v>
      </c>
      <c r="AF20" s="355"/>
      <c r="AG20" s="355"/>
      <c r="AH20" s="355"/>
      <c r="AI20" s="357"/>
    </row>
    <row r="21" spans="2:35" ht="15.75" customHeight="1">
      <c r="B21" s="152">
        <v>18</v>
      </c>
      <c r="C21" s="153" t="s">
        <v>72</v>
      </c>
      <c r="D21" s="155" t="s">
        <v>244</v>
      </c>
      <c r="E21" s="154" t="s">
        <v>112</v>
      </c>
      <c r="F21" s="21" t="s">
        <v>62</v>
      </c>
      <c r="G21" s="21" t="s">
        <v>113</v>
      </c>
      <c r="H21" s="154" t="s">
        <v>60</v>
      </c>
      <c r="I21" s="156" t="s">
        <v>193</v>
      </c>
      <c r="J21" s="156" t="s">
        <v>234</v>
      </c>
      <c r="K21" s="156" t="s">
        <v>240</v>
      </c>
      <c r="L21" s="355">
        <v>45332</v>
      </c>
      <c r="M21" s="355">
        <v>45332</v>
      </c>
      <c r="N21" s="355" t="s">
        <v>338</v>
      </c>
      <c r="O21" s="355" t="s">
        <v>338</v>
      </c>
      <c r="P21" s="355">
        <v>45385</v>
      </c>
      <c r="Q21" s="355">
        <v>45385</v>
      </c>
      <c r="R21" s="355">
        <v>45416</v>
      </c>
      <c r="S21" s="355">
        <v>45416</v>
      </c>
      <c r="T21" s="355">
        <v>45447</v>
      </c>
      <c r="U21" s="355">
        <v>45447</v>
      </c>
      <c r="V21" s="470">
        <v>45477</v>
      </c>
      <c r="W21" s="470">
        <v>45483</v>
      </c>
      <c r="X21" s="355">
        <v>45509</v>
      </c>
      <c r="Y21" s="355">
        <v>45510</v>
      </c>
      <c r="Z21" s="355" t="s">
        <v>338</v>
      </c>
      <c r="AA21" s="355" t="s">
        <v>338</v>
      </c>
      <c r="AB21" s="355">
        <v>45570</v>
      </c>
      <c r="AC21" s="355">
        <v>45570</v>
      </c>
      <c r="AD21" s="355">
        <v>45600</v>
      </c>
      <c r="AE21" s="355">
        <v>45601</v>
      </c>
      <c r="AF21" s="355"/>
      <c r="AG21" s="355"/>
      <c r="AH21" s="355"/>
      <c r="AI21" s="357"/>
    </row>
    <row r="22" spans="2:35" ht="15.75" customHeight="1">
      <c r="B22" s="152">
        <v>19</v>
      </c>
      <c r="C22" s="221" t="s">
        <v>313</v>
      </c>
      <c r="D22" s="155" t="s">
        <v>243</v>
      </c>
      <c r="E22" s="156" t="s">
        <v>96</v>
      </c>
      <c r="F22" s="24" t="s">
        <v>83</v>
      </c>
      <c r="G22" s="24" t="s">
        <v>311</v>
      </c>
      <c r="H22" s="156" t="s">
        <v>46</v>
      </c>
      <c r="I22" s="156" t="s">
        <v>236</v>
      </c>
      <c r="J22" s="156" t="s">
        <v>97</v>
      </c>
      <c r="K22" s="156" t="s">
        <v>97</v>
      </c>
      <c r="L22" s="355">
        <v>45327</v>
      </c>
      <c r="M22" s="355">
        <v>45331</v>
      </c>
      <c r="N22" s="355">
        <v>45355</v>
      </c>
      <c r="O22" s="355">
        <v>45360</v>
      </c>
      <c r="P22" s="355">
        <v>45385</v>
      </c>
      <c r="Q22" s="355">
        <v>45392</v>
      </c>
      <c r="R22" s="355">
        <v>45417</v>
      </c>
      <c r="S22" s="355">
        <v>45420</v>
      </c>
      <c r="T22" s="355">
        <v>45448</v>
      </c>
      <c r="U22" s="355">
        <v>45453</v>
      </c>
      <c r="V22" s="470">
        <v>45478</v>
      </c>
      <c r="W22" s="470">
        <v>45481</v>
      </c>
      <c r="X22" s="470">
        <v>45507</v>
      </c>
      <c r="Y22" s="470">
        <v>45512</v>
      </c>
      <c r="Z22" s="470">
        <v>45540</v>
      </c>
      <c r="AA22" s="470">
        <v>45545</v>
      </c>
      <c r="AB22" s="355">
        <v>45569</v>
      </c>
      <c r="AC22" s="355">
        <v>45574</v>
      </c>
      <c r="AD22" s="355">
        <v>45603</v>
      </c>
      <c r="AE22" s="355">
        <v>45609</v>
      </c>
      <c r="AF22" s="355"/>
      <c r="AG22" s="355"/>
      <c r="AH22" s="355"/>
      <c r="AI22" s="357"/>
    </row>
    <row r="23" spans="2:35" ht="15.75" customHeight="1">
      <c r="B23" s="152">
        <v>20</v>
      </c>
      <c r="C23" s="155" t="s">
        <v>41</v>
      </c>
      <c r="D23" s="155" t="s">
        <v>243</v>
      </c>
      <c r="E23" s="156" t="s">
        <v>98</v>
      </c>
      <c r="F23" s="24" t="s">
        <v>83</v>
      </c>
      <c r="G23" s="24" t="s">
        <v>102</v>
      </c>
      <c r="H23" s="156" t="s">
        <v>46</v>
      </c>
      <c r="I23" s="156" t="s">
        <v>100</v>
      </c>
      <c r="J23" s="156" t="s">
        <v>225</v>
      </c>
      <c r="K23" s="156" t="s">
        <v>300</v>
      </c>
      <c r="L23" s="355">
        <v>45328</v>
      </c>
      <c r="M23" s="355">
        <v>45335</v>
      </c>
      <c r="N23" s="355">
        <v>45356</v>
      </c>
      <c r="O23" s="355">
        <v>45358</v>
      </c>
      <c r="P23" s="355">
        <v>45387</v>
      </c>
      <c r="Q23" s="355">
        <v>45392</v>
      </c>
      <c r="R23" s="355">
        <v>45417</v>
      </c>
      <c r="S23" s="355">
        <v>45422</v>
      </c>
      <c r="T23" s="355">
        <v>45448</v>
      </c>
      <c r="U23" s="355">
        <v>45453</v>
      </c>
      <c r="V23" s="470">
        <v>45478</v>
      </c>
      <c r="W23" s="470">
        <v>45483</v>
      </c>
      <c r="X23" s="470">
        <v>45507</v>
      </c>
      <c r="Y23" s="355">
        <v>45514</v>
      </c>
      <c r="Z23" s="470">
        <v>45540</v>
      </c>
      <c r="AA23" s="470">
        <v>45545</v>
      </c>
      <c r="AB23" s="355">
        <v>45570</v>
      </c>
      <c r="AC23" s="355">
        <v>45576</v>
      </c>
      <c r="AD23" s="355">
        <v>45607</v>
      </c>
      <c r="AE23" s="355">
        <v>45611</v>
      </c>
      <c r="AF23" s="355"/>
      <c r="AG23" s="355"/>
      <c r="AH23" s="355"/>
      <c r="AI23" s="357"/>
    </row>
    <row r="24" spans="2:35" ht="15.75" customHeight="1">
      <c r="B24" s="152">
        <v>21</v>
      </c>
      <c r="C24" s="155" t="s">
        <v>41</v>
      </c>
      <c r="D24" s="155" t="s">
        <v>243</v>
      </c>
      <c r="E24" s="156" t="s">
        <v>101</v>
      </c>
      <c r="F24" s="24" t="s">
        <v>83</v>
      </c>
      <c r="G24" s="24" t="s">
        <v>102</v>
      </c>
      <c r="H24" s="156" t="s">
        <v>46</v>
      </c>
      <c r="I24" s="156" t="s">
        <v>412</v>
      </c>
      <c r="J24" s="156" t="s">
        <v>222</v>
      </c>
      <c r="K24" s="156" t="s">
        <v>300</v>
      </c>
      <c r="L24" s="355">
        <v>45328</v>
      </c>
      <c r="M24" s="355">
        <v>45332</v>
      </c>
      <c r="N24" s="355">
        <v>45356</v>
      </c>
      <c r="O24" s="355">
        <v>45358</v>
      </c>
      <c r="P24" s="355">
        <v>45387</v>
      </c>
      <c r="Q24" s="355">
        <v>45391</v>
      </c>
      <c r="R24" s="355">
        <v>45415</v>
      </c>
      <c r="S24" s="355">
        <v>45418</v>
      </c>
      <c r="T24" s="355">
        <v>45444</v>
      </c>
      <c r="U24" s="355">
        <v>45449</v>
      </c>
      <c r="V24" s="470">
        <v>45478</v>
      </c>
      <c r="W24" s="470">
        <v>45481</v>
      </c>
      <c r="X24" s="470">
        <v>45509</v>
      </c>
      <c r="Y24" s="470">
        <v>45512</v>
      </c>
      <c r="Z24" s="470">
        <v>45539</v>
      </c>
      <c r="AA24" s="470">
        <v>45545</v>
      </c>
      <c r="AB24" s="355">
        <v>45572</v>
      </c>
      <c r="AC24" s="355">
        <v>45573</v>
      </c>
      <c r="AD24" s="355"/>
      <c r="AE24" s="355"/>
      <c r="AF24" s="355"/>
      <c r="AG24" s="355"/>
      <c r="AH24" s="355"/>
      <c r="AI24" s="357"/>
    </row>
    <row r="25" spans="2:35" ht="15.75" customHeight="1">
      <c r="B25" s="152">
        <v>22</v>
      </c>
      <c r="C25" s="155" t="s">
        <v>41</v>
      </c>
      <c r="D25" s="155" t="s">
        <v>243</v>
      </c>
      <c r="E25" s="156" t="s">
        <v>104</v>
      </c>
      <c r="F25" s="24" t="s">
        <v>83</v>
      </c>
      <c r="G25" s="24" t="s">
        <v>105</v>
      </c>
      <c r="H25" s="156" t="s">
        <v>46</v>
      </c>
      <c r="I25" s="156" t="s">
        <v>422</v>
      </c>
      <c r="J25" s="156" t="s">
        <v>427</v>
      </c>
      <c r="K25" s="156" t="s">
        <v>300</v>
      </c>
      <c r="L25" s="355">
        <v>45327</v>
      </c>
      <c r="M25" s="355">
        <v>45331</v>
      </c>
      <c r="N25" s="355">
        <v>45355</v>
      </c>
      <c r="O25" s="355">
        <v>45358</v>
      </c>
      <c r="P25" s="355">
        <v>45386</v>
      </c>
      <c r="Q25" s="355">
        <v>45392</v>
      </c>
      <c r="R25" s="355">
        <v>45415</v>
      </c>
      <c r="S25" s="355">
        <v>45417</v>
      </c>
      <c r="T25" s="355">
        <v>45446</v>
      </c>
      <c r="U25" s="355">
        <v>45453</v>
      </c>
      <c r="V25" s="470">
        <v>45477</v>
      </c>
      <c r="W25" s="470">
        <v>45478</v>
      </c>
      <c r="X25" s="470">
        <v>45506</v>
      </c>
      <c r="Y25" s="470">
        <v>45514</v>
      </c>
      <c r="Z25" s="470">
        <v>45538</v>
      </c>
      <c r="AA25" s="470">
        <v>45545</v>
      </c>
      <c r="AB25" s="355">
        <v>45568</v>
      </c>
      <c r="AC25" s="355">
        <v>45575</v>
      </c>
      <c r="AD25" s="355">
        <v>45602</v>
      </c>
      <c r="AE25" s="355">
        <v>45607</v>
      </c>
      <c r="AF25" s="355"/>
      <c r="AG25" s="355"/>
      <c r="AH25" s="355"/>
      <c r="AI25" s="357"/>
    </row>
    <row r="26" spans="2:35" ht="31.5" customHeight="1">
      <c r="B26" s="152">
        <v>23</v>
      </c>
      <c r="C26" s="155" t="s">
        <v>41</v>
      </c>
      <c r="D26" s="155" t="s">
        <v>107</v>
      </c>
      <c r="E26" s="157" t="s">
        <v>108</v>
      </c>
      <c r="F26" s="24" t="s">
        <v>109</v>
      </c>
      <c r="G26" s="24" t="s">
        <v>110</v>
      </c>
      <c r="H26" s="156" t="s">
        <v>60</v>
      </c>
      <c r="I26" s="156" t="s">
        <v>237</v>
      </c>
      <c r="J26" s="156" t="s">
        <v>231</v>
      </c>
      <c r="K26" s="156" t="s">
        <v>299</v>
      </c>
      <c r="L26" s="355">
        <v>45328</v>
      </c>
      <c r="M26" s="355">
        <v>45332</v>
      </c>
      <c r="N26" s="355">
        <v>45355</v>
      </c>
      <c r="O26" s="355">
        <v>45360</v>
      </c>
      <c r="P26" s="355">
        <v>45384</v>
      </c>
      <c r="Q26" s="355">
        <v>45388</v>
      </c>
      <c r="R26" s="355">
        <v>45414</v>
      </c>
      <c r="S26" s="355">
        <v>45421</v>
      </c>
      <c r="T26" s="355">
        <v>45448</v>
      </c>
      <c r="U26" s="355">
        <v>45453</v>
      </c>
      <c r="V26" s="470">
        <v>45478</v>
      </c>
      <c r="W26" s="470">
        <v>45483</v>
      </c>
      <c r="X26" s="355">
        <v>45510</v>
      </c>
      <c r="Y26" s="470">
        <v>45514</v>
      </c>
      <c r="Z26" s="355">
        <v>45540</v>
      </c>
      <c r="AA26" s="355">
        <v>45545</v>
      </c>
      <c r="AB26" s="355">
        <v>45568</v>
      </c>
      <c r="AC26" s="355">
        <v>45573</v>
      </c>
      <c r="AD26" s="355">
        <v>45602</v>
      </c>
      <c r="AE26" s="355">
        <v>45608</v>
      </c>
      <c r="AF26" s="355"/>
      <c r="AG26" s="355"/>
      <c r="AH26" s="355"/>
      <c r="AI26" s="357"/>
    </row>
    <row r="27" spans="2:35" ht="15.75" customHeight="1">
      <c r="B27" s="152">
        <v>24</v>
      </c>
      <c r="C27" s="155" t="s">
        <v>41</v>
      </c>
      <c r="D27" s="155" t="s">
        <v>107</v>
      </c>
      <c r="E27" s="156" t="s">
        <v>111</v>
      </c>
      <c r="F27" s="24" t="s">
        <v>308</v>
      </c>
      <c r="G27" s="24" t="s">
        <v>167</v>
      </c>
      <c r="H27" s="156" t="s">
        <v>46</v>
      </c>
      <c r="I27" s="156" t="s">
        <v>219</v>
      </c>
      <c r="J27" s="156" t="s">
        <v>222</v>
      </c>
      <c r="K27" s="156" t="s">
        <v>240</v>
      </c>
      <c r="L27" s="355">
        <v>45327</v>
      </c>
      <c r="M27" s="355">
        <v>45332</v>
      </c>
      <c r="N27" s="355" t="s">
        <v>338</v>
      </c>
      <c r="O27" s="355" t="s">
        <v>338</v>
      </c>
      <c r="P27" s="355" t="s">
        <v>338</v>
      </c>
      <c r="Q27" s="355" t="s">
        <v>338</v>
      </c>
      <c r="R27" s="355" t="s">
        <v>338</v>
      </c>
      <c r="S27" s="355" t="s">
        <v>338</v>
      </c>
      <c r="T27" s="355" t="s">
        <v>338</v>
      </c>
      <c r="U27" s="355" t="s">
        <v>338</v>
      </c>
      <c r="V27" s="470">
        <v>45478</v>
      </c>
      <c r="W27" s="470">
        <v>45481</v>
      </c>
      <c r="X27" s="470">
        <v>45509</v>
      </c>
      <c r="Y27" s="470">
        <v>45512</v>
      </c>
      <c r="Z27" s="355" t="s">
        <v>338</v>
      </c>
      <c r="AA27" s="355" t="s">
        <v>338</v>
      </c>
      <c r="AB27" s="355">
        <v>45573</v>
      </c>
      <c r="AC27" s="355">
        <v>45573</v>
      </c>
      <c r="AD27" s="355">
        <v>45602</v>
      </c>
      <c r="AE27" s="355">
        <v>45603</v>
      </c>
      <c r="AF27" s="355"/>
      <c r="AG27" s="355"/>
      <c r="AH27" s="355"/>
      <c r="AI27" s="357"/>
    </row>
    <row r="28" spans="2:35" ht="15.75" customHeight="1">
      <c r="B28" s="152">
        <v>25</v>
      </c>
      <c r="C28" s="153" t="s">
        <v>41</v>
      </c>
      <c r="D28" s="155" t="s">
        <v>107</v>
      </c>
      <c r="E28" s="154" t="s">
        <v>114</v>
      </c>
      <c r="F28" s="24" t="s">
        <v>83</v>
      </c>
      <c r="G28" s="21" t="s">
        <v>251</v>
      </c>
      <c r="H28" s="154" t="s">
        <v>46</v>
      </c>
      <c r="I28" s="154" t="s">
        <v>115</v>
      </c>
      <c r="J28" s="154" t="s">
        <v>255</v>
      </c>
      <c r="K28" s="154" t="s">
        <v>302</v>
      </c>
      <c r="L28" s="355">
        <v>45324</v>
      </c>
      <c r="M28" s="355">
        <v>45329</v>
      </c>
      <c r="N28" s="355">
        <v>45356</v>
      </c>
      <c r="O28" s="355">
        <v>45359</v>
      </c>
      <c r="P28" s="355">
        <v>45383</v>
      </c>
      <c r="Q28" s="355">
        <v>45392</v>
      </c>
      <c r="R28" s="355">
        <v>45415</v>
      </c>
      <c r="S28" s="355">
        <v>45423</v>
      </c>
      <c r="T28" s="355">
        <v>45446</v>
      </c>
      <c r="U28" s="355">
        <v>45453</v>
      </c>
      <c r="V28" s="470">
        <v>45474</v>
      </c>
      <c r="W28" s="470">
        <v>45480</v>
      </c>
      <c r="X28" s="470">
        <v>45505</v>
      </c>
      <c r="Y28" s="470">
        <v>45511</v>
      </c>
      <c r="Z28" s="470">
        <v>45536</v>
      </c>
      <c r="AA28" s="470">
        <v>45540</v>
      </c>
      <c r="AB28" s="355">
        <v>45566</v>
      </c>
      <c r="AC28" s="355">
        <v>45573</v>
      </c>
      <c r="AD28" s="355">
        <v>45595</v>
      </c>
      <c r="AE28" s="355">
        <v>45608</v>
      </c>
      <c r="AF28" s="355"/>
      <c r="AG28" s="355"/>
      <c r="AH28" s="355"/>
      <c r="AI28" s="357"/>
    </row>
    <row r="29" spans="2:35" ht="15.75" customHeight="1">
      <c r="B29" s="152">
        <v>26</v>
      </c>
      <c r="C29" s="153" t="s">
        <v>86</v>
      </c>
      <c r="D29" s="155" t="s">
        <v>107</v>
      </c>
      <c r="E29" s="154" t="s">
        <v>116</v>
      </c>
      <c r="F29" s="24" t="s">
        <v>310</v>
      </c>
      <c r="G29" s="21" t="s">
        <v>117</v>
      </c>
      <c r="H29" s="154" t="s">
        <v>90</v>
      </c>
      <c r="I29" s="154" t="s">
        <v>221</v>
      </c>
      <c r="J29" s="154" t="s">
        <v>232</v>
      </c>
      <c r="K29" s="154" t="s">
        <v>240</v>
      </c>
      <c r="L29" s="355">
        <v>45328</v>
      </c>
      <c r="M29" s="355">
        <v>45332</v>
      </c>
      <c r="N29" s="355">
        <v>45356</v>
      </c>
      <c r="O29" s="355">
        <v>45359</v>
      </c>
      <c r="P29" s="355">
        <v>45386</v>
      </c>
      <c r="Q29" s="355">
        <v>45392</v>
      </c>
      <c r="R29" s="355">
        <v>45418</v>
      </c>
      <c r="S29" s="355">
        <v>45419</v>
      </c>
      <c r="T29" s="355">
        <v>45447</v>
      </c>
      <c r="U29" s="355">
        <v>45451</v>
      </c>
      <c r="V29" s="355">
        <v>45477</v>
      </c>
      <c r="W29" s="470">
        <v>45481</v>
      </c>
      <c r="X29" s="355">
        <v>45507</v>
      </c>
      <c r="Y29" s="355">
        <v>45513</v>
      </c>
      <c r="Z29" s="470">
        <v>45539</v>
      </c>
      <c r="AA29" s="355">
        <v>45545</v>
      </c>
      <c r="AB29" s="355">
        <v>45569</v>
      </c>
      <c r="AC29" s="355">
        <v>45571</v>
      </c>
      <c r="AD29" s="355">
        <v>45603</v>
      </c>
      <c r="AE29" s="355">
        <v>45605</v>
      </c>
      <c r="AF29" s="355"/>
      <c r="AG29" s="355"/>
      <c r="AH29" s="355"/>
      <c r="AI29" s="357"/>
    </row>
    <row r="30" spans="2:35" ht="15.75" customHeight="1">
      <c r="B30" s="152">
        <v>27</v>
      </c>
      <c r="C30" s="153" t="s">
        <v>41</v>
      </c>
      <c r="D30" s="155" t="s">
        <v>107</v>
      </c>
      <c r="E30" s="154" t="s">
        <v>118</v>
      </c>
      <c r="F30" s="24" t="s">
        <v>310</v>
      </c>
      <c r="G30" s="21" t="s">
        <v>119</v>
      </c>
      <c r="H30" s="154" t="s">
        <v>90</v>
      </c>
      <c r="I30" s="154" t="s">
        <v>413</v>
      </c>
      <c r="J30" s="154" t="s">
        <v>228</v>
      </c>
      <c r="K30" s="154" t="s">
        <v>228</v>
      </c>
      <c r="L30" s="355" t="s">
        <v>338</v>
      </c>
      <c r="M30" s="355" t="s">
        <v>338</v>
      </c>
      <c r="N30" s="355">
        <v>45355</v>
      </c>
      <c r="O30" s="355">
        <v>45356</v>
      </c>
      <c r="P30" s="355">
        <v>45384</v>
      </c>
      <c r="Q30" s="355">
        <v>45392</v>
      </c>
      <c r="R30" s="355">
        <v>45417</v>
      </c>
      <c r="S30" s="355">
        <v>45420</v>
      </c>
      <c r="T30" s="355">
        <v>45448</v>
      </c>
      <c r="U30" s="355">
        <v>45451</v>
      </c>
      <c r="V30" s="355">
        <v>45476</v>
      </c>
      <c r="W30" s="355">
        <v>45477</v>
      </c>
      <c r="X30" s="355">
        <v>45507</v>
      </c>
      <c r="Y30" s="355">
        <v>45509</v>
      </c>
      <c r="Z30" s="355">
        <v>45541</v>
      </c>
      <c r="AA30" s="355">
        <v>45544</v>
      </c>
      <c r="AB30" s="355">
        <v>45568</v>
      </c>
      <c r="AC30" s="355">
        <v>45569</v>
      </c>
      <c r="AD30" s="355">
        <v>45604</v>
      </c>
      <c r="AE30" s="355">
        <v>45607</v>
      </c>
      <c r="AF30" s="355"/>
      <c r="AG30" s="355"/>
      <c r="AH30" s="355"/>
      <c r="AI30" s="357"/>
    </row>
    <row r="31" spans="2:35" ht="15.75" customHeight="1">
      <c r="B31" s="152">
        <v>28</v>
      </c>
      <c r="C31" s="155" t="s">
        <v>121</v>
      </c>
      <c r="D31" s="155" t="s">
        <v>107</v>
      </c>
      <c r="E31" s="156" t="s">
        <v>122</v>
      </c>
      <c r="F31" s="24" t="s">
        <v>310</v>
      </c>
      <c r="G31" s="24" t="s">
        <v>123</v>
      </c>
      <c r="H31" s="156" t="s">
        <v>60</v>
      </c>
      <c r="I31" s="154" t="s">
        <v>238</v>
      </c>
      <c r="J31" s="154" t="s">
        <v>228</v>
      </c>
      <c r="K31" s="154" t="s">
        <v>228</v>
      </c>
      <c r="L31" s="355">
        <v>45327</v>
      </c>
      <c r="M31" s="355">
        <v>45327</v>
      </c>
      <c r="N31" s="355">
        <v>45355</v>
      </c>
      <c r="O31" s="355">
        <v>45355</v>
      </c>
      <c r="P31" s="355">
        <v>45385</v>
      </c>
      <c r="Q31" s="355">
        <v>45388</v>
      </c>
      <c r="R31" s="355">
        <v>45415</v>
      </c>
      <c r="S31" s="355">
        <v>45415</v>
      </c>
      <c r="T31" s="355" t="s">
        <v>338</v>
      </c>
      <c r="U31" s="355" t="s">
        <v>338</v>
      </c>
      <c r="V31" s="470">
        <v>45479</v>
      </c>
      <c r="W31" s="470">
        <v>45479</v>
      </c>
      <c r="X31" s="355">
        <v>45509</v>
      </c>
      <c r="Y31" s="355">
        <v>45509</v>
      </c>
      <c r="Z31" s="355">
        <v>45537</v>
      </c>
      <c r="AA31" s="355">
        <v>45537</v>
      </c>
      <c r="AB31" s="355">
        <v>45569</v>
      </c>
      <c r="AC31" s="355">
        <v>45569</v>
      </c>
      <c r="AD31" s="355">
        <v>45600</v>
      </c>
      <c r="AE31" s="355">
        <v>45602</v>
      </c>
      <c r="AF31" s="355"/>
      <c r="AG31" s="355"/>
      <c r="AH31" s="355"/>
      <c r="AI31" s="357"/>
    </row>
    <row r="32" spans="2:35" ht="15.75" customHeight="1">
      <c r="B32" s="152">
        <v>29</v>
      </c>
      <c r="C32" s="153" t="s">
        <v>41</v>
      </c>
      <c r="D32" s="155" t="s">
        <v>107</v>
      </c>
      <c r="E32" s="157" t="s">
        <v>124</v>
      </c>
      <c r="F32" s="24" t="s">
        <v>109</v>
      </c>
      <c r="G32" s="21" t="s">
        <v>125</v>
      </c>
      <c r="H32" s="154" t="s">
        <v>60</v>
      </c>
      <c r="I32" s="156" t="s">
        <v>309</v>
      </c>
      <c r="J32" s="156" t="s">
        <v>231</v>
      </c>
      <c r="K32" s="156" t="s">
        <v>299</v>
      </c>
      <c r="L32" s="355">
        <v>45328</v>
      </c>
      <c r="M32" s="355">
        <v>45332</v>
      </c>
      <c r="N32" s="355">
        <v>45355</v>
      </c>
      <c r="O32" s="355">
        <v>45360</v>
      </c>
      <c r="P32" s="355">
        <v>45387</v>
      </c>
      <c r="Q32" s="355">
        <v>45388</v>
      </c>
      <c r="R32" s="355">
        <v>45414</v>
      </c>
      <c r="S32" s="355">
        <v>45421</v>
      </c>
      <c r="T32" s="355">
        <v>45447</v>
      </c>
      <c r="U32" s="355">
        <v>45453</v>
      </c>
      <c r="V32" s="470">
        <v>45474</v>
      </c>
      <c r="W32" s="470">
        <v>45483</v>
      </c>
      <c r="X32" s="355">
        <v>45506</v>
      </c>
      <c r="Y32" s="470">
        <v>45514</v>
      </c>
      <c r="Z32" s="355">
        <v>45536</v>
      </c>
      <c r="AA32" s="355">
        <v>45545</v>
      </c>
      <c r="AB32" s="355">
        <v>45565</v>
      </c>
      <c r="AC32" s="355">
        <v>45573</v>
      </c>
      <c r="AD32" s="355">
        <v>45594</v>
      </c>
      <c r="AE32" s="355">
        <v>45608</v>
      </c>
      <c r="AF32" s="355"/>
      <c r="AG32" s="355"/>
      <c r="AH32" s="355"/>
      <c r="AI32" s="357"/>
    </row>
    <row r="33" spans="2:35" ht="15.75" customHeight="1">
      <c r="B33" s="219">
        <v>30</v>
      </c>
      <c r="C33" s="20" t="s">
        <v>41</v>
      </c>
      <c r="D33" s="221" t="s">
        <v>42</v>
      </c>
      <c r="E33" s="157" t="s">
        <v>416</v>
      </c>
      <c r="F33" s="24" t="s">
        <v>240</v>
      </c>
      <c r="G33" s="21" t="s">
        <v>418</v>
      </c>
      <c r="H33" s="222" t="s">
        <v>90</v>
      </c>
      <c r="I33" s="156" t="s">
        <v>420</v>
      </c>
      <c r="J33" s="65" t="s">
        <v>229</v>
      </c>
      <c r="K33" s="65" t="s">
        <v>240</v>
      </c>
      <c r="L33" s="355" t="s">
        <v>338</v>
      </c>
      <c r="M33" s="355" t="s">
        <v>338</v>
      </c>
      <c r="N33" s="355" t="s">
        <v>338</v>
      </c>
      <c r="O33" s="355" t="s">
        <v>338</v>
      </c>
      <c r="P33" s="355" t="s">
        <v>338</v>
      </c>
      <c r="Q33" s="355" t="s">
        <v>338</v>
      </c>
      <c r="R33" s="355" t="s">
        <v>338</v>
      </c>
      <c r="S33" s="355" t="s">
        <v>338</v>
      </c>
      <c r="T33" s="355" t="s">
        <v>338</v>
      </c>
      <c r="U33" s="355" t="s">
        <v>338</v>
      </c>
      <c r="V33" s="355" t="s">
        <v>338</v>
      </c>
      <c r="W33" s="355" t="s">
        <v>338</v>
      </c>
      <c r="X33" s="355" t="s">
        <v>338</v>
      </c>
      <c r="Y33" s="355" t="s">
        <v>338</v>
      </c>
      <c r="Z33" s="355" t="s">
        <v>338</v>
      </c>
      <c r="AA33" s="355" t="s">
        <v>338</v>
      </c>
      <c r="AB33" s="65"/>
      <c r="AC33" s="65"/>
      <c r="AD33" s="65"/>
      <c r="AE33" s="65"/>
      <c r="AF33" s="65"/>
      <c r="AG33" s="65"/>
      <c r="AH33" s="65"/>
      <c r="AI33" s="360"/>
    </row>
    <row r="34" spans="2:35" ht="15.75" customHeight="1" thickBot="1">
      <c r="B34" s="318">
        <v>31</v>
      </c>
      <c r="C34" s="289" t="s">
        <v>41</v>
      </c>
      <c r="D34" s="461" t="s">
        <v>42</v>
      </c>
      <c r="E34" s="159" t="s">
        <v>417</v>
      </c>
      <c r="F34" s="354" t="s">
        <v>240</v>
      </c>
      <c r="G34" s="21" t="s">
        <v>419</v>
      </c>
      <c r="H34" s="462" t="s">
        <v>90</v>
      </c>
      <c r="I34" s="160" t="s">
        <v>421</v>
      </c>
      <c r="J34" s="361" t="s">
        <v>229</v>
      </c>
      <c r="K34" s="361" t="s">
        <v>240</v>
      </c>
      <c r="L34" s="358" t="s">
        <v>338</v>
      </c>
      <c r="M34" s="358" t="s">
        <v>338</v>
      </c>
      <c r="N34" s="358" t="s">
        <v>338</v>
      </c>
      <c r="O34" s="358" t="s">
        <v>338</v>
      </c>
      <c r="P34" s="358" t="s">
        <v>338</v>
      </c>
      <c r="Q34" s="358" t="s">
        <v>338</v>
      </c>
      <c r="R34" s="358" t="s">
        <v>338</v>
      </c>
      <c r="S34" s="358" t="s">
        <v>338</v>
      </c>
      <c r="T34" s="358" t="s">
        <v>338</v>
      </c>
      <c r="U34" s="358" t="s">
        <v>338</v>
      </c>
      <c r="V34" s="358" t="s">
        <v>338</v>
      </c>
      <c r="W34" s="358" t="s">
        <v>338</v>
      </c>
      <c r="X34" s="355" t="s">
        <v>338</v>
      </c>
      <c r="Y34" s="355" t="s">
        <v>338</v>
      </c>
      <c r="Z34" s="355" t="s">
        <v>338</v>
      </c>
      <c r="AA34" s="355" t="s">
        <v>338</v>
      </c>
      <c r="AB34" s="361"/>
      <c r="AC34" s="361"/>
      <c r="AD34" s="361"/>
      <c r="AE34" s="361"/>
      <c r="AF34" s="361"/>
      <c r="AG34" s="361"/>
      <c r="AH34" s="361"/>
      <c r="AI34" s="363"/>
    </row>
    <row r="40" spans="2:35" ht="15.75" customHeight="1" thickBot="1"/>
    <row r="41" spans="2:35" ht="15.75" customHeight="1" thickBot="1">
      <c r="B41" s="256" t="s">
        <v>32</v>
      </c>
      <c r="C41" s="257" t="s">
        <v>33</v>
      </c>
      <c r="D41" s="257" t="s">
        <v>247</v>
      </c>
      <c r="E41" s="257" t="s">
        <v>34</v>
      </c>
      <c r="F41" s="257" t="s">
        <v>35</v>
      </c>
      <c r="G41" s="257" t="s">
        <v>36</v>
      </c>
      <c r="H41" s="258" t="s">
        <v>297</v>
      </c>
      <c r="I41" s="258" t="s">
        <v>296</v>
      </c>
      <c r="J41" s="257" t="s">
        <v>220</v>
      </c>
      <c r="K41" s="265" t="s">
        <v>252</v>
      </c>
      <c r="L41" s="526">
        <v>45292</v>
      </c>
      <c r="M41" s="527"/>
      <c r="N41" s="526">
        <v>45323</v>
      </c>
      <c r="O41" s="527"/>
      <c r="P41" s="526">
        <v>45352</v>
      </c>
      <c r="Q41" s="527"/>
      <c r="R41" s="526">
        <v>45383</v>
      </c>
      <c r="S41" s="527"/>
      <c r="T41" s="526">
        <v>45413</v>
      </c>
      <c r="U41" s="527"/>
      <c r="V41" s="526">
        <v>45444</v>
      </c>
      <c r="W41" s="527"/>
      <c r="X41" s="526">
        <v>45474</v>
      </c>
      <c r="Y41" s="527"/>
      <c r="Z41" s="526">
        <v>45505</v>
      </c>
      <c r="AA41" s="527"/>
      <c r="AB41" s="526">
        <v>45536</v>
      </c>
      <c r="AC41" s="527"/>
      <c r="AD41" s="526">
        <v>45566</v>
      </c>
      <c r="AE41" s="527"/>
      <c r="AF41" s="526">
        <v>45597</v>
      </c>
      <c r="AG41" s="527"/>
      <c r="AH41" s="526">
        <v>45627</v>
      </c>
      <c r="AI41" s="527"/>
    </row>
    <row r="42" spans="2:35" ht="15.75" customHeight="1" thickBot="1">
      <c r="B42" s="422"/>
      <c r="C42" s="416"/>
      <c r="D42" s="416"/>
      <c r="E42" s="416"/>
      <c r="F42" s="416"/>
      <c r="G42" s="416"/>
      <c r="H42" s="417"/>
      <c r="I42" s="418"/>
      <c r="J42" s="419"/>
      <c r="K42" s="419"/>
      <c r="L42" s="420" t="s">
        <v>342</v>
      </c>
      <c r="M42" s="421" t="s">
        <v>305</v>
      </c>
      <c r="N42" s="420" t="s">
        <v>342</v>
      </c>
      <c r="O42" s="421" t="s">
        <v>305</v>
      </c>
      <c r="P42" s="420" t="s">
        <v>342</v>
      </c>
      <c r="Q42" s="421" t="s">
        <v>305</v>
      </c>
      <c r="R42" s="420" t="s">
        <v>342</v>
      </c>
      <c r="S42" s="421" t="s">
        <v>305</v>
      </c>
      <c r="T42" s="420" t="s">
        <v>342</v>
      </c>
      <c r="U42" s="421" t="s">
        <v>305</v>
      </c>
      <c r="V42" s="420" t="s">
        <v>342</v>
      </c>
      <c r="W42" s="421" t="s">
        <v>305</v>
      </c>
      <c r="X42" s="420" t="s">
        <v>342</v>
      </c>
      <c r="Y42" s="421" t="s">
        <v>305</v>
      </c>
      <c r="Z42" s="420" t="s">
        <v>342</v>
      </c>
      <c r="AA42" s="421" t="s">
        <v>305</v>
      </c>
      <c r="AB42" s="420" t="s">
        <v>342</v>
      </c>
      <c r="AC42" s="421" t="s">
        <v>305</v>
      </c>
      <c r="AD42" s="420" t="s">
        <v>342</v>
      </c>
      <c r="AE42" s="421" t="s">
        <v>305</v>
      </c>
      <c r="AF42" s="420" t="s">
        <v>342</v>
      </c>
      <c r="AG42" s="421" t="s">
        <v>305</v>
      </c>
      <c r="AH42" s="420" t="s">
        <v>342</v>
      </c>
      <c r="AI42" s="423" t="s">
        <v>305</v>
      </c>
    </row>
    <row r="43" spans="2:35" ht="15" customHeight="1">
      <c r="B43" s="531"/>
      <c r="C43" s="424" t="s">
        <v>41</v>
      </c>
      <c r="D43" s="424" t="s">
        <v>241</v>
      </c>
      <c r="E43" s="425" t="s">
        <v>57</v>
      </c>
      <c r="F43" s="426" t="s">
        <v>150</v>
      </c>
      <c r="G43" s="425" t="s">
        <v>55</v>
      </c>
      <c r="H43" s="425" t="s">
        <v>60</v>
      </c>
      <c r="I43" s="425" t="s">
        <v>263</v>
      </c>
      <c r="J43" s="425" t="s">
        <v>339</v>
      </c>
      <c r="K43" s="431" t="s">
        <v>298</v>
      </c>
      <c r="L43" s="434">
        <v>45328</v>
      </c>
      <c r="M43" s="427">
        <v>45332</v>
      </c>
      <c r="N43" s="427">
        <v>45356</v>
      </c>
      <c r="O43" s="428">
        <v>45359</v>
      </c>
      <c r="P43" s="356">
        <v>45387</v>
      </c>
      <c r="Q43" s="427">
        <v>45391</v>
      </c>
      <c r="R43" s="457">
        <v>45415</v>
      </c>
      <c r="S43" s="458">
        <v>45420</v>
      </c>
      <c r="T43" s="458">
        <v>45449</v>
      </c>
      <c r="U43" s="458">
        <v>45451</v>
      </c>
      <c r="V43" s="355" t="s">
        <v>338</v>
      </c>
      <c r="W43" s="355" t="s">
        <v>338</v>
      </c>
      <c r="X43" s="427"/>
      <c r="Y43" s="427"/>
      <c r="Z43" s="427"/>
      <c r="AA43" s="427"/>
      <c r="AB43" s="427"/>
      <c r="AC43" s="427"/>
      <c r="AD43" s="427"/>
      <c r="AE43" s="427"/>
      <c r="AF43" s="427"/>
      <c r="AG43" s="427"/>
      <c r="AH43" s="427"/>
      <c r="AI43" s="429"/>
    </row>
    <row r="44" spans="2:35" ht="15.75" customHeight="1">
      <c r="B44" s="532"/>
      <c r="C44" s="153" t="s">
        <v>41</v>
      </c>
      <c r="D44" s="153" t="s">
        <v>241</v>
      </c>
      <c r="E44" s="154" t="s">
        <v>57</v>
      </c>
      <c r="F44" s="66" t="s">
        <v>20</v>
      </c>
      <c r="G44" s="154" t="s">
        <v>59</v>
      </c>
      <c r="H44" s="154" t="s">
        <v>60</v>
      </c>
      <c r="I44" s="154" t="s">
        <v>263</v>
      </c>
      <c r="J44" s="65" t="s">
        <v>340</v>
      </c>
      <c r="K44" s="432" t="s">
        <v>298</v>
      </c>
      <c r="L44" s="435">
        <v>45328</v>
      </c>
      <c r="M44" s="355">
        <v>45331</v>
      </c>
      <c r="N44" s="355">
        <v>45353</v>
      </c>
      <c r="O44" s="356">
        <v>45359</v>
      </c>
      <c r="P44" s="356">
        <v>45387</v>
      </c>
      <c r="Q44" s="356">
        <v>45391</v>
      </c>
      <c r="R44" s="458">
        <v>45416</v>
      </c>
      <c r="S44" s="458">
        <v>45420</v>
      </c>
      <c r="T44" s="355" t="s">
        <v>338</v>
      </c>
      <c r="U44" s="355" t="s">
        <v>338</v>
      </c>
      <c r="V44" s="458">
        <v>45479</v>
      </c>
      <c r="W44" s="458">
        <v>45483</v>
      </c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360"/>
    </row>
    <row r="45" spans="2:35" ht="15.75" customHeight="1">
      <c r="B45" s="532"/>
      <c r="C45" s="153" t="s">
        <v>41</v>
      </c>
      <c r="D45" s="153" t="s">
        <v>241</v>
      </c>
      <c r="E45" s="154" t="s">
        <v>57</v>
      </c>
      <c r="F45" s="66" t="s">
        <v>21</v>
      </c>
      <c r="G45" s="154" t="s">
        <v>59</v>
      </c>
      <c r="H45" s="154" t="s">
        <v>60</v>
      </c>
      <c r="I45" s="154" t="s">
        <v>263</v>
      </c>
      <c r="J45" s="65" t="s">
        <v>339</v>
      </c>
      <c r="K45" s="432" t="s">
        <v>298</v>
      </c>
      <c r="L45" s="435" t="s">
        <v>338</v>
      </c>
      <c r="M45" s="355" t="s">
        <v>338</v>
      </c>
      <c r="N45" s="355" t="s">
        <v>338</v>
      </c>
      <c r="O45" s="355" t="s">
        <v>338</v>
      </c>
      <c r="P45" s="355" t="s">
        <v>338</v>
      </c>
      <c r="Q45" s="355" t="s">
        <v>338</v>
      </c>
      <c r="R45" s="355" t="s">
        <v>338</v>
      </c>
      <c r="S45" s="355" t="s">
        <v>338</v>
      </c>
      <c r="T45" s="458">
        <v>45446</v>
      </c>
      <c r="U45" s="458">
        <v>45453</v>
      </c>
      <c r="V45" s="458">
        <v>45475</v>
      </c>
      <c r="W45" s="458">
        <v>45479</v>
      </c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H45" s="65"/>
      <c r="AI45" s="360"/>
    </row>
    <row r="46" spans="2:35" ht="15.75" customHeight="1">
      <c r="B46" s="532"/>
      <c r="C46" s="153" t="s">
        <v>41</v>
      </c>
      <c r="D46" s="153" t="s">
        <v>241</v>
      </c>
      <c r="E46" s="154" t="s">
        <v>57</v>
      </c>
      <c r="F46" s="67" t="s">
        <v>22</v>
      </c>
      <c r="G46" s="154" t="s">
        <v>59</v>
      </c>
      <c r="H46" s="154" t="s">
        <v>60</v>
      </c>
      <c r="I46" s="154" t="s">
        <v>263</v>
      </c>
      <c r="J46" s="65" t="s">
        <v>341</v>
      </c>
      <c r="K46" s="432" t="s">
        <v>298</v>
      </c>
      <c r="L46" s="435">
        <v>45328</v>
      </c>
      <c r="M46" s="355">
        <v>45332</v>
      </c>
      <c r="N46" s="355">
        <v>45357</v>
      </c>
      <c r="O46" s="356">
        <v>45359</v>
      </c>
      <c r="P46" s="356">
        <v>45387</v>
      </c>
      <c r="Q46" s="356">
        <v>45391</v>
      </c>
      <c r="R46" s="458">
        <v>45413</v>
      </c>
      <c r="S46" s="458">
        <v>45420</v>
      </c>
      <c r="T46" s="458">
        <v>45447</v>
      </c>
      <c r="U46" s="458">
        <v>45453</v>
      </c>
      <c r="V46" s="458">
        <v>45473</v>
      </c>
      <c r="W46" s="458">
        <v>45482</v>
      </c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360"/>
    </row>
    <row r="47" spans="2:35" ht="15.75" customHeight="1">
      <c r="B47" s="532"/>
      <c r="C47" s="153" t="s">
        <v>41</v>
      </c>
      <c r="D47" s="153" t="s">
        <v>241</v>
      </c>
      <c r="E47" s="154" t="s">
        <v>57</v>
      </c>
      <c r="F47" s="66" t="s">
        <v>23</v>
      </c>
      <c r="G47" s="154" t="s">
        <v>59</v>
      </c>
      <c r="H47" s="154" t="s">
        <v>60</v>
      </c>
      <c r="I47" s="154" t="s">
        <v>263</v>
      </c>
      <c r="J47" s="65" t="s">
        <v>339</v>
      </c>
      <c r="K47" s="432" t="s">
        <v>298</v>
      </c>
      <c r="L47" s="435">
        <v>45328</v>
      </c>
      <c r="M47" s="355">
        <v>45335</v>
      </c>
      <c r="N47" s="355" t="s">
        <v>338</v>
      </c>
      <c r="O47" s="355" t="s">
        <v>338</v>
      </c>
      <c r="P47" s="356">
        <v>45387</v>
      </c>
      <c r="Q47" s="356">
        <v>45391</v>
      </c>
      <c r="R47" s="355" t="s">
        <v>338</v>
      </c>
      <c r="S47" s="355" t="s">
        <v>338</v>
      </c>
      <c r="T47" s="458">
        <v>45449</v>
      </c>
      <c r="U47" s="458">
        <v>45451</v>
      </c>
      <c r="V47" s="458">
        <v>45477</v>
      </c>
      <c r="W47" s="458">
        <v>45481</v>
      </c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360"/>
    </row>
    <row r="48" spans="2:35" ht="15.75" customHeight="1">
      <c r="B48" s="532"/>
      <c r="C48" s="153" t="s">
        <v>41</v>
      </c>
      <c r="D48" s="153" t="s">
        <v>241</v>
      </c>
      <c r="E48" s="154" t="s">
        <v>57</v>
      </c>
      <c r="F48" s="66" t="s">
        <v>8</v>
      </c>
      <c r="G48" s="154" t="s">
        <v>59</v>
      </c>
      <c r="H48" s="154" t="s">
        <v>60</v>
      </c>
      <c r="I48" s="154" t="s">
        <v>263</v>
      </c>
      <c r="J48" s="65" t="s">
        <v>340</v>
      </c>
      <c r="K48" s="432" t="s">
        <v>298</v>
      </c>
      <c r="L48" s="435">
        <v>45328</v>
      </c>
      <c r="M48" s="355">
        <v>45332</v>
      </c>
      <c r="N48" s="355">
        <v>45357</v>
      </c>
      <c r="O48" s="356">
        <v>45359</v>
      </c>
      <c r="P48" s="356">
        <v>45387</v>
      </c>
      <c r="Q48" s="356">
        <v>45391</v>
      </c>
      <c r="R48" s="458">
        <v>45417</v>
      </c>
      <c r="S48" s="458">
        <v>45420</v>
      </c>
      <c r="T48" s="458">
        <v>45448</v>
      </c>
      <c r="U48" s="458">
        <v>45453</v>
      </c>
      <c r="V48" s="458">
        <v>45478</v>
      </c>
      <c r="W48" s="458">
        <v>45482</v>
      </c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H48" s="65"/>
      <c r="AI48" s="360"/>
    </row>
    <row r="49" spans="2:35" ht="15.75" customHeight="1">
      <c r="B49" s="532"/>
      <c r="C49" s="153" t="s">
        <v>41</v>
      </c>
      <c r="D49" s="153" t="s">
        <v>241</v>
      </c>
      <c r="E49" s="154" t="s">
        <v>57</v>
      </c>
      <c r="F49" s="66" t="s">
        <v>9</v>
      </c>
      <c r="G49" s="154" t="s">
        <v>59</v>
      </c>
      <c r="H49" s="154" t="s">
        <v>60</v>
      </c>
      <c r="I49" s="154" t="s">
        <v>263</v>
      </c>
      <c r="J49" s="65" t="s">
        <v>337</v>
      </c>
      <c r="K49" s="432" t="s">
        <v>298</v>
      </c>
      <c r="L49" s="435">
        <v>45328</v>
      </c>
      <c r="M49" s="355">
        <v>45328</v>
      </c>
      <c r="N49" s="355">
        <v>45355</v>
      </c>
      <c r="O49" s="356">
        <v>45359</v>
      </c>
      <c r="P49" s="356">
        <v>45387</v>
      </c>
      <c r="Q49" s="356">
        <v>45391</v>
      </c>
      <c r="R49" s="359">
        <v>45420</v>
      </c>
      <c r="S49" s="458">
        <v>45421</v>
      </c>
      <c r="T49" s="458">
        <v>45447</v>
      </c>
      <c r="U49" s="458">
        <v>45453</v>
      </c>
      <c r="V49" s="458">
        <v>45476</v>
      </c>
      <c r="W49" s="458">
        <v>45477</v>
      </c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H49" s="65"/>
      <c r="AI49" s="360"/>
    </row>
    <row r="50" spans="2:35" ht="15.75" customHeight="1">
      <c r="B50" s="532"/>
      <c r="C50" s="153" t="s">
        <v>41</v>
      </c>
      <c r="D50" s="153" t="s">
        <v>241</v>
      </c>
      <c r="E50" s="154" t="s">
        <v>57</v>
      </c>
      <c r="F50" s="66" t="s">
        <v>10</v>
      </c>
      <c r="G50" s="154" t="s">
        <v>59</v>
      </c>
      <c r="H50" s="154" t="s">
        <v>60</v>
      </c>
      <c r="I50" s="154" t="s">
        <v>263</v>
      </c>
      <c r="J50" s="65" t="s">
        <v>337</v>
      </c>
      <c r="K50" s="432" t="s">
        <v>298</v>
      </c>
      <c r="L50" s="435" t="s">
        <v>338</v>
      </c>
      <c r="M50" s="355" t="s">
        <v>338</v>
      </c>
      <c r="N50" s="355" t="s">
        <v>338</v>
      </c>
      <c r="O50" s="355" t="s">
        <v>338</v>
      </c>
      <c r="P50" s="355" t="s">
        <v>338</v>
      </c>
      <c r="Q50" s="355" t="s">
        <v>338</v>
      </c>
      <c r="R50" s="458">
        <v>45413</v>
      </c>
      <c r="S50" s="458">
        <v>45422</v>
      </c>
      <c r="T50" s="458">
        <v>45448</v>
      </c>
      <c r="U50" s="458">
        <v>45453</v>
      </c>
      <c r="V50" s="458">
        <v>45476</v>
      </c>
      <c r="W50" s="458">
        <v>45477</v>
      </c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360"/>
    </row>
    <row r="51" spans="2:35" ht="15.75" customHeight="1">
      <c r="B51" s="532"/>
      <c r="C51" s="153" t="s">
        <v>41</v>
      </c>
      <c r="D51" s="153" t="s">
        <v>241</v>
      </c>
      <c r="E51" s="154" t="s">
        <v>57</v>
      </c>
      <c r="F51" s="66" t="s">
        <v>26</v>
      </c>
      <c r="G51" s="154" t="s">
        <v>59</v>
      </c>
      <c r="H51" s="154" t="s">
        <v>60</v>
      </c>
      <c r="I51" s="154" t="s">
        <v>263</v>
      </c>
      <c r="J51" s="65" t="s">
        <v>340</v>
      </c>
      <c r="K51" s="432" t="s">
        <v>298</v>
      </c>
      <c r="L51" s="435" t="s">
        <v>338</v>
      </c>
      <c r="M51" s="355" t="s">
        <v>338</v>
      </c>
      <c r="N51" s="355">
        <v>45358</v>
      </c>
      <c r="O51" s="356">
        <v>45359</v>
      </c>
      <c r="P51" s="356">
        <v>45387</v>
      </c>
      <c r="Q51" s="356">
        <v>45392</v>
      </c>
      <c r="R51" s="458">
        <v>45417</v>
      </c>
      <c r="S51" s="458">
        <v>45420</v>
      </c>
      <c r="T51" s="458">
        <v>45449</v>
      </c>
      <c r="U51" s="458">
        <v>45453</v>
      </c>
      <c r="V51" s="458">
        <v>45479</v>
      </c>
      <c r="W51" s="458">
        <v>45482</v>
      </c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360"/>
    </row>
    <row r="52" spans="2:35" ht="15.75" customHeight="1">
      <c r="B52" s="532"/>
      <c r="C52" s="153" t="s">
        <v>41</v>
      </c>
      <c r="D52" s="153" t="s">
        <v>241</v>
      </c>
      <c r="E52" s="154" t="s">
        <v>57</v>
      </c>
      <c r="F52" s="66" t="s">
        <v>27</v>
      </c>
      <c r="G52" s="154" t="s">
        <v>59</v>
      </c>
      <c r="H52" s="154" t="s">
        <v>60</v>
      </c>
      <c r="I52" s="154" t="s">
        <v>263</v>
      </c>
      <c r="J52" s="65" t="s">
        <v>340</v>
      </c>
      <c r="K52" s="432" t="s">
        <v>298</v>
      </c>
      <c r="L52" s="435" t="s">
        <v>338</v>
      </c>
      <c r="M52" s="355" t="s">
        <v>338</v>
      </c>
      <c r="N52" s="355" t="s">
        <v>338</v>
      </c>
      <c r="O52" s="355" t="s">
        <v>338</v>
      </c>
      <c r="P52" s="355" t="s">
        <v>338</v>
      </c>
      <c r="Q52" s="355" t="s">
        <v>338</v>
      </c>
      <c r="R52" s="355" t="s">
        <v>338</v>
      </c>
      <c r="S52" s="355" t="s">
        <v>338</v>
      </c>
      <c r="T52" s="355" t="s">
        <v>338</v>
      </c>
      <c r="U52" s="355" t="s">
        <v>338</v>
      </c>
      <c r="V52" s="355" t="s">
        <v>338</v>
      </c>
      <c r="W52" s="355" t="s">
        <v>338</v>
      </c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360"/>
    </row>
    <row r="53" spans="2:35" ht="15.75" customHeight="1">
      <c r="B53" s="532"/>
      <c r="C53" s="153" t="s">
        <v>41</v>
      </c>
      <c r="D53" s="153" t="s">
        <v>241</v>
      </c>
      <c r="E53" s="154" t="s">
        <v>57</v>
      </c>
      <c r="F53" s="66" t="s">
        <v>24</v>
      </c>
      <c r="G53" s="154" t="s">
        <v>59</v>
      </c>
      <c r="H53" s="154" t="s">
        <v>60</v>
      </c>
      <c r="I53" s="154" t="s">
        <v>263</v>
      </c>
      <c r="J53" s="65" t="s">
        <v>340</v>
      </c>
      <c r="K53" s="432" t="s">
        <v>298</v>
      </c>
      <c r="L53" s="435">
        <v>45328</v>
      </c>
      <c r="M53" s="355">
        <v>45331</v>
      </c>
      <c r="N53" s="355">
        <v>45356</v>
      </c>
      <c r="O53" s="356">
        <v>45360</v>
      </c>
      <c r="P53" s="356">
        <v>45387</v>
      </c>
      <c r="Q53" s="356">
        <v>45392</v>
      </c>
      <c r="R53" s="458">
        <v>45416</v>
      </c>
      <c r="S53" s="458">
        <v>45420</v>
      </c>
      <c r="T53" s="458">
        <v>45448</v>
      </c>
      <c r="U53" s="458">
        <v>45453</v>
      </c>
      <c r="V53" s="458">
        <v>45477</v>
      </c>
      <c r="W53" s="458">
        <v>45482</v>
      </c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360"/>
    </row>
    <row r="54" spans="2:35" ht="15.75" customHeight="1">
      <c r="B54" s="532"/>
      <c r="C54" s="153" t="s">
        <v>41</v>
      </c>
      <c r="D54" s="153" t="s">
        <v>241</v>
      </c>
      <c r="E54" s="154" t="s">
        <v>57</v>
      </c>
      <c r="F54" s="66" t="s">
        <v>25</v>
      </c>
      <c r="G54" s="154" t="s">
        <v>59</v>
      </c>
      <c r="H54" s="154" t="s">
        <v>60</v>
      </c>
      <c r="I54" s="154" t="s">
        <v>263</v>
      </c>
      <c r="J54" s="65" t="s">
        <v>229</v>
      </c>
      <c r="K54" s="432" t="s">
        <v>298</v>
      </c>
      <c r="L54" s="435" t="s">
        <v>338</v>
      </c>
      <c r="M54" s="355" t="s">
        <v>338</v>
      </c>
      <c r="N54" s="355" t="s">
        <v>338</v>
      </c>
      <c r="O54" s="355" t="s">
        <v>338</v>
      </c>
      <c r="P54" s="355" t="s">
        <v>338</v>
      </c>
      <c r="Q54" s="355" t="s">
        <v>338</v>
      </c>
      <c r="R54" s="355" t="s">
        <v>338</v>
      </c>
      <c r="S54" s="355" t="s">
        <v>338</v>
      </c>
      <c r="T54" s="458">
        <v>45448</v>
      </c>
      <c r="U54" s="458">
        <v>45453</v>
      </c>
      <c r="V54" s="458">
        <v>45477</v>
      </c>
      <c r="W54" s="458">
        <v>45479</v>
      </c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360"/>
    </row>
    <row r="55" spans="2:35" ht="15.75" customHeight="1">
      <c r="B55" s="532"/>
      <c r="C55" s="153" t="s">
        <v>41</v>
      </c>
      <c r="D55" s="153" t="s">
        <v>241</v>
      </c>
      <c r="E55" s="154" t="s">
        <v>57</v>
      </c>
      <c r="F55" s="66" t="s">
        <v>28</v>
      </c>
      <c r="G55" s="154" t="s">
        <v>59</v>
      </c>
      <c r="H55" s="154" t="s">
        <v>60</v>
      </c>
      <c r="I55" s="154" t="s">
        <v>263</v>
      </c>
      <c r="J55" s="65" t="s">
        <v>339</v>
      </c>
      <c r="K55" s="432" t="s">
        <v>298</v>
      </c>
      <c r="L55" s="435" t="s">
        <v>338</v>
      </c>
      <c r="M55" s="355" t="s">
        <v>338</v>
      </c>
      <c r="N55" s="355" t="s">
        <v>338</v>
      </c>
      <c r="O55" s="355" t="s">
        <v>338</v>
      </c>
      <c r="P55" s="356">
        <v>45387</v>
      </c>
      <c r="Q55" s="356">
        <v>45392</v>
      </c>
      <c r="R55" s="458">
        <v>45415</v>
      </c>
      <c r="S55" s="458">
        <v>45422</v>
      </c>
      <c r="T55" s="458">
        <v>45447</v>
      </c>
      <c r="U55" s="458">
        <v>45451</v>
      </c>
      <c r="V55" s="458">
        <v>45475</v>
      </c>
      <c r="W55" s="458">
        <v>45481</v>
      </c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360"/>
    </row>
    <row r="56" spans="2:35" ht="15.75" customHeight="1" thickBot="1">
      <c r="B56" s="533"/>
      <c r="C56" s="158" t="s">
        <v>41</v>
      </c>
      <c r="D56" s="158" t="s">
        <v>241</v>
      </c>
      <c r="E56" s="161" t="s">
        <v>57</v>
      </c>
      <c r="F56" s="362" t="s">
        <v>129</v>
      </c>
      <c r="G56" s="161" t="s">
        <v>59</v>
      </c>
      <c r="H56" s="161" t="s">
        <v>60</v>
      </c>
      <c r="I56" s="161" t="s">
        <v>263</v>
      </c>
      <c r="J56" s="361" t="s">
        <v>341</v>
      </c>
      <c r="K56" s="433" t="s">
        <v>298</v>
      </c>
      <c r="L56" s="436">
        <v>45327</v>
      </c>
      <c r="M56" s="358">
        <v>45331</v>
      </c>
      <c r="N56" s="358">
        <v>45353</v>
      </c>
      <c r="O56" s="430">
        <v>45359</v>
      </c>
      <c r="P56" s="430">
        <v>45386</v>
      </c>
      <c r="Q56" s="430">
        <v>45391</v>
      </c>
      <c r="R56" s="355" t="s">
        <v>338</v>
      </c>
      <c r="S56" s="355" t="s">
        <v>338</v>
      </c>
      <c r="T56" s="355" t="s">
        <v>338</v>
      </c>
      <c r="U56" s="355" t="s">
        <v>338</v>
      </c>
      <c r="V56" s="458">
        <v>45477</v>
      </c>
      <c r="W56" s="458">
        <v>45481</v>
      </c>
      <c r="X56" s="361"/>
      <c r="Y56" s="361"/>
      <c r="Z56" s="361"/>
      <c r="AA56" s="361"/>
      <c r="AB56" s="361"/>
      <c r="AC56" s="361"/>
      <c r="AD56" s="361"/>
      <c r="AE56" s="361"/>
      <c r="AF56" s="361"/>
      <c r="AG56" s="361"/>
      <c r="AH56" s="361"/>
      <c r="AI56" s="363"/>
    </row>
    <row r="58" spans="2:35" ht="14.4"/>
  </sheetData>
  <sortState xmlns:xlrd2="http://schemas.microsoft.com/office/spreadsheetml/2017/richdata2" ref="B46:M55">
    <sortCondition ref="J46:J55"/>
  </sortState>
  <mergeCells count="25">
    <mergeCell ref="B43:B56"/>
    <mergeCell ref="V41:W41"/>
    <mergeCell ref="X41:Y41"/>
    <mergeCell ref="Z41:AA41"/>
    <mergeCell ref="AB41:AC41"/>
    <mergeCell ref="L41:M41"/>
    <mergeCell ref="N41:O41"/>
    <mergeCell ref="P41:Q41"/>
    <mergeCell ref="R41:S41"/>
    <mergeCell ref="AD41:AE41"/>
    <mergeCell ref="AF41:AG41"/>
    <mergeCell ref="AH41:AI41"/>
    <mergeCell ref="AH2:AI2"/>
    <mergeCell ref="L2:M2"/>
    <mergeCell ref="N2:O2"/>
    <mergeCell ref="P2:Q2"/>
    <mergeCell ref="R2:S2"/>
    <mergeCell ref="T2:U2"/>
    <mergeCell ref="V2:W2"/>
    <mergeCell ref="X2:Y2"/>
    <mergeCell ref="Z2:AA2"/>
    <mergeCell ref="AB2:AC2"/>
    <mergeCell ref="AD2:AE2"/>
    <mergeCell ref="AF2:AG2"/>
    <mergeCell ref="T41:U41"/>
  </mergeCells>
  <conditionalFormatting sqref="L4:O32 L46:M46 Q43 L43:N45 L48:O48 L47:N54 L55:O56 X47:AI52 X43:AI45 V27:Y27 T13:W13 T4:AI4 T18:W18 T5:W5 T14:X14 V31:AI31 T21:Y21 AB21:AI21 T11:Y11 AB27:AI27 T17:Y17 AB17:AI17 Z5:AI5 T6:AI10 Z13:AI14 Z18:AI18 T28:AI30 T15:AI16 T19:AI20 T22:AI26 T32:AI32 T12:AI12 AB11:AI11">
    <cfRule type="containsText" dxfId="289" priority="265" operator="containsText" text="N">
      <formula>NOT(ISERROR(SEARCH("N",L4)))</formula>
    </cfRule>
    <cfRule type="containsText" dxfId="288" priority="266" operator="containsText" text="Y">
      <formula>NOT(ISERROR(SEARCH("Y",L4)))</formula>
    </cfRule>
  </conditionalFormatting>
  <conditionalFormatting sqref="L47:M53">
    <cfRule type="containsText" dxfId="287" priority="261" operator="containsText" text="N">
      <formula>NOT(ISERROR(SEARCH("N",L47)))</formula>
    </cfRule>
    <cfRule type="containsText" dxfId="286" priority="262" operator="containsText" text="Y">
      <formula>NOT(ISERROR(SEARCH("Y",L47)))</formula>
    </cfRule>
  </conditionalFormatting>
  <conditionalFormatting sqref="L45:M45">
    <cfRule type="containsText" dxfId="285" priority="259" operator="containsText" text="N">
      <formula>NOT(ISERROR(SEARCH("N",L45)))</formula>
    </cfRule>
    <cfRule type="containsText" dxfId="284" priority="260" operator="containsText" text="Y">
      <formula>NOT(ISERROR(SEARCH("Y",L45)))</formula>
    </cfRule>
  </conditionalFormatting>
  <conditionalFormatting sqref="L50:M52">
    <cfRule type="containsText" dxfId="283" priority="257" operator="containsText" text="N">
      <formula>NOT(ISERROR(SEARCH("N",L50)))</formula>
    </cfRule>
    <cfRule type="containsText" dxfId="282" priority="258" operator="containsText" text="Y">
      <formula>NOT(ISERROR(SEARCH("Y",L50)))</formula>
    </cfRule>
  </conditionalFormatting>
  <conditionalFormatting sqref="L51:M51">
    <cfRule type="containsText" dxfId="281" priority="253" operator="containsText" text="N">
      <formula>NOT(ISERROR(SEARCH("N",L51)))</formula>
    </cfRule>
    <cfRule type="containsText" dxfId="280" priority="254" operator="containsText" text="Y">
      <formula>NOT(ISERROR(SEARCH("Y",L51)))</formula>
    </cfRule>
  </conditionalFormatting>
  <conditionalFormatting sqref="L52:M52">
    <cfRule type="containsText" dxfId="279" priority="251" operator="containsText" text="N">
      <formula>NOT(ISERROR(SEARCH("N",L52)))</formula>
    </cfRule>
    <cfRule type="containsText" dxfId="278" priority="252" operator="containsText" text="Y">
      <formula>NOT(ISERROR(SEARCH("Y",L52)))</formula>
    </cfRule>
  </conditionalFormatting>
  <conditionalFormatting sqref="L54:M54">
    <cfRule type="containsText" dxfId="277" priority="249" operator="containsText" text="N">
      <formula>NOT(ISERROR(SEARCH("N",L54)))</formula>
    </cfRule>
    <cfRule type="containsText" dxfId="276" priority="250" operator="containsText" text="Y">
      <formula>NOT(ISERROR(SEARCH("Y",L54)))</formula>
    </cfRule>
  </conditionalFormatting>
  <conditionalFormatting sqref="N46:N52">
    <cfRule type="containsText" dxfId="275" priority="247" operator="containsText" text="N">
      <formula>NOT(ISERROR(SEARCH("N",N46)))</formula>
    </cfRule>
    <cfRule type="containsText" dxfId="274" priority="248" operator="containsText" text="Y">
      <formula>NOT(ISERROR(SEARCH("Y",N46)))</formula>
    </cfRule>
  </conditionalFormatting>
  <conditionalFormatting sqref="N49">
    <cfRule type="containsText" dxfId="273" priority="241" operator="containsText" text="N">
      <formula>NOT(ISERROR(SEARCH("N",N49)))</formula>
    </cfRule>
    <cfRule type="containsText" dxfId="272" priority="242" operator="containsText" text="Y">
      <formula>NOT(ISERROR(SEARCH("Y",N49)))</formula>
    </cfRule>
  </conditionalFormatting>
  <conditionalFormatting sqref="N44">
    <cfRule type="containsText" dxfId="271" priority="239" operator="containsText" text="N">
      <formula>NOT(ISERROR(SEARCH("N",N44)))</formula>
    </cfRule>
    <cfRule type="containsText" dxfId="270" priority="240" operator="containsText" text="Y">
      <formula>NOT(ISERROR(SEARCH("Y",N44)))</formula>
    </cfRule>
  </conditionalFormatting>
  <conditionalFormatting sqref="N48">
    <cfRule type="containsText" dxfId="269" priority="237" operator="containsText" text="N">
      <formula>NOT(ISERROR(SEARCH("N",N48)))</formula>
    </cfRule>
    <cfRule type="containsText" dxfId="268" priority="238" operator="containsText" text="Y">
      <formula>NOT(ISERROR(SEARCH("Y",N48)))</formula>
    </cfRule>
  </conditionalFormatting>
  <conditionalFormatting sqref="N53">
    <cfRule type="containsText" dxfId="267" priority="235" operator="containsText" text="N">
      <formula>NOT(ISERROR(SEARCH("N",N53)))</formula>
    </cfRule>
    <cfRule type="containsText" dxfId="266" priority="236" operator="containsText" text="Y">
      <formula>NOT(ISERROR(SEARCH("Y",N53)))</formula>
    </cfRule>
  </conditionalFormatting>
  <conditionalFormatting sqref="N51">
    <cfRule type="containsText" dxfId="265" priority="233" operator="containsText" text="N">
      <formula>NOT(ISERROR(SEARCH("N",N51)))</formula>
    </cfRule>
    <cfRule type="containsText" dxfId="264" priority="234" operator="containsText" text="Y">
      <formula>NOT(ISERROR(SEARCH("Y",N51)))</formula>
    </cfRule>
  </conditionalFormatting>
  <conditionalFormatting sqref="N45">
    <cfRule type="containsText" dxfId="263" priority="231" operator="containsText" text="N">
      <formula>NOT(ISERROR(SEARCH("N",N45)))</formula>
    </cfRule>
    <cfRule type="containsText" dxfId="262" priority="232" operator="containsText" text="Y">
      <formula>NOT(ISERROR(SEARCH("Y",N45)))</formula>
    </cfRule>
  </conditionalFormatting>
  <conditionalFormatting sqref="N47:N52">
    <cfRule type="containsText" dxfId="261" priority="229" operator="containsText" text="N">
      <formula>NOT(ISERROR(SEARCH("N",N47)))</formula>
    </cfRule>
    <cfRule type="containsText" dxfId="260" priority="230" operator="containsText" text="Y">
      <formula>NOT(ISERROR(SEARCH("Y",N47)))</formula>
    </cfRule>
  </conditionalFormatting>
  <conditionalFormatting sqref="N50:N52">
    <cfRule type="containsText" dxfId="259" priority="225" operator="containsText" text="N">
      <formula>NOT(ISERROR(SEARCH("N",N50)))</formula>
    </cfRule>
    <cfRule type="containsText" dxfId="258" priority="226" operator="containsText" text="Y">
      <formula>NOT(ISERROR(SEARCH("Y",N50)))</formula>
    </cfRule>
  </conditionalFormatting>
  <conditionalFormatting sqref="N52">
    <cfRule type="containsText" dxfId="257" priority="223" operator="containsText" text="N">
      <formula>NOT(ISERROR(SEARCH("N",N52)))</formula>
    </cfRule>
    <cfRule type="containsText" dxfId="256" priority="224" operator="containsText" text="Y">
      <formula>NOT(ISERROR(SEARCH("Y",N52)))</formula>
    </cfRule>
  </conditionalFormatting>
  <conditionalFormatting sqref="N54">
    <cfRule type="containsText" dxfId="255" priority="221" operator="containsText" text="N">
      <formula>NOT(ISERROR(SEARCH("N",N54)))</formula>
    </cfRule>
    <cfRule type="containsText" dxfId="254" priority="222" operator="containsText" text="Y">
      <formula>NOT(ISERROR(SEARCH("Y",N54)))</formula>
    </cfRule>
  </conditionalFormatting>
  <conditionalFormatting sqref="O45">
    <cfRule type="containsText" dxfId="253" priority="219" operator="containsText" text="N">
      <formula>NOT(ISERROR(SEARCH("N",O45)))</formula>
    </cfRule>
    <cfRule type="containsText" dxfId="252" priority="220" operator="containsText" text="Y">
      <formula>NOT(ISERROR(SEARCH("Y",O45)))</formula>
    </cfRule>
  </conditionalFormatting>
  <conditionalFormatting sqref="O47:O52">
    <cfRule type="containsText" dxfId="251" priority="217" operator="containsText" text="N">
      <formula>NOT(ISERROR(SEARCH("N",O47)))</formula>
    </cfRule>
    <cfRule type="containsText" dxfId="250" priority="218" operator="containsText" text="Y">
      <formula>NOT(ISERROR(SEARCH("Y",O47)))</formula>
    </cfRule>
  </conditionalFormatting>
  <conditionalFormatting sqref="O50:O52">
    <cfRule type="containsText" dxfId="249" priority="213" operator="containsText" text="N">
      <formula>NOT(ISERROR(SEARCH("N",O50)))</formula>
    </cfRule>
    <cfRule type="containsText" dxfId="248" priority="214" operator="containsText" text="Y">
      <formula>NOT(ISERROR(SEARCH("Y",O50)))</formula>
    </cfRule>
  </conditionalFormatting>
  <conditionalFormatting sqref="O52">
    <cfRule type="containsText" dxfId="247" priority="211" operator="containsText" text="N">
      <formula>NOT(ISERROR(SEARCH("N",O52)))</formula>
    </cfRule>
    <cfRule type="containsText" dxfId="246" priority="212" operator="containsText" text="Y">
      <formula>NOT(ISERROR(SEARCH("Y",O52)))</formula>
    </cfRule>
  </conditionalFormatting>
  <conditionalFormatting sqref="O54">
    <cfRule type="containsText" dxfId="245" priority="209" operator="containsText" text="N">
      <formula>NOT(ISERROR(SEARCH("N",O54)))</formula>
    </cfRule>
    <cfRule type="containsText" dxfId="244" priority="210" operator="containsText" text="Y">
      <formula>NOT(ISERROR(SEARCH("Y",O54)))</formula>
    </cfRule>
  </conditionalFormatting>
  <conditionalFormatting sqref="P5:Q32">
    <cfRule type="containsText" dxfId="243" priority="207" operator="containsText" text="N">
      <formula>NOT(ISERROR(SEARCH("N",P5)))</formula>
    </cfRule>
    <cfRule type="containsText" dxfId="242" priority="208" operator="containsText" text="Y">
      <formula>NOT(ISERROR(SEARCH("Y",P5)))</formula>
    </cfRule>
  </conditionalFormatting>
  <conditionalFormatting sqref="P4">
    <cfRule type="containsText" dxfId="241" priority="205" operator="containsText" text="N">
      <formula>NOT(ISERROR(SEARCH("N",P4)))</formula>
    </cfRule>
    <cfRule type="containsText" dxfId="240" priority="206" operator="containsText" text="Y">
      <formula>NOT(ISERROR(SEARCH("Y",P4)))</formula>
    </cfRule>
  </conditionalFormatting>
  <conditionalFormatting sqref="Q4">
    <cfRule type="containsText" dxfId="239" priority="203" operator="containsText" text="N">
      <formula>NOT(ISERROR(SEARCH("N",Q4)))</formula>
    </cfRule>
    <cfRule type="containsText" dxfId="238" priority="204" operator="containsText" text="Y">
      <formula>NOT(ISERROR(SEARCH("Y",Q4)))</formula>
    </cfRule>
  </conditionalFormatting>
  <conditionalFormatting sqref="P45:Q45">
    <cfRule type="containsText" dxfId="237" priority="201" operator="containsText" text="N">
      <formula>NOT(ISERROR(SEARCH("N",P45)))</formula>
    </cfRule>
    <cfRule type="containsText" dxfId="236" priority="202" operator="containsText" text="Y">
      <formula>NOT(ISERROR(SEARCH("Y",P45)))</formula>
    </cfRule>
  </conditionalFormatting>
  <conditionalFormatting sqref="P50">
    <cfRule type="containsText" dxfId="235" priority="199" operator="containsText" text="N">
      <formula>NOT(ISERROR(SEARCH("N",P50)))</formula>
    </cfRule>
    <cfRule type="containsText" dxfId="234" priority="200" operator="containsText" text="Y">
      <formula>NOT(ISERROR(SEARCH("Y",P50)))</formula>
    </cfRule>
  </conditionalFormatting>
  <conditionalFormatting sqref="P50">
    <cfRule type="containsText" dxfId="233" priority="197" operator="containsText" text="N">
      <formula>NOT(ISERROR(SEARCH("N",P50)))</formula>
    </cfRule>
    <cfRule type="containsText" dxfId="232" priority="198" operator="containsText" text="Y">
      <formula>NOT(ISERROR(SEARCH("Y",P50)))</formula>
    </cfRule>
  </conditionalFormatting>
  <conditionalFormatting sqref="P50">
    <cfRule type="containsText" dxfId="231" priority="195" operator="containsText" text="N">
      <formula>NOT(ISERROR(SEARCH("N",P50)))</formula>
    </cfRule>
    <cfRule type="containsText" dxfId="230" priority="196" operator="containsText" text="Y">
      <formula>NOT(ISERROR(SEARCH("Y",P50)))</formula>
    </cfRule>
  </conditionalFormatting>
  <conditionalFormatting sqref="P50">
    <cfRule type="containsText" dxfId="229" priority="193" operator="containsText" text="N">
      <formula>NOT(ISERROR(SEARCH("N",P50)))</formula>
    </cfRule>
    <cfRule type="containsText" dxfId="228" priority="194" operator="containsText" text="Y">
      <formula>NOT(ISERROR(SEARCH("Y",P50)))</formula>
    </cfRule>
  </conditionalFormatting>
  <conditionalFormatting sqref="Q50">
    <cfRule type="containsText" dxfId="227" priority="191" operator="containsText" text="N">
      <formula>NOT(ISERROR(SEARCH("N",Q50)))</formula>
    </cfRule>
    <cfRule type="containsText" dxfId="226" priority="192" operator="containsText" text="Y">
      <formula>NOT(ISERROR(SEARCH("Y",Q50)))</formula>
    </cfRule>
  </conditionalFormatting>
  <conditionalFormatting sqref="Q50">
    <cfRule type="containsText" dxfId="225" priority="189" operator="containsText" text="N">
      <formula>NOT(ISERROR(SEARCH("N",Q50)))</formula>
    </cfRule>
    <cfRule type="containsText" dxfId="224" priority="190" operator="containsText" text="Y">
      <formula>NOT(ISERROR(SEARCH("Y",Q50)))</formula>
    </cfRule>
  </conditionalFormatting>
  <conditionalFormatting sqref="P52">
    <cfRule type="containsText" dxfId="223" priority="187" operator="containsText" text="N">
      <formula>NOT(ISERROR(SEARCH("N",P52)))</formula>
    </cfRule>
    <cfRule type="containsText" dxfId="222" priority="188" operator="containsText" text="Y">
      <formula>NOT(ISERROR(SEARCH("Y",P52)))</formula>
    </cfRule>
  </conditionalFormatting>
  <conditionalFormatting sqref="P52">
    <cfRule type="containsText" dxfId="221" priority="185" operator="containsText" text="N">
      <formula>NOT(ISERROR(SEARCH("N",P52)))</formula>
    </cfRule>
    <cfRule type="containsText" dxfId="220" priority="186" operator="containsText" text="Y">
      <formula>NOT(ISERROR(SEARCH("Y",P52)))</formula>
    </cfRule>
  </conditionalFormatting>
  <conditionalFormatting sqref="P52">
    <cfRule type="containsText" dxfId="219" priority="183" operator="containsText" text="N">
      <formula>NOT(ISERROR(SEARCH("N",P52)))</formula>
    </cfRule>
    <cfRule type="containsText" dxfId="218" priority="184" operator="containsText" text="Y">
      <formula>NOT(ISERROR(SEARCH("Y",P52)))</formula>
    </cfRule>
  </conditionalFormatting>
  <conditionalFormatting sqref="P52">
    <cfRule type="containsText" dxfId="217" priority="181" operator="containsText" text="N">
      <formula>NOT(ISERROR(SEARCH("N",P52)))</formula>
    </cfRule>
    <cfRule type="containsText" dxfId="216" priority="182" operator="containsText" text="Y">
      <formula>NOT(ISERROR(SEARCH("Y",P52)))</formula>
    </cfRule>
  </conditionalFormatting>
  <conditionalFormatting sqref="Q52">
    <cfRule type="containsText" dxfId="215" priority="179" operator="containsText" text="N">
      <formula>NOT(ISERROR(SEARCH("N",Q52)))</formula>
    </cfRule>
    <cfRule type="containsText" dxfId="214" priority="180" operator="containsText" text="Y">
      <formula>NOT(ISERROR(SEARCH("Y",Q52)))</formula>
    </cfRule>
  </conditionalFormatting>
  <conditionalFormatting sqref="Q52">
    <cfRule type="containsText" dxfId="213" priority="177" operator="containsText" text="N">
      <formula>NOT(ISERROR(SEARCH("N",Q52)))</formula>
    </cfRule>
    <cfRule type="containsText" dxfId="212" priority="178" operator="containsText" text="Y">
      <formula>NOT(ISERROR(SEARCH("Y",Q52)))</formula>
    </cfRule>
  </conditionalFormatting>
  <conditionalFormatting sqref="P54">
    <cfRule type="containsText" dxfId="211" priority="175" operator="containsText" text="N">
      <formula>NOT(ISERROR(SEARCH("N",P54)))</formula>
    </cfRule>
    <cfRule type="containsText" dxfId="210" priority="176" operator="containsText" text="Y">
      <formula>NOT(ISERROR(SEARCH("Y",P54)))</formula>
    </cfRule>
  </conditionalFormatting>
  <conditionalFormatting sqref="P54">
    <cfRule type="containsText" dxfId="209" priority="173" operator="containsText" text="N">
      <formula>NOT(ISERROR(SEARCH("N",P54)))</formula>
    </cfRule>
    <cfRule type="containsText" dxfId="208" priority="174" operator="containsText" text="Y">
      <formula>NOT(ISERROR(SEARCH("Y",P54)))</formula>
    </cfRule>
  </conditionalFormatting>
  <conditionalFormatting sqref="P54">
    <cfRule type="containsText" dxfId="207" priority="171" operator="containsText" text="N">
      <formula>NOT(ISERROR(SEARCH("N",P54)))</formula>
    </cfRule>
    <cfRule type="containsText" dxfId="206" priority="172" operator="containsText" text="Y">
      <formula>NOT(ISERROR(SEARCH("Y",P54)))</formula>
    </cfRule>
  </conditionalFormatting>
  <conditionalFormatting sqref="P54">
    <cfRule type="containsText" dxfId="205" priority="169" operator="containsText" text="N">
      <formula>NOT(ISERROR(SEARCH("N",P54)))</formula>
    </cfRule>
    <cfRule type="containsText" dxfId="204" priority="170" operator="containsText" text="Y">
      <formula>NOT(ISERROR(SEARCH("Y",P54)))</formula>
    </cfRule>
  </conditionalFormatting>
  <conditionalFormatting sqref="Q54">
    <cfRule type="containsText" dxfId="203" priority="167" operator="containsText" text="N">
      <formula>NOT(ISERROR(SEARCH("N",Q54)))</formula>
    </cfRule>
    <cfRule type="containsText" dxfId="202" priority="168" operator="containsText" text="Y">
      <formula>NOT(ISERROR(SEARCH("Y",Q54)))</formula>
    </cfRule>
  </conditionalFormatting>
  <conditionalFormatting sqref="Q54">
    <cfRule type="containsText" dxfId="201" priority="165" operator="containsText" text="N">
      <formula>NOT(ISERROR(SEARCH("N",Q54)))</formula>
    </cfRule>
    <cfRule type="containsText" dxfId="200" priority="166" operator="containsText" text="Y">
      <formula>NOT(ISERROR(SEARCH("Y",Q54)))</formula>
    </cfRule>
  </conditionalFormatting>
  <conditionalFormatting sqref="P56">
    <cfRule type="containsText" dxfId="199" priority="163" operator="containsText" text="N">
      <formula>NOT(ISERROR(SEARCH("N",P56)))</formula>
    </cfRule>
    <cfRule type="containsText" dxfId="198" priority="164" operator="containsText" text="Y">
      <formula>NOT(ISERROR(SEARCH("Y",P56)))</formula>
    </cfRule>
  </conditionalFormatting>
  <conditionalFormatting sqref="Q56">
    <cfRule type="containsText" dxfId="197" priority="161" operator="containsText" text="N">
      <formula>NOT(ISERROR(SEARCH("N",Q56)))</formula>
    </cfRule>
    <cfRule type="containsText" dxfId="196" priority="162" operator="containsText" text="Y">
      <formula>NOT(ISERROR(SEARCH("Y",Q56)))</formula>
    </cfRule>
  </conditionalFormatting>
  <conditionalFormatting sqref="R4:S5 R20:S26 R28:S32 R8:S18 R7 S19:S20">
    <cfRule type="containsText" dxfId="195" priority="159" operator="containsText" text="N">
      <formula>NOT(ISERROR(SEARCH("N",R4)))</formula>
    </cfRule>
    <cfRule type="containsText" dxfId="194" priority="160" operator="containsText" text="Y">
      <formula>NOT(ISERROR(SEARCH("Y",R4)))</formula>
    </cfRule>
  </conditionalFormatting>
  <conditionalFormatting sqref="R27:S27">
    <cfRule type="containsText" dxfId="193" priority="157" operator="containsText" text="N">
      <formula>NOT(ISERROR(SEARCH("N",R27)))</formula>
    </cfRule>
    <cfRule type="containsText" dxfId="192" priority="158" operator="containsText" text="Y">
      <formula>NOT(ISERROR(SEARCH("Y",R27)))</formula>
    </cfRule>
  </conditionalFormatting>
  <conditionalFormatting sqref="R45">
    <cfRule type="containsText" dxfId="191" priority="153" operator="containsText" text="N">
      <formula>NOT(ISERROR(SEARCH("N",R45)))</formula>
    </cfRule>
    <cfRule type="containsText" dxfId="190" priority="154" operator="containsText" text="Y">
      <formula>NOT(ISERROR(SEARCH("Y",R45)))</formula>
    </cfRule>
  </conditionalFormatting>
  <conditionalFormatting sqref="R52">
    <cfRule type="containsText" dxfId="189" priority="151" operator="containsText" text="N">
      <formula>NOT(ISERROR(SEARCH("N",R52)))</formula>
    </cfRule>
    <cfRule type="containsText" dxfId="188" priority="152" operator="containsText" text="Y">
      <formula>NOT(ISERROR(SEARCH("Y",R52)))</formula>
    </cfRule>
  </conditionalFormatting>
  <conditionalFormatting sqref="R52">
    <cfRule type="containsText" dxfId="187" priority="149" operator="containsText" text="N">
      <formula>NOT(ISERROR(SEARCH("N",R52)))</formula>
    </cfRule>
    <cfRule type="containsText" dxfId="186" priority="150" operator="containsText" text="Y">
      <formula>NOT(ISERROR(SEARCH("Y",R52)))</formula>
    </cfRule>
  </conditionalFormatting>
  <conditionalFormatting sqref="R54">
    <cfRule type="containsText" dxfId="185" priority="147" operator="containsText" text="N">
      <formula>NOT(ISERROR(SEARCH("N",R54)))</formula>
    </cfRule>
    <cfRule type="containsText" dxfId="184" priority="148" operator="containsText" text="Y">
      <formula>NOT(ISERROR(SEARCH("Y",R54)))</formula>
    </cfRule>
  </conditionalFormatting>
  <conditionalFormatting sqref="R54">
    <cfRule type="containsText" dxfId="183" priority="145" operator="containsText" text="N">
      <formula>NOT(ISERROR(SEARCH("N",R54)))</formula>
    </cfRule>
    <cfRule type="containsText" dxfId="182" priority="146" operator="containsText" text="Y">
      <formula>NOT(ISERROR(SEARCH("Y",R54)))</formula>
    </cfRule>
  </conditionalFormatting>
  <conditionalFormatting sqref="R56">
    <cfRule type="containsText" dxfId="181" priority="143" operator="containsText" text="N">
      <formula>NOT(ISERROR(SEARCH("N",R56)))</formula>
    </cfRule>
    <cfRule type="containsText" dxfId="180" priority="144" operator="containsText" text="Y">
      <formula>NOT(ISERROR(SEARCH("Y",R56)))</formula>
    </cfRule>
  </conditionalFormatting>
  <conditionalFormatting sqref="R56">
    <cfRule type="containsText" dxfId="179" priority="141" operator="containsText" text="N">
      <formula>NOT(ISERROR(SEARCH("N",R56)))</formula>
    </cfRule>
    <cfRule type="containsText" dxfId="178" priority="142" operator="containsText" text="Y">
      <formula>NOT(ISERROR(SEARCH("Y",R56)))</formula>
    </cfRule>
  </conditionalFormatting>
  <conditionalFormatting sqref="R47">
    <cfRule type="containsText" dxfId="177" priority="139" operator="containsText" text="N">
      <formula>NOT(ISERROR(SEARCH("N",R47)))</formula>
    </cfRule>
    <cfRule type="containsText" dxfId="176" priority="140" operator="containsText" text="Y">
      <formula>NOT(ISERROR(SEARCH("Y",R47)))</formula>
    </cfRule>
  </conditionalFormatting>
  <conditionalFormatting sqref="R47">
    <cfRule type="containsText" dxfId="175" priority="137" operator="containsText" text="N">
      <formula>NOT(ISERROR(SEARCH("N",R47)))</formula>
    </cfRule>
    <cfRule type="containsText" dxfId="174" priority="138" operator="containsText" text="Y">
      <formula>NOT(ISERROR(SEARCH("Y",R47)))</formula>
    </cfRule>
  </conditionalFormatting>
  <conditionalFormatting sqref="S45">
    <cfRule type="containsText" dxfId="173" priority="135" operator="containsText" text="N">
      <formula>NOT(ISERROR(SEARCH("N",S45)))</formula>
    </cfRule>
    <cfRule type="containsText" dxfId="172" priority="136" operator="containsText" text="Y">
      <formula>NOT(ISERROR(SEARCH("Y",S45)))</formula>
    </cfRule>
  </conditionalFormatting>
  <conditionalFormatting sqref="S47">
    <cfRule type="containsText" dxfId="171" priority="133" operator="containsText" text="N">
      <formula>NOT(ISERROR(SEARCH("N",S47)))</formula>
    </cfRule>
    <cfRule type="containsText" dxfId="170" priority="134" operator="containsText" text="Y">
      <formula>NOT(ISERROR(SEARCH("Y",S47)))</formula>
    </cfRule>
  </conditionalFormatting>
  <conditionalFormatting sqref="S47">
    <cfRule type="containsText" dxfId="169" priority="131" operator="containsText" text="N">
      <formula>NOT(ISERROR(SEARCH("N",S47)))</formula>
    </cfRule>
    <cfRule type="containsText" dxfId="168" priority="132" operator="containsText" text="Y">
      <formula>NOT(ISERROR(SEARCH("Y",S47)))</formula>
    </cfRule>
  </conditionalFormatting>
  <conditionalFormatting sqref="S52">
    <cfRule type="containsText" dxfId="167" priority="129" operator="containsText" text="N">
      <formula>NOT(ISERROR(SEARCH("N",S52)))</formula>
    </cfRule>
    <cfRule type="containsText" dxfId="166" priority="130" operator="containsText" text="Y">
      <formula>NOT(ISERROR(SEARCH("Y",S52)))</formula>
    </cfRule>
  </conditionalFormatting>
  <conditionalFormatting sqref="S52">
    <cfRule type="containsText" dxfId="165" priority="127" operator="containsText" text="N">
      <formula>NOT(ISERROR(SEARCH("N",S52)))</formula>
    </cfRule>
    <cfRule type="containsText" dxfId="164" priority="128" operator="containsText" text="Y">
      <formula>NOT(ISERROR(SEARCH("Y",S52)))</formula>
    </cfRule>
  </conditionalFormatting>
  <conditionalFormatting sqref="S54">
    <cfRule type="containsText" dxfId="163" priority="125" operator="containsText" text="N">
      <formula>NOT(ISERROR(SEARCH("N",S54)))</formula>
    </cfRule>
    <cfRule type="containsText" dxfId="162" priority="126" operator="containsText" text="Y">
      <formula>NOT(ISERROR(SEARCH("Y",S54)))</formula>
    </cfRule>
  </conditionalFormatting>
  <conditionalFormatting sqref="S54">
    <cfRule type="containsText" dxfId="161" priority="123" operator="containsText" text="N">
      <formula>NOT(ISERROR(SEARCH("N",S54)))</formula>
    </cfRule>
    <cfRule type="containsText" dxfId="160" priority="124" operator="containsText" text="Y">
      <formula>NOT(ISERROR(SEARCH("Y",S54)))</formula>
    </cfRule>
  </conditionalFormatting>
  <conditionalFormatting sqref="S56">
    <cfRule type="containsText" dxfId="159" priority="121" operator="containsText" text="N">
      <formula>NOT(ISERROR(SEARCH("N",S56)))</formula>
    </cfRule>
    <cfRule type="containsText" dxfId="158" priority="122" operator="containsText" text="Y">
      <formula>NOT(ISERROR(SEARCH("Y",S56)))</formula>
    </cfRule>
  </conditionalFormatting>
  <conditionalFormatting sqref="S56">
    <cfRule type="containsText" dxfId="157" priority="119" operator="containsText" text="N">
      <formula>NOT(ISERROR(SEARCH("N",S56)))</formula>
    </cfRule>
    <cfRule type="containsText" dxfId="156" priority="120" operator="containsText" text="Y">
      <formula>NOT(ISERROR(SEARCH("Y",S56)))</formula>
    </cfRule>
  </conditionalFormatting>
  <conditionalFormatting sqref="S6:S7">
    <cfRule type="containsText" dxfId="155" priority="113" operator="containsText" text="N">
      <formula>NOT(ISERROR(SEARCH("N",S6)))</formula>
    </cfRule>
    <cfRule type="containsText" dxfId="154" priority="114" operator="containsText" text="Y">
      <formula>NOT(ISERROR(SEARCH("Y",S6)))</formula>
    </cfRule>
  </conditionalFormatting>
  <conditionalFormatting sqref="R19">
    <cfRule type="containsText" dxfId="153" priority="111" operator="containsText" text="N">
      <formula>NOT(ISERROR(SEARCH("N",R19)))</formula>
    </cfRule>
    <cfRule type="containsText" dxfId="152" priority="112" operator="containsText" text="Y">
      <formula>NOT(ISERROR(SEARCH("Y",R19)))</formula>
    </cfRule>
  </conditionalFormatting>
  <conditionalFormatting sqref="R6">
    <cfRule type="containsText" dxfId="151" priority="109" operator="containsText" text="N">
      <formula>NOT(ISERROR(SEARCH("N",R6)))</formula>
    </cfRule>
    <cfRule type="containsText" dxfId="150" priority="110" operator="containsText" text="Y">
      <formula>NOT(ISERROR(SEARCH("Y",R6)))</formula>
    </cfRule>
  </conditionalFormatting>
  <conditionalFormatting sqref="R33">
    <cfRule type="containsText" dxfId="149" priority="107" operator="containsText" text="N">
      <formula>NOT(ISERROR(SEARCH("N",R33)))</formula>
    </cfRule>
    <cfRule type="containsText" dxfId="148" priority="108" operator="containsText" text="Y">
      <formula>NOT(ISERROR(SEARCH("Y",R33)))</formula>
    </cfRule>
  </conditionalFormatting>
  <conditionalFormatting sqref="R34">
    <cfRule type="containsText" dxfId="147" priority="105" operator="containsText" text="N">
      <formula>NOT(ISERROR(SEARCH("N",R34)))</formula>
    </cfRule>
    <cfRule type="containsText" dxfId="146" priority="106" operator="containsText" text="Y">
      <formula>NOT(ISERROR(SEARCH("Y",R34)))</formula>
    </cfRule>
  </conditionalFormatting>
  <conditionalFormatting sqref="S33">
    <cfRule type="containsText" dxfId="145" priority="103" operator="containsText" text="N">
      <formula>NOT(ISERROR(SEARCH("N",S33)))</formula>
    </cfRule>
    <cfRule type="containsText" dxfId="144" priority="104" operator="containsText" text="Y">
      <formula>NOT(ISERROR(SEARCH("Y",S33)))</formula>
    </cfRule>
  </conditionalFormatting>
  <conditionalFormatting sqref="S34">
    <cfRule type="containsText" dxfId="143" priority="101" operator="containsText" text="N">
      <formula>NOT(ISERROR(SEARCH("N",S34)))</formula>
    </cfRule>
    <cfRule type="containsText" dxfId="142" priority="102" operator="containsText" text="Y">
      <formula>NOT(ISERROR(SEARCH("Y",S34)))</formula>
    </cfRule>
  </conditionalFormatting>
  <conditionalFormatting sqref="L33:Q33">
    <cfRule type="containsText" dxfId="141" priority="99" operator="containsText" text="N">
      <formula>NOT(ISERROR(SEARCH("N",L33)))</formula>
    </cfRule>
    <cfRule type="containsText" dxfId="140" priority="100" operator="containsText" text="Y">
      <formula>NOT(ISERROR(SEARCH("Y",L33)))</formula>
    </cfRule>
  </conditionalFormatting>
  <conditionalFormatting sqref="L34">
    <cfRule type="containsText" dxfId="139" priority="97" operator="containsText" text="N">
      <formula>NOT(ISERROR(SEARCH("N",L34)))</formula>
    </cfRule>
    <cfRule type="containsText" dxfId="138" priority="98" operator="containsText" text="Y">
      <formula>NOT(ISERROR(SEARCH("Y",L34)))</formula>
    </cfRule>
  </conditionalFormatting>
  <conditionalFormatting sqref="M34">
    <cfRule type="containsText" dxfId="137" priority="95" operator="containsText" text="N">
      <formula>NOT(ISERROR(SEARCH("N",M34)))</formula>
    </cfRule>
    <cfRule type="containsText" dxfId="136" priority="96" operator="containsText" text="Y">
      <formula>NOT(ISERROR(SEARCH("Y",M34)))</formula>
    </cfRule>
  </conditionalFormatting>
  <conditionalFormatting sqref="N34:Q34">
    <cfRule type="containsText" dxfId="135" priority="93" operator="containsText" text="N">
      <formula>NOT(ISERROR(SEARCH("N",N34)))</formula>
    </cfRule>
    <cfRule type="containsText" dxfId="134" priority="94" operator="containsText" text="Y">
      <formula>NOT(ISERROR(SEARCH("Y",N34)))</formula>
    </cfRule>
  </conditionalFormatting>
  <conditionalFormatting sqref="T27">
    <cfRule type="containsText" dxfId="133" priority="91" operator="containsText" text="N">
      <formula>NOT(ISERROR(SEARCH("N",T27)))</formula>
    </cfRule>
    <cfRule type="containsText" dxfId="132" priority="92" operator="containsText" text="Y">
      <formula>NOT(ISERROR(SEARCH("Y",T27)))</formula>
    </cfRule>
  </conditionalFormatting>
  <conditionalFormatting sqref="T33">
    <cfRule type="containsText" dxfId="131" priority="89" operator="containsText" text="N">
      <formula>NOT(ISERROR(SEARCH("N",T33)))</formula>
    </cfRule>
    <cfRule type="containsText" dxfId="130" priority="90" operator="containsText" text="Y">
      <formula>NOT(ISERROR(SEARCH("Y",T33)))</formula>
    </cfRule>
  </conditionalFormatting>
  <conditionalFormatting sqref="U33">
    <cfRule type="containsText" dxfId="129" priority="87" operator="containsText" text="N">
      <formula>NOT(ISERROR(SEARCH("N",U33)))</formula>
    </cfRule>
    <cfRule type="containsText" dxfId="128" priority="88" operator="containsText" text="Y">
      <formula>NOT(ISERROR(SEARCH("Y",U33)))</formula>
    </cfRule>
  </conditionalFormatting>
  <conditionalFormatting sqref="T34">
    <cfRule type="containsText" dxfId="127" priority="85" operator="containsText" text="N">
      <formula>NOT(ISERROR(SEARCH("N",T34)))</formula>
    </cfRule>
    <cfRule type="containsText" dxfId="126" priority="86" operator="containsText" text="Y">
      <formula>NOT(ISERROR(SEARCH("Y",T34)))</formula>
    </cfRule>
  </conditionalFormatting>
  <conditionalFormatting sqref="U34">
    <cfRule type="containsText" dxfId="125" priority="83" operator="containsText" text="N">
      <formula>NOT(ISERROR(SEARCH("N",U34)))</formula>
    </cfRule>
    <cfRule type="containsText" dxfId="124" priority="84" operator="containsText" text="Y">
      <formula>NOT(ISERROR(SEARCH("Y",U34)))</formula>
    </cfRule>
  </conditionalFormatting>
  <conditionalFormatting sqref="U27">
    <cfRule type="containsText" dxfId="123" priority="81" operator="containsText" text="N">
      <formula>NOT(ISERROR(SEARCH("N",U27)))</formula>
    </cfRule>
    <cfRule type="containsText" dxfId="122" priority="82" operator="containsText" text="Y">
      <formula>NOT(ISERROR(SEARCH("Y",U27)))</formula>
    </cfRule>
  </conditionalFormatting>
  <conditionalFormatting sqref="T44">
    <cfRule type="containsText" dxfId="121" priority="79" operator="containsText" text="N">
      <formula>NOT(ISERROR(SEARCH("N",T44)))</formula>
    </cfRule>
    <cfRule type="containsText" dxfId="120" priority="80" operator="containsText" text="Y">
      <formula>NOT(ISERROR(SEARCH("Y",T44)))</formula>
    </cfRule>
  </conditionalFormatting>
  <conditionalFormatting sqref="T56">
    <cfRule type="containsText" dxfId="119" priority="77" operator="containsText" text="N">
      <formula>NOT(ISERROR(SEARCH("N",T56)))</formula>
    </cfRule>
    <cfRule type="containsText" dxfId="118" priority="78" operator="containsText" text="Y">
      <formula>NOT(ISERROR(SEARCH("Y",T56)))</formula>
    </cfRule>
  </conditionalFormatting>
  <conditionalFormatting sqref="T52">
    <cfRule type="containsText" dxfId="117" priority="75" operator="containsText" text="N">
      <formula>NOT(ISERROR(SEARCH("N",T52)))</formula>
    </cfRule>
    <cfRule type="containsText" dxfId="116" priority="76" operator="containsText" text="Y">
      <formula>NOT(ISERROR(SEARCH("Y",T52)))</formula>
    </cfRule>
  </conditionalFormatting>
  <conditionalFormatting sqref="U52">
    <cfRule type="containsText" dxfId="115" priority="73" operator="containsText" text="N">
      <formula>NOT(ISERROR(SEARCH("N",U52)))</formula>
    </cfRule>
    <cfRule type="containsText" dxfId="114" priority="74" operator="containsText" text="Y">
      <formula>NOT(ISERROR(SEARCH("Y",U52)))</formula>
    </cfRule>
  </conditionalFormatting>
  <conditionalFormatting sqref="U56">
    <cfRule type="containsText" dxfId="113" priority="71" operator="containsText" text="N">
      <formula>NOT(ISERROR(SEARCH("N",U56)))</formula>
    </cfRule>
    <cfRule type="containsText" dxfId="112" priority="72" operator="containsText" text="Y">
      <formula>NOT(ISERROR(SEARCH("Y",U56)))</formula>
    </cfRule>
  </conditionalFormatting>
  <conditionalFormatting sqref="U44">
    <cfRule type="containsText" dxfId="111" priority="69" operator="containsText" text="N">
      <formula>NOT(ISERROR(SEARCH("N",U44)))</formula>
    </cfRule>
    <cfRule type="containsText" dxfId="110" priority="70" operator="containsText" text="Y">
      <formula>NOT(ISERROR(SEARCH("Y",U44)))</formula>
    </cfRule>
  </conditionalFormatting>
  <conditionalFormatting sqref="T31">
    <cfRule type="containsText" dxfId="109" priority="67" operator="containsText" text="N">
      <formula>NOT(ISERROR(SEARCH("N",T31)))</formula>
    </cfRule>
    <cfRule type="containsText" dxfId="108" priority="68" operator="containsText" text="Y">
      <formula>NOT(ISERROR(SEARCH("Y",T31)))</formula>
    </cfRule>
  </conditionalFormatting>
  <conditionalFormatting sqref="U31">
    <cfRule type="containsText" dxfId="107" priority="65" operator="containsText" text="N">
      <formula>NOT(ISERROR(SEARCH("N",U31)))</formula>
    </cfRule>
    <cfRule type="containsText" dxfId="106" priority="66" operator="containsText" text="Y">
      <formula>NOT(ISERROR(SEARCH("Y",U31)))</formula>
    </cfRule>
  </conditionalFormatting>
  <conditionalFormatting sqref="V33">
    <cfRule type="containsText" dxfId="105" priority="63" operator="containsText" text="N">
      <formula>NOT(ISERROR(SEARCH("N",V33)))</formula>
    </cfRule>
    <cfRule type="containsText" dxfId="104" priority="64" operator="containsText" text="Y">
      <formula>NOT(ISERROR(SEARCH("Y",V33)))</formula>
    </cfRule>
  </conditionalFormatting>
  <conditionalFormatting sqref="W33">
    <cfRule type="containsText" dxfId="103" priority="61" operator="containsText" text="N">
      <formula>NOT(ISERROR(SEARCH("N",W33)))</formula>
    </cfRule>
    <cfRule type="containsText" dxfId="102" priority="62" operator="containsText" text="Y">
      <formula>NOT(ISERROR(SEARCH("Y",W33)))</formula>
    </cfRule>
  </conditionalFormatting>
  <conditionalFormatting sqref="V34">
    <cfRule type="containsText" dxfId="101" priority="59" operator="containsText" text="N">
      <formula>NOT(ISERROR(SEARCH("N",V34)))</formula>
    </cfRule>
    <cfRule type="containsText" dxfId="100" priority="60" operator="containsText" text="Y">
      <formula>NOT(ISERROR(SEARCH("Y",V34)))</formula>
    </cfRule>
  </conditionalFormatting>
  <conditionalFormatting sqref="W34">
    <cfRule type="containsText" dxfId="99" priority="57" operator="containsText" text="N">
      <formula>NOT(ISERROR(SEARCH("N",W34)))</formula>
    </cfRule>
    <cfRule type="containsText" dxfId="98" priority="58" operator="containsText" text="Y">
      <formula>NOT(ISERROR(SEARCH("Y",W34)))</formula>
    </cfRule>
  </conditionalFormatting>
  <conditionalFormatting sqref="V52">
    <cfRule type="containsText" dxfId="97" priority="55" operator="containsText" text="N">
      <formula>NOT(ISERROR(SEARCH("N",V52)))</formula>
    </cfRule>
    <cfRule type="containsText" dxfId="96" priority="56" operator="containsText" text="Y">
      <formula>NOT(ISERROR(SEARCH("Y",V52)))</formula>
    </cfRule>
  </conditionalFormatting>
  <conditionalFormatting sqref="W52">
    <cfRule type="containsText" dxfId="95" priority="53" operator="containsText" text="N">
      <formula>NOT(ISERROR(SEARCH("N",W52)))</formula>
    </cfRule>
    <cfRule type="containsText" dxfId="94" priority="54" operator="containsText" text="Y">
      <formula>NOT(ISERROR(SEARCH("Y",W52)))</formula>
    </cfRule>
  </conditionalFormatting>
  <conditionalFormatting sqref="V43">
    <cfRule type="containsText" dxfId="93" priority="51" operator="containsText" text="N">
      <formula>NOT(ISERROR(SEARCH("N",V43)))</formula>
    </cfRule>
    <cfRule type="containsText" dxfId="92" priority="52" operator="containsText" text="Y">
      <formula>NOT(ISERROR(SEARCH("Y",V43)))</formula>
    </cfRule>
  </conditionalFormatting>
  <conditionalFormatting sqref="W43">
    <cfRule type="containsText" dxfId="91" priority="49" operator="containsText" text="N">
      <formula>NOT(ISERROR(SEARCH("N",W43)))</formula>
    </cfRule>
    <cfRule type="containsText" dxfId="90" priority="50" operator="containsText" text="Y">
      <formula>NOT(ISERROR(SEARCH("Y",W43)))</formula>
    </cfRule>
  </conditionalFormatting>
  <conditionalFormatting sqref="X33">
    <cfRule type="containsText" dxfId="89" priority="47" operator="containsText" text="N">
      <formula>NOT(ISERROR(SEARCH("N",X33)))</formula>
    </cfRule>
    <cfRule type="containsText" dxfId="88" priority="48" operator="containsText" text="Y">
      <formula>NOT(ISERROR(SEARCH("Y",X33)))</formula>
    </cfRule>
  </conditionalFormatting>
  <conditionalFormatting sqref="Y33">
    <cfRule type="containsText" dxfId="87" priority="45" operator="containsText" text="N">
      <formula>NOT(ISERROR(SEARCH("N",Y33)))</formula>
    </cfRule>
    <cfRule type="containsText" dxfId="86" priority="46" operator="containsText" text="Y">
      <formula>NOT(ISERROR(SEARCH("Y",Y33)))</formula>
    </cfRule>
  </conditionalFormatting>
  <conditionalFormatting sqref="X34">
    <cfRule type="containsText" dxfId="85" priority="43" operator="containsText" text="N">
      <formula>NOT(ISERROR(SEARCH("N",X34)))</formula>
    </cfRule>
    <cfRule type="containsText" dxfId="84" priority="44" operator="containsText" text="Y">
      <formula>NOT(ISERROR(SEARCH("Y",X34)))</formula>
    </cfRule>
  </conditionalFormatting>
  <conditionalFormatting sqref="Y34">
    <cfRule type="containsText" dxfId="83" priority="41" operator="containsText" text="N">
      <formula>NOT(ISERROR(SEARCH("N",Y34)))</formula>
    </cfRule>
    <cfRule type="containsText" dxfId="82" priority="42" operator="containsText" text="Y">
      <formula>NOT(ISERROR(SEARCH("Y",Y34)))</formula>
    </cfRule>
  </conditionalFormatting>
  <conditionalFormatting sqref="X13">
    <cfRule type="containsText" dxfId="81" priority="39" operator="containsText" text="N">
      <formula>NOT(ISERROR(SEARCH("N",X13)))</formula>
    </cfRule>
    <cfRule type="containsText" dxfId="80" priority="40" operator="containsText" text="Y">
      <formula>NOT(ISERROR(SEARCH("Y",X13)))</formula>
    </cfRule>
  </conditionalFormatting>
  <conditionalFormatting sqref="Y13">
    <cfRule type="containsText" dxfId="79" priority="35" operator="containsText" text="N">
      <formula>NOT(ISERROR(SEARCH("N",Y13)))</formula>
    </cfRule>
    <cfRule type="containsText" dxfId="78" priority="36" operator="containsText" text="Y">
      <formula>NOT(ISERROR(SEARCH("Y",Y13)))</formula>
    </cfRule>
  </conditionalFormatting>
  <conditionalFormatting sqref="X18">
    <cfRule type="containsText" dxfId="77" priority="33" operator="containsText" text="N">
      <formula>NOT(ISERROR(SEARCH("N",X18)))</formula>
    </cfRule>
    <cfRule type="containsText" dxfId="76" priority="34" operator="containsText" text="Y">
      <formula>NOT(ISERROR(SEARCH("Y",X18)))</formula>
    </cfRule>
  </conditionalFormatting>
  <conditionalFormatting sqref="Y18">
    <cfRule type="containsText" dxfId="75" priority="31" operator="containsText" text="N">
      <formula>NOT(ISERROR(SEARCH("N",Y18)))</formula>
    </cfRule>
    <cfRule type="containsText" dxfId="74" priority="32" operator="containsText" text="Y">
      <formula>NOT(ISERROR(SEARCH("Y",Y18)))</formula>
    </cfRule>
  </conditionalFormatting>
  <conditionalFormatting sqref="X5">
    <cfRule type="containsText" dxfId="73" priority="29" operator="containsText" text="N">
      <formula>NOT(ISERROR(SEARCH("N",X5)))</formula>
    </cfRule>
    <cfRule type="containsText" dxfId="72" priority="30" operator="containsText" text="Y">
      <formula>NOT(ISERROR(SEARCH("Y",X5)))</formula>
    </cfRule>
  </conditionalFormatting>
  <conditionalFormatting sqref="Y5">
    <cfRule type="containsText" dxfId="71" priority="27" operator="containsText" text="N">
      <formula>NOT(ISERROR(SEARCH("N",Y5)))</formula>
    </cfRule>
    <cfRule type="containsText" dxfId="70" priority="28" operator="containsText" text="Y">
      <formula>NOT(ISERROR(SEARCH("Y",Y5)))</formula>
    </cfRule>
  </conditionalFormatting>
  <conditionalFormatting sqref="Y14">
    <cfRule type="containsText" dxfId="69" priority="25" operator="containsText" text="N">
      <formula>NOT(ISERROR(SEARCH("N",Y14)))</formula>
    </cfRule>
    <cfRule type="containsText" dxfId="68" priority="26" operator="containsText" text="Y">
      <formula>NOT(ISERROR(SEARCH("Y",Y14)))</formula>
    </cfRule>
  </conditionalFormatting>
  <conditionalFormatting sqref="Z21">
    <cfRule type="containsText" dxfId="67" priority="23" operator="containsText" text="N">
      <formula>NOT(ISERROR(SEARCH("N",Z21)))</formula>
    </cfRule>
    <cfRule type="containsText" dxfId="66" priority="24" operator="containsText" text="Y">
      <formula>NOT(ISERROR(SEARCH("Y",Z21)))</formula>
    </cfRule>
  </conditionalFormatting>
  <conditionalFormatting sqref="AA21">
    <cfRule type="containsText" dxfId="65" priority="21" operator="containsText" text="N">
      <formula>NOT(ISERROR(SEARCH("N",AA21)))</formula>
    </cfRule>
    <cfRule type="containsText" dxfId="64" priority="22" operator="containsText" text="Y">
      <formula>NOT(ISERROR(SEARCH("Y",AA21)))</formula>
    </cfRule>
  </conditionalFormatting>
  <conditionalFormatting sqref="Z11">
    <cfRule type="containsText" dxfId="63" priority="19" operator="containsText" text="N">
      <formula>NOT(ISERROR(SEARCH("N",Z11)))</formula>
    </cfRule>
    <cfRule type="containsText" dxfId="62" priority="20" operator="containsText" text="Y">
      <formula>NOT(ISERROR(SEARCH("Y",Z11)))</formula>
    </cfRule>
  </conditionalFormatting>
  <conditionalFormatting sqref="AA11">
    <cfRule type="containsText" dxfId="61" priority="17" operator="containsText" text="N">
      <formula>NOT(ISERROR(SEARCH("N",AA11)))</formula>
    </cfRule>
    <cfRule type="containsText" dxfId="60" priority="18" operator="containsText" text="Y">
      <formula>NOT(ISERROR(SEARCH("Y",AA11)))</formula>
    </cfRule>
  </conditionalFormatting>
  <conditionalFormatting sqref="Z27">
    <cfRule type="containsText" dxfId="59" priority="15" operator="containsText" text="N">
      <formula>NOT(ISERROR(SEARCH("N",Z27)))</formula>
    </cfRule>
    <cfRule type="containsText" dxfId="58" priority="16" operator="containsText" text="Y">
      <formula>NOT(ISERROR(SEARCH("Y",Z27)))</formula>
    </cfRule>
  </conditionalFormatting>
  <conditionalFormatting sqref="AA27">
    <cfRule type="containsText" dxfId="57" priority="13" operator="containsText" text="N">
      <formula>NOT(ISERROR(SEARCH("N",AA27)))</formula>
    </cfRule>
    <cfRule type="containsText" dxfId="56" priority="14" operator="containsText" text="Y">
      <formula>NOT(ISERROR(SEARCH("Y",AA27)))</formula>
    </cfRule>
  </conditionalFormatting>
  <conditionalFormatting sqref="Z17">
    <cfRule type="containsText" dxfId="55" priority="11" operator="containsText" text="N">
      <formula>NOT(ISERROR(SEARCH("N",Z17)))</formula>
    </cfRule>
    <cfRule type="containsText" dxfId="54" priority="12" operator="containsText" text="Y">
      <formula>NOT(ISERROR(SEARCH("Y",Z17)))</formula>
    </cfRule>
  </conditionalFormatting>
  <conditionalFormatting sqref="AA17">
    <cfRule type="containsText" dxfId="53" priority="9" operator="containsText" text="N">
      <formula>NOT(ISERROR(SEARCH("N",AA17)))</formula>
    </cfRule>
    <cfRule type="containsText" dxfId="52" priority="10" operator="containsText" text="Y">
      <formula>NOT(ISERROR(SEARCH("Y",AA17)))</formula>
    </cfRule>
  </conditionalFormatting>
  <conditionalFormatting sqref="Z33">
    <cfRule type="containsText" dxfId="51" priority="7" operator="containsText" text="N">
      <formula>NOT(ISERROR(SEARCH("N",Z33)))</formula>
    </cfRule>
    <cfRule type="containsText" dxfId="50" priority="8" operator="containsText" text="Y">
      <formula>NOT(ISERROR(SEARCH("Y",Z33)))</formula>
    </cfRule>
  </conditionalFormatting>
  <conditionalFormatting sqref="AA33">
    <cfRule type="containsText" dxfId="49" priority="5" operator="containsText" text="N">
      <formula>NOT(ISERROR(SEARCH("N",AA33)))</formula>
    </cfRule>
    <cfRule type="containsText" dxfId="48" priority="6" operator="containsText" text="Y">
      <formula>NOT(ISERROR(SEARCH("Y",AA33)))</formula>
    </cfRule>
  </conditionalFormatting>
  <conditionalFormatting sqref="Z34">
    <cfRule type="containsText" dxfId="47" priority="3" operator="containsText" text="N">
      <formula>NOT(ISERROR(SEARCH("N",Z34)))</formula>
    </cfRule>
    <cfRule type="containsText" dxfId="46" priority="4" operator="containsText" text="Y">
      <formula>NOT(ISERROR(SEARCH("Y",Z34)))</formula>
    </cfRule>
  </conditionalFormatting>
  <conditionalFormatting sqref="AA34">
    <cfRule type="containsText" dxfId="45" priority="1" operator="containsText" text="N">
      <formula>NOT(ISERROR(SEARCH("N",AA34)))</formula>
    </cfRule>
    <cfRule type="containsText" dxfId="44" priority="2" operator="containsText" text="Y">
      <formula>NOT(ISERROR(SEARCH("Y",AA34)))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B1:AI82"/>
  <sheetViews>
    <sheetView showZeros="0" zoomScale="80" zoomScaleNormal="80" workbookViewId="0">
      <pane xSplit="8" ySplit="3" topLeftCell="I4" activePane="bottomRight" state="frozen"/>
      <selection activeCell="B4" sqref="B4"/>
      <selection pane="topRight" activeCell="B4" sqref="B4"/>
      <selection pane="bottomLeft" activeCell="B4" sqref="B4"/>
      <selection pane="bottomRight" activeCell="M25" sqref="M25"/>
    </sheetView>
  </sheetViews>
  <sheetFormatPr defaultRowHeight="14.4"/>
  <cols>
    <col min="1" max="1" width="4.6640625" customWidth="1"/>
    <col min="2" max="2" width="9.109375" style="53"/>
    <col min="3" max="3" width="24.6640625" customWidth="1"/>
    <col min="4" max="13" width="12.6640625" customWidth="1"/>
    <col min="14" max="14" width="18.109375" bestFit="1" customWidth="1"/>
    <col min="15" max="15" width="22.6640625" customWidth="1"/>
    <col min="16" max="16" width="14.33203125" bestFit="1" customWidth="1"/>
    <col min="17" max="17" width="12" style="55" bestFit="1" customWidth="1"/>
  </cols>
  <sheetData>
    <row r="1" spans="2:35" ht="23.25" customHeight="1"/>
    <row r="2" spans="2:35" s="25" customFormat="1" ht="18">
      <c r="B2" s="523" t="s">
        <v>218</v>
      </c>
      <c r="C2" s="524"/>
      <c r="D2" s="524"/>
      <c r="E2" s="524"/>
      <c r="F2" s="524"/>
      <c r="G2" s="524"/>
      <c r="H2" s="524"/>
      <c r="I2" s="524"/>
      <c r="J2" s="524"/>
      <c r="K2" s="524"/>
      <c r="L2" s="524"/>
      <c r="M2" s="524"/>
      <c r="N2" s="524"/>
      <c r="O2" s="524"/>
      <c r="P2" s="525"/>
      <c r="Q2" s="57">
        <f>SUM(Q4:Q32)</f>
        <v>15.247765084990762</v>
      </c>
    </row>
    <row r="3" spans="2:35" ht="31.2">
      <c r="B3" s="49" t="s">
        <v>32</v>
      </c>
      <c r="C3" s="61" t="s">
        <v>1</v>
      </c>
      <c r="D3" s="49" t="s">
        <v>7</v>
      </c>
      <c r="E3" s="49" t="s">
        <v>8</v>
      </c>
      <c r="F3" s="49" t="s">
        <v>9</v>
      </c>
      <c r="G3" s="49" t="s">
        <v>10</v>
      </c>
      <c r="H3" s="49" t="s">
        <v>5</v>
      </c>
      <c r="I3" s="49" t="s">
        <v>11</v>
      </c>
      <c r="J3" s="49" t="s">
        <v>12</v>
      </c>
      <c r="K3" s="49" t="s">
        <v>15</v>
      </c>
      <c r="L3" s="49" t="s">
        <v>16</v>
      </c>
      <c r="M3" s="49" t="s">
        <v>17</v>
      </c>
      <c r="N3" s="49" t="s">
        <v>132</v>
      </c>
      <c r="O3" s="51" t="s">
        <v>13</v>
      </c>
      <c r="P3" s="51" t="s">
        <v>14</v>
      </c>
      <c r="Q3" s="54" t="s">
        <v>6</v>
      </c>
      <c r="T3" s="34"/>
      <c r="U3" s="34"/>
      <c r="V3" s="34"/>
      <c r="W3" s="34"/>
      <c r="X3" s="34"/>
      <c r="Y3" s="34"/>
      <c r="Z3" s="34"/>
      <c r="AA3" s="35"/>
      <c r="AB3" s="34"/>
      <c r="AC3" s="36"/>
      <c r="AD3" s="36"/>
      <c r="AE3" s="36"/>
      <c r="AF3" s="36"/>
      <c r="AG3" s="34"/>
      <c r="AH3" s="35"/>
      <c r="AI3" s="35"/>
    </row>
    <row r="4" spans="2:35" ht="15.6">
      <c r="B4" s="52">
        <v>1</v>
      </c>
      <c r="C4" s="21" t="s">
        <v>43</v>
      </c>
      <c r="D4" s="407">
        <f>('Feb''24 Actual'!D54)/100</f>
        <v>0</v>
      </c>
      <c r="E4" s="407">
        <f>('Feb''24 Actual'!E54)/100</f>
        <v>0</v>
      </c>
      <c r="F4" s="407">
        <f>('Feb''24 Actual'!F54)/100</f>
        <v>0</v>
      </c>
      <c r="G4" s="407">
        <f>('Feb''24 Actual'!G54)/100</f>
        <v>0</v>
      </c>
      <c r="H4" s="407">
        <f>('Feb''24 Actual'!H54)/100</f>
        <v>0</v>
      </c>
      <c r="I4" s="407">
        <f>('Feb''24 Actual'!I54)/100</f>
        <v>0</v>
      </c>
      <c r="J4" s="407">
        <f>('Feb''24 Actual'!J54)/100</f>
        <v>0</v>
      </c>
      <c r="K4" s="407">
        <f>('Feb''24 Actual'!K54)/100</f>
        <v>0</v>
      </c>
      <c r="L4" s="407">
        <f>('Feb''24 Actual'!L54)/100</f>
        <v>0</v>
      </c>
      <c r="M4" s="407">
        <f>('Feb''24 Actual'!M54)/100</f>
        <v>0</v>
      </c>
      <c r="N4" s="407">
        <f>('Feb''24 Actual'!N54)/100</f>
        <v>0</v>
      </c>
      <c r="O4" s="407">
        <f>('Feb''24 Actual'!O54)/100</f>
        <v>0</v>
      </c>
      <c r="P4" s="407">
        <f>('Feb''24 Actual'!P54)/100</f>
        <v>0</v>
      </c>
      <c r="Q4" s="137">
        <f>('Feb''24 Actual'!Q54)/100</f>
        <v>0.86</v>
      </c>
    </row>
    <row r="5" spans="2:35" ht="15.6">
      <c r="B5" s="52">
        <v>2</v>
      </c>
      <c r="C5" s="21" t="s">
        <v>47</v>
      </c>
      <c r="D5" s="407">
        <f>('Feb''24 Actual'!D55)/100</f>
        <v>0</v>
      </c>
      <c r="E5" s="407">
        <f>('Feb''24 Actual'!E55)/100</f>
        <v>0</v>
      </c>
      <c r="F5" s="407">
        <f>('Feb''24 Actual'!F55)/100</f>
        <v>0</v>
      </c>
      <c r="G5" s="407">
        <f>('Feb''24 Actual'!G55)/100</f>
        <v>0</v>
      </c>
      <c r="H5" s="407">
        <f>('Feb''24 Actual'!H55)/100</f>
        <v>0</v>
      </c>
      <c r="I5" s="407">
        <f>('Feb''24 Actual'!I55)/100</f>
        <v>0</v>
      </c>
      <c r="J5" s="407">
        <f>('Feb''24 Actual'!J55)/100</f>
        <v>0</v>
      </c>
      <c r="K5" s="407">
        <f>('Feb''24 Actual'!K55)/100</f>
        <v>0</v>
      </c>
      <c r="L5" s="407">
        <f>('Feb''24 Actual'!L55)/100</f>
        <v>0</v>
      </c>
      <c r="M5" s="407">
        <f>('Feb''24 Actual'!M55)/100</f>
        <v>0</v>
      </c>
      <c r="N5" s="407">
        <f>('Feb''24 Actual'!N55)/100</f>
        <v>0</v>
      </c>
      <c r="O5" s="407">
        <f>('Feb''24 Actual'!O55)/100</f>
        <v>0</v>
      </c>
      <c r="P5" s="407">
        <f>('Feb''24 Actual'!P55)/100</f>
        <v>0</v>
      </c>
      <c r="Q5" s="137">
        <f>('Feb''24 Actual'!Q55)/100</f>
        <v>8.4429099999999993E-2</v>
      </c>
    </row>
    <row r="6" spans="2:35" ht="15.6">
      <c r="B6" s="52">
        <v>3</v>
      </c>
      <c r="C6" s="21" t="s">
        <v>50</v>
      </c>
      <c r="D6" s="407">
        <f>('Feb''24 Actual'!D56)/100</f>
        <v>0</v>
      </c>
      <c r="E6" s="407">
        <f>('Feb''24 Actual'!E56)/100</f>
        <v>0</v>
      </c>
      <c r="F6" s="407">
        <f>('Feb''24 Actual'!F56)/100</f>
        <v>0</v>
      </c>
      <c r="G6" s="407">
        <f>('Feb''24 Actual'!G56)/100</f>
        <v>0</v>
      </c>
      <c r="H6" s="407">
        <f>('Feb''24 Actual'!H56)/100</f>
        <v>0</v>
      </c>
      <c r="I6" s="407">
        <f>('Feb''24 Actual'!I56)/100</f>
        <v>0</v>
      </c>
      <c r="J6" s="407">
        <f>('Feb''24 Actual'!J56)/100</f>
        <v>0</v>
      </c>
      <c r="K6" s="407">
        <f>('Feb''24 Actual'!K56)/100</f>
        <v>0</v>
      </c>
      <c r="L6" s="407">
        <f>('Feb''24 Actual'!L56)/100</f>
        <v>0</v>
      </c>
      <c r="M6" s="407">
        <f>('Feb''24 Actual'!M56)/100</f>
        <v>0</v>
      </c>
      <c r="N6" s="407">
        <f>('Feb''24 Actual'!N56)/100</f>
        <v>0</v>
      </c>
      <c r="O6" s="407">
        <f>('Feb''24 Actual'!O56)/100</f>
        <v>0</v>
      </c>
      <c r="P6" s="407">
        <f>('Feb''24 Actual'!P56)/100</f>
        <v>0</v>
      </c>
      <c r="Q6" s="137">
        <f>('Feb''24 Actual'!Q56)/100</f>
        <v>0.14598</v>
      </c>
    </row>
    <row r="7" spans="2:35" ht="15.6">
      <c r="B7" s="52">
        <v>4</v>
      </c>
      <c r="C7" s="21" t="s">
        <v>304</v>
      </c>
      <c r="D7" s="137">
        <f>('Feb''24 Actual'!D57)/100</f>
        <v>4.0000000000000001E-3</v>
      </c>
      <c r="E7" s="137">
        <f>('Feb''24 Actual'!E57)/100</f>
        <v>0</v>
      </c>
      <c r="F7" s="137">
        <f>('Feb''24 Actual'!F57)/100</f>
        <v>0</v>
      </c>
      <c r="G7" s="137">
        <f>('Feb''24 Actual'!G57)/100</f>
        <v>0</v>
      </c>
      <c r="H7" s="137">
        <f>('Feb''24 Actual'!H57)/100</f>
        <v>0</v>
      </c>
      <c r="I7" s="137">
        <f>('Feb''24 Actual'!I57)/100</f>
        <v>0</v>
      </c>
      <c r="J7" s="137">
        <f>('Feb''24 Actual'!J57)/100</f>
        <v>0</v>
      </c>
      <c r="K7" s="137">
        <f>('Feb''24 Actual'!K57)/100</f>
        <v>0</v>
      </c>
      <c r="L7" s="137">
        <f>('Feb''24 Actual'!L57)/100</f>
        <v>0</v>
      </c>
      <c r="M7" s="137">
        <f>('Feb''24 Actual'!M57)/100</f>
        <v>0</v>
      </c>
      <c r="N7" s="137">
        <f>('Feb''24 Actual'!N57)/100</f>
        <v>0</v>
      </c>
      <c r="O7" s="137">
        <f>('Feb''24 Actual'!O57)/100</f>
        <v>0</v>
      </c>
      <c r="P7" s="137">
        <f>('Feb''24 Actual'!P57)/100</f>
        <v>0</v>
      </c>
      <c r="Q7" s="137">
        <f>('Feb''24 Actual'!Q57)/100</f>
        <v>4.0000000000000001E-3</v>
      </c>
    </row>
    <row r="8" spans="2:35" ht="15.6">
      <c r="B8" s="52">
        <v>5</v>
      </c>
      <c r="C8" s="21" t="s">
        <v>57</v>
      </c>
      <c r="D8" s="137">
        <f>('Feb''24 Actual'!D58)/100</f>
        <v>0.10512965000000002</v>
      </c>
      <c r="E8" s="137">
        <f>('Feb''24 Actual'!E58)/100</f>
        <v>3.7900281342132663E-3</v>
      </c>
      <c r="F8" s="137">
        <f>('Feb''24 Actual'!F58)/100</f>
        <v>0.11087</v>
      </c>
      <c r="G8" s="137">
        <f>('Feb''24 Actual'!G58)/100</f>
        <v>0</v>
      </c>
      <c r="H8" s="137">
        <f>('Feb''24 Actual'!H58)/100</f>
        <v>0.3654406</v>
      </c>
      <c r="I8" s="137">
        <f>('Feb''24 Actual'!I58)/100</f>
        <v>0.20015841543410517</v>
      </c>
      <c r="J8" s="137">
        <f>('Feb''24 Actual'!J58)/100</f>
        <v>0</v>
      </c>
      <c r="K8" s="137">
        <f>('Feb''24 Actual'!K58)/100</f>
        <v>0</v>
      </c>
      <c r="L8" s="137">
        <f>('Feb''24 Actual'!L58)/100</f>
        <v>0</v>
      </c>
      <c r="M8" s="137">
        <f>('Feb''24 Actual'!M58)/100</f>
        <v>0</v>
      </c>
      <c r="N8" s="137">
        <f>('Feb''24 Actual'!N58)/100</f>
        <v>0</v>
      </c>
      <c r="O8" s="137">
        <f>('Feb''24 Actual'!O58)/100</f>
        <v>0</v>
      </c>
      <c r="P8" s="137">
        <f>('Feb''24 Actual'!P58)/100</f>
        <v>0</v>
      </c>
      <c r="Q8" s="137">
        <f>('Feb''24 Actual'!Q58)/100</f>
        <v>0.78538869356831842</v>
      </c>
    </row>
    <row r="9" spans="2:35" ht="15.6">
      <c r="B9" s="52">
        <v>6</v>
      </c>
      <c r="C9" s="20" t="s">
        <v>158</v>
      </c>
      <c r="D9" s="137">
        <f>('Feb''24 Actual'!D59)/100</f>
        <v>0.95430777000000011</v>
      </c>
      <c r="E9" s="137">
        <f>('Feb''24 Actual'!E59)/100</f>
        <v>0</v>
      </c>
      <c r="F9" s="137">
        <f>('Feb''24 Actual'!F59)/100</f>
        <v>0</v>
      </c>
      <c r="G9" s="137">
        <f>('Feb''24 Actual'!G59)/100</f>
        <v>3.6431999999999997E-3</v>
      </c>
      <c r="H9" s="137">
        <f>('Feb''24 Actual'!H59)/100</f>
        <v>9.0439666666666682E-2</v>
      </c>
      <c r="I9" s="137">
        <f>('Feb''24 Actual'!I59)/100</f>
        <v>0.15309765095308658</v>
      </c>
      <c r="J9" s="137">
        <f>('Feb''24 Actual'!J59)/100</f>
        <v>6.9736454499999989E-2</v>
      </c>
      <c r="K9" s="137">
        <f>('Feb''24 Actual'!K59)/100</f>
        <v>1.6100000000000001E-3</v>
      </c>
      <c r="L9" s="137">
        <f>('Feb''24 Actual'!L59)/100</f>
        <v>0</v>
      </c>
      <c r="M9" s="137">
        <f>('Feb''24 Actual'!M59)/100</f>
        <v>0</v>
      </c>
      <c r="N9" s="137">
        <f>('Feb''24 Actual'!N59)/100</f>
        <v>0</v>
      </c>
      <c r="O9" s="137">
        <f>('Feb''24 Actual'!O59)/100</f>
        <v>0</v>
      </c>
      <c r="P9" s="137">
        <f>('Feb''24 Actual'!P59)/100</f>
        <v>0</v>
      </c>
      <c r="Q9" s="137">
        <f>('Feb''24 Actual'!Q59)/100</f>
        <v>1.2728347421197532</v>
      </c>
    </row>
    <row r="10" spans="2:35" ht="15.6">
      <c r="B10" s="52">
        <v>7</v>
      </c>
      <c r="C10" s="24" t="s">
        <v>61</v>
      </c>
      <c r="D10" s="137">
        <f>('Feb''24 Actual'!D60)/100</f>
        <v>5.1552241669107213E-2</v>
      </c>
      <c r="E10" s="137">
        <f>('Feb''24 Actual'!E60)/100</f>
        <v>2.6971442475976756E-2</v>
      </c>
      <c r="F10" s="137">
        <f>('Feb''24 Actual'!F60)/100</f>
        <v>0</v>
      </c>
      <c r="G10" s="137">
        <f>('Feb''24 Actual'!G60)/100</f>
        <v>0</v>
      </c>
      <c r="H10" s="137">
        <f>('Feb''24 Actual'!H60)/100</f>
        <v>0</v>
      </c>
      <c r="I10" s="137">
        <f>('Feb''24 Actual'!I60)/100</f>
        <v>9.2702318000000006E-2</v>
      </c>
      <c r="J10" s="137">
        <f>('Feb''24 Actual'!J60)/100</f>
        <v>0</v>
      </c>
      <c r="K10" s="137">
        <f>('Feb''24 Actual'!K60)/100</f>
        <v>1.3561099326869911E-2</v>
      </c>
      <c r="L10" s="137">
        <f>('Feb''24 Actual'!L60)/100</f>
        <v>0</v>
      </c>
      <c r="M10" s="137">
        <f>('Feb''24 Actual'!M60)/100</f>
        <v>0</v>
      </c>
      <c r="N10" s="137">
        <f>('Feb''24 Actual'!N60)/100</f>
        <v>0</v>
      </c>
      <c r="O10" s="137">
        <f>('Feb''24 Actual'!O60)/100</f>
        <v>0</v>
      </c>
      <c r="P10" s="137">
        <f>('Feb''24 Actual'!P60)/100</f>
        <v>0</v>
      </c>
      <c r="Q10" s="137">
        <f>('Feb''24 Actual'!Q60)/100</f>
        <v>0.1847871014719539</v>
      </c>
    </row>
    <row r="11" spans="2:35" ht="15.6">
      <c r="B11" s="52">
        <v>8</v>
      </c>
      <c r="C11" s="24" t="s">
        <v>64</v>
      </c>
      <c r="D11" s="137">
        <f>('Feb''24 Actual'!D61)/100</f>
        <v>0</v>
      </c>
      <c r="E11" s="137">
        <f>('Feb''24 Actual'!E61)/100</f>
        <v>0</v>
      </c>
      <c r="F11" s="137">
        <f>('Feb''24 Actual'!F61)/100</f>
        <v>0</v>
      </c>
      <c r="G11" s="137">
        <f>('Feb''24 Actual'!G61)/100</f>
        <v>0</v>
      </c>
      <c r="H11" s="137">
        <f>('Feb''24 Actual'!H61)/100</f>
        <v>0</v>
      </c>
      <c r="I11" s="137">
        <f>('Feb''24 Actual'!I61)/100</f>
        <v>4.6193999999999999E-2</v>
      </c>
      <c r="J11" s="137">
        <f>('Feb''24 Actual'!J61)/100</f>
        <v>0</v>
      </c>
      <c r="K11" s="137">
        <f>('Feb''24 Actual'!K61)/100</f>
        <v>0</v>
      </c>
      <c r="L11" s="137">
        <f>('Feb''24 Actual'!L61)/100</f>
        <v>0</v>
      </c>
      <c r="M11" s="137">
        <f>('Feb''24 Actual'!M61)/100</f>
        <v>0</v>
      </c>
      <c r="N11" s="137">
        <f>('Feb''24 Actual'!N61)/100</f>
        <v>0</v>
      </c>
      <c r="O11" s="137">
        <f>('Feb''24 Actual'!O61)/100</f>
        <v>0</v>
      </c>
      <c r="P11" s="137">
        <f>('Feb''24 Actual'!P61)/100</f>
        <v>0</v>
      </c>
      <c r="Q11" s="137">
        <f>('Feb''24 Actual'!Q61)/100</f>
        <v>4.6193999999999999E-2</v>
      </c>
    </row>
    <row r="12" spans="2:35" ht="15.6">
      <c r="B12" s="52">
        <v>9</v>
      </c>
      <c r="C12" s="24" t="s">
        <v>303</v>
      </c>
      <c r="D12" s="137">
        <f>('Feb''24 Actual'!D62)/100</f>
        <v>0.34343018915624746</v>
      </c>
      <c r="E12" s="137">
        <f>('Feb''24 Actual'!E62)/100</f>
        <v>0.20441798132162359</v>
      </c>
      <c r="F12" s="137">
        <f>('Feb''24 Actual'!F62)/100</f>
        <v>0.116582548216</v>
      </c>
      <c r="G12" s="137">
        <f>('Feb''24 Actual'!G62)/100</f>
        <v>0</v>
      </c>
      <c r="H12" s="137">
        <f>('Feb''24 Actual'!H62)/100</f>
        <v>0</v>
      </c>
      <c r="I12" s="137">
        <f>('Feb''24 Actual'!I62)/100</f>
        <v>1.0234130777265189E-2</v>
      </c>
      <c r="J12" s="137">
        <f>('Feb''24 Actual'!J62)/100</f>
        <v>0</v>
      </c>
      <c r="K12" s="137">
        <f>('Feb''24 Actual'!K62)/100</f>
        <v>0</v>
      </c>
      <c r="L12" s="137">
        <f>('Feb''24 Actual'!L62)/100</f>
        <v>0</v>
      </c>
      <c r="M12" s="137">
        <f>('Feb''24 Actual'!M62)/100</f>
        <v>0</v>
      </c>
      <c r="N12" s="137">
        <f>('Feb''24 Actual'!N62)/100</f>
        <v>0</v>
      </c>
      <c r="O12" s="137">
        <f>('Feb''24 Actual'!O62)/100</f>
        <v>0</v>
      </c>
      <c r="P12" s="137">
        <f>('Feb''24 Actual'!P62)/100</f>
        <v>0</v>
      </c>
      <c r="Q12" s="137">
        <f>('Feb''24 Actual'!Q62)/100</f>
        <v>0.67466484947113614</v>
      </c>
    </row>
    <row r="13" spans="2:35" ht="15.6">
      <c r="B13" s="52">
        <v>10</v>
      </c>
      <c r="C13" s="24" t="s">
        <v>69</v>
      </c>
      <c r="D13" s="137">
        <f>('Feb''24 Actual'!D63)/100</f>
        <v>0.29239999999999999</v>
      </c>
      <c r="E13" s="137">
        <f>('Feb''24 Actual'!E63)/100</f>
        <v>9.4960000000000003E-2</v>
      </c>
      <c r="F13" s="137">
        <f>('Feb''24 Actual'!F63)/100</f>
        <v>1.6049999999999998E-2</v>
      </c>
      <c r="G13" s="137">
        <f>('Feb''24 Actual'!G63)/100</f>
        <v>9.6299999999999997E-3</v>
      </c>
      <c r="H13" s="137">
        <f>('Feb''24 Actual'!H63)/100</f>
        <v>6.3600000000000004E-2</v>
      </c>
      <c r="I13" s="137">
        <f>('Feb''24 Actual'!I63)/100</f>
        <v>6.2030000000000002E-2</v>
      </c>
      <c r="J13" s="137">
        <f>('Feb''24 Actual'!J63)/100</f>
        <v>0.10855000000000001</v>
      </c>
      <c r="K13" s="137">
        <f>('Feb''24 Actual'!K63)/100</f>
        <v>0</v>
      </c>
      <c r="L13" s="137">
        <f>('Feb''24 Actual'!L63)/100</f>
        <v>0</v>
      </c>
      <c r="M13" s="137">
        <f>('Feb''24 Actual'!M63)/100</f>
        <v>0</v>
      </c>
      <c r="N13" s="137">
        <f>('Feb''24 Actual'!N63)/100</f>
        <v>4.0579999999999998E-2</v>
      </c>
      <c r="O13" s="137">
        <f>('Feb''24 Actual'!O63)/100</f>
        <v>0</v>
      </c>
      <c r="P13" s="137">
        <f>('Feb''24 Actual'!P63)/100</f>
        <v>0</v>
      </c>
      <c r="Q13" s="137">
        <f>('Feb''24 Actual'!Q63)/100</f>
        <v>0.68779999999999997</v>
      </c>
    </row>
    <row r="14" spans="2:35" ht="15.6">
      <c r="B14" s="52">
        <v>11</v>
      </c>
      <c r="C14" s="24" t="s">
        <v>72</v>
      </c>
      <c r="D14" s="137">
        <f>('Feb''24 Actual'!D64)/100</f>
        <v>0.1102290531</v>
      </c>
      <c r="E14" s="137">
        <f>('Feb''24 Actual'!E64)/100</f>
        <v>0.152966871</v>
      </c>
      <c r="F14" s="137">
        <f>('Feb''24 Actual'!F64)/100</f>
        <v>6.2551400280000002E-2</v>
      </c>
      <c r="G14" s="137">
        <f>('Feb''24 Actual'!G64)/100</f>
        <v>6.1191591049999994E-2</v>
      </c>
      <c r="H14" s="137">
        <f>('Feb''24 Actual'!H64)/100</f>
        <v>0</v>
      </c>
      <c r="I14" s="137">
        <f>('Feb''24 Actual'!I64)/100</f>
        <v>9.5760928799999992E-2</v>
      </c>
      <c r="J14" s="137">
        <f>('Feb''24 Actual'!J64)/100</f>
        <v>1.330516145E-2</v>
      </c>
      <c r="K14" s="137">
        <f>('Feb''24 Actual'!K64)/100</f>
        <v>0</v>
      </c>
      <c r="L14" s="137">
        <f>('Feb''24 Actual'!L64)/100</f>
        <v>0</v>
      </c>
      <c r="M14" s="137">
        <f>('Feb''24 Actual'!M64)/100</f>
        <v>0</v>
      </c>
      <c r="N14" s="137">
        <f>('Feb''24 Actual'!N64)/100</f>
        <v>0</v>
      </c>
      <c r="O14" s="137">
        <f>('Feb''24 Actual'!O64)/100</f>
        <v>0</v>
      </c>
      <c r="P14" s="137">
        <f>('Feb''24 Actual'!P64)/100</f>
        <v>0</v>
      </c>
      <c r="Q14" s="137">
        <f>('Feb''24 Actual'!Q64)/100</f>
        <v>0.49600500567999994</v>
      </c>
    </row>
    <row r="15" spans="2:35" ht="15.6">
      <c r="B15" s="52">
        <v>12</v>
      </c>
      <c r="C15" s="24" t="s">
        <v>75</v>
      </c>
      <c r="D15" s="137">
        <f>('Feb''24 Actual'!D65)/100</f>
        <v>3.3755E-2</v>
      </c>
      <c r="E15" s="137">
        <f>('Feb''24 Actual'!E65)/100</f>
        <v>0</v>
      </c>
      <c r="F15" s="137">
        <f>('Feb''24 Actual'!F65)/100</f>
        <v>5.5186555555555546E-3</v>
      </c>
      <c r="G15" s="137">
        <f>('Feb''24 Actual'!G65)/100</f>
        <v>0</v>
      </c>
      <c r="H15" s="137">
        <f>('Feb''24 Actual'!H65)/100</f>
        <v>0</v>
      </c>
      <c r="I15" s="137">
        <f>('Feb''24 Actual'!I65)/100</f>
        <v>0.108584</v>
      </c>
      <c r="J15" s="137">
        <f>('Feb''24 Actual'!J65)/100</f>
        <v>0</v>
      </c>
      <c r="K15" s="137">
        <f>('Feb''24 Actual'!K65)/100</f>
        <v>0</v>
      </c>
      <c r="L15" s="137">
        <f>('Feb''24 Actual'!L65)/100</f>
        <v>0</v>
      </c>
      <c r="M15" s="137">
        <f>('Feb''24 Actual'!M65)/100</f>
        <v>0</v>
      </c>
      <c r="N15" s="137">
        <f>('Feb''24 Actual'!N65)/100</f>
        <v>0</v>
      </c>
      <c r="O15" s="137">
        <f>('Feb''24 Actual'!O65)/100</f>
        <v>0</v>
      </c>
      <c r="P15" s="137">
        <f>('Feb''24 Actual'!P65)/100</f>
        <v>0</v>
      </c>
      <c r="Q15" s="137">
        <f>('Feb''24 Actual'!Q65)/100</f>
        <v>0.14785765555555555</v>
      </c>
    </row>
    <row r="16" spans="2:35" ht="15.6">
      <c r="B16" s="52">
        <v>13</v>
      </c>
      <c r="C16" s="24" t="s">
        <v>78</v>
      </c>
      <c r="D16" s="137">
        <f>('Feb''24 Actual'!D66)/100</f>
        <v>4.0982857541334598E-4</v>
      </c>
      <c r="E16" s="137">
        <f>('Feb''24 Actual'!E66)/100</f>
        <v>9.4640637093999572E-3</v>
      </c>
      <c r="F16" s="137">
        <f>('Feb''24 Actual'!F66)/100</f>
        <v>1E-4</v>
      </c>
      <c r="G16" s="137">
        <f>('Feb''24 Actual'!G66)/100</f>
        <v>5.343789754857288E-2</v>
      </c>
      <c r="H16" s="137">
        <f>('Feb''24 Actual'!H66)/100</f>
        <v>9.9909621917808195E-3</v>
      </c>
      <c r="I16" s="137">
        <f>('Feb''24 Actual'!I66)/100</f>
        <v>0</v>
      </c>
      <c r="J16" s="137">
        <f>('Feb''24 Actual'!J66)/100</f>
        <v>0.11850000099999999</v>
      </c>
      <c r="K16" s="137">
        <f>('Feb''24 Actual'!K66)/100</f>
        <v>0</v>
      </c>
      <c r="L16" s="137">
        <f>('Feb''24 Actual'!L66)/100</f>
        <v>0</v>
      </c>
      <c r="M16" s="137">
        <f>('Feb''24 Actual'!M66)/100</f>
        <v>0</v>
      </c>
      <c r="N16" s="137">
        <f>('Feb''24 Actual'!N66)/100</f>
        <v>0</v>
      </c>
      <c r="O16" s="137">
        <f>('Feb''24 Actual'!O66)/100</f>
        <v>0</v>
      </c>
      <c r="P16" s="137">
        <f>('Feb''24 Actual'!P66)/100</f>
        <v>0</v>
      </c>
      <c r="Q16" s="137">
        <f>('Feb''24 Actual'!Q66)/100</f>
        <v>0.19190275302516699</v>
      </c>
    </row>
    <row r="17" spans="2:17" ht="15.6">
      <c r="B17" s="52">
        <v>14</v>
      </c>
      <c r="C17" s="24" t="s">
        <v>82</v>
      </c>
      <c r="D17" s="137">
        <f>('Feb''24 Actual'!D67)/100</f>
        <v>4.1492905720452417E-2</v>
      </c>
      <c r="E17" s="137">
        <f>('Feb''24 Actual'!E67)/100</f>
        <v>0</v>
      </c>
      <c r="F17" s="137">
        <f>('Feb''24 Actual'!F67)/100</f>
        <v>0</v>
      </c>
      <c r="G17" s="137">
        <f>('Feb''24 Actual'!G67)/100</f>
        <v>0</v>
      </c>
      <c r="H17" s="137">
        <f>('Feb''24 Actual'!H67)/100</f>
        <v>0</v>
      </c>
      <c r="I17" s="137">
        <f>('Feb''24 Actual'!I67)/100</f>
        <v>1.82847988943198E-2</v>
      </c>
      <c r="J17" s="137">
        <f>('Feb''24 Actual'!J67)/100</f>
        <v>0</v>
      </c>
      <c r="K17" s="137">
        <f>('Feb''24 Actual'!K67)/100</f>
        <v>0</v>
      </c>
      <c r="L17" s="137">
        <f>('Feb''24 Actual'!L67)/100</f>
        <v>0</v>
      </c>
      <c r="M17" s="137">
        <f>('Feb''24 Actual'!M67)/100</f>
        <v>0</v>
      </c>
      <c r="N17" s="137">
        <f>('Feb''24 Actual'!N67)/100</f>
        <v>0</v>
      </c>
      <c r="O17" s="137">
        <f>('Feb''24 Actual'!O67)/100</f>
        <v>0</v>
      </c>
      <c r="P17" s="137">
        <f>('Feb''24 Actual'!P67)/100</f>
        <v>0</v>
      </c>
      <c r="Q17" s="137">
        <f>('Feb''24 Actual'!Q67)/100</f>
        <v>5.977770461477222E-2</v>
      </c>
    </row>
    <row r="18" spans="2:17" ht="15.6">
      <c r="B18" s="52">
        <v>15</v>
      </c>
      <c r="C18" s="24" t="s">
        <v>87</v>
      </c>
      <c r="D18" s="137">
        <f>('Feb''24 Actual'!D68)/100</f>
        <v>0</v>
      </c>
      <c r="E18" s="137">
        <f>('Feb''24 Actual'!E68)/100</f>
        <v>3.90357E-2</v>
      </c>
      <c r="F18" s="137">
        <f>('Feb''24 Actual'!F68)/100</f>
        <v>0</v>
      </c>
      <c r="G18" s="137">
        <f>('Feb''24 Actual'!G68)/100</f>
        <v>0</v>
      </c>
      <c r="H18" s="137">
        <f>('Feb''24 Actual'!H68)/100</f>
        <v>0</v>
      </c>
      <c r="I18" s="137">
        <f>('Feb''24 Actual'!I68)/100</f>
        <v>0</v>
      </c>
      <c r="J18" s="137">
        <f>('Feb''24 Actual'!J68)/100</f>
        <v>0</v>
      </c>
      <c r="K18" s="137">
        <f>('Feb''24 Actual'!K68)/100</f>
        <v>0</v>
      </c>
      <c r="L18" s="137">
        <f>('Feb''24 Actual'!L68)/100</f>
        <v>0</v>
      </c>
      <c r="M18" s="137">
        <f>('Feb''24 Actual'!M68)/100</f>
        <v>0</v>
      </c>
      <c r="N18" s="137">
        <f>('Feb''24 Actual'!N68)/100</f>
        <v>0</v>
      </c>
      <c r="O18" s="137">
        <f>('Feb''24 Actual'!O68)/100</f>
        <v>0</v>
      </c>
      <c r="P18" s="137">
        <f>('Feb''24 Actual'!P68)/100</f>
        <v>0</v>
      </c>
      <c r="Q18" s="137">
        <f>('Feb''24 Actual'!Q68)/100</f>
        <v>3.90357E-2</v>
      </c>
    </row>
    <row r="19" spans="2:17" ht="15.6">
      <c r="B19" s="52">
        <v>16</v>
      </c>
      <c r="C19" s="24" t="s">
        <v>91</v>
      </c>
      <c r="D19" s="137">
        <f>('Feb''24 Actual'!D69)/100</f>
        <v>3.1300000000000001E-2</v>
      </c>
      <c r="E19" s="137">
        <f>('Feb''24 Actual'!E69)/100</f>
        <v>0</v>
      </c>
      <c r="F19" s="137">
        <f>('Feb''24 Actual'!F69)/100</f>
        <v>0</v>
      </c>
      <c r="G19" s="137">
        <f>('Feb''24 Actual'!G69)/100</f>
        <v>2.0799999999999999E-2</v>
      </c>
      <c r="H19" s="137">
        <f>('Feb''24 Actual'!H69)/100</f>
        <v>2.46E-2</v>
      </c>
      <c r="I19" s="137">
        <f>('Feb''24 Actual'!I69)/100</f>
        <v>0</v>
      </c>
      <c r="J19" s="137">
        <f>('Feb''24 Actual'!J69)/100</f>
        <v>0</v>
      </c>
      <c r="K19" s="137">
        <f>('Feb''24 Actual'!K69)/100</f>
        <v>0</v>
      </c>
      <c r="L19" s="137">
        <f>('Feb''24 Actual'!L69)/100</f>
        <v>0</v>
      </c>
      <c r="M19" s="137">
        <f>('Feb''24 Actual'!M69)/100</f>
        <v>0</v>
      </c>
      <c r="N19" s="137">
        <f>('Feb''24 Actual'!N69)/100</f>
        <v>0</v>
      </c>
      <c r="O19" s="137">
        <f>('Feb''24 Actual'!O69)/100</f>
        <v>0</v>
      </c>
      <c r="P19" s="137">
        <f>('Feb''24 Actual'!P69)/100</f>
        <v>0</v>
      </c>
      <c r="Q19" s="137">
        <f>('Feb''24 Actual'!Q69)/100</f>
        <v>7.6700000000000004E-2</v>
      </c>
    </row>
    <row r="20" spans="2:17" ht="15.6">
      <c r="B20" s="52">
        <v>17</v>
      </c>
      <c r="C20" s="24" t="s">
        <v>93</v>
      </c>
      <c r="D20" s="407">
        <f>('Feb''24 Actual'!D70)/100</f>
        <v>0</v>
      </c>
      <c r="E20" s="407">
        <f>('Feb''24 Actual'!E70)/100</f>
        <v>0</v>
      </c>
      <c r="F20" s="407">
        <f>('Feb''24 Actual'!F70)/100</f>
        <v>0</v>
      </c>
      <c r="G20" s="407">
        <f>('Feb''24 Actual'!G70)/100</f>
        <v>0</v>
      </c>
      <c r="H20" s="407">
        <f>('Feb''24 Actual'!H70)/100</f>
        <v>0</v>
      </c>
      <c r="I20" s="407">
        <f>('Feb''24 Actual'!I70)/100</f>
        <v>0</v>
      </c>
      <c r="J20" s="407">
        <f>('Feb''24 Actual'!J70)/100</f>
        <v>0</v>
      </c>
      <c r="K20" s="407">
        <f>('Feb''24 Actual'!K70)/100</f>
        <v>0</v>
      </c>
      <c r="L20" s="407">
        <f>('Feb''24 Actual'!L70)/100</f>
        <v>0</v>
      </c>
      <c r="M20" s="407">
        <f>('Feb''24 Actual'!M70)/100</f>
        <v>0</v>
      </c>
      <c r="N20" s="407">
        <f>('Feb''24 Actual'!N70)/100</f>
        <v>0</v>
      </c>
      <c r="O20" s="407">
        <f>('Feb''24 Actual'!O70)/100</f>
        <v>0</v>
      </c>
      <c r="P20" s="407">
        <f>('Feb''24 Actual'!P70)/100</f>
        <v>0</v>
      </c>
      <c r="Q20" s="137">
        <f>('Feb''24 Actual'!Q70)/100</f>
        <v>8.0826435000000002E-2</v>
      </c>
    </row>
    <row r="21" spans="2:17" ht="15.6">
      <c r="B21" s="52">
        <v>18</v>
      </c>
      <c r="C21" s="21" t="s">
        <v>112</v>
      </c>
      <c r="D21" s="137">
        <f>('Feb''24 Actual'!D71)/100</f>
        <v>0</v>
      </c>
      <c r="E21" s="137">
        <f>('Feb''24 Actual'!E71)/100</f>
        <v>0</v>
      </c>
      <c r="F21" s="137">
        <f>('Feb''24 Actual'!F71)/100</f>
        <v>0</v>
      </c>
      <c r="G21" s="137">
        <f>('Feb''24 Actual'!G71)/100</f>
        <v>0</v>
      </c>
      <c r="H21" s="137">
        <f>('Feb''24 Actual'!H71)/100</f>
        <v>0</v>
      </c>
      <c r="I21" s="137">
        <f>('Feb''24 Actual'!I71)/100</f>
        <v>0</v>
      </c>
      <c r="J21" s="137">
        <f>('Feb''24 Actual'!J71)/100</f>
        <v>0</v>
      </c>
      <c r="K21" s="137">
        <f>('Feb''24 Actual'!K71)/100</f>
        <v>0</v>
      </c>
      <c r="L21" s="137">
        <f>('Feb''24 Actual'!L71)/100</f>
        <v>0</v>
      </c>
      <c r="M21" s="137">
        <f>('Feb''24 Actual'!M71)/100</f>
        <v>0</v>
      </c>
      <c r="N21" s="137">
        <f>('Feb''24 Actual'!N71)/100</f>
        <v>0</v>
      </c>
      <c r="O21" s="137">
        <f>('Feb''24 Actual'!O71)/100</f>
        <v>0</v>
      </c>
      <c r="P21" s="137">
        <f>('Feb''24 Actual'!P71)/100</f>
        <v>0</v>
      </c>
      <c r="Q21" s="137">
        <f>('Feb''24 Actual'!Q71)/100</f>
        <v>0</v>
      </c>
    </row>
    <row r="22" spans="2:17" ht="15.6">
      <c r="B22" s="52">
        <v>19</v>
      </c>
      <c r="C22" s="24" t="s">
        <v>96</v>
      </c>
      <c r="D22" s="137">
        <f>('Feb''24 Actual'!D72)/100</f>
        <v>6.0739120034460858E-2</v>
      </c>
      <c r="E22" s="137">
        <f>('Feb''24 Actual'!E72)/100</f>
        <v>0.10791807267662662</v>
      </c>
      <c r="F22" s="137">
        <f>('Feb''24 Actual'!F72)/100</f>
        <v>0</v>
      </c>
      <c r="G22" s="137">
        <f>('Feb''24 Actual'!G72)/100</f>
        <v>0</v>
      </c>
      <c r="H22" s="137">
        <f>('Feb''24 Actual'!H72)/100</f>
        <v>0</v>
      </c>
      <c r="I22" s="137">
        <f>('Feb''24 Actual'!I72)/100</f>
        <v>0</v>
      </c>
      <c r="J22" s="137">
        <f>('Feb''24 Actual'!J72)/100</f>
        <v>3.3532959600000016E-2</v>
      </c>
      <c r="K22" s="137">
        <f>('Feb''24 Actual'!K72)/100</f>
        <v>0</v>
      </c>
      <c r="L22" s="137">
        <f>('Feb''24 Actual'!L72)/100</f>
        <v>0</v>
      </c>
      <c r="M22" s="137">
        <f>('Feb''24 Actual'!M72)/100</f>
        <v>0</v>
      </c>
      <c r="N22" s="137">
        <f>('Feb''24 Actual'!N72)/100</f>
        <v>0</v>
      </c>
      <c r="O22" s="137">
        <f>('Feb''24 Actual'!O72)/100</f>
        <v>0</v>
      </c>
      <c r="P22" s="137">
        <f>('Feb''24 Actual'!P72)/100</f>
        <v>0</v>
      </c>
      <c r="Q22" s="137">
        <f>('Feb''24 Actual'!Q72)/100</f>
        <v>0.2021901523110875</v>
      </c>
    </row>
    <row r="23" spans="2:17" ht="15.6">
      <c r="B23" s="52">
        <v>20</v>
      </c>
      <c r="C23" s="24" t="s">
        <v>98</v>
      </c>
      <c r="D23" s="137">
        <f>('Feb''24 Actual'!D73)/100</f>
        <v>0</v>
      </c>
      <c r="E23" s="137">
        <f>('Feb''24 Actual'!E73)/100</f>
        <v>0</v>
      </c>
      <c r="F23" s="137">
        <f>('Feb''24 Actual'!F73)/100</f>
        <v>0</v>
      </c>
      <c r="G23" s="137">
        <f>('Feb''24 Actual'!G73)/100</f>
        <v>0</v>
      </c>
      <c r="H23" s="137">
        <f>('Feb''24 Actual'!H73)/100</f>
        <v>0</v>
      </c>
      <c r="I23" s="137">
        <f>('Feb''24 Actual'!I73)/100</f>
        <v>0</v>
      </c>
      <c r="J23" s="137">
        <f>('Feb''24 Actual'!J73)/100</f>
        <v>0</v>
      </c>
      <c r="K23" s="137">
        <f>('Feb''24 Actual'!K73)/100</f>
        <v>0</v>
      </c>
      <c r="L23" s="137">
        <f>('Feb''24 Actual'!L73)/100</f>
        <v>0</v>
      </c>
      <c r="M23" s="137">
        <f>('Feb''24 Actual'!M73)/100</f>
        <v>0</v>
      </c>
      <c r="N23" s="137">
        <f>('Feb''24 Actual'!N73)/100</f>
        <v>0</v>
      </c>
      <c r="O23" s="137">
        <f>('Feb''24 Actual'!O73)/100</f>
        <v>0</v>
      </c>
      <c r="P23" s="137">
        <f>('Feb''24 Actual'!P73)/100</f>
        <v>0</v>
      </c>
      <c r="Q23" s="137">
        <f>('Feb''24 Actual'!Q73)/100</f>
        <v>0</v>
      </c>
    </row>
    <row r="24" spans="2:17" ht="15.6">
      <c r="B24" s="52">
        <v>21</v>
      </c>
      <c r="C24" s="24" t="s">
        <v>101</v>
      </c>
      <c r="D24" s="137">
        <f>('Feb''24 Actual'!D74)/100</f>
        <v>0</v>
      </c>
      <c r="E24" s="137">
        <f>('Feb''24 Actual'!E74)/100</f>
        <v>0</v>
      </c>
      <c r="F24" s="137">
        <f>('Feb''24 Actual'!F74)/100</f>
        <v>0.12188469999999998</v>
      </c>
      <c r="G24" s="137">
        <f>('Feb''24 Actual'!G74)/100</f>
        <v>0</v>
      </c>
      <c r="H24" s="137">
        <f>('Feb''24 Actual'!H74)/100</f>
        <v>0</v>
      </c>
      <c r="I24" s="137">
        <f>('Feb''24 Actual'!I74)/100</f>
        <v>0</v>
      </c>
      <c r="J24" s="137">
        <f>('Feb''24 Actual'!J74)/100</f>
        <v>0</v>
      </c>
      <c r="K24" s="137">
        <f>('Feb''24 Actual'!K74)/100</f>
        <v>0</v>
      </c>
      <c r="L24" s="137">
        <f>('Feb''24 Actual'!L74)/100</f>
        <v>0</v>
      </c>
      <c r="M24" s="137">
        <f>('Feb''24 Actual'!M74)/100</f>
        <v>0</v>
      </c>
      <c r="N24" s="137">
        <f>('Feb''24 Actual'!N74)/100</f>
        <v>0</v>
      </c>
      <c r="O24" s="137">
        <f>('Feb''24 Actual'!O74)/100</f>
        <v>0</v>
      </c>
      <c r="P24" s="137">
        <f>('Feb''24 Actual'!P74)/100</f>
        <v>0</v>
      </c>
      <c r="Q24" s="137">
        <f>('Feb''24 Actual'!Q74)/100</f>
        <v>0.12188469999999998</v>
      </c>
    </row>
    <row r="25" spans="2:17" ht="15.6">
      <c r="B25" s="52">
        <v>22</v>
      </c>
      <c r="C25" s="24" t="s">
        <v>104</v>
      </c>
      <c r="D25" s="137">
        <f>('Feb''24 Actual'!D75)/100</f>
        <v>8.0144025610757119E-2</v>
      </c>
      <c r="E25" s="137">
        <f>('Feb''24 Actual'!E75)/100</f>
        <v>0</v>
      </c>
      <c r="F25" s="137">
        <f>('Feb''24 Actual'!F75)/100</f>
        <v>0</v>
      </c>
      <c r="G25" s="137">
        <f>('Feb''24 Actual'!G75)/100</f>
        <v>0.1249062</v>
      </c>
      <c r="H25" s="137">
        <f>('Feb''24 Actual'!H75)/100</f>
        <v>0</v>
      </c>
      <c r="I25" s="137">
        <f>('Feb''24 Actual'!I75)/100</f>
        <v>0</v>
      </c>
      <c r="J25" s="137">
        <f>('Feb''24 Actual'!J75)/100</f>
        <v>0</v>
      </c>
      <c r="K25" s="137">
        <f>('Feb''24 Actual'!K75)/100</f>
        <v>0</v>
      </c>
      <c r="L25" s="137">
        <f>('Feb''24 Actual'!L75)/100</f>
        <v>0</v>
      </c>
      <c r="M25" s="137">
        <f>('Feb''24 Actual'!M75)/100</f>
        <v>0</v>
      </c>
      <c r="N25" s="137">
        <f>('Feb''24 Actual'!N75)/100</f>
        <v>0</v>
      </c>
      <c r="O25" s="137">
        <f>('Feb''24 Actual'!O75)/100</f>
        <v>0</v>
      </c>
      <c r="P25" s="137">
        <f>('Feb''24 Actual'!P75)/100</f>
        <v>0</v>
      </c>
      <c r="Q25" s="137">
        <f>('Feb''24 Actual'!Q75)/100</f>
        <v>0.20505022561075711</v>
      </c>
    </row>
    <row r="26" spans="2:17" ht="15.6">
      <c r="B26" s="52">
        <v>23</v>
      </c>
      <c r="C26" s="20" t="s">
        <v>108</v>
      </c>
      <c r="D26" s="137">
        <f>('Feb''24 Actual'!D76)/100</f>
        <v>6.9216890000000003E-2</v>
      </c>
      <c r="E26" s="137">
        <f>('Feb''24 Actual'!E76)/100</f>
        <v>0</v>
      </c>
      <c r="F26" s="137">
        <f>('Feb''24 Actual'!F76)/100</f>
        <v>0</v>
      </c>
      <c r="G26" s="137">
        <f>('Feb''24 Actual'!G76)/100</f>
        <v>0</v>
      </c>
      <c r="H26" s="137">
        <f>('Feb''24 Actual'!H76)/100</f>
        <v>0</v>
      </c>
      <c r="I26" s="137">
        <f>('Feb''24 Actual'!I76)/100</f>
        <v>2.990284E-2</v>
      </c>
      <c r="J26" s="137">
        <f>('Feb''24 Actual'!J76)/100</f>
        <v>0</v>
      </c>
      <c r="K26" s="137">
        <f>('Feb''24 Actual'!K76)/100</f>
        <v>0</v>
      </c>
      <c r="L26" s="137">
        <f>('Feb''24 Actual'!L76)/100</f>
        <v>0</v>
      </c>
      <c r="M26" s="137">
        <f>('Feb''24 Actual'!M76)/100</f>
        <v>0</v>
      </c>
      <c r="N26" s="137">
        <f>('Feb''24 Actual'!N76)/100</f>
        <v>0</v>
      </c>
      <c r="O26" s="137">
        <f>('Feb''24 Actual'!O76)/100</f>
        <v>0</v>
      </c>
      <c r="P26" s="137">
        <f>('Feb''24 Actual'!P76)/100</f>
        <v>0</v>
      </c>
      <c r="Q26" s="137">
        <f>('Feb''24 Actual'!Q76)/100</f>
        <v>9.9119730000000003E-2</v>
      </c>
    </row>
    <row r="27" spans="2:17" ht="15.6">
      <c r="B27" s="52">
        <v>24</v>
      </c>
      <c r="C27" s="24" t="s">
        <v>111</v>
      </c>
      <c r="D27" s="137">
        <f>('Feb''24 Actual'!D77)/100</f>
        <v>0</v>
      </c>
      <c r="E27" s="137">
        <f>('Feb''24 Actual'!E77)/100</f>
        <v>0</v>
      </c>
      <c r="F27" s="137">
        <f>('Feb''24 Actual'!F77)/100</f>
        <v>0</v>
      </c>
      <c r="G27" s="137">
        <f>('Feb''24 Actual'!G77)/100</f>
        <v>0</v>
      </c>
      <c r="H27" s="137">
        <f>('Feb''24 Actual'!H77)/100</f>
        <v>0</v>
      </c>
      <c r="I27" s="137">
        <f>('Feb''24 Actual'!I77)/100</f>
        <v>0</v>
      </c>
      <c r="J27" s="137">
        <f>('Feb''24 Actual'!J77)/100</f>
        <v>0</v>
      </c>
      <c r="K27" s="137">
        <f>('Feb''24 Actual'!K77)/100</f>
        <v>0</v>
      </c>
      <c r="L27" s="137">
        <f>('Feb''24 Actual'!L77)/100</f>
        <v>0</v>
      </c>
      <c r="M27" s="137">
        <f>('Feb''24 Actual'!M77)/100</f>
        <v>0</v>
      </c>
      <c r="N27" s="137">
        <f>('Feb''24 Actual'!N77)/100</f>
        <v>0</v>
      </c>
      <c r="O27" s="137">
        <f>('Feb''24 Actual'!O77)/100</f>
        <v>0</v>
      </c>
      <c r="P27" s="137">
        <f>('Feb''24 Actual'!P77)/100</f>
        <v>0</v>
      </c>
      <c r="Q27" s="137">
        <f>('Feb''24 Actual'!Q77)/100</f>
        <v>0</v>
      </c>
    </row>
    <row r="28" spans="2:17" ht="15.6">
      <c r="B28" s="52">
        <v>25</v>
      </c>
      <c r="C28" s="21" t="s">
        <v>114</v>
      </c>
      <c r="D28" s="137">
        <f>('Feb''24 Actual'!D78)/100</f>
        <v>0</v>
      </c>
      <c r="E28" s="137">
        <f>('Feb''24 Actual'!E78)/100</f>
        <v>0</v>
      </c>
      <c r="F28" s="137">
        <f>('Feb''24 Actual'!F78)/100</f>
        <v>0</v>
      </c>
      <c r="G28" s="137">
        <f>('Feb''24 Actual'!G78)/100</f>
        <v>0</v>
      </c>
      <c r="H28" s="137">
        <f>('Feb''24 Actual'!H78)/100</f>
        <v>0</v>
      </c>
      <c r="I28" s="137">
        <f>('Feb''24 Actual'!I78)/100</f>
        <v>2.6990460000000001</v>
      </c>
      <c r="J28" s="137">
        <f>('Feb''24 Actual'!J78)/100</f>
        <v>2.5934556889999998</v>
      </c>
      <c r="K28" s="137">
        <f>('Feb''24 Actual'!K78)/100</f>
        <v>0</v>
      </c>
      <c r="L28" s="137">
        <f>('Feb''24 Actual'!L78)/100</f>
        <v>2.5934556889999998</v>
      </c>
      <c r="M28" s="137">
        <f>('Feb''24 Actual'!M78)/100</f>
        <v>0</v>
      </c>
      <c r="N28" s="137">
        <f>('Feb''24 Actual'!N78)/100</f>
        <v>0</v>
      </c>
      <c r="O28" s="137">
        <f>('Feb''24 Actual'!O78)/100</f>
        <v>0</v>
      </c>
      <c r="P28" s="137">
        <f>('Feb''24 Actual'!P78)/100</f>
        <v>0</v>
      </c>
      <c r="Q28" s="137">
        <f>('Feb''24 Actual'!Q78)/100</f>
        <v>7.8859573780000005</v>
      </c>
    </row>
    <row r="29" spans="2:17" ht="15.6">
      <c r="B29" s="52">
        <v>26</v>
      </c>
      <c r="C29" s="21" t="s">
        <v>116</v>
      </c>
      <c r="D29" s="137">
        <f>('Feb''24 Actual'!D79)/100</f>
        <v>1.37E-2</v>
      </c>
      <c r="E29" s="137">
        <f>('Feb''24 Actual'!E79)/100</f>
        <v>2.5483268531756361E-2</v>
      </c>
      <c r="F29" s="137">
        <f>('Feb''24 Actual'!F79)/100</f>
        <v>0</v>
      </c>
      <c r="G29" s="137">
        <f>('Feb''24 Actual'!G79)/100</f>
        <v>2.6151000000000004E-3</v>
      </c>
      <c r="H29" s="137">
        <f>('Feb''24 Actual'!H79)/100</f>
        <v>3.2300000000000002E-2</v>
      </c>
      <c r="I29" s="137">
        <f>('Feb''24 Actual'!I79)/100</f>
        <v>1.0700000000000001E-2</v>
      </c>
      <c r="J29" s="137">
        <f>('Feb''24 Actual'!J79)/100</f>
        <v>3.0387290030505616E-2</v>
      </c>
      <c r="K29" s="137">
        <f>('Feb''24 Actual'!K79)/100</f>
        <v>1.8E-3</v>
      </c>
      <c r="L29" s="137">
        <f>('Feb''24 Actual'!L79)/100</f>
        <v>0.20331500000000005</v>
      </c>
      <c r="M29" s="137">
        <f>('Feb''24 Actual'!M79)/100</f>
        <v>0</v>
      </c>
      <c r="N29" s="137">
        <f>('Feb''24 Actual'!N79)/100</f>
        <v>0</v>
      </c>
      <c r="O29" s="137">
        <f>('Feb''24 Actual'!O79)/100</f>
        <v>0</v>
      </c>
      <c r="P29" s="137">
        <f>('Feb''24 Actual'!P79)/100</f>
        <v>0</v>
      </c>
      <c r="Q29" s="137">
        <f>('Feb''24 Actual'!Q79)/100</f>
        <v>0.32030065856226203</v>
      </c>
    </row>
    <row r="30" spans="2:17" ht="15.6">
      <c r="B30" s="52">
        <v>27</v>
      </c>
      <c r="C30" s="21" t="s">
        <v>118</v>
      </c>
      <c r="D30" s="137">
        <f>('Feb''24 Actual'!D80)/100</f>
        <v>0</v>
      </c>
      <c r="E30" s="137">
        <f>('Feb''24 Actual'!E80)/100</f>
        <v>0</v>
      </c>
      <c r="F30" s="137">
        <f>('Feb''24 Actual'!F80)/100</f>
        <v>0</v>
      </c>
      <c r="G30" s="137">
        <f>('Feb''24 Actual'!G80)/100</f>
        <v>0</v>
      </c>
      <c r="H30" s="137">
        <f>('Feb''24 Actual'!H80)/100</f>
        <v>0</v>
      </c>
      <c r="I30" s="137">
        <f>('Feb''24 Actual'!I80)/100</f>
        <v>0.1577442</v>
      </c>
      <c r="J30" s="137">
        <f>('Feb''24 Actual'!J80)/100</f>
        <v>1.7076700000000004E-2</v>
      </c>
      <c r="K30" s="137">
        <f>('Feb''24 Actual'!K80)/100</f>
        <v>0</v>
      </c>
      <c r="L30" s="137">
        <f>('Feb''24 Actual'!L80)/100</f>
        <v>0</v>
      </c>
      <c r="M30" s="137">
        <f>('Feb''24 Actual'!M80)/100</f>
        <v>0</v>
      </c>
      <c r="N30" s="137">
        <f>('Feb''24 Actual'!N80)/100</f>
        <v>0</v>
      </c>
      <c r="O30" s="137">
        <f>('Feb''24 Actual'!O80)/100</f>
        <v>0</v>
      </c>
      <c r="P30" s="137">
        <f>('Feb''24 Actual'!P80)/100</f>
        <v>0</v>
      </c>
      <c r="Q30" s="137">
        <f>('Feb''24 Actual'!Q80)/100</f>
        <v>0.1748209</v>
      </c>
    </row>
    <row r="31" spans="2:17" ht="15.6">
      <c r="B31" s="52">
        <v>28</v>
      </c>
      <c r="C31" s="24" t="s">
        <v>122</v>
      </c>
      <c r="D31" s="137">
        <f>('Feb''24 Actual'!D81)/100</f>
        <v>0.10779999999999999</v>
      </c>
      <c r="E31" s="137">
        <f>('Feb''24 Actual'!E81)/100</f>
        <v>0</v>
      </c>
      <c r="F31" s="137">
        <f>('Feb''24 Actual'!F81)/100</f>
        <v>0</v>
      </c>
      <c r="G31" s="137">
        <f>('Feb''24 Actual'!G81)/100</f>
        <v>0</v>
      </c>
      <c r="H31" s="137">
        <f>('Feb''24 Actual'!H81)/100</f>
        <v>0</v>
      </c>
      <c r="I31" s="137">
        <f>('Feb''24 Actual'!I81)/100</f>
        <v>1.0800000000000001E-2</v>
      </c>
      <c r="J31" s="137">
        <f>('Feb''24 Actual'!J81)/100</f>
        <v>0</v>
      </c>
      <c r="K31" s="137">
        <f>('Feb''24 Actual'!K81)/100</f>
        <v>0</v>
      </c>
      <c r="L31" s="137">
        <f>('Feb''24 Actual'!L81)/100</f>
        <v>0</v>
      </c>
      <c r="M31" s="137">
        <f>('Feb''24 Actual'!M81)/100</f>
        <v>0</v>
      </c>
      <c r="N31" s="137">
        <f>('Feb''24 Actual'!N81)/100</f>
        <v>0.04</v>
      </c>
      <c r="O31" s="137">
        <f>('Feb''24 Actual'!O81)/100</f>
        <v>0</v>
      </c>
      <c r="P31" s="137">
        <f>('Feb''24 Actual'!P81)/100</f>
        <v>0</v>
      </c>
      <c r="Q31" s="137">
        <f>('Feb''24 Actual'!Q81)/100</f>
        <v>0.15859999999999999</v>
      </c>
    </row>
    <row r="32" spans="2:17" ht="15.6">
      <c r="B32" s="52">
        <v>29</v>
      </c>
      <c r="C32" s="20" t="s">
        <v>124</v>
      </c>
      <c r="D32" s="137">
        <f>('Feb''24 Actual'!D82)/100</f>
        <v>0</v>
      </c>
      <c r="E32" s="137">
        <f>('Feb''24 Actual'!E82)/100</f>
        <v>0</v>
      </c>
      <c r="F32" s="137">
        <f>('Feb''24 Actual'!F82)/100</f>
        <v>0</v>
      </c>
      <c r="G32" s="137">
        <f>('Feb''24 Actual'!G82)/100</f>
        <v>0</v>
      </c>
      <c r="H32" s="137">
        <f>('Feb''24 Actual'!H82)/100</f>
        <v>0</v>
      </c>
      <c r="I32" s="137">
        <f>('Feb''24 Actual'!I82)/100</f>
        <v>0</v>
      </c>
      <c r="J32" s="137">
        <f>('Feb''24 Actual'!J82)/100</f>
        <v>0</v>
      </c>
      <c r="K32" s="137">
        <f>('Feb''24 Actual'!K82)/100</f>
        <v>0</v>
      </c>
      <c r="L32" s="137">
        <f>('Feb''24 Actual'!L82)/100</f>
        <v>0</v>
      </c>
      <c r="M32" s="137">
        <f>('Feb''24 Actual'!M82)/100</f>
        <v>0</v>
      </c>
      <c r="N32" s="137">
        <f>('Feb''24 Actual'!N82)/100</f>
        <v>0</v>
      </c>
      <c r="O32" s="137">
        <f>('Feb''24 Actual'!O82)/100</f>
        <v>0</v>
      </c>
      <c r="P32" s="137">
        <f>('Feb''24 Actual'!P82)/100</f>
        <v>0</v>
      </c>
      <c r="Q32" s="137">
        <f>('Feb''24 Actual'!Q82)/100</f>
        <v>0.2416576</v>
      </c>
    </row>
    <row r="51" spans="2:17">
      <c r="B51" s="53">
        <v>100</v>
      </c>
    </row>
    <row r="52" spans="2:17" ht="18">
      <c r="B52" s="523" t="s">
        <v>137</v>
      </c>
      <c r="C52" s="524"/>
      <c r="D52" s="524"/>
      <c r="E52" s="524"/>
      <c r="F52" s="524"/>
      <c r="G52" s="524"/>
      <c r="H52" s="524"/>
      <c r="I52" s="524"/>
      <c r="J52" s="524"/>
      <c r="K52" s="524"/>
      <c r="L52" s="524"/>
      <c r="M52" s="524"/>
      <c r="N52" s="524"/>
      <c r="O52" s="524"/>
      <c r="P52" s="525"/>
      <c r="Q52" s="57">
        <f>SUM(Q54:Q82)</f>
        <v>1524.7765084990763</v>
      </c>
    </row>
    <row r="53" spans="2:17" ht="31.2">
      <c r="B53" s="49" t="s">
        <v>32</v>
      </c>
      <c r="C53" s="61" t="s">
        <v>1</v>
      </c>
      <c r="D53" s="49" t="s">
        <v>7</v>
      </c>
      <c r="E53" s="49" t="s">
        <v>8</v>
      </c>
      <c r="F53" s="49" t="s">
        <v>9</v>
      </c>
      <c r="G53" s="49" t="s">
        <v>10</v>
      </c>
      <c r="H53" s="49" t="s">
        <v>5</v>
      </c>
      <c r="I53" s="49" t="s">
        <v>11</v>
      </c>
      <c r="J53" s="49" t="s">
        <v>12</v>
      </c>
      <c r="K53" s="49" t="s">
        <v>15</v>
      </c>
      <c r="L53" s="49" t="s">
        <v>16</v>
      </c>
      <c r="M53" s="49" t="s">
        <v>17</v>
      </c>
      <c r="N53" s="49" t="s">
        <v>132</v>
      </c>
      <c r="O53" s="51" t="s">
        <v>13</v>
      </c>
      <c r="P53" s="51" t="s">
        <v>14</v>
      </c>
      <c r="Q53" s="54" t="s">
        <v>6</v>
      </c>
    </row>
    <row r="54" spans="2:17" ht="15.6">
      <c r="B54" s="52">
        <v>1</v>
      </c>
      <c r="C54" s="21" t="s">
        <v>43</v>
      </c>
      <c r="D54" s="408"/>
      <c r="E54" s="408"/>
      <c r="F54" s="408"/>
      <c r="G54" s="408"/>
      <c r="H54" s="408"/>
      <c r="I54" s="408"/>
      <c r="J54" s="408"/>
      <c r="K54" s="408"/>
      <c r="L54" s="408"/>
      <c r="M54" s="408"/>
      <c r="N54" s="408"/>
      <c r="O54" s="408"/>
      <c r="P54" s="408"/>
      <c r="Q54" s="56">
        <f>'1. Projects'!H5</f>
        <v>86</v>
      </c>
    </row>
    <row r="55" spans="2:17" ht="15.6">
      <c r="B55" s="52">
        <v>2</v>
      </c>
      <c r="C55" s="21" t="s">
        <v>47</v>
      </c>
      <c r="D55" s="408"/>
      <c r="E55" s="408"/>
      <c r="F55" s="408"/>
      <c r="G55" s="408"/>
      <c r="H55" s="408"/>
      <c r="I55" s="408"/>
      <c r="J55" s="408"/>
      <c r="K55" s="408"/>
      <c r="L55" s="408"/>
      <c r="M55" s="408"/>
      <c r="N55" s="408"/>
      <c r="O55" s="408"/>
      <c r="P55" s="408"/>
      <c r="Q55" s="56">
        <f>'2. COE'!H5</f>
        <v>8.4429099999999995</v>
      </c>
    </row>
    <row r="56" spans="2:17" ht="15.6">
      <c r="B56" s="52">
        <v>3</v>
      </c>
      <c r="C56" s="21" t="s">
        <v>50</v>
      </c>
      <c r="D56" s="408"/>
      <c r="E56" s="408"/>
      <c r="F56" s="408"/>
      <c r="G56" s="408"/>
      <c r="H56" s="408"/>
      <c r="I56" s="408"/>
      <c r="J56" s="408"/>
      <c r="K56" s="408"/>
      <c r="L56" s="408"/>
      <c r="M56" s="408"/>
      <c r="N56" s="408"/>
      <c r="O56" s="408"/>
      <c r="P56" s="408"/>
      <c r="Q56" s="56">
        <f>'3. Mfg. Finance'!H5</f>
        <v>14.598000000000001</v>
      </c>
    </row>
    <row r="57" spans="2:17" ht="15.6">
      <c r="B57" s="52">
        <v>4</v>
      </c>
      <c r="C57" s="21" t="s">
        <v>304</v>
      </c>
      <c r="D57" s="50">
        <f>SUMIFS('4. ZTL'!$H$4:$H$17,'4. ZTL'!$C$4:$C$17,D53)</f>
        <v>0.4</v>
      </c>
      <c r="E57" s="50">
        <f>SUMIFS('4. ZTL'!$H$4:$H$17,'4. ZTL'!$C$4:$C$17,E53)</f>
        <v>0</v>
      </c>
      <c r="F57" s="50">
        <f>SUMIFS('4. ZTL'!$H$4:$H$17,'4. ZTL'!$C$4:$C$17,F53)</f>
        <v>0</v>
      </c>
      <c r="G57" s="50">
        <f>SUMIFS('4. ZTL'!$H$4:$H$17,'4. ZTL'!$C$4:$C$17,G53)</f>
        <v>0</v>
      </c>
      <c r="H57" s="50">
        <f>SUMIFS('4. ZTL'!$H$4:$H$17,'4. ZTL'!$C$4:$C$17,H53)</f>
        <v>0</v>
      </c>
      <c r="I57" s="50">
        <f>SUMIFS('4. ZTL'!$H$4:$H$17,'4. ZTL'!$C$4:$C$17,I53)</f>
        <v>0</v>
      </c>
      <c r="J57" s="50">
        <f>SUMIFS('4. ZTL'!$H$4:$H$17,'4. ZTL'!$C$4:$C$17,J53)</f>
        <v>0</v>
      </c>
      <c r="K57" s="50">
        <f>SUMIFS('4. ZTL'!$H$4:$H$17,'4. ZTL'!$C$4:$C$17,K53)</f>
        <v>0</v>
      </c>
      <c r="L57" s="50">
        <f>SUMIFS('4. ZTL'!$H$4:$H$17,'4. ZTL'!$C$4:$C$17,L53)</f>
        <v>0</v>
      </c>
      <c r="M57" s="50">
        <f>SUMIFS('4. ZTL'!$H$4:$H$17,'4. ZTL'!$C$4:$C$17,M53)</f>
        <v>0</v>
      </c>
      <c r="N57" s="50">
        <f>SUMIFS('4. ZTL'!$H$4:$H$17,'4. ZTL'!$C$4:$C$17,N53)</f>
        <v>0</v>
      </c>
      <c r="O57" s="50">
        <f>SUMIFS('4. ZTL'!$H$4:$H$17,'4. ZTL'!$C$4:$C$17,O53)</f>
        <v>0</v>
      </c>
      <c r="P57" s="50">
        <f>SUMIFS('4. ZTL'!$H$4:$H$17,'4. ZTL'!$C$4:$C$17,P53)</f>
        <v>0</v>
      </c>
      <c r="Q57" s="56">
        <f t="shared" ref="Q57:Q69" si="0">SUM(D57:P57)</f>
        <v>0.4</v>
      </c>
    </row>
    <row r="58" spans="2:17" ht="15.6">
      <c r="B58" s="52">
        <v>5</v>
      </c>
      <c r="C58" s="21" t="s">
        <v>57</v>
      </c>
      <c r="D58" s="50">
        <f>SUM('5. Moraiya'!I4:I8)</f>
        <v>10.512965000000001</v>
      </c>
      <c r="E58" s="50">
        <f>SUMIFS('5. Moraiya'!$I$4:$I$19,'5. Moraiya'!$C$4:$C$19,'Feb''24 Actual'!E53)</f>
        <v>0.37900281342132663</v>
      </c>
      <c r="F58" s="50">
        <f>SUMIFS('5. Moraiya'!$I$4:$I$19,'5. Moraiya'!$C$4:$C$19,'Feb''24 Actual'!F53)</f>
        <v>11.087</v>
      </c>
      <c r="G58" s="50">
        <f>SUMIFS('5. Moraiya'!$I$4:$I$19,'5. Moraiya'!$C$4:$C$19,'Feb''24 Actual'!H53)</f>
        <v>0</v>
      </c>
      <c r="H58" s="50">
        <f>SUM('5. Moraiya'!I12:I13)</f>
        <v>36.544060000000002</v>
      </c>
      <c r="I58" s="50">
        <f>SUMIFS('5. Moraiya'!$I$4:$I$19,'5. Moraiya'!$C$4:$C$19,'Feb''24 Actual'!I53)</f>
        <v>20.015841543410517</v>
      </c>
      <c r="J58" s="50">
        <f>SUMIFS('5. Moraiya'!$I$4:$I$19,'5. Moraiya'!$C$4:$C$19,'Feb''24 Actual'!J53)</f>
        <v>0</v>
      </c>
      <c r="K58" s="50">
        <f>SUMIFS('5. Moraiya'!$I$4:$I$19,'5. Moraiya'!$C$4:$C$19,'Feb''24 Actual'!K53)</f>
        <v>0</v>
      </c>
      <c r="L58" s="50">
        <f>SUMIFS('5. Moraiya'!$I$4:$I$19,'5. Moraiya'!$C$4:$C$19,'Feb''24 Actual'!L53)</f>
        <v>0</v>
      </c>
      <c r="M58" s="50">
        <f>SUMIFS('5. Moraiya'!$I$4:$I$19,'5. Moraiya'!$C$4:$C$19,'Feb''24 Actual'!M53)</f>
        <v>0</v>
      </c>
      <c r="N58" s="50">
        <f>SUMIFS('5. Moraiya'!$I$4:$I$19,'5. Moraiya'!$C$4:$C$19,'Feb''24 Actual'!N53)</f>
        <v>0</v>
      </c>
      <c r="O58" s="50">
        <f>SUMIFS('5. Moraiya'!$I$4:$I$19,'5. Moraiya'!$C$4:$C$19,'Feb''24 Actual'!O53)</f>
        <v>0</v>
      </c>
      <c r="P58" s="50">
        <f>SUMIFS('5. Moraiya'!$I$4:$I$19,'5. Moraiya'!$C$4:$C$19,'Feb''24 Actual'!P53)</f>
        <v>0</v>
      </c>
      <c r="Q58" s="56">
        <f t="shared" si="0"/>
        <v>78.538869356831839</v>
      </c>
    </row>
    <row r="59" spans="2:17" ht="15.6">
      <c r="B59" s="52">
        <v>6</v>
      </c>
      <c r="C59" s="20" t="s">
        <v>158</v>
      </c>
      <c r="D59" s="50">
        <f>SUMIFS('6. SEZ 2'!$H$4:$H$16,'6. SEZ 2'!$C$4:$C$16,'Feb''24 Actual'!D53)</f>
        <v>95.430777000000006</v>
      </c>
      <c r="E59" s="50">
        <f>SUMIFS('6. SEZ 2'!$H$4:$H$16,'6. SEZ 2'!$C$4:$C$16,'Feb''24 Actual'!E53)</f>
        <v>0</v>
      </c>
      <c r="F59" s="50">
        <f>SUMIFS('6. SEZ 2'!$H$4:$H$16,'6. SEZ 2'!$C$4:$C$16,'Feb''24 Actual'!F53)</f>
        <v>0</v>
      </c>
      <c r="G59" s="50">
        <f>SUMIFS('6. SEZ 2'!$H$4:$H$16,'6. SEZ 2'!$C$4:$C$16,'Feb''24 Actual'!G53)</f>
        <v>0.36431999999999998</v>
      </c>
      <c r="H59" s="50">
        <f>SUMIFS('6. SEZ 2'!$H$4:$H$16,'6. SEZ 2'!$C$4:$C$16,'Feb''24 Actual'!H53)</f>
        <v>9.0439666666666678</v>
      </c>
      <c r="I59" s="50">
        <f>SUMIFS('6. SEZ 2'!$H$4:$H$16,'6. SEZ 2'!$C$4:$C$16,'Feb''24 Actual'!I53)</f>
        <v>15.309765095308657</v>
      </c>
      <c r="J59" s="50">
        <f>SUMIFS('6. SEZ 2'!$H$4:$H$16,'6. SEZ 2'!$C$4:$C$16,'Feb''24 Actual'!J53)</f>
        <v>6.9736454499999985</v>
      </c>
      <c r="K59" s="50">
        <f>SUMIFS('6. SEZ 2'!$H$4:$H$16,'6. SEZ 2'!$C$4:$C$16,'Feb''24 Actual'!K53)</f>
        <v>0.161</v>
      </c>
      <c r="L59" s="50">
        <f>SUMIFS('6. SEZ 2'!$H$4:$H$16,'6. SEZ 2'!$C$4:$C$16,'Feb''24 Actual'!L53)</f>
        <v>0</v>
      </c>
      <c r="M59" s="50">
        <f>SUMIFS('6. SEZ 2'!$H$4:$H$16,'6. SEZ 2'!$C$4:$C$16,'Feb''24 Actual'!M53)</f>
        <v>0</v>
      </c>
      <c r="N59" s="50">
        <f>SUMIFS('6. SEZ 2'!$H$4:$H$16,'6. SEZ 2'!$C$4:$C$16,'Feb''24 Actual'!N53)</f>
        <v>0</v>
      </c>
      <c r="O59" s="50">
        <f>SUMIFS('6. SEZ 2'!$H$4:$H$16,'6. SEZ 2'!$C$4:$C$16,'Feb''24 Actual'!O53)</f>
        <v>0</v>
      </c>
      <c r="P59" s="50">
        <f>SUMIFS('6. SEZ 2'!$H$4:$H$16,'6. SEZ 2'!$C$4:$C$16,'Feb''24 Actual'!P53)</f>
        <v>0</v>
      </c>
      <c r="Q59" s="56">
        <f t="shared" si="0"/>
        <v>127.28347421197533</v>
      </c>
    </row>
    <row r="60" spans="2:17" ht="15.6">
      <c r="B60" s="52">
        <v>7</v>
      </c>
      <c r="C60" s="24" t="s">
        <v>61</v>
      </c>
      <c r="D60" s="50">
        <f>SUMIFS('7. SEZ 1'!$H$4:$H$16,'7. SEZ 1'!$C$4:$C$16,'Feb''24 Actual'!D53)</f>
        <v>5.1552241669107213</v>
      </c>
      <c r="E60" s="50">
        <f>SUMIFS('7. SEZ 1'!$H$4:$H$16,'7. SEZ 1'!$C$4:$C$16,'Feb''24 Actual'!E53)</f>
        <v>2.6971442475976755</v>
      </c>
      <c r="F60" s="50">
        <f>SUMIFS('7. SEZ 1'!$H$4:$H$16,'7. SEZ 1'!$C$4:$C$16,'Feb''24 Actual'!F53)</f>
        <v>0</v>
      </c>
      <c r="G60" s="50">
        <f>SUMIFS('7. SEZ 1'!$H$4:$H$16,'7. SEZ 1'!$C$4:$C$16,'Feb''24 Actual'!G53)</f>
        <v>0</v>
      </c>
      <c r="H60" s="50">
        <f>SUMIFS('7. SEZ 1'!$H$4:$H$16,'7. SEZ 1'!$C$4:$C$16,'Feb''24 Actual'!H53)</f>
        <v>0</v>
      </c>
      <c r="I60" s="50">
        <f>SUMIFS('7. SEZ 1'!$H$4:$H$16,'7. SEZ 1'!$C$4:$C$16,'Feb''24 Actual'!I53)</f>
        <v>9.2702318000000012</v>
      </c>
      <c r="J60" s="50">
        <f>SUMIFS('7. SEZ 1'!$H$4:$H$16,'7. SEZ 1'!$C$4:$C$16,'Feb''24 Actual'!J53)</f>
        <v>0</v>
      </c>
      <c r="K60" s="50">
        <f>SUMIFS('7. SEZ 1'!$H$4:$H$16,'7. SEZ 1'!$C$4:$C$16,'Feb''24 Actual'!K53)</f>
        <v>1.3561099326869912</v>
      </c>
      <c r="L60" s="50">
        <f>SUMIFS('7. SEZ 1'!$H$4:$H$16,'7. SEZ 1'!$C$4:$C$16,'Feb''24 Actual'!L53)</f>
        <v>0</v>
      </c>
      <c r="M60" s="50">
        <f>SUMIFS('7. SEZ 1'!$H$4:$H$16,'7. SEZ 1'!$C$4:$C$16,'Feb''24 Actual'!M53)</f>
        <v>0</v>
      </c>
      <c r="N60" s="50">
        <f>SUMIFS('7. SEZ 1'!$H$4:$H$16,'7. SEZ 1'!$C$4:$C$16,'Feb''24 Actual'!N53)</f>
        <v>0</v>
      </c>
      <c r="O60" s="50">
        <f>SUMIFS('7. SEZ 1'!$H$4:$H$16,'7. SEZ 1'!$C$4:$C$16,'Feb''24 Actual'!O53)</f>
        <v>0</v>
      </c>
      <c r="P60" s="50">
        <f>SUMIFS('7. SEZ 1'!$H$4:$H$16,'7. SEZ 1'!$C$4:$C$16,'Feb''24 Actual'!P53)</f>
        <v>0</v>
      </c>
      <c r="Q60" s="56">
        <f t="shared" si="0"/>
        <v>18.47871014719539</v>
      </c>
    </row>
    <row r="61" spans="2:17" ht="15.6">
      <c r="B61" s="52">
        <v>8</v>
      </c>
      <c r="C61" s="24" t="s">
        <v>64</v>
      </c>
      <c r="D61" s="50">
        <f>SUMIFS('8. Animal Healthcare'!$H$4:$H$16,'8. Animal Healthcare'!$C$4:$C$16,'Feb''24 Actual'!D53)</f>
        <v>0</v>
      </c>
      <c r="E61" s="50">
        <f>SUMIFS('8. Animal Healthcare'!$H$4:$H$16,'8. Animal Healthcare'!$C$4:$C$16,'Feb''24 Actual'!E53)</f>
        <v>0</v>
      </c>
      <c r="F61" s="50">
        <f>SUMIFS('8. Animal Healthcare'!$H$4:$H$16,'8. Animal Healthcare'!$C$4:$C$16,'Feb''24 Actual'!F53)</f>
        <v>0</v>
      </c>
      <c r="G61" s="50">
        <f>SUMIFS('8. Animal Healthcare'!$H$4:$H$16,'8. Animal Healthcare'!$C$4:$C$16,'Feb''24 Actual'!G53)</f>
        <v>0</v>
      </c>
      <c r="H61" s="50">
        <f>SUMIFS('8. Animal Healthcare'!$H$4:$H$16,'8. Animal Healthcare'!$C$4:$C$16,'Feb''24 Actual'!H53)</f>
        <v>0</v>
      </c>
      <c r="I61" s="50">
        <f>SUMIFS('8. Animal Healthcare'!$H$4:$H$16,'8. Animal Healthcare'!$C$4:$C$16,'Feb''24 Actual'!I53)</f>
        <v>4.6193999999999997</v>
      </c>
      <c r="J61" s="50">
        <f>SUMIFS('8. Animal Healthcare'!$H$4:$H$16,'8. Animal Healthcare'!$C$4:$C$16,'Feb''24 Actual'!J53)</f>
        <v>0</v>
      </c>
      <c r="K61" s="50">
        <f>SUMIFS('8. Animal Healthcare'!$H$4:$H$16,'8. Animal Healthcare'!$C$4:$C$16,'Feb''24 Actual'!K53)</f>
        <v>0</v>
      </c>
      <c r="L61" s="50">
        <f>SUMIFS('8. Animal Healthcare'!$H$4:$H$16,'8. Animal Healthcare'!$C$4:$C$16,'Feb''24 Actual'!L53)</f>
        <v>0</v>
      </c>
      <c r="M61" s="50">
        <f>SUMIFS('8. Animal Healthcare'!$H$4:$H$16,'8. Animal Healthcare'!$C$4:$C$16,'Feb''24 Actual'!M53)</f>
        <v>0</v>
      </c>
      <c r="N61" s="50">
        <f>SUMIFS('8. Animal Healthcare'!$H$4:$H$16,'8. Animal Healthcare'!$C$4:$C$16,'Feb''24 Actual'!N53)</f>
        <v>0</v>
      </c>
      <c r="O61" s="50">
        <f>SUMIFS('8. Animal Healthcare'!$H$4:$H$16,'8. Animal Healthcare'!$C$4:$C$16,'Feb''24 Actual'!O53)</f>
        <v>0</v>
      </c>
      <c r="P61" s="50">
        <f>SUMIFS('8. Animal Healthcare'!$H$4:$H$16,'8. Animal Healthcare'!$C$4:$C$16,'Feb''24 Actual'!P53)</f>
        <v>0</v>
      </c>
      <c r="Q61" s="56">
        <f t="shared" si="0"/>
        <v>4.6193999999999997</v>
      </c>
    </row>
    <row r="62" spans="2:17" ht="15.6">
      <c r="B62" s="52">
        <v>9</v>
      </c>
      <c r="C62" s="24" t="s">
        <v>303</v>
      </c>
      <c r="D62" s="50">
        <f>SUMIFS('9. Changodar'!$H$4:$H$16,'9. Changodar'!$C$4:$C$16,'Feb''24 Actual'!D53)</f>
        <v>34.343018915624747</v>
      </c>
      <c r="E62" s="50">
        <f>SUMIFS('9. Changodar'!$H$4:$H$16,'9. Changodar'!$C$4:$C$16,'Feb''24 Actual'!E53)</f>
        <v>20.441798132162358</v>
      </c>
      <c r="F62" s="50">
        <f>SUMIFS('9. Changodar'!$H$4:$H$16,'9. Changodar'!$C$4:$C$16,'Feb''24 Actual'!F53)</f>
        <v>11.6582548216</v>
      </c>
      <c r="G62" s="50">
        <f>SUMIFS('9. Changodar'!$H$4:$H$16,'9. Changodar'!$C$4:$C$16,'Feb''24 Actual'!G53)</f>
        <v>0</v>
      </c>
      <c r="H62" s="50">
        <f>SUMIFS('9. Changodar'!$H$4:$H$16,'9. Changodar'!$C$4:$C$16,'Feb''24 Actual'!H53)</f>
        <v>0</v>
      </c>
      <c r="I62" s="50">
        <f>SUMIFS('9. Changodar'!$H$4:$H$16,'9. Changodar'!$C$4:$C$16,'Feb''24 Actual'!I53)</f>
        <v>1.0234130777265189</v>
      </c>
      <c r="J62" s="50">
        <f>SUMIFS('9. Changodar'!$H$4:$H$16,'9. Changodar'!$C$4:$C$16,'Feb''24 Actual'!J53)</f>
        <v>0</v>
      </c>
      <c r="K62" s="50">
        <f>SUMIFS('9. Changodar'!$H$4:$H$16,'9. Changodar'!$C$4:$C$16,'Feb''24 Actual'!K53)</f>
        <v>0</v>
      </c>
      <c r="L62" s="50">
        <f>SUMIFS('9. Changodar'!$H$4:$H$16,'9. Changodar'!$C$4:$C$16,'Feb''24 Actual'!L53)</f>
        <v>0</v>
      </c>
      <c r="M62" s="50">
        <f>SUMIFS('9. Changodar'!$H$4:$H$16,'9. Changodar'!$C$4:$C$16,'Feb''24 Actual'!M53)</f>
        <v>0</v>
      </c>
      <c r="N62" s="50">
        <f>SUMIFS('9. Changodar'!$H$4:$H$16,'9. Changodar'!$C$4:$C$16,'Feb''24 Actual'!N53)</f>
        <v>0</v>
      </c>
      <c r="O62" s="50">
        <f>SUMIFS('9. Changodar'!$H$4:$H$16,'9. Changodar'!$C$4:$C$16,'Feb''24 Actual'!O53)</f>
        <v>0</v>
      </c>
      <c r="P62" s="50">
        <f>SUMIFS('9. Changodar'!$H$4:$H$16,'9. Changodar'!$C$4:$C$16,'Feb''24 Actual'!P53)</f>
        <v>0</v>
      </c>
      <c r="Q62" s="56">
        <f t="shared" si="0"/>
        <v>67.466484947113614</v>
      </c>
    </row>
    <row r="63" spans="2:17" ht="15.6">
      <c r="B63" s="52">
        <v>10</v>
      </c>
      <c r="C63" s="24" t="s">
        <v>69</v>
      </c>
      <c r="D63" s="50">
        <f>SUM('10. Baddi'!I4:I5)</f>
        <v>29.240000000000002</v>
      </c>
      <c r="E63" s="50">
        <f>SUM('10. Baddi'!I6:I7)</f>
        <v>9.4960000000000004</v>
      </c>
      <c r="F63" s="50">
        <f>SUMIFS('10. Baddi'!$I$4:$I$17,'10. Baddi'!$C$4:$C$17,'Feb''24 Actual'!F53)</f>
        <v>1.605</v>
      </c>
      <c r="G63" s="50">
        <f>SUMIFS('10. Baddi'!$I$4:$I$17,'10. Baddi'!$C$4:$C$17,'Feb''24 Actual'!G53)</f>
        <v>0.96299999999999997</v>
      </c>
      <c r="H63" s="50">
        <f>SUMIFS('10. Baddi'!$I$4:$I$17,'10. Baddi'!$C$4:$C$17,'Feb''24 Actual'!H53)</f>
        <v>6.36</v>
      </c>
      <c r="I63" s="50">
        <f>SUMIFS('10. Baddi'!$I$4:$I$17,'10. Baddi'!$C$4:$C$17,'Feb''24 Actual'!I53)</f>
        <v>6.2030000000000003</v>
      </c>
      <c r="J63" s="50">
        <f>SUMIFS('10. Baddi'!$I$4:$I$17,'10. Baddi'!$C$4:$C$17,'Feb''24 Actual'!J53)</f>
        <v>10.855</v>
      </c>
      <c r="K63" s="50">
        <f>SUMIFS('10. Baddi'!$I$4:$I$17,'10. Baddi'!$C$4:$C$17,'Feb''24 Actual'!K53)</f>
        <v>0</v>
      </c>
      <c r="L63" s="50">
        <f>SUMIFS('10. Baddi'!$I$4:$I$17,'10. Baddi'!$C$4:$C$17,'Feb''24 Actual'!L53)</f>
        <v>0</v>
      </c>
      <c r="M63" s="50">
        <f>SUMIFS('10. Baddi'!$I$4:$I$17,'10. Baddi'!$C$4:$C$17,'Feb''24 Actual'!M53)</f>
        <v>0</v>
      </c>
      <c r="N63" s="50">
        <f>SUMIFS('10. Baddi'!$I$4:$I$17,'10. Baddi'!$C$4:$C$17,'Feb''24 Actual'!N53)</f>
        <v>4.0579999999999998</v>
      </c>
      <c r="O63" s="50">
        <f>SUMIFS('10. Baddi'!$I$4:$I$17,'10. Baddi'!$C$4:$C$17,'Feb''24 Actual'!O53)</f>
        <v>0</v>
      </c>
      <c r="P63" s="50">
        <f>SUMIFS('10. Baddi'!$I$4:$I$17,'10. Baddi'!$C$4:$C$17,'Feb''24 Actual'!P53)</f>
        <v>0</v>
      </c>
      <c r="Q63" s="56">
        <f t="shared" si="0"/>
        <v>68.78</v>
      </c>
    </row>
    <row r="64" spans="2:17" ht="15.6">
      <c r="B64" s="52">
        <v>11</v>
      </c>
      <c r="C64" s="24" t="s">
        <v>72</v>
      </c>
      <c r="D64" s="50">
        <f>SUMIFS('11. Goa'!$H$4:$H$17,'11. Goa'!$C$4:$C$17,'Feb''24 Actual'!D53)</f>
        <v>11.022905310000001</v>
      </c>
      <c r="E64" s="50">
        <f>SUMIFS('11. Goa'!$H$4:$H$17,'11. Goa'!$C$4:$C$17,'Feb''24 Actual'!E53)</f>
        <v>15.2966871</v>
      </c>
      <c r="F64" s="50">
        <f>SUMIFS('11. Goa'!$H$4:$H$17,'11. Goa'!$C$4:$C$17,'Feb''24 Actual'!F53)</f>
        <v>6.2551400279999996</v>
      </c>
      <c r="G64" s="50">
        <f>SUMIFS('11. Goa'!$H$4:$H$17,'11. Goa'!$C$4:$C$17,'Feb''24 Actual'!G53)</f>
        <v>6.1191591049999996</v>
      </c>
      <c r="H64" s="50">
        <f>SUMIFS('11. Goa'!$H$4:$H$17,'11. Goa'!$C$4:$C$17,'Feb''24 Actual'!H53)</f>
        <v>0</v>
      </c>
      <c r="I64" s="50">
        <f>SUM('11. Goa'!H9:H10)</f>
        <v>9.5760928799999991</v>
      </c>
      <c r="J64" s="50">
        <f>SUMIFS('11. Goa'!$H$4:$H$17,'11. Goa'!$C$4:$C$17,'Feb''24 Actual'!J53)</f>
        <v>1.330516145</v>
      </c>
      <c r="K64" s="50">
        <f>SUMIFS('11. Goa'!$H$4:$H$17,'11. Goa'!$C$4:$C$17,'Feb''24 Actual'!K53)</f>
        <v>0</v>
      </c>
      <c r="L64" s="50">
        <f>SUMIFS('11. Goa'!$H$4:$H$17,'11. Goa'!$C$4:$C$17,'Feb''24 Actual'!L53)</f>
        <v>0</v>
      </c>
      <c r="M64" s="50">
        <f>SUMIFS('11. Goa'!$H$4:$H$17,'11. Goa'!$C$4:$C$17,'Feb''24 Actual'!M53)</f>
        <v>0</v>
      </c>
      <c r="N64" s="50">
        <f>SUMIFS('11. Goa'!$H$4:$H$17,'11. Goa'!$C$4:$C$17,'Feb''24 Actual'!N53)</f>
        <v>0</v>
      </c>
      <c r="O64" s="50">
        <f>SUMIFS('11. Goa'!$H$4:$H$17,'11. Goa'!$C$4:$C$17,'Feb''24 Actual'!O53)</f>
        <v>0</v>
      </c>
      <c r="P64" s="50">
        <f>SUMIFS('11. Goa'!$H$4:$H$17,'11. Goa'!$C$4:$C$17,'Feb''24 Actual'!P53)</f>
        <v>0</v>
      </c>
      <c r="Q64" s="56">
        <f t="shared" si="0"/>
        <v>49.600500567999994</v>
      </c>
    </row>
    <row r="65" spans="2:17" ht="15.6">
      <c r="B65" s="52">
        <v>12</v>
      </c>
      <c r="C65" s="24" t="s">
        <v>75</v>
      </c>
      <c r="D65" s="50">
        <f>SUMIFS('12. Myanmar'!$H$4:$H$16,'12. Myanmar'!$C$4:$C$16,'Feb''24 Actual'!D53)</f>
        <v>3.3754999999999997</v>
      </c>
      <c r="E65" s="50">
        <f>SUMIFS('12. Myanmar'!$H$4:$H$16,'12. Myanmar'!$C$4:$C$16,'Feb''24 Actual'!E53)</f>
        <v>0</v>
      </c>
      <c r="F65" s="50">
        <f>SUMIFS('12. Myanmar'!$H$4:$H$16,'12. Myanmar'!$C$4:$C$16,'Feb''24 Actual'!F53)</f>
        <v>0.5518655555555555</v>
      </c>
      <c r="G65" s="50">
        <f>SUMIFS('12. Myanmar'!$H$4:$H$16,'12. Myanmar'!$C$4:$C$16,'Feb''24 Actual'!G53)</f>
        <v>0</v>
      </c>
      <c r="H65" s="50">
        <f>SUMIFS('12. Myanmar'!$H$4:$H$16,'12. Myanmar'!$C$4:$C$16,'Feb''24 Actual'!H53)</f>
        <v>0</v>
      </c>
      <c r="I65" s="50">
        <f>SUMIFS('12. Myanmar'!$H$4:$H$16,'12. Myanmar'!$C$4:$C$16,'Feb''24 Actual'!I53)</f>
        <v>10.8584</v>
      </c>
      <c r="J65" s="50">
        <f>SUMIFS('12. Myanmar'!$H$4:$H$16,'12. Myanmar'!$C$4:$C$16,'Feb''24 Actual'!J53)</f>
        <v>0</v>
      </c>
      <c r="K65" s="50">
        <f>SUMIFS('12. Myanmar'!$H$4:$H$16,'12. Myanmar'!$C$4:$C$16,'Feb''24 Actual'!K53)</f>
        <v>0</v>
      </c>
      <c r="L65" s="50">
        <f>SUMIFS('12. Myanmar'!$H$4:$H$16,'12. Myanmar'!$C$4:$C$16,'Feb''24 Actual'!L53)</f>
        <v>0</v>
      </c>
      <c r="M65" s="50">
        <f>SUMIFS('12. Myanmar'!$H$4:$H$16,'12. Myanmar'!$C$4:$C$16,'Feb''24 Actual'!M53)</f>
        <v>0</v>
      </c>
      <c r="N65" s="50">
        <f>SUMIFS('12. Myanmar'!$H$4:$H$16,'12. Myanmar'!$C$4:$C$16,'Feb''24 Actual'!N53)</f>
        <v>0</v>
      </c>
      <c r="O65" s="50">
        <f>SUMIFS('12. Myanmar'!$H$4:$H$16,'12. Myanmar'!$C$4:$C$16,'Feb''24 Actual'!O53)</f>
        <v>0</v>
      </c>
      <c r="P65" s="50">
        <f>SUMIFS('12. Myanmar'!$H$4:$H$16,'12. Myanmar'!$C$4:$C$16,'Feb''24 Actual'!P53)</f>
        <v>0</v>
      </c>
      <c r="Q65" s="56">
        <f t="shared" si="0"/>
        <v>14.785765555555555</v>
      </c>
    </row>
    <row r="66" spans="2:17" ht="15.6">
      <c r="B66" s="52">
        <v>13</v>
      </c>
      <c r="C66" s="24" t="s">
        <v>78</v>
      </c>
      <c r="D66" s="50">
        <f>SUMIFS('13. Daman'!$H$4:$H$16,'13. Daman'!$C$4:$C$16,'Feb''24 Actual'!D53)</f>
        <v>4.09828575413346E-2</v>
      </c>
      <c r="E66" s="50">
        <f>SUMIFS('13. Daman'!$H$4:$H$16,'13. Daman'!$C$4:$C$16,'Feb''24 Actual'!E53)</f>
        <v>0.9464063709399958</v>
      </c>
      <c r="F66" s="50">
        <f>SUMIFS('13. Daman'!$H$4:$H$16,'13. Daman'!$C$4:$C$16,'Feb''24 Actual'!F53)</f>
        <v>0.01</v>
      </c>
      <c r="G66" s="50">
        <f>SUMIFS('13. Daman'!$H$4:$H$16,'13. Daman'!$C$4:$C$16,'Feb''24 Actual'!G53)</f>
        <v>5.3437897548572879</v>
      </c>
      <c r="H66" s="50">
        <f>SUMIFS('13. Daman'!$H$4:$H$16,'13. Daman'!$C$4:$C$16,'Feb''24 Actual'!H53)</f>
        <v>0.999096219178082</v>
      </c>
      <c r="I66" s="50">
        <f>SUMIFS('13. Daman'!$H$4:$H$16,'13. Daman'!$C$4:$C$16,'Feb''24 Actual'!I53)</f>
        <v>0</v>
      </c>
      <c r="J66" s="50">
        <f>SUMIFS('13. Daman'!$H$4:$H$16,'13. Daman'!$C$4:$C$16,'Feb''24 Actual'!J53)</f>
        <v>11.850000099999999</v>
      </c>
      <c r="K66" s="50">
        <f>SUMIFS('13. Daman'!$H$4:$H$16,'13. Daman'!$C$4:$C$16,'Feb''24 Actual'!K53)</f>
        <v>0</v>
      </c>
      <c r="L66" s="50">
        <f>SUMIFS('13. Daman'!$H$4:$H$16,'13. Daman'!$C$4:$C$16,'Feb''24 Actual'!L53)</f>
        <v>0</v>
      </c>
      <c r="M66" s="50">
        <f>SUMIFS('13. Daman'!$H$4:$H$16,'13. Daman'!$C$4:$C$16,'Feb''24 Actual'!M53)</f>
        <v>0</v>
      </c>
      <c r="N66" s="50">
        <f>SUMIFS('13. Daman'!$H$4:$H$16,'13. Daman'!$C$4:$C$16,'Feb''24 Actual'!N53)</f>
        <v>0</v>
      </c>
      <c r="O66" s="50">
        <f>SUMIFS('13. Daman'!$H$4:$H$16,'13. Daman'!$C$4:$C$16,'Feb''24 Actual'!O53)</f>
        <v>0</v>
      </c>
      <c r="P66" s="50">
        <f>SUMIFS('13. Daman'!$H$4:$H$16,'13. Daman'!$C$4:$C$16,'Feb''24 Actual'!P53)</f>
        <v>0</v>
      </c>
      <c r="Q66" s="56">
        <f t="shared" si="0"/>
        <v>19.190275302516699</v>
      </c>
    </row>
    <row r="67" spans="2:17" ht="15.6">
      <c r="B67" s="52">
        <v>14</v>
      </c>
      <c r="C67" s="24" t="s">
        <v>82</v>
      </c>
      <c r="D67" s="50">
        <f>SUMIFS('14. GRPPL'!$H$4:$H$16,'14. GRPPL'!$C$4:$C$16,'Feb''24 Actual'!D53)</f>
        <v>4.149290572045242</v>
      </c>
      <c r="E67" s="50">
        <f>SUMIFS('14. GRPPL'!$H$4:$H$16,'14. GRPPL'!$C$4:$C$16,'Feb''24 Actual'!E53)</f>
        <v>0</v>
      </c>
      <c r="F67" s="50">
        <f>SUMIFS('14. GRPPL'!$H$4:$H$16,'14. GRPPL'!$C$4:$C$16,'Feb''24 Actual'!F53)</f>
        <v>0</v>
      </c>
      <c r="G67" s="50">
        <f>SUMIFS('14. GRPPL'!$H$4:$H$16,'14. GRPPL'!$C$4:$C$16,'Feb''24 Actual'!G53)</f>
        <v>0</v>
      </c>
      <c r="H67" s="50">
        <f>SUMIFS('14. GRPPL'!$H$4:$H$16,'14. GRPPL'!$C$4:$C$16,'Feb''24 Actual'!H53)</f>
        <v>0</v>
      </c>
      <c r="I67" s="50">
        <f>SUMIFS('14. GRPPL'!$H$4:$H$16,'14. GRPPL'!$C$4:$C$16,'Feb''24 Actual'!I53)</f>
        <v>1.82847988943198</v>
      </c>
      <c r="J67" s="50">
        <f>SUMIFS('14. GRPPL'!$H$4:$H$16,'14. GRPPL'!$C$4:$C$16,'Feb''24 Actual'!J53)</f>
        <v>0</v>
      </c>
      <c r="K67" s="50">
        <f>SUMIFS('14. GRPPL'!$H$4:$H$16,'14. GRPPL'!$C$4:$C$16,'Feb''24 Actual'!K53)</f>
        <v>0</v>
      </c>
      <c r="L67" s="50">
        <f>SUMIFS('14. GRPPL'!$H$4:$H$16,'14. GRPPL'!$C$4:$C$16,'Feb''24 Actual'!L53)</f>
        <v>0</v>
      </c>
      <c r="M67" s="50">
        <f>SUMIFS('14. GRPPL'!$H$4:$H$16,'14. GRPPL'!$C$4:$C$16,'Feb''24 Actual'!M53)</f>
        <v>0</v>
      </c>
      <c r="N67" s="50">
        <f>SUMIFS('14. GRPPL'!$H$4:$H$16,'14. GRPPL'!$C$4:$C$16,'Feb''24 Actual'!N53)</f>
        <v>0</v>
      </c>
      <c r="O67" s="50">
        <f>SUMIFS('14. GRPPL'!$H$4:$H$16,'14. GRPPL'!$C$4:$C$16,'Feb''24 Actual'!O53)</f>
        <v>0</v>
      </c>
      <c r="P67" s="50">
        <f>SUMIFS('14. GRPPL'!$H$4:$H$16,'14. GRPPL'!$C$4:$C$16,'Feb''24 Actual'!P53)</f>
        <v>0</v>
      </c>
      <c r="Q67" s="56">
        <f t="shared" si="0"/>
        <v>5.9777704614772222</v>
      </c>
    </row>
    <row r="68" spans="2:17" ht="15.6">
      <c r="B68" s="52">
        <v>15</v>
      </c>
      <c r="C68" s="24" t="s">
        <v>87</v>
      </c>
      <c r="D68" s="50">
        <f>SUM('15. Sikkim-1'!$I$4:$I$6)</f>
        <v>0</v>
      </c>
      <c r="E68" s="50">
        <f>SUM('15. Sikkim-1'!$I$7:$I$9)</f>
        <v>3.9035699999999998</v>
      </c>
      <c r="F68" s="50">
        <f>SUMIFS('15. Sikkim-1'!$I$4:$I$21,'15. Sikkim-1'!$D$4:$D$21,'Feb''24 Actual'!F53)</f>
        <v>0</v>
      </c>
      <c r="G68" s="50">
        <f>SUMIFS('15. Sikkim-1'!$I$4:$I$21,'15. Sikkim-1'!$D$4:$D$21,'Feb''24 Actual'!G53)</f>
        <v>0</v>
      </c>
      <c r="H68" s="50">
        <f>SUMIFS('15. Sikkim-1'!$I$4:$I$21,'15. Sikkim-1'!$D$4:$D$21,'Feb''24 Actual'!H53)</f>
        <v>0</v>
      </c>
      <c r="I68" s="50">
        <f>SUMIFS('15. Sikkim-1'!$I$4:$I$21,'15. Sikkim-1'!$D$4:$D$21,'Feb''24 Actual'!I53)</f>
        <v>0</v>
      </c>
      <c r="J68" s="50">
        <f>SUMIFS('15. Sikkim-1'!$I$4:$I$21,'15. Sikkim-1'!$D$4:$D$21,'Feb''24 Actual'!J53)</f>
        <v>0</v>
      </c>
      <c r="K68" s="50">
        <f>SUMIFS('15. Sikkim-1'!$I$4:$I$21,'15. Sikkim-1'!$D$4:$D$21,'Feb''24 Actual'!K53)</f>
        <v>0</v>
      </c>
      <c r="L68" s="50">
        <f>SUMIFS('15. Sikkim-1'!$I$4:$I$21,'15. Sikkim-1'!$D$4:$D$21,'Feb''24 Actual'!L53)</f>
        <v>0</v>
      </c>
      <c r="M68" s="50">
        <f>SUMIFS('15. Sikkim-1'!$I$4:$I$21,'15. Sikkim-1'!$D$4:$D$21,'Feb''24 Actual'!M53)</f>
        <v>0</v>
      </c>
      <c r="N68" s="50">
        <f>SUMIFS('15. Sikkim-1'!$I$4:$I$21,'15. Sikkim-1'!$D$4:$D$21,'Feb''24 Actual'!N53)</f>
        <v>0</v>
      </c>
      <c r="O68" s="50">
        <f>SUMIFS('15. Sikkim-1'!$I$4:$I$21,'15. Sikkim-1'!$D$4:$D$21,'Feb''24 Actual'!O53)</f>
        <v>0</v>
      </c>
      <c r="P68" s="50">
        <f>SUMIFS('15. Sikkim-1'!$I$4:$I$21,'15. Sikkim-1'!$D$4:$D$21,'Feb''24 Actual'!P53)</f>
        <v>0</v>
      </c>
      <c r="Q68" s="56">
        <f t="shared" si="0"/>
        <v>3.9035699999999998</v>
      </c>
    </row>
    <row r="69" spans="2:17" ht="15.6">
      <c r="B69" s="52">
        <v>16</v>
      </c>
      <c r="C69" s="24" t="s">
        <v>91</v>
      </c>
      <c r="D69" s="50">
        <f>SUM('16. Sikkim-2'!$H$4:$H$5)</f>
        <v>3.13</v>
      </c>
      <c r="E69" s="50">
        <f>SUM('16. Sikkim-2'!$H$6:$H$7)</f>
        <v>0</v>
      </c>
      <c r="F69" s="50">
        <f>SUMIFS('16. Sikkim-2'!$H$4:$H$18,'16. Sikkim-2'!$C$4:$C$18,'Feb''24 Actual'!F53)</f>
        <v>0</v>
      </c>
      <c r="G69" s="50">
        <f>SUMIFS('16. Sikkim-2'!$H$4:$H$18,'16. Sikkim-2'!$C$4:$C$18,'Feb''24 Actual'!G53)</f>
        <v>2.08</v>
      </c>
      <c r="H69" s="50">
        <f>SUMIFS('16. Sikkim-2'!$H$4:$H$18,'16. Sikkim-2'!$C$4:$C$18,'Feb''24 Actual'!H53)</f>
        <v>2.46</v>
      </c>
      <c r="I69" s="50">
        <f>SUMIFS('16. Sikkim-2'!$H$4:$H$18,'16. Sikkim-2'!$C$4:$C$18,'Feb''24 Actual'!I53)</f>
        <v>0</v>
      </c>
      <c r="J69" s="50">
        <f>SUMIFS('16. Sikkim-2'!$H$4:$H$18,'16. Sikkim-2'!$C$4:$C$18,'Feb''24 Actual'!J53)</f>
        <v>0</v>
      </c>
      <c r="K69" s="50">
        <f>SUMIFS('16. Sikkim-2'!$H$4:$H$18,'16. Sikkim-2'!$C$4:$C$18,'Feb''24 Actual'!K53)</f>
        <v>0</v>
      </c>
      <c r="L69" s="50">
        <f>SUMIFS('16. Sikkim-2'!$H$4:$H$18,'16. Sikkim-2'!$C$4:$C$18,'Feb''24 Actual'!L53)</f>
        <v>0</v>
      </c>
      <c r="M69" s="50">
        <f>SUMIFS('16. Sikkim-2'!$H$4:$H$18,'16. Sikkim-2'!$C$4:$C$18,'Feb''24 Actual'!M53)</f>
        <v>0</v>
      </c>
      <c r="N69" s="50">
        <f>SUMIFS('16. Sikkim-2'!$H$4:$H$18,'16. Sikkim-2'!$C$4:$C$18,'Feb''24 Actual'!N53)</f>
        <v>0</v>
      </c>
      <c r="O69" s="50">
        <f>SUMIFS('16. Sikkim-2'!$H$4:$H$18,'16. Sikkim-2'!$C$4:$C$18,'Feb''24 Actual'!O53)</f>
        <v>0</v>
      </c>
      <c r="P69" s="50">
        <f>SUMIFS('16. Sikkim-2'!$H$4:$H$18,'16. Sikkim-2'!$C$4:$C$18,'Feb''24 Actual'!P53)</f>
        <v>0</v>
      </c>
      <c r="Q69" s="56">
        <f t="shared" si="0"/>
        <v>7.67</v>
      </c>
    </row>
    <row r="70" spans="2:17" ht="15.6">
      <c r="B70" s="52">
        <v>17</v>
      </c>
      <c r="C70" s="24" t="s">
        <v>93</v>
      </c>
      <c r="D70" s="59"/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6">
        <f>'17. EMO'!H5</f>
        <v>8.0826434999999996</v>
      </c>
    </row>
    <row r="71" spans="2:17" ht="15.6">
      <c r="B71" s="52">
        <v>18</v>
      </c>
      <c r="C71" s="21" t="s">
        <v>112</v>
      </c>
      <c r="D71" s="50">
        <f>SUMIFS('18. Agiolax'!$H$4:$H$16,'18. Agiolax'!$C$4:$C$16,'Feb''24 Actual'!D53)</f>
        <v>0</v>
      </c>
      <c r="E71" s="50">
        <f>SUMIFS('18. Agiolax'!$H$4:$H$16,'18. Agiolax'!$C$4:$C$16,'Feb''24 Actual'!E53)</f>
        <v>0</v>
      </c>
      <c r="F71" s="50">
        <f>SUMIFS('18. Agiolax'!$H$4:$H$16,'18. Agiolax'!$C$4:$C$16,'Feb''24 Actual'!F53)</f>
        <v>0</v>
      </c>
      <c r="G71" s="50">
        <f>SUMIFS('18. Agiolax'!$H$4:$H$16,'18. Agiolax'!$C$4:$C$16,'Feb''24 Actual'!G53)</f>
        <v>0</v>
      </c>
      <c r="H71" s="50">
        <f>SUMIFS('18. Agiolax'!$H$4:$H$16,'18. Agiolax'!$C$4:$C$16,'Feb''24 Actual'!H53)</f>
        <v>0</v>
      </c>
      <c r="I71" s="50">
        <f>SUMIFS('18. Agiolax'!$H$4:$H$16,'18. Agiolax'!$C$4:$C$16,'Feb''24 Actual'!I53)</f>
        <v>0</v>
      </c>
      <c r="J71" s="50">
        <f>SUMIFS('18. Agiolax'!$H$4:$H$16,'18. Agiolax'!$C$4:$C$16,'Feb''24 Actual'!J53)</f>
        <v>0</v>
      </c>
      <c r="K71" s="50">
        <f>SUMIFS('18. Agiolax'!$H$4:$H$16,'18. Agiolax'!$C$4:$C$16,'Feb''24 Actual'!K53)</f>
        <v>0</v>
      </c>
      <c r="L71" s="50">
        <f>SUMIFS('18. Agiolax'!$H$4:$H$16,'18. Agiolax'!$C$4:$C$16,'Feb''24 Actual'!L53)</f>
        <v>0</v>
      </c>
      <c r="M71" s="50">
        <f>SUMIFS('18. Agiolax'!$H$4:$H$16,'18. Agiolax'!$C$4:$C$16,'Feb''24 Actual'!M53)</f>
        <v>0</v>
      </c>
      <c r="N71" s="50">
        <f>SUMIFS('18. Agiolax'!$H$4:$H$16,'18. Agiolax'!$C$4:$C$16,'Feb''24 Actual'!N53)</f>
        <v>0</v>
      </c>
      <c r="O71" s="50">
        <f>SUMIFS('18. Agiolax'!$H$4:$H$16,'18. Agiolax'!$C$4:$C$16,'Feb''24 Actual'!O53)</f>
        <v>0</v>
      </c>
      <c r="P71" s="50">
        <f>SUMIFS('18. Agiolax'!$H$4:$H$16,'18. Agiolax'!$C$4:$C$16,'Feb''24 Actual'!P53)</f>
        <v>0</v>
      </c>
      <c r="Q71" s="56">
        <f>SUM(D71:P71)</f>
        <v>0</v>
      </c>
    </row>
    <row r="72" spans="2:17" ht="15.6">
      <c r="B72" s="52">
        <v>19</v>
      </c>
      <c r="C72" s="24" t="s">
        <v>96</v>
      </c>
      <c r="D72" s="50">
        <f>SUMIFS('19. Jarod'!$H$4:$H$16,'19. Jarod'!$C$4:$C$16,'Feb''24 Actual'!D53)</f>
        <v>6.0739120034460861</v>
      </c>
      <c r="E72" s="50">
        <f>SUMIFS('19. Jarod'!$H$4:$H$16,'19. Jarod'!$C$4:$C$16,'Feb''24 Actual'!E53)</f>
        <v>10.791807267662662</v>
      </c>
      <c r="F72" s="50">
        <f>SUMIFS('19. Jarod'!$H$4:$H$16,'19. Jarod'!$C$4:$C$16,'Feb''24 Actual'!F53)</f>
        <v>0</v>
      </c>
      <c r="G72" s="50">
        <f>SUMIFS('19. Jarod'!$H$4:$H$16,'19. Jarod'!$C$4:$C$16,'Feb''24 Actual'!G53)</f>
        <v>0</v>
      </c>
      <c r="H72" s="50">
        <f>SUMIFS('19. Jarod'!$H$4:$H$16,'19. Jarod'!$C$4:$C$16,'Feb''24 Actual'!H53)</f>
        <v>0</v>
      </c>
      <c r="I72" s="50">
        <f>SUMIFS('19. Jarod'!$H$4:$H$16,'19. Jarod'!$C$4:$C$16,'Feb''24 Actual'!I53)</f>
        <v>0</v>
      </c>
      <c r="J72" s="50">
        <f>SUMIFS('19. Jarod'!$H$4:$H$16,'19. Jarod'!$C$4:$C$16,'Feb''24 Actual'!J53)</f>
        <v>3.3532959600000014</v>
      </c>
      <c r="K72" s="50">
        <f>SUMIFS('19. Jarod'!$H$4:$H$16,'19. Jarod'!$C$4:$C$16,'Feb''24 Actual'!K53)</f>
        <v>0</v>
      </c>
      <c r="L72" s="50">
        <f>SUMIFS('19. Jarod'!$H$4:$H$16,'19. Jarod'!$C$4:$C$16,'Feb''24 Actual'!L53)</f>
        <v>0</v>
      </c>
      <c r="M72" s="50">
        <f>SUMIFS('19. Jarod'!$H$4:$H$16,'19. Jarod'!$C$4:$C$16,'Feb''24 Actual'!M53)</f>
        <v>0</v>
      </c>
      <c r="N72" s="50">
        <f>SUMIFS('19. Jarod'!$H$4:$H$16,'19. Jarod'!$C$4:$C$16,'Feb''24 Actual'!N53)</f>
        <v>0</v>
      </c>
      <c r="O72" s="50">
        <f>SUMIFS('19. Jarod'!$H$4:$H$16,'19. Jarod'!$C$4:$C$16,'Feb''24 Actual'!O53)</f>
        <v>0</v>
      </c>
      <c r="P72" s="50">
        <f>SUMIFS('19. Jarod'!$H$4:$H$16,'19. Jarod'!$C$4:$C$16,'Feb''24 Actual'!P53)</f>
        <v>0</v>
      </c>
      <c r="Q72" s="56">
        <f t="shared" ref="Q72:Q81" si="1">SUM(D72:P72)</f>
        <v>20.219015231108749</v>
      </c>
    </row>
    <row r="73" spans="2:17" ht="15.6">
      <c r="B73" s="52">
        <v>20</v>
      </c>
      <c r="C73" s="24" t="s">
        <v>98</v>
      </c>
      <c r="D73" s="50">
        <f>SUMIFS('20. Vatva'!$H$4:$H$16,'20. Vatva'!$C$4:$C$16,'Feb''24 Actual'!D53)</f>
        <v>0</v>
      </c>
      <c r="E73" s="50">
        <f>SUMIFS('20. Vatva'!$H$4:$H$16,'20. Vatva'!$C$4:$C$16,'Feb''24 Actual'!E53)</f>
        <v>0</v>
      </c>
      <c r="F73" s="50">
        <f>SUMIFS('20. Vatva'!$H$4:$H$16,'20. Vatva'!$C$4:$C$16,'Feb''24 Actual'!F53)</f>
        <v>0</v>
      </c>
      <c r="G73" s="50">
        <f>SUMIFS('20. Vatva'!$H$4:$H$16,'20. Vatva'!$C$4:$C$16,'Feb''24 Actual'!G53)</f>
        <v>0</v>
      </c>
      <c r="H73" s="50">
        <f>SUMIFS('20. Vatva'!$H$4:$H$16,'20. Vatva'!$C$4:$C$16,'Feb''24 Actual'!H53)</f>
        <v>0</v>
      </c>
      <c r="I73" s="50">
        <f>SUMIFS('20. Vatva'!$H$4:$H$16,'20. Vatva'!$C$4:$C$16,'Feb''24 Actual'!I53)</f>
        <v>0</v>
      </c>
      <c r="J73" s="50">
        <f>SUMIFS('20. Vatva'!$H$4:$H$16,'20. Vatva'!$C$4:$C$16,'Feb''24 Actual'!J53)</f>
        <v>0</v>
      </c>
      <c r="K73" s="50">
        <f>SUMIFS('20. Vatva'!$H$4:$H$16,'20. Vatva'!$C$4:$C$16,'Feb''24 Actual'!K53)</f>
        <v>0</v>
      </c>
      <c r="L73" s="50">
        <f>SUMIFS('20. Vatva'!$H$4:$H$16,'20. Vatva'!$C$4:$C$16,'Feb''24 Actual'!L53)</f>
        <v>0</v>
      </c>
      <c r="M73" s="50">
        <f>SUMIFS('20. Vatva'!$H$4:$H$16,'20. Vatva'!$C$4:$C$16,'Feb''24 Actual'!M53)</f>
        <v>0</v>
      </c>
      <c r="N73" s="50">
        <f>SUMIFS('20. Vatva'!$H$4:$H$16,'20. Vatva'!$C$4:$C$16,'Feb''24 Actual'!N53)</f>
        <v>0</v>
      </c>
      <c r="O73" s="50">
        <f>SUMIFS('20. Vatva'!$H$4:$H$16,'20. Vatva'!$C$4:$C$16,'Feb''24 Actual'!O53)</f>
        <v>0</v>
      </c>
      <c r="P73" s="50">
        <f>SUMIFS('20. Vatva'!$H$4:$H$16,'20. Vatva'!$C$4:$C$16,'Feb''24 Actual'!P53)</f>
        <v>0</v>
      </c>
      <c r="Q73" s="56">
        <f t="shared" si="1"/>
        <v>0</v>
      </c>
    </row>
    <row r="74" spans="2:17" ht="15.6">
      <c r="B74" s="52">
        <v>21</v>
      </c>
      <c r="C74" s="24" t="s">
        <v>101</v>
      </c>
      <c r="D74" s="50">
        <f>SUMIFS('21. Biologics Unit 9'!$H$4:$H$16,'21. Biologics Unit 9'!$C$4:$C$16,'Feb''24 Actual'!D53)</f>
        <v>0</v>
      </c>
      <c r="E74" s="50">
        <f>SUMIFS('21. Biologics Unit 9'!$H$4:$H$16,'21. Biologics Unit 9'!$C$4:$C$16,'Feb''24 Actual'!E53)</f>
        <v>0</v>
      </c>
      <c r="F74" s="50">
        <f>SUMIFS('21. Biologics Unit 9'!$H$4:$H$16,'21. Biologics Unit 9'!$C$4:$C$16,'Feb''24 Actual'!F53)</f>
        <v>12.188469999999999</v>
      </c>
      <c r="G74" s="50">
        <f>SUMIFS('21. Biologics Unit 9'!$H$4:$H$16,'21. Biologics Unit 9'!$C$4:$C$16,'Feb''24 Actual'!G53)</f>
        <v>0</v>
      </c>
      <c r="H74" s="50">
        <f>SUMIFS('21. Biologics Unit 9'!$H$4:$H$16,'21. Biologics Unit 9'!$C$4:$C$16,'Feb''24 Actual'!H53)</f>
        <v>0</v>
      </c>
      <c r="I74" s="50">
        <f>SUMIFS('21. Biologics Unit 9'!$H$4:$H$16,'21. Biologics Unit 9'!$C$4:$C$16,'Feb''24 Actual'!I53)</f>
        <v>0</v>
      </c>
      <c r="J74" s="50">
        <f>SUMIFS('21. Biologics Unit 9'!$H$4:$H$16,'21. Biologics Unit 9'!$C$4:$C$16,'Feb''24 Actual'!J53)</f>
        <v>0</v>
      </c>
      <c r="K74" s="50">
        <f>SUMIFS('21. Biologics Unit 9'!$H$4:$H$16,'21. Biologics Unit 9'!$C$4:$C$16,'Feb''24 Actual'!K53)</f>
        <v>0</v>
      </c>
      <c r="L74" s="50">
        <f>SUMIFS('21. Biologics Unit 9'!$H$4:$H$16,'21. Biologics Unit 9'!$C$4:$C$16,'Feb''24 Actual'!L53)</f>
        <v>0</v>
      </c>
      <c r="M74" s="50">
        <f>SUMIFS('21. Biologics Unit 9'!$H$4:$H$16,'21. Biologics Unit 9'!$C$4:$C$16,'Feb''24 Actual'!M53)</f>
        <v>0</v>
      </c>
      <c r="N74" s="50">
        <f>SUMIFS('21. Biologics Unit 9'!$H$4:$H$16,'21. Biologics Unit 9'!$C$4:$C$16,'Feb''24 Actual'!N53)</f>
        <v>0</v>
      </c>
      <c r="O74" s="50">
        <f>SUMIFS('21. Biologics Unit 9'!$H$4:$H$16,'21. Biologics Unit 9'!$C$4:$C$16,'Feb''24 Actual'!O53)</f>
        <v>0</v>
      </c>
      <c r="P74" s="50">
        <f>SUMIFS('21. Biologics Unit 9'!$H$4:$H$16,'21. Biologics Unit 9'!$C$4:$C$16,'Feb''24 Actual'!P53)</f>
        <v>0</v>
      </c>
      <c r="Q74" s="56">
        <f t="shared" si="1"/>
        <v>12.188469999999999</v>
      </c>
    </row>
    <row r="75" spans="2:17" ht="15.6">
      <c r="B75" s="52">
        <v>22</v>
      </c>
      <c r="C75" s="24" t="s">
        <v>104</v>
      </c>
      <c r="D75" s="50">
        <f>SUMIFS('22. Alidac'!$H$4:$H$16,'22. Alidac'!$C$4:$C$16,'Feb''24 Actual'!D53)</f>
        <v>8.0144025610757126</v>
      </c>
      <c r="E75" s="50">
        <f>SUMIFS('22. Alidac'!$H$4:$H$16,'22. Alidac'!$C$4:$C$16,'Feb''24 Actual'!E53)</f>
        <v>0</v>
      </c>
      <c r="F75" s="50">
        <f>SUMIFS('22. Alidac'!$H$4:$H$16,'22. Alidac'!$C$4:$C$16,'Feb''24 Actual'!F53)</f>
        <v>0</v>
      </c>
      <c r="G75" s="50">
        <f>SUMIFS('22. Alidac'!$H$4:$H$16,'22. Alidac'!$C$4:$C$16,'Feb''24 Actual'!G53)</f>
        <v>12.49062</v>
      </c>
      <c r="H75" s="50">
        <f>SUMIFS('22. Alidac'!$H$4:$H$16,'22. Alidac'!$C$4:$C$16,'Feb''24 Actual'!H53)</f>
        <v>0</v>
      </c>
      <c r="I75" s="50">
        <f>SUMIFS('22. Alidac'!$H$4:$H$16,'22. Alidac'!$C$4:$C$16,'Feb''24 Actual'!I53)</f>
        <v>0</v>
      </c>
      <c r="J75" s="50">
        <f>SUMIFS('22. Alidac'!$H$4:$H$16,'22. Alidac'!$C$4:$C$16,'Feb''24 Actual'!J53)</f>
        <v>0</v>
      </c>
      <c r="K75" s="50">
        <f>SUMIFS('22. Alidac'!$H$4:$H$16,'22. Alidac'!$C$4:$C$16,'Feb''24 Actual'!K53)</f>
        <v>0</v>
      </c>
      <c r="L75" s="50">
        <f>SUMIFS('22. Alidac'!$H$4:$H$16,'22. Alidac'!$C$4:$C$16,'Feb''24 Actual'!L53)</f>
        <v>0</v>
      </c>
      <c r="M75" s="50">
        <f>SUMIFS('22. Alidac'!$H$4:$H$16,'22. Alidac'!$C$4:$C$16,'Feb''24 Actual'!M53)</f>
        <v>0</v>
      </c>
      <c r="N75" s="50">
        <f>SUMIFS('22. Alidac'!$H$4:$H$16,'22. Alidac'!$C$4:$C$16,'Feb''24 Actual'!N53)</f>
        <v>0</v>
      </c>
      <c r="O75" s="50">
        <f>SUMIFS('22. Alidac'!$H$4:$H$16,'22. Alidac'!$C$4:$C$16,'Feb''24 Actual'!O53)</f>
        <v>0</v>
      </c>
      <c r="P75" s="50">
        <f>SUMIFS('22. Alidac'!$H$4:$H$16,'22. Alidac'!$C$4:$C$16,'Feb''24 Actual'!P53)</f>
        <v>0</v>
      </c>
      <c r="Q75" s="56">
        <f t="shared" si="1"/>
        <v>20.505022561075712</v>
      </c>
    </row>
    <row r="76" spans="2:17" ht="15.6">
      <c r="B76" s="52">
        <v>23</v>
      </c>
      <c r="C76" s="20" t="s">
        <v>108</v>
      </c>
      <c r="D76" s="50">
        <f>SUM('23. VTC'!$H$4:$H$6)</f>
        <v>6.9216890000000006</v>
      </c>
      <c r="E76" s="50">
        <f>SUMIFS('23. VTC'!$H$4:$H$18,'23. VTC'!$C$4:$C$18,'Feb''24 Actual'!E53)</f>
        <v>0</v>
      </c>
      <c r="F76" s="50">
        <f>SUMIFS('23. VTC'!$H$4:$H$18,'23. VTC'!$C$4:$C$18,'Feb''24 Actual'!F53)</f>
        <v>0</v>
      </c>
      <c r="G76" s="50">
        <f>SUMIFS('23. VTC'!$H$4:$H$18,'23. VTC'!$C$4:$C$18,'Feb''24 Actual'!G53)</f>
        <v>0</v>
      </c>
      <c r="H76" s="50">
        <f>SUMIFS('23. VTC'!$H$4:$H$18,'23. VTC'!$C$4:$C$18,'Feb''24 Actual'!H53)</f>
        <v>0</v>
      </c>
      <c r="I76" s="50">
        <f>SUMIFS('23. VTC'!$H$4:$H$18,'23. VTC'!$C$4:$C$18,'Feb''24 Actual'!I53)</f>
        <v>2.9902839999999999</v>
      </c>
      <c r="J76" s="50">
        <f>SUMIFS('23. VTC'!$H$4:$H$18,'23. VTC'!$C$4:$C$18,'Feb''24 Actual'!J53)</f>
        <v>0</v>
      </c>
      <c r="K76" s="50">
        <f>SUMIFS('23. VTC'!$H$4:$H$18,'23. VTC'!$C$4:$C$18,'Feb''24 Actual'!K53)</f>
        <v>0</v>
      </c>
      <c r="L76" s="50">
        <f>SUMIFS('23. VTC'!$H$4:$H$18,'23. VTC'!$C$4:$C$18,'Feb''24 Actual'!L53)</f>
        <v>0</v>
      </c>
      <c r="M76" s="50">
        <f>SUMIFS('23. VTC'!$H$4:$H$18,'23. VTC'!$C$4:$C$18,'Feb''24 Actual'!M53)</f>
        <v>0</v>
      </c>
      <c r="N76" s="50">
        <f>SUMIFS('23. VTC'!$H$4:$H$18,'23. VTC'!$C$4:$C$18,'Feb''24 Actual'!N53)</f>
        <v>0</v>
      </c>
      <c r="O76" s="50">
        <f>SUMIFS('23. VTC'!$H$4:$H$18,'23. VTC'!$C$4:$C$18,'Feb''24 Actual'!O53)</f>
        <v>0</v>
      </c>
      <c r="P76" s="50">
        <f>SUMIFS('23. VTC'!$H$4:$H$18,'23. VTC'!$C$4:$C$18,'Feb''24 Actual'!P53)</f>
        <v>0</v>
      </c>
      <c r="Q76" s="56">
        <f t="shared" si="1"/>
        <v>9.9119729999999997</v>
      </c>
    </row>
    <row r="77" spans="2:17" ht="15.6">
      <c r="B77" s="52">
        <v>24</v>
      </c>
      <c r="C77" s="24" t="s">
        <v>111</v>
      </c>
      <c r="D77" s="50">
        <f>SUM('24. Biologics Unit 1-2'!$H$4:$H$5)</f>
        <v>0</v>
      </c>
      <c r="E77" s="50">
        <f>SUMIFS('24. Biologics Unit 1-2'!$H$4:$H$17,'24. Biologics Unit 1-2'!$C$4:$C$17,'Feb''24 Actual'!E53)</f>
        <v>0</v>
      </c>
      <c r="F77" s="50">
        <f>SUMIFS('24. Biologics Unit 1-2'!$H$4:$H$17,'24. Biologics Unit 1-2'!$C$4:$C$17,'Feb''24 Actual'!F53)</f>
        <v>0</v>
      </c>
      <c r="G77" s="50">
        <f>SUMIFS('24. Biologics Unit 1-2'!$H$4:$H$17,'24. Biologics Unit 1-2'!$C$4:$C$17,'Feb''24 Actual'!G53)</f>
        <v>0</v>
      </c>
      <c r="H77" s="50">
        <f>SUMIFS('24. Biologics Unit 1-2'!$H$4:$H$17,'24. Biologics Unit 1-2'!$C$4:$C$17,'Feb''24 Actual'!H53)</f>
        <v>0</v>
      </c>
      <c r="I77" s="50">
        <f>SUM('24. Biologics Unit 1-2'!$H$10:$H$10)</f>
        <v>0</v>
      </c>
      <c r="J77" s="50">
        <f>SUMIFS('24. Biologics Unit 1-2'!$H$4:$H$17,'24. Biologics Unit 1-2'!$C$4:$C$17,'Feb''24 Actual'!J53)</f>
        <v>0</v>
      </c>
      <c r="K77" s="50">
        <f>SUMIFS('24. Biologics Unit 1-2'!$H$4:$H$17,'24. Biologics Unit 1-2'!$C$4:$C$17,'Feb''24 Actual'!K53)</f>
        <v>0</v>
      </c>
      <c r="L77" s="50">
        <f>SUMIFS('24. Biologics Unit 1-2'!$H$4:$H$17,'24. Biologics Unit 1-2'!$C$4:$C$17,'Feb''24 Actual'!L53)</f>
        <v>0</v>
      </c>
      <c r="M77" s="50">
        <f>SUMIFS('24. Biologics Unit 1-2'!$H$4:$H$17,'24. Biologics Unit 1-2'!$C$4:$C$17,'Feb''24 Actual'!M53)</f>
        <v>0</v>
      </c>
      <c r="N77" s="50">
        <f>SUMIFS('24. Biologics Unit 1-2'!$H$4:$H$17,'24. Biologics Unit 1-2'!$C$4:$C$17,'Feb''24 Actual'!N53)</f>
        <v>0</v>
      </c>
      <c r="O77" s="50">
        <f>SUMIFS('24. Biologics Unit 1-2'!$H$4:$H$17,'24. Biologics Unit 1-2'!$C$4:$C$17,'Feb''24 Actual'!O53)</f>
        <v>0</v>
      </c>
      <c r="P77" s="50">
        <f>SUMIFS('24. Biologics Unit 1-2'!$H$4:$H$17,'24. Biologics Unit 1-2'!$C$4:$C$17,'Feb''24 Actual'!P53)</f>
        <v>0</v>
      </c>
      <c r="Q77" s="56">
        <f t="shared" si="1"/>
        <v>0</v>
      </c>
    </row>
    <row r="78" spans="2:17" ht="15.6">
      <c r="B78" s="52">
        <v>25</v>
      </c>
      <c r="C78" s="21" t="s">
        <v>114</v>
      </c>
      <c r="D78" s="50">
        <f>SUMIFS('25. Zydus Pfizer'!$H$4:$H$16,'25. Zydus Pfizer'!$C$4:$C$16,'Feb''24 Actual'!D53)</f>
        <v>0</v>
      </c>
      <c r="E78" s="50">
        <f>SUMIFS('25. Zydus Pfizer'!$H$4:$H$16,'25. Zydus Pfizer'!$C$4:$C$16,'Feb''24 Actual'!E53)</f>
        <v>0</v>
      </c>
      <c r="F78" s="50">
        <f>SUMIFS('25. Zydus Pfizer'!$H$4:$H$16,'25. Zydus Pfizer'!$C$4:$C$16,'Feb''24 Actual'!F53)</f>
        <v>0</v>
      </c>
      <c r="G78" s="50">
        <f>SUMIFS('25. Zydus Pfizer'!$H$4:$H$16,'25. Zydus Pfizer'!$C$4:$C$16,'Feb''24 Actual'!G53)</f>
        <v>0</v>
      </c>
      <c r="H78" s="50">
        <f>SUMIFS('25. Zydus Pfizer'!$H$4:$H$16,'25. Zydus Pfizer'!$C$4:$C$16,'Feb''24 Actual'!H53)</f>
        <v>0</v>
      </c>
      <c r="I78" s="50">
        <f>SUMIFS('25. Zydus Pfizer'!$H$4:$H$16,'25. Zydus Pfizer'!$C$4:$C$16,'Feb''24 Actual'!I53)</f>
        <v>269.90460000000002</v>
      </c>
      <c r="J78" s="50">
        <f>SUMIFS('25. Zydus Pfizer'!$H$4:$H$16,'25. Zydus Pfizer'!$C$4:$C$16,'Feb''24 Actual'!J53)</f>
        <v>259.34556889999999</v>
      </c>
      <c r="K78" s="50">
        <f>SUMIFS('25. Zydus Pfizer'!$H$4:$H$16,'25. Zydus Pfizer'!$C$4:$C$16,'Feb''24 Actual'!K53)</f>
        <v>0</v>
      </c>
      <c r="L78" s="50">
        <f>SUMIFS('25. Zydus Pfizer'!$H$4:$H$16,'25. Zydus Pfizer'!$C$4:$C$16,'Feb''24 Actual'!L53)</f>
        <v>259.34556889999999</v>
      </c>
      <c r="M78" s="50">
        <f>SUMIFS('25. Zydus Pfizer'!$H$4:$H$16,'25. Zydus Pfizer'!$C$4:$C$16,'Feb''24 Actual'!M53)</f>
        <v>0</v>
      </c>
      <c r="N78" s="50">
        <f>SUMIFS('25. Zydus Pfizer'!$H$4:$H$16,'25. Zydus Pfizer'!$C$4:$C$16,'Feb''24 Actual'!N53)</f>
        <v>0</v>
      </c>
      <c r="O78" s="50">
        <f>SUMIFS('25. Zydus Pfizer'!$H$4:$H$16,'25. Zydus Pfizer'!$C$4:$C$16,'Feb''24 Actual'!O53)</f>
        <v>0</v>
      </c>
      <c r="P78" s="50">
        <f>SUMIFS('25. Zydus Pfizer'!$H$4:$H$16,'25. Zydus Pfizer'!$C$4:$C$16,'Feb''24 Actual'!P53)</f>
        <v>0</v>
      </c>
      <c r="Q78" s="56">
        <f t="shared" si="1"/>
        <v>788.59573780000005</v>
      </c>
    </row>
    <row r="79" spans="2:17" ht="15.6">
      <c r="B79" s="52">
        <v>26</v>
      </c>
      <c r="C79" s="37" t="s">
        <v>116</v>
      </c>
      <c r="D79" s="50">
        <f>SUMIFS('26. Wellness Sikkim'!$H$4:$H$17,'26. Wellness Sikkim'!$C$4:$C$17,'Feb''24 Actual'!D53)</f>
        <v>1.37</v>
      </c>
      <c r="E79" s="50">
        <f>SUM('26. Wellness Sikkim'!$H$5:$H$6)</f>
        <v>2.5483268531756362</v>
      </c>
      <c r="F79" s="50">
        <f>SUMIFS('26. Wellness Sikkim'!$H$4:$H$17,'26. Wellness Sikkim'!$C$4:$C$17,'Feb''24 Actual'!F53)</f>
        <v>0</v>
      </c>
      <c r="G79" s="50">
        <f>SUMIFS('26. Wellness Sikkim'!$H$4:$H$17,'26. Wellness Sikkim'!$C$4:$C$17,'Feb''24 Actual'!G53)</f>
        <v>0.26151000000000002</v>
      </c>
      <c r="H79" s="50">
        <f>SUMIFS('26. Wellness Sikkim'!$H$4:$H$17,'26. Wellness Sikkim'!$C$4:$C$17,'Feb''24 Actual'!H53)</f>
        <v>3.23</v>
      </c>
      <c r="I79" s="50">
        <f>SUMIFS('26. Wellness Sikkim'!$H$4:$H$17,'26. Wellness Sikkim'!$C$4:$C$17,'Feb''24 Actual'!I53)</f>
        <v>1.07</v>
      </c>
      <c r="J79" s="50">
        <f>SUMIFS('26. Wellness Sikkim'!$H$4:$H$17,'26. Wellness Sikkim'!$C$4:$C$17,'Feb''24 Actual'!J53)</f>
        <v>3.0387290030505616</v>
      </c>
      <c r="K79" s="50">
        <f>SUMIFS('26. Wellness Sikkim'!$H$4:$H$17,'26. Wellness Sikkim'!$C$4:$C$17,'Feb''24 Actual'!K53)</f>
        <v>0.18</v>
      </c>
      <c r="L79" s="50">
        <f>SUMIFS('26. Wellness Sikkim'!$H$4:$H$17,'26. Wellness Sikkim'!$C$4:$C$17,'Feb''24 Actual'!L53)</f>
        <v>20.331500000000005</v>
      </c>
      <c r="M79" s="50">
        <f>SUMIFS('26. Wellness Sikkim'!$H$4:$H$17,'26. Wellness Sikkim'!$C$4:$C$17,'Feb''24 Actual'!M53)</f>
        <v>0</v>
      </c>
      <c r="N79" s="50">
        <f>SUMIFS('26. Wellness Sikkim'!$H$4:$H$17,'26. Wellness Sikkim'!$C$4:$C$17,'Feb''24 Actual'!N53)</f>
        <v>0</v>
      </c>
      <c r="O79" s="50">
        <f>SUMIFS('26. Wellness Sikkim'!$H$4:$H$17,'26. Wellness Sikkim'!$C$4:$C$17,'Feb''24 Actual'!O53)</f>
        <v>0</v>
      </c>
      <c r="P79" s="50">
        <f>SUMIFS('26. Wellness Sikkim'!$H$4:$H$17,'26. Wellness Sikkim'!$C$4:$C$17,'Feb''24 Actual'!P53)</f>
        <v>0</v>
      </c>
      <c r="Q79" s="56">
        <f t="shared" si="1"/>
        <v>32.030065856226202</v>
      </c>
    </row>
    <row r="80" spans="2:17" ht="15.6">
      <c r="B80" s="52">
        <v>27</v>
      </c>
      <c r="C80" s="21" t="s">
        <v>118</v>
      </c>
      <c r="D80" s="50">
        <f>SUMIFS('27. Wellness Ahmedabad'!$H$4:$H$16,'27. Wellness Ahmedabad'!$C$4:$C$16,'Feb''24 Actual'!D53)</f>
        <v>0</v>
      </c>
      <c r="E80" s="50">
        <f>SUMIFS('27. Wellness Ahmedabad'!$H$4:$H$16,'27. Wellness Ahmedabad'!$C$4:$C$16,'Feb''24 Actual'!E53)</f>
        <v>0</v>
      </c>
      <c r="F80" s="50">
        <f>SUMIFS('27. Wellness Ahmedabad'!$H$4:$H$16,'27. Wellness Ahmedabad'!$C$4:$C$16,'Feb''24 Actual'!F53)</f>
        <v>0</v>
      </c>
      <c r="G80" s="50">
        <f>SUMIFS('27. Wellness Ahmedabad'!$H$4:$H$16,'27. Wellness Ahmedabad'!$C$4:$C$16,'Feb''24 Actual'!G53)</f>
        <v>0</v>
      </c>
      <c r="H80" s="50">
        <f>SUMIFS('27. Wellness Ahmedabad'!$H$4:$H$16,'27. Wellness Ahmedabad'!$C$4:$C$16,'Feb''24 Actual'!H53)</f>
        <v>0</v>
      </c>
      <c r="I80" s="50">
        <f>SUMIFS('27. Wellness Ahmedabad'!$H$4:$H$16,'27. Wellness Ahmedabad'!$C$4:$C$16,'Feb''24 Actual'!I53)</f>
        <v>15.774419999999999</v>
      </c>
      <c r="J80" s="50">
        <f>SUMIFS('27. Wellness Ahmedabad'!$H$4:$H$16,'27. Wellness Ahmedabad'!$C$4:$C$16,'Feb''24 Actual'!J53)</f>
        <v>1.7076700000000002</v>
      </c>
      <c r="K80" s="50">
        <f>SUMIFS('27. Wellness Ahmedabad'!$H$4:$H$16,'27. Wellness Ahmedabad'!$C$4:$C$16,'Feb''24 Actual'!K53)</f>
        <v>0</v>
      </c>
      <c r="L80" s="50">
        <f>SUMIFS('27. Wellness Ahmedabad'!$H$4:$H$16,'27. Wellness Ahmedabad'!$C$4:$C$16,'Feb''24 Actual'!L53)</f>
        <v>0</v>
      </c>
      <c r="M80" s="50">
        <f>SUMIFS('27. Wellness Ahmedabad'!$H$4:$H$16,'27. Wellness Ahmedabad'!$C$4:$C$16,'Feb''24 Actual'!M53)</f>
        <v>0</v>
      </c>
      <c r="N80" s="50">
        <f>SUMIFS('27. Wellness Ahmedabad'!$H$4:$H$16,'27. Wellness Ahmedabad'!$C$4:$C$16,'Feb''24 Actual'!N53)</f>
        <v>0</v>
      </c>
      <c r="O80" s="50">
        <f>SUMIFS('27. Wellness Ahmedabad'!$H$4:$H$16,'27. Wellness Ahmedabad'!$C$4:$C$16,'Feb''24 Actual'!O53)</f>
        <v>0</v>
      </c>
      <c r="P80" s="50">
        <f>SUMIFS('27. Wellness Ahmedabad'!$H$4:$H$16,'27. Wellness Ahmedabad'!$C$4:$C$16,'Feb''24 Actual'!P53)</f>
        <v>0</v>
      </c>
      <c r="Q80" s="56">
        <f t="shared" si="1"/>
        <v>17.482089999999999</v>
      </c>
    </row>
    <row r="81" spans="2:17" ht="15.6">
      <c r="B81" s="52">
        <v>28</v>
      </c>
      <c r="C81" s="24" t="s">
        <v>122</v>
      </c>
      <c r="D81" s="50">
        <f>SUMIFS('28. Wellness Aligarh'!$I$4:$I$17,'28. Wellness Aligarh'!$D$4:$D$17,'Feb''24 Actual'!D53)</f>
        <v>10.78</v>
      </c>
      <c r="E81" s="50">
        <f>SUMIFS('28. Wellness Aligarh'!$I$4:$I$17,'28. Wellness Aligarh'!$D$4:$D$17,'Feb''24 Actual'!E53)</f>
        <v>0</v>
      </c>
      <c r="F81" s="50">
        <f>SUMIFS('28. Wellness Aligarh'!$I$4:$I$17,'28. Wellness Aligarh'!$D$4:$D$17,'Feb''24 Actual'!F53)</f>
        <v>0</v>
      </c>
      <c r="G81" s="50">
        <f>SUMIFS('28. Wellness Aligarh'!$I$4:$I$17,'28. Wellness Aligarh'!$D$4:$D$17,'Feb''24 Actual'!G53)</f>
        <v>0</v>
      </c>
      <c r="H81" s="50">
        <f>SUMIFS('28. Wellness Aligarh'!$I$4:$I$17,'28. Wellness Aligarh'!$D$4:$D$17,'Feb''24 Actual'!H53)</f>
        <v>0</v>
      </c>
      <c r="I81" s="50">
        <f>SUMIFS('28. Wellness Aligarh'!$I$4:$I$17,'28. Wellness Aligarh'!$D$4:$D$17,'Feb''24 Actual'!I53)</f>
        <v>1.08</v>
      </c>
      <c r="J81" s="50">
        <f>SUMIFS('28. Wellness Aligarh'!$I$4:$I$17,'28. Wellness Aligarh'!$D$4:$D$17,'Feb''24 Actual'!J53)</f>
        <v>0</v>
      </c>
      <c r="K81" s="50">
        <f>SUMIFS('28. Wellness Aligarh'!$I$4:$I$17,'28. Wellness Aligarh'!$D$4:$D$17,'Feb''24 Actual'!K53)</f>
        <v>0</v>
      </c>
      <c r="L81" s="50">
        <f>SUMIFS('28. Wellness Aligarh'!$I$4:$I$17,'28. Wellness Aligarh'!$D$4:$D$17,'Feb''24 Actual'!L53)</f>
        <v>0</v>
      </c>
      <c r="M81" s="50">
        <f>SUMIFS('28. Wellness Aligarh'!$I$4:$I$17,'28. Wellness Aligarh'!$D$4:$D$17,'Feb''24 Actual'!M53)</f>
        <v>0</v>
      </c>
      <c r="N81" s="50">
        <f>SUM('28. Wellness Aligarh'!$I$14:$I$15)</f>
        <v>4</v>
      </c>
      <c r="O81" s="50">
        <f>SUMIFS('28. Wellness Aligarh'!$I$4:$I$17,'28. Wellness Aligarh'!$D$4:$D$17,'Feb''24 Actual'!O53)</f>
        <v>0</v>
      </c>
      <c r="P81" s="50">
        <f>SUMIFS('28. Wellness Aligarh'!$I$4:$I$17,'28. Wellness Aligarh'!$D$4:$D$17,'Feb''24 Actual'!P53)</f>
        <v>0</v>
      </c>
      <c r="Q81" s="56">
        <f t="shared" si="1"/>
        <v>15.86</v>
      </c>
    </row>
    <row r="82" spans="2:17" ht="15.6">
      <c r="B82" s="52">
        <v>29</v>
      </c>
      <c r="C82" s="20" t="s">
        <v>124</v>
      </c>
      <c r="D82" s="59"/>
      <c r="E82" s="59"/>
      <c r="F82" s="59"/>
      <c r="G82" s="59"/>
      <c r="H82" s="59"/>
      <c r="I82" s="59"/>
      <c r="J82" s="59"/>
      <c r="K82" s="59"/>
      <c r="L82" s="59"/>
      <c r="M82" s="59"/>
      <c r="N82" s="59"/>
      <c r="O82" s="59"/>
      <c r="P82" s="59"/>
      <c r="Q82" s="56">
        <f>'29. Moraiya Vaccine'!H5</f>
        <v>24.165759999999999</v>
      </c>
    </row>
  </sheetData>
  <mergeCells count="2">
    <mergeCell ref="B2:P2"/>
    <mergeCell ref="B52:P52"/>
  </mergeCell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BS72"/>
  <sheetViews>
    <sheetView zoomScale="69" zoomScaleNormal="115" workbookViewId="0">
      <selection activeCell="J7" sqref="J7:J8"/>
    </sheetView>
  </sheetViews>
  <sheetFormatPr defaultColWidth="8.88671875" defaultRowHeight="15.6" outlineLevelCol="1"/>
  <cols>
    <col min="1" max="1" width="2.6640625" style="14" customWidth="1"/>
    <col min="2" max="2" width="6.6640625" style="12" customWidth="1"/>
    <col min="3" max="3" width="15.6640625" style="13" bestFit="1" customWidth="1"/>
    <col min="4" max="4" width="12.88671875" style="13" customWidth="1"/>
    <col min="5" max="5" width="27.33203125" style="14" customWidth="1"/>
    <col min="6" max="6" width="22.5546875" style="14" customWidth="1"/>
    <col min="7" max="7" width="24" style="14" customWidth="1"/>
    <col min="8" max="8" width="16.33203125" style="16" hidden="1" customWidth="1"/>
    <col min="9" max="9" width="20.109375" style="14" customWidth="1"/>
    <col min="10" max="10" width="13.88671875" style="14" bestFit="1" customWidth="1"/>
    <col min="11" max="17" width="8.5546875" style="14" hidden="1" customWidth="1" outlineLevel="1"/>
    <col min="18" max="18" width="8.5546875" style="33" hidden="1" customWidth="1" outlineLevel="1"/>
    <col min="19" max="28" width="8.5546875" style="14" hidden="1" customWidth="1" outlineLevel="1"/>
    <col min="29" max="30" width="8.5546875" style="14" customWidth="1" outlineLevel="1"/>
    <col min="31" max="34" width="8.5546875" style="14" hidden="1" customWidth="1" outlineLevel="1"/>
    <col min="35" max="42" width="16.5546875" style="17" hidden="1" customWidth="1" outlineLevel="1"/>
    <col min="43" max="44" width="16.5546875" style="17" customWidth="1" outlineLevel="1"/>
    <col min="45" max="46" width="16.5546875" style="17" hidden="1" customWidth="1" outlineLevel="1"/>
    <col min="47" max="47" width="8.5546875" style="17" customWidth="1" outlineLevel="1" collapsed="1"/>
    <col min="48" max="66" width="8.5546875" style="17" customWidth="1" outlineLevel="1"/>
    <col min="67" max="69" width="8.5546875" style="17" hidden="1" customWidth="1" outlineLevel="1"/>
    <col min="70" max="70" width="0.109375" style="17" customWidth="1" outlineLevel="1"/>
    <col min="71" max="71" width="8.88671875" style="14" customWidth="1"/>
    <col min="72" max="16384" width="8.88671875" style="14"/>
  </cols>
  <sheetData>
    <row r="1" spans="1:70" ht="16.2" thickBot="1">
      <c r="A1" s="497" t="b">
        <v>0</v>
      </c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</row>
    <row r="2" spans="1:70" s="213" customFormat="1" ht="54.75" customHeight="1">
      <c r="B2" s="210" t="s">
        <v>32</v>
      </c>
      <c r="C2" s="211" t="s">
        <v>33</v>
      </c>
      <c r="D2" s="211" t="s">
        <v>264</v>
      </c>
      <c r="E2" s="211" t="s">
        <v>188</v>
      </c>
      <c r="F2" s="211" t="s">
        <v>35</v>
      </c>
      <c r="G2" s="211" t="s">
        <v>36</v>
      </c>
      <c r="H2" s="211" t="s">
        <v>297</v>
      </c>
      <c r="I2" s="211" t="s">
        <v>342</v>
      </c>
      <c r="J2" s="292" t="s">
        <v>271</v>
      </c>
      <c r="K2" s="534" t="s">
        <v>194</v>
      </c>
      <c r="L2" s="534"/>
      <c r="M2" s="534" t="s">
        <v>195</v>
      </c>
      <c r="N2" s="534"/>
      <c r="O2" s="534" t="s">
        <v>196</v>
      </c>
      <c r="P2" s="534"/>
      <c r="Q2" s="534" t="s">
        <v>197</v>
      </c>
      <c r="R2" s="534"/>
      <c r="S2" s="534" t="s">
        <v>198</v>
      </c>
      <c r="T2" s="534"/>
      <c r="U2" s="534" t="s">
        <v>199</v>
      </c>
      <c r="V2" s="534"/>
      <c r="W2" s="534" t="s">
        <v>200</v>
      </c>
      <c r="X2" s="534"/>
      <c r="Y2" s="534" t="s">
        <v>201</v>
      </c>
      <c r="Z2" s="534"/>
      <c r="AA2" s="534" t="s">
        <v>202</v>
      </c>
      <c r="AB2" s="534"/>
      <c r="AC2" s="534" t="s">
        <v>203</v>
      </c>
      <c r="AD2" s="534"/>
      <c r="AE2" s="534" t="s">
        <v>204</v>
      </c>
      <c r="AF2" s="534"/>
      <c r="AG2" s="534" t="s">
        <v>205</v>
      </c>
      <c r="AH2" s="534"/>
      <c r="AI2" s="212" t="s">
        <v>206</v>
      </c>
      <c r="AJ2" s="212" t="s">
        <v>207</v>
      </c>
      <c r="AK2" s="212" t="s">
        <v>208</v>
      </c>
      <c r="AL2" s="212" t="s">
        <v>209</v>
      </c>
      <c r="AM2" s="212" t="s">
        <v>210</v>
      </c>
      <c r="AN2" s="212" t="s">
        <v>211</v>
      </c>
      <c r="AO2" s="212" t="s">
        <v>212</v>
      </c>
      <c r="AP2" s="212" t="s">
        <v>213</v>
      </c>
      <c r="AQ2" s="212" t="s">
        <v>214</v>
      </c>
      <c r="AR2" s="212" t="s">
        <v>215</v>
      </c>
      <c r="AS2" s="212" t="s">
        <v>216</v>
      </c>
      <c r="AT2" s="212" t="s">
        <v>217</v>
      </c>
      <c r="AU2" s="535">
        <v>45292</v>
      </c>
      <c r="AV2" s="535"/>
      <c r="AW2" s="535">
        <v>45323</v>
      </c>
      <c r="AX2" s="535"/>
      <c r="AY2" s="535">
        <v>45352</v>
      </c>
      <c r="AZ2" s="535"/>
      <c r="BA2" s="535">
        <v>45383</v>
      </c>
      <c r="BB2" s="535"/>
      <c r="BC2" s="535">
        <v>45413</v>
      </c>
      <c r="BD2" s="535"/>
      <c r="BE2" s="535">
        <v>45444</v>
      </c>
      <c r="BF2" s="535"/>
      <c r="BG2" s="535">
        <v>45474</v>
      </c>
      <c r="BH2" s="535"/>
      <c r="BI2" s="535">
        <v>45505</v>
      </c>
      <c r="BJ2" s="535"/>
      <c r="BK2" s="535">
        <v>45536</v>
      </c>
      <c r="BL2" s="535"/>
      <c r="BM2" s="535">
        <v>45567</v>
      </c>
      <c r="BN2" s="535"/>
      <c r="BO2" s="535">
        <v>45597</v>
      </c>
      <c r="BP2" s="535"/>
      <c r="BQ2" s="535">
        <v>45627</v>
      </c>
      <c r="BR2" s="535"/>
    </row>
    <row r="3" spans="1:70" s="213" customFormat="1" ht="18" customHeight="1">
      <c r="B3" s="214"/>
      <c r="C3" s="215"/>
      <c r="D3" s="215"/>
      <c r="E3" s="215"/>
      <c r="F3" s="215"/>
      <c r="G3" s="215"/>
      <c r="H3" s="215"/>
      <c r="I3" s="215"/>
      <c r="J3" s="216" t="s">
        <v>38</v>
      </c>
      <c r="K3" s="216" t="s">
        <v>39</v>
      </c>
      <c r="L3" s="216" t="s">
        <v>40</v>
      </c>
      <c r="M3" s="216" t="s">
        <v>39</v>
      </c>
      <c r="N3" s="216" t="s">
        <v>40</v>
      </c>
      <c r="O3" s="216" t="s">
        <v>39</v>
      </c>
      <c r="P3" s="216" t="s">
        <v>40</v>
      </c>
      <c r="Q3" s="216" t="s">
        <v>39</v>
      </c>
      <c r="R3" s="217" t="s">
        <v>40</v>
      </c>
      <c r="S3" s="216" t="s">
        <v>39</v>
      </c>
      <c r="T3" s="216" t="s">
        <v>40</v>
      </c>
      <c r="U3" s="216" t="s">
        <v>39</v>
      </c>
      <c r="V3" s="216" t="s">
        <v>40</v>
      </c>
      <c r="W3" s="216" t="s">
        <v>39</v>
      </c>
      <c r="X3" s="216" t="s">
        <v>40</v>
      </c>
      <c r="Y3" s="216" t="s">
        <v>39</v>
      </c>
      <c r="Z3" s="216" t="s">
        <v>40</v>
      </c>
      <c r="AA3" s="216" t="s">
        <v>39</v>
      </c>
      <c r="AB3" s="216" t="s">
        <v>40</v>
      </c>
      <c r="AC3" s="216" t="s">
        <v>39</v>
      </c>
      <c r="AD3" s="216" t="s">
        <v>40</v>
      </c>
      <c r="AE3" s="216" t="s">
        <v>39</v>
      </c>
      <c r="AF3" s="216" t="s">
        <v>40</v>
      </c>
      <c r="AG3" s="216" t="s">
        <v>39</v>
      </c>
      <c r="AH3" s="216" t="s">
        <v>40</v>
      </c>
      <c r="AI3" s="216" t="s">
        <v>38</v>
      </c>
      <c r="AJ3" s="216" t="s">
        <v>38</v>
      </c>
      <c r="AK3" s="216" t="s">
        <v>38</v>
      </c>
      <c r="AL3" s="216" t="s">
        <v>38</v>
      </c>
      <c r="AM3" s="216" t="s">
        <v>38</v>
      </c>
      <c r="AN3" s="216" t="s">
        <v>38</v>
      </c>
      <c r="AO3" s="216" t="s">
        <v>38</v>
      </c>
      <c r="AP3" s="216" t="s">
        <v>38</v>
      </c>
      <c r="AQ3" s="216" t="s">
        <v>38</v>
      </c>
      <c r="AR3" s="216" t="s">
        <v>38</v>
      </c>
      <c r="AS3" s="216" t="s">
        <v>38</v>
      </c>
      <c r="AT3" s="216" t="s">
        <v>38</v>
      </c>
      <c r="AU3" s="216" t="s">
        <v>39</v>
      </c>
      <c r="AV3" s="216" t="s">
        <v>40</v>
      </c>
      <c r="AW3" s="216" t="s">
        <v>39</v>
      </c>
      <c r="AX3" s="216" t="s">
        <v>40</v>
      </c>
      <c r="AY3" s="216" t="s">
        <v>39</v>
      </c>
      <c r="AZ3" s="216" t="s">
        <v>40</v>
      </c>
      <c r="BA3" s="216" t="s">
        <v>39</v>
      </c>
      <c r="BB3" s="216" t="s">
        <v>40</v>
      </c>
      <c r="BC3" s="216" t="s">
        <v>39</v>
      </c>
      <c r="BD3" s="216" t="s">
        <v>40</v>
      </c>
      <c r="BE3" s="216" t="s">
        <v>39</v>
      </c>
      <c r="BF3" s="216" t="s">
        <v>40</v>
      </c>
      <c r="BG3" s="216" t="s">
        <v>39</v>
      </c>
      <c r="BH3" s="216" t="s">
        <v>40</v>
      </c>
      <c r="BI3" s="216" t="s">
        <v>39</v>
      </c>
      <c r="BJ3" s="216" t="s">
        <v>40</v>
      </c>
      <c r="BK3" s="216" t="s">
        <v>39</v>
      </c>
      <c r="BL3" s="216" t="s">
        <v>40</v>
      </c>
      <c r="BM3" s="216" t="s">
        <v>39</v>
      </c>
      <c r="BN3" s="216" t="s">
        <v>40</v>
      </c>
      <c r="BO3" s="216" t="s">
        <v>39</v>
      </c>
      <c r="BP3" s="216" t="s">
        <v>40</v>
      </c>
      <c r="BQ3" s="216" t="s">
        <v>39</v>
      </c>
      <c r="BR3" s="218" t="s">
        <v>40</v>
      </c>
    </row>
    <row r="4" spans="1:70">
      <c r="B4" s="219">
        <v>1</v>
      </c>
      <c r="C4" s="20" t="s">
        <v>41</v>
      </c>
      <c r="D4" s="20" t="s">
        <v>42</v>
      </c>
      <c r="E4" s="244" t="s">
        <v>43</v>
      </c>
      <c r="F4" s="21" t="s">
        <v>44</v>
      </c>
      <c r="G4" s="21" t="s">
        <v>257</v>
      </c>
      <c r="H4" s="185" t="s">
        <v>46</v>
      </c>
      <c r="I4" s="151" t="s">
        <v>45</v>
      </c>
      <c r="J4" s="23">
        <f>VLOOKUP(E4,'Target 2024'!$E$3:$I$31,5,0)</f>
        <v>8</v>
      </c>
      <c r="K4" s="50">
        <f>AU4</f>
        <v>0.27897893709024973</v>
      </c>
      <c r="L4" s="23">
        <f>AV4</f>
        <v>0</v>
      </c>
      <c r="M4" s="50">
        <f>AU4+AW4</f>
        <v>0.93960106011996114</v>
      </c>
      <c r="N4" s="23">
        <f>AV4+AX4</f>
        <v>0.86</v>
      </c>
      <c r="O4" s="50">
        <f>AW4+AY4+AU4</f>
        <v>1.6002231831496725</v>
      </c>
      <c r="P4" s="23">
        <f>AV4+AX4+AZ4</f>
        <v>0.86</v>
      </c>
      <c r="Q4" s="50">
        <f>AU4+AW4+AY4+BA4</f>
        <v>2.266889849816339</v>
      </c>
      <c r="R4" s="23">
        <f>AV4+AX4+AZ4+BB4</f>
        <v>1.71</v>
      </c>
      <c r="S4" s="50">
        <f>AU4+AW4+AY4+BA4+BC4</f>
        <v>2.9335565164830055</v>
      </c>
      <c r="T4" s="23">
        <f>AV4+AX4+AZ4+BB4+BD4</f>
        <v>1.71</v>
      </c>
      <c r="U4" s="50">
        <f>AU4+AW4+AY4+BA4+BC4+BE4</f>
        <v>3.600223183149672</v>
      </c>
      <c r="V4" s="23">
        <f>AV4+AX4+AZ4+BB4+BD4+BF4</f>
        <v>2.75</v>
      </c>
      <c r="W4" s="50">
        <f>AU4+AW4+AY4+BA4+BC4+BE4+BG4</f>
        <v>4.266889849816339</v>
      </c>
      <c r="X4" s="23">
        <f>AV4+AX4+AZ4+BB4+BD4+BF4+BH4</f>
        <v>3.9624999999999999</v>
      </c>
      <c r="Y4" s="50">
        <f>AU4+AW4+AY4+BA4+BC4+BE4+BG4+BI4</f>
        <v>4.933556516483006</v>
      </c>
      <c r="Z4" s="23">
        <f>AV4+AX4+AZ4+BB4+BD4+BF4+BH4+BJ4</f>
        <v>6.3075000000000001</v>
      </c>
      <c r="AA4" s="50">
        <f>AU4+AW4+AY4+BA4+BC4+BE4+BG4+BI4+BK4</f>
        <v>5.6002231831496729</v>
      </c>
      <c r="AB4" s="23">
        <f>AV4+AX4+AZ4+BB4+BD4+BF4+BH4+BJ4+BL4</f>
        <v>7.4191763682420806</v>
      </c>
      <c r="AC4" s="50">
        <f>AU4+AW4+AY4+BA4+BC4+BE4+BG4+BI4+BK4+BM4</f>
        <v>6.4002231831496728</v>
      </c>
      <c r="AD4" s="23">
        <f>AV4+AX4+AZ4+BB4+BD4+BF4+BH4+BJ4+BL4+BN4</f>
        <v>7.4359447898646609</v>
      </c>
      <c r="AE4" s="50">
        <f>AU4+AW4+AY4+BA4+BC4+BE4+BG4+BI4+BK4+BM4+BO4</f>
        <v>7.2002231831496726</v>
      </c>
      <c r="AF4" s="23">
        <f>AV4+AX4+AZ4+BB4+BD4+BF4+BH4+BJ4+BL4+BN4+BP4</f>
        <v>7.4359447898646609</v>
      </c>
      <c r="AG4" s="23">
        <f t="shared" ref="AG4:AH11" si="0">AU4+AW4+AY4+BA4+BC4+BE4+BG4+BI4+BK4+BM4+BO4+BQ4</f>
        <v>8.0002231831496733</v>
      </c>
      <c r="AH4" s="23">
        <f t="shared" si="0"/>
        <v>7.4359447898646609</v>
      </c>
      <c r="AI4" s="22">
        <f t="shared" ref="AI4:AI35" si="1">L4-K4</f>
        <v>-0.27897893709024973</v>
      </c>
      <c r="AJ4" s="22">
        <f>N4-M4</f>
        <v>-7.9601060119961153E-2</v>
      </c>
      <c r="AK4" s="22">
        <f>P4-O4</f>
        <v>-0.7402231831496725</v>
      </c>
      <c r="AL4" s="22">
        <f>R4-Q4</f>
        <v>-0.55688984981633904</v>
      </c>
      <c r="AM4" s="22">
        <f>T4-S4</f>
        <v>-1.2235565164830056</v>
      </c>
      <c r="AN4" s="22">
        <f>V4-U4</f>
        <v>-0.85022318314967205</v>
      </c>
      <c r="AO4" s="22">
        <f>X4-W4</f>
        <v>-0.3043898498163391</v>
      </c>
      <c r="AP4" s="22">
        <f>Z4-Y4</f>
        <v>1.3739434835169941</v>
      </c>
      <c r="AQ4" s="22">
        <f>AB4-AA4</f>
        <v>1.8189531850924077</v>
      </c>
      <c r="AR4" s="22">
        <f>AD4-AC4</f>
        <v>1.0357216067149881</v>
      </c>
      <c r="AS4" s="22"/>
      <c r="AT4" s="22"/>
      <c r="AU4" s="50">
        <f>VLOOKUP(E4,'Target 2024'!$E$2:$U$31,6,0)</f>
        <v>0.27897893709024973</v>
      </c>
      <c r="AV4" s="23">
        <f>'Jan''24 Actual'!Q4</f>
        <v>0</v>
      </c>
      <c r="AW4" s="50">
        <f>VLOOKUP(E4,'Target 2024'!$E$2:$U$31,7,0)</f>
        <v>0.66062212302971135</v>
      </c>
      <c r="AX4" s="22">
        <f>'Feb''24 Actual'!Q4</f>
        <v>0.86</v>
      </c>
      <c r="AY4" s="22">
        <f>VLOOKUP(E4,'Target 2024'!$E$2:$U$31,8,0)</f>
        <v>0.66062212302971135</v>
      </c>
      <c r="AZ4" s="22">
        <f>'Mar''24 Actual'!Q4</f>
        <v>0</v>
      </c>
      <c r="BA4" s="22">
        <f>VLOOKUP(E4,'Target 2024'!$E$2:$U$31,9,0)</f>
        <v>0.66666666666666663</v>
      </c>
      <c r="BB4" s="22">
        <f>'Apr''24 Actual'!Q4</f>
        <v>0.85</v>
      </c>
      <c r="BC4" s="22">
        <f>VLOOKUP(E4,'Target 2024'!$E$2:$U$31,10,0)</f>
        <v>0.66666666666666663</v>
      </c>
      <c r="BD4" s="22">
        <f>'May''24 Actual'!Q4</f>
        <v>0</v>
      </c>
      <c r="BE4" s="22">
        <f>VLOOKUP(E4,'Target 2024'!$E$2:$U$31,11,0)</f>
        <v>0.66666666666666663</v>
      </c>
      <c r="BF4" s="22">
        <f>'Jun''24 Actual'!Q4</f>
        <v>1.04</v>
      </c>
      <c r="BG4" s="22">
        <f>VLOOKUP(E4,'Target 2024'!$E$2:$U$31,12,0)</f>
        <v>0.66666666666666663</v>
      </c>
      <c r="BH4" s="22">
        <f>'July''24 Actual'!Q4</f>
        <v>1.2124999999999999</v>
      </c>
      <c r="BI4" s="22">
        <f>VLOOKUP(E4,'Target 2024'!$E$2:$U$31,13,0)</f>
        <v>0.66666666666666663</v>
      </c>
      <c r="BJ4" s="22">
        <f>'Aug''24 Actual'!Q4</f>
        <v>2.3450000000000002</v>
      </c>
      <c r="BK4" s="22">
        <f>VLOOKUP(E4,'Target 2024'!$E$2:$U$31,14,0)</f>
        <v>0.66666666666666663</v>
      </c>
      <c r="BL4" s="498">
        <f>'Sep''24 Actual'!Q4</f>
        <v>1.11167636824208</v>
      </c>
      <c r="BM4" s="22">
        <f>VLOOKUP(E4,'Target 2024'!$E$2:$U$31,15,0)</f>
        <v>0.79999999999999993</v>
      </c>
      <c r="BN4" s="498">
        <f>'Oct''24 Actual'!Q4</f>
        <v>1.6768421622580645E-2</v>
      </c>
      <c r="BO4" s="22">
        <f>VLOOKUP(E4,'Target 2024'!$E$2:$U$31,16,0)</f>
        <v>0.79999999999999993</v>
      </c>
      <c r="BP4" s="22">
        <f>'Nov''24 Actual'!Q4</f>
        <v>0</v>
      </c>
      <c r="BQ4" s="22">
        <f>VLOOKUP(E4,'Target 2024'!$E$2:$U$31,17,0)</f>
        <v>0.79999999999999993</v>
      </c>
      <c r="BR4" s="220">
        <f>'Dec''24 Actual'!Q4</f>
        <v>0</v>
      </c>
    </row>
    <row r="5" spans="1:70">
      <c r="B5" s="219">
        <v>2</v>
      </c>
      <c r="C5" s="20" t="s">
        <v>41</v>
      </c>
      <c r="D5" s="20" t="s">
        <v>42</v>
      </c>
      <c r="E5" s="244" t="s">
        <v>47</v>
      </c>
      <c r="F5" s="21" t="s">
        <v>44</v>
      </c>
      <c r="G5" s="21" t="s">
        <v>48</v>
      </c>
      <c r="H5" s="185" t="s">
        <v>60</v>
      </c>
      <c r="I5" s="154" t="s">
        <v>49</v>
      </c>
      <c r="J5" s="23">
        <f>VLOOKUP(E5,'Target 2024'!$E$3:$I$31,5,0)</f>
        <v>0.5</v>
      </c>
      <c r="K5" s="50">
        <f t="shared" ref="K5:K34" si="2">AU5</f>
        <v>1.7436183568140608E-2</v>
      </c>
      <c r="L5" s="23">
        <f t="shared" ref="L5:L34" si="3">AV5</f>
        <v>0.12944929999999999</v>
      </c>
      <c r="M5" s="50">
        <f t="shared" ref="M5:N35" si="4">AU5+AW5</f>
        <v>5.8725066257497571E-2</v>
      </c>
      <c r="N5" s="23">
        <f t="shared" si="4"/>
        <v>0.21387839999999997</v>
      </c>
      <c r="O5" s="50">
        <f t="shared" ref="O5:O32" si="5">AW5+AY5+AU5</f>
        <v>0.10001394894685453</v>
      </c>
      <c r="P5" s="23">
        <f t="shared" ref="P5:P35" si="6">AV5+AX5+AZ5</f>
        <v>0.22667839999999997</v>
      </c>
      <c r="Q5" s="50">
        <f t="shared" ref="Q5:Q35" si="7">AU5+AW5+AY5+BA5</f>
        <v>0.14168061561352119</v>
      </c>
      <c r="R5" s="23">
        <f t="shared" ref="R5:R35" si="8">AV5+AX5+AZ5+BB5</f>
        <v>0.25385528624895998</v>
      </c>
      <c r="S5" s="50">
        <f t="shared" ref="S5:S35" si="9">AU5+AW5+AY5+BA5+BC5</f>
        <v>0.18334728228018785</v>
      </c>
      <c r="T5" s="23">
        <f t="shared" ref="T5:T35" si="10">AV5+AX5+AZ5+BB5+BD5</f>
        <v>0.27879968624895995</v>
      </c>
      <c r="U5" s="50">
        <f t="shared" ref="U5:U35" si="11">AU5+AW5+AY5+BA5+BC5+BE5</f>
        <v>0.2250139489468545</v>
      </c>
      <c r="V5" s="23">
        <f t="shared" ref="V5:V32" si="12">AV5+AX5+AZ5+BB5+BD5+BF5</f>
        <v>0.27879968624895995</v>
      </c>
      <c r="W5" s="50">
        <f t="shared" ref="W5:W35" si="13">AU5+AW5+AY5+BA5+BC5+BE5+BG5</f>
        <v>0.26668061561352119</v>
      </c>
      <c r="X5" s="23">
        <f t="shared" ref="X5:X35" si="14">AV5+AX5+AZ5+BB5+BD5+BF5+BH5</f>
        <v>0.27879968624895995</v>
      </c>
      <c r="Y5" s="50">
        <f t="shared" ref="Y5:Y35" si="15">AU5+AW5+AY5+BA5+BC5+BE5+BG5+BI5</f>
        <v>0.30834728228018787</v>
      </c>
      <c r="Z5" s="23">
        <f>AV5+AX5+AZ5+BB5+BD5+BF5+BH5+BJ5</f>
        <v>0.32417448624895995</v>
      </c>
      <c r="AA5" s="50">
        <f t="shared" ref="AA5:AA35" si="16">AU5+AW5+AY5+BA5+BC5+BE5+BG5+BI5+BK5</f>
        <v>0.35001394894685456</v>
      </c>
      <c r="AB5" s="23">
        <f t="shared" ref="AB5:AB35" si="17">AV5+AX5+AZ5+BB5+BD5+BF5+BH5+BJ5+BL5</f>
        <v>0.42427448624895991</v>
      </c>
      <c r="AC5" s="50">
        <f t="shared" ref="AC5:AC32" si="18">AU5+AW5+AY5+BA5+BC5+BE5+BG5+BI5+BK5+BM5</f>
        <v>0.40001394894685455</v>
      </c>
      <c r="AD5" s="466">
        <f t="shared" ref="AD5:AD35" si="19">AV5+AX5+AZ5+BB5+BD5+BF5+BH5+BJ5+BL5+BN5</f>
        <v>0.5001984607821599</v>
      </c>
      <c r="AE5" s="50">
        <f t="shared" ref="AE5:AE35" si="20">AU5+AW5+AY5+BA5+BC5+BE5+BG5+BI5+BK5+BM5+BO5</f>
        <v>0.45001394894685454</v>
      </c>
      <c r="AF5" s="23">
        <f>AV5+AX5+AZ5+BB5+BD5+BF5+BH5+BJ5+BL5+BN5+BP5</f>
        <v>0.5001984607821599</v>
      </c>
      <c r="AG5" s="23">
        <f t="shared" si="0"/>
        <v>0.50001394894685458</v>
      </c>
      <c r="AH5" s="23">
        <f t="shared" si="0"/>
        <v>0.5001984607821599</v>
      </c>
      <c r="AI5" s="22">
        <f t="shared" si="1"/>
        <v>0.11201311643185938</v>
      </c>
      <c r="AJ5" s="22">
        <f>N5-M5</f>
        <v>0.1551533337425024</v>
      </c>
      <c r="AK5" s="22">
        <f t="shared" ref="AK5:AK35" si="21">P5-O5</f>
        <v>0.12666445105314544</v>
      </c>
      <c r="AL5" s="22">
        <f t="shared" ref="AL5:AL35" si="22">R5-Q5</f>
        <v>0.11217467063543879</v>
      </c>
      <c r="AM5" s="22">
        <f t="shared" ref="AM5:AM35" si="23">T5-S5</f>
        <v>9.5452403968772109E-2</v>
      </c>
      <c r="AN5" s="22">
        <f t="shared" ref="AN5:AO35" si="24">V5-U5</f>
        <v>5.3785737302105452E-2</v>
      </c>
      <c r="AO5" s="22">
        <f t="shared" ref="AO5:AO34" si="25">X5-W5</f>
        <v>1.2119070635438767E-2</v>
      </c>
      <c r="AP5" s="22">
        <f t="shared" ref="AP5:AP35" si="26">Z5-Y5</f>
        <v>1.5827203968772074E-2</v>
      </c>
      <c r="AQ5" s="22">
        <f t="shared" ref="AQ5:AQ35" si="27">AB5-AA5</f>
        <v>7.4260537302105356E-2</v>
      </c>
      <c r="AR5" s="22">
        <f t="shared" ref="AR5:AR35" si="28">AD5-AC5</f>
        <v>0.10018451183530536</v>
      </c>
      <c r="AS5" s="22"/>
      <c r="AT5" s="22"/>
      <c r="AU5" s="50">
        <f>VLOOKUP(E5,'Target 2024'!$E$2:$U$31,6,0)</f>
        <v>1.7436183568140608E-2</v>
      </c>
      <c r="AV5" s="23">
        <f>'Jan''24 Actual'!Q5</f>
        <v>0.12944929999999999</v>
      </c>
      <c r="AW5" s="50">
        <f>VLOOKUP(E5,'Target 2024'!$E$2:$U$31,7,0)</f>
        <v>4.1288882689356959E-2</v>
      </c>
      <c r="AX5" s="22">
        <f>'Feb''24 Actual'!Q5</f>
        <v>8.4429099999999993E-2</v>
      </c>
      <c r="AY5" s="22">
        <f>VLOOKUP(E5,'Target 2024'!$E$2:$U$31,8,0)</f>
        <v>4.1288882689356959E-2</v>
      </c>
      <c r="AZ5" s="22">
        <f>'Mar''24 Actual'!Q5</f>
        <v>1.2800000000000001E-2</v>
      </c>
      <c r="BA5" s="22">
        <f>VLOOKUP(E5,'Target 2024'!$E$2:$U$31,9,0)</f>
        <v>4.1666666666666664E-2</v>
      </c>
      <c r="BB5" s="22">
        <f>'Apr''24 Actual'!Q5</f>
        <v>2.7176886248959996E-2</v>
      </c>
      <c r="BC5" s="22">
        <f>VLOOKUP(E5,'Target 2024'!$E$2:$U$31,10,0)</f>
        <v>4.1666666666666664E-2</v>
      </c>
      <c r="BD5" s="22">
        <f>'May''24 Actual'!Q5</f>
        <v>2.4944399999999999E-2</v>
      </c>
      <c r="BE5" s="22">
        <f>VLOOKUP(E5,'Target 2024'!$E$2:$U$31,11,0)</f>
        <v>4.1666666666666664E-2</v>
      </c>
      <c r="BF5" s="22">
        <f>'Jun''24 Actual'!Q5</f>
        <v>0</v>
      </c>
      <c r="BG5" s="22">
        <f>VLOOKUP(E5,'Target 2024'!$E$2:$U$31,12,0)</f>
        <v>4.1666666666666664E-2</v>
      </c>
      <c r="BH5" s="22">
        <f>'July''24 Actual'!Q5</f>
        <v>0</v>
      </c>
      <c r="BI5" s="22">
        <f>VLOOKUP(E5,'Target 2024'!$E$2:$U$31,13,0)</f>
        <v>4.1666666666666664E-2</v>
      </c>
      <c r="BJ5" s="22">
        <f>'Aug''24 Actual'!Q5</f>
        <v>4.5374799999999993E-2</v>
      </c>
      <c r="BK5" s="22">
        <f>VLOOKUP(E5,'Target 2024'!$E$2:$U$31,14,0)</f>
        <v>4.1666666666666664E-2</v>
      </c>
      <c r="BL5" s="498">
        <f>'Sep''24 Actual'!Q5</f>
        <v>0.10009999999999999</v>
      </c>
      <c r="BM5" s="22">
        <f>VLOOKUP(E5,'Target 2024'!$E$2:$U$31,15,0)</f>
        <v>4.9999999999999996E-2</v>
      </c>
      <c r="BN5" s="498">
        <f>'Oct''24 Actual'!Q5</f>
        <v>7.5923974533199989E-2</v>
      </c>
      <c r="BO5" s="22">
        <f>VLOOKUP(E5,'Target 2024'!$E$2:$U$31,16,0)</f>
        <v>4.9999999999999996E-2</v>
      </c>
      <c r="BP5" s="22">
        <f>'Nov''24 Actual'!Q5</f>
        <v>0</v>
      </c>
      <c r="BQ5" s="22">
        <f>VLOOKUP(E5,'Target 2024'!$E$2:$U$31,17,0)</f>
        <v>4.9999999999999996E-2</v>
      </c>
      <c r="BR5" s="220">
        <f>'Dec''24 Actual'!Q5</f>
        <v>0</v>
      </c>
    </row>
    <row r="6" spans="1:70">
      <c r="B6" s="219">
        <v>3</v>
      </c>
      <c r="C6" s="20" t="s">
        <v>41</v>
      </c>
      <c r="D6" s="20" t="s">
        <v>42</v>
      </c>
      <c r="E6" s="244" t="s">
        <v>50</v>
      </c>
      <c r="F6" s="21" t="s">
        <v>44</v>
      </c>
      <c r="G6" s="21" t="s">
        <v>423</v>
      </c>
      <c r="H6" s="185" t="s">
        <v>90</v>
      </c>
      <c r="I6" s="154" t="s">
        <v>52</v>
      </c>
      <c r="J6" s="23">
        <f>VLOOKUP(E6,'Target 2024'!$E$3:$I$31,5,0)</f>
        <v>2.5</v>
      </c>
      <c r="K6" s="50">
        <f>AU6</f>
        <v>8.7180917840703046E-2</v>
      </c>
      <c r="L6" s="23">
        <f t="shared" si="3"/>
        <v>1.5467</v>
      </c>
      <c r="M6" s="50">
        <f t="shared" si="4"/>
        <v>0.29362533128748786</v>
      </c>
      <c r="N6" s="23">
        <f t="shared" si="4"/>
        <v>1.69268</v>
      </c>
      <c r="O6" s="50">
        <f t="shared" si="5"/>
        <v>0.50006974473427268</v>
      </c>
      <c r="P6" s="23">
        <f t="shared" si="6"/>
        <v>1.8129846342027398</v>
      </c>
      <c r="Q6" s="50">
        <f t="shared" si="7"/>
        <v>0.70840307806760605</v>
      </c>
      <c r="R6" s="23">
        <f t="shared" si="8"/>
        <v>2.20513209724774</v>
      </c>
      <c r="S6" s="50">
        <f t="shared" si="9"/>
        <v>0.91673641140093931</v>
      </c>
      <c r="T6" s="23">
        <f t="shared" si="10"/>
        <v>2.2619028906297398</v>
      </c>
      <c r="U6" s="50">
        <f t="shared" si="11"/>
        <v>1.1250697447342726</v>
      </c>
      <c r="V6" s="466">
        <f t="shared" si="12"/>
        <v>5.0804447219742466</v>
      </c>
      <c r="W6" s="50">
        <f t="shared" si="13"/>
        <v>1.3334030780676058</v>
      </c>
      <c r="X6" s="466">
        <f t="shared" si="14"/>
        <v>5.3563046876592466</v>
      </c>
      <c r="Y6" s="50">
        <f t="shared" si="15"/>
        <v>1.5417364114009391</v>
      </c>
      <c r="Z6" s="466">
        <f t="shared" ref="Z6:Z32" si="29">AV6+AX6+AZ6+BB6+BD6+BF6+BH6+BJ6</f>
        <v>5.4197088376592468</v>
      </c>
      <c r="AA6" s="50">
        <f t="shared" si="16"/>
        <v>1.7500697447342723</v>
      </c>
      <c r="AB6" s="466">
        <f t="shared" si="17"/>
        <v>5.4197088376592468</v>
      </c>
      <c r="AC6" s="50">
        <f t="shared" si="18"/>
        <v>2.0000697447342723</v>
      </c>
      <c r="AD6" s="466">
        <f t="shared" si="19"/>
        <v>5.4197088376592468</v>
      </c>
      <c r="AE6" s="50">
        <f t="shared" si="20"/>
        <v>2.2500697447342723</v>
      </c>
      <c r="AF6" s="23">
        <f>AV6+AX6+AZ6+BB6+BD6+BF6+BH6+BJ6+BL6+BN6+BP6</f>
        <v>5.4197088376592468</v>
      </c>
      <c r="AG6" s="23">
        <f t="shared" si="0"/>
        <v>2.5000697447342723</v>
      </c>
      <c r="AH6" s="23">
        <f t="shared" si="0"/>
        <v>5.4197088376592468</v>
      </c>
      <c r="AI6" s="22">
        <f t="shared" si="1"/>
        <v>1.4595190821592969</v>
      </c>
      <c r="AJ6" s="22">
        <f>N6-M6</f>
        <v>1.3990546687125121</v>
      </c>
      <c r="AK6" s="22">
        <f t="shared" si="21"/>
        <v>1.312914889468467</v>
      </c>
      <c r="AL6" s="22">
        <f t="shared" si="22"/>
        <v>1.4967290191801339</v>
      </c>
      <c r="AM6" s="22">
        <f t="shared" si="23"/>
        <v>1.3451664792288005</v>
      </c>
      <c r="AN6" s="22">
        <f t="shared" si="24"/>
        <v>3.9553749772399742</v>
      </c>
      <c r="AO6" s="22">
        <f t="shared" si="25"/>
        <v>4.0229016095916403</v>
      </c>
      <c r="AP6" s="22">
        <f t="shared" si="26"/>
        <v>3.8779724262583075</v>
      </c>
      <c r="AQ6" s="22">
        <f t="shared" si="27"/>
        <v>3.6696390929249745</v>
      </c>
      <c r="AR6" s="22">
        <f t="shared" si="28"/>
        <v>3.4196390929249745</v>
      </c>
      <c r="AS6" s="22"/>
      <c r="AT6" s="22"/>
      <c r="AU6" s="50">
        <f>VLOOKUP(E6,'Target 2024'!$E$2:$U$31,6,0)</f>
        <v>8.7180917840703046E-2</v>
      </c>
      <c r="AV6" s="23">
        <f>'Jan''24 Actual'!Q6</f>
        <v>1.5467</v>
      </c>
      <c r="AW6" s="50">
        <f>VLOOKUP(E6,'Target 2024'!$E$2:$U$31,7,0)</f>
        <v>0.2064444134467848</v>
      </c>
      <c r="AX6" s="22">
        <f>'Feb''24 Actual'!Q6</f>
        <v>0.14598</v>
      </c>
      <c r="AY6" s="22">
        <f>VLOOKUP(E6,'Target 2024'!$E$2:$U$31,8,0)</f>
        <v>0.2064444134467848</v>
      </c>
      <c r="AZ6" s="22">
        <f>'Mar''24 Actual'!Q6</f>
        <v>0.12030463420273975</v>
      </c>
      <c r="BA6" s="22">
        <f>VLOOKUP(E6,'Target 2024'!$E$2:$U$31,9,0)</f>
        <v>0.20833333333333331</v>
      </c>
      <c r="BB6" s="22">
        <f>'Apr''24 Actual'!Q6</f>
        <v>0.39214746304499998</v>
      </c>
      <c r="BC6" s="22">
        <f>VLOOKUP(E6,'Target 2024'!$E$2:$U$31,10,0)</f>
        <v>0.20833333333333331</v>
      </c>
      <c r="BD6" s="22">
        <f>'May''24 Actual'!Q6</f>
        <v>5.6770793382000001E-2</v>
      </c>
      <c r="BE6" s="22">
        <f>VLOOKUP(E6,'Target 2024'!$E$2:$U$31,11,0)</f>
        <v>0.20833333333333331</v>
      </c>
      <c r="BF6" s="22">
        <f>'Jun''24 Actual'!Q6</f>
        <v>2.8185418313445068</v>
      </c>
      <c r="BG6" s="22">
        <f>VLOOKUP(E6,'Target 2024'!$E$2:$U$31,12,0)</f>
        <v>0.20833333333333331</v>
      </c>
      <c r="BH6" s="22">
        <f>'July''24 Actual'!Q6</f>
        <v>0.27585996568499999</v>
      </c>
      <c r="BI6" s="22">
        <f>VLOOKUP(E6,'Target 2024'!$E$2:$U$31,13,0)</f>
        <v>0.20833333333333331</v>
      </c>
      <c r="BJ6" s="22">
        <f>'Aug''24 Actual'!Q6</f>
        <v>6.3404150000000006E-2</v>
      </c>
      <c r="BK6" s="22">
        <f>VLOOKUP(E6,'Target 2024'!$E$2:$U$31,14,0)</f>
        <v>0.20833333333333331</v>
      </c>
      <c r="BL6" s="498">
        <f>'Sep''24 Actual'!Q6</f>
        <v>0</v>
      </c>
      <c r="BM6" s="22">
        <f>VLOOKUP(E6,'Target 2024'!$E$2:$U$31,15,0)</f>
        <v>0.24999999999999997</v>
      </c>
      <c r="BN6" s="498">
        <f>'Oct''24 Actual'!Q6</f>
        <v>0</v>
      </c>
      <c r="BO6" s="22">
        <f>VLOOKUP(E6,'Target 2024'!$E$2:$U$31,16,0)</f>
        <v>0.24999999999999997</v>
      </c>
      <c r="BP6" s="22">
        <f>'Nov''24 Actual'!Q6</f>
        <v>0</v>
      </c>
      <c r="BQ6" s="22">
        <f>VLOOKUP(E6,'Target 2024'!$E$2:$U$31,17,0)</f>
        <v>0.24999999999999997</v>
      </c>
      <c r="BR6" s="220">
        <f>'Dec''24 Actual'!Q6</f>
        <v>0</v>
      </c>
    </row>
    <row r="7" spans="1:70">
      <c r="B7" s="219">
        <v>4</v>
      </c>
      <c r="C7" s="20" t="s">
        <v>41</v>
      </c>
      <c r="D7" s="20" t="s">
        <v>241</v>
      </c>
      <c r="E7" s="244" t="s">
        <v>304</v>
      </c>
      <c r="F7" s="21" t="s">
        <v>54</v>
      </c>
      <c r="G7" s="21" t="s">
        <v>55</v>
      </c>
      <c r="H7" s="185" t="s">
        <v>46</v>
      </c>
      <c r="I7" s="154" t="s">
        <v>56</v>
      </c>
      <c r="J7" s="23">
        <f>VLOOKUP(E7,'Target 2024'!$E$3:$I$31,5,0)</f>
        <v>1.7</v>
      </c>
      <c r="K7" s="50">
        <f>AU7</f>
        <v>5.9283024131678068E-2</v>
      </c>
      <c r="L7" s="23">
        <f t="shared" si="3"/>
        <v>5.7999999999999996E-3</v>
      </c>
      <c r="M7" s="50">
        <f t="shared" si="4"/>
        <v>0.19966522527549174</v>
      </c>
      <c r="N7" s="23">
        <f t="shared" si="4"/>
        <v>9.7999999999999997E-3</v>
      </c>
      <c r="O7" s="50">
        <f t="shared" si="5"/>
        <v>0.34004742641930541</v>
      </c>
      <c r="P7" s="23">
        <f t="shared" si="6"/>
        <v>9.7999999999999997E-3</v>
      </c>
      <c r="Q7" s="50">
        <f t="shared" si="7"/>
        <v>0.48171409308597207</v>
      </c>
      <c r="R7" s="466">
        <f t="shared" si="8"/>
        <v>3.3318999999999996</v>
      </c>
      <c r="S7" s="50">
        <f t="shared" si="9"/>
        <v>0.62338075975263874</v>
      </c>
      <c r="T7" s="466">
        <f t="shared" si="10"/>
        <v>3.3320902559999999</v>
      </c>
      <c r="U7" s="50">
        <f t="shared" si="11"/>
        <v>0.76504742641930545</v>
      </c>
      <c r="V7" s="466">
        <f t="shared" si="12"/>
        <v>3.3331134552899999</v>
      </c>
      <c r="W7" s="50">
        <f t="shared" si="13"/>
        <v>0.90671409308597206</v>
      </c>
      <c r="X7" s="466">
        <f t="shared" si="14"/>
        <v>3.344993448351</v>
      </c>
      <c r="Y7" s="50">
        <f t="shared" si="15"/>
        <v>1.0483807597526387</v>
      </c>
      <c r="Z7" s="466">
        <f t="shared" si="29"/>
        <v>3.345056145969</v>
      </c>
      <c r="AA7" s="50">
        <f t="shared" si="16"/>
        <v>1.1900474264193053</v>
      </c>
      <c r="AB7" s="466">
        <f t="shared" si="17"/>
        <v>3.4132561459690001</v>
      </c>
      <c r="AC7" s="50">
        <f t="shared" si="18"/>
        <v>1.3600474264193052</v>
      </c>
      <c r="AD7" s="466">
        <f t="shared" si="19"/>
        <v>3.4261561459690002</v>
      </c>
      <c r="AE7" s="50">
        <f t="shared" si="20"/>
        <v>1.5300474264193051</v>
      </c>
      <c r="AF7" s="23">
        <f>AV7+AX7+AZ7+BB7+BD7+BF7+BH7+BJ7+BL7+BN7+BP7</f>
        <v>3.4261561459690002</v>
      </c>
      <c r="AG7" s="23">
        <f t="shared" si="0"/>
        <v>1.7000474264193051</v>
      </c>
      <c r="AH7" s="23">
        <f t="shared" si="0"/>
        <v>3.4261561459690002</v>
      </c>
      <c r="AI7" s="22">
        <f>L7-K7</f>
        <v>-5.3483024131678068E-2</v>
      </c>
      <c r="AJ7" s="22">
        <f>N7-M7</f>
        <v>-0.18986522527549174</v>
      </c>
      <c r="AK7" s="22">
        <f t="shared" si="21"/>
        <v>-0.33024742641930543</v>
      </c>
      <c r="AL7" s="22">
        <f t="shared" si="22"/>
        <v>2.8501859069140276</v>
      </c>
      <c r="AM7" s="22">
        <f t="shared" si="23"/>
        <v>2.7087094962473612</v>
      </c>
      <c r="AN7" s="22">
        <f t="shared" si="24"/>
        <v>2.5680660288706942</v>
      </c>
      <c r="AO7" s="22">
        <f t="shared" si="25"/>
        <v>2.4382793552650277</v>
      </c>
      <c r="AP7" s="22">
        <f t="shared" si="26"/>
        <v>2.2966753862163616</v>
      </c>
      <c r="AQ7" s="22">
        <f t="shared" si="27"/>
        <v>2.223208719549695</v>
      </c>
      <c r="AR7" s="22">
        <f t="shared" si="28"/>
        <v>2.0661087195496952</v>
      </c>
      <c r="AS7" s="22"/>
      <c r="AT7" s="22"/>
      <c r="AU7" s="50">
        <f>VLOOKUP(E7,'Target 2024'!$E$2:$U$31,6,0)</f>
        <v>5.9283024131678068E-2</v>
      </c>
      <c r="AV7" s="23">
        <f>'Jan''24 Actual'!Q7</f>
        <v>5.7999999999999996E-3</v>
      </c>
      <c r="AW7" s="50">
        <f>VLOOKUP(E7,'Target 2024'!$E$2:$U$31,7,0)</f>
        <v>0.14038220114381367</v>
      </c>
      <c r="AX7" s="22">
        <f>'Feb''24 Actual'!Q7</f>
        <v>4.0000000000000001E-3</v>
      </c>
      <c r="AY7" s="22">
        <f>VLOOKUP(E7,'Target 2024'!$E$2:$U$31,8,0)</f>
        <v>0.14038220114381367</v>
      </c>
      <c r="AZ7" s="22">
        <f>'Mar''24 Actual'!Q7</f>
        <v>0</v>
      </c>
      <c r="BA7" s="22">
        <f>VLOOKUP(E7,'Target 2024'!$E$2:$U$31,9,0)</f>
        <v>0.14166666666666666</v>
      </c>
      <c r="BB7" s="22">
        <f>'Apr''24 Actual'!Q7</f>
        <v>3.3220999999999998</v>
      </c>
      <c r="BC7" s="22">
        <f>VLOOKUP(E7,'Target 2024'!$E$2:$U$31,10,0)</f>
        <v>0.14166666666666666</v>
      </c>
      <c r="BD7" s="22">
        <f>'May''24 Actual'!Q7</f>
        <v>1.9025600000000003E-4</v>
      </c>
      <c r="BE7" s="22">
        <f>VLOOKUP(E7,'Target 2024'!$E$2:$U$31,11,0)</f>
        <v>0.14166666666666666</v>
      </c>
      <c r="BF7" s="22">
        <f>'Jun''24 Actual'!Q7</f>
        <v>1.02319929E-3</v>
      </c>
      <c r="BG7" s="22">
        <f>VLOOKUP(E7,'Target 2024'!$E$2:$U$31,12,0)</f>
        <v>0.14166666666666666</v>
      </c>
      <c r="BH7" s="22">
        <f>'July''24 Actual'!Q7</f>
        <v>1.1879993061E-2</v>
      </c>
      <c r="BI7" s="22">
        <f>VLOOKUP(E7,'Target 2024'!$E$2:$U$31,13,0)</f>
        <v>0.14166666666666666</v>
      </c>
      <c r="BJ7" s="22">
        <f>'Aug''24 Actual'!Q7</f>
        <v>6.269761800000001E-5</v>
      </c>
      <c r="BK7" s="22">
        <f>VLOOKUP(E7,'Target 2024'!$E$2:$U$31,14,0)</f>
        <v>0.14166666666666666</v>
      </c>
      <c r="BL7" s="498">
        <f>'Sep''24 Actual'!Q7</f>
        <v>6.8199999999999997E-2</v>
      </c>
      <c r="BM7" s="22">
        <f>VLOOKUP(E7,'Target 2024'!$E$2:$U$31,15,0)</f>
        <v>0.16999999999999998</v>
      </c>
      <c r="BN7" s="498">
        <f>'Oct''24 Actual'!Q7</f>
        <v>1.29E-2</v>
      </c>
      <c r="BO7" s="22">
        <f>VLOOKUP(E7,'Target 2024'!$E$2:$U$31,16,0)</f>
        <v>0.16999999999999998</v>
      </c>
      <c r="BP7" s="22">
        <f>'Nov''24 Actual'!Q7</f>
        <v>0</v>
      </c>
      <c r="BQ7" s="22">
        <f>VLOOKUP(E7,'Target 2024'!$E$2:$U$31,17,0)</f>
        <v>0.16999999999999998</v>
      </c>
      <c r="BR7" s="220">
        <f>'Dec''24 Actual'!Q7</f>
        <v>0</v>
      </c>
    </row>
    <row r="8" spans="1:70">
      <c r="B8" s="219">
        <v>5</v>
      </c>
      <c r="C8" s="20" t="s">
        <v>41</v>
      </c>
      <c r="D8" s="20" t="s">
        <v>241</v>
      </c>
      <c r="E8" s="244" t="s">
        <v>57</v>
      </c>
      <c r="F8" s="21" t="s">
        <v>58</v>
      </c>
      <c r="G8" s="21" t="s">
        <v>63</v>
      </c>
      <c r="H8" s="185" t="s">
        <v>60</v>
      </c>
      <c r="I8" s="154" t="s">
        <v>263</v>
      </c>
      <c r="J8" s="23">
        <f>VLOOKUP(E8,'Target 2024'!$E$3:$I$31,5,0)</f>
        <v>20</v>
      </c>
      <c r="K8" s="50">
        <f t="shared" si="2"/>
        <v>0.69744734272562436</v>
      </c>
      <c r="L8" s="23">
        <f t="shared" si="3"/>
        <v>0.7752</v>
      </c>
      <c r="M8" s="50">
        <f t="shared" si="4"/>
        <v>2.3490026502999029</v>
      </c>
      <c r="N8" s="23">
        <f t="shared" si="4"/>
        <v>1.5605886935683184</v>
      </c>
      <c r="O8" s="50">
        <f t="shared" si="5"/>
        <v>4.0005579578741814</v>
      </c>
      <c r="P8" s="23">
        <f t="shared" si="6"/>
        <v>1.9954472935683183</v>
      </c>
      <c r="Q8" s="50">
        <f t="shared" si="7"/>
        <v>5.6672246245408484</v>
      </c>
      <c r="R8" s="23">
        <f t="shared" si="8"/>
        <v>2.7631981935683183</v>
      </c>
      <c r="S8" s="50">
        <f t="shared" si="9"/>
        <v>7.3338912912075145</v>
      </c>
      <c r="T8" s="23">
        <f t="shared" si="10"/>
        <v>3.7863423935683183</v>
      </c>
      <c r="U8" s="50">
        <f t="shared" si="11"/>
        <v>9.0005579578741806</v>
      </c>
      <c r="V8" s="23">
        <f t="shared" si="12"/>
        <v>6.2722852911048257</v>
      </c>
      <c r="W8" s="50">
        <f t="shared" si="13"/>
        <v>10.667224624540847</v>
      </c>
      <c r="X8" s="23">
        <f t="shared" si="14"/>
        <v>6.6832533911048255</v>
      </c>
      <c r="Y8" s="50">
        <f t="shared" si="15"/>
        <v>12.333891291207513</v>
      </c>
      <c r="Z8" s="23">
        <f t="shared" si="29"/>
        <v>9.5345027643901865</v>
      </c>
      <c r="AA8" s="50">
        <f t="shared" si="16"/>
        <v>14.000557957874179</v>
      </c>
      <c r="AB8" s="23">
        <f t="shared" si="17"/>
        <v>13.095135370336083</v>
      </c>
      <c r="AC8" s="50">
        <f t="shared" si="18"/>
        <v>16.000557957874179</v>
      </c>
      <c r="AD8" s="23">
        <f t="shared" si="19"/>
        <v>18.312322811633155</v>
      </c>
      <c r="AE8" s="50">
        <f t="shared" si="20"/>
        <v>18.000557957874179</v>
      </c>
      <c r="AF8" s="23">
        <f t="shared" ref="AF8:AF32" si="30">AV8+AX8+AZ8+BB8+BD8+BF8+BH8+BJ8+BL8+BN8+BP8</f>
        <v>18.312322811633155</v>
      </c>
      <c r="AG8" s="23">
        <f t="shared" si="0"/>
        <v>20.000557957874179</v>
      </c>
      <c r="AH8" s="23">
        <f t="shared" si="0"/>
        <v>18.312322811633155</v>
      </c>
      <c r="AI8" s="22">
        <f t="shared" si="1"/>
        <v>7.7752657274375636E-2</v>
      </c>
      <c r="AJ8" s="22">
        <f t="shared" ref="AJ8:AJ35" si="31">N8-M8</f>
        <v>-0.78841395673158443</v>
      </c>
      <c r="AK8" s="22">
        <f t="shared" si="21"/>
        <v>-2.0051106643058629</v>
      </c>
      <c r="AL8" s="22">
        <f t="shared" si="22"/>
        <v>-2.9040264309725301</v>
      </c>
      <c r="AM8" s="22">
        <f t="shared" si="23"/>
        <v>-3.5475488976391962</v>
      </c>
      <c r="AN8" s="22">
        <f t="shared" si="24"/>
        <v>-2.7282726667693549</v>
      </c>
      <c r="AO8" s="22">
        <f t="shared" si="25"/>
        <v>-3.9839712334360211</v>
      </c>
      <c r="AP8" s="22">
        <f t="shared" si="26"/>
        <v>-2.7993885268173262</v>
      </c>
      <c r="AQ8" s="22">
        <f t="shared" si="27"/>
        <v>-0.90542258753809612</v>
      </c>
      <c r="AR8" s="22">
        <f t="shared" si="28"/>
        <v>2.3117648537589766</v>
      </c>
      <c r="AS8" s="22"/>
      <c r="AT8" s="22"/>
      <c r="AU8" s="50">
        <f>VLOOKUP(E8,'Target 2024'!$E$2:$U$31,6,0)</f>
        <v>0.69744734272562436</v>
      </c>
      <c r="AV8" s="23">
        <f>'Jan''24 Actual'!Q8</f>
        <v>0.7752</v>
      </c>
      <c r="AW8" s="50">
        <f>VLOOKUP(E8,'Target 2024'!$E$2:$U$31,7,0)</f>
        <v>1.6515553075742784</v>
      </c>
      <c r="AX8" s="22">
        <f>'Feb''24 Actual'!Q8</f>
        <v>0.78538869356831842</v>
      </c>
      <c r="AY8" s="22">
        <f>VLOOKUP(E8,'Target 2024'!$E$2:$U$31,8,0)</f>
        <v>1.6515553075742784</v>
      </c>
      <c r="AZ8" s="22">
        <f>'Mar''24 Actual'!Q8</f>
        <v>0.43485859999999993</v>
      </c>
      <c r="BA8" s="22">
        <f>VLOOKUP(E8,'Target 2024'!$E$2:$U$31,9,0)</f>
        <v>1.6666666666666665</v>
      </c>
      <c r="BB8" s="22">
        <f>'Apr''24 Actual'!Q8</f>
        <v>0.76775090000000001</v>
      </c>
      <c r="BC8" s="22">
        <f>VLOOKUP(E8,'Target 2024'!$E$2:$U$31,10,0)</f>
        <v>1.6666666666666665</v>
      </c>
      <c r="BD8" s="22">
        <f>'May''24 Actual'!Q8</f>
        <v>1.0231441999999999</v>
      </c>
      <c r="BE8" s="22">
        <f>VLOOKUP(E8,'Target 2024'!$E$2:$U$31,11,0)</f>
        <v>1.6666666666666665</v>
      </c>
      <c r="BF8" s="22">
        <f>'Jun''24 Actual'!Q8</f>
        <v>2.485942897536507</v>
      </c>
      <c r="BG8" s="22">
        <f>VLOOKUP(E8,'Target 2024'!$E$2:$U$31,12,0)</f>
        <v>1.6666666666666665</v>
      </c>
      <c r="BH8" s="22">
        <f>'July''24 Actual'!Q8</f>
        <v>0.4109681</v>
      </c>
      <c r="BI8" s="22">
        <f>VLOOKUP(E8,'Target 2024'!$E$2:$U$31,13,0)</f>
        <v>1.6666666666666665</v>
      </c>
      <c r="BJ8" s="22">
        <f>'Aug''24 Actual'!Q8</f>
        <v>2.8512493732853614</v>
      </c>
      <c r="BK8" s="22">
        <f>VLOOKUP(E8,'Target 2024'!$E$2:$U$31,14,0)</f>
        <v>1.6666666666666665</v>
      </c>
      <c r="BL8" s="498">
        <f>'Sep''24 Actual'!Q8</f>
        <v>3.5606326059458966</v>
      </c>
      <c r="BM8" s="22">
        <f>VLOOKUP(E8,'Target 2024'!$E$2:$U$31,15,0)</f>
        <v>1.9999999999999998</v>
      </c>
      <c r="BN8" s="498">
        <f>'Oct''24 Actual'!Q8</f>
        <v>5.2171874412970718</v>
      </c>
      <c r="BO8" s="22">
        <f>VLOOKUP(E8,'Target 2024'!$E$2:$U$31,16,0)</f>
        <v>1.9999999999999998</v>
      </c>
      <c r="BP8" s="22">
        <f>'Nov''24 Actual'!Q8</f>
        <v>0</v>
      </c>
      <c r="BQ8" s="22">
        <f>VLOOKUP(E8,'Target 2024'!$E$2:$U$31,17,0)</f>
        <v>1.9999999999999998</v>
      </c>
      <c r="BR8" s="220">
        <f>'Dec''24 Actual'!Q8</f>
        <v>0</v>
      </c>
    </row>
    <row r="9" spans="1:70">
      <c r="B9" s="219">
        <v>6</v>
      </c>
      <c r="C9" s="20" t="s">
        <v>41</v>
      </c>
      <c r="D9" s="221" t="s">
        <v>429</v>
      </c>
      <c r="E9" s="245" t="s">
        <v>158</v>
      </c>
      <c r="F9" s="24" t="s">
        <v>62</v>
      </c>
      <c r="G9" s="37"/>
      <c r="H9" s="185" t="s">
        <v>60</v>
      </c>
      <c r="I9" s="185" t="s">
        <v>262</v>
      </c>
      <c r="J9" s="23">
        <f>VLOOKUP(E9,'Target 2024'!$E$3:$I$31,5,0)</f>
        <v>1</v>
      </c>
      <c r="K9" s="50">
        <f>AU9</f>
        <v>3.4872367136281217E-2</v>
      </c>
      <c r="L9" s="23">
        <f>AV9</f>
        <v>0.1447</v>
      </c>
      <c r="M9" s="50">
        <f>AU9+AW9</f>
        <v>0.11745013251499514</v>
      </c>
      <c r="N9" s="466">
        <f>AV9+AX9</f>
        <v>1.4175347421197533</v>
      </c>
      <c r="O9" s="50">
        <f>AW9+AY9+AU9</f>
        <v>0.20002789789370906</v>
      </c>
      <c r="P9" s="466">
        <f>AV9+AX9+AZ9</f>
        <v>1.5351020247742693</v>
      </c>
      <c r="Q9" s="50">
        <f>AU9+AW9+AY9+BA9</f>
        <v>0.28336123122704238</v>
      </c>
      <c r="R9" s="466">
        <f>AV9+AX9+AZ9+BB9</f>
        <v>1.8504559642195164</v>
      </c>
      <c r="S9" s="50">
        <f>AU9+AW9+AY9+BA9+BC9</f>
        <v>0.36669456456037569</v>
      </c>
      <c r="T9" s="466">
        <f>AV9+AX9+AZ9+BB9+BD9</f>
        <v>2.2139096699656511</v>
      </c>
      <c r="U9" s="50">
        <f>AU9+AW9+AY9+BA9+BC9+BE9</f>
        <v>0.45002789789370901</v>
      </c>
      <c r="V9" s="466">
        <f>AV9+AX9+AZ9+BB9+BD9+BF9</f>
        <v>2.3917162710734376</v>
      </c>
      <c r="W9" s="50">
        <f>AU9+AW9+AY9+BA9+BC9+BE9+BG9</f>
        <v>0.53336123122704238</v>
      </c>
      <c r="X9" s="466">
        <f>AV9+AX9+AZ9+BB9+BD9+BF9+BH9</f>
        <v>2.5288328108987632</v>
      </c>
      <c r="Y9" s="50">
        <f>AU9+AW9+AY9+BA9+BC9+BE9+BG9+BI9</f>
        <v>0.61669456456037575</v>
      </c>
      <c r="Z9" s="466">
        <f>AV9+AX9+AZ9+BB9+BD9+BF9+BH9+BJ9</f>
        <v>2.6976648665584602</v>
      </c>
      <c r="AA9" s="50">
        <f>AU9+AW9+AY9+BA9+BC9+BE9+BG9+BI9+BK9</f>
        <v>0.70002789789370912</v>
      </c>
      <c r="AB9" s="466">
        <f>AV9+AX9+AZ9+BB9+BD9+BF9+BH9+BJ9+BL9</f>
        <v>2.8244432444340468</v>
      </c>
      <c r="AC9" s="50">
        <f>AU9+AW9+AY9+BA9+BC9+BE9+BG9+BI9+BK9+BM9</f>
        <v>0.80002789789370909</v>
      </c>
      <c r="AD9" s="466">
        <f>AV9+AX9+AZ9+BB9+BD9+BF9+BH9+BJ9+BL9+BN9</f>
        <v>2.8524767245654439</v>
      </c>
      <c r="AE9" s="50">
        <f>AU9+AW9+AY9+BA9+BC9+BE9+BG9+BI9+BK9+BM9+BO9</f>
        <v>0.90002789789370907</v>
      </c>
      <c r="AF9" s="23">
        <f>AV9+AX9+AZ9+BB9+BD9+BF9+BH9+BJ9+BL9+BN9+BP9</f>
        <v>2.8524767245654439</v>
      </c>
      <c r="AG9" s="23">
        <f>AU9+AW9+AY9+BA9+BC9+BE9+BG9+BI9+BK9+BM9+BO9+BQ9</f>
        <v>1.0000278978937092</v>
      </c>
      <c r="AH9" s="23">
        <f>AV9+AX9+AZ9+BB9+BD9+BF9+BH9+BJ9+BL9+BN9+BP9+BR9</f>
        <v>2.8524767245654439</v>
      </c>
      <c r="AI9" s="22">
        <f>L9-K9</f>
        <v>0.10982763286371877</v>
      </c>
      <c r="AJ9" s="22">
        <f t="shared" si="31"/>
        <v>1.3000846096047582</v>
      </c>
      <c r="AK9" s="22">
        <f t="shared" si="21"/>
        <v>1.3350741268805602</v>
      </c>
      <c r="AL9" s="22">
        <f t="shared" si="22"/>
        <v>1.567094732992474</v>
      </c>
      <c r="AM9" s="22">
        <f t="shared" si="23"/>
        <v>1.8472151054052754</v>
      </c>
      <c r="AN9" s="22">
        <f t="shared" si="24"/>
        <v>1.9416883731797285</v>
      </c>
      <c r="AO9" s="22">
        <f t="shared" si="25"/>
        <v>1.9954715796717208</v>
      </c>
      <c r="AP9" s="22">
        <f t="shared" si="26"/>
        <v>2.0809703019980845</v>
      </c>
      <c r="AQ9" s="22">
        <f t="shared" si="27"/>
        <v>2.1244153465403377</v>
      </c>
      <c r="AR9" s="22">
        <f t="shared" si="28"/>
        <v>2.0524488266717347</v>
      </c>
      <c r="AS9" s="22"/>
      <c r="AT9" s="22"/>
      <c r="AU9" s="50">
        <f>VLOOKUP(E9,'Target 2024'!$E$2:$U$31,6,0)</f>
        <v>3.4872367136281217E-2</v>
      </c>
      <c r="AV9" s="23">
        <f>'Jan''24 Actual'!Q9</f>
        <v>0.1447</v>
      </c>
      <c r="AW9" s="50">
        <f>VLOOKUP(E9,'Target 2024'!$E$2:$U$31,7,0)</f>
        <v>8.2577765378713919E-2</v>
      </c>
      <c r="AX9" s="22">
        <f>'Feb''24 Actual'!Q9</f>
        <v>1.2728347421197532</v>
      </c>
      <c r="AY9" s="22">
        <f>VLOOKUP(E9,'Target 2024'!$E$2:$U$31,8,0)</f>
        <v>8.2577765378713919E-2</v>
      </c>
      <c r="AZ9" s="22">
        <f>'Mar''24 Actual'!Q9</f>
        <v>0.11756728265451605</v>
      </c>
      <c r="BA9" s="22">
        <f>VLOOKUP(E9,'Target 2024'!$E$2:$U$31,9,0)</f>
        <v>8.3333333333333329E-2</v>
      </c>
      <c r="BB9" s="22">
        <f>'Apr''24 Actual'!Q9</f>
        <v>0.31535393944524714</v>
      </c>
      <c r="BC9" s="22">
        <f>VLOOKUP(E9,'Target 2024'!$E$2:$U$31,10,0)</f>
        <v>8.3333333333333329E-2</v>
      </c>
      <c r="BD9" s="22">
        <f>'May''24 Actual'!Q9</f>
        <v>0.36345370574613445</v>
      </c>
      <c r="BE9" s="22">
        <f>VLOOKUP(E9,'Target 2024'!$E$2:$U$31,11,0)</f>
        <v>8.3333333333333329E-2</v>
      </c>
      <c r="BF9" s="22">
        <f>'Jun''24 Actual'!Q9</f>
        <v>0.17780660110778648</v>
      </c>
      <c r="BG9" s="22">
        <f>VLOOKUP(E9,'Target 2024'!$E$2:$U$31,12,0)</f>
        <v>8.3333333333333329E-2</v>
      </c>
      <c r="BH9" s="22">
        <f>'July''24 Actual'!Q9</f>
        <v>0.13711653982532548</v>
      </c>
      <c r="BI9" s="22">
        <f>VLOOKUP(E9,'Target 2024'!$E$2:$U$31,13,0)</f>
        <v>8.3333333333333329E-2</v>
      </c>
      <c r="BJ9" s="22">
        <f>'Aug''24 Actual'!Q9</f>
        <v>0.16883205565969692</v>
      </c>
      <c r="BK9" s="22">
        <f>VLOOKUP(E9,'Target 2024'!$E$2:$U$31,14,0)</f>
        <v>8.3333333333333329E-2</v>
      </c>
      <c r="BL9" s="498">
        <f>'Sep''24 Actual'!Q9</f>
        <v>0.12677837787558652</v>
      </c>
      <c r="BM9" s="22">
        <f>VLOOKUP(E9,'Target 2024'!$E$2:$U$31,15,0)</f>
        <v>9.9999999999999992E-2</v>
      </c>
      <c r="BN9" s="498">
        <f>'Oct''24 Actual'!Q9</f>
        <v>2.8033480131397181E-2</v>
      </c>
      <c r="BO9" s="22">
        <f>VLOOKUP(E9,'Target 2024'!$E$2:$U$31,16,0)</f>
        <v>9.9999999999999992E-2</v>
      </c>
      <c r="BP9" s="22">
        <f>'Nov''24 Actual'!Q9</f>
        <v>0</v>
      </c>
      <c r="BQ9" s="22">
        <f>VLOOKUP(E9,'Target 2024'!$E$2:$U$31,17,0)</f>
        <v>9.9999999999999992E-2</v>
      </c>
      <c r="BR9" s="220">
        <f>'Dec''24 Actual'!Q9</f>
        <v>0</v>
      </c>
    </row>
    <row r="10" spans="1:70">
      <c r="B10" s="219">
        <v>7</v>
      </c>
      <c r="C10" s="221" t="s">
        <v>41</v>
      </c>
      <c r="D10" s="221" t="s">
        <v>242</v>
      </c>
      <c r="E10" s="244" t="s">
        <v>61</v>
      </c>
      <c r="F10" s="24" t="s">
        <v>62</v>
      </c>
      <c r="G10" s="499"/>
      <c r="H10" s="222" t="s">
        <v>46</v>
      </c>
      <c r="I10" s="156" t="s">
        <v>250</v>
      </c>
      <c r="J10" s="23">
        <f>VLOOKUP(E10,'Target 2024'!$E$3:$I$31,5,0)</f>
        <v>9.4</v>
      </c>
      <c r="K10" s="50">
        <f t="shared" si="2"/>
        <v>0.32780025108104344</v>
      </c>
      <c r="L10" s="23">
        <f t="shared" si="3"/>
        <v>0.14907800000000002</v>
      </c>
      <c r="M10" s="50">
        <f t="shared" si="4"/>
        <v>1.1040312456409542</v>
      </c>
      <c r="N10" s="23">
        <f t="shared" si="4"/>
        <v>0.33386510147195392</v>
      </c>
      <c r="O10" s="50">
        <f t="shared" si="5"/>
        <v>1.8802622402008651</v>
      </c>
      <c r="P10" s="23">
        <f t="shared" si="6"/>
        <v>1.4111950384019538</v>
      </c>
      <c r="Q10" s="50">
        <f t="shared" si="7"/>
        <v>2.6635955735341983</v>
      </c>
      <c r="R10" s="23">
        <f t="shared" si="8"/>
        <v>1.9401847946545927</v>
      </c>
      <c r="S10" s="50">
        <f t="shared" si="9"/>
        <v>3.4469289068675315</v>
      </c>
      <c r="T10" s="23">
        <f t="shared" si="10"/>
        <v>2.4201061445804481</v>
      </c>
      <c r="U10" s="50">
        <f t="shared" si="11"/>
        <v>4.2302622402008652</v>
      </c>
      <c r="V10" s="23">
        <f t="shared" si="12"/>
        <v>3.1175639819143504</v>
      </c>
      <c r="W10" s="50">
        <f t="shared" si="13"/>
        <v>5.0135955735341984</v>
      </c>
      <c r="X10" s="23">
        <f t="shared" si="14"/>
        <v>4.5072284397437308</v>
      </c>
      <c r="Y10" s="50">
        <f t="shared" si="15"/>
        <v>5.7969289068675316</v>
      </c>
      <c r="Z10" s="23">
        <f t="shared" si="29"/>
        <v>6.042794976955955</v>
      </c>
      <c r="AA10" s="50">
        <f t="shared" si="16"/>
        <v>6.5802622402008648</v>
      </c>
      <c r="AB10" s="23">
        <f t="shared" si="17"/>
        <v>7.3581832469514765</v>
      </c>
      <c r="AC10" s="50">
        <f t="shared" si="18"/>
        <v>7.5202622402008643</v>
      </c>
      <c r="AD10" s="23">
        <f t="shared" si="19"/>
        <v>8.1484423613429886</v>
      </c>
      <c r="AE10" s="50">
        <f t="shared" si="20"/>
        <v>8.4602622402008638</v>
      </c>
      <c r="AF10" s="23">
        <f t="shared" si="30"/>
        <v>8.1484423613429886</v>
      </c>
      <c r="AG10" s="23">
        <f t="shared" si="0"/>
        <v>9.4002622402008633</v>
      </c>
      <c r="AH10" s="23">
        <f t="shared" si="0"/>
        <v>8.1484423613429886</v>
      </c>
      <c r="AI10" s="22">
        <f t="shared" si="1"/>
        <v>-0.17872225108104342</v>
      </c>
      <c r="AJ10" s="22">
        <f t="shared" si="31"/>
        <v>-0.77016614416900031</v>
      </c>
      <c r="AK10" s="22">
        <f t="shared" si="21"/>
        <v>-0.46906720179891126</v>
      </c>
      <c r="AL10" s="22">
        <f t="shared" si="22"/>
        <v>-0.72341077887960559</v>
      </c>
      <c r="AM10" s="22">
        <f t="shared" si="23"/>
        <v>-1.0268227622870834</v>
      </c>
      <c r="AN10" s="22">
        <f t="shared" si="24"/>
        <v>-1.1126982582865148</v>
      </c>
      <c r="AO10" s="22">
        <f t="shared" si="25"/>
        <v>-0.50636713379046761</v>
      </c>
      <c r="AP10" s="22">
        <f t="shared" si="26"/>
        <v>0.24586607008842343</v>
      </c>
      <c r="AQ10" s="22">
        <f t="shared" si="27"/>
        <v>0.77792100675061171</v>
      </c>
      <c r="AR10" s="22">
        <f t="shared" si="28"/>
        <v>0.62818012114212429</v>
      </c>
      <c r="AS10" s="22"/>
      <c r="AT10" s="22"/>
      <c r="AU10" s="50">
        <f>VLOOKUP(E10,'Target 2024'!$E$2:$U$31,6,0)</f>
        <v>0.32780025108104344</v>
      </c>
      <c r="AV10" s="23">
        <f>'Jan''24 Actual'!Q10</f>
        <v>0.14907800000000002</v>
      </c>
      <c r="AW10" s="50">
        <f>VLOOKUP(E10,'Target 2024'!$E$2:$U$31,7,0)</f>
        <v>0.77623099455991085</v>
      </c>
      <c r="AX10" s="22">
        <f>'Feb''24 Actual'!Q10</f>
        <v>0.1847871014719539</v>
      </c>
      <c r="AY10" s="22">
        <f>VLOOKUP(E10,'Target 2024'!$E$2:$U$31,8,0)</f>
        <v>0.77623099455991085</v>
      </c>
      <c r="AZ10" s="22">
        <f>'Mar''24 Actual'!Q10</f>
        <v>1.07732993693</v>
      </c>
      <c r="BA10" s="22">
        <f>VLOOKUP(E10,'Target 2024'!$E$2:$U$31,9,0)</f>
        <v>0.78333333333333333</v>
      </c>
      <c r="BB10" s="22">
        <f>'Apr''24 Actual'!Q10</f>
        <v>0.528989756252639</v>
      </c>
      <c r="BC10" s="22">
        <f>VLOOKUP(E10,'Target 2024'!$E$2:$U$31,10,0)</f>
        <v>0.78333333333333333</v>
      </c>
      <c r="BD10" s="22">
        <f>'May''24 Actual'!Q10</f>
        <v>0.47992134992585533</v>
      </c>
      <c r="BE10" s="22">
        <f>VLOOKUP(E10,'Target 2024'!$E$2:$U$31,11,0)</f>
        <v>0.78333333333333333</v>
      </c>
      <c r="BF10" s="22">
        <f>'Jun''24 Actual'!Q10</f>
        <v>0.69745783733390221</v>
      </c>
      <c r="BG10" s="22">
        <f>VLOOKUP(E10,'Target 2024'!$E$2:$U$31,12,0)</f>
        <v>0.78333333333333333</v>
      </c>
      <c r="BH10" s="22">
        <f>'July''24 Actual'!Q10</f>
        <v>1.3896644578293809</v>
      </c>
      <c r="BI10" s="22">
        <f>VLOOKUP(E10,'Target 2024'!$E$2:$U$31,13,0)</f>
        <v>0.78333333333333333</v>
      </c>
      <c r="BJ10" s="22">
        <f>'Aug''24 Actual'!Q10</f>
        <v>1.5355665372122242</v>
      </c>
      <c r="BK10" s="22">
        <f>VLOOKUP(E10,'Target 2024'!$E$2:$U$31,14,0)</f>
        <v>0.78333333333333333</v>
      </c>
      <c r="BL10" s="498">
        <f>'Sep''24 Actual'!Q10</f>
        <v>1.3153882699955211</v>
      </c>
      <c r="BM10" s="22">
        <f>VLOOKUP(E10,'Target 2024'!$E$2:$U$31,15,0)</f>
        <v>0.94</v>
      </c>
      <c r="BN10" s="498">
        <f>'Oct''24 Actual'!Q10</f>
        <v>0.79025911439151164</v>
      </c>
      <c r="BO10" s="22">
        <f>VLOOKUP(E10,'Target 2024'!$E$2:$U$31,16,0)</f>
        <v>0.94</v>
      </c>
      <c r="BP10" s="22">
        <f>'Nov''24 Actual'!Q10</f>
        <v>0</v>
      </c>
      <c r="BQ10" s="22">
        <f>VLOOKUP(E10,'Target 2024'!$E$2:$U$31,17,0)</f>
        <v>0.94</v>
      </c>
      <c r="BR10" s="220">
        <f>'Dec''24 Actual'!Q10</f>
        <v>0</v>
      </c>
    </row>
    <row r="11" spans="1:70">
      <c r="B11" s="219">
        <v>8</v>
      </c>
      <c r="C11" s="221" t="s">
        <v>41</v>
      </c>
      <c r="D11" s="221" t="s">
        <v>429</v>
      </c>
      <c r="E11" s="244" t="s">
        <v>64</v>
      </c>
      <c r="F11" s="24" t="s">
        <v>64</v>
      </c>
      <c r="G11" s="24" t="s">
        <v>426</v>
      </c>
      <c r="H11" s="222" t="s">
        <v>46</v>
      </c>
      <c r="I11" s="156" t="s">
        <v>185</v>
      </c>
      <c r="J11" s="23">
        <f>VLOOKUP(E11,'Target 2024'!$E$3:$I$31,5,0)</f>
        <v>0.4</v>
      </c>
      <c r="K11" s="50">
        <f t="shared" si="2"/>
        <v>1.3948946854512487E-2</v>
      </c>
      <c r="L11" s="23">
        <f t="shared" si="3"/>
        <v>0</v>
      </c>
      <c r="M11" s="50">
        <f t="shared" si="4"/>
        <v>4.6980053005998057E-2</v>
      </c>
      <c r="N11" s="23">
        <f t="shared" si="4"/>
        <v>4.6193999999999999E-2</v>
      </c>
      <c r="O11" s="50">
        <f t="shared" si="5"/>
        <v>8.0011159157483636E-2</v>
      </c>
      <c r="P11" s="23">
        <f t="shared" si="6"/>
        <v>7.0194000000000006E-2</v>
      </c>
      <c r="Q11" s="50">
        <f t="shared" si="7"/>
        <v>0.11334449249081696</v>
      </c>
      <c r="R11" s="23">
        <f t="shared" si="8"/>
        <v>0.16207363600000002</v>
      </c>
      <c r="S11" s="50">
        <f t="shared" si="9"/>
        <v>0.14667782582415029</v>
      </c>
      <c r="T11" s="23">
        <f t="shared" si="10"/>
        <v>0.28256074000000003</v>
      </c>
      <c r="U11" s="50">
        <f t="shared" si="11"/>
        <v>0.18001115915748361</v>
      </c>
      <c r="V11" s="23">
        <f t="shared" si="12"/>
        <v>0.3027260929441512</v>
      </c>
      <c r="W11" s="50">
        <f t="shared" si="13"/>
        <v>0.21334449249081694</v>
      </c>
      <c r="X11" s="23">
        <f t="shared" si="14"/>
        <v>0.33922376074375138</v>
      </c>
      <c r="Y11" s="50">
        <f t="shared" si="15"/>
        <v>0.24667782582415027</v>
      </c>
      <c r="Z11" s="23">
        <f t="shared" si="29"/>
        <v>0.33922376074375138</v>
      </c>
      <c r="AA11" s="50">
        <f t="shared" si="16"/>
        <v>0.28001115915748359</v>
      </c>
      <c r="AB11" s="23">
        <f t="shared" si="17"/>
        <v>0.33922376074375138</v>
      </c>
      <c r="AC11" s="50">
        <f t="shared" si="18"/>
        <v>0.32001115915748357</v>
      </c>
      <c r="AD11" s="466">
        <f t="shared" si="19"/>
        <v>0.42542376074375138</v>
      </c>
      <c r="AE11" s="50">
        <f t="shared" si="20"/>
        <v>0.36001115915748355</v>
      </c>
      <c r="AF11" s="23">
        <f t="shared" si="30"/>
        <v>0.42542376074375138</v>
      </c>
      <c r="AG11" s="23">
        <f t="shared" si="0"/>
        <v>0.40001115915748353</v>
      </c>
      <c r="AH11" s="23">
        <f t="shared" si="0"/>
        <v>0.42542376074375138</v>
      </c>
      <c r="AI11" s="22">
        <f t="shared" si="1"/>
        <v>-1.3948946854512487E-2</v>
      </c>
      <c r="AJ11" s="22">
        <f t="shared" si="31"/>
        <v>-7.8605300599805805E-4</v>
      </c>
      <c r="AK11" s="22">
        <f t="shared" si="21"/>
        <v>-9.8171591574836292E-3</v>
      </c>
      <c r="AL11" s="22">
        <f t="shared" si="22"/>
        <v>4.8729143509183059E-2</v>
      </c>
      <c r="AM11" s="22">
        <f t="shared" si="23"/>
        <v>0.13588291417584974</v>
      </c>
      <c r="AN11" s="22">
        <f t="shared" si="24"/>
        <v>0.12271493378666759</v>
      </c>
      <c r="AO11" s="22">
        <f t="shared" si="25"/>
        <v>0.12587926825293444</v>
      </c>
      <c r="AP11" s="22">
        <f t="shared" si="26"/>
        <v>9.2545934919601114E-2</v>
      </c>
      <c r="AQ11" s="22">
        <f t="shared" si="27"/>
        <v>5.9212601586267788E-2</v>
      </c>
      <c r="AR11" s="22">
        <f t="shared" si="28"/>
        <v>0.10541260158626781</v>
      </c>
      <c r="AS11" s="22"/>
      <c r="AT11" s="22"/>
      <c r="AU11" s="50">
        <f>VLOOKUP(E11,'Target 2024'!$E$2:$U$31,6,0)</f>
        <v>1.3948946854512487E-2</v>
      </c>
      <c r="AV11" s="23">
        <f>'Jan''24 Actual'!Q11</f>
        <v>0</v>
      </c>
      <c r="AW11" s="50">
        <f>VLOOKUP(E11,'Target 2024'!$E$2:$U$31,7,0)</f>
        <v>3.3031106151485572E-2</v>
      </c>
      <c r="AX11" s="22">
        <f>'Feb''24 Actual'!Q11</f>
        <v>4.6193999999999999E-2</v>
      </c>
      <c r="AY11" s="22">
        <f>VLOOKUP(E11,'Target 2024'!$E$2:$U$31,8,0)</f>
        <v>3.3031106151485572E-2</v>
      </c>
      <c r="AZ11" s="22">
        <f>'Mar''24 Actual'!Q11</f>
        <v>2.4E-2</v>
      </c>
      <c r="BA11" s="22">
        <f>VLOOKUP(E11,'Target 2024'!$E$2:$U$31,9,0)</f>
        <v>3.3333333333333333E-2</v>
      </c>
      <c r="BB11" s="22">
        <f>'Apr''24 Actual'!Q11</f>
        <v>9.1879636000000001E-2</v>
      </c>
      <c r="BC11" s="22">
        <f>VLOOKUP(E11,'Target 2024'!$E$2:$U$31,10,0)</f>
        <v>3.3333333333333333E-2</v>
      </c>
      <c r="BD11" s="22">
        <f>'May''24 Actual'!Q11</f>
        <v>0.120487104</v>
      </c>
      <c r="BE11" s="22">
        <f>VLOOKUP(E11,'Target 2024'!$E$2:$U$31,11,0)</f>
        <v>3.3333333333333333E-2</v>
      </c>
      <c r="BF11" s="22">
        <f>'Jun''24 Actual'!Q11</f>
        <v>2.0165352944151199E-2</v>
      </c>
      <c r="BG11" s="22">
        <f>VLOOKUP(E11,'Target 2024'!$E$2:$U$31,12,0)</f>
        <v>3.3333333333333333E-2</v>
      </c>
      <c r="BH11" s="22">
        <f>'July''24 Actual'!Q11</f>
        <v>3.6497667799600154E-2</v>
      </c>
      <c r="BI11" s="22">
        <f>VLOOKUP(E11,'Target 2024'!$E$2:$U$31,13,0)</f>
        <v>3.3333333333333333E-2</v>
      </c>
      <c r="BJ11" s="22">
        <f>'Aug''24 Actual'!Q11</f>
        <v>0</v>
      </c>
      <c r="BK11" s="22">
        <f>VLOOKUP(E11,'Target 2024'!$E$2:$U$31,14,0)</f>
        <v>3.3333333333333333E-2</v>
      </c>
      <c r="BL11" s="498">
        <f>'Sep''24 Actual'!Q11</f>
        <v>0</v>
      </c>
      <c r="BM11" s="22">
        <f>VLOOKUP(E11,'Target 2024'!$E$2:$U$31,15,0)</f>
        <v>0.04</v>
      </c>
      <c r="BN11" s="498">
        <f>'Oct''24 Actual'!Q11</f>
        <v>8.6199999999999999E-2</v>
      </c>
      <c r="BO11" s="22">
        <f>VLOOKUP(E11,'Target 2024'!$E$2:$U$31,16,0)</f>
        <v>0.04</v>
      </c>
      <c r="BP11" s="22">
        <f>'Nov''24 Actual'!Q11</f>
        <v>0</v>
      </c>
      <c r="BQ11" s="22">
        <f>VLOOKUP(E11,'Target 2024'!$E$2:$U$31,17,0)</f>
        <v>0.04</v>
      </c>
      <c r="BR11" s="220">
        <f>'Dec''24 Actual'!Q11</f>
        <v>0</v>
      </c>
    </row>
    <row r="12" spans="1:70">
      <c r="B12" s="219">
        <v>9</v>
      </c>
      <c r="C12" s="221" t="s">
        <v>41</v>
      </c>
      <c r="D12" s="221" t="s">
        <v>242</v>
      </c>
      <c r="E12" s="244" t="s">
        <v>303</v>
      </c>
      <c r="F12" s="24" t="s">
        <v>66</v>
      </c>
      <c r="G12" s="24" t="s">
        <v>67</v>
      </c>
      <c r="H12" s="222" t="s">
        <v>46</v>
      </c>
      <c r="I12" s="156" t="s">
        <v>68</v>
      </c>
      <c r="J12" s="23">
        <f>VLOOKUP(E12,'Target 2024'!$E$3:$I$31,5,0)</f>
        <v>2.5</v>
      </c>
      <c r="K12" s="50">
        <f t="shared" si="2"/>
        <v>8.7180917840703046E-2</v>
      </c>
      <c r="L12" s="23">
        <f t="shared" si="3"/>
        <v>7.6027999999999998E-2</v>
      </c>
      <c r="M12" s="50">
        <f t="shared" si="4"/>
        <v>0.29362533128748786</v>
      </c>
      <c r="N12" s="23">
        <f t="shared" si="4"/>
        <v>0.75069284947113613</v>
      </c>
      <c r="O12" s="50">
        <f t="shared" si="5"/>
        <v>0.50006974473427268</v>
      </c>
      <c r="P12" s="23">
        <f t="shared" si="6"/>
        <v>1.188194450415136</v>
      </c>
      <c r="Q12" s="50">
        <f t="shared" si="7"/>
        <v>0.70840307806760605</v>
      </c>
      <c r="R12" s="23">
        <f t="shared" si="8"/>
        <v>1.3685909504151361</v>
      </c>
      <c r="S12" s="50">
        <f t="shared" si="9"/>
        <v>0.91673641140093931</v>
      </c>
      <c r="T12" s="23">
        <f t="shared" si="10"/>
        <v>1.4888896724151361</v>
      </c>
      <c r="U12" s="50">
        <f t="shared" si="11"/>
        <v>1.1250697447342726</v>
      </c>
      <c r="V12" s="23">
        <f t="shared" si="12"/>
        <v>1.5333471784151362</v>
      </c>
      <c r="W12" s="50">
        <f t="shared" si="13"/>
        <v>1.3334030780676058</v>
      </c>
      <c r="X12" s="23">
        <f t="shared" si="14"/>
        <v>2.108101723686671</v>
      </c>
      <c r="Y12" s="50">
        <f t="shared" si="15"/>
        <v>1.5417364114009391</v>
      </c>
      <c r="Z12" s="23">
        <f t="shared" si="29"/>
        <v>2.4817252441916215</v>
      </c>
      <c r="AA12" s="50">
        <f t="shared" si="16"/>
        <v>1.7500697447342723</v>
      </c>
      <c r="AB12" s="466">
        <f t="shared" si="17"/>
        <v>3.0130182741916216</v>
      </c>
      <c r="AC12" s="50">
        <f t="shared" si="18"/>
        <v>2.0000697447342723</v>
      </c>
      <c r="AD12" s="466">
        <f t="shared" si="19"/>
        <v>3.1539182741916214</v>
      </c>
      <c r="AE12" s="50">
        <f t="shared" si="20"/>
        <v>2.2500697447342723</v>
      </c>
      <c r="AF12" s="23">
        <f t="shared" si="30"/>
        <v>3.1539182741916214</v>
      </c>
      <c r="AG12" s="23">
        <f t="shared" ref="AG12:AG32" si="32">AU12+AW12+AY12+BA12+BC12+BE12+BG12+BI12+BK12+BM12+BO12+BQ12</f>
        <v>2.5000697447342723</v>
      </c>
      <c r="AH12" s="23">
        <f t="shared" ref="AH12:AH14" si="33">AV12+AX12+AZ12+BB12+BD12+BF12+BH12+BJ12+BL12+BN12+BP12+BR12</f>
        <v>3.1539182741916214</v>
      </c>
      <c r="AI12" s="22">
        <f t="shared" si="1"/>
        <v>-1.1152917840703047E-2</v>
      </c>
      <c r="AJ12" s="22">
        <f t="shared" si="31"/>
        <v>0.45706751818364827</v>
      </c>
      <c r="AK12" s="22">
        <f t="shared" si="21"/>
        <v>0.68812470568086337</v>
      </c>
      <c r="AL12" s="22">
        <f t="shared" si="22"/>
        <v>0.66018787234753007</v>
      </c>
      <c r="AM12" s="22">
        <f t="shared" si="23"/>
        <v>0.57215326101419683</v>
      </c>
      <c r="AN12" s="22">
        <f t="shared" si="24"/>
        <v>0.40827743368086367</v>
      </c>
      <c r="AO12" s="22">
        <f t="shared" si="25"/>
        <v>0.77469864561906521</v>
      </c>
      <c r="AP12" s="22">
        <f t="shared" si="26"/>
        <v>0.93998883279068246</v>
      </c>
      <c r="AQ12" s="22">
        <f t="shared" si="27"/>
        <v>1.2629485294573493</v>
      </c>
      <c r="AR12" s="22">
        <f t="shared" si="28"/>
        <v>1.1538485294573491</v>
      </c>
      <c r="AS12" s="22"/>
      <c r="AT12" s="22"/>
      <c r="AU12" s="50">
        <f>VLOOKUP(E12,'Target 2024'!$E$2:$U$31,6,0)</f>
        <v>8.7180917840703046E-2</v>
      </c>
      <c r="AV12" s="23">
        <f>'Jan''24 Actual'!Q12</f>
        <v>7.6027999999999998E-2</v>
      </c>
      <c r="AW12" s="50">
        <f>VLOOKUP(E12,'Target 2024'!$E$2:$U$31,7,0)</f>
        <v>0.2064444134467848</v>
      </c>
      <c r="AX12" s="22">
        <f>'Feb''24 Actual'!Q12</f>
        <v>0.67466484947113614</v>
      </c>
      <c r="AY12" s="22">
        <f>VLOOKUP(E12,'Target 2024'!$E$2:$U$31,8,0)</f>
        <v>0.2064444134467848</v>
      </c>
      <c r="AZ12" s="22">
        <f>'Mar''24 Actual'!Q12</f>
        <v>0.43750160094400004</v>
      </c>
      <c r="BA12" s="22">
        <f>VLOOKUP(E12,'Target 2024'!$E$2:$U$31,9,0)</f>
        <v>0.20833333333333331</v>
      </c>
      <c r="BB12" s="22">
        <f>'Apr''24 Actual'!Q12</f>
        <v>0.18039650000000002</v>
      </c>
      <c r="BC12" s="22">
        <f>VLOOKUP(E12,'Target 2024'!$E$2:$U$31,10,0)</f>
        <v>0.20833333333333331</v>
      </c>
      <c r="BD12" s="22">
        <f>'May''24 Actual'!Q12</f>
        <v>0.12029872199999998</v>
      </c>
      <c r="BE12" s="22">
        <f>VLOOKUP(E12,'Target 2024'!$E$2:$U$31,11,0)</f>
        <v>0.20833333333333331</v>
      </c>
      <c r="BF12" s="22">
        <f>'Jun''24 Actual'!Q12</f>
        <v>4.4457506000000049E-2</v>
      </c>
      <c r="BG12" s="22">
        <f>VLOOKUP(E12,'Target 2024'!$E$2:$U$31,12,0)</f>
        <v>0.20833333333333331</v>
      </c>
      <c r="BH12" s="22">
        <f>'July''24 Actual'!Q12</f>
        <v>0.57475454527153469</v>
      </c>
      <c r="BI12" s="22">
        <f>VLOOKUP(E12,'Target 2024'!$E$2:$U$31,13,0)</f>
        <v>0.20833333333333331</v>
      </c>
      <c r="BJ12" s="22">
        <f>'Aug''24 Actual'!Q12</f>
        <v>0.37362352050495046</v>
      </c>
      <c r="BK12" s="22">
        <f>VLOOKUP(E12,'Target 2024'!$E$2:$U$31,14,0)</f>
        <v>0.20833333333333331</v>
      </c>
      <c r="BL12" s="498">
        <f>'Sep''24 Actual'!Q12</f>
        <v>0.53129302999999994</v>
      </c>
      <c r="BM12" s="22">
        <f>VLOOKUP(E12,'Target 2024'!$E$2:$U$31,15,0)</f>
        <v>0.24999999999999997</v>
      </c>
      <c r="BN12" s="498">
        <f>'Oct''24 Actual'!Q12</f>
        <v>0.1409</v>
      </c>
      <c r="BO12" s="22">
        <f>VLOOKUP(E12,'Target 2024'!$E$2:$U$31,16,0)</f>
        <v>0.24999999999999997</v>
      </c>
      <c r="BP12" s="22">
        <f>'Nov''24 Actual'!Q12</f>
        <v>0</v>
      </c>
      <c r="BQ12" s="22">
        <f>VLOOKUP(E12,'Target 2024'!$E$2:$U$31,17,0)</f>
        <v>0.24999999999999997</v>
      </c>
      <c r="BR12" s="220">
        <f>'Dec''24 Actual'!Q12</f>
        <v>0</v>
      </c>
    </row>
    <row r="13" spans="1:70">
      <c r="B13" s="219">
        <v>10</v>
      </c>
      <c r="C13" s="221" t="s">
        <v>69</v>
      </c>
      <c r="D13" s="221" t="s">
        <v>242</v>
      </c>
      <c r="E13" s="244" t="s">
        <v>69</v>
      </c>
      <c r="F13" s="24" t="s">
        <v>62</v>
      </c>
      <c r="G13" s="24" t="s">
        <v>70</v>
      </c>
      <c r="H13" s="185" t="s">
        <v>90</v>
      </c>
      <c r="I13" s="156" t="s">
        <v>71</v>
      </c>
      <c r="J13" s="23">
        <f>VLOOKUP(E13,'Target 2024'!$E$3:$I$31,5,0)</f>
        <v>8.25</v>
      </c>
      <c r="K13" s="50">
        <f t="shared" si="2"/>
        <v>0.28769702887432003</v>
      </c>
      <c r="L13" s="23">
        <f t="shared" si="3"/>
        <v>2.3097395999999999</v>
      </c>
      <c r="M13" s="50">
        <f t="shared" si="4"/>
        <v>0.96896359324870984</v>
      </c>
      <c r="N13" s="23">
        <f t="shared" si="4"/>
        <v>2.9975395999999996</v>
      </c>
      <c r="O13" s="50">
        <f t="shared" si="5"/>
        <v>1.6502301576230995</v>
      </c>
      <c r="P13" s="23">
        <f t="shared" si="6"/>
        <v>3.4273395999999998</v>
      </c>
      <c r="Q13" s="50">
        <f t="shared" si="7"/>
        <v>2.3377301576230995</v>
      </c>
      <c r="R13" s="23">
        <f t="shared" si="8"/>
        <v>3.8644982983125469</v>
      </c>
      <c r="S13" s="50">
        <f t="shared" si="9"/>
        <v>3.0252301576230995</v>
      </c>
      <c r="T13" s="23">
        <f t="shared" si="10"/>
        <v>4.2753783723113221</v>
      </c>
      <c r="U13" s="50">
        <f t="shared" si="11"/>
        <v>3.7127301576230995</v>
      </c>
      <c r="V13" s="23">
        <f t="shared" si="12"/>
        <v>4.4896379132733957</v>
      </c>
      <c r="W13" s="50">
        <f t="shared" si="13"/>
        <v>4.4002301576230991</v>
      </c>
      <c r="X13" s="23">
        <f t="shared" si="14"/>
        <v>4.997137913273396</v>
      </c>
      <c r="Y13" s="50">
        <f t="shared" si="15"/>
        <v>5.0877301576230991</v>
      </c>
      <c r="Z13" s="466">
        <f t="shared" si="29"/>
        <v>9.3020345241481266</v>
      </c>
      <c r="AA13" s="50">
        <f t="shared" si="16"/>
        <v>5.7752301576230991</v>
      </c>
      <c r="AB13" s="466">
        <f t="shared" si="17"/>
        <v>9.6017345241481262</v>
      </c>
      <c r="AC13" s="50">
        <f t="shared" si="18"/>
        <v>6.6002301576230993</v>
      </c>
      <c r="AD13" s="466">
        <f t="shared" si="19"/>
        <v>9.6275829066481258</v>
      </c>
      <c r="AE13" s="50">
        <f t="shared" si="20"/>
        <v>7.4252301576230995</v>
      </c>
      <c r="AF13" s="23">
        <f t="shared" si="30"/>
        <v>9.6275829066481258</v>
      </c>
      <c r="AG13" s="23">
        <f t="shared" si="32"/>
        <v>8.2502301576230987</v>
      </c>
      <c r="AH13" s="23">
        <f t="shared" si="33"/>
        <v>9.6275829066481258</v>
      </c>
      <c r="AI13" s="22">
        <f t="shared" si="1"/>
        <v>2.02204257112568</v>
      </c>
      <c r="AJ13" s="22">
        <f t="shared" si="31"/>
        <v>2.0285760067512899</v>
      </c>
      <c r="AK13" s="22">
        <f t="shared" si="21"/>
        <v>1.7771094423769003</v>
      </c>
      <c r="AL13" s="22">
        <f t="shared" si="22"/>
        <v>1.5267681406894473</v>
      </c>
      <c r="AM13" s="22">
        <f t="shared" si="23"/>
        <v>1.2501482146882226</v>
      </c>
      <c r="AN13" s="22">
        <f t="shared" si="24"/>
        <v>0.77690775565029613</v>
      </c>
      <c r="AO13" s="22">
        <f t="shared" si="25"/>
        <v>0.59690775565029686</v>
      </c>
      <c r="AP13" s="22">
        <f t="shared" si="26"/>
        <v>4.2143043665250275</v>
      </c>
      <c r="AQ13" s="22">
        <f t="shared" si="27"/>
        <v>3.8265043665250271</v>
      </c>
      <c r="AR13" s="22">
        <f t="shared" si="28"/>
        <v>3.0273527490250265</v>
      </c>
      <c r="AS13" s="22"/>
      <c r="AT13" s="22"/>
      <c r="AU13" s="50">
        <f>VLOOKUP(E13,'Target 2024'!$E$2:$U$31,6,0)</f>
        <v>0.28769702887432003</v>
      </c>
      <c r="AV13" s="23">
        <f>'Jan''24 Actual'!Q13</f>
        <v>2.3097395999999999</v>
      </c>
      <c r="AW13" s="50">
        <f>VLOOKUP(E13,'Target 2024'!$E$2:$U$31,7,0)</f>
        <v>0.68126656437438982</v>
      </c>
      <c r="AX13" s="22">
        <f>'Feb''24 Actual'!Q13</f>
        <v>0.68779999999999997</v>
      </c>
      <c r="AY13" s="22">
        <f>VLOOKUP(E13,'Target 2024'!$E$2:$U$31,8,0)</f>
        <v>0.68126656437438982</v>
      </c>
      <c r="AZ13" s="22">
        <f>'Mar''24 Actual'!Q13</f>
        <v>0.42980000000000002</v>
      </c>
      <c r="BA13" s="22">
        <f>VLOOKUP(E13,'Target 2024'!$E$2:$U$31,9,0)</f>
        <v>0.6875</v>
      </c>
      <c r="BB13" s="22">
        <f>'Apr''24 Actual'!Q13</f>
        <v>0.43715869831254706</v>
      </c>
      <c r="BC13" s="22">
        <f>VLOOKUP(E13,'Target 2024'!$E$2:$U$31,10,0)</f>
        <v>0.6875</v>
      </c>
      <c r="BD13" s="22">
        <f>'May''24 Actual'!Q13</f>
        <v>0.41088007399877524</v>
      </c>
      <c r="BE13" s="22">
        <f>VLOOKUP(E13,'Target 2024'!$E$2:$U$31,11,0)</f>
        <v>0.6875</v>
      </c>
      <c r="BF13" s="22">
        <f>'Jun''24 Actual'!Q13</f>
        <v>0.21425954096207397</v>
      </c>
      <c r="BG13" s="22">
        <f>VLOOKUP(E13,'Target 2024'!$E$2:$U$31,12,0)</f>
        <v>0.6875</v>
      </c>
      <c r="BH13" s="22">
        <f>'July''24 Actual'!Q13</f>
        <v>0.50749999999999995</v>
      </c>
      <c r="BI13" s="22">
        <f>VLOOKUP(E13,'Target 2024'!$E$2:$U$31,13,0)</f>
        <v>0.6875</v>
      </c>
      <c r="BJ13" s="22">
        <f>'Aug''24 Actual'!Q13</f>
        <v>4.3048966108747306</v>
      </c>
      <c r="BK13" s="22">
        <f>VLOOKUP(E13,'Target 2024'!$E$2:$U$31,14,0)</f>
        <v>0.6875</v>
      </c>
      <c r="BL13" s="498">
        <f>'Sep''24 Actual'!Q13</f>
        <v>0.29969999999999997</v>
      </c>
      <c r="BM13" s="22">
        <f>VLOOKUP(E13,'Target 2024'!$E$2:$U$31,15,0)</f>
        <v>0.82499999999999996</v>
      </c>
      <c r="BN13" s="498">
        <f>'Oct''24 Actual'!Q13</f>
        <v>2.5848382499999999E-2</v>
      </c>
      <c r="BO13" s="22">
        <f>VLOOKUP(E13,'Target 2024'!$E$2:$U$31,16,0)</f>
        <v>0.82499999999999996</v>
      </c>
      <c r="BP13" s="22">
        <f>'Nov''24 Actual'!Q13</f>
        <v>0</v>
      </c>
      <c r="BQ13" s="22">
        <f>VLOOKUP(E13,'Target 2024'!$E$2:$U$31,17,0)</f>
        <v>0.82499999999999996</v>
      </c>
      <c r="BR13" s="220">
        <f>'Dec''24 Actual'!Q13</f>
        <v>0</v>
      </c>
    </row>
    <row r="14" spans="1:70">
      <c r="B14" s="219">
        <v>11</v>
      </c>
      <c r="C14" s="221" t="s">
        <v>72</v>
      </c>
      <c r="D14" s="221" t="s">
        <v>244</v>
      </c>
      <c r="E14" s="244" t="s">
        <v>72</v>
      </c>
      <c r="F14" s="24" t="s">
        <v>62</v>
      </c>
      <c r="G14" s="24" t="s">
        <v>73</v>
      </c>
      <c r="H14" s="185" t="s">
        <v>60</v>
      </c>
      <c r="I14" s="156" t="s">
        <v>74</v>
      </c>
      <c r="J14" s="23">
        <f>VLOOKUP(E14,'Target 2024'!$E$3:$I$31,5,0)</f>
        <v>7.3</v>
      </c>
      <c r="K14" s="50">
        <f t="shared" si="2"/>
        <v>0.25456828009485288</v>
      </c>
      <c r="L14" s="23">
        <f t="shared" si="3"/>
        <v>0</v>
      </c>
      <c r="M14" s="50">
        <f t="shared" si="4"/>
        <v>0.85738596735946448</v>
      </c>
      <c r="N14" s="23">
        <f t="shared" si="4"/>
        <v>0.49600500567999994</v>
      </c>
      <c r="O14" s="50">
        <f t="shared" si="5"/>
        <v>1.4602036546240762</v>
      </c>
      <c r="P14" s="23">
        <f t="shared" si="6"/>
        <v>0.76191668219159392</v>
      </c>
      <c r="Q14" s="50">
        <f t="shared" si="7"/>
        <v>2.0685369879574096</v>
      </c>
      <c r="R14" s="23">
        <f t="shared" si="8"/>
        <v>1.5479215880974402</v>
      </c>
      <c r="S14" s="50">
        <f t="shared" si="9"/>
        <v>2.676870321290743</v>
      </c>
      <c r="T14" s="23">
        <f t="shared" si="10"/>
        <v>2.1583935966499528</v>
      </c>
      <c r="U14" s="50">
        <f t="shared" si="11"/>
        <v>3.2852036546240764</v>
      </c>
      <c r="V14" s="23">
        <f t="shared" si="12"/>
        <v>2.5517151131233242</v>
      </c>
      <c r="W14" s="50">
        <f t="shared" si="13"/>
        <v>3.8935369879574098</v>
      </c>
      <c r="X14" s="23">
        <f t="shared" si="14"/>
        <v>3.3409915176799907</v>
      </c>
      <c r="Y14" s="50">
        <f t="shared" si="15"/>
        <v>4.5018703212907427</v>
      </c>
      <c r="Z14" s="23">
        <f t="shared" si="29"/>
        <v>3.6032006042199907</v>
      </c>
      <c r="AA14" s="50">
        <f t="shared" si="16"/>
        <v>5.1102036546240761</v>
      </c>
      <c r="AB14" s="23">
        <f t="shared" si="17"/>
        <v>4.6723093667043356</v>
      </c>
      <c r="AC14" s="50">
        <f t="shared" si="18"/>
        <v>5.8402036546240756</v>
      </c>
      <c r="AD14" s="23">
        <f t="shared" si="19"/>
        <v>6.1233328393012325</v>
      </c>
      <c r="AE14" s="50">
        <f t="shared" si="20"/>
        <v>6.5702036546240752</v>
      </c>
      <c r="AF14" s="23">
        <f t="shared" si="30"/>
        <v>6.1233328393012325</v>
      </c>
      <c r="AG14" s="23">
        <f t="shared" si="32"/>
        <v>7.3002036546240747</v>
      </c>
      <c r="AH14" s="23">
        <f t="shared" si="33"/>
        <v>6.1233328393012325</v>
      </c>
      <c r="AI14" s="22">
        <f t="shared" si="1"/>
        <v>-0.25456828009485288</v>
      </c>
      <c r="AJ14" s="22">
        <f t="shared" si="31"/>
        <v>-0.36138096167946454</v>
      </c>
      <c r="AK14" s="22">
        <f t="shared" si="21"/>
        <v>-0.69828697243248228</v>
      </c>
      <c r="AL14" s="22">
        <f t="shared" si="22"/>
        <v>-0.52061539985996941</v>
      </c>
      <c r="AM14" s="22">
        <f t="shared" si="23"/>
        <v>-0.5184767246407902</v>
      </c>
      <c r="AN14" s="22">
        <f t="shared" si="24"/>
        <v>-0.73348854150075216</v>
      </c>
      <c r="AO14" s="22">
        <f t="shared" si="25"/>
        <v>-0.55254547027741907</v>
      </c>
      <c r="AP14" s="22">
        <f t="shared" si="26"/>
        <v>-0.89866971707075205</v>
      </c>
      <c r="AQ14" s="22">
        <f t="shared" si="27"/>
        <v>-0.4378942879197405</v>
      </c>
      <c r="AR14" s="22">
        <f t="shared" si="28"/>
        <v>0.28312918467715686</v>
      </c>
      <c r="AS14" s="22"/>
      <c r="AT14" s="22"/>
      <c r="AU14" s="50">
        <f>VLOOKUP(E14,'Target 2024'!$E$2:$U$31,6,0)</f>
        <v>0.25456828009485288</v>
      </c>
      <c r="AV14" s="23">
        <f>'Jan''24 Actual'!Q14</f>
        <v>0</v>
      </c>
      <c r="AW14" s="50">
        <f>VLOOKUP(E14,'Target 2024'!$E$2:$U$31,7,0)</f>
        <v>0.6028176872646116</v>
      </c>
      <c r="AX14" s="22">
        <f>'Feb''24 Actual'!Q14</f>
        <v>0.49600500567999994</v>
      </c>
      <c r="AY14" s="22">
        <f>VLOOKUP(E14,'Target 2024'!$E$2:$U$31,8,0)</f>
        <v>0.6028176872646116</v>
      </c>
      <c r="AZ14" s="22">
        <f>'Mar''24 Actual'!Q14</f>
        <v>0.26591167651159398</v>
      </c>
      <c r="BA14" s="22">
        <f>VLOOKUP(E14,'Target 2024'!$E$2:$U$31,9,0)</f>
        <v>0.60833333333333328</v>
      </c>
      <c r="BB14" s="22">
        <f>'Apr''24 Actual'!Q14</f>
        <v>0.78600490590584626</v>
      </c>
      <c r="BC14" s="22">
        <f>VLOOKUP(E14,'Target 2024'!$E$2:$U$31,10,0)</f>
        <v>0.60833333333333328</v>
      </c>
      <c r="BD14" s="22">
        <f>'May''24 Actual'!Q14</f>
        <v>0.61047200855251282</v>
      </c>
      <c r="BE14" s="22">
        <f>VLOOKUP(E14,'Target 2024'!$E$2:$U$31,11,0)</f>
        <v>0.60833333333333328</v>
      </c>
      <c r="BF14" s="22">
        <f>'Jun''24 Actual'!Q14</f>
        <v>0.39332151647337149</v>
      </c>
      <c r="BG14" s="22">
        <f>VLOOKUP(E14,'Target 2024'!$E$2:$U$31,12,0)</f>
        <v>0.60833333333333328</v>
      </c>
      <c r="BH14" s="22">
        <f>'July''24 Actual'!Q14</f>
        <v>0.78927640455666659</v>
      </c>
      <c r="BI14" s="22">
        <f>VLOOKUP(E14,'Target 2024'!$E$2:$U$31,13,0)</f>
        <v>0.60833333333333328</v>
      </c>
      <c r="BJ14" s="22">
        <f>'Aug''24 Actual'!Q14</f>
        <v>0.26220908654000002</v>
      </c>
      <c r="BK14" s="22">
        <f>VLOOKUP(E14,'Target 2024'!$E$2:$U$31,14,0)</f>
        <v>0.60833333333333328</v>
      </c>
      <c r="BL14" s="498">
        <f>'Sep''24 Actual'!Q14</f>
        <v>1.0691087624843449</v>
      </c>
      <c r="BM14" s="22">
        <f>VLOOKUP(E14,'Target 2024'!$E$2:$U$31,15,0)</f>
        <v>0.72999999999999987</v>
      </c>
      <c r="BN14" s="498">
        <f>'Oct''24 Actual'!Q14</f>
        <v>1.4510234725968973</v>
      </c>
      <c r="BO14" s="22">
        <f>VLOOKUP(E14,'Target 2024'!$E$2:$U$31,16,0)</f>
        <v>0.72999999999999987</v>
      </c>
      <c r="BP14" s="22">
        <f>'Nov''24 Actual'!Q14</f>
        <v>0</v>
      </c>
      <c r="BQ14" s="22">
        <f>VLOOKUP(E14,'Target 2024'!$E$2:$U$31,17,0)</f>
        <v>0.72999999999999987</v>
      </c>
      <c r="BR14" s="220">
        <f>'Dec''24 Actual'!Q14</f>
        <v>0</v>
      </c>
    </row>
    <row r="15" spans="1:70">
      <c r="B15" s="219">
        <v>12</v>
      </c>
      <c r="C15" s="221" t="s">
        <v>75</v>
      </c>
      <c r="D15" s="221" t="s">
        <v>244</v>
      </c>
      <c r="E15" s="244" t="s">
        <v>75</v>
      </c>
      <c r="F15" s="24" t="s">
        <v>62</v>
      </c>
      <c r="G15" s="24" t="s">
        <v>76</v>
      </c>
      <c r="H15" s="185" t="s">
        <v>46</v>
      </c>
      <c r="I15" s="156" t="s">
        <v>77</v>
      </c>
      <c r="J15" s="23">
        <f>VLOOKUP(E15,'Target 2024'!$E$3:$I$31,5,0)</f>
        <v>2</v>
      </c>
      <c r="K15" s="50">
        <f t="shared" si="2"/>
        <v>6.9744734272562434E-2</v>
      </c>
      <c r="L15" s="23">
        <f t="shared" si="3"/>
        <v>0.2049677586651375</v>
      </c>
      <c r="M15" s="50">
        <f t="shared" si="4"/>
        <v>0.23490026502999029</v>
      </c>
      <c r="N15" s="23">
        <f t="shared" si="4"/>
        <v>0.35282541422069302</v>
      </c>
      <c r="O15" s="50">
        <f t="shared" si="5"/>
        <v>0.40005579578741812</v>
      </c>
      <c r="P15" s="23">
        <f t="shared" si="6"/>
        <v>0.76819941422069293</v>
      </c>
      <c r="Q15" s="50">
        <f t="shared" si="7"/>
        <v>0.56672246245408475</v>
      </c>
      <c r="R15" s="23">
        <f t="shared" si="8"/>
        <v>0.95137941422069294</v>
      </c>
      <c r="S15" s="50">
        <f t="shared" si="9"/>
        <v>0.73338912912075138</v>
      </c>
      <c r="T15" s="23">
        <f t="shared" si="10"/>
        <v>1.0772711642206929</v>
      </c>
      <c r="U15" s="50">
        <f t="shared" si="11"/>
        <v>0.90005579578741801</v>
      </c>
      <c r="V15" s="23">
        <f t="shared" si="12"/>
        <v>1.1848495308873597</v>
      </c>
      <c r="W15" s="50">
        <f t="shared" si="13"/>
        <v>1.0667224624540848</v>
      </c>
      <c r="X15" s="23">
        <f t="shared" si="14"/>
        <v>1.4773000988873597</v>
      </c>
      <c r="Y15" s="50">
        <f t="shared" si="15"/>
        <v>1.2333891291207515</v>
      </c>
      <c r="Z15" s="23">
        <f t="shared" si="29"/>
        <v>1.5679474988873596</v>
      </c>
      <c r="AA15" s="50">
        <f t="shared" si="16"/>
        <v>1.4000557957874182</v>
      </c>
      <c r="AB15" s="23">
        <f t="shared" si="17"/>
        <v>1.6402474988873597</v>
      </c>
      <c r="AC15" s="50">
        <f t="shared" si="18"/>
        <v>1.6000557957874182</v>
      </c>
      <c r="AD15" s="23">
        <f t="shared" si="19"/>
        <v>1.6726474988873596</v>
      </c>
      <c r="AE15" s="50">
        <f t="shared" si="20"/>
        <v>1.8000557957874181</v>
      </c>
      <c r="AF15" s="23">
        <f t="shared" si="30"/>
        <v>1.6726474988873596</v>
      </c>
      <c r="AG15" s="23">
        <f t="shared" si="32"/>
        <v>2.0000557957874183</v>
      </c>
      <c r="AH15" s="23">
        <f t="shared" ref="AH15:AH35" si="34">AV15+AX15+AZ15+BB15+BD15+BF15+BH15+BJ15+BL15+BN15+BP15+BR15</f>
        <v>1.6726474988873596</v>
      </c>
      <c r="AI15" s="22">
        <f t="shared" si="1"/>
        <v>0.13522302439257505</v>
      </c>
      <c r="AJ15" s="22">
        <f t="shared" si="31"/>
        <v>0.11792514919070274</v>
      </c>
      <c r="AK15" s="22">
        <f t="shared" si="21"/>
        <v>0.36814361843327481</v>
      </c>
      <c r="AL15" s="22">
        <f t="shared" si="22"/>
        <v>0.38465695176660819</v>
      </c>
      <c r="AM15" s="22">
        <f t="shared" si="23"/>
        <v>0.34388203509994153</v>
      </c>
      <c r="AN15" s="22">
        <f t="shared" si="24"/>
        <v>0.28479373509994166</v>
      </c>
      <c r="AO15" s="22">
        <f t="shared" si="25"/>
        <v>0.41057763643327494</v>
      </c>
      <c r="AP15" s="22">
        <f t="shared" si="26"/>
        <v>0.33455836976660813</v>
      </c>
      <c r="AQ15" s="22">
        <f t="shared" si="27"/>
        <v>0.24019170309994142</v>
      </c>
      <c r="AR15" s="22">
        <f t="shared" si="28"/>
        <v>7.2591703099941451E-2</v>
      </c>
      <c r="AS15" s="22"/>
      <c r="AT15" s="22"/>
      <c r="AU15" s="50">
        <f>VLOOKUP(E15,'Target 2024'!$E$2:$U$31,6,0)</f>
        <v>6.9744734272562434E-2</v>
      </c>
      <c r="AV15" s="23">
        <f>'Jan''24 Actual'!Q15</f>
        <v>0.2049677586651375</v>
      </c>
      <c r="AW15" s="50">
        <f>VLOOKUP(E15,'Target 2024'!$E$2:$U$31,7,0)</f>
        <v>0.16515553075742784</v>
      </c>
      <c r="AX15" s="22">
        <f>'Feb''24 Actual'!Q15</f>
        <v>0.14785765555555555</v>
      </c>
      <c r="AY15" s="22">
        <f>VLOOKUP(E15,'Target 2024'!$E$2:$U$31,8,0)</f>
        <v>0.16515553075742784</v>
      </c>
      <c r="AZ15" s="22">
        <f>'Mar''24 Actual'!Q15</f>
        <v>0.41537399999999997</v>
      </c>
      <c r="BA15" s="22">
        <f>VLOOKUP(E15,'Target 2024'!$E$2:$U$31,9,0)</f>
        <v>0.16666666666666666</v>
      </c>
      <c r="BB15" s="22">
        <f>'Apr''24 Actual'!Q15</f>
        <v>0.18317999999999998</v>
      </c>
      <c r="BC15" s="22">
        <f>VLOOKUP(E15,'Target 2024'!$E$2:$U$31,10,0)</f>
        <v>0.16666666666666666</v>
      </c>
      <c r="BD15" s="22">
        <f>'May''24 Actual'!Q15</f>
        <v>0.12589175</v>
      </c>
      <c r="BE15" s="22">
        <f>VLOOKUP(E15,'Target 2024'!$E$2:$U$31,11,0)</f>
        <v>0.16666666666666666</v>
      </c>
      <c r="BF15" s="22">
        <f>'Jun''24 Actual'!Q15</f>
        <v>0.10757836666666666</v>
      </c>
      <c r="BG15" s="22">
        <f>VLOOKUP(E15,'Target 2024'!$E$2:$U$31,12,0)</f>
        <v>0.16666666666666666</v>
      </c>
      <c r="BH15" s="22">
        <f>'July''24 Actual'!Q15</f>
        <v>0.29245056800000002</v>
      </c>
      <c r="BI15" s="22">
        <f>VLOOKUP(E15,'Target 2024'!$E$2:$U$31,13,0)</f>
        <v>0.16666666666666666</v>
      </c>
      <c r="BJ15" s="22">
        <f>'Aug''24 Actual'!Q15</f>
        <v>9.0647400000000003E-2</v>
      </c>
      <c r="BK15" s="22">
        <f>VLOOKUP(E15,'Target 2024'!$E$2:$U$31,14,0)</f>
        <v>0.16666666666666666</v>
      </c>
      <c r="BL15" s="498">
        <f>'Sep''24 Actual'!Q15</f>
        <v>7.2299999999999989E-2</v>
      </c>
      <c r="BM15" s="22">
        <f>VLOOKUP(E15,'Target 2024'!$E$2:$U$31,15,0)</f>
        <v>0.19999999999999998</v>
      </c>
      <c r="BN15" s="498">
        <f>'Oct''24 Actual'!Q15</f>
        <v>3.2399999999999998E-2</v>
      </c>
      <c r="BO15" s="22">
        <f>VLOOKUP(E15,'Target 2024'!$E$2:$U$31,16,0)</f>
        <v>0.19999999999999998</v>
      </c>
      <c r="BP15" s="22">
        <f>'Nov''24 Actual'!Q15</f>
        <v>0</v>
      </c>
      <c r="BQ15" s="22">
        <f>VLOOKUP(E15,'Target 2024'!$E$2:$U$31,17,0)</f>
        <v>0.19999999999999998</v>
      </c>
      <c r="BR15" s="220">
        <f>'Dec''24 Actual'!Q15</f>
        <v>0</v>
      </c>
    </row>
    <row r="16" spans="1:70" ht="18" customHeight="1">
      <c r="B16" s="219">
        <v>13</v>
      </c>
      <c r="C16" s="221" t="s">
        <v>78</v>
      </c>
      <c r="D16" s="221" t="s">
        <v>244</v>
      </c>
      <c r="E16" s="244" t="s">
        <v>78</v>
      </c>
      <c r="F16" s="24" t="s">
        <v>79</v>
      </c>
      <c r="G16" s="24" t="s">
        <v>80</v>
      </c>
      <c r="H16" s="185" t="s">
        <v>60</v>
      </c>
      <c r="I16" s="156" t="s">
        <v>81</v>
      </c>
      <c r="J16" s="23">
        <f>VLOOKUP(E16,'Target 2024'!$E$3:$I$31,5,0)</f>
        <v>1.85</v>
      </c>
      <c r="K16" s="50">
        <f t="shared" si="2"/>
        <v>6.4513879202120247E-2</v>
      </c>
      <c r="L16" s="23">
        <f t="shared" si="3"/>
        <v>0.1292474471827558</v>
      </c>
      <c r="M16" s="50">
        <f t="shared" si="4"/>
        <v>0.21728274515274099</v>
      </c>
      <c r="N16" s="23">
        <f t="shared" si="4"/>
        <v>0.32115020020792279</v>
      </c>
      <c r="O16" s="50">
        <f t="shared" si="5"/>
        <v>0.37005161110336177</v>
      </c>
      <c r="P16" s="23">
        <f t="shared" si="6"/>
        <v>0.38601900968872271</v>
      </c>
      <c r="Q16" s="50">
        <f t="shared" si="7"/>
        <v>0.52421827777002838</v>
      </c>
      <c r="R16" s="23">
        <f t="shared" si="8"/>
        <v>0.6969953676433398</v>
      </c>
      <c r="S16" s="50">
        <f t="shared" si="9"/>
        <v>0.67838494443669506</v>
      </c>
      <c r="T16" s="23">
        <f t="shared" si="10"/>
        <v>0.77555583164333974</v>
      </c>
      <c r="U16" s="50">
        <f t="shared" si="11"/>
        <v>0.83255161110336173</v>
      </c>
      <c r="V16" s="23">
        <f t="shared" si="12"/>
        <v>0.96470979949509017</v>
      </c>
      <c r="W16" s="50">
        <f t="shared" si="13"/>
        <v>0.98671827777002841</v>
      </c>
      <c r="X16" s="23">
        <f t="shared" si="14"/>
        <v>1.1200992964440843</v>
      </c>
      <c r="Y16" s="50">
        <f t="shared" si="15"/>
        <v>1.1408849444366951</v>
      </c>
      <c r="Z16" s="23">
        <f t="shared" si="29"/>
        <v>1.2777610165440842</v>
      </c>
      <c r="AA16" s="50">
        <f t="shared" si="16"/>
        <v>1.2950516111033616</v>
      </c>
      <c r="AB16" s="23">
        <f t="shared" si="17"/>
        <v>1.5900266165440842</v>
      </c>
      <c r="AC16" s="50">
        <f t="shared" si="18"/>
        <v>1.4800516111033617</v>
      </c>
      <c r="AD16" s="23">
        <f t="shared" si="19"/>
        <v>1.7776111873440843</v>
      </c>
      <c r="AE16" s="50">
        <f t="shared" si="20"/>
        <v>1.6650516111033618</v>
      </c>
      <c r="AF16" s="23">
        <f t="shared" si="30"/>
        <v>1.7776111873440843</v>
      </c>
      <c r="AG16" s="23">
        <f t="shared" si="32"/>
        <v>1.8500516111033618</v>
      </c>
      <c r="AH16" s="23">
        <f t="shared" si="34"/>
        <v>1.7776111873440843</v>
      </c>
      <c r="AI16" s="22">
        <f t="shared" si="1"/>
        <v>6.4733567980635551E-2</v>
      </c>
      <c r="AJ16" s="22">
        <f t="shared" si="31"/>
        <v>0.1038674550551818</v>
      </c>
      <c r="AK16" s="22">
        <f t="shared" si="21"/>
        <v>1.5967398585360948E-2</v>
      </c>
      <c r="AL16" s="22">
        <f t="shared" si="22"/>
        <v>0.17277708987331142</v>
      </c>
      <c r="AM16" s="22">
        <f t="shared" si="23"/>
        <v>9.7170887206644685E-2</v>
      </c>
      <c r="AN16" s="22">
        <f t="shared" si="24"/>
        <v>0.13215818839172844</v>
      </c>
      <c r="AO16" s="22">
        <f t="shared" si="25"/>
        <v>0.13338101867405594</v>
      </c>
      <c r="AP16" s="22">
        <f t="shared" si="26"/>
        <v>0.13687607210738917</v>
      </c>
      <c r="AQ16" s="22">
        <f t="shared" si="27"/>
        <v>0.29497500544072253</v>
      </c>
      <c r="AR16" s="22">
        <f t="shared" si="28"/>
        <v>0.2975595762407226</v>
      </c>
      <c r="AS16" s="22"/>
      <c r="AT16" s="22"/>
      <c r="AU16" s="50">
        <f>VLOOKUP(E16,'Target 2024'!$E$2:$U$31,6,0)</f>
        <v>6.4513879202120247E-2</v>
      </c>
      <c r="AV16" s="23">
        <f>'Jan''24 Actual'!Q16</f>
        <v>0.1292474471827558</v>
      </c>
      <c r="AW16" s="50">
        <f>VLOOKUP(E16,'Target 2024'!$E$2:$U$31,7,0)</f>
        <v>0.15276886595062075</v>
      </c>
      <c r="AX16" s="22">
        <f>'Feb''24 Actual'!Q16</f>
        <v>0.19190275302516699</v>
      </c>
      <c r="AY16" s="22">
        <f>VLOOKUP(E16,'Target 2024'!$E$2:$U$31,8,0)</f>
        <v>0.15276886595062075</v>
      </c>
      <c r="AZ16" s="22">
        <f>'Mar''24 Actual'!Q16</f>
        <v>6.4868809480799955E-2</v>
      </c>
      <c r="BA16" s="22">
        <f>VLOOKUP(E16,'Target 2024'!$E$2:$U$31,9,0)</f>
        <v>0.15416666666666667</v>
      </c>
      <c r="BB16" s="22">
        <f>'Apr''24 Actual'!Q16</f>
        <v>0.31097635795461714</v>
      </c>
      <c r="BC16" s="22">
        <f>VLOOKUP(E16,'Target 2024'!$E$2:$U$31,10,0)</f>
        <v>0.15416666666666667</v>
      </c>
      <c r="BD16" s="22">
        <f>'May''24 Actual'!Q16</f>
        <v>7.8560463999999997E-2</v>
      </c>
      <c r="BE16" s="22">
        <f>VLOOKUP(E16,'Target 2024'!$E$2:$U$31,11,0)</f>
        <v>0.15416666666666667</v>
      </c>
      <c r="BF16" s="22">
        <f>'Jun''24 Actual'!Q16</f>
        <v>0.18915396785175045</v>
      </c>
      <c r="BG16" s="22">
        <f>VLOOKUP(E16,'Target 2024'!$E$2:$U$31,12,0)</f>
        <v>0.15416666666666667</v>
      </c>
      <c r="BH16" s="22">
        <f>'July''24 Actual'!Q16</f>
        <v>0.15538949694899423</v>
      </c>
      <c r="BI16" s="22">
        <f>VLOOKUP(E16,'Target 2024'!$E$2:$U$31,13,0)</f>
        <v>0.15416666666666667</v>
      </c>
      <c r="BJ16" s="22">
        <f>'Aug''24 Actual'!Q16</f>
        <v>0.15766172010000001</v>
      </c>
      <c r="BK16" s="22">
        <f>VLOOKUP(E16,'Target 2024'!$E$2:$U$31,14,0)</f>
        <v>0.15416666666666667</v>
      </c>
      <c r="BL16" s="498">
        <f>'Sep''24 Actual'!Q16</f>
        <v>0.31226559999999998</v>
      </c>
      <c r="BM16" s="22">
        <f>VLOOKUP(E16,'Target 2024'!$E$2:$U$31,15,0)</f>
        <v>0.185</v>
      </c>
      <c r="BN16" s="498">
        <f>'Oct''24 Actual'!Q16</f>
        <v>0.18758457080000007</v>
      </c>
      <c r="BO16" s="22">
        <f>VLOOKUP(E16,'Target 2024'!$E$2:$U$31,16,0)</f>
        <v>0.185</v>
      </c>
      <c r="BP16" s="22">
        <f>'Nov''24 Actual'!Q16</f>
        <v>0</v>
      </c>
      <c r="BQ16" s="22">
        <f>VLOOKUP(E16,'Target 2024'!$E$2:$U$31,17,0)</f>
        <v>0.185</v>
      </c>
      <c r="BR16" s="220">
        <f>'Dec''24 Actual'!Q16</f>
        <v>0</v>
      </c>
    </row>
    <row r="17" spans="2:70">
      <c r="B17" s="219">
        <v>14</v>
      </c>
      <c r="C17" s="221" t="s">
        <v>41</v>
      </c>
      <c r="D17" s="221" t="s">
        <v>244</v>
      </c>
      <c r="E17" s="244" t="s">
        <v>82</v>
      </c>
      <c r="F17" s="24" t="s">
        <v>83</v>
      </c>
      <c r="G17" s="24" t="s">
        <v>84</v>
      </c>
      <c r="H17" s="185" t="s">
        <v>46</v>
      </c>
      <c r="I17" s="156" t="s">
        <v>85</v>
      </c>
      <c r="J17" s="23">
        <f>VLOOKUP(E17,'Target 2024'!$E$3:$I$31,5,0)</f>
        <v>2.1</v>
      </c>
      <c r="K17" s="50">
        <f t="shared" si="2"/>
        <v>7.3231970986190553E-2</v>
      </c>
      <c r="L17" s="23">
        <f t="shared" si="3"/>
        <v>6.3120482217545279E-2</v>
      </c>
      <c r="M17" s="50">
        <f t="shared" si="4"/>
        <v>0.2466452782814898</v>
      </c>
      <c r="N17" s="23">
        <f t="shared" si="4"/>
        <v>0.1228981868323175</v>
      </c>
      <c r="O17" s="50">
        <f t="shared" si="5"/>
        <v>0.42005858557678905</v>
      </c>
      <c r="P17" s="23">
        <f t="shared" si="6"/>
        <v>0.19522719085448603</v>
      </c>
      <c r="Q17" s="50">
        <f t="shared" si="7"/>
        <v>0.59505858557678903</v>
      </c>
      <c r="R17" s="23">
        <f t="shared" si="8"/>
        <v>0.27588638862498788</v>
      </c>
      <c r="S17" s="50">
        <f t="shared" si="9"/>
        <v>0.77005858557678897</v>
      </c>
      <c r="T17" s="23">
        <f t="shared" si="10"/>
        <v>0.40961727579512258</v>
      </c>
      <c r="U17" s="50">
        <f t="shared" si="11"/>
        <v>0.94505858557678901</v>
      </c>
      <c r="V17" s="23">
        <f t="shared" si="12"/>
        <v>0.79689322450750377</v>
      </c>
      <c r="W17" s="50">
        <f t="shared" si="13"/>
        <v>1.1200585855767891</v>
      </c>
      <c r="X17" s="23">
        <f t="shared" si="14"/>
        <v>1.1476599949518236</v>
      </c>
      <c r="Y17" s="50">
        <f t="shared" si="15"/>
        <v>1.2950585855767891</v>
      </c>
      <c r="Z17" s="23">
        <f t="shared" si="29"/>
        <v>1.1476599949518236</v>
      </c>
      <c r="AA17" s="50">
        <f t="shared" si="16"/>
        <v>1.4700585855767891</v>
      </c>
      <c r="AB17" s="23">
        <f t="shared" si="17"/>
        <v>1.6485222617518236</v>
      </c>
      <c r="AC17" s="50">
        <f t="shared" si="18"/>
        <v>1.6800585855767891</v>
      </c>
      <c r="AD17" s="23">
        <f t="shared" si="19"/>
        <v>1.7192558017453545</v>
      </c>
      <c r="AE17" s="50">
        <f t="shared" si="20"/>
        <v>1.8900585855767891</v>
      </c>
      <c r="AF17" s="23">
        <f t="shared" si="30"/>
        <v>1.7192558017453545</v>
      </c>
      <c r="AG17" s="23">
        <f t="shared" si="32"/>
        <v>2.100058585576789</v>
      </c>
      <c r="AH17" s="23">
        <f t="shared" si="34"/>
        <v>1.7192558017453545</v>
      </c>
      <c r="AI17" s="22">
        <f t="shared" si="1"/>
        <v>-1.0111488768645274E-2</v>
      </c>
      <c r="AJ17" s="22">
        <f t="shared" si="31"/>
        <v>-0.1237470914491723</v>
      </c>
      <c r="AK17" s="22">
        <f t="shared" si="21"/>
        <v>-0.22483139472230301</v>
      </c>
      <c r="AL17" s="22">
        <f t="shared" si="22"/>
        <v>-0.31917219695180116</v>
      </c>
      <c r="AM17" s="22">
        <f t="shared" si="23"/>
        <v>-0.36044130978166639</v>
      </c>
      <c r="AN17" s="22">
        <f t="shared" si="24"/>
        <v>-0.14816536106928524</v>
      </c>
      <c r="AO17" s="22">
        <f t="shared" si="25"/>
        <v>2.7601409375034525E-2</v>
      </c>
      <c r="AP17" s="22">
        <f t="shared" si="26"/>
        <v>-0.14739859062496552</v>
      </c>
      <c r="AQ17" s="22">
        <f t="shared" si="27"/>
        <v>0.17846367617503445</v>
      </c>
      <c r="AR17" s="22">
        <f t="shared" si="28"/>
        <v>3.9197216168565419E-2</v>
      </c>
      <c r="AS17" s="22"/>
      <c r="AT17" s="22"/>
      <c r="AU17" s="50">
        <f>VLOOKUP(E17,'Target 2024'!$E$2:$U$31,6,0)</f>
        <v>7.3231970986190553E-2</v>
      </c>
      <c r="AV17" s="23">
        <f>'Jan''24 Actual'!Q17</f>
        <v>6.3120482217545279E-2</v>
      </c>
      <c r="AW17" s="50">
        <f>VLOOKUP(E17,'Target 2024'!$E$2:$U$31,7,0)</f>
        <v>0.17341330729529925</v>
      </c>
      <c r="AX17" s="22">
        <f>'Feb''24 Actual'!Q17</f>
        <v>5.977770461477222E-2</v>
      </c>
      <c r="AY17" s="22">
        <f>VLOOKUP(E17,'Target 2024'!$E$2:$U$31,8,0)</f>
        <v>0.17341330729529925</v>
      </c>
      <c r="AZ17" s="22">
        <f>'Mar''24 Actual'!Q17</f>
        <v>7.2329004022168519E-2</v>
      </c>
      <c r="BA17" s="22">
        <f>VLOOKUP(E17,'Target 2024'!$E$2:$U$31,9,0)</f>
        <v>0.17499999999999999</v>
      </c>
      <c r="BB17" s="22">
        <f>'Apr''24 Actual'!Q17</f>
        <v>8.0659197770501845E-2</v>
      </c>
      <c r="BC17" s="22">
        <f>VLOOKUP(E17,'Target 2024'!$E$2:$U$31,10,0)</f>
        <v>0.17499999999999999</v>
      </c>
      <c r="BD17" s="22">
        <f>'May''24 Actual'!Q17</f>
        <v>0.1337308871701347</v>
      </c>
      <c r="BE17" s="22">
        <f>VLOOKUP(E17,'Target 2024'!$E$2:$U$31,11,0)</f>
        <v>0.17499999999999999</v>
      </c>
      <c r="BF17" s="22">
        <f>'Jun''24 Actual'!Q17</f>
        <v>0.38727594871238114</v>
      </c>
      <c r="BG17" s="22">
        <f>VLOOKUP(E17,'Target 2024'!$E$2:$U$31,12,0)</f>
        <v>0.17499999999999999</v>
      </c>
      <c r="BH17" s="22">
        <f>'July''24 Actual'!Q17</f>
        <v>0.35076677044431975</v>
      </c>
      <c r="BI17" s="22">
        <f>VLOOKUP(E17,'Target 2024'!$E$2:$U$31,13,0)</f>
        <v>0.17499999999999999</v>
      </c>
      <c r="BJ17" s="22">
        <f>'Aug''24 Actual'!Q17</f>
        <v>0</v>
      </c>
      <c r="BK17" s="22">
        <f>VLOOKUP(E17,'Target 2024'!$E$2:$U$31,14,0)</f>
        <v>0.17499999999999999</v>
      </c>
      <c r="BL17" s="498">
        <f>'Sep''24 Actual'!Q17</f>
        <v>0.50086226680000012</v>
      </c>
      <c r="BM17" s="22">
        <f>VLOOKUP(E17,'Target 2024'!$E$2:$U$31,15,0)</f>
        <v>0.21</v>
      </c>
      <c r="BN17" s="498">
        <f>'Oct''24 Actual'!Q17</f>
        <v>7.0733539993530853E-2</v>
      </c>
      <c r="BO17" s="22">
        <f>VLOOKUP(E17,'Target 2024'!$E$2:$U$31,16,0)</f>
        <v>0.21</v>
      </c>
      <c r="BP17" s="22">
        <f>'Nov''24 Actual'!Q17</f>
        <v>0</v>
      </c>
      <c r="BQ17" s="22">
        <f>VLOOKUP(E17,'Target 2024'!$E$2:$U$31,17,0)</f>
        <v>0.21</v>
      </c>
      <c r="BR17" s="500">
        <f>'Dec''24 Actual'!Q17</f>
        <v>0</v>
      </c>
    </row>
    <row r="18" spans="2:70">
      <c r="B18" s="219">
        <v>15</v>
      </c>
      <c r="C18" s="221" t="s">
        <v>86</v>
      </c>
      <c r="D18" s="221" t="s">
        <v>244</v>
      </c>
      <c r="E18" s="244" t="s">
        <v>87</v>
      </c>
      <c r="F18" s="24" t="s">
        <v>62</v>
      </c>
      <c r="G18" s="24" t="s">
        <v>88</v>
      </c>
      <c r="H18" s="222" t="s">
        <v>90</v>
      </c>
      <c r="I18" s="156" t="s">
        <v>89</v>
      </c>
      <c r="J18" s="23">
        <f>VLOOKUP(E18,'Target 2024'!$E$3:$I$31,5,0)</f>
        <v>4</v>
      </c>
      <c r="K18" s="50">
        <f t="shared" si="2"/>
        <v>0.13948946854512487</v>
      </c>
      <c r="L18" s="23">
        <f t="shared" si="3"/>
        <v>2.9899999999999996E-2</v>
      </c>
      <c r="M18" s="50">
        <f t="shared" si="4"/>
        <v>0.46980053005998057</v>
      </c>
      <c r="N18" s="23">
        <f t="shared" si="4"/>
        <v>6.8935699999999989E-2</v>
      </c>
      <c r="O18" s="50">
        <f t="shared" si="5"/>
        <v>0.80011159157483625</v>
      </c>
      <c r="P18" s="23">
        <f t="shared" si="6"/>
        <v>0.22218569999999999</v>
      </c>
      <c r="Q18" s="50">
        <f t="shared" si="7"/>
        <v>1.1334449249081695</v>
      </c>
      <c r="R18" s="23">
        <f t="shared" si="8"/>
        <v>0.26848569999999999</v>
      </c>
      <c r="S18" s="50">
        <f t="shared" si="9"/>
        <v>1.4667782582415028</v>
      </c>
      <c r="T18" s="23">
        <f t="shared" si="10"/>
        <v>0.94445405420186423</v>
      </c>
      <c r="U18" s="50">
        <f t="shared" si="11"/>
        <v>1.800111591574836</v>
      </c>
      <c r="V18" s="466">
        <f t="shared" si="12"/>
        <v>4.554996226646864</v>
      </c>
      <c r="W18" s="50">
        <f t="shared" si="13"/>
        <v>2.1334449249081695</v>
      </c>
      <c r="X18" s="466">
        <f t="shared" si="14"/>
        <v>4.554996226646864</v>
      </c>
      <c r="Y18" s="50">
        <f t="shared" si="15"/>
        <v>2.466778258241503</v>
      </c>
      <c r="Z18" s="466">
        <f t="shared" si="29"/>
        <v>4.566796226646864</v>
      </c>
      <c r="AA18" s="50">
        <f t="shared" si="16"/>
        <v>2.8001115915748365</v>
      </c>
      <c r="AB18" s="466">
        <f t="shared" si="17"/>
        <v>5.0655962266468642</v>
      </c>
      <c r="AC18" s="50">
        <f t="shared" si="18"/>
        <v>3.2001115915748364</v>
      </c>
      <c r="AD18" s="466">
        <f t="shared" si="19"/>
        <v>5.0720962266468641</v>
      </c>
      <c r="AE18" s="50">
        <f t="shared" si="20"/>
        <v>3.6001115915748363</v>
      </c>
      <c r="AF18" s="23">
        <f t="shared" si="30"/>
        <v>5.0720962266468641</v>
      </c>
      <c r="AG18" s="23">
        <f t="shared" si="32"/>
        <v>4.0001115915748366</v>
      </c>
      <c r="AH18" s="23">
        <f t="shared" si="34"/>
        <v>5.0720962266468641</v>
      </c>
      <c r="AI18" s="22">
        <f t="shared" si="1"/>
        <v>-0.10958946854512487</v>
      </c>
      <c r="AJ18" s="22">
        <f t="shared" si="31"/>
        <v>-0.40086483005998058</v>
      </c>
      <c r="AK18" s="22">
        <f t="shared" si="21"/>
        <v>-0.5779258915748362</v>
      </c>
      <c r="AL18" s="22">
        <f t="shared" si="22"/>
        <v>-0.86495922490816946</v>
      </c>
      <c r="AM18" s="22">
        <f t="shared" si="23"/>
        <v>-0.52232420403963853</v>
      </c>
      <c r="AN18" s="22">
        <f t="shared" si="24"/>
        <v>2.754884635072028</v>
      </c>
      <c r="AO18" s="22">
        <f t="shared" si="25"/>
        <v>2.4215513017386945</v>
      </c>
      <c r="AP18" s="22">
        <f t="shared" si="26"/>
        <v>2.100017968405361</v>
      </c>
      <c r="AQ18" s="22">
        <f t="shared" si="27"/>
        <v>2.2654846350720277</v>
      </c>
      <c r="AR18" s="22">
        <f t="shared" si="28"/>
        <v>1.8719846350720277</v>
      </c>
      <c r="AS18" s="22"/>
      <c r="AT18" s="22"/>
      <c r="AU18" s="50">
        <f>VLOOKUP(E18,'Target 2024'!$E$2:$U$31,6,0)</f>
        <v>0.13948946854512487</v>
      </c>
      <c r="AV18" s="23">
        <f>'Jan''24 Actual'!Q18</f>
        <v>2.9899999999999996E-2</v>
      </c>
      <c r="AW18" s="50">
        <f>VLOOKUP(E18,'Target 2024'!$E$2:$U$31,7,0)</f>
        <v>0.33031106151485568</v>
      </c>
      <c r="AX18" s="22">
        <f>'Feb''24 Actual'!Q18</f>
        <v>3.90357E-2</v>
      </c>
      <c r="AY18" s="22">
        <f>VLOOKUP(E18,'Target 2024'!$E$2:$U$31,8,0)</f>
        <v>0.33031106151485568</v>
      </c>
      <c r="AZ18" s="22">
        <f>'Mar''24 Actual'!Q18</f>
        <v>0.15325</v>
      </c>
      <c r="BA18" s="22">
        <f>VLOOKUP(E18,'Target 2024'!$E$2:$U$31,9,0)</f>
        <v>0.33333333333333331</v>
      </c>
      <c r="BB18" s="22">
        <f>'Apr''24 Actual'!Q18</f>
        <v>4.6300000000000001E-2</v>
      </c>
      <c r="BC18" s="22">
        <f>VLOOKUP(E18,'Target 2024'!$E$2:$U$31,10,0)</f>
        <v>0.33333333333333331</v>
      </c>
      <c r="BD18" s="22">
        <f>'May''24 Actual'!Q18</f>
        <v>0.67596835420186419</v>
      </c>
      <c r="BE18" s="22">
        <f>VLOOKUP(E18,'Target 2024'!$E$2:$U$31,11,0)</f>
        <v>0.33333333333333331</v>
      </c>
      <c r="BF18" s="22">
        <f>'Jun''24 Actual'!Q18</f>
        <v>3.6105421724450002</v>
      </c>
      <c r="BG18" s="22">
        <f>VLOOKUP(E18,'Target 2024'!$E$2:$U$31,12,0)</f>
        <v>0.33333333333333331</v>
      </c>
      <c r="BH18" s="22">
        <f>'July''24 Actual'!Q18</f>
        <v>0</v>
      </c>
      <c r="BI18" s="22">
        <f>VLOOKUP(E18,'Target 2024'!$E$2:$U$31,13,0)</f>
        <v>0.33333333333333331</v>
      </c>
      <c r="BJ18" s="22">
        <f>'Aug''24 Actual'!Q18</f>
        <v>1.1800000000000001E-2</v>
      </c>
      <c r="BK18" s="22">
        <f>VLOOKUP(E18,'Target 2024'!$E$2:$U$31,14,0)</f>
        <v>0.33333333333333331</v>
      </c>
      <c r="BL18" s="498">
        <f>'Sep''24 Actual'!Q18</f>
        <v>0.49880000000000002</v>
      </c>
      <c r="BM18" s="22">
        <f>VLOOKUP(E18,'Target 2024'!$E$2:$U$31,15,0)</f>
        <v>0.39999999999999997</v>
      </c>
      <c r="BN18" s="498">
        <f>'Oct''24 Actual'!Q18</f>
        <v>6.5000000000000006E-3</v>
      </c>
      <c r="BO18" s="22">
        <f>VLOOKUP(E18,'Target 2024'!$E$2:$U$31,16,0)</f>
        <v>0.39999999999999997</v>
      </c>
      <c r="BP18" s="22">
        <f>'Nov''24 Actual'!Q18</f>
        <v>0</v>
      </c>
      <c r="BQ18" s="22">
        <f>VLOOKUP(E18,'Target 2024'!$E$2:$U$31,17,0)</f>
        <v>0.39999999999999997</v>
      </c>
      <c r="BR18" s="220">
        <f>'Dec''24 Actual'!Q18</f>
        <v>0</v>
      </c>
    </row>
    <row r="19" spans="2:70">
      <c r="B19" s="219">
        <v>16</v>
      </c>
      <c r="C19" s="221" t="s">
        <v>86</v>
      </c>
      <c r="D19" s="221" t="s">
        <v>244</v>
      </c>
      <c r="E19" s="244" t="s">
        <v>91</v>
      </c>
      <c r="F19" s="24" t="s">
        <v>307</v>
      </c>
      <c r="G19" s="24" t="s">
        <v>88</v>
      </c>
      <c r="H19" s="222" t="s">
        <v>90</v>
      </c>
      <c r="I19" s="156" t="s">
        <v>92</v>
      </c>
      <c r="J19" s="23">
        <f>VLOOKUP(E19,'Target 2024'!$E$3:$I$31,5,0)</f>
        <v>10</v>
      </c>
      <c r="K19" s="50">
        <f t="shared" si="2"/>
        <v>0.34872367136281218</v>
      </c>
      <c r="L19" s="23">
        <f t="shared" si="3"/>
        <v>9.6900000000000014E-2</v>
      </c>
      <c r="M19" s="50">
        <f t="shared" si="4"/>
        <v>1.1745013251499514</v>
      </c>
      <c r="N19" s="23">
        <f t="shared" si="4"/>
        <v>0.17360000000000003</v>
      </c>
      <c r="O19" s="50">
        <f t="shared" si="5"/>
        <v>2.0002789789370907</v>
      </c>
      <c r="P19" s="23">
        <f t="shared" si="6"/>
        <v>0.25744</v>
      </c>
      <c r="Q19" s="50">
        <f t="shared" si="7"/>
        <v>2.8336123122704242</v>
      </c>
      <c r="R19" s="23">
        <f t="shared" si="8"/>
        <v>0.33413999999999999</v>
      </c>
      <c r="S19" s="50">
        <f t="shared" si="9"/>
        <v>3.6669456456037572</v>
      </c>
      <c r="T19" s="23">
        <f t="shared" si="10"/>
        <v>2.6218361052874819</v>
      </c>
      <c r="U19" s="50">
        <f t="shared" si="11"/>
        <v>4.5002789789370903</v>
      </c>
      <c r="V19" s="23">
        <f t="shared" si="12"/>
        <v>4.1981041052874817</v>
      </c>
      <c r="W19" s="50">
        <f t="shared" si="13"/>
        <v>5.3336123122704233</v>
      </c>
      <c r="X19" s="23">
        <f t="shared" si="14"/>
        <v>5.5418482312874815</v>
      </c>
      <c r="Y19" s="50">
        <f t="shared" si="15"/>
        <v>6.1669456456037564</v>
      </c>
      <c r="Z19" s="23">
        <f t="shared" si="29"/>
        <v>6.7116732312874809</v>
      </c>
      <c r="AA19" s="50">
        <f t="shared" si="16"/>
        <v>7.0002789789370894</v>
      </c>
      <c r="AB19" s="23">
        <f t="shared" si="17"/>
        <v>8.7027118312874805</v>
      </c>
      <c r="AC19" s="50">
        <f t="shared" si="18"/>
        <v>8.0002789789370894</v>
      </c>
      <c r="AD19" s="23">
        <f t="shared" si="19"/>
        <v>9.1567118312874811</v>
      </c>
      <c r="AE19" s="50">
        <f t="shared" si="20"/>
        <v>9.0002789789370894</v>
      </c>
      <c r="AF19" s="23">
        <f t="shared" si="30"/>
        <v>9.1567118312874811</v>
      </c>
      <c r="AG19" s="23">
        <f t="shared" si="32"/>
        <v>10.000278978937089</v>
      </c>
      <c r="AH19" s="23">
        <f t="shared" si="34"/>
        <v>9.1567118312874811</v>
      </c>
      <c r="AI19" s="22">
        <f t="shared" si="1"/>
        <v>-0.25182367136281214</v>
      </c>
      <c r="AJ19" s="22">
        <f t="shared" si="31"/>
        <v>-1.0009013251499514</v>
      </c>
      <c r="AK19" s="22">
        <f t="shared" si="21"/>
        <v>-1.7428389789370908</v>
      </c>
      <c r="AL19" s="22">
        <f t="shared" si="22"/>
        <v>-2.4994723122704241</v>
      </c>
      <c r="AM19" s="22">
        <f t="shared" si="23"/>
        <v>-1.0451095403162753</v>
      </c>
      <c r="AN19" s="22">
        <f t="shared" si="24"/>
        <v>-0.3021748736496086</v>
      </c>
      <c r="AO19" s="22">
        <f t="shared" si="25"/>
        <v>0.20823591901705818</v>
      </c>
      <c r="AP19" s="22">
        <f t="shared" si="26"/>
        <v>0.54472758568372459</v>
      </c>
      <c r="AQ19" s="22">
        <f t="shared" si="27"/>
        <v>1.7024328523503911</v>
      </c>
      <c r="AR19" s="22">
        <f t="shared" si="28"/>
        <v>1.1564328523503917</v>
      </c>
      <c r="AS19" s="22"/>
      <c r="AT19" s="22"/>
      <c r="AU19" s="50">
        <f>VLOOKUP(E19,'Target 2024'!$E$2:$U$31,6,0)</f>
        <v>0.34872367136281218</v>
      </c>
      <c r="AV19" s="23">
        <f>'Jan''24 Actual'!Q19</f>
        <v>9.6900000000000014E-2</v>
      </c>
      <c r="AW19" s="50">
        <f>VLOOKUP(E19,'Target 2024'!$E$2:$U$31,7,0)</f>
        <v>0.82577765378713919</v>
      </c>
      <c r="AX19" s="22">
        <f>'Feb''24 Actual'!Q19</f>
        <v>7.6700000000000004E-2</v>
      </c>
      <c r="AY19" s="22">
        <f>VLOOKUP(E19,'Target 2024'!$E$2:$U$31,8,0)</f>
        <v>0.82577765378713919</v>
      </c>
      <c r="AZ19" s="22">
        <f>'Mar''24 Actual'!Q19</f>
        <v>8.3839999999999998E-2</v>
      </c>
      <c r="BA19" s="22">
        <f>VLOOKUP(E19,'Target 2024'!$E$2:$U$31,9,0)</f>
        <v>0.83333333333333326</v>
      </c>
      <c r="BB19" s="22">
        <f>'Apr''24 Actual'!Q19</f>
        <v>7.6700000000000004E-2</v>
      </c>
      <c r="BC19" s="22">
        <f>VLOOKUP(E19,'Target 2024'!$E$2:$U$31,10,0)</f>
        <v>0.83333333333333326</v>
      </c>
      <c r="BD19" s="22">
        <f>'May''24 Actual'!Q19</f>
        <v>2.2876961052874818</v>
      </c>
      <c r="BE19" s="22">
        <f>VLOOKUP(E19,'Target 2024'!$E$2:$U$31,11,0)</f>
        <v>0.83333333333333326</v>
      </c>
      <c r="BF19" s="22">
        <f>'Jun''24 Actual'!Q19</f>
        <v>1.576268</v>
      </c>
      <c r="BG19" s="22">
        <f>VLOOKUP(E19,'Target 2024'!$E$2:$U$31,12,0)</f>
        <v>0.83333333333333326</v>
      </c>
      <c r="BH19" s="22">
        <f>'July''24 Actual'!Q19</f>
        <v>1.3437441259999998</v>
      </c>
      <c r="BI19" s="22">
        <f>VLOOKUP(E19,'Target 2024'!$E$2:$U$31,13,0)</f>
        <v>0.83333333333333326</v>
      </c>
      <c r="BJ19" s="22">
        <f>'Aug''24 Actual'!Q19</f>
        <v>1.1698249999999999</v>
      </c>
      <c r="BK19" s="22">
        <f>VLOOKUP(E19,'Target 2024'!$E$2:$U$31,14,0)</f>
        <v>0.83333333333333326</v>
      </c>
      <c r="BL19" s="498">
        <f>'Sep''24 Actual'!Q19</f>
        <v>1.9910386</v>
      </c>
      <c r="BM19" s="22">
        <f>VLOOKUP(E19,'Target 2024'!$E$2:$U$31,15,0)</f>
        <v>0.99999999999999989</v>
      </c>
      <c r="BN19" s="498">
        <f>'Oct''24 Actual'!Q19</f>
        <v>0.4539999999999999</v>
      </c>
      <c r="BO19" s="22">
        <f>VLOOKUP(E19,'Target 2024'!$E$2:$U$31,16,0)</f>
        <v>0.99999999999999989</v>
      </c>
      <c r="BP19" s="22">
        <f>'Nov''24 Actual'!Q19</f>
        <v>0</v>
      </c>
      <c r="BQ19" s="22">
        <f>VLOOKUP(E19,'Target 2024'!$E$2:$U$31,17,0)</f>
        <v>0.99999999999999989</v>
      </c>
      <c r="BR19" s="220">
        <f>'Dec''24 Actual'!Q19</f>
        <v>0</v>
      </c>
    </row>
    <row r="20" spans="2:70" ht="31.2">
      <c r="B20" s="219">
        <v>17</v>
      </c>
      <c r="C20" s="221" t="s">
        <v>41</v>
      </c>
      <c r="D20" s="221" t="s">
        <v>244</v>
      </c>
      <c r="E20" s="244" t="s">
        <v>93</v>
      </c>
      <c r="F20" s="24" t="s">
        <v>312</v>
      </c>
      <c r="G20" s="24" t="s">
        <v>94</v>
      </c>
      <c r="H20" s="185" t="s">
        <v>46</v>
      </c>
      <c r="I20" s="156" t="s">
        <v>95</v>
      </c>
      <c r="J20" s="23">
        <f>VLOOKUP(E20,'Target 2024'!$E$3:$I$31,5,0)</f>
        <v>2.13</v>
      </c>
      <c r="K20" s="50">
        <f t="shared" si="2"/>
        <v>7.427814200027899E-2</v>
      </c>
      <c r="L20" s="23">
        <f t="shared" si="3"/>
        <v>0.112881</v>
      </c>
      <c r="M20" s="50">
        <f t="shared" si="4"/>
        <v>0.25016878225693961</v>
      </c>
      <c r="N20" s="23">
        <f t="shared" si="4"/>
        <v>0.19370743499999998</v>
      </c>
      <c r="O20" s="50">
        <f t="shared" si="5"/>
        <v>0.42605942251360029</v>
      </c>
      <c r="P20" s="23">
        <f t="shared" si="6"/>
        <v>0.74897739600000002</v>
      </c>
      <c r="Q20" s="50">
        <f t="shared" si="7"/>
        <v>0.60355942251360029</v>
      </c>
      <c r="R20" s="466">
        <f t="shared" si="8"/>
        <v>2.28353721514</v>
      </c>
      <c r="S20" s="50">
        <f t="shared" si="9"/>
        <v>0.78105942251360028</v>
      </c>
      <c r="T20" s="466">
        <f t="shared" si="10"/>
        <v>2.3018888964423687</v>
      </c>
      <c r="U20" s="50">
        <f t="shared" si="11"/>
        <v>0.95855942251360027</v>
      </c>
      <c r="V20" s="466">
        <f t="shared" si="12"/>
        <v>2.4429340598573686</v>
      </c>
      <c r="W20" s="50">
        <f t="shared" si="13"/>
        <v>1.1360594225136003</v>
      </c>
      <c r="X20" s="466">
        <f t="shared" si="14"/>
        <v>2.5704643764311159</v>
      </c>
      <c r="Y20" s="50">
        <f t="shared" si="15"/>
        <v>1.3135594225136002</v>
      </c>
      <c r="Z20" s="466">
        <f t="shared" si="29"/>
        <v>2.7192830120267768</v>
      </c>
      <c r="AA20" s="50">
        <f t="shared" si="16"/>
        <v>1.4910594225136002</v>
      </c>
      <c r="AB20" s="466">
        <f t="shared" si="17"/>
        <v>2.8536830120267767</v>
      </c>
      <c r="AC20" s="50">
        <f t="shared" si="18"/>
        <v>1.7040594225136001</v>
      </c>
      <c r="AD20" s="466">
        <f t="shared" si="19"/>
        <v>2.9640340410428467</v>
      </c>
      <c r="AE20" s="50">
        <f t="shared" si="20"/>
        <v>1.9170594225136002</v>
      </c>
      <c r="AF20" s="23">
        <f t="shared" si="30"/>
        <v>2.9640340410428467</v>
      </c>
      <c r="AG20" s="23">
        <f t="shared" si="32"/>
        <v>2.1300594225136003</v>
      </c>
      <c r="AH20" s="23">
        <f t="shared" si="34"/>
        <v>2.9640340410428467</v>
      </c>
      <c r="AI20" s="22">
        <f t="shared" si="1"/>
        <v>3.8602857999721005E-2</v>
      </c>
      <c r="AJ20" s="22">
        <f t="shared" si="31"/>
        <v>-5.6461347256939631E-2</v>
      </c>
      <c r="AK20" s="22">
        <f t="shared" si="21"/>
        <v>0.32291797348639972</v>
      </c>
      <c r="AL20" s="22">
        <f t="shared" si="22"/>
        <v>1.6799777926263997</v>
      </c>
      <c r="AM20" s="22">
        <f t="shared" si="23"/>
        <v>1.5208294739287684</v>
      </c>
      <c r="AN20" s="22">
        <f t="shared" si="24"/>
        <v>1.4843746373437683</v>
      </c>
      <c r="AO20" s="22">
        <f t="shared" si="25"/>
        <v>1.4344049539175157</v>
      </c>
      <c r="AP20" s="22">
        <f t="shared" si="26"/>
        <v>1.4057235895131766</v>
      </c>
      <c r="AQ20" s="22">
        <f t="shared" si="27"/>
        <v>1.3626235895131764</v>
      </c>
      <c r="AR20" s="22">
        <f t="shared" si="28"/>
        <v>1.2599746185292466</v>
      </c>
      <c r="AS20" s="22"/>
      <c r="AT20" s="22"/>
      <c r="AU20" s="50">
        <f>VLOOKUP(E20,'Target 2024'!$E$2:$U$31,6,0)</f>
        <v>7.427814200027899E-2</v>
      </c>
      <c r="AV20" s="23">
        <f>'Jan''24 Actual'!Q20</f>
        <v>0.112881</v>
      </c>
      <c r="AW20" s="50">
        <f>VLOOKUP(E20,'Target 2024'!$E$2:$U$31,7,0)</f>
        <v>0.17589064025666065</v>
      </c>
      <c r="AX20" s="22">
        <f>'Feb''24 Actual'!Q20</f>
        <v>8.0826435000000002E-2</v>
      </c>
      <c r="AY20" s="22">
        <f>VLOOKUP(E20,'Target 2024'!$E$2:$U$31,8,0)</f>
        <v>0.17589064025666065</v>
      </c>
      <c r="AZ20" s="22">
        <f>'Mar''24 Actual'!Q20</f>
        <v>0.55526996100000003</v>
      </c>
      <c r="BA20" s="22">
        <f>VLOOKUP(E20,'Target 2024'!$E$2:$U$31,9,0)</f>
        <v>0.17749999999999999</v>
      </c>
      <c r="BB20" s="22">
        <f>'Apr''24 Actual'!Q20</f>
        <v>1.5345598191399998</v>
      </c>
      <c r="BC20" s="22">
        <f>VLOOKUP(E20,'Target 2024'!$E$2:$U$31,10,0)</f>
        <v>0.17749999999999999</v>
      </c>
      <c r="BD20" s="22">
        <f>'May''24 Actual'!Q20</f>
        <v>1.8351681302368764E-2</v>
      </c>
      <c r="BE20" s="22">
        <f>VLOOKUP(E20,'Target 2024'!$E$2:$U$31,11,0)</f>
        <v>0.17749999999999999</v>
      </c>
      <c r="BF20" s="22">
        <f>'Jun''24 Actual'!Q20</f>
        <v>0.14104516341499998</v>
      </c>
      <c r="BG20" s="22">
        <f>VLOOKUP(E20,'Target 2024'!$E$2:$U$31,12,0)</f>
        <v>0.17749999999999999</v>
      </c>
      <c r="BH20" s="22">
        <f>'July''24 Actual'!Q20</f>
        <v>0.12753031657374758</v>
      </c>
      <c r="BI20" s="22">
        <f>VLOOKUP(E20,'Target 2024'!$E$2:$U$31,13,0)</f>
        <v>0.17749999999999999</v>
      </c>
      <c r="BJ20" s="22">
        <f>'Aug''24 Actual'!Q20</f>
        <v>0.148818635595661</v>
      </c>
      <c r="BK20" s="22">
        <f>VLOOKUP(E20,'Target 2024'!$E$2:$U$31,14,0)</f>
        <v>0.17749999999999999</v>
      </c>
      <c r="BL20" s="498">
        <f>'Sep''24 Actual'!Q20</f>
        <v>0.13439999999999999</v>
      </c>
      <c r="BM20" s="22">
        <f>VLOOKUP(E20,'Target 2024'!$E$2:$U$31,15,0)</f>
        <v>0.21299999999999997</v>
      </c>
      <c r="BN20" s="498">
        <f>'Oct''24 Actual'!Q20</f>
        <v>0.11035102901606994</v>
      </c>
      <c r="BO20" s="22">
        <f>VLOOKUP(E20,'Target 2024'!$E$2:$U$31,16,0)</f>
        <v>0.21299999999999997</v>
      </c>
      <c r="BP20" s="22">
        <f>'Nov''24 Actual'!Q20</f>
        <v>0</v>
      </c>
      <c r="BQ20" s="22">
        <f>VLOOKUP(E20,'Target 2024'!$E$2:$U$31,17,0)</f>
        <v>0.21299999999999997</v>
      </c>
      <c r="BR20" s="220">
        <f>'Dec''24 Actual'!Q20</f>
        <v>0</v>
      </c>
    </row>
    <row r="21" spans="2:70">
      <c r="B21" s="219">
        <v>18</v>
      </c>
      <c r="C21" s="20" t="s">
        <v>72</v>
      </c>
      <c r="D21" s="221" t="s">
        <v>244</v>
      </c>
      <c r="E21" s="244" t="s">
        <v>112</v>
      </c>
      <c r="F21" s="21" t="s">
        <v>62</v>
      </c>
      <c r="G21" s="21" t="s">
        <v>113</v>
      </c>
      <c r="H21" s="185" t="s">
        <v>60</v>
      </c>
      <c r="I21" s="156" t="s">
        <v>193</v>
      </c>
      <c r="J21" s="23">
        <f>VLOOKUP(E21,'Target 2024'!$E$3:$I$31,5,0)</f>
        <v>0.3</v>
      </c>
      <c r="K21" s="50">
        <f>AU21</f>
        <v>1.0461710140884364E-2</v>
      </c>
      <c r="L21" s="23">
        <f>AV21</f>
        <v>0</v>
      </c>
      <c r="M21" s="50">
        <f>AU21+AW21</f>
        <v>3.5235039754498536E-2</v>
      </c>
      <c r="N21" s="23">
        <f>AV21+AX21</f>
        <v>0</v>
      </c>
      <c r="O21" s="50">
        <f>AW21+AY21+AU21</f>
        <v>6.0008369368112713E-2</v>
      </c>
      <c r="P21" s="23">
        <f>AV21+AX21+AZ21</f>
        <v>2.1199999999999997E-2</v>
      </c>
      <c r="Q21" s="50">
        <f>AU21+AW21+AY21+BA21</f>
        <v>8.5008369368112707E-2</v>
      </c>
      <c r="R21" s="23">
        <f>AV21+AX21+AZ21+BB21</f>
        <v>0.12979999999999997</v>
      </c>
      <c r="S21" s="50">
        <f>AU21+AW21+AY21+BA21+BC21</f>
        <v>0.1100083693681127</v>
      </c>
      <c r="T21" s="23">
        <f>AV21+AX21+AZ21+BB21+BD21</f>
        <v>0.13149999999999998</v>
      </c>
      <c r="U21" s="50">
        <f>AU21+AW21+AY21+BA21+BC21+BE21</f>
        <v>0.1350083693681127</v>
      </c>
      <c r="V21" s="23">
        <f>AV21+AX21+AZ21+BB21+BD21+BF21</f>
        <v>0.20099999999999998</v>
      </c>
      <c r="W21" s="50">
        <f>AU21+AW21+AY21+BA21+BC21+BE21+BG21</f>
        <v>0.16000836936811269</v>
      </c>
      <c r="X21" s="23">
        <f>AV21+AX21+AZ21+BB21+BD21+BF21+BH21</f>
        <v>0.2024</v>
      </c>
      <c r="Y21" s="50">
        <f>AU21+AW21+AY21+BA21+BC21+BE21+BG21+BI21</f>
        <v>0.18500836936811269</v>
      </c>
      <c r="Z21" s="23">
        <f>AV21+AX21+AZ21+BB21+BD21+BF21+BH21+BJ21</f>
        <v>0.22450000000000001</v>
      </c>
      <c r="AA21" s="50">
        <f>AU21+AW21+AY21+BA21+BC21+BE21+BG21+BI21+BK21</f>
        <v>0.21000836936811268</v>
      </c>
      <c r="AB21" s="23">
        <f>AV21+AX21+AZ21+BB21+BD21+BF21+BH21+BJ21+BL21</f>
        <v>0.249</v>
      </c>
      <c r="AC21" s="50">
        <f>AU21+AW21+AY21+BA21+BC21+BE21+BG21+BI21+BK21+BM21</f>
        <v>0.24000836936811268</v>
      </c>
      <c r="AD21" s="466">
        <f>AV21+AX21+AZ21+BB21+BD21+BF21+BH21+BJ21+BL21+BN21</f>
        <v>0.32390000000000002</v>
      </c>
      <c r="AE21" s="50">
        <f>AU21+AW21+AY21+BA21+BC21+BE21+BG21+BI21+BK21+BM21+BO21</f>
        <v>0.27000836936811268</v>
      </c>
      <c r="AF21" s="23">
        <f>AV21+AX21+AZ21+BB21+BD21+BF21+BH21+BJ21+BL21+BN21+BP21</f>
        <v>0.32390000000000002</v>
      </c>
      <c r="AG21" s="23">
        <f>AU21+AW21+AY21+BA21+BC21+BE21+BG21+BI21+BK21+BM21+BO21+BQ21</f>
        <v>0.30000836936811265</v>
      </c>
      <c r="AH21" s="23">
        <f>AV21+AX21+AZ21+BB21+BD21+BF21+BH21+BJ21+BL21+BN21+BP21+BR21</f>
        <v>0.32390000000000002</v>
      </c>
      <c r="AI21" s="22">
        <f>L21-K21</f>
        <v>-1.0461710140884364E-2</v>
      </c>
      <c r="AJ21" s="22">
        <f t="shared" si="31"/>
        <v>-3.5235039754498536E-2</v>
      </c>
      <c r="AK21" s="22">
        <f t="shared" si="21"/>
        <v>-3.8808369368112716E-2</v>
      </c>
      <c r="AL21" s="22">
        <f t="shared" si="22"/>
        <v>4.4791630631887264E-2</v>
      </c>
      <c r="AM21" s="22">
        <f t="shared" si="23"/>
        <v>2.1491630631887276E-2</v>
      </c>
      <c r="AN21" s="22">
        <f t="shared" si="24"/>
        <v>6.5991630631887288E-2</v>
      </c>
      <c r="AO21" s="22">
        <f t="shared" si="25"/>
        <v>4.2391630631887306E-2</v>
      </c>
      <c r="AP21" s="22">
        <f t="shared" si="26"/>
        <v>3.949163063188732E-2</v>
      </c>
      <c r="AQ21" s="22">
        <f t="shared" si="27"/>
        <v>3.899163063188732E-2</v>
      </c>
      <c r="AR21" s="22">
        <f t="shared" si="28"/>
        <v>8.3891630631887343E-2</v>
      </c>
      <c r="AS21" s="22"/>
      <c r="AT21" s="22"/>
      <c r="AU21" s="50">
        <f>VLOOKUP(E21,'Target 2024'!$E$2:$U$31,6,0)</f>
        <v>1.0461710140884364E-2</v>
      </c>
      <c r="AV21" s="23">
        <f>'Jan''24 Actual'!Q21</f>
        <v>0</v>
      </c>
      <c r="AW21" s="50">
        <f>VLOOKUP(E21,'Target 2024'!$E$2:$U$31,7,0)</f>
        <v>2.4773329613614174E-2</v>
      </c>
      <c r="AX21" s="22">
        <f>'Feb''24 Actual'!Q21</f>
        <v>0</v>
      </c>
      <c r="AY21" s="22">
        <f>VLOOKUP(E21,'Target 2024'!$E$2:$U$31,8,0)</f>
        <v>2.4773329613614174E-2</v>
      </c>
      <c r="AZ21" s="22">
        <f>'Mar''24 Actual'!Q21</f>
        <v>2.1199999999999997E-2</v>
      </c>
      <c r="BA21" s="22">
        <f>VLOOKUP(E21,'Target 2024'!$E$2:$U$31,9,0)</f>
        <v>2.4999999999999998E-2</v>
      </c>
      <c r="BB21" s="22">
        <f>'Apr''24 Actual'!Q21</f>
        <v>0.10859999999999997</v>
      </c>
      <c r="BC21" s="22">
        <f>VLOOKUP(E21,'Target 2024'!$E$2:$U$31,10,0)</f>
        <v>2.4999999999999998E-2</v>
      </c>
      <c r="BD21" s="22">
        <f>'May''24 Actual'!Q21</f>
        <v>1.7000000000000001E-3</v>
      </c>
      <c r="BE21" s="22">
        <f>VLOOKUP(E21,'Target 2024'!$E$2:$U$31,11,0)</f>
        <v>2.4999999999999998E-2</v>
      </c>
      <c r="BF21" s="22">
        <f>'Jun''24 Actual'!Q21</f>
        <v>6.9500000000000006E-2</v>
      </c>
      <c r="BG21" s="22">
        <f>VLOOKUP(E21,'Target 2024'!$E$2:$U$31,12,0)</f>
        <v>2.4999999999999998E-2</v>
      </c>
      <c r="BH21" s="22">
        <f>'July''24 Actual'!Q21</f>
        <v>1.4000000000000002E-3</v>
      </c>
      <c r="BI21" s="22">
        <f>VLOOKUP(E21,'Target 2024'!$E$2:$U$31,13,0)</f>
        <v>2.4999999999999998E-2</v>
      </c>
      <c r="BJ21" s="22">
        <f>'Aug''24 Actual'!Q21</f>
        <v>2.2099999999999998E-2</v>
      </c>
      <c r="BK21" s="22">
        <f>VLOOKUP(E21,'Target 2024'!$E$2:$U$31,14,0)</f>
        <v>2.4999999999999998E-2</v>
      </c>
      <c r="BL21" s="498">
        <f>'Sep''24 Actual'!Q21</f>
        <v>2.4500000000000001E-2</v>
      </c>
      <c r="BM21" s="22">
        <f>VLOOKUP(E21,'Target 2024'!$E$2:$U$31,15,0)</f>
        <v>2.9999999999999995E-2</v>
      </c>
      <c r="BN21" s="498">
        <f>'Oct''24 Actual'!Q21</f>
        <v>7.4900000000000008E-2</v>
      </c>
      <c r="BO21" s="22">
        <f>VLOOKUP(E21,'Target 2024'!$E$2:$U$31,16,0)</f>
        <v>2.9999999999999995E-2</v>
      </c>
      <c r="BP21" s="22">
        <f>'Nov''24 Actual'!Q21</f>
        <v>0</v>
      </c>
      <c r="BQ21" s="22">
        <f>VLOOKUP(E21,'Target 2024'!$E$2:$U$31,17,0)</f>
        <v>2.9999999999999995E-2</v>
      </c>
      <c r="BR21" s="220">
        <f>'Dec''24 Actual'!Q21</f>
        <v>0</v>
      </c>
    </row>
    <row r="22" spans="2:70">
      <c r="B22" s="219">
        <v>19</v>
      </c>
      <c r="C22" s="221" t="s">
        <v>313</v>
      </c>
      <c r="D22" s="221" t="s">
        <v>243</v>
      </c>
      <c r="E22" s="244" t="s">
        <v>96</v>
      </c>
      <c r="F22" s="24" t="s">
        <v>83</v>
      </c>
      <c r="G22" s="24" t="s">
        <v>311</v>
      </c>
      <c r="H22" s="185" t="s">
        <v>46</v>
      </c>
      <c r="I22" s="156" t="s">
        <v>236</v>
      </c>
      <c r="J22" s="23">
        <f>VLOOKUP(E22,'Target 2024'!$E$3:$I$31,5,0)</f>
        <v>6</v>
      </c>
      <c r="K22" s="50">
        <f t="shared" si="2"/>
        <v>0.20923420281768729</v>
      </c>
      <c r="L22" s="23">
        <f t="shared" si="3"/>
        <v>0.18850996213281301</v>
      </c>
      <c r="M22" s="50">
        <f t="shared" si="4"/>
        <v>0.70470079508997086</v>
      </c>
      <c r="N22" s="23">
        <f t="shared" si="4"/>
        <v>0.39070011444390051</v>
      </c>
      <c r="O22" s="50">
        <f t="shared" si="5"/>
        <v>1.2001673873622543</v>
      </c>
      <c r="P22" s="23">
        <f t="shared" si="6"/>
        <v>0.68100011444390052</v>
      </c>
      <c r="Q22" s="50">
        <f t="shared" si="7"/>
        <v>1.7001673873622543</v>
      </c>
      <c r="R22" s="23">
        <f t="shared" si="8"/>
        <v>0.71333716027018057</v>
      </c>
      <c r="S22" s="50">
        <f t="shared" si="9"/>
        <v>2.2001673873622543</v>
      </c>
      <c r="T22" s="23">
        <f t="shared" si="10"/>
        <v>0.96793716027018051</v>
      </c>
      <c r="U22" s="50">
        <f t="shared" si="11"/>
        <v>2.7001673873622543</v>
      </c>
      <c r="V22" s="23">
        <f t="shared" si="12"/>
        <v>1.1532371602701805</v>
      </c>
      <c r="W22" s="50">
        <f t="shared" si="13"/>
        <v>3.2001673873622543</v>
      </c>
      <c r="X22" s="23">
        <f t="shared" si="14"/>
        <v>2.670640487146744</v>
      </c>
      <c r="Y22" s="50">
        <f t="shared" si="15"/>
        <v>3.7001673873622543</v>
      </c>
      <c r="Z22" s="23">
        <f t="shared" si="29"/>
        <v>2.903384563712069</v>
      </c>
      <c r="AA22" s="50">
        <f t="shared" si="16"/>
        <v>4.2001673873622547</v>
      </c>
      <c r="AB22" s="23">
        <f t="shared" si="17"/>
        <v>3.4775726629528378</v>
      </c>
      <c r="AC22" s="50">
        <f t="shared" si="18"/>
        <v>4.8001673873622543</v>
      </c>
      <c r="AD22" s="23">
        <f t="shared" si="19"/>
        <v>4.9492310242175801</v>
      </c>
      <c r="AE22" s="50">
        <f t="shared" si="20"/>
        <v>5.400167387362254</v>
      </c>
      <c r="AF22" s="23">
        <f t="shared" si="30"/>
        <v>4.9492310242175801</v>
      </c>
      <c r="AG22" s="23">
        <f t="shared" si="32"/>
        <v>6.0001673873622536</v>
      </c>
      <c r="AH22" s="23">
        <f t="shared" si="34"/>
        <v>4.9492310242175801</v>
      </c>
      <c r="AI22" s="22">
        <f t="shared" si="1"/>
        <v>-2.0724240684874273E-2</v>
      </c>
      <c r="AJ22" s="22">
        <f t="shared" si="31"/>
        <v>-0.31400068064607034</v>
      </c>
      <c r="AK22" s="22">
        <f t="shared" si="21"/>
        <v>-0.51916727291835374</v>
      </c>
      <c r="AL22" s="22">
        <f t="shared" si="22"/>
        <v>-0.98683022709207369</v>
      </c>
      <c r="AM22" s="22">
        <f t="shared" si="23"/>
        <v>-1.2322302270920737</v>
      </c>
      <c r="AN22" s="22">
        <f t="shared" si="24"/>
        <v>-1.5469302270920737</v>
      </c>
      <c r="AO22" s="22">
        <f t="shared" si="25"/>
        <v>-0.5295269002155103</v>
      </c>
      <c r="AP22" s="22">
        <f t="shared" si="26"/>
        <v>-0.79678282365018527</v>
      </c>
      <c r="AQ22" s="22">
        <f t="shared" si="27"/>
        <v>-0.72259472440941686</v>
      </c>
      <c r="AR22" s="22">
        <f t="shared" si="28"/>
        <v>0.14906363685532575</v>
      </c>
      <c r="AS22" s="22"/>
      <c r="AT22" s="22"/>
      <c r="AU22" s="50">
        <f>VLOOKUP(E22,'Target 2024'!$E$2:$U$31,6,0)</f>
        <v>0.20923420281768729</v>
      </c>
      <c r="AV22" s="23">
        <f>'Jan''24 Actual'!Q22</f>
        <v>0.18850996213281301</v>
      </c>
      <c r="AW22" s="50">
        <f>VLOOKUP(E22,'Target 2024'!$E$2:$U$31,7,0)</f>
        <v>0.49546659227228351</v>
      </c>
      <c r="AX22" s="22">
        <f>'Feb''24 Actual'!Q22</f>
        <v>0.2021901523110875</v>
      </c>
      <c r="AY22" s="22">
        <f>VLOOKUP(E22,'Target 2024'!$E$2:$U$31,8,0)</f>
        <v>0.49546659227228351</v>
      </c>
      <c r="AZ22" s="22">
        <f>'Mar''24 Actual'!Q22</f>
        <v>0.2903</v>
      </c>
      <c r="BA22" s="22">
        <f>VLOOKUP(E22,'Target 2024'!$E$2:$U$31,9,0)</f>
        <v>0.5</v>
      </c>
      <c r="BB22" s="22">
        <f>'Apr''24 Actual'!Q22</f>
        <v>3.2337045826280018E-2</v>
      </c>
      <c r="BC22" s="22">
        <f>VLOOKUP(E22,'Target 2024'!$E$2:$U$31,10,0)</f>
        <v>0.5</v>
      </c>
      <c r="BD22" s="22">
        <f>'May''24 Actual'!Q22</f>
        <v>0.25459999999999999</v>
      </c>
      <c r="BE22" s="22">
        <f>VLOOKUP(E22,'Target 2024'!$E$2:$U$31,11,0)</f>
        <v>0.5</v>
      </c>
      <c r="BF22" s="22">
        <f>'Jun''24 Actual'!Q22</f>
        <v>0.18529999999999996</v>
      </c>
      <c r="BG22" s="22">
        <f>VLOOKUP(E22,'Target 2024'!$E$2:$U$31,12,0)</f>
        <v>0.5</v>
      </c>
      <c r="BH22" s="22">
        <f>'July''24 Actual'!Q22</f>
        <v>1.5174033268765632</v>
      </c>
      <c r="BI22" s="22">
        <f>VLOOKUP(E22,'Target 2024'!$E$2:$U$31,13,0)</f>
        <v>0.5</v>
      </c>
      <c r="BJ22" s="22">
        <f>'Aug''24 Actual'!Q22</f>
        <v>0.23274407656532486</v>
      </c>
      <c r="BK22" s="22">
        <f>VLOOKUP(E22,'Target 2024'!$E$2:$U$31,14,0)</f>
        <v>0.5</v>
      </c>
      <c r="BL22" s="498">
        <f>'Sep''24 Actual'!Q22</f>
        <v>0.57418809924076863</v>
      </c>
      <c r="BM22" s="22">
        <f>VLOOKUP(E22,'Target 2024'!$E$2:$U$31,15,0)</f>
        <v>0.6</v>
      </c>
      <c r="BN22" s="498">
        <f>'Oct''24 Actual'!Q22</f>
        <v>1.4716583612647423</v>
      </c>
      <c r="BO22" s="22">
        <f>VLOOKUP(E22,'Target 2024'!$E$2:$U$31,16,0)</f>
        <v>0.6</v>
      </c>
      <c r="BP22" s="22">
        <f>'Nov''24 Actual'!Q22</f>
        <v>0</v>
      </c>
      <c r="BQ22" s="22">
        <f>VLOOKUP(E22,'Target 2024'!$E$2:$U$31,17,0)</f>
        <v>0.6</v>
      </c>
      <c r="BR22" s="220">
        <f>'Dec''24 Actual'!Q22</f>
        <v>0</v>
      </c>
    </row>
    <row r="23" spans="2:70">
      <c r="B23" s="219">
        <v>20</v>
      </c>
      <c r="C23" s="221" t="s">
        <v>41</v>
      </c>
      <c r="D23" s="221" t="s">
        <v>243</v>
      </c>
      <c r="E23" s="244" t="s">
        <v>98</v>
      </c>
      <c r="F23" s="24" t="s">
        <v>83</v>
      </c>
      <c r="G23" s="24" t="s">
        <v>102</v>
      </c>
      <c r="H23" s="222" t="s">
        <v>46</v>
      </c>
      <c r="I23" s="156" t="s">
        <v>100</v>
      </c>
      <c r="J23" s="23">
        <f>VLOOKUP(E23,'Target 2024'!$E$3:$I$31,5,0)</f>
        <v>1.5</v>
      </c>
      <c r="K23" s="50">
        <f t="shared" si="2"/>
        <v>5.2308550704421822E-2</v>
      </c>
      <c r="L23" s="23">
        <f t="shared" si="3"/>
        <v>0.33399999999999996</v>
      </c>
      <c r="M23" s="50">
        <f t="shared" si="4"/>
        <v>0.17617519877249271</v>
      </c>
      <c r="N23" s="23">
        <f t="shared" si="4"/>
        <v>0.33399999999999996</v>
      </c>
      <c r="O23" s="50">
        <f t="shared" si="5"/>
        <v>0.30004184684056356</v>
      </c>
      <c r="P23" s="23">
        <f t="shared" si="6"/>
        <v>0.33399999999999996</v>
      </c>
      <c r="Q23" s="50">
        <f t="shared" si="7"/>
        <v>0.42504184684056356</v>
      </c>
      <c r="R23" s="23">
        <f t="shared" si="8"/>
        <v>0.43660837349050086</v>
      </c>
      <c r="S23" s="50">
        <f t="shared" si="9"/>
        <v>0.55004184684056356</v>
      </c>
      <c r="T23" s="23">
        <f t="shared" si="10"/>
        <v>0.6802564404</v>
      </c>
      <c r="U23" s="50">
        <f t="shared" si="11"/>
        <v>0.67504184684056356</v>
      </c>
      <c r="V23" s="23">
        <f t="shared" si="12"/>
        <v>0.83354063913862297</v>
      </c>
      <c r="W23" s="50">
        <f t="shared" si="13"/>
        <v>0.80004184684056356</v>
      </c>
      <c r="X23" s="23">
        <f t="shared" si="14"/>
        <v>1.0930217921386229</v>
      </c>
      <c r="Y23" s="50">
        <f t="shared" si="15"/>
        <v>0.92504184684056356</v>
      </c>
      <c r="Z23" s="23">
        <f t="shared" si="29"/>
        <v>1.2508270531299317</v>
      </c>
      <c r="AA23" s="50">
        <f t="shared" si="16"/>
        <v>1.0500418468405637</v>
      </c>
      <c r="AB23" s="23">
        <f t="shared" si="17"/>
        <v>1.3312103487039042</v>
      </c>
      <c r="AC23" s="50">
        <f t="shared" si="18"/>
        <v>1.2000418468405636</v>
      </c>
      <c r="AD23" s="23">
        <f t="shared" si="19"/>
        <v>1.4181565957039042</v>
      </c>
      <c r="AE23" s="50">
        <f t="shared" si="20"/>
        <v>1.3500418468405635</v>
      </c>
      <c r="AF23" s="23">
        <f t="shared" si="30"/>
        <v>1.4181565957039042</v>
      </c>
      <c r="AG23" s="23">
        <f t="shared" si="32"/>
        <v>1.5000418468405634</v>
      </c>
      <c r="AH23" s="23">
        <f t="shared" si="34"/>
        <v>1.4181565957039042</v>
      </c>
      <c r="AI23" s="22">
        <f t="shared" si="1"/>
        <v>0.28169144929557816</v>
      </c>
      <c r="AJ23" s="22">
        <f t="shared" si="31"/>
        <v>0.15782480122750725</v>
      </c>
      <c r="AK23" s="22">
        <f t="shared" si="21"/>
        <v>3.3958153159436399E-2</v>
      </c>
      <c r="AL23" s="22">
        <f t="shared" si="22"/>
        <v>1.1566526649937292E-2</v>
      </c>
      <c r="AM23" s="22">
        <f t="shared" si="23"/>
        <v>0.13021459355943643</v>
      </c>
      <c r="AN23" s="22">
        <f t="shared" si="24"/>
        <v>0.15849879229805941</v>
      </c>
      <c r="AO23" s="22">
        <f t="shared" si="25"/>
        <v>0.29297994529805937</v>
      </c>
      <c r="AP23" s="22">
        <f t="shared" si="26"/>
        <v>0.32578520628936813</v>
      </c>
      <c r="AQ23" s="22">
        <f t="shared" si="27"/>
        <v>0.28116850186334053</v>
      </c>
      <c r="AR23" s="22">
        <f t="shared" si="28"/>
        <v>0.21811474886334059</v>
      </c>
      <c r="AS23" s="22"/>
      <c r="AT23" s="22"/>
      <c r="AU23" s="50">
        <f>VLOOKUP(E23,'Target 2024'!$E$2:$U$31,6,0)</f>
        <v>5.2308550704421822E-2</v>
      </c>
      <c r="AV23" s="23">
        <f>'Jan''24 Actual'!Q23</f>
        <v>0.33399999999999996</v>
      </c>
      <c r="AW23" s="50">
        <f>VLOOKUP(E23,'Target 2024'!$E$2:$U$31,7,0)</f>
        <v>0.12386664806807088</v>
      </c>
      <c r="AX23" s="22">
        <f>'Feb''24 Actual'!Q23</f>
        <v>0</v>
      </c>
      <c r="AY23" s="22">
        <f>VLOOKUP(E23,'Target 2024'!$E$2:$U$31,8,0)</f>
        <v>0.12386664806807088</v>
      </c>
      <c r="AZ23" s="22">
        <f>'Mar''24 Actual'!Q23</f>
        <v>0</v>
      </c>
      <c r="BA23" s="22">
        <f>VLOOKUP(E23,'Target 2024'!$E$2:$U$31,9,0)</f>
        <v>0.125</v>
      </c>
      <c r="BB23" s="22">
        <f>'Apr''24 Actual'!Q23</f>
        <v>0.10260837349050089</v>
      </c>
      <c r="BC23" s="22">
        <f>VLOOKUP(E23,'Target 2024'!$E$2:$U$31,10,0)</f>
        <v>0.125</v>
      </c>
      <c r="BD23" s="22">
        <f>'May''24 Actual'!Q23</f>
        <v>0.24364806690949917</v>
      </c>
      <c r="BE23" s="22">
        <f>VLOOKUP(E23,'Target 2024'!$E$2:$U$31,11,0)</f>
        <v>0.125</v>
      </c>
      <c r="BF23" s="22">
        <f>'Jun''24 Actual'!Q23</f>
        <v>0.15328419873862301</v>
      </c>
      <c r="BG23" s="22">
        <f>VLOOKUP(E23,'Target 2024'!$E$2:$U$31,12,0)</f>
        <v>0.125</v>
      </c>
      <c r="BH23" s="22">
        <f>'July''24 Actual'!Q23</f>
        <v>0.25948115299999996</v>
      </c>
      <c r="BI23" s="22">
        <f>VLOOKUP(E23,'Target 2024'!$E$2:$U$31,13,0)</f>
        <v>0.125</v>
      </c>
      <c r="BJ23" s="22">
        <f>'Aug''24 Actual'!Q23</f>
        <v>0.15780526099130876</v>
      </c>
      <c r="BK23" s="22">
        <f>VLOOKUP(E23,'Target 2024'!$E$2:$U$31,14,0)</f>
        <v>0.125</v>
      </c>
      <c r="BL23" s="498">
        <f>'Sep''24 Actual'!Q23</f>
        <v>8.0383295573972585E-2</v>
      </c>
      <c r="BM23" s="22">
        <f>VLOOKUP(E23,'Target 2024'!$E$2:$U$31,15,0)</f>
        <v>0.15</v>
      </c>
      <c r="BN23" s="498">
        <f>'Oct''24 Actual'!Q23</f>
        <v>8.6946247000000074E-2</v>
      </c>
      <c r="BO23" s="22">
        <f>VLOOKUP(E23,'Target 2024'!$E$2:$U$31,16,0)</f>
        <v>0.15</v>
      </c>
      <c r="BP23" s="22">
        <f>'Nov''24 Actual'!Q23</f>
        <v>0</v>
      </c>
      <c r="BQ23" s="22">
        <f>VLOOKUP(E23,'Target 2024'!$E$2:$U$31,17,0)</f>
        <v>0.15</v>
      </c>
      <c r="BR23" s="220">
        <f>'Dec''24 Actual'!Q23</f>
        <v>0</v>
      </c>
    </row>
    <row r="24" spans="2:70">
      <c r="B24" s="219">
        <v>21</v>
      </c>
      <c r="C24" s="221" t="s">
        <v>41</v>
      </c>
      <c r="D24" s="221" t="s">
        <v>243</v>
      </c>
      <c r="E24" s="244" t="s">
        <v>101</v>
      </c>
      <c r="F24" s="24" t="s">
        <v>83</v>
      </c>
      <c r="G24" s="24" t="s">
        <v>102</v>
      </c>
      <c r="H24" s="222" t="s">
        <v>46</v>
      </c>
      <c r="I24" s="156" t="s">
        <v>412</v>
      </c>
      <c r="J24" s="23">
        <f>VLOOKUP(E24,'Target 2024'!$E$3:$I$31,5,0)</f>
        <v>1.75</v>
      </c>
      <c r="K24" s="50">
        <f t="shared" si="2"/>
        <v>6.1026642488492128E-2</v>
      </c>
      <c r="L24" s="23">
        <f t="shared" si="3"/>
        <v>0.81965212958888045</v>
      </c>
      <c r="M24" s="50">
        <f t="shared" si="4"/>
        <v>0.2055377319012415</v>
      </c>
      <c r="N24" s="23">
        <f t="shared" si="4"/>
        <v>0.94153682958888041</v>
      </c>
      <c r="O24" s="50">
        <f t="shared" si="5"/>
        <v>0.35004882131399084</v>
      </c>
      <c r="P24" s="23">
        <f t="shared" si="6"/>
        <v>1.4926640954971107</v>
      </c>
      <c r="Q24" s="50">
        <f t="shared" si="7"/>
        <v>0.49588215464732416</v>
      </c>
      <c r="R24" s="466">
        <f t="shared" si="8"/>
        <v>1.8190393034971106</v>
      </c>
      <c r="S24" s="50">
        <f t="shared" si="9"/>
        <v>0.64171548798065747</v>
      </c>
      <c r="T24" s="466">
        <f t="shared" si="10"/>
        <v>2.0938465034971108</v>
      </c>
      <c r="U24" s="50">
        <f t="shared" si="11"/>
        <v>0.78754882131399073</v>
      </c>
      <c r="V24" s="466">
        <f t="shared" si="12"/>
        <v>2.784367265497111</v>
      </c>
      <c r="W24" s="50">
        <f t="shared" si="13"/>
        <v>0.93338215464732399</v>
      </c>
      <c r="X24" s="466">
        <f t="shared" si="14"/>
        <v>2.963411891497111</v>
      </c>
      <c r="Y24" s="50">
        <f t="shared" si="15"/>
        <v>1.0792154879806573</v>
      </c>
      <c r="Z24" s="466">
        <f t="shared" si="29"/>
        <v>3.516407641497111</v>
      </c>
      <c r="AA24" s="50">
        <f t="shared" si="16"/>
        <v>1.2250488213139905</v>
      </c>
      <c r="AB24" s="466">
        <f t="shared" si="17"/>
        <v>3.658007641497111</v>
      </c>
      <c r="AC24" s="50">
        <f t="shared" si="18"/>
        <v>1.4000488213139906</v>
      </c>
      <c r="AD24" s="466">
        <f t="shared" si="19"/>
        <v>3.658007641497111</v>
      </c>
      <c r="AE24" s="50">
        <f t="shared" si="20"/>
        <v>1.5750488213139906</v>
      </c>
      <c r="AF24" s="23">
        <f t="shared" si="30"/>
        <v>3.658007641497111</v>
      </c>
      <c r="AG24" s="23">
        <f t="shared" si="32"/>
        <v>1.7500488213139906</v>
      </c>
      <c r="AH24" s="23">
        <f t="shared" si="34"/>
        <v>3.658007641497111</v>
      </c>
      <c r="AI24" s="22">
        <f t="shared" si="1"/>
        <v>0.75862548710038835</v>
      </c>
      <c r="AJ24" s="22">
        <f t="shared" si="31"/>
        <v>0.73599909768763894</v>
      </c>
      <c r="AK24" s="22">
        <f t="shared" si="21"/>
        <v>1.1426152741831199</v>
      </c>
      <c r="AL24" s="22">
        <f t="shared" si="22"/>
        <v>1.3231571488497864</v>
      </c>
      <c r="AM24" s="22">
        <f t="shared" si="23"/>
        <v>1.4521310155164533</v>
      </c>
      <c r="AN24" s="22">
        <f t="shared" si="24"/>
        <v>1.9968184441831203</v>
      </c>
      <c r="AO24" s="22">
        <f t="shared" si="25"/>
        <v>2.0300297368497873</v>
      </c>
      <c r="AP24" s="22">
        <f t="shared" si="26"/>
        <v>2.4371921535164538</v>
      </c>
      <c r="AQ24" s="22">
        <f t="shared" si="27"/>
        <v>2.4329588201831207</v>
      </c>
      <c r="AR24" s="22">
        <f t="shared" si="28"/>
        <v>2.2579588201831204</v>
      </c>
      <c r="AS24" s="22"/>
      <c r="AT24" s="22"/>
      <c r="AU24" s="50">
        <f>VLOOKUP(E24,'Target 2024'!$E$2:$U$31,6,0)</f>
        <v>6.1026642488492128E-2</v>
      </c>
      <c r="AV24" s="23">
        <f>'Jan''24 Actual'!Q24</f>
        <v>0.81965212958888045</v>
      </c>
      <c r="AW24" s="50">
        <f>VLOOKUP(E24,'Target 2024'!$E$2:$U$31,7,0)</f>
        <v>0.14451108941274937</v>
      </c>
      <c r="AX24" s="22">
        <f>'Feb''24 Actual'!Q24</f>
        <v>0.12188469999999998</v>
      </c>
      <c r="AY24" s="22">
        <f>VLOOKUP(E24,'Target 2024'!$E$2:$U$31,8,0)</f>
        <v>0.14451108941274937</v>
      </c>
      <c r="AZ24" s="22">
        <f>'Mar''24 Actual'!Q24</f>
        <v>0.55112726590823014</v>
      </c>
      <c r="BA24" s="22">
        <f>VLOOKUP(E24,'Target 2024'!$E$2:$U$31,9,0)</f>
        <v>0.14583333333333331</v>
      </c>
      <c r="BB24" s="22">
        <f>'Apr''24 Actual'!Q24</f>
        <v>0.32637520800000003</v>
      </c>
      <c r="BC24" s="22">
        <f>VLOOKUP(E24,'Target 2024'!$E$2:$U$31,10,0)</f>
        <v>0.14583333333333331</v>
      </c>
      <c r="BD24" s="22">
        <f>'May''24 Actual'!Q24</f>
        <v>0.2748072000000002</v>
      </c>
      <c r="BE24" s="22">
        <f>VLOOKUP(E24,'Target 2024'!$E$2:$U$31,11,0)</f>
        <v>0.14583333333333331</v>
      </c>
      <c r="BF24" s="22">
        <f>'Jun''24 Actual'!Q24</f>
        <v>0.69052076200000001</v>
      </c>
      <c r="BG24" s="22">
        <f>VLOOKUP(E24,'Target 2024'!$E$2:$U$31,12,0)</f>
        <v>0.14583333333333331</v>
      </c>
      <c r="BH24" s="22">
        <f>'July''24 Actual'!Q24</f>
        <v>0.17904462599999998</v>
      </c>
      <c r="BI24" s="22">
        <f>VLOOKUP(E24,'Target 2024'!$E$2:$U$31,13,0)</f>
        <v>0.14583333333333331</v>
      </c>
      <c r="BJ24" s="22">
        <f>'Aug''24 Actual'!Q24</f>
        <v>0.55299575000000001</v>
      </c>
      <c r="BK24" s="22">
        <f>VLOOKUP(E24,'Target 2024'!$E$2:$U$31,14,0)</f>
        <v>0.14583333333333331</v>
      </c>
      <c r="BL24" s="498">
        <f>'Sep''24 Actual'!Q24</f>
        <v>0.1416</v>
      </c>
      <c r="BM24" s="22">
        <f>VLOOKUP(E24,'Target 2024'!$E$2:$U$31,15,0)</f>
        <v>0.17499999999999999</v>
      </c>
      <c r="BN24" s="498">
        <f>'Oct''24 Actual'!Q24</f>
        <v>0</v>
      </c>
      <c r="BO24" s="22">
        <f>VLOOKUP(E24,'Target 2024'!$E$2:$U$31,16,0)</f>
        <v>0.17499999999999999</v>
      </c>
      <c r="BP24" s="22">
        <f>'Nov''24 Actual'!Q24</f>
        <v>0</v>
      </c>
      <c r="BQ24" s="22">
        <f>VLOOKUP(E24,'Target 2024'!$E$2:$U$31,17,0)</f>
        <v>0.17499999999999999</v>
      </c>
      <c r="BR24" s="220">
        <f>'Dec''24 Actual'!Q24</f>
        <v>0</v>
      </c>
    </row>
    <row r="25" spans="2:70">
      <c r="B25" s="219">
        <v>22</v>
      </c>
      <c r="C25" s="221" t="s">
        <v>41</v>
      </c>
      <c r="D25" s="221" t="s">
        <v>243</v>
      </c>
      <c r="E25" s="244" t="s">
        <v>104</v>
      </c>
      <c r="F25" s="24" t="s">
        <v>83</v>
      </c>
      <c r="G25" s="24" t="s">
        <v>105</v>
      </c>
      <c r="H25" s="222" t="s">
        <v>46</v>
      </c>
      <c r="I25" s="156" t="s">
        <v>422</v>
      </c>
      <c r="J25" s="23">
        <f>VLOOKUP(E25,'Target 2024'!$E$3:$I$31,5,0)</f>
        <v>2</v>
      </c>
      <c r="K25" s="50">
        <f t="shared" si="2"/>
        <v>6.9744734272562434E-2</v>
      </c>
      <c r="L25" s="23">
        <f t="shared" si="3"/>
        <v>0.22820199999999999</v>
      </c>
      <c r="M25" s="50">
        <f t="shared" si="4"/>
        <v>0.23490026502999029</v>
      </c>
      <c r="N25" s="23">
        <f t="shared" si="4"/>
        <v>0.4332522256107571</v>
      </c>
      <c r="O25" s="50">
        <f t="shared" si="5"/>
        <v>0.40005579578741812</v>
      </c>
      <c r="P25" s="23">
        <f t="shared" si="6"/>
        <v>0.4514495380107571</v>
      </c>
      <c r="Q25" s="50">
        <f t="shared" si="7"/>
        <v>0.56672246245408475</v>
      </c>
      <c r="R25" s="23">
        <f t="shared" si="8"/>
        <v>0.99990955684613447</v>
      </c>
      <c r="S25" s="50">
        <f t="shared" si="9"/>
        <v>0.73338912912075138</v>
      </c>
      <c r="T25" s="23">
        <f t="shared" si="10"/>
        <v>1.0888348796254703</v>
      </c>
      <c r="U25" s="50">
        <f t="shared" si="11"/>
        <v>0.90005579578741801</v>
      </c>
      <c r="V25" s="23">
        <f t="shared" si="12"/>
        <v>1.7337203954726674</v>
      </c>
      <c r="W25" s="50">
        <f t="shared" si="13"/>
        <v>1.0667224624540848</v>
      </c>
      <c r="X25" s="23">
        <f t="shared" si="14"/>
        <v>1.8975737542574447</v>
      </c>
      <c r="Y25" s="50">
        <f t="shared" si="15"/>
        <v>1.2333891291207515</v>
      </c>
      <c r="Z25" s="466">
        <f t="shared" si="29"/>
        <v>2.0010515144355474</v>
      </c>
      <c r="AA25" s="50">
        <f t="shared" si="16"/>
        <v>1.4000557957874182</v>
      </c>
      <c r="AB25" s="466">
        <f t="shared" si="17"/>
        <v>2.186964633114119</v>
      </c>
      <c r="AC25" s="50">
        <f t="shared" si="18"/>
        <v>1.6000557957874182</v>
      </c>
      <c r="AD25" s="466">
        <f t="shared" si="19"/>
        <v>2.2827464094355476</v>
      </c>
      <c r="AE25" s="50">
        <f t="shared" si="20"/>
        <v>1.8000557957874181</v>
      </c>
      <c r="AF25" s="23">
        <f t="shared" si="30"/>
        <v>2.2827464094355476</v>
      </c>
      <c r="AG25" s="23">
        <f t="shared" si="32"/>
        <v>2.0000557957874183</v>
      </c>
      <c r="AH25" s="23">
        <f t="shared" si="34"/>
        <v>2.2827464094355476</v>
      </c>
      <c r="AI25" s="22">
        <f t="shared" si="1"/>
        <v>0.15845726572743757</v>
      </c>
      <c r="AJ25" s="22">
        <f t="shared" si="31"/>
        <v>0.19835196058076682</v>
      </c>
      <c r="AK25" s="22">
        <f t="shared" si="21"/>
        <v>5.1393742223338978E-2</v>
      </c>
      <c r="AL25" s="22">
        <f t="shared" si="22"/>
        <v>0.43318709439204972</v>
      </c>
      <c r="AM25" s="22">
        <f t="shared" si="23"/>
        <v>0.35544575050471894</v>
      </c>
      <c r="AN25" s="22">
        <f t="shared" si="24"/>
        <v>0.83366459968524942</v>
      </c>
      <c r="AO25" s="22">
        <f t="shared" si="25"/>
        <v>0.83085129180335993</v>
      </c>
      <c r="AP25" s="22">
        <f t="shared" si="26"/>
        <v>0.76766238531479591</v>
      </c>
      <c r="AQ25" s="22">
        <f t="shared" si="27"/>
        <v>0.78690883732670081</v>
      </c>
      <c r="AR25" s="22">
        <f t="shared" si="28"/>
        <v>0.68269061364812944</v>
      </c>
      <c r="AS25" s="22"/>
      <c r="AT25" s="22"/>
      <c r="AU25" s="50">
        <f>VLOOKUP(E25,'Target 2024'!$E$2:$U$31,6,0)</f>
        <v>6.9744734272562434E-2</v>
      </c>
      <c r="AV25" s="23">
        <f>'Jan''24 Actual'!Q25</f>
        <v>0.22820199999999999</v>
      </c>
      <c r="AW25" s="50">
        <f>VLOOKUP(E25,'Target 2024'!$E$2:$U$31,7,0)</f>
        <v>0.16515553075742784</v>
      </c>
      <c r="AX25" s="22">
        <f>'Feb''24 Actual'!Q25</f>
        <v>0.20505022561075711</v>
      </c>
      <c r="AY25" s="22">
        <f>VLOOKUP(E25,'Target 2024'!$E$2:$U$31,8,0)</f>
        <v>0.16515553075742784</v>
      </c>
      <c r="AZ25" s="22">
        <f>'Mar''24 Actual'!Q25</f>
        <v>1.8197312400000002E-2</v>
      </c>
      <c r="BA25" s="22">
        <f>VLOOKUP(E25,'Target 2024'!$E$2:$U$31,9,0)</f>
        <v>0.16666666666666666</v>
      </c>
      <c r="BB25" s="22">
        <f>'Apr''24 Actual'!Q25</f>
        <v>0.54846001883537732</v>
      </c>
      <c r="BC25" s="22">
        <f>VLOOKUP(E25,'Target 2024'!$E$2:$U$31,10,0)</f>
        <v>0.16666666666666666</v>
      </c>
      <c r="BD25" s="22">
        <f>'May''24 Actual'!Q25</f>
        <v>8.8925322779335902E-2</v>
      </c>
      <c r="BE25" s="22">
        <f>VLOOKUP(E25,'Target 2024'!$E$2:$U$31,11,0)</f>
        <v>0.16666666666666666</v>
      </c>
      <c r="BF25" s="22">
        <f>'Jun''24 Actual'!Q25</f>
        <v>0.64488551584719711</v>
      </c>
      <c r="BG25" s="22">
        <f>VLOOKUP(E25,'Target 2024'!$E$2:$U$31,12,0)</f>
        <v>0.16666666666666666</v>
      </c>
      <c r="BH25" s="22">
        <f>'July''24 Actual'!Q25</f>
        <v>0.1638533587847773</v>
      </c>
      <c r="BI25" s="22">
        <f>VLOOKUP(E25,'Target 2024'!$E$2:$U$31,13,0)</f>
        <v>0.16666666666666666</v>
      </c>
      <c r="BJ25" s="22">
        <f>'Aug''24 Actual'!Q25</f>
        <v>0.10347776017810291</v>
      </c>
      <c r="BK25" s="22">
        <f>VLOOKUP(E25,'Target 2024'!$E$2:$U$31,14,0)</f>
        <v>0.16666666666666666</v>
      </c>
      <c r="BL25" s="498">
        <f>'Sep''24 Actual'!Q25</f>
        <v>0.18591311867857144</v>
      </c>
      <c r="BM25" s="22">
        <f>VLOOKUP(E25,'Target 2024'!$E$2:$U$31,15,0)</f>
        <v>0.19999999999999998</v>
      </c>
      <c r="BN25" s="498">
        <f>'Oct''24 Actual'!Q25</f>
        <v>9.5781776321428577E-2</v>
      </c>
      <c r="BO25" s="22">
        <f>VLOOKUP(E25,'Target 2024'!$E$2:$U$31,16,0)</f>
        <v>0.19999999999999998</v>
      </c>
      <c r="BP25" s="22">
        <f>'Nov''24 Actual'!Q25</f>
        <v>0</v>
      </c>
      <c r="BQ25" s="22">
        <f>VLOOKUP(E25,'Target 2024'!$E$2:$U$31,17,0)</f>
        <v>0.19999999999999998</v>
      </c>
      <c r="BR25" s="220">
        <f>'Dec''24 Actual'!Q25</f>
        <v>0</v>
      </c>
    </row>
    <row r="26" spans="2:70" ht="46.8">
      <c r="B26" s="219">
        <v>23</v>
      </c>
      <c r="C26" s="221" t="s">
        <v>41</v>
      </c>
      <c r="D26" s="221" t="s">
        <v>107</v>
      </c>
      <c r="E26" s="245" t="s">
        <v>108</v>
      </c>
      <c r="F26" s="24" t="s">
        <v>109</v>
      </c>
      <c r="G26" s="24" t="s">
        <v>110</v>
      </c>
      <c r="H26" s="185" t="s">
        <v>60</v>
      </c>
      <c r="I26" s="156" t="s">
        <v>425</v>
      </c>
      <c r="J26" s="23">
        <f>VLOOKUP(E26,'Target 2024'!$E$3:$I$31,5,0)</f>
        <v>5</v>
      </c>
      <c r="K26" s="50">
        <f t="shared" si="2"/>
        <v>0.17436183568140609</v>
      </c>
      <c r="L26" s="23">
        <f t="shared" si="3"/>
        <v>0.43756707238749476</v>
      </c>
      <c r="M26" s="50">
        <f t="shared" si="4"/>
        <v>0.58725066257497571</v>
      </c>
      <c r="N26" s="23">
        <f t="shared" si="4"/>
        <v>0.53668680238749478</v>
      </c>
      <c r="O26" s="50">
        <f t="shared" si="5"/>
        <v>1.0001394894685454</v>
      </c>
      <c r="P26" s="23">
        <f t="shared" si="6"/>
        <v>0.56691477624721176</v>
      </c>
      <c r="Q26" s="50">
        <f t="shared" si="7"/>
        <v>1.4168061561352121</v>
      </c>
      <c r="R26" s="23">
        <f t="shared" si="8"/>
        <v>1.2944515254958175</v>
      </c>
      <c r="S26" s="50">
        <f t="shared" si="9"/>
        <v>1.8334728228018786</v>
      </c>
      <c r="T26" s="23">
        <f t="shared" si="10"/>
        <v>1.4290825930770219</v>
      </c>
      <c r="U26" s="50">
        <f t="shared" si="11"/>
        <v>2.2501394894685451</v>
      </c>
      <c r="V26" s="23">
        <f t="shared" si="12"/>
        <v>1.4930740221311833</v>
      </c>
      <c r="W26" s="50">
        <f t="shared" si="13"/>
        <v>2.6668061561352117</v>
      </c>
      <c r="X26" s="23">
        <f t="shared" si="14"/>
        <v>1.9017225893311833</v>
      </c>
      <c r="Y26" s="50">
        <f t="shared" si="15"/>
        <v>3.0834728228018782</v>
      </c>
      <c r="Z26" s="23">
        <f>AV26+AX26+AZ26+BB26+BD26+BF26+BH26+BJ26</f>
        <v>2.0515052063052699</v>
      </c>
      <c r="AA26" s="50">
        <f t="shared" si="16"/>
        <v>3.5001394894685447</v>
      </c>
      <c r="AB26" s="23">
        <f>AV26+AX26+AZ26+BB26+BD26+BF26+BH26+BJ26+BL26</f>
        <v>2.4493584175862813</v>
      </c>
      <c r="AC26" s="50">
        <f t="shared" si="18"/>
        <v>4.0001394894685447</v>
      </c>
      <c r="AD26" s="23">
        <f>AV26+AX26+AZ26+BB26+BD26+BF26+BH26+BJ26+BL26+BN26</f>
        <v>2.5535894195862814</v>
      </c>
      <c r="AE26" s="50">
        <f t="shared" si="20"/>
        <v>4.5001394894685447</v>
      </c>
      <c r="AF26" s="23">
        <f>AV26+AX26+AZ26+BB26+BD26+BF26+BH26+BJ26+BL26+BN26+BP26</f>
        <v>2.5535894195862814</v>
      </c>
      <c r="AG26" s="23">
        <f t="shared" si="32"/>
        <v>5.0001394894685447</v>
      </c>
      <c r="AH26" s="23">
        <f>AV26+AX26+AZ26+BB26+BD26+BF26+BH26+BJ26+BL26+BN26+BP26+BR26</f>
        <v>2.5535894195862814</v>
      </c>
      <c r="AI26" s="22">
        <f t="shared" si="1"/>
        <v>0.26320523670608864</v>
      </c>
      <c r="AJ26" s="22">
        <f t="shared" si="31"/>
        <v>-5.0563860187480936E-2</v>
      </c>
      <c r="AK26" s="22">
        <f t="shared" si="21"/>
        <v>-0.4332247132213336</v>
      </c>
      <c r="AL26" s="22">
        <f t="shared" si="22"/>
        <v>-0.12235463063939456</v>
      </c>
      <c r="AM26" s="22">
        <f t="shared" si="23"/>
        <v>-0.40439022972485672</v>
      </c>
      <c r="AN26" s="22">
        <f t="shared" si="24"/>
        <v>-0.7570654673373618</v>
      </c>
      <c r="AO26" s="22">
        <f t="shared" si="25"/>
        <v>-0.76508356680402834</v>
      </c>
      <c r="AP26" s="22">
        <f t="shared" si="26"/>
        <v>-1.0319676164966083</v>
      </c>
      <c r="AQ26" s="22">
        <f t="shared" si="27"/>
        <v>-1.0507810718822634</v>
      </c>
      <c r="AR26" s="22">
        <f t="shared" si="28"/>
        <v>-1.4465500698822633</v>
      </c>
      <c r="AS26" s="22"/>
      <c r="AT26" s="22"/>
      <c r="AU26" s="50">
        <f>VLOOKUP(E26,'Target 2024'!$E$2:$U$31,6,0)</f>
        <v>0.17436183568140609</v>
      </c>
      <c r="AV26" s="23">
        <f>'Jan''24 Actual'!Q26</f>
        <v>0.43756707238749476</v>
      </c>
      <c r="AW26" s="50">
        <f>VLOOKUP(E26,'Target 2024'!$E$2:$U$31,7,0)</f>
        <v>0.41288882689356959</v>
      </c>
      <c r="AX26" s="22">
        <f>'Feb''24 Actual'!Q26</f>
        <v>9.9119730000000003E-2</v>
      </c>
      <c r="AY26" s="22">
        <f>VLOOKUP(E26,'Target 2024'!$E$2:$U$31,8,0)</f>
        <v>0.41288882689356959</v>
      </c>
      <c r="AZ26" s="22">
        <f>'Mar''24 Actual'!Q26</f>
        <v>3.0227973859717028E-2</v>
      </c>
      <c r="BA26" s="22">
        <f>VLOOKUP(E26,'Target 2024'!$E$2:$U$31,9,0)</f>
        <v>0.41666666666666663</v>
      </c>
      <c r="BB26" s="22">
        <f>'Apr''24 Actual'!Q26</f>
        <v>0.72753674924860579</v>
      </c>
      <c r="BC26" s="22">
        <f>VLOOKUP(E26,'Target 2024'!$E$2:$U$31,10,0)</f>
        <v>0.41666666666666663</v>
      </c>
      <c r="BD26" s="22">
        <f>'May''24 Actual'!Q26</f>
        <v>0.13463106758120424</v>
      </c>
      <c r="BE26" s="22">
        <f>VLOOKUP(E26,'Target 2024'!$E$2:$U$31,11,0)</f>
        <v>0.41666666666666663</v>
      </c>
      <c r="BF26" s="22">
        <f>'Jun''24 Actual'!Q26</f>
        <v>6.3991429054161483E-2</v>
      </c>
      <c r="BG26" s="22">
        <f>VLOOKUP(E26,'Target 2024'!$E$2:$U$31,12,0)</f>
        <v>0.41666666666666663</v>
      </c>
      <c r="BH26" s="22">
        <f>'July''24 Actual'!Q26</f>
        <v>0.40864856720000003</v>
      </c>
      <c r="BI26" s="22">
        <f>VLOOKUP(E26,'Target 2024'!$E$2:$U$31,13,0)</f>
        <v>0.41666666666666663</v>
      </c>
      <c r="BJ26" s="22">
        <f>'Aug''24 Actual'!Q26</f>
        <v>0.14978261697408676</v>
      </c>
      <c r="BK26" s="22">
        <f>VLOOKUP(E26,'Target 2024'!$E$2:$U$31,14,0)</f>
        <v>0.41666666666666663</v>
      </c>
      <c r="BL26" s="498">
        <f>'Sep''24 Actual'!Q26</f>
        <v>0.39785321128101125</v>
      </c>
      <c r="BM26" s="22">
        <f>VLOOKUP(E26,'Target 2024'!$E$2:$U$31,15,0)</f>
        <v>0.49999999999999994</v>
      </c>
      <c r="BN26" s="498">
        <f>'Oct''24 Actual'!Q26</f>
        <v>0.104231002</v>
      </c>
      <c r="BO26" s="22">
        <f>VLOOKUP(E26,'Target 2024'!$E$2:$U$31,16,0)</f>
        <v>0.49999999999999994</v>
      </c>
      <c r="BP26" s="22">
        <f>'Nov''24 Actual'!Q26</f>
        <v>0</v>
      </c>
      <c r="BQ26" s="22">
        <f>VLOOKUP(E26,'Target 2024'!$E$2:$U$31,17,0)</f>
        <v>0.49999999999999994</v>
      </c>
      <c r="BR26" s="220">
        <f>'Dec''24 Actual'!Q26</f>
        <v>0</v>
      </c>
    </row>
    <row r="27" spans="2:70" ht="30.75" customHeight="1">
      <c r="B27" s="219">
        <v>24</v>
      </c>
      <c r="C27" s="221" t="s">
        <v>41</v>
      </c>
      <c r="D27" s="221" t="s">
        <v>107</v>
      </c>
      <c r="E27" s="244" t="s">
        <v>111</v>
      </c>
      <c r="F27" s="24" t="s">
        <v>308</v>
      </c>
      <c r="G27" s="24" t="s">
        <v>167</v>
      </c>
      <c r="H27" s="222" t="s">
        <v>46</v>
      </c>
      <c r="I27" s="156" t="s">
        <v>424</v>
      </c>
      <c r="J27" s="23">
        <f>VLOOKUP(E27,'Target 2024'!$E$3:$I$31,5,0)</f>
        <v>5.6</v>
      </c>
      <c r="K27" s="50">
        <f t="shared" si="2"/>
        <v>0.19528525596317481</v>
      </c>
      <c r="L27" s="23">
        <f t="shared" si="3"/>
        <v>6.6673053500000024E-2</v>
      </c>
      <c r="M27" s="50">
        <f t="shared" si="4"/>
        <v>0.6577207420839728</v>
      </c>
      <c r="N27" s="23">
        <f t="shared" si="4"/>
        <v>6.6673053500000024E-2</v>
      </c>
      <c r="O27" s="50">
        <f t="shared" si="5"/>
        <v>1.1201562282047708</v>
      </c>
      <c r="P27" s="23">
        <f t="shared" si="6"/>
        <v>6.6673053500000024E-2</v>
      </c>
      <c r="Q27" s="50">
        <f t="shared" si="7"/>
        <v>1.5868228948714374</v>
      </c>
      <c r="R27" s="23">
        <f t="shared" si="8"/>
        <v>6.6673053500000024E-2</v>
      </c>
      <c r="S27" s="50">
        <f t="shared" si="9"/>
        <v>2.0534895615381039</v>
      </c>
      <c r="T27" s="23">
        <f t="shared" si="10"/>
        <v>6.6673053500000024E-2</v>
      </c>
      <c r="U27" s="50">
        <f t="shared" si="11"/>
        <v>2.5201562282047707</v>
      </c>
      <c r="V27" s="23">
        <f t="shared" si="12"/>
        <v>9.1373053500000023E-2</v>
      </c>
      <c r="W27" s="50">
        <f t="shared" si="13"/>
        <v>2.9868228948714375</v>
      </c>
      <c r="X27" s="23">
        <f t="shared" si="14"/>
        <v>0.9966182735000001</v>
      </c>
      <c r="Y27" s="50">
        <f t="shared" si="15"/>
        <v>3.4534895615381043</v>
      </c>
      <c r="Z27" s="23">
        <f>AV27+AX27+AZ27+BB27+BD27+BF27+BH27+BJ27</f>
        <v>0.9966182735000001</v>
      </c>
      <c r="AA27" s="50">
        <f t="shared" si="16"/>
        <v>3.9201562282047711</v>
      </c>
      <c r="AB27" s="23">
        <f>AV27+AX27+AZ27+BB27+BD27+BF27+BH27+BJ27+BL27</f>
        <v>1.3031876889166667</v>
      </c>
      <c r="AC27" s="50">
        <f t="shared" si="18"/>
        <v>4.4801562282047707</v>
      </c>
      <c r="AD27" s="23">
        <f>AV27+AX27+AZ27+BB27+BD27+BF27+BH27+BJ27+BL27+BN27</f>
        <v>1.6763849711666667</v>
      </c>
      <c r="AE27" s="50">
        <f t="shared" si="20"/>
        <v>5.0401562282047703</v>
      </c>
      <c r="AF27" s="23">
        <f>AV27+AX27+AZ27+BB27+BD27+BF27+BH27+BJ27+BL27+BN27+BP27</f>
        <v>1.6763849711666667</v>
      </c>
      <c r="AG27" s="23">
        <f t="shared" si="32"/>
        <v>5.6001562282047699</v>
      </c>
      <c r="AH27" s="23">
        <f>AV27+AX27+AZ27+BB27+BD27+BF27+BH27+BJ27+BL27+BN27+BP27+BR27</f>
        <v>1.6763849711666667</v>
      </c>
      <c r="AI27" s="22">
        <f t="shared" si="1"/>
        <v>-0.12861220246317479</v>
      </c>
      <c r="AJ27" s="22">
        <f t="shared" si="31"/>
        <v>-0.59104768858397283</v>
      </c>
      <c r="AK27" s="22">
        <f t="shared" si="21"/>
        <v>-1.0534831747047708</v>
      </c>
      <c r="AL27" s="22">
        <f t="shared" si="22"/>
        <v>-1.5201498413714374</v>
      </c>
      <c r="AM27" s="22">
        <f t="shared" si="23"/>
        <v>-1.9868165080381039</v>
      </c>
      <c r="AN27" s="22">
        <f t="shared" si="24"/>
        <v>-2.4287831747047708</v>
      </c>
      <c r="AO27" s="22">
        <f t="shared" si="25"/>
        <v>-1.9902046213714373</v>
      </c>
      <c r="AP27" s="22">
        <f t="shared" si="26"/>
        <v>-2.4568712880381041</v>
      </c>
      <c r="AQ27" s="22">
        <f t="shared" si="27"/>
        <v>-2.6169685392881044</v>
      </c>
      <c r="AR27" s="22">
        <f t="shared" si="28"/>
        <v>-2.8037712570381039</v>
      </c>
      <c r="AS27" s="22"/>
      <c r="AT27" s="22"/>
      <c r="AU27" s="50">
        <f>VLOOKUP(E27,'Target 2024'!$E$2:$U$31,6,0)</f>
        <v>0.19528525596317481</v>
      </c>
      <c r="AV27" s="23">
        <f>'Jan''24 Actual'!Q27</f>
        <v>6.6673053500000024E-2</v>
      </c>
      <c r="AW27" s="50">
        <f>VLOOKUP(E27,'Target 2024'!$E$2:$U$31,7,0)</f>
        <v>0.46243548612079793</v>
      </c>
      <c r="AX27" s="22">
        <f>'Feb''24 Actual'!Q27</f>
        <v>0</v>
      </c>
      <c r="AY27" s="22">
        <f>VLOOKUP(E27,'Target 2024'!$E$2:$U$31,8,0)</f>
        <v>0.46243548612079793</v>
      </c>
      <c r="AZ27" s="22">
        <f>'Mar''24 Actual'!Q27</f>
        <v>0</v>
      </c>
      <c r="BA27" s="22">
        <f>VLOOKUP(E27,'Target 2024'!$E$2:$U$31,9,0)</f>
        <v>0.46666666666666662</v>
      </c>
      <c r="BB27" s="22">
        <f>'Apr''24 Actual'!Q27</f>
        <v>0</v>
      </c>
      <c r="BC27" s="22">
        <f>VLOOKUP(E27,'Target 2024'!$E$2:$U$31,10,0)</f>
        <v>0.46666666666666662</v>
      </c>
      <c r="BD27" s="22">
        <f>'May''24 Actual'!Q27</f>
        <v>0</v>
      </c>
      <c r="BE27" s="22">
        <f>VLOOKUP(E27,'Target 2024'!$E$2:$U$31,11,0)</f>
        <v>0.46666666666666662</v>
      </c>
      <c r="BF27" s="22">
        <f>'Jun''24 Actual'!Q27</f>
        <v>2.4700000000000003E-2</v>
      </c>
      <c r="BG27" s="22">
        <f>VLOOKUP(E27,'Target 2024'!$E$2:$U$31,12,0)</f>
        <v>0.46666666666666662</v>
      </c>
      <c r="BH27" s="22">
        <f>'July''24 Actual'!Q27</f>
        <v>0.90524522000000007</v>
      </c>
      <c r="BI27" s="22">
        <f>VLOOKUP(E27,'Target 2024'!$E$2:$U$31,13,0)</f>
        <v>0.46666666666666662</v>
      </c>
      <c r="BJ27" s="22">
        <f>'Aug''24 Actual'!Q27</f>
        <v>0</v>
      </c>
      <c r="BK27" s="22">
        <f>VLOOKUP(E27,'Target 2024'!$E$2:$U$31,14,0)</f>
        <v>0.46666666666666662</v>
      </c>
      <c r="BL27" s="498">
        <f>'Sep''24 Actual'!Q27</f>
        <v>0.30656941541666671</v>
      </c>
      <c r="BM27" s="22">
        <f>VLOOKUP(E27,'Target 2024'!$E$2:$U$31,15,0)</f>
        <v>0.55999999999999994</v>
      </c>
      <c r="BN27" s="498">
        <f>'Oct''24 Actual'!Q27</f>
        <v>0.37319728224999998</v>
      </c>
      <c r="BO27" s="22">
        <f>VLOOKUP(E27,'Target 2024'!$E$2:$U$31,16,0)</f>
        <v>0.55999999999999994</v>
      </c>
      <c r="BP27" s="22">
        <f>'Nov''24 Actual'!Q27</f>
        <v>0</v>
      </c>
      <c r="BQ27" s="22">
        <f>VLOOKUP(E27,'Target 2024'!$E$2:$U$31,17,0)</f>
        <v>0.55999999999999994</v>
      </c>
      <c r="BR27" s="220">
        <f>'Dec''24 Actual'!Q27</f>
        <v>0</v>
      </c>
    </row>
    <row r="28" spans="2:70">
      <c r="B28" s="219">
        <v>25</v>
      </c>
      <c r="C28" s="20" t="s">
        <v>41</v>
      </c>
      <c r="D28" s="221" t="s">
        <v>107</v>
      </c>
      <c r="E28" s="244" t="s">
        <v>114</v>
      </c>
      <c r="F28" s="24" t="s">
        <v>83</v>
      </c>
      <c r="G28" s="21" t="s">
        <v>251</v>
      </c>
      <c r="H28" s="185" t="s">
        <v>46</v>
      </c>
      <c r="I28" s="154" t="s">
        <v>115</v>
      </c>
      <c r="J28" s="23">
        <f>VLOOKUP(E28,'Target 2024'!$E$3:$I$31,5,0)</f>
        <v>8</v>
      </c>
      <c r="K28" s="50">
        <f t="shared" si="2"/>
        <v>0.27897893709024973</v>
      </c>
      <c r="L28" s="23">
        <f t="shared" si="3"/>
        <v>0.2247884713333333</v>
      </c>
      <c r="M28" s="50">
        <f t="shared" si="4"/>
        <v>0.93960106011996114</v>
      </c>
      <c r="N28" s="466">
        <f t="shared" si="4"/>
        <v>8.110745849333334</v>
      </c>
      <c r="O28" s="50">
        <f t="shared" si="5"/>
        <v>1.6002231831496725</v>
      </c>
      <c r="P28" s="466">
        <f t="shared" si="6"/>
        <v>10.230207901000002</v>
      </c>
      <c r="Q28" s="50">
        <f t="shared" si="7"/>
        <v>2.266889849816339</v>
      </c>
      <c r="R28" s="466">
        <f t="shared" si="8"/>
        <v>10.323707901000002</v>
      </c>
      <c r="S28" s="50">
        <f t="shared" si="9"/>
        <v>2.9335565164830055</v>
      </c>
      <c r="T28" s="466">
        <f t="shared" si="10"/>
        <v>10.46145090466667</v>
      </c>
      <c r="U28" s="50">
        <f t="shared" si="11"/>
        <v>3.600223183149672</v>
      </c>
      <c r="V28" s="466">
        <f t="shared" si="12"/>
        <v>11.703350904666669</v>
      </c>
      <c r="W28" s="50">
        <f t="shared" si="13"/>
        <v>4.266889849816339</v>
      </c>
      <c r="X28" s="466">
        <f t="shared" si="14"/>
        <v>13.04667827466667</v>
      </c>
      <c r="Y28" s="50">
        <f t="shared" si="15"/>
        <v>4.933556516483006</v>
      </c>
      <c r="Z28" s="466">
        <f t="shared" si="29"/>
        <v>14.460878274666669</v>
      </c>
      <c r="AA28" s="50">
        <f t="shared" si="16"/>
        <v>5.6002231831496729</v>
      </c>
      <c r="AB28" s="466">
        <f>AV28+AX28+AZ28+BB28+BD28+BF28+BH28+BJ28+BL28</f>
        <v>14.907478274666669</v>
      </c>
      <c r="AC28" s="50">
        <f t="shared" si="18"/>
        <v>6.4002231831496728</v>
      </c>
      <c r="AD28" s="466">
        <f t="shared" si="19"/>
        <v>15.45227827466667</v>
      </c>
      <c r="AE28" s="50">
        <f t="shared" si="20"/>
        <v>7.2002231831496726</v>
      </c>
      <c r="AF28" s="23">
        <f t="shared" si="30"/>
        <v>15.45227827466667</v>
      </c>
      <c r="AG28" s="23">
        <f t="shared" si="32"/>
        <v>8.0002231831496733</v>
      </c>
      <c r="AH28" s="23">
        <f t="shared" si="34"/>
        <v>15.45227827466667</v>
      </c>
      <c r="AI28" s="22">
        <f t="shared" si="1"/>
        <v>-5.4190465756916439E-2</v>
      </c>
      <c r="AJ28" s="22">
        <f t="shared" si="31"/>
        <v>7.1711447892133728</v>
      </c>
      <c r="AK28" s="22">
        <f t="shared" si="21"/>
        <v>8.6299847178503288</v>
      </c>
      <c r="AL28" s="22">
        <f t="shared" si="22"/>
        <v>8.0568180511836633</v>
      </c>
      <c r="AM28" s="22">
        <f t="shared" si="23"/>
        <v>7.5278943881836646</v>
      </c>
      <c r="AN28" s="22">
        <f t="shared" si="24"/>
        <v>8.1031277215169979</v>
      </c>
      <c r="AO28" s="22">
        <f t="shared" si="25"/>
        <v>8.7797884248503308</v>
      </c>
      <c r="AP28" s="22">
        <f t="shared" si="26"/>
        <v>9.527321758183664</v>
      </c>
      <c r="AQ28" s="22">
        <f t="shared" si="27"/>
        <v>9.3072550915169963</v>
      </c>
      <c r="AR28" s="22">
        <f t="shared" si="28"/>
        <v>9.0520550915169977</v>
      </c>
      <c r="AS28" s="22"/>
      <c r="AT28" s="22"/>
      <c r="AU28" s="50">
        <f>VLOOKUP(E28,'Target 2024'!$E$2:$U$31,6,0)</f>
        <v>0.27897893709024973</v>
      </c>
      <c r="AV28" s="23">
        <f>'Jan''24 Actual'!Q28</f>
        <v>0.2247884713333333</v>
      </c>
      <c r="AW28" s="50">
        <f>VLOOKUP(E28,'Target 2024'!$E$2:$U$31,7,0)</f>
        <v>0.66062212302971135</v>
      </c>
      <c r="AX28" s="22">
        <f>'Feb''24 Actual'!Q28</f>
        <v>7.8859573780000005</v>
      </c>
      <c r="AY28" s="22">
        <f>VLOOKUP(E28,'Target 2024'!$E$2:$U$31,8,0)</f>
        <v>0.66062212302971135</v>
      </c>
      <c r="AZ28" s="22">
        <f>'Mar''24 Actual'!Q28</f>
        <v>2.1194620516666673</v>
      </c>
      <c r="BA28" s="22">
        <f>VLOOKUP(E28,'Target 2024'!$E$2:$U$31,9,0)</f>
        <v>0.66666666666666663</v>
      </c>
      <c r="BB28" s="22">
        <f>'Apr''24 Actual'!Q28</f>
        <v>9.35E-2</v>
      </c>
      <c r="BC28" s="22">
        <f>VLOOKUP(E28,'Target 2024'!$E$2:$U$31,10,0)</f>
        <v>0.66666666666666663</v>
      </c>
      <c r="BD28" s="22">
        <f>'May''24 Actual'!Q28</f>
        <v>0.137743003666667</v>
      </c>
      <c r="BE28" s="22">
        <f>VLOOKUP(E28,'Target 2024'!$E$2:$U$31,11,0)</f>
        <v>0.66666666666666663</v>
      </c>
      <c r="BF28" s="22">
        <f>'Jun''24 Actual'!Q28</f>
        <v>1.2419</v>
      </c>
      <c r="BG28" s="22">
        <f>VLOOKUP(E28,'Target 2024'!$E$2:$U$31,12,0)</f>
        <v>0.66666666666666663</v>
      </c>
      <c r="BH28" s="22">
        <f>'July''24 Actual'!Q28</f>
        <v>1.3433273700000001</v>
      </c>
      <c r="BI28" s="22">
        <f>VLOOKUP(E28,'Target 2024'!$E$2:$U$31,13,0)</f>
        <v>0.66666666666666663</v>
      </c>
      <c r="BJ28" s="22">
        <f>'Aug''24 Actual'!Q28</f>
        <v>1.4142000000000001</v>
      </c>
      <c r="BK28" s="22">
        <f>VLOOKUP(E28,'Target 2024'!$E$2:$U$31,14,0)</f>
        <v>0.66666666666666663</v>
      </c>
      <c r="BL28" s="498">
        <f>'Sep''24 Actual'!Q28</f>
        <v>0.44659999999999994</v>
      </c>
      <c r="BM28" s="22">
        <f>VLOOKUP(E28,'Target 2024'!$E$2:$U$31,15,0)</f>
        <v>0.79999999999999993</v>
      </c>
      <c r="BN28" s="498">
        <f>'Oct''24 Actual'!Q28</f>
        <v>0.54479999999999995</v>
      </c>
      <c r="BO28" s="22">
        <f>VLOOKUP(E28,'Target 2024'!$E$2:$U$31,16,0)</f>
        <v>0.79999999999999993</v>
      </c>
      <c r="BP28" s="22">
        <f>'Nov''24 Actual'!Q28</f>
        <v>0</v>
      </c>
      <c r="BQ28" s="22">
        <f>VLOOKUP(E28,'Target 2024'!$E$2:$U$31,17,0)</f>
        <v>0.79999999999999993</v>
      </c>
      <c r="BR28" s="220">
        <f>'Dec''24 Actual'!Q28</f>
        <v>0</v>
      </c>
    </row>
    <row r="29" spans="2:70">
      <c r="B29" s="219">
        <v>26</v>
      </c>
      <c r="C29" s="20" t="s">
        <v>86</v>
      </c>
      <c r="D29" s="221" t="s">
        <v>107</v>
      </c>
      <c r="E29" s="244" t="s">
        <v>116</v>
      </c>
      <c r="F29" s="24" t="s">
        <v>310</v>
      </c>
      <c r="G29" s="21" t="s">
        <v>117</v>
      </c>
      <c r="H29" s="185" t="s">
        <v>90</v>
      </c>
      <c r="I29" s="154" t="s">
        <v>221</v>
      </c>
      <c r="J29" s="23">
        <f>VLOOKUP(E29,'Target 2024'!$E$3:$I$31,5,0)</f>
        <v>6</v>
      </c>
      <c r="K29" s="50">
        <f t="shared" si="2"/>
        <v>0.20923420281768729</v>
      </c>
      <c r="L29" s="23">
        <f t="shared" si="3"/>
        <v>0.19874960000000003</v>
      </c>
      <c r="M29" s="50">
        <f t="shared" si="4"/>
        <v>0.70470079508997086</v>
      </c>
      <c r="N29" s="23">
        <f t="shared" si="4"/>
        <v>0.51905025856226206</v>
      </c>
      <c r="O29" s="50">
        <f t="shared" si="5"/>
        <v>1.2001673873622543</v>
      </c>
      <c r="P29" s="23">
        <f t="shared" si="6"/>
        <v>0.90985933131318752</v>
      </c>
      <c r="Q29" s="50">
        <f t="shared" si="7"/>
        <v>1.7001673873622543</v>
      </c>
      <c r="R29" s="23">
        <f t="shared" si="8"/>
        <v>1.1459903286114281</v>
      </c>
      <c r="S29" s="50">
        <f t="shared" si="9"/>
        <v>2.2001673873622543</v>
      </c>
      <c r="T29" s="23">
        <f t="shared" si="10"/>
        <v>1.3486782346912429</v>
      </c>
      <c r="U29" s="50">
        <f t="shared" si="11"/>
        <v>2.7001673873622543</v>
      </c>
      <c r="V29" s="23">
        <f t="shared" si="12"/>
        <v>2.8096497598636985</v>
      </c>
      <c r="W29" s="50">
        <f t="shared" si="13"/>
        <v>3.2001673873622543</v>
      </c>
      <c r="X29" s="23">
        <f t="shared" si="14"/>
        <v>3.4245239994306127</v>
      </c>
      <c r="Y29" s="50">
        <f t="shared" si="15"/>
        <v>3.7001673873622543</v>
      </c>
      <c r="Z29" s="23">
        <f t="shared" si="29"/>
        <v>4.214927555917841</v>
      </c>
      <c r="AA29" s="50">
        <f t="shared" si="16"/>
        <v>4.2001673873622547</v>
      </c>
      <c r="AB29" s="23">
        <f t="shared" si="17"/>
        <v>4.8863068301179604</v>
      </c>
      <c r="AC29" s="50">
        <f t="shared" si="18"/>
        <v>4.8001673873622543</v>
      </c>
      <c r="AD29" s="23">
        <f t="shared" si="19"/>
        <v>5.1323007911179603</v>
      </c>
      <c r="AE29" s="50">
        <f t="shared" si="20"/>
        <v>5.400167387362254</v>
      </c>
      <c r="AF29" s="23">
        <f t="shared" si="30"/>
        <v>5.1323007911179603</v>
      </c>
      <c r="AG29" s="23">
        <f t="shared" si="32"/>
        <v>6.0001673873622536</v>
      </c>
      <c r="AH29" s="23">
        <f t="shared" si="34"/>
        <v>5.1323007911179603</v>
      </c>
      <c r="AI29" s="22">
        <f t="shared" si="1"/>
        <v>-1.0484602817687261E-2</v>
      </c>
      <c r="AJ29" s="22">
        <f t="shared" si="31"/>
        <v>-0.1856505365277088</v>
      </c>
      <c r="AK29" s="22">
        <f t="shared" si="21"/>
        <v>-0.29030805604906673</v>
      </c>
      <c r="AL29" s="22">
        <f t="shared" si="22"/>
        <v>-0.55417705875082612</v>
      </c>
      <c r="AM29" s="22">
        <f t="shared" si="23"/>
        <v>-0.85148915267101133</v>
      </c>
      <c r="AN29" s="22">
        <f t="shared" si="24"/>
        <v>0.10948237250144421</v>
      </c>
      <c r="AO29" s="22">
        <f t="shared" si="25"/>
        <v>0.22435661206835844</v>
      </c>
      <c r="AP29" s="22">
        <f t="shared" si="26"/>
        <v>0.51476016855558671</v>
      </c>
      <c r="AQ29" s="22">
        <f t="shared" si="27"/>
        <v>0.68613944275570571</v>
      </c>
      <c r="AR29" s="22">
        <f t="shared" si="28"/>
        <v>0.33213340375570599</v>
      </c>
      <c r="AS29" s="22"/>
      <c r="AT29" s="22"/>
      <c r="AU29" s="50">
        <f>VLOOKUP(E29,'Target 2024'!$E$2:$U$31,6,0)</f>
        <v>0.20923420281768729</v>
      </c>
      <c r="AV29" s="23">
        <f>'Jan''24 Actual'!Q29</f>
        <v>0.19874960000000003</v>
      </c>
      <c r="AW29" s="50">
        <f>VLOOKUP(E29,'Target 2024'!$E$2:$U$31,7,0)</f>
        <v>0.49546659227228351</v>
      </c>
      <c r="AX29" s="22">
        <f>'Feb''24 Actual'!Q29</f>
        <v>0.32030065856226203</v>
      </c>
      <c r="AY29" s="22">
        <f>VLOOKUP(E29,'Target 2024'!$E$2:$U$31,8,0)</f>
        <v>0.49546659227228351</v>
      </c>
      <c r="AZ29" s="22">
        <f>'Mar''24 Actual'!Q29</f>
        <v>0.39080907275092541</v>
      </c>
      <c r="BA29" s="22">
        <f>VLOOKUP(E29,'Target 2024'!$E$2:$U$31,9,0)</f>
        <v>0.5</v>
      </c>
      <c r="BB29" s="22">
        <f>'Apr''24 Actual'!Q29</f>
        <v>0.23613099729824072</v>
      </c>
      <c r="BC29" s="22">
        <f>VLOOKUP(E29,'Target 2024'!$E$2:$U$31,10,0)</f>
        <v>0.5</v>
      </c>
      <c r="BD29" s="22">
        <f>'May''24 Actual'!Q29</f>
        <v>0.20268790607981479</v>
      </c>
      <c r="BE29" s="22">
        <f>VLOOKUP(E29,'Target 2024'!$E$2:$U$31,11,0)</f>
        <v>0.5</v>
      </c>
      <c r="BF29" s="22">
        <f>'Jun''24 Actual'!Q29</f>
        <v>1.4609715251724558</v>
      </c>
      <c r="BG29" s="22">
        <f>VLOOKUP(E29,'Target 2024'!$E$2:$U$31,12,0)</f>
        <v>0.5</v>
      </c>
      <c r="BH29" s="22">
        <f>'July''24 Actual'!Q29</f>
        <v>0.61487423956691445</v>
      </c>
      <c r="BI29" s="22">
        <f>VLOOKUP(E29,'Target 2024'!$E$2:$U$31,13,0)</f>
        <v>0.5</v>
      </c>
      <c r="BJ29" s="22">
        <f>'Aug''24 Actual'!Q29</f>
        <v>0.79040355648722838</v>
      </c>
      <c r="BK29" s="22">
        <f>VLOOKUP(E29,'Target 2024'!$E$2:$U$31,14,0)</f>
        <v>0.5</v>
      </c>
      <c r="BL29" s="498">
        <f>'Sep''24 Actual'!Q29</f>
        <v>0.67137927420011945</v>
      </c>
      <c r="BM29" s="22">
        <f>VLOOKUP(E29,'Target 2024'!$E$2:$U$31,15,0)</f>
        <v>0.6</v>
      </c>
      <c r="BN29" s="498">
        <f>'Oct''24 Actual'!Q29</f>
        <v>0.24599396100000001</v>
      </c>
      <c r="BO29" s="22">
        <f>VLOOKUP(E29,'Target 2024'!$E$2:$U$31,16,0)</f>
        <v>0.6</v>
      </c>
      <c r="BP29" s="22">
        <f>'Nov''24 Actual'!Q29</f>
        <v>0</v>
      </c>
      <c r="BQ29" s="22">
        <f>VLOOKUP(E29,'Target 2024'!$E$2:$U$31,17,0)</f>
        <v>0.6</v>
      </c>
      <c r="BR29" s="220">
        <f>'Dec''24 Actual'!Q29</f>
        <v>0</v>
      </c>
    </row>
    <row r="30" spans="2:70">
      <c r="B30" s="219">
        <v>27</v>
      </c>
      <c r="C30" s="20" t="s">
        <v>41</v>
      </c>
      <c r="D30" s="221" t="s">
        <v>107</v>
      </c>
      <c r="E30" s="259" t="s">
        <v>118</v>
      </c>
      <c r="F30" s="24" t="s">
        <v>310</v>
      </c>
      <c r="G30" s="21" t="s">
        <v>119</v>
      </c>
      <c r="H30" s="185" t="s">
        <v>90</v>
      </c>
      <c r="I30" s="154" t="s">
        <v>413</v>
      </c>
      <c r="J30" s="23">
        <f>VLOOKUP(E30,'Target 2024'!$E$3:$I$31,5,0)</f>
        <v>1</v>
      </c>
      <c r="K30" s="50">
        <f t="shared" si="2"/>
        <v>3.4872367136281217E-2</v>
      </c>
      <c r="L30" s="23">
        <f t="shared" si="3"/>
        <v>0</v>
      </c>
      <c r="M30" s="50">
        <f t="shared" si="4"/>
        <v>0.11745013251499514</v>
      </c>
      <c r="N30" s="23">
        <f t="shared" si="4"/>
        <v>0.1748209</v>
      </c>
      <c r="O30" s="50">
        <f t="shared" si="5"/>
        <v>0.20002789789370906</v>
      </c>
      <c r="P30" s="23">
        <f t="shared" si="6"/>
        <v>0.1998704</v>
      </c>
      <c r="Q30" s="50">
        <f t="shared" si="7"/>
        <v>0.28336123122704238</v>
      </c>
      <c r="R30" s="23">
        <f t="shared" si="8"/>
        <v>0.30257040000000002</v>
      </c>
      <c r="S30" s="50">
        <f t="shared" si="9"/>
        <v>0.36669456456037569</v>
      </c>
      <c r="T30" s="23">
        <f t="shared" si="10"/>
        <v>0.48439219999999999</v>
      </c>
      <c r="U30" s="50">
        <f t="shared" si="11"/>
        <v>0.45002789789370901</v>
      </c>
      <c r="V30" s="23">
        <f t="shared" si="12"/>
        <v>0.73929219999999995</v>
      </c>
      <c r="W30" s="50">
        <f t="shared" si="13"/>
        <v>0.53336123122704238</v>
      </c>
      <c r="X30" s="23">
        <f t="shared" si="14"/>
        <v>0.87659219999999993</v>
      </c>
      <c r="Y30" s="50">
        <f t="shared" si="15"/>
        <v>0.61669456456037575</v>
      </c>
      <c r="Z30" s="23">
        <f t="shared" si="29"/>
        <v>0.94464219999999988</v>
      </c>
      <c r="AA30" s="50">
        <f t="shared" si="16"/>
        <v>0.70002789789370912</v>
      </c>
      <c r="AB30" s="466">
        <f t="shared" si="17"/>
        <v>5.1292169000000003</v>
      </c>
      <c r="AC30" s="50">
        <f t="shared" si="18"/>
        <v>0.80002789789370909</v>
      </c>
      <c r="AD30" s="466">
        <f t="shared" si="19"/>
        <v>20.7630245</v>
      </c>
      <c r="AE30" s="50">
        <f t="shared" si="20"/>
        <v>0.90002789789370907</v>
      </c>
      <c r="AF30" s="23">
        <f t="shared" si="30"/>
        <v>20.7630245</v>
      </c>
      <c r="AG30" s="23">
        <f t="shared" si="32"/>
        <v>1.0000278978937092</v>
      </c>
      <c r="AH30" s="23">
        <f t="shared" si="34"/>
        <v>20.7630245</v>
      </c>
      <c r="AI30" s="22">
        <f t="shared" si="1"/>
        <v>-3.4872367136281217E-2</v>
      </c>
      <c r="AJ30" s="22">
        <f t="shared" si="31"/>
        <v>5.7370767485004859E-2</v>
      </c>
      <c r="AK30" s="22">
        <f t="shared" si="21"/>
        <v>-1.5749789370905765E-4</v>
      </c>
      <c r="AL30" s="22">
        <f t="shared" si="22"/>
        <v>1.9209168772957641E-2</v>
      </c>
      <c r="AM30" s="22">
        <f t="shared" si="23"/>
        <v>0.1176976354396243</v>
      </c>
      <c r="AN30" s="22">
        <f t="shared" si="24"/>
        <v>0.28926430210629095</v>
      </c>
      <c r="AO30" s="22">
        <f t="shared" si="25"/>
        <v>0.34323096877295756</v>
      </c>
      <c r="AP30" s="22">
        <f t="shared" si="26"/>
        <v>0.32794763543962413</v>
      </c>
      <c r="AQ30" s="22">
        <f t="shared" si="27"/>
        <v>4.4291890021062912</v>
      </c>
      <c r="AR30" s="22">
        <f t="shared" si="28"/>
        <v>19.962996602106291</v>
      </c>
      <c r="AS30" s="22"/>
      <c r="AT30" s="22"/>
      <c r="AU30" s="50">
        <f>VLOOKUP(E30,'Target 2024'!$E$2:$U$31,6,0)</f>
        <v>3.4872367136281217E-2</v>
      </c>
      <c r="AV30" s="23">
        <f>'Jan''24 Actual'!Q30</f>
        <v>0</v>
      </c>
      <c r="AW30" s="50">
        <f>VLOOKUP(E30,'Target 2024'!$E$2:$U$31,7,0)</f>
        <v>8.2577765378713919E-2</v>
      </c>
      <c r="AX30" s="22">
        <f>'Feb''24 Actual'!Q30</f>
        <v>0.1748209</v>
      </c>
      <c r="AY30" s="22">
        <f>VLOOKUP(E30,'Target 2024'!$E$2:$U$31,8,0)</f>
        <v>8.2577765378713919E-2</v>
      </c>
      <c r="AZ30" s="22">
        <f>'Mar''24 Actual'!Q30</f>
        <v>2.5049499999999999E-2</v>
      </c>
      <c r="BA30" s="22">
        <f>VLOOKUP(E30,'Target 2024'!$E$2:$U$31,9,0)</f>
        <v>8.3333333333333329E-2</v>
      </c>
      <c r="BB30" s="22">
        <f>'Apr''24 Actual'!Q30</f>
        <v>0.1027</v>
      </c>
      <c r="BC30" s="22">
        <f>VLOOKUP(E30,'Target 2024'!$E$2:$U$31,10,0)</f>
        <v>8.3333333333333329E-2</v>
      </c>
      <c r="BD30" s="22">
        <f>'May''24 Actual'!Q30</f>
        <v>0.18182179999999998</v>
      </c>
      <c r="BE30" s="22">
        <f>VLOOKUP(E30,'Target 2024'!$E$2:$U$31,11,0)</f>
        <v>8.3333333333333329E-2</v>
      </c>
      <c r="BF30" s="22">
        <f>'Jun''24 Actual'!Q30</f>
        <v>0.25489999999999996</v>
      </c>
      <c r="BG30" s="22">
        <f>VLOOKUP(E30,'Target 2024'!$E$2:$U$31,12,0)</f>
        <v>8.3333333333333329E-2</v>
      </c>
      <c r="BH30" s="22">
        <f>'July''24 Actual'!Q30</f>
        <v>0.13730000000000001</v>
      </c>
      <c r="BI30" s="22">
        <f>VLOOKUP(E30,'Target 2024'!$E$2:$U$31,13,0)</f>
        <v>8.3333333333333329E-2</v>
      </c>
      <c r="BJ30" s="22">
        <f>'Aug''24 Actual'!Q30</f>
        <v>6.8049999999999999E-2</v>
      </c>
      <c r="BK30" s="22">
        <f>VLOOKUP(E30,'Target 2024'!$E$2:$U$31,14,0)</f>
        <v>8.3333333333333329E-2</v>
      </c>
      <c r="BL30" s="498">
        <f>'Sep''24 Actual'!Q30</f>
        <v>4.1845747000000006</v>
      </c>
      <c r="BM30" s="22">
        <f>VLOOKUP(E30,'Target 2024'!$E$2:$U$31,15,0)</f>
        <v>9.9999999999999992E-2</v>
      </c>
      <c r="BN30" s="498">
        <f>'Oct''24 Actual'!Q30</f>
        <v>15.633807600000001</v>
      </c>
      <c r="BO30" s="22">
        <f>VLOOKUP(E30,'Target 2024'!$E$2:$U$31,16,0)</f>
        <v>9.9999999999999992E-2</v>
      </c>
      <c r="BP30" s="22">
        <f>'Nov''24 Actual'!Q30</f>
        <v>0</v>
      </c>
      <c r="BQ30" s="22">
        <f>VLOOKUP(E30,'Target 2024'!$E$2:$U$31,17,0)</f>
        <v>9.9999999999999992E-2</v>
      </c>
      <c r="BR30" s="220">
        <f>'Dec''24 Actual'!Q30</f>
        <v>0</v>
      </c>
    </row>
    <row r="31" spans="2:70">
      <c r="B31" s="219">
        <v>28</v>
      </c>
      <c r="C31" s="221" t="s">
        <v>121</v>
      </c>
      <c r="D31" s="221" t="s">
        <v>107</v>
      </c>
      <c r="E31" s="244" t="s">
        <v>122</v>
      </c>
      <c r="F31" s="24" t="s">
        <v>310</v>
      </c>
      <c r="G31" s="24" t="s">
        <v>123</v>
      </c>
      <c r="H31" s="185" t="s">
        <v>60</v>
      </c>
      <c r="I31" s="154" t="s">
        <v>238</v>
      </c>
      <c r="J31" s="23">
        <f>VLOOKUP(E31,'Target 2024'!$E$3:$I$31,5,0)</f>
        <v>20</v>
      </c>
      <c r="K31" s="50">
        <f t="shared" si="2"/>
        <v>0.69744734272562436</v>
      </c>
      <c r="L31" s="23">
        <f t="shared" si="3"/>
        <v>4.9100000000000005E-2</v>
      </c>
      <c r="M31" s="50">
        <f t="shared" si="4"/>
        <v>2.3490026502999029</v>
      </c>
      <c r="N31" s="23">
        <f t="shared" si="4"/>
        <v>0.2077</v>
      </c>
      <c r="O31" s="50">
        <f t="shared" si="5"/>
        <v>4.0005579578741814</v>
      </c>
      <c r="P31" s="23">
        <f t="shared" si="6"/>
        <v>0.71699999999999997</v>
      </c>
      <c r="Q31" s="50">
        <f t="shared" si="7"/>
        <v>5.6672246245408484</v>
      </c>
      <c r="R31" s="23">
        <f t="shared" si="8"/>
        <v>0.77200000000000002</v>
      </c>
      <c r="S31" s="50">
        <f t="shared" si="9"/>
        <v>7.3338912912075145</v>
      </c>
      <c r="T31" s="23">
        <f t="shared" si="10"/>
        <v>0.77200000000000002</v>
      </c>
      <c r="U31" s="50">
        <f t="shared" si="11"/>
        <v>9.0005579578741806</v>
      </c>
      <c r="V31" s="23">
        <f t="shared" si="12"/>
        <v>0.83810000000000007</v>
      </c>
      <c r="W31" s="50">
        <f t="shared" si="13"/>
        <v>10.667224624540847</v>
      </c>
      <c r="X31" s="23">
        <f t="shared" si="14"/>
        <v>4.16</v>
      </c>
      <c r="Y31" s="50">
        <f t="shared" si="15"/>
        <v>12.333891291207513</v>
      </c>
      <c r="Z31" s="23">
        <f t="shared" si="29"/>
        <v>7.3392999999999997</v>
      </c>
      <c r="AA31" s="50">
        <f t="shared" si="16"/>
        <v>14.000557957874179</v>
      </c>
      <c r="AB31" s="23">
        <f t="shared" si="17"/>
        <v>9.1622000000000003</v>
      </c>
      <c r="AC31" s="50">
        <f t="shared" si="18"/>
        <v>16.000557957874179</v>
      </c>
      <c r="AD31" s="501">
        <f t="shared" si="19"/>
        <v>12.553000000000001</v>
      </c>
      <c r="AE31" s="50">
        <f t="shared" si="20"/>
        <v>18.000557957874179</v>
      </c>
      <c r="AF31" s="23">
        <f t="shared" si="30"/>
        <v>12.553000000000001</v>
      </c>
      <c r="AG31" s="23">
        <f t="shared" si="32"/>
        <v>20.000557957874179</v>
      </c>
      <c r="AH31" s="23">
        <f t="shared" si="34"/>
        <v>12.553000000000001</v>
      </c>
      <c r="AI31" s="22">
        <f t="shared" si="1"/>
        <v>-0.64834734272562433</v>
      </c>
      <c r="AJ31" s="22">
        <f t="shared" si="31"/>
        <v>-2.1413026502999029</v>
      </c>
      <c r="AK31" s="22">
        <f t="shared" si="21"/>
        <v>-3.2835579578741814</v>
      </c>
      <c r="AL31" s="22">
        <f t="shared" si="22"/>
        <v>-4.8952246245408482</v>
      </c>
      <c r="AM31" s="22">
        <f t="shared" si="23"/>
        <v>-6.5618912912075142</v>
      </c>
      <c r="AN31" s="22">
        <f t="shared" si="24"/>
        <v>-8.1624579578741798</v>
      </c>
      <c r="AO31" s="22">
        <f t="shared" si="25"/>
        <v>-6.5072246245408465</v>
      </c>
      <c r="AP31" s="22">
        <f t="shared" si="26"/>
        <v>-4.994591291207513</v>
      </c>
      <c r="AQ31" s="22">
        <f t="shared" si="27"/>
        <v>-4.8383579578741784</v>
      </c>
      <c r="AR31" s="22">
        <f t="shared" si="28"/>
        <v>-3.447557957874178</v>
      </c>
      <c r="AS31" s="22"/>
      <c r="AT31" s="22"/>
      <c r="AU31" s="50">
        <f>VLOOKUP(E31,'Target 2024'!$E$2:$U$31,6,0)</f>
        <v>0.69744734272562436</v>
      </c>
      <c r="AV31" s="23">
        <f>'Jan''24 Actual'!Q31</f>
        <v>4.9100000000000005E-2</v>
      </c>
      <c r="AW31" s="50">
        <f>VLOOKUP(E31,'Target 2024'!$E$2:$U$31,7,0)</f>
        <v>1.6515553075742784</v>
      </c>
      <c r="AX31" s="22">
        <f>'Feb''24 Actual'!Q31</f>
        <v>0.15859999999999999</v>
      </c>
      <c r="AY31" s="22">
        <f>VLOOKUP(E31,'Target 2024'!$E$2:$U$31,8,0)</f>
        <v>1.6515553075742784</v>
      </c>
      <c r="AZ31" s="22">
        <f>'Mar''24 Actual'!Q31</f>
        <v>0.50929999999999997</v>
      </c>
      <c r="BA31" s="22">
        <f>VLOOKUP(E31,'Target 2024'!$E$2:$U$31,9,0)</f>
        <v>1.6666666666666665</v>
      </c>
      <c r="BB31" s="22">
        <f>'Apr''24 Actual'!Q31</f>
        <v>5.5E-2</v>
      </c>
      <c r="BC31" s="22">
        <f>VLOOKUP(E31,'Target 2024'!$E$2:$U$31,10,0)</f>
        <v>1.6666666666666665</v>
      </c>
      <c r="BD31" s="22">
        <f>'May''24 Actual'!Q31</f>
        <v>0</v>
      </c>
      <c r="BE31" s="22">
        <f>VLOOKUP(E31,'Target 2024'!$E$2:$U$31,11,0)</f>
        <v>1.6666666666666665</v>
      </c>
      <c r="BF31" s="22">
        <f>'Jun''24 Actual'!Q31</f>
        <v>6.6099999999999992E-2</v>
      </c>
      <c r="BG31" s="22">
        <f>VLOOKUP(E31,'Target 2024'!$E$2:$U$31,12,0)</f>
        <v>1.6666666666666665</v>
      </c>
      <c r="BH31" s="22">
        <f>'July''24 Actual'!Q31</f>
        <v>3.3218999999999999</v>
      </c>
      <c r="BI31" s="22">
        <f>VLOOKUP(E31,'Target 2024'!$E$2:$U$31,13,0)</f>
        <v>1.6666666666666665</v>
      </c>
      <c r="BJ31" s="22">
        <f>'Aug''24 Actual'!Q31</f>
        <v>3.1793</v>
      </c>
      <c r="BK31" s="22">
        <f>VLOOKUP(E31,'Target 2024'!$E$2:$U$31,14,0)</f>
        <v>1.6666666666666665</v>
      </c>
      <c r="BL31" s="498">
        <f>'Sep''24 Actual'!Q31</f>
        <v>1.8229</v>
      </c>
      <c r="BM31" s="22">
        <f>VLOOKUP(E31,'Target 2024'!$E$2:$U$31,15,0)</f>
        <v>1.9999999999999998</v>
      </c>
      <c r="BN31" s="498">
        <f>'Oct''24 Actual'!Q31</f>
        <v>3.3908000000000005</v>
      </c>
      <c r="BO31" s="22">
        <f>VLOOKUP(E31,'Target 2024'!$E$2:$U$31,16,0)</f>
        <v>1.9999999999999998</v>
      </c>
      <c r="BP31" s="22">
        <f>'Nov''24 Actual'!Q31</f>
        <v>0</v>
      </c>
      <c r="BQ31" s="22">
        <f>VLOOKUP(E31,'Target 2024'!$E$2:$U$31,17,0)</f>
        <v>1.9999999999999998</v>
      </c>
      <c r="BR31" s="220">
        <f>'Dec''24 Actual'!Q31</f>
        <v>0</v>
      </c>
    </row>
    <row r="32" spans="2:70">
      <c r="B32" s="219">
        <v>29</v>
      </c>
      <c r="C32" s="20" t="s">
        <v>41</v>
      </c>
      <c r="D32" s="221" t="s">
        <v>107</v>
      </c>
      <c r="E32" s="245" t="s">
        <v>124</v>
      </c>
      <c r="F32" s="24" t="s">
        <v>109</v>
      </c>
      <c r="G32" s="21" t="s">
        <v>125</v>
      </c>
      <c r="H32" s="222" t="s">
        <v>60</v>
      </c>
      <c r="I32" s="156" t="s">
        <v>309</v>
      </c>
      <c r="J32" s="23">
        <f>VLOOKUP(E32,'Target 2024'!$E$3:$I$31,5,0)</f>
        <v>2.6</v>
      </c>
      <c r="K32" s="50">
        <f t="shared" si="2"/>
        <v>9.0668154554331165E-2</v>
      </c>
      <c r="L32" s="23">
        <f t="shared" si="3"/>
        <v>0.14177409564680718</v>
      </c>
      <c r="M32" s="50">
        <f t="shared" si="4"/>
        <v>0.30537034453898737</v>
      </c>
      <c r="N32" s="23">
        <f t="shared" si="4"/>
        <v>0.38343169564680718</v>
      </c>
      <c r="O32" s="50">
        <f t="shared" si="5"/>
        <v>0.52007253452364355</v>
      </c>
      <c r="P32" s="23">
        <f t="shared" si="6"/>
        <v>0.41413785850680718</v>
      </c>
      <c r="Q32" s="50">
        <f t="shared" si="7"/>
        <v>0.73673920119031022</v>
      </c>
      <c r="R32" s="23">
        <f t="shared" si="8"/>
        <v>2.3007622643471453</v>
      </c>
      <c r="S32" s="50">
        <f t="shared" si="9"/>
        <v>0.9534058678569769</v>
      </c>
      <c r="T32" s="466">
        <f t="shared" si="10"/>
        <v>3.1013077956484274</v>
      </c>
      <c r="U32" s="50">
        <f t="shared" si="11"/>
        <v>1.1700725345236436</v>
      </c>
      <c r="V32" s="466">
        <f t="shared" si="12"/>
        <v>3.7984455448522736</v>
      </c>
      <c r="W32" s="50">
        <f t="shared" si="13"/>
        <v>1.3867392011903101</v>
      </c>
      <c r="X32" s="466">
        <f t="shared" si="14"/>
        <v>5.132220351794909</v>
      </c>
      <c r="Y32" s="50">
        <f t="shared" si="15"/>
        <v>1.6034058678569769</v>
      </c>
      <c r="Z32" s="466">
        <f t="shared" si="29"/>
        <v>6.3461454400754453</v>
      </c>
      <c r="AA32" s="50">
        <f t="shared" si="16"/>
        <v>1.8200725345236437</v>
      </c>
      <c r="AB32" s="466">
        <f t="shared" si="17"/>
        <v>7.1161105595873204</v>
      </c>
      <c r="AC32" s="50">
        <f t="shared" si="18"/>
        <v>2.0800725345236435</v>
      </c>
      <c r="AD32" s="466">
        <f t="shared" si="19"/>
        <v>8.5568376325675608</v>
      </c>
      <c r="AE32" s="50">
        <f t="shared" si="20"/>
        <v>2.3400725345236433</v>
      </c>
      <c r="AF32" s="23">
        <f t="shared" si="30"/>
        <v>8.5568376325675608</v>
      </c>
      <c r="AG32" s="23">
        <f t="shared" si="32"/>
        <v>2.6000725345236431</v>
      </c>
      <c r="AH32" s="23">
        <f t="shared" si="34"/>
        <v>8.5568376325675608</v>
      </c>
      <c r="AI32" s="22">
        <f t="shared" si="1"/>
        <v>5.1105941092476015E-2</v>
      </c>
      <c r="AJ32" s="22">
        <f t="shared" si="31"/>
        <v>7.806135110781981E-2</v>
      </c>
      <c r="AK32" s="22">
        <f t="shared" si="21"/>
        <v>-0.10593467601683637</v>
      </c>
      <c r="AL32" s="22">
        <f t="shared" si="22"/>
        <v>1.564023063156835</v>
      </c>
      <c r="AM32" s="22">
        <f t="shared" si="23"/>
        <v>2.1479019277914504</v>
      </c>
      <c r="AN32" s="22">
        <f t="shared" si="24"/>
        <v>2.6283730103286302</v>
      </c>
      <c r="AO32" s="22">
        <f t="shared" si="25"/>
        <v>3.7454811506045989</v>
      </c>
      <c r="AP32" s="22">
        <f t="shared" si="26"/>
        <v>4.7427395722184684</v>
      </c>
      <c r="AQ32" s="22">
        <f t="shared" si="27"/>
        <v>5.2960380250636767</v>
      </c>
      <c r="AR32" s="22">
        <f t="shared" si="28"/>
        <v>6.4767650980439173</v>
      </c>
      <c r="AS32" s="22"/>
      <c r="AT32" s="22"/>
      <c r="AU32" s="50">
        <f>VLOOKUP(E32,'Target 2024'!$E$2:$U$31,6,0)</f>
        <v>9.0668154554331165E-2</v>
      </c>
      <c r="AV32" s="23">
        <f>'Jan''24 Actual'!Q32</f>
        <v>0.14177409564680718</v>
      </c>
      <c r="AW32" s="50">
        <f>VLOOKUP(E32,'Target 2024'!$E$2:$U$31,7,0)</f>
        <v>0.21470218998465621</v>
      </c>
      <c r="AX32" s="22">
        <f>'Feb''24 Actual'!Q32</f>
        <v>0.2416576</v>
      </c>
      <c r="AY32" s="22">
        <f>VLOOKUP(E32,'Target 2024'!$E$2:$U$31,8,0)</f>
        <v>0.21470218998465621</v>
      </c>
      <c r="AZ32" s="22">
        <f>'Mar''24 Actual'!Q32</f>
        <v>3.0706162859999993E-2</v>
      </c>
      <c r="BA32" s="22">
        <f>VLOOKUP(E32,'Target 2024'!$E$2:$U$31,9,0)</f>
        <v>0.21666666666666667</v>
      </c>
      <c r="BB32" s="22">
        <f>'Apr''24 Actual'!Q32</f>
        <v>1.8866244058403381</v>
      </c>
      <c r="BC32" s="22">
        <f>VLOOKUP(E32,'Target 2024'!$E$2:$U$31,10,0)</f>
        <v>0.21666666666666667</v>
      </c>
      <c r="BD32" s="22">
        <f>'May''24 Actual'!Q32</f>
        <v>0.80054553130128225</v>
      </c>
      <c r="BE32" s="22">
        <f>VLOOKUP(E32,'Target 2024'!$E$2:$U$31,11,0)</f>
        <v>0.21666666666666667</v>
      </c>
      <c r="BF32" s="22">
        <f>'Jun''24 Actual'!Q32</f>
        <v>0.69713774920384619</v>
      </c>
      <c r="BG32" s="22">
        <f>VLOOKUP(E32,'Target 2024'!$E$2:$U$31,12,0)</f>
        <v>0.21666666666666667</v>
      </c>
      <c r="BH32" s="22">
        <f>'July''24 Actual'!Q32</f>
        <v>1.3337748069426352</v>
      </c>
      <c r="BI32" s="22">
        <f>VLOOKUP(E32,'Target 2024'!$E$2:$U$31,13,0)</f>
        <v>0.21666666666666667</v>
      </c>
      <c r="BJ32" s="22">
        <f>'Aug''24 Actual'!Q32</f>
        <v>1.2139250882805361</v>
      </c>
      <c r="BK32" s="22">
        <f>VLOOKUP(E32,'Target 2024'!$E$2:$U$31,14,0)</f>
        <v>0.21666666666666667</v>
      </c>
      <c r="BL32" s="498">
        <f>'Sep''24 Actual'!Q32</f>
        <v>0.7699651195118753</v>
      </c>
      <c r="BM32" s="22">
        <f>VLOOKUP(E32,'Target 2024'!$E$2:$U$31,15,0)</f>
        <v>0.26</v>
      </c>
      <c r="BN32" s="498">
        <f>'Oct''24 Actual'!Q32</f>
        <v>1.4407270729802411</v>
      </c>
      <c r="BO32" s="22">
        <f>VLOOKUP(E32,'Target 2024'!$E$2:$U$31,16,0)</f>
        <v>0.26</v>
      </c>
      <c r="BP32" s="22">
        <f>'Nov''24 Actual'!Q32</f>
        <v>0</v>
      </c>
      <c r="BQ32" s="22">
        <f>VLOOKUP(E32,'Target 2024'!$E$2:$U$31,17,0)</f>
        <v>0.26</v>
      </c>
      <c r="BR32" s="220">
        <f>'Dec''24 Actual'!Q32</f>
        <v>0</v>
      </c>
    </row>
    <row r="33" spans="2:71">
      <c r="B33" s="219">
        <v>30</v>
      </c>
      <c r="C33" s="20" t="s">
        <v>41</v>
      </c>
      <c r="D33" s="221" t="s">
        <v>42</v>
      </c>
      <c r="E33" s="245" t="s">
        <v>416</v>
      </c>
      <c r="F33" s="24" t="s">
        <v>240</v>
      </c>
      <c r="G33" s="21" t="s">
        <v>418</v>
      </c>
      <c r="H33" s="222" t="s">
        <v>90</v>
      </c>
      <c r="I33" s="156" t="s">
        <v>420</v>
      </c>
      <c r="J33" s="23">
        <v>0</v>
      </c>
      <c r="K33" s="50">
        <f t="shared" si="2"/>
        <v>0</v>
      </c>
      <c r="L33" s="23">
        <f t="shared" si="3"/>
        <v>0</v>
      </c>
      <c r="M33" s="50">
        <v>0</v>
      </c>
      <c r="N33" s="23">
        <f t="shared" ref="N33:N34" si="35">AV33+AX33</f>
        <v>0</v>
      </c>
      <c r="O33" s="50">
        <f t="shared" ref="O33:O34" si="36">AW33+AY33+AU33</f>
        <v>0</v>
      </c>
      <c r="P33" s="23">
        <f t="shared" ref="P33:P34" si="37">AV33+AX33+AZ33</f>
        <v>0</v>
      </c>
      <c r="Q33" s="50">
        <f t="shared" ref="Q33:Q34" si="38">AU33+AW33+AY33+BA33</f>
        <v>0</v>
      </c>
      <c r="R33" s="23">
        <f t="shared" ref="R33:R34" si="39">AV33+AX33+AZ33+BB33</f>
        <v>0</v>
      </c>
      <c r="S33" s="50">
        <f t="shared" ref="S33:S34" si="40">AU33+AW33+AY33+BA33+BC33</f>
        <v>0</v>
      </c>
      <c r="T33" s="23">
        <f t="shared" ref="T33:T34" si="41">AV33+AX33+AZ33+BB33+BD33</f>
        <v>0</v>
      </c>
      <c r="U33" s="50">
        <f t="shared" ref="U33:U34" si="42">AU33+AW33+AY33+BA33+BC33+BE33</f>
        <v>0</v>
      </c>
      <c r="V33" s="23">
        <f t="shared" ref="V33:V34" si="43">AV33+AX33+AZ33+BB33+BD33+BF33</f>
        <v>0</v>
      </c>
      <c r="W33" s="50">
        <f t="shared" ref="W33:W34" si="44">AU33+AW33+AY33+BA33+BC33+BE33+BG33</f>
        <v>0</v>
      </c>
      <c r="X33" s="23">
        <f t="shared" ref="X33:X34" si="45">AV33+AX33+AZ33+BB33+BD33+BF33+BH33</f>
        <v>0</v>
      </c>
      <c r="Y33" s="50">
        <f t="shared" ref="Y33:Y34" si="46">AU33+AW33+AY33+BA33+BC33+BE33+BG33+BI33</f>
        <v>0</v>
      </c>
      <c r="Z33" s="23">
        <f t="shared" ref="Z33:Z34" si="47">AV33+AX33+AZ33+BB33+BD33+BF33+BH33+BJ33</f>
        <v>0</v>
      </c>
      <c r="AA33" s="50">
        <f t="shared" ref="AA33:AA34" si="48">AU33+AW33+AY33+BA33+BC33+BE33+BG33+BI33+BK33</f>
        <v>0</v>
      </c>
      <c r="AB33" s="23">
        <f t="shared" ref="AB33:AB34" si="49">AV33+AX33+AZ33+BB33+BD33+BF33+BH33+BJ33+BL33</f>
        <v>0</v>
      </c>
      <c r="AC33" s="50">
        <f t="shared" ref="AC33:AC34" si="50">AU33+AW33+AY33+BA33+BC33+BE33+BG33+BI33+BK33+BM33</f>
        <v>0</v>
      </c>
      <c r="AD33" s="23">
        <f t="shared" ref="AD33:AD34" si="51">AV33+AX33+AZ33+BB33+BD33+BF33+BH33+BJ33+BL33+BN33</f>
        <v>0</v>
      </c>
      <c r="AE33" s="50">
        <f t="shared" ref="AE33:AE34" si="52">AU33+AW33+AY33+BA33+BC33+BE33+BG33+BI33+BK33+BM33+BO33</f>
        <v>0</v>
      </c>
      <c r="AF33" s="23">
        <f t="shared" ref="AF33:AF34" si="53">AV33+AX33+AZ33+BB33+BD33+BF33+BH33+BJ33+BL33+BN33+BP33</f>
        <v>0</v>
      </c>
      <c r="AG33" s="23">
        <f t="shared" ref="AG33:AG34" si="54">AU33+AW33+AY33+BA33+BC33+BE33+BG33+BI33+BK33+BM33+BO33+BQ33</f>
        <v>0</v>
      </c>
      <c r="AH33" s="23">
        <f t="shared" ref="AH33:AH34" si="55">AV33+AX33+AZ33+BB33+BD33+BF33+BH33+BJ33+BL33+BN33+BP33+BR33</f>
        <v>0</v>
      </c>
      <c r="AI33" s="22">
        <f t="shared" ref="AI33:AI34" si="56">L33-K33</f>
        <v>0</v>
      </c>
      <c r="AJ33" s="22">
        <f t="shared" ref="AJ33:AJ34" si="57">N33-M33</f>
        <v>0</v>
      </c>
      <c r="AK33" s="22">
        <f t="shared" ref="AK33:AK34" si="58">P33-O33</f>
        <v>0</v>
      </c>
      <c r="AL33" s="22">
        <f t="shared" ref="AL33:AL34" si="59">R33-Q33</f>
        <v>0</v>
      </c>
      <c r="AM33" s="22">
        <f t="shared" si="23"/>
        <v>0</v>
      </c>
      <c r="AN33" s="22">
        <f t="shared" si="24"/>
        <v>0</v>
      </c>
      <c r="AO33" s="22">
        <f t="shared" si="25"/>
        <v>0</v>
      </c>
      <c r="AP33" s="22">
        <f t="shared" si="26"/>
        <v>0</v>
      </c>
      <c r="AQ33" s="22">
        <f t="shared" si="27"/>
        <v>0</v>
      </c>
      <c r="AR33" s="22">
        <f t="shared" si="28"/>
        <v>0</v>
      </c>
      <c r="AS33" s="22"/>
      <c r="AT33" s="22"/>
      <c r="AU33" s="50">
        <v>0</v>
      </c>
      <c r="AV33" s="23">
        <v>0</v>
      </c>
      <c r="AW33" s="50">
        <v>0</v>
      </c>
      <c r="AX33" s="22">
        <v>0</v>
      </c>
      <c r="AY33" s="22">
        <v>0</v>
      </c>
      <c r="AZ33" s="22">
        <v>0</v>
      </c>
      <c r="BA33" s="22">
        <v>0</v>
      </c>
      <c r="BB33" s="22">
        <f>'Apr''24 Actual'!Q33</f>
        <v>0</v>
      </c>
      <c r="BC33" s="22">
        <v>0</v>
      </c>
      <c r="BD33" s="22">
        <f>'May''24 Actual'!Q33</f>
        <v>0</v>
      </c>
      <c r="BE33" s="22">
        <v>0</v>
      </c>
      <c r="BF33" s="22">
        <f>'Jun''24 Actual'!Q33</f>
        <v>0</v>
      </c>
      <c r="BG33" s="22">
        <v>0</v>
      </c>
      <c r="BH33" s="22">
        <f>'July''24 Actual'!Q33</f>
        <v>0</v>
      </c>
      <c r="BI33" s="22">
        <v>0</v>
      </c>
      <c r="BJ33" s="22">
        <f>'Aug''24 Actual'!Q33</f>
        <v>0</v>
      </c>
      <c r="BK33" s="22">
        <f>'Sep''24 Actual'!P33</f>
        <v>0</v>
      </c>
      <c r="BL33" s="22">
        <f>'Sep''24 Actual'!Q33</f>
        <v>0</v>
      </c>
      <c r="BM33" s="22"/>
      <c r="BN33" s="22"/>
      <c r="BO33" s="22"/>
      <c r="BP33" s="22"/>
      <c r="BQ33" s="22"/>
      <c r="BR33" s="220"/>
    </row>
    <row r="34" spans="2:71">
      <c r="B34" s="219">
        <v>31</v>
      </c>
      <c r="C34" s="20" t="s">
        <v>41</v>
      </c>
      <c r="D34" s="221" t="s">
        <v>42</v>
      </c>
      <c r="E34" s="245" t="s">
        <v>417</v>
      </c>
      <c r="F34" s="24" t="s">
        <v>240</v>
      </c>
      <c r="G34" s="21" t="s">
        <v>419</v>
      </c>
      <c r="H34" s="222" t="s">
        <v>90</v>
      </c>
      <c r="I34" s="156" t="s">
        <v>421</v>
      </c>
      <c r="J34" s="23">
        <v>0</v>
      </c>
      <c r="K34" s="50">
        <f t="shared" si="2"/>
        <v>0</v>
      </c>
      <c r="L34" s="23">
        <f t="shared" si="3"/>
        <v>0</v>
      </c>
      <c r="M34" s="50">
        <v>0</v>
      </c>
      <c r="N34" s="23">
        <f t="shared" si="35"/>
        <v>0</v>
      </c>
      <c r="O34" s="50">
        <f t="shared" si="36"/>
        <v>0</v>
      </c>
      <c r="P34" s="23">
        <f t="shared" si="37"/>
        <v>0</v>
      </c>
      <c r="Q34" s="50">
        <f t="shared" si="38"/>
        <v>0</v>
      </c>
      <c r="R34" s="23">
        <f t="shared" si="39"/>
        <v>0</v>
      </c>
      <c r="S34" s="50">
        <f t="shared" si="40"/>
        <v>0</v>
      </c>
      <c r="T34" s="23">
        <f t="shared" si="41"/>
        <v>0</v>
      </c>
      <c r="U34" s="50">
        <f t="shared" si="42"/>
        <v>0</v>
      </c>
      <c r="V34" s="23">
        <f t="shared" si="43"/>
        <v>0</v>
      </c>
      <c r="W34" s="50">
        <f t="shared" si="44"/>
        <v>0</v>
      </c>
      <c r="X34" s="23">
        <f t="shared" si="45"/>
        <v>0</v>
      </c>
      <c r="Y34" s="50">
        <f t="shared" si="46"/>
        <v>0</v>
      </c>
      <c r="Z34" s="23">
        <f t="shared" si="47"/>
        <v>0</v>
      </c>
      <c r="AA34" s="50">
        <f t="shared" si="48"/>
        <v>0</v>
      </c>
      <c r="AB34" s="23">
        <f t="shared" si="49"/>
        <v>0</v>
      </c>
      <c r="AC34" s="50">
        <f t="shared" si="50"/>
        <v>0</v>
      </c>
      <c r="AD34" s="23">
        <f t="shared" si="51"/>
        <v>0</v>
      </c>
      <c r="AE34" s="50">
        <f t="shared" si="52"/>
        <v>0</v>
      </c>
      <c r="AF34" s="23">
        <f t="shared" si="53"/>
        <v>0</v>
      </c>
      <c r="AG34" s="23">
        <f t="shared" si="54"/>
        <v>0</v>
      </c>
      <c r="AH34" s="23">
        <f t="shared" si="55"/>
        <v>0</v>
      </c>
      <c r="AI34" s="22">
        <f t="shared" si="56"/>
        <v>0</v>
      </c>
      <c r="AJ34" s="22">
        <f t="shared" si="57"/>
        <v>0</v>
      </c>
      <c r="AK34" s="22">
        <f t="shared" si="58"/>
        <v>0</v>
      </c>
      <c r="AL34" s="22">
        <f t="shared" si="59"/>
        <v>0</v>
      </c>
      <c r="AM34" s="22">
        <f t="shared" si="23"/>
        <v>0</v>
      </c>
      <c r="AN34" s="22">
        <f t="shared" si="24"/>
        <v>0</v>
      </c>
      <c r="AO34" s="22">
        <f t="shared" si="25"/>
        <v>0</v>
      </c>
      <c r="AP34" s="22">
        <f t="shared" si="26"/>
        <v>0</v>
      </c>
      <c r="AQ34" s="22">
        <f t="shared" si="27"/>
        <v>0</v>
      </c>
      <c r="AR34" s="22">
        <f t="shared" si="28"/>
        <v>0</v>
      </c>
      <c r="AS34" s="22"/>
      <c r="AT34" s="22"/>
      <c r="AU34" s="50">
        <v>0</v>
      </c>
      <c r="AV34" s="23">
        <v>0</v>
      </c>
      <c r="AW34" s="50">
        <v>0</v>
      </c>
      <c r="AX34" s="22">
        <v>0</v>
      </c>
      <c r="AY34" s="22">
        <v>0</v>
      </c>
      <c r="AZ34" s="22">
        <v>0</v>
      </c>
      <c r="BA34" s="22">
        <v>0</v>
      </c>
      <c r="BB34" s="22">
        <f>'Apr''24 Actual'!Q34</f>
        <v>0</v>
      </c>
      <c r="BC34" s="22">
        <v>0</v>
      </c>
      <c r="BD34" s="22">
        <f>'May''24 Actual'!Q34</f>
        <v>0</v>
      </c>
      <c r="BE34" s="22">
        <v>0</v>
      </c>
      <c r="BF34" s="22">
        <f>'Jun''24 Actual'!Q34</f>
        <v>0</v>
      </c>
      <c r="BG34" s="22">
        <v>0</v>
      </c>
      <c r="BH34" s="22">
        <f>'July''24 Actual'!Q34</f>
        <v>0</v>
      </c>
      <c r="BI34" s="22">
        <v>0</v>
      </c>
      <c r="BJ34" s="22">
        <f>'Aug''24 Actual'!Q34</f>
        <v>0</v>
      </c>
      <c r="BK34" s="22">
        <f>'Sep''24 Actual'!P34</f>
        <v>0</v>
      </c>
      <c r="BL34" s="22">
        <f>'Sep''24 Actual'!Q34</f>
        <v>0</v>
      </c>
      <c r="BM34" s="22"/>
      <c r="BN34" s="22"/>
      <c r="BO34" s="22"/>
      <c r="BP34" s="22"/>
      <c r="BQ34" s="22"/>
      <c r="BR34" s="220"/>
    </row>
    <row r="35" spans="2:71" s="229" customFormat="1">
      <c r="B35" s="223"/>
      <c r="C35" s="29"/>
      <c r="D35" s="29"/>
      <c r="E35" s="29"/>
      <c r="F35" s="224"/>
      <c r="G35" s="224"/>
      <c r="H35" s="226"/>
      <c r="I35" s="225" t="s">
        <v>6</v>
      </c>
      <c r="J35" s="290">
        <f>SUM(J4:J32)</f>
        <v>143.37999999999997</v>
      </c>
      <c r="K35" s="30">
        <f>SUM(K4:K32)</f>
        <v>5</v>
      </c>
      <c r="L35" s="30">
        <f>SUM(L4:L32)</f>
        <v>8.4627279726547648</v>
      </c>
      <c r="M35" s="30">
        <f t="shared" si="4"/>
        <v>16.840000000000003</v>
      </c>
      <c r="N35" s="30">
        <f>AV35+AX35</f>
        <v>23.710493057645529</v>
      </c>
      <c r="O35" s="30">
        <f>AW35+AU35+AY35</f>
        <v>28.680000000000007</v>
      </c>
      <c r="P35" s="291">
        <f t="shared" si="6"/>
        <v>31.961877902836889</v>
      </c>
      <c r="Q35" s="30">
        <f t="shared" si="7"/>
        <v>40.628333333333337</v>
      </c>
      <c r="R35" s="291">
        <f t="shared" si="8"/>
        <v>46.113084761451589</v>
      </c>
      <c r="S35" s="30">
        <f t="shared" si="9"/>
        <v>52.576666666666668</v>
      </c>
      <c r="T35" s="30">
        <f t="shared" si="10"/>
        <v>54.964956515336524</v>
      </c>
      <c r="U35" s="30">
        <f t="shared" si="11"/>
        <v>64.525000000000006</v>
      </c>
      <c r="V35" s="30">
        <f>AV35+AX35+AZ35+BB35+BD35+BF35</f>
        <v>74.422987597435906</v>
      </c>
      <c r="W35" s="30">
        <f t="shared" si="13"/>
        <v>76.473333333333343</v>
      </c>
      <c r="X35" s="291">
        <f t="shared" si="14"/>
        <v>92.225139217802365</v>
      </c>
      <c r="Y35" s="30">
        <f t="shared" si="15"/>
        <v>88.421666666666681</v>
      </c>
      <c r="Z35" s="291">
        <f>AV35+AX35+AZ35+BB35+BD35+BF35+BH35+BJ35</f>
        <v>113.63889491466958</v>
      </c>
      <c r="AA35" s="30">
        <f t="shared" si="16"/>
        <v>100.37000000000002</v>
      </c>
      <c r="AB35" s="291">
        <f t="shared" si="17"/>
        <v>134.937865029916</v>
      </c>
      <c r="AC35" s="30">
        <f>AU35+AW35+AY35+BA35+BC35+BE35+BG35+BI35+BK35+BM35</f>
        <v>114.70800000000001</v>
      </c>
      <c r="AD35" s="291">
        <f t="shared" si="19"/>
        <v>167.10732175961468</v>
      </c>
      <c r="AE35" s="30">
        <f t="shared" si="20"/>
        <v>129.04600000000002</v>
      </c>
      <c r="AF35" s="291">
        <f>AV35+AX35+AZ35+BB35+BD35+BF35+BH35+BJ35+BL35+BN35+BP35</f>
        <v>167.10732175961468</v>
      </c>
      <c r="AG35" s="291">
        <f>AU35+AW35+AY35+BA35+BC35+BE35+BG35+BI35+BK35+BM35+BO35+BQ35</f>
        <v>143.38400000000001</v>
      </c>
      <c r="AH35" s="291">
        <f t="shared" si="34"/>
        <v>167.10732175961468</v>
      </c>
      <c r="AI35" s="227">
        <f t="shared" si="1"/>
        <v>3.4627279726547648</v>
      </c>
      <c r="AJ35" s="22">
        <f t="shared" si="31"/>
        <v>6.8704930576455254</v>
      </c>
      <c r="AK35" s="22">
        <f t="shared" si="21"/>
        <v>3.2818779028368823</v>
      </c>
      <c r="AL35" s="22">
        <f t="shared" si="22"/>
        <v>5.4847514281182512</v>
      </c>
      <c r="AM35" s="22">
        <f t="shared" si="23"/>
        <v>2.3882898486698565</v>
      </c>
      <c r="AN35" s="22">
        <f t="shared" si="24"/>
        <v>9.8979875974359004</v>
      </c>
      <c r="AO35" s="22">
        <f t="shared" si="24"/>
        <v>2.0503457358974373</v>
      </c>
      <c r="AP35" s="22">
        <f t="shared" si="26"/>
        <v>25.217228248002897</v>
      </c>
      <c r="AQ35" s="22">
        <f t="shared" si="27"/>
        <v>34.567865029915978</v>
      </c>
      <c r="AR35" s="22">
        <f t="shared" si="28"/>
        <v>52.399321759614665</v>
      </c>
      <c r="AS35" s="227"/>
      <c r="AT35" s="227"/>
      <c r="AU35" s="228">
        <f t="shared" ref="AU35:BR35" si="60">SUM(AU4:AU32)</f>
        <v>5</v>
      </c>
      <c r="AV35" s="228">
        <f t="shared" si="60"/>
        <v>8.4627279726547648</v>
      </c>
      <c r="AW35" s="228">
        <f t="shared" si="60"/>
        <v>11.840000000000002</v>
      </c>
      <c r="AX35" s="228">
        <f t="shared" si="60"/>
        <v>15.247765084990762</v>
      </c>
      <c r="AY35" s="228">
        <f t="shared" si="60"/>
        <v>11.840000000000002</v>
      </c>
      <c r="AZ35" s="228">
        <f t="shared" si="60"/>
        <v>8.2513848451913585</v>
      </c>
      <c r="BA35" s="228">
        <f t="shared" si="60"/>
        <v>11.948333333333332</v>
      </c>
      <c r="BB35" s="228">
        <f t="shared" si="60"/>
        <v>14.151206858614703</v>
      </c>
      <c r="BC35" s="228">
        <f t="shared" si="60"/>
        <v>11.948333333333332</v>
      </c>
      <c r="BD35" s="228">
        <f>SUM(BD4:BD34)</f>
        <v>8.8518717538849323</v>
      </c>
      <c r="BE35" s="228">
        <f>SUM(BE4:BE34)</f>
        <v>11.948333333333332</v>
      </c>
      <c r="BF35" s="228">
        <f>SUM(BF4:BF34)</f>
        <v>19.458031082099378</v>
      </c>
      <c r="BG35" s="228">
        <f>SUM(BG4:BG32)</f>
        <v>11.948333333333332</v>
      </c>
      <c r="BH35" s="228">
        <f>SUM(BH4:BH32)</f>
        <v>17.802151620366462</v>
      </c>
      <c r="BI35" s="228">
        <f t="shared" si="60"/>
        <v>11.948333333333332</v>
      </c>
      <c r="BJ35" s="228">
        <f>SUM(BJ4:BJ34)</f>
        <v>21.413755696867213</v>
      </c>
      <c r="BK35" s="228">
        <f t="shared" si="60"/>
        <v>11.948333333333332</v>
      </c>
      <c r="BL35" s="228">
        <f t="shared" si="60"/>
        <v>21.298970115246412</v>
      </c>
      <c r="BM35" s="228">
        <f t="shared" si="60"/>
        <v>14.337999999999997</v>
      </c>
      <c r="BN35" s="228">
        <f t="shared" si="60"/>
        <v>32.169456729698673</v>
      </c>
      <c r="BO35" s="228">
        <f t="shared" si="60"/>
        <v>14.337999999999997</v>
      </c>
      <c r="BP35" s="228">
        <f t="shared" si="60"/>
        <v>0</v>
      </c>
      <c r="BQ35" s="228">
        <f t="shared" si="60"/>
        <v>14.337999999999997</v>
      </c>
      <c r="BR35" s="303">
        <f t="shared" si="60"/>
        <v>0</v>
      </c>
      <c r="BS35" s="485"/>
    </row>
    <row r="36" spans="2:71" s="229" customFormat="1" ht="16.2" thickBot="1">
      <c r="B36" s="230"/>
      <c r="C36" s="231"/>
      <c r="D36" s="231"/>
      <c r="E36" s="231"/>
      <c r="F36" s="232"/>
      <c r="G36" s="232"/>
      <c r="H36" s="237"/>
      <c r="I36" s="233" t="s">
        <v>126</v>
      </c>
      <c r="J36" s="234"/>
      <c r="K36" s="235"/>
      <c r="L36" s="236">
        <f>L35/K35</f>
        <v>1.6925455945309529</v>
      </c>
      <c r="M36" s="236"/>
      <c r="N36" s="236">
        <f>N35/M35</f>
        <v>1.4079865236131546</v>
      </c>
      <c r="O36" s="236"/>
      <c r="P36" s="236">
        <f>P35/O35</f>
        <v>1.1144308892202539</v>
      </c>
      <c r="Q36" s="236"/>
      <c r="R36" s="236">
        <f>R35/Q35</f>
        <v>1.1349981891484167</v>
      </c>
      <c r="S36" s="236"/>
      <c r="T36" s="236">
        <f>T35/S35</f>
        <v>1.0454249004375171</v>
      </c>
      <c r="U36" s="236"/>
      <c r="V36" s="236">
        <f>V35/U35</f>
        <v>1.1533977155743649</v>
      </c>
      <c r="W36" s="236"/>
      <c r="X36" s="236">
        <f>X35/W35</f>
        <v>1.2059777598003969</v>
      </c>
      <c r="Y36" s="236"/>
      <c r="Z36" s="236">
        <f>Z35/Y35</f>
        <v>1.2851928627749936</v>
      </c>
      <c r="AA36" s="236"/>
      <c r="AB36" s="236">
        <f>AB35/AA35</f>
        <v>1.3444043541886617</v>
      </c>
      <c r="AC36" s="236"/>
      <c r="AD36" s="236">
        <f>AD35/AC35</f>
        <v>1.4568061666110006</v>
      </c>
      <c r="AE36" s="236"/>
      <c r="AF36" s="236">
        <f>AF35/AE35</f>
        <v>1.2949438321188929</v>
      </c>
      <c r="AG36" s="260"/>
      <c r="AH36" s="236">
        <f>AH35/AG35</f>
        <v>1.1654530614267606</v>
      </c>
      <c r="AI36" s="238"/>
      <c r="AJ36" s="238"/>
      <c r="AK36" s="238"/>
      <c r="AL36" s="239"/>
      <c r="AM36" s="239"/>
      <c r="AN36" s="239"/>
      <c r="AO36" s="239"/>
      <c r="AP36" s="239"/>
      <c r="AQ36" s="236"/>
      <c r="AR36" s="239"/>
      <c r="AS36" s="239"/>
      <c r="AT36" s="239"/>
      <c r="AU36" s="240"/>
      <c r="AV36" s="241">
        <f>AV35/AU35</f>
        <v>1.6925455945309529</v>
      </c>
      <c r="AW36" s="240"/>
      <c r="AX36" s="241">
        <f>AX35/AW35</f>
        <v>1.2878179970431385</v>
      </c>
      <c r="AY36" s="240"/>
      <c r="AZ36" s="241">
        <f>AZ35/AY35</f>
        <v>0.69690750381683764</v>
      </c>
      <c r="BA36" s="240"/>
      <c r="BB36" s="241">
        <f>BB35/BA35</f>
        <v>1.1843665943881745</v>
      </c>
      <c r="BC36" s="240"/>
      <c r="BD36" s="241">
        <f>BD35/BC35</f>
        <v>0.74084573194740688</v>
      </c>
      <c r="BE36" s="240"/>
      <c r="BF36" s="241">
        <f>BF35/BE35</f>
        <v>1.6285142487459379</v>
      </c>
      <c r="BG36" s="240"/>
      <c r="BH36" s="241">
        <f>BH35/BG35</f>
        <v>1.4899276010907907</v>
      </c>
      <c r="BI36" s="240"/>
      <c r="BJ36" s="241">
        <f>BJ35/BI35</f>
        <v>1.7921960410266884</v>
      </c>
      <c r="BK36" s="240"/>
      <c r="BL36" s="241">
        <f>BL35/BK35</f>
        <v>1.7825892131605312</v>
      </c>
      <c r="BM36" s="240"/>
      <c r="BN36" s="241">
        <f>BN35/BM35</f>
        <v>2.2436502113055292</v>
      </c>
      <c r="BO36" s="240"/>
      <c r="BP36" s="241">
        <f>BP35/BO35</f>
        <v>0</v>
      </c>
      <c r="BQ36" s="240"/>
      <c r="BR36" s="293">
        <f>BR35/BQ35</f>
        <v>0</v>
      </c>
    </row>
    <row r="37" spans="2:71">
      <c r="E37" s="26"/>
      <c r="F37" s="26"/>
      <c r="G37" s="26"/>
      <c r="H37" s="27"/>
      <c r="I37" s="26"/>
      <c r="L37" s="27"/>
      <c r="M37" s="12"/>
      <c r="N37" s="27"/>
      <c r="O37" s="12"/>
      <c r="P37" s="27"/>
      <c r="Q37" s="27"/>
      <c r="R37" s="28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27"/>
      <c r="AG37" s="27"/>
      <c r="AH37" s="27"/>
      <c r="AQ37"/>
      <c r="AZ37" s="494"/>
    </row>
    <row r="38" spans="2:71">
      <c r="C38" s="29" t="s">
        <v>306</v>
      </c>
      <c r="D38" s="30">
        <f>AU35</f>
        <v>5</v>
      </c>
      <c r="J38" s="17"/>
      <c r="N38" s="410"/>
      <c r="P38" s="33"/>
      <c r="Q38" s="12"/>
      <c r="R38" s="27"/>
      <c r="AB38" s="33"/>
      <c r="AU38" s="242"/>
    </row>
    <row r="39" spans="2:71" s="18" customFormat="1">
      <c r="B39" s="31"/>
      <c r="C39" s="29" t="s">
        <v>314</v>
      </c>
      <c r="D39" s="32">
        <f>L35</f>
        <v>8.4627279726547648</v>
      </c>
      <c r="E39" s="14"/>
      <c r="F39" s="14"/>
      <c r="G39" s="14"/>
      <c r="H39" s="16"/>
      <c r="I39" s="14"/>
      <c r="J39" s="17"/>
      <c r="K39" s="14"/>
      <c r="L39" s="14"/>
      <c r="M39" s="14"/>
      <c r="N39" s="14"/>
      <c r="O39" s="14"/>
      <c r="P39" s="14"/>
      <c r="Q39" s="27"/>
      <c r="R39" s="33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242"/>
      <c r="AV39" s="17"/>
      <c r="AW39" s="17"/>
      <c r="AX39" s="17"/>
      <c r="AY39" s="17"/>
      <c r="AZ39" s="17"/>
      <c r="BA39" s="17"/>
      <c r="BB39" s="17"/>
      <c r="BC39" s="17"/>
      <c r="BD39" s="17"/>
      <c r="BE39" s="17"/>
      <c r="BF39" s="17"/>
      <c r="BG39" s="17"/>
      <c r="BH39" s="17"/>
      <c r="BI39" s="17"/>
      <c r="BJ39" s="17"/>
      <c r="BK39" s="17"/>
      <c r="BL39" s="17"/>
      <c r="BM39" s="17"/>
      <c r="BN39" s="17"/>
      <c r="BO39" s="17"/>
      <c r="BP39" s="17"/>
      <c r="BQ39" s="17"/>
      <c r="BR39" s="17"/>
    </row>
    <row r="40" spans="2:71" s="18" customFormat="1">
      <c r="B40" s="31"/>
      <c r="C40" s="13"/>
      <c r="D40" s="19"/>
      <c r="E40" s="14"/>
      <c r="F40" s="14"/>
      <c r="G40" s="14"/>
      <c r="H40" s="16"/>
      <c r="J40" s="14"/>
      <c r="K40" s="14"/>
      <c r="L40" s="14"/>
      <c r="M40" s="14"/>
      <c r="N40" s="410"/>
      <c r="O40" s="14"/>
      <c r="P40" s="14"/>
      <c r="Q40" s="14"/>
      <c r="R40" s="33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7"/>
      <c r="AJ40" s="17"/>
      <c r="AK40" s="17"/>
      <c r="AL40" s="17"/>
      <c r="AM40" s="17"/>
      <c r="AN40" s="17"/>
      <c r="AO40" s="17"/>
      <c r="AP40" s="17"/>
      <c r="AQ40" s="17"/>
      <c r="AR40" s="17"/>
      <c r="AS40" s="17"/>
      <c r="AT40" s="17"/>
      <c r="AU40" s="133"/>
      <c r="AV40" s="17"/>
      <c r="AW40" s="17"/>
      <c r="AX40" s="17"/>
      <c r="AY40" s="17"/>
      <c r="AZ40" s="17"/>
      <c r="BA40" s="17"/>
      <c r="BB40" s="17"/>
      <c r="BC40" s="17"/>
      <c r="BD40" s="17"/>
      <c r="BE40" s="17"/>
      <c r="BF40" s="17"/>
      <c r="BG40" s="17"/>
      <c r="BH40" s="17"/>
      <c r="BI40" s="17"/>
      <c r="BJ40" s="17"/>
      <c r="BK40" s="17"/>
      <c r="BL40" s="17"/>
      <c r="BM40" s="17"/>
      <c r="BN40" s="17"/>
      <c r="BO40" s="17"/>
      <c r="BP40" s="17"/>
      <c r="BQ40" s="17"/>
      <c r="BR40" s="17"/>
    </row>
    <row r="41" spans="2:71">
      <c r="C41" s="29" t="s">
        <v>315</v>
      </c>
      <c r="D41" s="30">
        <f>AW35</f>
        <v>11.840000000000002</v>
      </c>
    </row>
    <row r="42" spans="2:71">
      <c r="C42" s="29" t="s">
        <v>316</v>
      </c>
      <c r="D42" s="32">
        <f>AX35</f>
        <v>15.247765084990762</v>
      </c>
    </row>
    <row r="44" spans="2:71">
      <c r="C44" s="29" t="s">
        <v>317</v>
      </c>
      <c r="D44" s="30">
        <f>AY35</f>
        <v>11.840000000000002</v>
      </c>
    </row>
    <row r="45" spans="2:71">
      <c r="C45" s="29" t="s">
        <v>318</v>
      </c>
      <c r="D45" s="437">
        <f>AZ35</f>
        <v>8.2513848451913585</v>
      </c>
    </row>
    <row r="47" spans="2:71">
      <c r="C47" s="29" t="s">
        <v>319</v>
      </c>
      <c r="D47" s="30">
        <f>BA35</f>
        <v>11.948333333333332</v>
      </c>
    </row>
    <row r="48" spans="2:71">
      <c r="C48" s="29" t="s">
        <v>320</v>
      </c>
      <c r="D48" s="32">
        <f>BB35</f>
        <v>14.151206858614703</v>
      </c>
    </row>
    <row r="50" spans="3:4">
      <c r="C50" s="29" t="s">
        <v>321</v>
      </c>
      <c r="D50" s="30">
        <f>BC35</f>
        <v>11.948333333333332</v>
      </c>
    </row>
    <row r="51" spans="3:4">
      <c r="C51" s="29" t="s">
        <v>322</v>
      </c>
      <c r="D51" s="437">
        <f>BD35</f>
        <v>8.8518717538849323</v>
      </c>
    </row>
    <row r="53" spans="3:4">
      <c r="C53" s="29" t="s">
        <v>323</v>
      </c>
      <c r="D53" s="30">
        <f>BE35</f>
        <v>11.948333333333332</v>
      </c>
    </row>
    <row r="54" spans="3:4">
      <c r="C54" s="29" t="s">
        <v>324</v>
      </c>
      <c r="D54" s="32">
        <f>BF35</f>
        <v>19.458031082099378</v>
      </c>
    </row>
    <row r="56" spans="3:4">
      <c r="C56" s="29" t="s">
        <v>325</v>
      </c>
      <c r="D56" s="30">
        <f>BG35</f>
        <v>11.948333333333332</v>
      </c>
    </row>
    <row r="57" spans="3:4">
      <c r="C57" s="29" t="s">
        <v>326</v>
      </c>
      <c r="D57" s="32">
        <f>BH35</f>
        <v>17.802151620366462</v>
      </c>
    </row>
    <row r="59" spans="3:4">
      <c r="C59" s="29" t="s">
        <v>327</v>
      </c>
      <c r="D59" s="30">
        <f>BI35</f>
        <v>11.948333333333332</v>
      </c>
    </row>
    <row r="60" spans="3:4">
      <c r="C60" s="29" t="s">
        <v>328</v>
      </c>
      <c r="D60" s="32">
        <f>BJ35</f>
        <v>21.413755696867213</v>
      </c>
    </row>
    <row r="62" spans="3:4">
      <c r="C62" s="29" t="s">
        <v>329</v>
      </c>
      <c r="D62" s="30">
        <f>BK35</f>
        <v>11.948333333333332</v>
      </c>
    </row>
    <row r="63" spans="3:4">
      <c r="C63" s="29" t="s">
        <v>330</v>
      </c>
      <c r="D63" s="32">
        <f>BL35</f>
        <v>21.298970115246412</v>
      </c>
    </row>
    <row r="65" spans="3:4">
      <c r="C65" s="29" t="s">
        <v>331</v>
      </c>
      <c r="D65" s="30">
        <f>BM35</f>
        <v>14.337999999999997</v>
      </c>
    </row>
    <row r="66" spans="3:4">
      <c r="C66" s="29" t="s">
        <v>332</v>
      </c>
      <c r="D66" s="32">
        <f>BN35</f>
        <v>32.169456729698673</v>
      </c>
    </row>
    <row r="68" spans="3:4">
      <c r="C68" s="29" t="s">
        <v>333</v>
      </c>
      <c r="D68" s="30">
        <f>BO35</f>
        <v>14.337999999999997</v>
      </c>
    </row>
    <row r="69" spans="3:4">
      <c r="C69" s="29" t="s">
        <v>334</v>
      </c>
      <c r="D69" s="32">
        <f>BP35</f>
        <v>0</v>
      </c>
    </row>
    <row r="71" spans="3:4">
      <c r="C71" s="29" t="s">
        <v>335</v>
      </c>
      <c r="D71" s="30">
        <f>BQ35</f>
        <v>14.337999999999997</v>
      </c>
    </row>
    <row r="72" spans="3:4">
      <c r="C72" s="29" t="s">
        <v>336</v>
      </c>
      <c r="D72" s="32">
        <f>BR35</f>
        <v>0</v>
      </c>
    </row>
  </sheetData>
  <dataConsolidate/>
  <mergeCells count="24">
    <mergeCell ref="BK2:BL2"/>
    <mergeCell ref="BO2:BP2"/>
    <mergeCell ref="BQ2:BR2"/>
    <mergeCell ref="BA2:BB2"/>
    <mergeCell ref="BC2:BD2"/>
    <mergeCell ref="BE2:BF2"/>
    <mergeCell ref="BG2:BH2"/>
    <mergeCell ref="BI2:BJ2"/>
    <mergeCell ref="BM2:BN2"/>
    <mergeCell ref="AE2:AF2"/>
    <mergeCell ref="AG2:AH2"/>
    <mergeCell ref="AU2:AV2"/>
    <mergeCell ref="AW2:AX2"/>
    <mergeCell ref="AY2:AZ2"/>
    <mergeCell ref="K2:L2"/>
    <mergeCell ref="M2:N2"/>
    <mergeCell ref="O2:P2"/>
    <mergeCell ref="Q2:R2"/>
    <mergeCell ref="S2:T2"/>
    <mergeCell ref="U2:V2"/>
    <mergeCell ref="W2:X2"/>
    <mergeCell ref="Y2:Z2"/>
    <mergeCell ref="AA2:AB2"/>
    <mergeCell ref="AC2:AD2"/>
  </mergeCells>
  <conditionalFormatting sqref="AI4:AT35">
    <cfRule type="cellIs" dxfId="43" priority="41" operator="lessThan">
      <formula>0</formula>
    </cfRule>
    <cfRule type="cellIs" dxfId="42" priority="42" operator="greaterThanOrEqual">
      <formula>0</formula>
    </cfRule>
  </conditionalFormatting>
  <conditionalFormatting sqref="BC1:BD1 BC37:BF1048576">
    <cfRule type="cellIs" dxfId="41" priority="40" operator="greaterThan">
      <formula>0</formula>
    </cfRule>
  </conditionalFormatting>
  <conditionalFormatting sqref="BC1:BD1 BC37:BF1048576">
    <cfRule type="cellIs" dxfId="40" priority="37" operator="greaterThan">
      <formula>0</formula>
    </cfRule>
    <cfRule type="cellIs" priority="38" operator="lessThan">
      <formula>0</formula>
    </cfRule>
    <cfRule type="cellIs" dxfId="39" priority="39" operator="lessThan">
      <formula>0</formula>
    </cfRule>
  </conditionalFormatting>
  <conditionalFormatting sqref="BE1:BF1">
    <cfRule type="cellIs" dxfId="38" priority="36" operator="greaterThan">
      <formula>0</formula>
    </cfRule>
  </conditionalFormatting>
  <conditionalFormatting sqref="BE1:BF1">
    <cfRule type="cellIs" dxfId="37" priority="33" operator="greaterThan">
      <formula>0</formula>
    </cfRule>
    <cfRule type="cellIs" priority="34" operator="lessThan">
      <formula>0</formula>
    </cfRule>
    <cfRule type="cellIs" dxfId="36" priority="35" operator="lessThan">
      <formula>0</formula>
    </cfRule>
  </conditionalFormatting>
  <conditionalFormatting sqref="BI1:BJ1 BI37:BL1048576">
    <cfRule type="cellIs" dxfId="35" priority="32" operator="greaterThan">
      <formula>0</formula>
    </cfRule>
  </conditionalFormatting>
  <conditionalFormatting sqref="BI1:BJ1 BI37:BL1048576">
    <cfRule type="cellIs" dxfId="34" priority="29" operator="greaterThan">
      <formula>0</formula>
    </cfRule>
    <cfRule type="cellIs" priority="30" operator="lessThan">
      <formula>0</formula>
    </cfRule>
    <cfRule type="cellIs" dxfId="33" priority="31" operator="lessThan">
      <formula>0</formula>
    </cfRule>
  </conditionalFormatting>
  <conditionalFormatting sqref="BK1:BL1">
    <cfRule type="cellIs" dxfId="32" priority="28" operator="greaterThan">
      <formula>0</formula>
    </cfRule>
  </conditionalFormatting>
  <conditionalFormatting sqref="BK1:BL1">
    <cfRule type="cellIs" dxfId="31" priority="25" operator="greaterThan">
      <formula>0</formula>
    </cfRule>
    <cfRule type="cellIs" priority="26" operator="lessThan">
      <formula>0</formula>
    </cfRule>
    <cfRule type="cellIs" dxfId="30" priority="27" operator="lessThan">
      <formula>0</formula>
    </cfRule>
  </conditionalFormatting>
  <conditionalFormatting sqref="BM37:BN1048576">
    <cfRule type="cellIs" dxfId="29" priority="24" operator="greaterThan">
      <formula>0</formula>
    </cfRule>
  </conditionalFormatting>
  <conditionalFormatting sqref="BM37:BN1048576">
    <cfRule type="cellIs" dxfId="28" priority="21" operator="greaterThan">
      <formula>0</formula>
    </cfRule>
    <cfRule type="cellIs" priority="22" operator="lessThan">
      <formula>0</formula>
    </cfRule>
    <cfRule type="cellIs" dxfId="27" priority="23" operator="lessThan">
      <formula>0</formula>
    </cfRule>
  </conditionalFormatting>
  <conditionalFormatting sqref="BM1:BN1">
    <cfRule type="cellIs" dxfId="26" priority="20" operator="greaterThan">
      <formula>0</formula>
    </cfRule>
  </conditionalFormatting>
  <conditionalFormatting sqref="BM1:BN1">
    <cfRule type="cellIs" dxfId="25" priority="17" operator="greaterThan">
      <formula>0</formula>
    </cfRule>
    <cfRule type="cellIs" priority="18" operator="lessThan">
      <formula>0</formula>
    </cfRule>
    <cfRule type="cellIs" dxfId="24" priority="19" operator="lessThan">
      <formula>0</formula>
    </cfRule>
  </conditionalFormatting>
  <conditionalFormatting sqref="BO37:BP1048576">
    <cfRule type="cellIs" dxfId="23" priority="16" operator="greaterThan">
      <formula>0</formula>
    </cfRule>
  </conditionalFormatting>
  <conditionalFormatting sqref="BO37:BP1048576">
    <cfRule type="cellIs" dxfId="22" priority="13" operator="greaterThan">
      <formula>0</formula>
    </cfRule>
    <cfRule type="cellIs" priority="14" operator="lessThan">
      <formula>0</formula>
    </cfRule>
    <cfRule type="cellIs" dxfId="21" priority="15" operator="lessThan">
      <formula>0</formula>
    </cfRule>
  </conditionalFormatting>
  <conditionalFormatting sqref="BO1:BP1">
    <cfRule type="cellIs" dxfId="20" priority="12" operator="greaterThan">
      <formula>0</formula>
    </cfRule>
  </conditionalFormatting>
  <conditionalFormatting sqref="BO1:BP1">
    <cfRule type="cellIs" dxfId="19" priority="9" operator="greaterThan">
      <formula>0</formula>
    </cfRule>
    <cfRule type="cellIs" priority="10" operator="lessThan">
      <formula>0</formula>
    </cfRule>
    <cfRule type="cellIs" dxfId="18" priority="11" operator="lessThan">
      <formula>0</formula>
    </cfRule>
  </conditionalFormatting>
  <conditionalFormatting sqref="BQ37:BR1048576">
    <cfRule type="cellIs" dxfId="17" priority="8" operator="greaterThan">
      <formula>0</formula>
    </cfRule>
  </conditionalFormatting>
  <conditionalFormatting sqref="BQ37:BR1048576">
    <cfRule type="cellIs" dxfId="16" priority="5" operator="greaterThan">
      <formula>0</formula>
    </cfRule>
    <cfRule type="cellIs" priority="6" operator="lessThan">
      <formula>0</formula>
    </cfRule>
    <cfRule type="cellIs" dxfId="15" priority="7" operator="lessThan">
      <formula>0</formula>
    </cfRule>
  </conditionalFormatting>
  <conditionalFormatting sqref="BQ1:BR1">
    <cfRule type="cellIs" dxfId="14" priority="4" operator="greaterThan">
      <formula>0</formula>
    </cfRule>
  </conditionalFormatting>
  <conditionalFormatting sqref="BQ1:BR1">
    <cfRule type="cellIs" dxfId="13" priority="1" operator="greaterThan">
      <formula>0</formula>
    </cfRule>
    <cfRule type="cellIs" priority="2" operator="lessThan">
      <formula>0</formula>
    </cfRule>
    <cfRule type="cellIs" dxfId="12" priority="3" operator="lessThan">
      <formula>0</formula>
    </cfRule>
  </conditionalFormatting>
  <hyperlinks>
    <hyperlink ref="E4" location="'1. Projects'!A1" display="Projects" xr:uid="{00000000-0004-0000-0200-000000000000}"/>
    <hyperlink ref="E5" location="'2. COE'!A1" display="COE" xr:uid="{00000000-0004-0000-0200-000001000000}"/>
    <hyperlink ref="E6" location="'3. Mfg. Finance'!A1" display="Mfg. Finance" xr:uid="{00000000-0004-0000-0200-000002000000}"/>
    <hyperlink ref="E7" location="'4. ZTL'!A1" display="ZTL" xr:uid="{00000000-0004-0000-0200-000003000000}"/>
    <hyperlink ref="E8" location="'5. Moraiya'!A1" display="Moraiya" xr:uid="{00000000-0004-0000-0200-000004000000}"/>
    <hyperlink ref="E10" location="'7. SEZ 1'!A1" display="SEZ 1" xr:uid="{00000000-0004-0000-0200-000005000000}"/>
    <hyperlink ref="E11" location="'8. Animal Healthcare'!A1" display="Animal Healthcare" xr:uid="{00000000-0004-0000-0200-000006000000}"/>
    <hyperlink ref="E12" location="'9. Changodar'!A1" display="Changodar" xr:uid="{00000000-0004-0000-0200-000007000000}"/>
    <hyperlink ref="E13" location="'10. Baddi'!A1" display="Baddi" xr:uid="{00000000-0004-0000-0200-000008000000}"/>
    <hyperlink ref="E14" location="'11. Goa'!A1" display="Goa" xr:uid="{00000000-0004-0000-0200-000009000000}"/>
    <hyperlink ref="E15" location="'12. Myanmar'!A1" display="Myanmar" xr:uid="{00000000-0004-0000-0200-00000A000000}"/>
    <hyperlink ref="E16" location="'13. Daman'!A1" display="Daman" xr:uid="{00000000-0004-0000-0200-00000B000000}"/>
    <hyperlink ref="E17" location="'14. GRPPL'!A1" display="GRPPL" xr:uid="{00000000-0004-0000-0200-00000C000000}"/>
    <hyperlink ref="E18" location="'15. Sikkim-1'!A1" display="Sikkim 1" xr:uid="{00000000-0004-0000-0200-00000D000000}"/>
    <hyperlink ref="E19" location="'16. Sikkim-2'!A1" display="Sikkim 2" xr:uid="{00000000-0004-0000-0200-00000E000000}"/>
    <hyperlink ref="E20" location="'17. EMO'!A1" display="EMO" xr:uid="{00000000-0004-0000-0200-00000F000000}"/>
    <hyperlink ref="E22" location="'19. Jarod'!A1" display="Jarod" xr:uid="{00000000-0004-0000-0200-000010000000}"/>
    <hyperlink ref="E23" location="'20. Vatva'!A1" display="Vatva" xr:uid="{00000000-0004-0000-0200-000011000000}"/>
    <hyperlink ref="E24" location="'21. Biologics Unit 9'!A1" display="Biologics unit-9" xr:uid="{00000000-0004-0000-0200-000012000000}"/>
    <hyperlink ref="E25" location="'22. Alidac'!A1" display="Alidac" xr:uid="{00000000-0004-0000-0200-000013000000}"/>
    <hyperlink ref="E26" location="'23. VTC'!A1" display="VTC" xr:uid="{00000000-0004-0000-0200-000014000000}"/>
    <hyperlink ref="E27" location="'24. Biologics Unit 1-2'!A1" display="Biologics unit 1-2" xr:uid="{00000000-0004-0000-0200-000015000000}"/>
    <hyperlink ref="E21" location="'18. Agiolax'!A1" display="Agiolax" xr:uid="{00000000-0004-0000-0200-000016000000}"/>
    <hyperlink ref="E28" location="'25. Zydus Pfizer'!A1" display="Zydus Pfizer" xr:uid="{00000000-0004-0000-0200-000017000000}"/>
    <hyperlink ref="E29" location="'26. Wellness Sikkim'!A1" display="Wellness - Sikkim" xr:uid="{00000000-0004-0000-0200-000018000000}"/>
    <hyperlink ref="E30" location="'27. Wellness Ahmedabad'!A1" display="Wellness - Ahmedabad" xr:uid="{00000000-0004-0000-0200-000019000000}"/>
    <hyperlink ref="E31" location="'28. Wellness Aligarh'!A1" display="Wellness - Aligarh" xr:uid="{00000000-0004-0000-0200-00001A000000}"/>
    <hyperlink ref="E32" location="'29. Moraiya Vaccine'!A1" display="Moraiya Vaccine" xr:uid="{00000000-0004-0000-0200-00001B000000}"/>
    <hyperlink ref="E9" location="'6. SEZ 2'!A1" display="SEZ 2" xr:uid="{55AF50D3-1C0E-4B8B-9809-D435D44EAFC2}"/>
    <hyperlink ref="E33" location="'30. Central Quality Excellence'!A1" display="Central Quality Excellence" xr:uid="{2603C584-2040-4140-81CF-27BAEAD96CAF}"/>
    <hyperlink ref="E34" location="'31. IRA'!A1" display="IRA" xr:uid="{636E8D18-6AE5-4B83-BE20-24CFB1CF4E30}"/>
  </hyperlinks>
  <pageMargins left="0.7" right="0.7" top="0.75" bottom="0.75" header="0.3" footer="0.3"/>
  <pageSetup paperSize="9" scale="24" fitToHeight="0" orientation="landscape" r:id="rId1"/>
  <ignoredErrors>
    <ignoredError sqref="U35 AA4 BD35 BJ35" formula="1"/>
  </ignoredErrors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"/>
  <dimension ref="B1:AI84"/>
  <sheetViews>
    <sheetView showZeros="0" zoomScale="80" zoomScaleNormal="80" workbookViewId="0">
      <pane xSplit="8" ySplit="3" topLeftCell="I53" activePane="bottomRight" state="frozen"/>
      <selection activeCell="Q82" sqref="Q82"/>
      <selection pane="topRight" activeCell="Q82" sqref="Q82"/>
      <selection pane="bottomLeft" activeCell="Q82" sqref="Q82"/>
      <selection pane="bottomRight" activeCell="I68" sqref="I68"/>
    </sheetView>
  </sheetViews>
  <sheetFormatPr defaultRowHeight="14.4"/>
  <cols>
    <col min="1" max="1" width="4.6640625" customWidth="1"/>
    <col min="2" max="2" width="9.109375" style="53"/>
    <col min="3" max="3" width="27" bestFit="1" customWidth="1"/>
    <col min="4" max="13" width="12.6640625" customWidth="1"/>
    <col min="14" max="14" width="18.109375" bestFit="1" customWidth="1"/>
    <col min="15" max="15" width="22.6640625" customWidth="1"/>
    <col min="16" max="16" width="14.33203125" bestFit="1" customWidth="1"/>
    <col min="17" max="17" width="12" style="55" bestFit="1" customWidth="1"/>
  </cols>
  <sheetData>
    <row r="1" spans="2:35" ht="25.5" customHeight="1" thickBot="1"/>
    <row r="2" spans="2:35" s="25" customFormat="1" ht="18">
      <c r="B2" s="536" t="s">
        <v>218</v>
      </c>
      <c r="C2" s="537"/>
      <c r="D2" s="537"/>
      <c r="E2" s="537"/>
      <c r="F2" s="537"/>
      <c r="G2" s="537"/>
      <c r="H2" s="537"/>
      <c r="I2" s="537"/>
      <c r="J2" s="537"/>
      <c r="K2" s="537"/>
      <c r="L2" s="537"/>
      <c r="M2" s="537"/>
      <c r="N2" s="537"/>
      <c r="O2" s="537"/>
      <c r="P2" s="538"/>
      <c r="Q2" s="307">
        <f>SUM(Q4:Q34)</f>
        <v>14.151206858614703</v>
      </c>
    </row>
    <row r="3" spans="2:35" ht="31.2">
      <c r="B3" s="304" t="s">
        <v>32</v>
      </c>
      <c r="C3" s="61" t="s">
        <v>1</v>
      </c>
      <c r="D3" s="49" t="s">
        <v>7</v>
      </c>
      <c r="E3" s="49" t="s">
        <v>8</v>
      </c>
      <c r="F3" s="49" t="s">
        <v>9</v>
      </c>
      <c r="G3" s="49" t="s">
        <v>10</v>
      </c>
      <c r="H3" s="49" t="s">
        <v>5</v>
      </c>
      <c r="I3" s="49" t="s">
        <v>11</v>
      </c>
      <c r="J3" s="49" t="s">
        <v>12</v>
      </c>
      <c r="K3" s="49" t="s">
        <v>15</v>
      </c>
      <c r="L3" s="49" t="s">
        <v>16</v>
      </c>
      <c r="M3" s="49" t="s">
        <v>17</v>
      </c>
      <c r="N3" s="49" t="s">
        <v>132</v>
      </c>
      <c r="O3" s="51" t="s">
        <v>13</v>
      </c>
      <c r="P3" s="51" t="s">
        <v>14</v>
      </c>
      <c r="Q3" s="404" t="s">
        <v>6</v>
      </c>
      <c r="T3" s="34"/>
      <c r="U3" s="34"/>
      <c r="V3" s="34"/>
      <c r="W3" s="34"/>
      <c r="X3" s="34"/>
      <c r="Y3" s="34"/>
      <c r="Z3" s="34"/>
      <c r="AA3" s="35"/>
      <c r="AB3" s="34"/>
      <c r="AC3" s="36"/>
      <c r="AD3" s="36"/>
      <c r="AE3" s="36"/>
      <c r="AF3" s="36"/>
      <c r="AG3" s="34"/>
      <c r="AH3" s="35"/>
      <c r="AI3" s="35"/>
    </row>
    <row r="4" spans="2:35" ht="15.6">
      <c r="B4" s="305">
        <v>1</v>
      </c>
      <c r="C4" s="21" t="s">
        <v>43</v>
      </c>
      <c r="D4" s="407">
        <f>('Apr''24 Actual'!D54)/100</f>
        <v>0</v>
      </c>
      <c r="E4" s="407">
        <f>('Apr''24 Actual'!E54)/100</f>
        <v>0</v>
      </c>
      <c r="F4" s="407">
        <f>('Apr''24 Actual'!F54)/100</f>
        <v>0</v>
      </c>
      <c r="G4" s="407">
        <f>('Apr''24 Actual'!G54)/100</f>
        <v>0</v>
      </c>
      <c r="H4" s="407">
        <f>('Apr''24 Actual'!H54)/100</f>
        <v>0</v>
      </c>
      <c r="I4" s="407">
        <f>('Apr''24 Actual'!I54)/100</f>
        <v>0</v>
      </c>
      <c r="J4" s="407">
        <f>('Apr''24 Actual'!J54)/100</f>
        <v>0</v>
      </c>
      <c r="K4" s="407">
        <f>('Apr''24 Actual'!K54)/100</f>
        <v>0</v>
      </c>
      <c r="L4" s="407">
        <f>('Apr''24 Actual'!L54)/100</f>
        <v>0</v>
      </c>
      <c r="M4" s="407">
        <f>('Apr''24 Actual'!M54)/100</f>
        <v>0</v>
      </c>
      <c r="N4" s="407">
        <f>('Apr''24 Actual'!N54)/100</f>
        <v>0</v>
      </c>
      <c r="O4" s="407">
        <f>('Apr''24 Actual'!O54)/100</f>
        <v>0</v>
      </c>
      <c r="P4" s="407">
        <f>('Apr''24 Actual'!P54)/100</f>
        <v>0</v>
      </c>
      <c r="Q4" s="405">
        <f>('Apr''24 Actual'!Q54)/100</f>
        <v>0.85</v>
      </c>
    </row>
    <row r="5" spans="2:35" ht="15.6">
      <c r="B5" s="305">
        <v>2</v>
      </c>
      <c r="C5" s="21" t="s">
        <v>47</v>
      </c>
      <c r="D5" s="407">
        <f>('Apr''24 Actual'!D55)/100</f>
        <v>0</v>
      </c>
      <c r="E5" s="407">
        <f>('Apr''24 Actual'!E55)/100</f>
        <v>0</v>
      </c>
      <c r="F5" s="407">
        <f>('Apr''24 Actual'!F55)/100</f>
        <v>0</v>
      </c>
      <c r="G5" s="407">
        <f>('Apr''24 Actual'!G55)/100</f>
        <v>0</v>
      </c>
      <c r="H5" s="407">
        <f>('Apr''24 Actual'!H55)/100</f>
        <v>0</v>
      </c>
      <c r="I5" s="407">
        <f>('Apr''24 Actual'!I55)/100</f>
        <v>0</v>
      </c>
      <c r="J5" s="407">
        <f>('Apr''24 Actual'!J55)/100</f>
        <v>0</v>
      </c>
      <c r="K5" s="407">
        <f>('Apr''24 Actual'!K55)/100</f>
        <v>0</v>
      </c>
      <c r="L5" s="407">
        <f>('Apr''24 Actual'!L55)/100</f>
        <v>0</v>
      </c>
      <c r="M5" s="407">
        <f>('Apr''24 Actual'!M55)/100</f>
        <v>0</v>
      </c>
      <c r="N5" s="407">
        <f>('Apr''24 Actual'!N55)/100</f>
        <v>0</v>
      </c>
      <c r="O5" s="407">
        <f>('Apr''24 Actual'!O55)/100</f>
        <v>0</v>
      </c>
      <c r="P5" s="407">
        <f>('Apr''24 Actual'!P55)/100</f>
        <v>0</v>
      </c>
      <c r="Q5" s="405">
        <f>('Apr''24 Actual'!Q55)/100</f>
        <v>2.7176886248959996E-2</v>
      </c>
    </row>
    <row r="6" spans="2:35" ht="15.6">
      <c r="B6" s="305">
        <v>3</v>
      </c>
      <c r="C6" s="21" t="s">
        <v>50</v>
      </c>
      <c r="D6" s="407">
        <f>('Apr''24 Actual'!D56)/100</f>
        <v>0</v>
      </c>
      <c r="E6" s="407">
        <f>('Apr''24 Actual'!E56)/100</f>
        <v>0</v>
      </c>
      <c r="F6" s="407">
        <f>('Apr''24 Actual'!F56)/100</f>
        <v>0</v>
      </c>
      <c r="G6" s="407">
        <f>('Apr''24 Actual'!G56)/100</f>
        <v>0</v>
      </c>
      <c r="H6" s="407">
        <f>('Apr''24 Actual'!H56)/100</f>
        <v>0</v>
      </c>
      <c r="I6" s="407">
        <f>('Apr''24 Actual'!I56)/100</f>
        <v>0</v>
      </c>
      <c r="J6" s="407">
        <f>('Apr''24 Actual'!J56)/100</f>
        <v>0</v>
      </c>
      <c r="K6" s="407">
        <f>('Apr''24 Actual'!K56)/100</f>
        <v>0</v>
      </c>
      <c r="L6" s="407">
        <f>('Apr''24 Actual'!L56)/100</f>
        <v>0</v>
      </c>
      <c r="M6" s="407">
        <f>('Apr''24 Actual'!M56)/100</f>
        <v>0</v>
      </c>
      <c r="N6" s="407">
        <f>('Apr''24 Actual'!N56)/100</f>
        <v>0</v>
      </c>
      <c r="O6" s="407">
        <f>('Apr''24 Actual'!O56)/100</f>
        <v>0</v>
      </c>
      <c r="P6" s="407">
        <f>('Apr''24 Actual'!P56)/100</f>
        <v>0</v>
      </c>
      <c r="Q6" s="405">
        <f>('Apr''24 Actual'!Q56)/100</f>
        <v>0.39214746304499998</v>
      </c>
    </row>
    <row r="7" spans="2:35" ht="15.6">
      <c r="B7" s="305">
        <v>4</v>
      </c>
      <c r="C7" s="21" t="s">
        <v>304</v>
      </c>
      <c r="D7" s="137">
        <f>('Apr''24 Actual'!D57)/100</f>
        <v>3.3220999999999998</v>
      </c>
      <c r="E7" s="137">
        <f>('Apr''24 Actual'!E57)/100</f>
        <v>0</v>
      </c>
      <c r="F7" s="137">
        <f>('Apr''24 Actual'!F57)/100</f>
        <v>0</v>
      </c>
      <c r="G7" s="137">
        <f>('Apr''24 Actual'!G57)/100</f>
        <v>0</v>
      </c>
      <c r="H7" s="137">
        <f>('Apr''24 Actual'!H57)/100</f>
        <v>0</v>
      </c>
      <c r="I7" s="137">
        <f>('Apr''24 Actual'!I57)/100</f>
        <v>0</v>
      </c>
      <c r="J7" s="137">
        <f>('Apr''24 Actual'!J57)/100</f>
        <v>0</v>
      </c>
      <c r="K7" s="137">
        <f>('Apr''24 Actual'!K57)/100</f>
        <v>0</v>
      </c>
      <c r="L7" s="137">
        <f>('Apr''24 Actual'!L57)/100</f>
        <v>0</v>
      </c>
      <c r="M7" s="137">
        <f>('Apr''24 Actual'!M57)/100</f>
        <v>0</v>
      </c>
      <c r="N7" s="137">
        <f>('Apr''24 Actual'!N57)/100</f>
        <v>0</v>
      </c>
      <c r="O7" s="137">
        <f>('Apr''24 Actual'!O57)/100</f>
        <v>0</v>
      </c>
      <c r="P7" s="137">
        <f>('Apr''24 Actual'!P57)/100</f>
        <v>0</v>
      </c>
      <c r="Q7" s="405">
        <f>('Apr''24 Actual'!Q57)/100</f>
        <v>3.3220999999999998</v>
      </c>
    </row>
    <row r="8" spans="2:35" ht="15.6">
      <c r="B8" s="305">
        <v>5</v>
      </c>
      <c r="C8" s="21" t="s">
        <v>57</v>
      </c>
      <c r="D8" s="137">
        <f>('Apr''24 Actual'!D58)/100</f>
        <v>0.48934</v>
      </c>
      <c r="E8" s="137">
        <f>('Apr''24 Actual'!E58)/100</f>
        <v>3.4139999999999999E-3</v>
      </c>
      <c r="F8" s="137">
        <f>('Apr''24 Actual'!F58)/100</f>
        <v>1.106E-2</v>
      </c>
      <c r="G8" s="137">
        <f>('Apr''24 Actual'!G58)/100</f>
        <v>3.4197999999999999E-2</v>
      </c>
      <c r="H8" s="137">
        <f>('Apr''24 Actual'!H58)/100</f>
        <v>0.14843989999999999</v>
      </c>
      <c r="I8" s="137">
        <f>('Apr''24 Actual'!I58)/100</f>
        <v>7.5891E-2</v>
      </c>
      <c r="J8" s="137">
        <f>('Apr''24 Actual'!J58)/100</f>
        <v>0</v>
      </c>
      <c r="K8" s="137">
        <f>('Apr''24 Actual'!K58)/100</f>
        <v>5.4079999999999996E-3</v>
      </c>
      <c r="L8" s="137">
        <f>('Apr''24 Actual'!L58)/100</f>
        <v>0</v>
      </c>
      <c r="M8" s="137">
        <f>('Apr''24 Actual'!M58)/100</f>
        <v>0</v>
      </c>
      <c r="N8" s="137">
        <f>('Apr''24 Actual'!N58)/100</f>
        <v>0</v>
      </c>
      <c r="O8" s="137">
        <f>('Apr''24 Actual'!O58)/100</f>
        <v>0</v>
      </c>
      <c r="P8" s="137">
        <f>('Apr''24 Actual'!P58)/100</f>
        <v>0</v>
      </c>
      <c r="Q8" s="405">
        <f>('Apr''24 Actual'!Q58)/100</f>
        <v>0.76775090000000001</v>
      </c>
    </row>
    <row r="9" spans="2:35" ht="15.6">
      <c r="B9" s="305">
        <v>6</v>
      </c>
      <c r="C9" s="20" t="s">
        <v>158</v>
      </c>
      <c r="D9" s="137">
        <f>('Apr''24 Actual'!D59)/100</f>
        <v>3.2295435443703842E-2</v>
      </c>
      <c r="E9" s="137">
        <f>('Apr''24 Actual'!E59)/100</f>
        <v>0.14815139999999999</v>
      </c>
      <c r="F9" s="137">
        <f>('Apr''24 Actual'!F59)/100</f>
        <v>0</v>
      </c>
      <c r="G9" s="137">
        <f>('Apr''24 Actual'!G59)/100</f>
        <v>1.46E-2</v>
      </c>
      <c r="H9" s="137">
        <f>('Apr''24 Actual'!H59)/100</f>
        <v>2.2609916666666671E-2</v>
      </c>
      <c r="I9" s="137">
        <f>('Apr''24 Actual'!I59)/100</f>
        <v>9.7697187334876631E-2</v>
      </c>
      <c r="J9" s="137">
        <f>('Apr''24 Actual'!J59)/100</f>
        <v>0</v>
      </c>
      <c r="K9" s="137">
        <f>('Apr''24 Actual'!K59)/100</f>
        <v>0</v>
      </c>
      <c r="L9" s="137">
        <f>('Apr''24 Actual'!L59)/100</f>
        <v>0</v>
      </c>
      <c r="M9" s="137">
        <f>('Apr''24 Actual'!M59)/100</f>
        <v>0</v>
      </c>
      <c r="N9" s="137">
        <f>('Apr''24 Actual'!N59)/100</f>
        <v>0</v>
      </c>
      <c r="O9" s="137">
        <f>('Apr''24 Actual'!O59)/100</f>
        <v>0</v>
      </c>
      <c r="P9" s="137">
        <f>('Apr''24 Actual'!P59)/100</f>
        <v>0</v>
      </c>
      <c r="Q9" s="405">
        <f>('Apr''24 Actual'!Q59)/100</f>
        <v>0.31535393944524714</v>
      </c>
    </row>
    <row r="10" spans="2:35" ht="15.6">
      <c r="B10" s="305">
        <v>7</v>
      </c>
      <c r="C10" s="24" t="s">
        <v>61</v>
      </c>
      <c r="D10" s="137">
        <f>('Apr''24 Actual'!D60)/100</f>
        <v>0.2957086652291096</v>
      </c>
      <c r="E10" s="137">
        <f>('Apr''24 Actual'!E60)/100</f>
        <v>4.0088972493333298E-2</v>
      </c>
      <c r="F10" s="137">
        <f>('Apr''24 Actual'!F60)/100</f>
        <v>0</v>
      </c>
      <c r="G10" s="137">
        <f>('Apr''24 Actual'!G60)/100</f>
        <v>0</v>
      </c>
      <c r="H10" s="137">
        <f>('Apr''24 Actual'!H60)/100</f>
        <v>0</v>
      </c>
      <c r="I10" s="137">
        <f>('Apr''24 Actual'!I60)/100</f>
        <v>0.19319211853019611</v>
      </c>
      <c r="J10" s="137">
        <f>('Apr''24 Actual'!J60)/100</f>
        <v>0</v>
      </c>
      <c r="K10" s="137">
        <f>('Apr''24 Actual'!K60)/100</f>
        <v>0</v>
      </c>
      <c r="L10" s="137">
        <f>('Apr''24 Actual'!L60)/100</f>
        <v>0</v>
      </c>
      <c r="M10" s="137">
        <f>('Apr''24 Actual'!M60)/100</f>
        <v>0</v>
      </c>
      <c r="N10" s="137">
        <f>('Apr''24 Actual'!N60)/100</f>
        <v>0</v>
      </c>
      <c r="O10" s="137">
        <f>('Apr''24 Actual'!O60)/100</f>
        <v>0</v>
      </c>
      <c r="P10" s="137">
        <f>('Apr''24 Actual'!P60)/100</f>
        <v>0</v>
      </c>
      <c r="Q10" s="405">
        <f>('Apr''24 Actual'!Q60)/100</f>
        <v>0.528989756252639</v>
      </c>
    </row>
    <row r="11" spans="2:35" ht="15.6">
      <c r="B11" s="305">
        <v>8</v>
      </c>
      <c r="C11" s="24" t="s">
        <v>64</v>
      </c>
      <c r="D11" s="137">
        <f>('Apr''24 Actual'!D61)/100</f>
        <v>6.9374636000000003E-2</v>
      </c>
      <c r="E11" s="137">
        <f>('Apr''24 Actual'!E61)/100</f>
        <v>0</v>
      </c>
      <c r="F11" s="137">
        <f>('Apr''24 Actual'!F61)/100</f>
        <v>0</v>
      </c>
      <c r="G11" s="137">
        <f>('Apr''24 Actual'!G61)/100</f>
        <v>0</v>
      </c>
      <c r="H11" s="137">
        <f>('Apr''24 Actual'!H61)/100</f>
        <v>0</v>
      </c>
      <c r="I11" s="137">
        <f>('Apr''24 Actual'!I61)/100</f>
        <v>2.2505000000000001E-2</v>
      </c>
      <c r="J11" s="137">
        <f>('Apr''24 Actual'!J61)/100</f>
        <v>0</v>
      </c>
      <c r="K11" s="137">
        <f>('Apr''24 Actual'!K61)/100</f>
        <v>0</v>
      </c>
      <c r="L11" s="137">
        <f>('Apr''24 Actual'!L61)/100</f>
        <v>0</v>
      </c>
      <c r="M11" s="137">
        <f>('Apr''24 Actual'!M61)/100</f>
        <v>0</v>
      </c>
      <c r="N11" s="137">
        <f>('Apr''24 Actual'!N61)/100</f>
        <v>0</v>
      </c>
      <c r="O11" s="137">
        <f>('Apr''24 Actual'!O61)/100</f>
        <v>0</v>
      </c>
      <c r="P11" s="137">
        <f>('Apr''24 Actual'!P61)/100</f>
        <v>0</v>
      </c>
      <c r="Q11" s="405">
        <f>('Apr''24 Actual'!Q61)/100</f>
        <v>9.1879636000000001E-2</v>
      </c>
    </row>
    <row r="12" spans="2:35" ht="15.6">
      <c r="B12" s="305">
        <v>9</v>
      </c>
      <c r="C12" s="24" t="s">
        <v>303</v>
      </c>
      <c r="D12" s="137">
        <f>('Apr''24 Actual'!D62)/100</f>
        <v>4.58E-2</v>
      </c>
      <c r="E12" s="137">
        <f>('Apr''24 Actual'!E62)/100</f>
        <v>2.06E-2</v>
      </c>
      <c r="F12" s="137">
        <f>('Apr''24 Actual'!F62)/100</f>
        <v>8.7400000000000005E-2</v>
      </c>
      <c r="G12" s="137">
        <f>('Apr''24 Actual'!G62)/100</f>
        <v>4.0999999999999995E-3</v>
      </c>
      <c r="H12" s="137">
        <f>('Apr''24 Actual'!H62)/100</f>
        <v>0</v>
      </c>
      <c r="I12" s="137">
        <f>('Apr''24 Actual'!I62)/100</f>
        <v>0</v>
      </c>
      <c r="J12" s="137">
        <f>('Apr''24 Actual'!J62)/100</f>
        <v>2.2496499999999999E-2</v>
      </c>
      <c r="K12" s="137">
        <f>('Apr''24 Actual'!K62)/100</f>
        <v>0</v>
      </c>
      <c r="L12" s="137">
        <f>('Apr''24 Actual'!L62)/100</f>
        <v>0</v>
      </c>
      <c r="M12" s="137">
        <f>('Apr''24 Actual'!M62)/100</f>
        <v>0</v>
      </c>
      <c r="N12" s="137">
        <f>('Apr''24 Actual'!N62)/100</f>
        <v>0</v>
      </c>
      <c r="O12" s="137">
        <f>('Apr''24 Actual'!O62)/100</f>
        <v>0</v>
      </c>
      <c r="P12" s="137">
        <f>('Apr''24 Actual'!P62)/100</f>
        <v>0</v>
      </c>
      <c r="Q12" s="405">
        <f>('Apr''24 Actual'!Q62)/100</f>
        <v>0.18039650000000002</v>
      </c>
    </row>
    <row r="13" spans="2:35" ht="15.6">
      <c r="B13" s="305">
        <v>10</v>
      </c>
      <c r="C13" s="24" t="s">
        <v>69</v>
      </c>
      <c r="D13" s="137">
        <f>('Apr''24 Actual'!D63)/100</f>
        <v>0.13234000000000001</v>
      </c>
      <c r="E13" s="137">
        <f>('Apr''24 Actual'!E63)/100</f>
        <v>0.10870645250349781</v>
      </c>
      <c r="F13" s="137">
        <f>('Apr''24 Actual'!F63)/100</f>
        <v>2.0919899999999997E-3</v>
      </c>
      <c r="G13" s="137">
        <f>('Apr''24 Actual'!G63)/100</f>
        <v>5.7377599999999997E-3</v>
      </c>
      <c r="H13" s="137">
        <f>('Apr''24 Actual'!H63)/100</f>
        <v>0</v>
      </c>
      <c r="I13" s="137">
        <f>('Apr''24 Actual'!I63)/100</f>
        <v>6.2031533487261689E-2</v>
      </c>
      <c r="J13" s="137">
        <f>('Apr''24 Actual'!J63)/100</f>
        <v>0</v>
      </c>
      <c r="K13" s="137">
        <f>('Apr''24 Actual'!K63)/100</f>
        <v>0</v>
      </c>
      <c r="L13" s="137">
        <f>('Apr''24 Actual'!L63)/100</f>
        <v>0</v>
      </c>
      <c r="M13" s="137">
        <f>('Apr''24 Actual'!M63)/100</f>
        <v>0</v>
      </c>
      <c r="N13" s="137">
        <f>('Apr''24 Actual'!N63)/100</f>
        <v>0.12625096232178754</v>
      </c>
      <c r="O13" s="137">
        <f>('Apr''24 Actual'!O63)/100</f>
        <v>0</v>
      </c>
      <c r="P13" s="137">
        <f>('Apr''24 Actual'!P63)/100</f>
        <v>0</v>
      </c>
      <c r="Q13" s="405">
        <f>('Apr''24 Actual'!Q63)/100</f>
        <v>0.43715869831254706</v>
      </c>
    </row>
    <row r="14" spans="2:35" ht="15.6">
      <c r="B14" s="305">
        <v>11</v>
      </c>
      <c r="C14" s="24" t="s">
        <v>72</v>
      </c>
      <c r="D14" s="137">
        <f>('Apr''24 Actual'!D64)/100</f>
        <v>0</v>
      </c>
      <c r="E14" s="137">
        <f>('Apr''24 Actual'!E64)/100</f>
        <v>4.7047796905846137E-2</v>
      </c>
      <c r="F14" s="137">
        <f>('Apr''24 Actual'!F64)/100</f>
        <v>0</v>
      </c>
      <c r="G14" s="137">
        <f>('Apr''24 Actual'!G64)/100</f>
        <v>5.9165720000000002E-3</v>
      </c>
      <c r="H14" s="137">
        <f>('Apr''24 Actual'!H64)/100</f>
        <v>0.22348961200000012</v>
      </c>
      <c r="I14" s="137">
        <f>('Apr''24 Actual'!I64)/100</f>
        <v>0.50955092499999999</v>
      </c>
      <c r="J14" s="137">
        <f>('Apr''24 Actual'!J64)/100</f>
        <v>0</v>
      </c>
      <c r="K14" s="137">
        <f>('Apr''24 Actual'!K64)/100</f>
        <v>0</v>
      </c>
      <c r="L14" s="137">
        <f>('Apr''24 Actual'!L64)/100</f>
        <v>0</v>
      </c>
      <c r="M14" s="137">
        <f>('Apr''24 Actual'!M64)/100</f>
        <v>0</v>
      </c>
      <c r="N14" s="137">
        <f>('Apr''24 Actual'!N64)/100</f>
        <v>0</v>
      </c>
      <c r="O14" s="137">
        <f>('Apr''24 Actual'!O64)/100</f>
        <v>0</v>
      </c>
      <c r="P14" s="137">
        <f>('Apr''24 Actual'!P64)/100</f>
        <v>0</v>
      </c>
      <c r="Q14" s="405">
        <f>('Apr''24 Actual'!Q64)/100</f>
        <v>0.78600490590584626</v>
      </c>
    </row>
    <row r="15" spans="2:35" ht="15.6">
      <c r="B15" s="305">
        <v>12</v>
      </c>
      <c r="C15" s="24" t="s">
        <v>75</v>
      </c>
      <c r="D15" s="137">
        <f>('Apr''24 Actual'!D65)/100</f>
        <v>8.879999999999999E-2</v>
      </c>
      <c r="E15" s="137">
        <f>('Apr''24 Actual'!E65)/100</f>
        <v>0</v>
      </c>
      <c r="F15" s="137">
        <f>('Apr''24 Actual'!F65)/100</f>
        <v>1.23E-2</v>
      </c>
      <c r="G15" s="137">
        <f>('Apr''24 Actual'!G65)/100</f>
        <v>0</v>
      </c>
      <c r="H15" s="137">
        <f>('Apr''24 Actual'!H65)/100</f>
        <v>0</v>
      </c>
      <c r="I15" s="137">
        <f>('Apr''24 Actual'!I65)/100</f>
        <v>8.208E-2</v>
      </c>
      <c r="J15" s="137">
        <f>('Apr''24 Actual'!J65)/100</f>
        <v>0</v>
      </c>
      <c r="K15" s="137">
        <f>('Apr''24 Actual'!K65)/100</f>
        <v>0</v>
      </c>
      <c r="L15" s="137">
        <f>('Apr''24 Actual'!L65)/100</f>
        <v>0</v>
      </c>
      <c r="M15" s="137">
        <f>('Apr''24 Actual'!M65)/100</f>
        <v>0</v>
      </c>
      <c r="N15" s="137">
        <f>('Apr''24 Actual'!N65)/100</f>
        <v>0</v>
      </c>
      <c r="O15" s="137">
        <f>('Apr''24 Actual'!O65)/100</f>
        <v>0</v>
      </c>
      <c r="P15" s="137">
        <f>('Apr''24 Actual'!P65)/100</f>
        <v>0</v>
      </c>
      <c r="Q15" s="405">
        <f>('Apr''24 Actual'!Q65)/100</f>
        <v>0.18317999999999998</v>
      </c>
    </row>
    <row r="16" spans="2:35" ht="15.6">
      <c r="B16" s="305">
        <v>13</v>
      </c>
      <c r="C16" s="24" t="s">
        <v>78</v>
      </c>
      <c r="D16" s="137">
        <f>('Apr''24 Actual'!D66)/100</f>
        <v>0</v>
      </c>
      <c r="E16" s="137">
        <f>('Apr''24 Actual'!E66)/100</f>
        <v>1.2637000000000002E-3</v>
      </c>
      <c r="F16" s="137">
        <f>('Apr''24 Actual'!F66)/100</f>
        <v>0</v>
      </c>
      <c r="G16" s="137">
        <f>('Apr''24 Actual'!G66)/100</f>
        <v>1.375265795461714E-2</v>
      </c>
      <c r="H16" s="137">
        <f>('Apr''24 Actual'!H66)/100</f>
        <v>0</v>
      </c>
      <c r="I16" s="137">
        <f>('Apr''24 Actual'!I66)/100</f>
        <v>9.1999999999999998E-3</v>
      </c>
      <c r="J16" s="137">
        <f>('Apr''24 Actual'!J66)/100</f>
        <v>0.28675999999999996</v>
      </c>
      <c r="K16" s="137">
        <f>('Apr''24 Actual'!K66)/100</f>
        <v>0</v>
      </c>
      <c r="L16" s="137">
        <f>('Apr''24 Actual'!L66)/100</f>
        <v>0</v>
      </c>
      <c r="M16" s="137">
        <f>('Apr''24 Actual'!M66)/100</f>
        <v>0</v>
      </c>
      <c r="N16" s="137">
        <f>('Apr''24 Actual'!N66)/100</f>
        <v>0</v>
      </c>
      <c r="O16" s="137">
        <f>('Apr''24 Actual'!O66)/100</f>
        <v>0</v>
      </c>
      <c r="P16" s="137">
        <f>('Apr''24 Actual'!P66)/100</f>
        <v>0</v>
      </c>
      <c r="Q16" s="405">
        <f>('Apr''24 Actual'!Q66)/100</f>
        <v>0.31097635795461714</v>
      </c>
    </row>
    <row r="17" spans="2:17" ht="15.6">
      <c r="B17" s="305">
        <v>14</v>
      </c>
      <c r="C17" s="24" t="s">
        <v>82</v>
      </c>
      <c r="D17" s="137">
        <f>('Apr''24 Actual'!D67)/100</f>
        <v>6.2374398876182048E-2</v>
      </c>
      <c r="E17" s="137">
        <f>('Apr''24 Actual'!E67)/100</f>
        <v>0</v>
      </c>
      <c r="F17" s="137">
        <f>('Apr''24 Actual'!F67)/100</f>
        <v>0</v>
      </c>
      <c r="G17" s="137">
        <f>('Apr''24 Actual'!G67)/100</f>
        <v>0</v>
      </c>
      <c r="H17" s="137">
        <f>('Apr''24 Actual'!H67)/100</f>
        <v>0</v>
      </c>
      <c r="I17" s="137">
        <f>('Apr''24 Actual'!I67)/100</f>
        <v>1.82847988943198E-2</v>
      </c>
      <c r="J17" s="137">
        <f>('Apr''24 Actual'!J67)/100</f>
        <v>0</v>
      </c>
      <c r="K17" s="137">
        <f>('Apr''24 Actual'!K67)/100</f>
        <v>0</v>
      </c>
      <c r="L17" s="137">
        <f>('Apr''24 Actual'!L67)/100</f>
        <v>0</v>
      </c>
      <c r="M17" s="137">
        <f>('Apr''24 Actual'!M67)/100</f>
        <v>0</v>
      </c>
      <c r="N17" s="137">
        <f>('Apr''24 Actual'!N67)/100</f>
        <v>0</v>
      </c>
      <c r="O17" s="137">
        <f>('Apr''24 Actual'!O67)/100</f>
        <v>0</v>
      </c>
      <c r="P17" s="137">
        <f>('Apr''24 Actual'!P67)/100</f>
        <v>0</v>
      </c>
      <c r="Q17" s="405">
        <f>('Apr''24 Actual'!Q67)/100</f>
        <v>8.0659197770501845E-2</v>
      </c>
    </row>
    <row r="18" spans="2:17" ht="15.6">
      <c r="B18" s="305">
        <v>15</v>
      </c>
      <c r="C18" s="24" t="s">
        <v>87</v>
      </c>
      <c r="D18" s="137">
        <f>('Apr''24 Actual'!D68)/100</f>
        <v>0</v>
      </c>
      <c r="E18" s="137">
        <f>('Apr''24 Actual'!E68)/100</f>
        <v>2.7300000000000001E-2</v>
      </c>
      <c r="F18" s="137">
        <f>('Apr''24 Actual'!F68)/100</f>
        <v>1.9E-2</v>
      </c>
      <c r="G18" s="137">
        <f>('Apr''24 Actual'!G68)/100</f>
        <v>0</v>
      </c>
      <c r="H18" s="137">
        <f>('Apr''24 Actual'!H68)/100</f>
        <v>0</v>
      </c>
      <c r="I18" s="137">
        <f>('Apr''24 Actual'!I68)/100</f>
        <v>0</v>
      </c>
      <c r="J18" s="137">
        <f>('Apr''24 Actual'!J68)/100</f>
        <v>0</v>
      </c>
      <c r="K18" s="137">
        <f>('Apr''24 Actual'!K68)/100</f>
        <v>0</v>
      </c>
      <c r="L18" s="137">
        <f>('Apr''24 Actual'!L68)/100</f>
        <v>0</v>
      </c>
      <c r="M18" s="137">
        <f>('Apr''24 Actual'!M68)/100</f>
        <v>0</v>
      </c>
      <c r="N18" s="137">
        <f>('Apr''24 Actual'!N68)/100</f>
        <v>0</v>
      </c>
      <c r="O18" s="137">
        <f>('Apr''24 Actual'!O68)/100</f>
        <v>0</v>
      </c>
      <c r="P18" s="137">
        <f>('Apr''24 Actual'!P68)/100</f>
        <v>0</v>
      </c>
      <c r="Q18" s="405">
        <f>('Apr''24 Actual'!Q68)/100</f>
        <v>4.6300000000000001E-2</v>
      </c>
    </row>
    <row r="19" spans="2:17" ht="15.6">
      <c r="B19" s="305">
        <v>16</v>
      </c>
      <c r="C19" s="24" t="s">
        <v>91</v>
      </c>
      <c r="D19" s="137">
        <f>('Apr''24 Actual'!D69)/100</f>
        <v>7.6E-3</v>
      </c>
      <c r="E19" s="137">
        <f>('Apr''24 Actual'!E69)/100</f>
        <v>3.4599999999999999E-2</v>
      </c>
      <c r="F19" s="137">
        <f>('Apr''24 Actual'!F69)/100</f>
        <v>0</v>
      </c>
      <c r="G19" s="137">
        <f>('Apr''24 Actual'!G69)/100</f>
        <v>9.8999999999999991E-3</v>
      </c>
      <c r="H19" s="137">
        <f>('Apr''24 Actual'!H69)/100</f>
        <v>2.46E-2</v>
      </c>
      <c r="I19" s="137">
        <f>('Apr''24 Actual'!I69)/100</f>
        <v>0</v>
      </c>
      <c r="J19" s="137">
        <f>('Apr''24 Actual'!J69)/100</f>
        <v>0</v>
      </c>
      <c r="K19" s="137">
        <f>('Apr''24 Actual'!K69)/100</f>
        <v>0</v>
      </c>
      <c r="L19" s="137">
        <f>('Apr''24 Actual'!L69)/100</f>
        <v>0</v>
      </c>
      <c r="M19" s="137">
        <f>('Apr''24 Actual'!M69)/100</f>
        <v>0</v>
      </c>
      <c r="N19" s="137">
        <f>('Apr''24 Actual'!N69)/100</f>
        <v>0</v>
      </c>
      <c r="O19" s="137">
        <f>('Apr''24 Actual'!O69)/100</f>
        <v>0</v>
      </c>
      <c r="P19" s="137">
        <f>('Apr''24 Actual'!P69)/100</f>
        <v>0</v>
      </c>
      <c r="Q19" s="405">
        <f>('Apr''24 Actual'!Q69)/100</f>
        <v>7.6700000000000004E-2</v>
      </c>
    </row>
    <row r="20" spans="2:17" ht="15.6">
      <c r="B20" s="305">
        <v>17</v>
      </c>
      <c r="C20" s="24" t="s">
        <v>93</v>
      </c>
      <c r="D20" s="407">
        <f>('Apr''24 Actual'!D70)/100</f>
        <v>0</v>
      </c>
      <c r="E20" s="407">
        <f>('Apr''24 Actual'!E70)/100</f>
        <v>0</v>
      </c>
      <c r="F20" s="407">
        <f>('Apr''24 Actual'!F70)/100</f>
        <v>0</v>
      </c>
      <c r="G20" s="407">
        <f>('Apr''24 Actual'!G70)/100</f>
        <v>0</v>
      </c>
      <c r="H20" s="407">
        <f>('Apr''24 Actual'!H70)/100</f>
        <v>0</v>
      </c>
      <c r="I20" s="407">
        <f>('Apr''24 Actual'!I70)/100</f>
        <v>0</v>
      </c>
      <c r="J20" s="407">
        <f>('Apr''24 Actual'!J70)/100</f>
        <v>0</v>
      </c>
      <c r="K20" s="407">
        <f>('Apr''24 Actual'!K70)/100</f>
        <v>0</v>
      </c>
      <c r="L20" s="407">
        <f>('Apr''24 Actual'!L70)/100</f>
        <v>0</v>
      </c>
      <c r="M20" s="407">
        <f>('Apr''24 Actual'!M70)/100</f>
        <v>0</v>
      </c>
      <c r="N20" s="407">
        <f>('Apr''24 Actual'!N70)/100</f>
        <v>0</v>
      </c>
      <c r="O20" s="407">
        <f>('Apr''24 Actual'!O70)/100</f>
        <v>0</v>
      </c>
      <c r="P20" s="407">
        <f>('Apr''24 Actual'!P70)/100</f>
        <v>0</v>
      </c>
      <c r="Q20" s="405">
        <f>('Apr''24 Actual'!Q70)/100</f>
        <v>1.5345598191399998</v>
      </c>
    </row>
    <row r="21" spans="2:17" ht="15.6">
      <c r="B21" s="305">
        <v>18</v>
      </c>
      <c r="C21" s="21" t="s">
        <v>112</v>
      </c>
      <c r="D21" s="137">
        <f>('Apr''24 Actual'!D71)/100</f>
        <v>3.44E-2</v>
      </c>
      <c r="E21" s="137">
        <f>('Apr''24 Actual'!E71)/100</f>
        <v>0</v>
      </c>
      <c r="F21" s="137">
        <f>('Apr''24 Actual'!F71)/100</f>
        <v>6.6099999999999992E-2</v>
      </c>
      <c r="G21" s="137">
        <f>('Apr''24 Actual'!G71)/100</f>
        <v>6.0999999999999995E-3</v>
      </c>
      <c r="H21" s="137">
        <f>('Apr''24 Actual'!H71)/100</f>
        <v>0</v>
      </c>
      <c r="I21" s="137">
        <f>('Apr''24 Actual'!I71)/100</f>
        <v>2E-3</v>
      </c>
      <c r="J21" s="137">
        <f>('Apr''24 Actual'!J71)/100</f>
        <v>0</v>
      </c>
      <c r="K21" s="137">
        <f>('Apr''24 Actual'!K71)/100</f>
        <v>0</v>
      </c>
      <c r="L21" s="137">
        <f>('Apr''24 Actual'!L71)/100</f>
        <v>0</v>
      </c>
      <c r="M21" s="137">
        <f>('Apr''24 Actual'!M71)/100</f>
        <v>0</v>
      </c>
      <c r="N21" s="137">
        <f>('Apr''24 Actual'!N71)/100</f>
        <v>0</v>
      </c>
      <c r="O21" s="137">
        <f>('Apr''24 Actual'!O71)/100</f>
        <v>0</v>
      </c>
      <c r="P21" s="137">
        <f>('Apr''24 Actual'!P71)/100</f>
        <v>0</v>
      </c>
      <c r="Q21" s="405">
        <f>('Apr''24 Actual'!Q71)/100</f>
        <v>0.10859999999999997</v>
      </c>
    </row>
    <row r="22" spans="2:17" ht="15.6">
      <c r="B22" s="305">
        <v>19</v>
      </c>
      <c r="C22" s="24" t="s">
        <v>96</v>
      </c>
      <c r="D22" s="137">
        <f>('Apr''24 Actual'!D72)/100</f>
        <v>0</v>
      </c>
      <c r="E22" s="137">
        <f>('Apr''24 Actual'!E72)/100</f>
        <v>3.2337045826280018E-2</v>
      </c>
      <c r="F22" s="137">
        <f>('Apr''24 Actual'!F72)/100</f>
        <v>0</v>
      </c>
      <c r="G22" s="137">
        <f>('Apr''24 Actual'!G72)/100</f>
        <v>0</v>
      </c>
      <c r="H22" s="137">
        <f>('Apr''24 Actual'!H72)/100</f>
        <v>0</v>
      </c>
      <c r="I22" s="137">
        <f>('Apr''24 Actual'!I72)/100</f>
        <v>0</v>
      </c>
      <c r="J22" s="137">
        <f>('Apr''24 Actual'!J72)/100</f>
        <v>0</v>
      </c>
      <c r="K22" s="137">
        <f>('Apr''24 Actual'!K72)/100</f>
        <v>0</v>
      </c>
      <c r="L22" s="137">
        <f>('Apr''24 Actual'!L72)/100</f>
        <v>0</v>
      </c>
      <c r="M22" s="137">
        <f>('Apr''24 Actual'!M72)/100</f>
        <v>0</v>
      </c>
      <c r="N22" s="137">
        <f>('Apr''24 Actual'!N72)/100</f>
        <v>0</v>
      </c>
      <c r="O22" s="137">
        <f>('Apr''24 Actual'!O72)/100</f>
        <v>0</v>
      </c>
      <c r="P22" s="137">
        <f>('Apr''24 Actual'!P72)/100</f>
        <v>0</v>
      </c>
      <c r="Q22" s="405">
        <f>('Apr''24 Actual'!Q72)/100</f>
        <v>3.2337045826280018E-2</v>
      </c>
    </row>
    <row r="23" spans="2:17" ht="15.6">
      <c r="B23" s="305">
        <v>20</v>
      </c>
      <c r="C23" s="24" t="s">
        <v>98</v>
      </c>
      <c r="D23" s="137">
        <f>('Apr''24 Actual'!D73)/100</f>
        <v>9.2203434590500885E-2</v>
      </c>
      <c r="E23" s="137">
        <f>('Apr''24 Actual'!E73)/100</f>
        <v>0</v>
      </c>
      <c r="F23" s="137">
        <f>('Apr''24 Actual'!F73)/100</f>
        <v>0</v>
      </c>
      <c r="G23" s="137">
        <f>('Apr''24 Actual'!G73)/100</f>
        <v>5.6159999999999995E-3</v>
      </c>
      <c r="H23" s="137">
        <f>('Apr''24 Actual'!H73)/100</f>
        <v>0</v>
      </c>
      <c r="I23" s="137">
        <f>('Apr''24 Actual'!I73)/100</f>
        <v>0</v>
      </c>
      <c r="J23" s="137">
        <f>('Apr''24 Actual'!J73)/100</f>
        <v>4.7889389000000003E-3</v>
      </c>
      <c r="K23" s="137">
        <f>('Apr''24 Actual'!K73)/100</f>
        <v>0</v>
      </c>
      <c r="L23" s="137">
        <f>('Apr''24 Actual'!L73)/100</f>
        <v>0</v>
      </c>
      <c r="M23" s="137">
        <f>('Apr''24 Actual'!M73)/100</f>
        <v>0</v>
      </c>
      <c r="N23" s="137">
        <f>('Apr''24 Actual'!N73)/100</f>
        <v>0</v>
      </c>
      <c r="O23" s="137">
        <f>('Apr''24 Actual'!O73)/100</f>
        <v>0</v>
      </c>
      <c r="P23" s="137">
        <f>('Apr''24 Actual'!P73)/100</f>
        <v>0</v>
      </c>
      <c r="Q23" s="405">
        <f>('Apr''24 Actual'!Q73)/100</f>
        <v>0.10260837349050089</v>
      </c>
    </row>
    <row r="24" spans="2:17" ht="15.6">
      <c r="B24" s="305">
        <v>21</v>
      </c>
      <c r="C24" s="24" t="s">
        <v>101</v>
      </c>
      <c r="D24" s="137">
        <f>('Apr''24 Actual'!D74)/100</f>
        <v>0.32637520800000003</v>
      </c>
      <c r="E24" s="137">
        <f>('Apr''24 Actual'!E74)/100</f>
        <v>0</v>
      </c>
      <c r="F24" s="137">
        <f>('Apr''24 Actual'!F74)/100</f>
        <v>0</v>
      </c>
      <c r="G24" s="137">
        <f>('Apr''24 Actual'!G74)/100</f>
        <v>0</v>
      </c>
      <c r="H24" s="137">
        <f>('Apr''24 Actual'!H74)/100</f>
        <v>0</v>
      </c>
      <c r="I24" s="137">
        <f>('Apr''24 Actual'!I74)/100</f>
        <v>0</v>
      </c>
      <c r="J24" s="137">
        <f>('Apr''24 Actual'!J74)/100</f>
        <v>0</v>
      </c>
      <c r="K24" s="137">
        <f>('Apr''24 Actual'!K74)/100</f>
        <v>0</v>
      </c>
      <c r="L24" s="137">
        <f>('Apr''24 Actual'!L74)/100</f>
        <v>0</v>
      </c>
      <c r="M24" s="137">
        <f>('Apr''24 Actual'!M74)/100</f>
        <v>0</v>
      </c>
      <c r="N24" s="137">
        <f>('Apr''24 Actual'!N74)/100</f>
        <v>0</v>
      </c>
      <c r="O24" s="137">
        <f>('Apr''24 Actual'!O74)/100</f>
        <v>0</v>
      </c>
      <c r="P24" s="137">
        <f>('Apr''24 Actual'!P74)/100</f>
        <v>0</v>
      </c>
      <c r="Q24" s="405">
        <f>('Apr''24 Actual'!Q74)/100</f>
        <v>0.32637520800000003</v>
      </c>
    </row>
    <row r="25" spans="2:17" ht="15.6">
      <c r="B25" s="305">
        <v>22</v>
      </c>
      <c r="C25" s="24" t="s">
        <v>104</v>
      </c>
      <c r="D25" s="137">
        <f>('Apr''24 Actual'!D75)/100</f>
        <v>0.54846001883537732</v>
      </c>
      <c r="E25" s="137">
        <f>('Apr''24 Actual'!E75)/100</f>
        <v>0</v>
      </c>
      <c r="F25" s="137">
        <f>('Apr''24 Actual'!F75)/100</f>
        <v>0</v>
      </c>
      <c r="G25" s="137">
        <f>('Apr''24 Actual'!G75)/100</f>
        <v>0</v>
      </c>
      <c r="H25" s="137">
        <f>('Apr''24 Actual'!H75)/100</f>
        <v>0</v>
      </c>
      <c r="I25" s="137">
        <f>('Apr''24 Actual'!I75)/100</f>
        <v>0</v>
      </c>
      <c r="J25" s="137">
        <f>('Apr''24 Actual'!J75)/100</f>
        <v>0</v>
      </c>
      <c r="K25" s="137">
        <f>('Apr''24 Actual'!K75)/100</f>
        <v>0</v>
      </c>
      <c r="L25" s="137">
        <f>('Apr''24 Actual'!L75)/100</f>
        <v>0</v>
      </c>
      <c r="M25" s="137">
        <f>('Apr''24 Actual'!M75)/100</f>
        <v>0</v>
      </c>
      <c r="N25" s="137">
        <f>('Apr''24 Actual'!N75)/100</f>
        <v>0</v>
      </c>
      <c r="O25" s="137">
        <f>('Apr''24 Actual'!O75)/100</f>
        <v>0</v>
      </c>
      <c r="P25" s="137">
        <f>('Apr''24 Actual'!P75)/100</f>
        <v>0</v>
      </c>
      <c r="Q25" s="405">
        <f>('Apr''24 Actual'!Q75)/100</f>
        <v>0.54846001883537732</v>
      </c>
    </row>
    <row r="26" spans="2:17" ht="15.6">
      <c r="B26" s="305">
        <v>23</v>
      </c>
      <c r="C26" s="20" t="s">
        <v>108</v>
      </c>
      <c r="D26" s="137">
        <f>('Apr''24 Actual'!D76)/100</f>
        <v>4.680905266666667E-3</v>
      </c>
      <c r="E26" s="137">
        <f>('Apr''24 Actual'!E76)/100</f>
        <v>0</v>
      </c>
      <c r="F26" s="137">
        <f>('Apr''24 Actual'!F76)/100</f>
        <v>0</v>
      </c>
      <c r="G26" s="137">
        <f>('Apr''24 Actual'!G76)/100</f>
        <v>0</v>
      </c>
      <c r="H26" s="137">
        <f>('Apr''24 Actual'!H76)/100</f>
        <v>0</v>
      </c>
      <c r="I26" s="137">
        <f>('Apr''24 Actual'!I76)/100</f>
        <v>3.7977344981939248E-2</v>
      </c>
      <c r="J26" s="137">
        <f>('Apr''24 Actual'!J76)/100</f>
        <v>0.68487849899999986</v>
      </c>
      <c r="K26" s="137">
        <f>('Apr''24 Actual'!K76)/100</f>
        <v>0</v>
      </c>
      <c r="L26" s="137">
        <f>('Apr''24 Actual'!L76)/100</f>
        <v>0</v>
      </c>
      <c r="M26" s="137">
        <f>('Apr''24 Actual'!M76)/100</f>
        <v>0</v>
      </c>
      <c r="N26" s="137">
        <f>('Apr''24 Actual'!N76)/100</f>
        <v>0</v>
      </c>
      <c r="O26" s="137">
        <f>('Apr''24 Actual'!O76)/100</f>
        <v>0</v>
      </c>
      <c r="P26" s="137">
        <f>('Apr''24 Actual'!P76)/100</f>
        <v>0</v>
      </c>
      <c r="Q26" s="405">
        <f>('Apr''24 Actual'!Q76)/100</f>
        <v>0.72753674924860579</v>
      </c>
    </row>
    <row r="27" spans="2:17" ht="15.6">
      <c r="B27" s="305">
        <v>24</v>
      </c>
      <c r="C27" s="24" t="s">
        <v>111</v>
      </c>
      <c r="D27" s="137">
        <f>('Apr''24 Actual'!D77)/100</f>
        <v>0</v>
      </c>
      <c r="E27" s="137">
        <f>('Apr''24 Actual'!E77)/100</f>
        <v>0</v>
      </c>
      <c r="F27" s="137">
        <f>('Apr''24 Actual'!F77)/100</f>
        <v>0</v>
      </c>
      <c r="G27" s="137">
        <f>('Apr''24 Actual'!G77)/100</f>
        <v>0</v>
      </c>
      <c r="H27" s="137">
        <f>('Apr''24 Actual'!H77)/100</f>
        <v>0</v>
      </c>
      <c r="I27" s="137">
        <f>('Apr''24 Actual'!I77)/100</f>
        <v>0</v>
      </c>
      <c r="J27" s="137">
        <f>('Apr''24 Actual'!J77)/100</f>
        <v>0</v>
      </c>
      <c r="K27" s="137">
        <f>('Apr''24 Actual'!K77)/100</f>
        <v>0</v>
      </c>
      <c r="L27" s="137">
        <f>('Apr''24 Actual'!L77)/100</f>
        <v>0</v>
      </c>
      <c r="M27" s="137">
        <f>('Apr''24 Actual'!M77)/100</f>
        <v>0</v>
      </c>
      <c r="N27" s="137">
        <f>('Apr''24 Actual'!N77)/100</f>
        <v>0</v>
      </c>
      <c r="O27" s="137">
        <f>('Apr''24 Actual'!O77)/100</f>
        <v>0</v>
      </c>
      <c r="P27" s="137">
        <f>('Apr''24 Actual'!P77)/100</f>
        <v>0</v>
      </c>
      <c r="Q27" s="405">
        <f>('Apr''24 Actual'!Q77)/100</f>
        <v>0</v>
      </c>
    </row>
    <row r="28" spans="2:17" ht="15.6">
      <c r="B28" s="305">
        <v>25</v>
      </c>
      <c r="C28" s="21" t="s">
        <v>114</v>
      </c>
      <c r="D28" s="137">
        <f>('Apr''24 Actual'!D78)/100</f>
        <v>0</v>
      </c>
      <c r="E28" s="137">
        <f>('Apr''24 Actual'!E78)/100</f>
        <v>0</v>
      </c>
      <c r="F28" s="137">
        <f>('Apr''24 Actual'!F78)/100</f>
        <v>2.5899999999999999E-2</v>
      </c>
      <c r="G28" s="137">
        <f>('Apr''24 Actual'!G78)/100</f>
        <v>0</v>
      </c>
      <c r="H28" s="137">
        <f>('Apr''24 Actual'!H78)/100</f>
        <v>0</v>
      </c>
      <c r="I28" s="137">
        <f>('Apr''24 Actual'!I78)/100</f>
        <v>0</v>
      </c>
      <c r="J28" s="137">
        <f>('Apr''24 Actual'!J78)/100</f>
        <v>0</v>
      </c>
      <c r="K28" s="137">
        <f>('Apr''24 Actual'!K78)/100</f>
        <v>0</v>
      </c>
      <c r="L28" s="137">
        <f>('Apr''24 Actual'!L78)/100</f>
        <v>0</v>
      </c>
      <c r="M28" s="137">
        <f>('Apr''24 Actual'!M78)/100</f>
        <v>6.7599999999999993E-2</v>
      </c>
      <c r="N28" s="137">
        <f>('Apr''24 Actual'!N78)/100</f>
        <v>0</v>
      </c>
      <c r="O28" s="137">
        <f>('Apr''24 Actual'!O78)/100</f>
        <v>0</v>
      </c>
      <c r="P28" s="137">
        <f>('Apr''24 Actual'!P78)/100</f>
        <v>0</v>
      </c>
      <c r="Q28" s="405">
        <f>('Apr''24 Actual'!Q78)/100</f>
        <v>9.35E-2</v>
      </c>
    </row>
    <row r="29" spans="2:17" ht="15.6">
      <c r="B29" s="305">
        <v>26</v>
      </c>
      <c r="C29" s="21" t="s">
        <v>116</v>
      </c>
      <c r="D29" s="137">
        <f>('Apr''24 Actual'!D79)/100</f>
        <v>0</v>
      </c>
      <c r="E29" s="137">
        <f>('Apr''24 Actual'!E79)/100</f>
        <v>7.4450997298240743E-2</v>
      </c>
      <c r="F29" s="137">
        <f>('Apr''24 Actual'!F79)/100</f>
        <v>0</v>
      </c>
      <c r="G29" s="137">
        <f>('Apr''24 Actual'!G79)/100</f>
        <v>4.8999999999999998E-3</v>
      </c>
      <c r="H29" s="137">
        <f>('Apr''24 Actual'!H79)/100</f>
        <v>2.6100000000000002E-2</v>
      </c>
      <c r="I29" s="137">
        <f>('Apr''24 Actual'!I79)/100</f>
        <v>0</v>
      </c>
      <c r="J29" s="137">
        <f>('Apr''24 Actual'!J79)/100</f>
        <v>2.6779999999999998E-2</v>
      </c>
      <c r="K29" s="137">
        <f>('Apr''24 Actual'!K79)/100</f>
        <v>3.3E-3</v>
      </c>
      <c r="L29" s="137">
        <f>('Apr''24 Actual'!L79)/100</f>
        <v>0.10059999999999998</v>
      </c>
      <c r="M29" s="137">
        <f>('Apr''24 Actual'!M79)/100</f>
        <v>0</v>
      </c>
      <c r="N29" s="137">
        <f>('Apr''24 Actual'!N79)/100</f>
        <v>0</v>
      </c>
      <c r="O29" s="137">
        <f>('Apr''24 Actual'!O79)/100</f>
        <v>0</v>
      </c>
      <c r="P29" s="137">
        <f>('Apr''24 Actual'!P79)/100</f>
        <v>0</v>
      </c>
      <c r="Q29" s="405">
        <f>('Apr''24 Actual'!Q79)/100</f>
        <v>0.23613099729824072</v>
      </c>
    </row>
    <row r="30" spans="2:17" ht="15.6">
      <c r="B30" s="305">
        <v>27</v>
      </c>
      <c r="C30" s="21" t="s">
        <v>118</v>
      </c>
      <c r="D30" s="137">
        <f>('Apr''24 Actual'!D80)/100</f>
        <v>0</v>
      </c>
      <c r="E30" s="137">
        <f>('Apr''24 Actual'!E80)/100</f>
        <v>0</v>
      </c>
      <c r="F30" s="137">
        <f>('Apr''24 Actual'!F80)/100</f>
        <v>0</v>
      </c>
      <c r="G30" s="137">
        <f>('Apr''24 Actual'!G80)/100</f>
        <v>0</v>
      </c>
      <c r="H30" s="137">
        <f>('Apr''24 Actual'!H80)/100</f>
        <v>2.5099999999999997E-2</v>
      </c>
      <c r="I30" s="137">
        <f>('Apr''24 Actual'!I80)/100</f>
        <v>7.7600000000000002E-2</v>
      </c>
      <c r="J30" s="137">
        <f>('Apr''24 Actual'!J80)/100</f>
        <v>0</v>
      </c>
      <c r="K30" s="137">
        <f>('Apr''24 Actual'!K80)/100</f>
        <v>0</v>
      </c>
      <c r="L30" s="137">
        <f>('Apr''24 Actual'!L80)/100</f>
        <v>0</v>
      </c>
      <c r="M30" s="137">
        <f>('Apr''24 Actual'!M80)/100</f>
        <v>0</v>
      </c>
      <c r="N30" s="137">
        <f>('Apr''24 Actual'!N80)/100</f>
        <v>0</v>
      </c>
      <c r="O30" s="137">
        <f>('Apr''24 Actual'!O80)/100</f>
        <v>0</v>
      </c>
      <c r="P30" s="137">
        <f>('Apr''24 Actual'!P80)/100</f>
        <v>0</v>
      </c>
      <c r="Q30" s="405">
        <f>('Apr''24 Actual'!Q80)/100</f>
        <v>0.1027</v>
      </c>
    </row>
    <row r="31" spans="2:17" ht="15.6">
      <c r="B31" s="305">
        <v>28</v>
      </c>
      <c r="C31" s="24" t="s">
        <v>122</v>
      </c>
      <c r="D31" s="137">
        <f>('Apr''24 Actual'!D81)/100</f>
        <v>1.6200000000000003E-2</v>
      </c>
      <c r="E31" s="137">
        <f>('Apr''24 Actual'!E81)/100</f>
        <v>0</v>
      </c>
      <c r="F31" s="137">
        <f>('Apr''24 Actual'!F81)/100</f>
        <v>0</v>
      </c>
      <c r="G31" s="137">
        <f>('Apr''24 Actual'!G81)/100</f>
        <v>0</v>
      </c>
      <c r="H31" s="137">
        <f>('Apr''24 Actual'!H81)/100</f>
        <v>0</v>
      </c>
      <c r="I31" s="137">
        <f>('Apr''24 Actual'!I81)/100</f>
        <v>1.0800000000000001E-2</v>
      </c>
      <c r="J31" s="137">
        <f>('Apr''24 Actual'!J81)/100</f>
        <v>0</v>
      </c>
      <c r="K31" s="137">
        <f>('Apr''24 Actual'!K81)/100</f>
        <v>0</v>
      </c>
      <c r="L31" s="137">
        <f>('Apr''24 Actual'!L81)/100</f>
        <v>2.5699999999999997E-2</v>
      </c>
      <c r="M31" s="137">
        <f>('Apr''24 Actual'!M81)/100</f>
        <v>0</v>
      </c>
      <c r="N31" s="137">
        <f>('Apr''24 Actual'!N81)/100</f>
        <v>2.3E-3</v>
      </c>
      <c r="O31" s="137">
        <f>('Apr''24 Actual'!O81)/100</f>
        <v>0</v>
      </c>
      <c r="P31" s="137">
        <f>('Apr''24 Actual'!P81)/100</f>
        <v>0</v>
      </c>
      <c r="Q31" s="405">
        <f>('Apr''24 Actual'!Q81)/100</f>
        <v>5.5E-2</v>
      </c>
    </row>
    <row r="32" spans="2:17" ht="15.6">
      <c r="B32" s="305">
        <v>29</v>
      </c>
      <c r="C32" s="20" t="s">
        <v>124</v>
      </c>
      <c r="D32" s="407">
        <f>('Apr''24 Actual'!D82)/100</f>
        <v>0</v>
      </c>
      <c r="E32" s="407">
        <f>('Apr''24 Actual'!E82)/100</f>
        <v>0</v>
      </c>
      <c r="F32" s="407">
        <f>('Apr''24 Actual'!F82)/100</f>
        <v>0</v>
      </c>
      <c r="G32" s="407">
        <f>('Apr''24 Actual'!G82)/100</f>
        <v>0</v>
      </c>
      <c r="H32" s="407">
        <f>('Apr''24 Actual'!H82)/100</f>
        <v>0</v>
      </c>
      <c r="I32" s="407">
        <f>('Apr''24 Actual'!I82)/100</f>
        <v>0</v>
      </c>
      <c r="J32" s="407">
        <f>('Apr''24 Actual'!J82)/100</f>
        <v>0</v>
      </c>
      <c r="K32" s="407">
        <f>('Apr''24 Actual'!K82)/100</f>
        <v>0</v>
      </c>
      <c r="L32" s="407">
        <f>('Apr''24 Actual'!L82)/100</f>
        <v>0</v>
      </c>
      <c r="M32" s="407">
        <f>('Apr''24 Actual'!M82)/100</f>
        <v>0</v>
      </c>
      <c r="N32" s="407">
        <f>('Apr''24 Actual'!N82)/100</f>
        <v>0</v>
      </c>
      <c r="O32" s="407">
        <f>('Apr''24 Actual'!O82)/100</f>
        <v>0</v>
      </c>
      <c r="P32" s="407">
        <f>('Apr''24 Actual'!P82)/100</f>
        <v>0</v>
      </c>
      <c r="Q32" s="405">
        <f>('Apr''24 Actual'!Q82)/100</f>
        <v>1.8866244058403381</v>
      </c>
    </row>
    <row r="33" spans="2:17" ht="15.6">
      <c r="B33" s="305">
        <v>30</v>
      </c>
      <c r="C33" s="157" t="s">
        <v>416</v>
      </c>
      <c r="D33" s="407">
        <f>('Apr''24 Actual'!D83)/100</f>
        <v>0</v>
      </c>
      <c r="E33" s="407">
        <f>('Apr''24 Actual'!E83)/100</f>
        <v>0</v>
      </c>
      <c r="F33" s="407">
        <f>('Apr''24 Actual'!F83)/100</f>
        <v>0</v>
      </c>
      <c r="G33" s="407">
        <f>('Apr''24 Actual'!G83)/100</f>
        <v>0</v>
      </c>
      <c r="H33" s="407">
        <f>('Apr''24 Actual'!H83)/100</f>
        <v>0</v>
      </c>
      <c r="I33" s="407">
        <f>('Apr''24 Actual'!I83)/100</f>
        <v>0</v>
      </c>
      <c r="J33" s="407">
        <f>('Apr''24 Actual'!J83)/100</f>
        <v>0</v>
      </c>
      <c r="K33" s="407">
        <f>('Apr''24 Actual'!K83)/100</f>
        <v>0</v>
      </c>
      <c r="L33" s="407">
        <f>('Apr''24 Actual'!L83)/100</f>
        <v>0</v>
      </c>
      <c r="M33" s="407">
        <f>('Apr''24 Actual'!M83)/100</f>
        <v>0</v>
      </c>
      <c r="N33" s="407">
        <f>('Apr''24 Actual'!N83)/100</f>
        <v>0</v>
      </c>
      <c r="O33" s="407">
        <f>('Apr''24 Actual'!O83)/100</f>
        <v>0</v>
      </c>
      <c r="P33" s="407">
        <f>('Apr''24 Actual'!P83)/100</f>
        <v>0</v>
      </c>
      <c r="Q33" s="405">
        <f>('Apr''24 Actual'!Q83)/100</f>
        <v>0</v>
      </c>
    </row>
    <row r="34" spans="2:17" ht="16.2" thickBot="1">
      <c r="B34" s="463">
        <v>31</v>
      </c>
      <c r="C34" s="464" t="s">
        <v>417</v>
      </c>
      <c r="D34" s="407">
        <f>('Apr''24 Actual'!D84)/100</f>
        <v>0</v>
      </c>
      <c r="E34" s="407">
        <f>('Apr''24 Actual'!E84)/100</f>
        <v>0</v>
      </c>
      <c r="F34" s="407">
        <f>('Apr''24 Actual'!F84)/100</f>
        <v>0</v>
      </c>
      <c r="G34" s="407">
        <f>('Apr''24 Actual'!G84)/100</f>
        <v>0</v>
      </c>
      <c r="H34" s="407">
        <f>('Apr''24 Actual'!H84)/100</f>
        <v>0</v>
      </c>
      <c r="I34" s="407">
        <f>('Apr''24 Actual'!I84)/100</f>
        <v>0</v>
      </c>
      <c r="J34" s="407">
        <f>('Apr''24 Actual'!J84)/100</f>
        <v>0</v>
      </c>
      <c r="K34" s="407">
        <f>('Apr''24 Actual'!K84)/100</f>
        <v>0</v>
      </c>
      <c r="L34" s="407">
        <f>('Apr''24 Actual'!L84)/100</f>
        <v>0</v>
      </c>
      <c r="M34" s="407">
        <f>('Apr''24 Actual'!M84)/100</f>
        <v>0</v>
      </c>
      <c r="N34" s="407">
        <f>('Apr''24 Actual'!N84)/100</f>
        <v>0</v>
      </c>
      <c r="O34" s="407">
        <f>('Apr''24 Actual'!O84)/100</f>
        <v>0</v>
      </c>
      <c r="P34" s="407">
        <f>('Apr''24 Actual'!P84)/100</f>
        <v>0</v>
      </c>
      <c r="Q34" s="465">
        <f>('Apr''24 Actual'!Q84)/100</f>
        <v>0</v>
      </c>
    </row>
    <row r="51" spans="2:17">
      <c r="B51" s="53">
        <v>100</v>
      </c>
    </row>
    <row r="52" spans="2:17" ht="18">
      <c r="B52" s="523" t="s">
        <v>137</v>
      </c>
      <c r="C52" s="524"/>
      <c r="D52" s="524"/>
      <c r="E52" s="524"/>
      <c r="F52" s="524"/>
      <c r="G52" s="524"/>
      <c r="H52" s="524"/>
      <c r="I52" s="524"/>
      <c r="J52" s="524"/>
      <c r="K52" s="524"/>
      <c r="L52" s="524"/>
      <c r="M52" s="524"/>
      <c r="N52" s="524"/>
      <c r="O52" s="524"/>
      <c r="P52" s="525"/>
      <c r="Q52" s="57">
        <f>SUM(Q54:Q84)</f>
        <v>1415.1206858614705</v>
      </c>
    </row>
    <row r="53" spans="2:17" ht="31.2">
      <c r="B53" s="49" t="s">
        <v>32</v>
      </c>
      <c r="C53" s="61" t="s">
        <v>1</v>
      </c>
      <c r="D53" s="49" t="s">
        <v>7</v>
      </c>
      <c r="E53" s="49" t="s">
        <v>8</v>
      </c>
      <c r="F53" s="49" t="s">
        <v>9</v>
      </c>
      <c r="G53" s="49" t="s">
        <v>10</v>
      </c>
      <c r="H53" s="49" t="s">
        <v>5</v>
      </c>
      <c r="I53" s="49" t="s">
        <v>11</v>
      </c>
      <c r="J53" s="49" t="s">
        <v>12</v>
      </c>
      <c r="K53" s="49" t="s">
        <v>15</v>
      </c>
      <c r="L53" s="49" t="s">
        <v>16</v>
      </c>
      <c r="M53" s="49" t="s">
        <v>17</v>
      </c>
      <c r="N53" s="49" t="s">
        <v>132</v>
      </c>
      <c r="O53" s="51" t="s">
        <v>13</v>
      </c>
      <c r="P53" s="51" t="s">
        <v>14</v>
      </c>
      <c r="Q53" s="54" t="s">
        <v>6</v>
      </c>
    </row>
    <row r="54" spans="2:17" ht="15.6">
      <c r="B54" s="52">
        <v>1</v>
      </c>
      <c r="C54" s="21" t="s">
        <v>43</v>
      </c>
      <c r="D54" s="59"/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6">
        <f>'1. Projects'!J5</f>
        <v>85</v>
      </c>
    </row>
    <row r="55" spans="2:17" ht="15.6">
      <c r="B55" s="52">
        <v>2</v>
      </c>
      <c r="C55" s="21" t="s">
        <v>47</v>
      </c>
      <c r="D55" s="59"/>
      <c r="E55" s="59"/>
      <c r="F55" s="59"/>
      <c r="G55" s="59"/>
      <c r="H55" s="59"/>
      <c r="I55" s="59"/>
      <c r="J55" s="59"/>
      <c r="K55" s="59"/>
      <c r="L55" s="59"/>
      <c r="M55" s="59"/>
      <c r="N55" s="59"/>
      <c r="O55" s="59"/>
      <c r="P55" s="59"/>
      <c r="Q55" s="56">
        <f>'2. COE'!J5</f>
        <v>2.7176886248959997</v>
      </c>
    </row>
    <row r="56" spans="2:17" ht="15.6">
      <c r="B56" s="52">
        <v>3</v>
      </c>
      <c r="C56" s="21" t="s">
        <v>50</v>
      </c>
      <c r="D56" s="59"/>
      <c r="E56" s="59"/>
      <c r="F56" s="59"/>
      <c r="G56" s="59"/>
      <c r="H56" s="59"/>
      <c r="I56" s="59"/>
      <c r="J56" s="59"/>
      <c r="K56" s="59"/>
      <c r="L56" s="59"/>
      <c r="M56" s="59"/>
      <c r="N56" s="59"/>
      <c r="O56" s="59"/>
      <c r="P56" s="59"/>
      <c r="Q56" s="56">
        <f>'3. Mfg. Finance'!J5</f>
        <v>39.214746304499997</v>
      </c>
    </row>
    <row r="57" spans="2:17" ht="15.6">
      <c r="B57" s="52">
        <v>4</v>
      </c>
      <c r="C57" s="21" t="s">
        <v>304</v>
      </c>
      <c r="D57" s="50">
        <f>SUMIFS('4. ZTL'!$J$4:$J$17,'4. ZTL'!$C$4:$C$17,D53)</f>
        <v>332.21</v>
      </c>
      <c r="E57" s="50">
        <f>SUMIFS('4. ZTL'!$J$4:$J$17,'4. ZTL'!$C$4:$C$17,E53)</f>
        <v>0</v>
      </c>
      <c r="F57" s="50">
        <f>SUMIFS('4. ZTL'!$J$4:$J$17,'4. ZTL'!$C$4:$C$17,F53)</f>
        <v>0</v>
      </c>
      <c r="G57" s="50">
        <f>SUMIFS('4. ZTL'!$J$4:$J$17,'4. ZTL'!$C$4:$C$17,G53)</f>
        <v>0</v>
      </c>
      <c r="H57" s="50">
        <f>SUMIFS('4. ZTL'!$J$4:$J$17,'4. ZTL'!$C$4:$C$17,H53)</f>
        <v>0</v>
      </c>
      <c r="I57" s="50">
        <f>SUMIFS('4. ZTL'!$J$4:$J$17,'4. ZTL'!$C$4:$C$17,I53)</f>
        <v>0</v>
      </c>
      <c r="J57" s="50">
        <f>SUMIFS('4. ZTL'!$J$4:$J$17,'4. ZTL'!$C$4:$C$17,J53)</f>
        <v>0</v>
      </c>
      <c r="K57" s="50">
        <f>SUMIFS('4. ZTL'!$J$4:$J$17,'4. ZTL'!$C$4:$C$17,K53)</f>
        <v>0</v>
      </c>
      <c r="L57" s="50">
        <f>SUMIFS('4. ZTL'!$J$4:$J$17,'4. ZTL'!$C$4:$C$17,L53)</f>
        <v>0</v>
      </c>
      <c r="M57" s="50">
        <f>SUMIFS('4. ZTL'!$J$4:$J$17,'4. ZTL'!$C$4:$C$17,M53)</f>
        <v>0</v>
      </c>
      <c r="N57" s="50">
        <f>SUMIFS('4. ZTL'!$J$4:$J$17,'4. ZTL'!$C$4:$C$17,N53)</f>
        <v>0</v>
      </c>
      <c r="O57" s="50">
        <f>SUMIFS('4. ZTL'!$J$4:$J$17,'4. ZTL'!$C$4:$C$17,O53)</f>
        <v>0</v>
      </c>
      <c r="P57" s="50">
        <f>SUMIFS('4. ZTL'!$J$4:$J$17,'4. ZTL'!$C$4:$C$17,P53)</f>
        <v>0</v>
      </c>
      <c r="Q57" s="56">
        <f t="shared" ref="Q57:Q69" si="0">SUM(D57:P57)</f>
        <v>332.21</v>
      </c>
    </row>
    <row r="58" spans="2:17" ht="15.6">
      <c r="B58" s="52">
        <v>5</v>
      </c>
      <c r="C58" s="21" t="s">
        <v>57</v>
      </c>
      <c r="D58" s="50">
        <f>SUM('5. Moraiya'!$K$4:$K$8)</f>
        <v>48.933999999999997</v>
      </c>
      <c r="E58" s="50">
        <f>SUMIFS('5. Moraiya'!$K$4:$K$19,'5. Moraiya'!$C$4:$C$19,'Apr''24 Actual'!E53)</f>
        <v>0.34139999999999998</v>
      </c>
      <c r="F58" s="50">
        <f>SUMIFS('5. Moraiya'!$K$4:$K$19,'5. Moraiya'!$C$4:$C$19,'Apr''24 Actual'!F53)</f>
        <v>1.1060000000000001</v>
      </c>
      <c r="G58" s="50">
        <f>SUMIFS('5. Moraiya'!$K$4:$K$19,'5. Moraiya'!$C$4:$C$19,'Apr''24 Actual'!G53)</f>
        <v>3.4198</v>
      </c>
      <c r="H58" s="50">
        <f>SUM('5. Moraiya'!$K$12:$K$13)</f>
        <v>14.84399</v>
      </c>
      <c r="I58" s="50">
        <f>SUMIFS('5. Moraiya'!$K$4:$K$19,'5. Moraiya'!$C$4:$C$19,'Apr''24 Actual'!I53)</f>
        <v>7.5891000000000002</v>
      </c>
      <c r="J58" s="50">
        <f>SUMIFS('5. Moraiya'!$K$4:$K$19,'5. Moraiya'!$C$4:$C$19,'Apr''24 Actual'!J53)</f>
        <v>0</v>
      </c>
      <c r="K58" s="50">
        <f>SUMIFS('5. Moraiya'!$K$4:$K$19,'5. Moraiya'!$C$4:$C$19,'Apr''24 Actual'!K53)</f>
        <v>0.54079999999999995</v>
      </c>
      <c r="L58" s="50">
        <f>SUMIFS('5. Moraiya'!$K$4:$K$19,'5. Moraiya'!$C$4:$C$19,'Apr''24 Actual'!L53)</f>
        <v>0</v>
      </c>
      <c r="M58" s="50">
        <f>SUMIFS('5. Moraiya'!$K$4:$K$19,'5. Moraiya'!$C$4:$C$19,'Apr''24 Actual'!M53)</f>
        <v>0</v>
      </c>
      <c r="N58" s="50">
        <f>SUMIFS('5. Moraiya'!$K$4:$K$19,'5. Moraiya'!$C$4:$C$19,'Apr''24 Actual'!N53)</f>
        <v>0</v>
      </c>
      <c r="O58" s="50">
        <f>SUMIFS('5. Moraiya'!$K$4:$K$19,'5. Moraiya'!$C$4:$C$19,'Apr''24 Actual'!O53)</f>
        <v>0</v>
      </c>
      <c r="P58" s="50">
        <f>SUMIFS('5. Moraiya'!$K$4:$K$19,'5. Moraiya'!$C$4:$C$19,'Apr''24 Actual'!P53)</f>
        <v>0</v>
      </c>
      <c r="Q58" s="56">
        <f t="shared" si="0"/>
        <v>76.775090000000006</v>
      </c>
    </row>
    <row r="59" spans="2:17" ht="15.6">
      <c r="B59" s="52">
        <v>6</v>
      </c>
      <c r="C59" s="20" t="s">
        <v>158</v>
      </c>
      <c r="D59" s="50">
        <f>SUMIFS('6. SEZ 2'!$J$4:$J$16,'6. SEZ 2'!$C$4:$C$16,'Apr''24 Actual'!D53)</f>
        <v>3.2295435443703839</v>
      </c>
      <c r="E59" s="50">
        <f>SUMIFS('6. SEZ 2'!$J$4:$J$16,'6. SEZ 2'!$C$4:$C$16,'Apr''24 Actual'!E53)</f>
        <v>14.81514</v>
      </c>
      <c r="F59" s="50">
        <f>SUMIFS('6. SEZ 2'!$J$4:$J$16,'6. SEZ 2'!$C$4:$C$16,'Apr''24 Actual'!F53)</f>
        <v>0</v>
      </c>
      <c r="G59" s="50">
        <f>SUMIFS('6. SEZ 2'!$J$4:$J$16,'6. SEZ 2'!$C$4:$C$16,'Apr''24 Actual'!G53)</f>
        <v>1.46</v>
      </c>
      <c r="H59" s="50">
        <f>SUMIFS('6. SEZ 2'!$J$4:$J$16,'6. SEZ 2'!$C$4:$C$16,'Apr''24 Actual'!H53)</f>
        <v>2.260991666666667</v>
      </c>
      <c r="I59" s="50">
        <f>SUMIFS('6. SEZ 2'!$J$4:$J$16,'6. SEZ 2'!$C$4:$C$16,'Apr''24 Actual'!I53)</f>
        <v>9.7697187334876627</v>
      </c>
      <c r="J59" s="50">
        <f>SUMIFS('6. SEZ 2'!$J$4:$J$16,'6. SEZ 2'!$C$4:$C$16,'Apr''24 Actual'!J53)</f>
        <v>0</v>
      </c>
      <c r="K59" s="50">
        <f>SUMIFS('6. SEZ 2'!$J$4:$J$16,'6. SEZ 2'!$C$4:$C$16,'Apr''24 Actual'!K53)</f>
        <v>0</v>
      </c>
      <c r="L59" s="50">
        <f>SUMIFS('6. SEZ 2'!$J$4:$J$16,'6. SEZ 2'!$C$4:$C$16,'Apr''24 Actual'!L53)</f>
        <v>0</v>
      </c>
      <c r="M59" s="50">
        <f>SUMIFS('6. SEZ 2'!$J$4:$J$16,'6. SEZ 2'!$C$4:$C$16,'Apr''24 Actual'!M53)</f>
        <v>0</v>
      </c>
      <c r="N59" s="50">
        <f>SUMIFS('6. SEZ 2'!$J$4:$J$16,'6. SEZ 2'!$C$4:$C$16,'Apr''24 Actual'!N53)</f>
        <v>0</v>
      </c>
      <c r="O59" s="50">
        <f>SUMIFS('6. SEZ 2'!$J$4:$J$16,'6. SEZ 2'!$C$4:$C$16,'Apr''24 Actual'!O53)</f>
        <v>0</v>
      </c>
      <c r="P59" s="50">
        <f>SUMIFS('6. SEZ 2'!$J$4:$J$16,'6. SEZ 2'!$C$4:$C$16,'Apr''24 Actual'!P53)</f>
        <v>0</v>
      </c>
      <c r="Q59" s="56">
        <f>SUM(D59:P59)</f>
        <v>31.535393944524714</v>
      </c>
    </row>
    <row r="60" spans="2:17" ht="15.6">
      <c r="B60" s="52">
        <v>7</v>
      </c>
      <c r="C60" s="24" t="s">
        <v>61</v>
      </c>
      <c r="D60" s="50">
        <f>SUMIFS('7. SEZ 1'!$J$4:$J$16,'7. SEZ 1'!$C$4:$C$16,'Apr''24 Actual'!D53)</f>
        <v>29.570866522910961</v>
      </c>
      <c r="E60" s="50">
        <f>SUMIFS('7. SEZ 1'!$J$4:$J$16,'7. SEZ 1'!$C$4:$C$16,'Apr''24 Actual'!E53)</f>
        <v>4.0088972493333301</v>
      </c>
      <c r="F60" s="50">
        <f>SUMIFS('7. SEZ 1'!$J$4:$J$16,'7. SEZ 1'!$C$4:$C$16,'Apr''24 Actual'!F53)</f>
        <v>0</v>
      </c>
      <c r="G60" s="50">
        <f>SUMIFS('7. SEZ 1'!$J$4:$J$16,'7. SEZ 1'!$C$4:$C$16,'Apr''24 Actual'!G53)</f>
        <v>0</v>
      </c>
      <c r="H60" s="50">
        <f>SUMIFS('7. SEZ 1'!$J$4:$J$16,'7. SEZ 1'!$C$4:$C$16,'Apr''24 Actual'!H53)</f>
        <v>0</v>
      </c>
      <c r="I60" s="50">
        <f>SUMIFS('7. SEZ 1'!$J$4:$J$16,'7. SEZ 1'!$C$4:$C$16,'Apr''24 Actual'!I53)</f>
        <v>19.31921185301961</v>
      </c>
      <c r="J60" s="50">
        <f>SUMIFS('7. SEZ 1'!$J$4:$J$16,'7. SEZ 1'!$C$4:$C$16,'Apr''24 Actual'!J53)</f>
        <v>0</v>
      </c>
      <c r="K60" s="50">
        <f>SUMIFS('7. SEZ 1'!$J$4:$J$16,'7. SEZ 1'!$C$4:$C$16,'Apr''24 Actual'!K53)</f>
        <v>0</v>
      </c>
      <c r="L60" s="50">
        <f>SUMIFS('7. SEZ 1'!$J$4:$J$16,'7. SEZ 1'!$C$4:$C$16,'Apr''24 Actual'!L53)</f>
        <v>0</v>
      </c>
      <c r="M60" s="50">
        <f>SUMIFS('7. SEZ 1'!$J$4:$J$16,'7. SEZ 1'!$C$4:$C$16,'Apr''24 Actual'!M53)</f>
        <v>0</v>
      </c>
      <c r="N60" s="50">
        <f>SUMIFS('7. SEZ 1'!$J$4:$J$16,'7. SEZ 1'!$C$4:$C$16,'Apr''24 Actual'!N53)</f>
        <v>0</v>
      </c>
      <c r="O60" s="50">
        <f>SUMIFS('7. SEZ 1'!$J$4:$J$16,'7. SEZ 1'!$C$4:$C$16,'Apr''24 Actual'!O53)</f>
        <v>0</v>
      </c>
      <c r="P60" s="50">
        <f>SUMIFS('7. SEZ 1'!$J$4:$J$16,'7. SEZ 1'!$C$4:$C$16,'Apr''24 Actual'!P53)</f>
        <v>0</v>
      </c>
      <c r="Q60" s="56">
        <f t="shared" si="0"/>
        <v>52.898975625263901</v>
      </c>
    </row>
    <row r="61" spans="2:17" ht="15.6">
      <c r="B61" s="52">
        <v>8</v>
      </c>
      <c r="C61" s="24" t="s">
        <v>64</v>
      </c>
      <c r="D61" s="50">
        <f>SUMIFS('8. Animal Healthcare'!$J$4:$J$16,'8. Animal Healthcare'!$C$4:$C$16,'Apr''24 Actual'!D53)</f>
        <v>6.9374636000000001</v>
      </c>
      <c r="E61" s="50">
        <f>SUMIFS('8. Animal Healthcare'!$J$4:$J$16,'8. Animal Healthcare'!$C$4:$C$16,'Apr''24 Actual'!E53)</f>
        <v>0</v>
      </c>
      <c r="F61" s="50">
        <f>SUMIFS('8. Animal Healthcare'!$J$4:$J$16,'8. Animal Healthcare'!$C$4:$C$16,'Apr''24 Actual'!F53)</f>
        <v>0</v>
      </c>
      <c r="G61" s="50">
        <f>SUMIFS('8. Animal Healthcare'!$J$4:$J$16,'8. Animal Healthcare'!$C$4:$C$16,'Apr''24 Actual'!G53)</f>
        <v>0</v>
      </c>
      <c r="H61" s="50">
        <f>SUMIFS('8. Animal Healthcare'!$J$4:$J$16,'8. Animal Healthcare'!$C$4:$C$16,'Apr''24 Actual'!H53)</f>
        <v>0</v>
      </c>
      <c r="I61" s="50">
        <f>SUMIFS('8. Animal Healthcare'!$J$4:$J$16,'8. Animal Healthcare'!$C$4:$C$16,'Apr''24 Actual'!I53)</f>
        <v>2.2505000000000002</v>
      </c>
      <c r="J61" s="50">
        <f>SUMIFS('8. Animal Healthcare'!$J$4:$J$16,'8. Animal Healthcare'!$C$4:$C$16,'Apr''24 Actual'!J53)</f>
        <v>0</v>
      </c>
      <c r="K61" s="50">
        <f>SUMIFS('8. Animal Healthcare'!$J$4:$J$16,'8. Animal Healthcare'!$C$4:$C$16,'Apr''24 Actual'!K53)</f>
        <v>0</v>
      </c>
      <c r="L61" s="50">
        <f>SUMIFS('8. Animal Healthcare'!$J$4:$J$16,'8. Animal Healthcare'!$C$4:$C$16,'Apr''24 Actual'!L53)</f>
        <v>0</v>
      </c>
      <c r="M61" s="50">
        <f>SUMIFS('8. Animal Healthcare'!$J$4:$J$16,'8. Animal Healthcare'!$C$4:$C$16,'Apr''24 Actual'!M53)</f>
        <v>0</v>
      </c>
      <c r="N61" s="50">
        <f>SUMIFS('8. Animal Healthcare'!$J$4:$J$16,'8. Animal Healthcare'!$C$4:$C$16,'Apr''24 Actual'!N53)</f>
        <v>0</v>
      </c>
      <c r="O61" s="50">
        <f>SUMIFS('8. Animal Healthcare'!$J$4:$J$16,'8. Animal Healthcare'!$C$4:$C$16,'Apr''24 Actual'!O53)</f>
        <v>0</v>
      </c>
      <c r="P61" s="50">
        <f>SUMIFS('8. Animal Healthcare'!$J$4:$J$16,'8. Animal Healthcare'!$C$4:$C$16,'Apr''24 Actual'!P53)</f>
        <v>0</v>
      </c>
      <c r="Q61" s="56">
        <f t="shared" si="0"/>
        <v>9.1879635999999998</v>
      </c>
    </row>
    <row r="62" spans="2:17" ht="15.6">
      <c r="B62" s="52">
        <v>9</v>
      </c>
      <c r="C62" s="24" t="s">
        <v>303</v>
      </c>
      <c r="D62" s="50">
        <f>SUMIFS('9. Changodar'!$J$4:$J$16,'9. Changodar'!$C$4:$C$16,'Apr''24 Actual'!D53)</f>
        <v>4.58</v>
      </c>
      <c r="E62" s="50">
        <f>SUMIFS('9. Changodar'!$J$4:$J$16,'9. Changodar'!$C$4:$C$16,'Apr''24 Actual'!E53)</f>
        <v>2.06</v>
      </c>
      <c r="F62" s="50">
        <f>SUMIFS('9. Changodar'!$J$4:$J$16,'9. Changodar'!$C$4:$C$16,'Apr''24 Actual'!F53)</f>
        <v>8.74</v>
      </c>
      <c r="G62" s="50">
        <f>SUMIFS('9. Changodar'!$J$4:$J$16,'9. Changodar'!$C$4:$C$16,'Apr''24 Actual'!G53)</f>
        <v>0.41</v>
      </c>
      <c r="H62" s="50">
        <f>SUMIFS('9. Changodar'!$J$4:$J$16,'9. Changodar'!$C$4:$C$16,'Apr''24 Actual'!H53)</f>
        <v>0</v>
      </c>
      <c r="I62" s="50">
        <f>SUMIFS('9. Changodar'!$J$4:$J$16,'9. Changodar'!$C$4:$C$16,'Apr''24 Actual'!I53)</f>
        <v>0</v>
      </c>
      <c r="J62" s="50">
        <f>SUMIFS('9. Changodar'!$J$4:$J$16,'9. Changodar'!$C$4:$C$16,'Apr''24 Actual'!J53)</f>
        <v>2.2496499999999999</v>
      </c>
      <c r="K62" s="50">
        <f>SUMIFS('9. Changodar'!$J$4:$J$16,'9. Changodar'!$C$4:$C$16,'Apr''24 Actual'!K53)</f>
        <v>0</v>
      </c>
      <c r="L62" s="50">
        <f>SUMIFS('9. Changodar'!$J$4:$J$16,'9. Changodar'!$C$4:$C$16,'Apr''24 Actual'!L53)</f>
        <v>0</v>
      </c>
      <c r="M62" s="50">
        <f>SUMIFS('9. Changodar'!$J$4:$J$16,'9. Changodar'!$C$4:$C$16,'Apr''24 Actual'!M53)</f>
        <v>0</v>
      </c>
      <c r="N62" s="50">
        <f>SUMIFS('9. Changodar'!$J$4:$J$16,'9. Changodar'!$C$4:$C$16,'Apr''24 Actual'!N53)</f>
        <v>0</v>
      </c>
      <c r="O62" s="50">
        <f>SUMIFS('9. Changodar'!$J$4:$J$16,'9. Changodar'!$C$4:$C$16,'Apr''24 Actual'!O53)</f>
        <v>0</v>
      </c>
      <c r="P62" s="50">
        <f>SUMIFS('9. Changodar'!$J$4:$J$16,'9. Changodar'!$C$4:$C$16,'Apr''24 Actual'!P53)</f>
        <v>0</v>
      </c>
      <c r="Q62" s="56">
        <f t="shared" si="0"/>
        <v>18.039650000000002</v>
      </c>
    </row>
    <row r="63" spans="2:17" ht="15.6">
      <c r="B63" s="52">
        <v>10</v>
      </c>
      <c r="C63" s="24" t="s">
        <v>69</v>
      </c>
      <c r="D63" s="50">
        <f>SUM('10. Baddi'!$K$4:$K$5)</f>
        <v>13.234</v>
      </c>
      <c r="E63" s="50">
        <f>SUM('10. Baddi'!$K$6:$K$7)</f>
        <v>10.870645250349781</v>
      </c>
      <c r="F63" s="50">
        <f>SUMIFS('10. Baddi'!$K$4:$K$17,'10. Baddi'!$C$4:$C$17,'Apr''24 Actual'!F53)</f>
        <v>0.20919899999999997</v>
      </c>
      <c r="G63" s="50">
        <f>SUMIFS('10. Baddi'!$K$4:$K$17,'10. Baddi'!$C$4:$C$17,'Apr''24 Actual'!G53)</f>
        <v>0.57377599999999995</v>
      </c>
      <c r="H63" s="50">
        <f>SUMIFS('10. Baddi'!$K$4:$K$17,'10. Baddi'!$C$4:$C$17,'Apr''24 Actual'!H53)</f>
        <v>0</v>
      </c>
      <c r="I63" s="50">
        <f>SUMIFS('10. Baddi'!$K$4:$K$17,'10. Baddi'!$C$4:$C$17,'Apr''24 Actual'!I53)</f>
        <v>6.2031533487261692</v>
      </c>
      <c r="J63" s="50">
        <f>SUMIFS('10. Baddi'!$K$4:$K$17,'10. Baddi'!$C$4:$C$17,'Apr''24 Actual'!J53)</f>
        <v>0</v>
      </c>
      <c r="K63" s="50">
        <f>SUMIFS('10. Baddi'!$K$4:$K$17,'10. Baddi'!$C$4:$C$17,'Apr''24 Actual'!K53)</f>
        <v>0</v>
      </c>
      <c r="L63" s="50">
        <f>SUMIFS('10. Baddi'!$K$4:$K$17,'10. Baddi'!$C$4:$C$17,'Apr''24 Actual'!L53)</f>
        <v>0</v>
      </c>
      <c r="M63" s="50">
        <f>SUMIFS('10. Baddi'!$K$4:$K$17,'10. Baddi'!$C$4:$C$17,'Apr''24 Actual'!M53)</f>
        <v>0</v>
      </c>
      <c r="N63" s="50">
        <f>SUMIFS('10. Baddi'!$K$4:$K$17,'10. Baddi'!$C$4:$C$17,'Apr''24 Actual'!N53)</f>
        <v>12.625096232178754</v>
      </c>
      <c r="O63" s="50">
        <f>SUMIFS('10. Baddi'!$K$4:$K$17,'10. Baddi'!$C$4:$C$17,'Apr''24 Actual'!O53)</f>
        <v>0</v>
      </c>
      <c r="P63" s="50">
        <f>SUMIFS('10. Baddi'!$K$4:$K$17,'10. Baddi'!$C$4:$C$17,'Apr''24 Actual'!P53)</f>
        <v>0</v>
      </c>
      <c r="Q63" s="56">
        <f t="shared" si="0"/>
        <v>43.715869831254707</v>
      </c>
    </row>
    <row r="64" spans="2:17" ht="15.6">
      <c r="B64" s="52">
        <v>11</v>
      </c>
      <c r="C64" s="24" t="s">
        <v>72</v>
      </c>
      <c r="D64" s="50">
        <f>SUMIFS('11. Goa'!$J$4:$J$17,'11. Goa'!$C$4:$C$17,'Apr''24 Actual'!D53)</f>
        <v>0</v>
      </c>
      <c r="E64" s="50">
        <f>SUMIFS('11. Goa'!$J$4:$J$17,'11. Goa'!$C$4:$C$17,'Apr''24 Actual'!E53)</f>
        <v>4.7047796905846138</v>
      </c>
      <c r="F64" s="50">
        <f>SUMIFS('11. Goa'!$J$4:$J$17,'11. Goa'!$C$4:$C$17,'Apr''24 Actual'!F53)</f>
        <v>0</v>
      </c>
      <c r="G64" s="50">
        <f>SUMIFS('11. Goa'!$J$4:$J$17,'11. Goa'!$C$4:$C$17,'Apr''24 Actual'!G53)</f>
        <v>0.59165719999999999</v>
      </c>
      <c r="H64" s="50">
        <f>SUMIFS('11. Goa'!$J$4:$J$17,'11. Goa'!$C$4:$C$17,'Apr''24 Actual'!H53)</f>
        <v>22.348961200000012</v>
      </c>
      <c r="I64" s="50">
        <f>SUM('11. Goa'!$J$9:$J$10)</f>
        <v>50.955092499999999</v>
      </c>
      <c r="J64" s="50">
        <f>SUMIFS('11. Goa'!$J$4:$J$17,'11. Goa'!$C$4:$C$17,'Apr''24 Actual'!J53)</f>
        <v>0</v>
      </c>
      <c r="K64" s="50">
        <f>SUMIFS('11. Goa'!$J$4:$J$17,'11. Goa'!$C$4:$C$17,'Apr''24 Actual'!K53)</f>
        <v>0</v>
      </c>
      <c r="L64" s="50">
        <f>SUMIFS('11. Goa'!$J$4:$J$17,'11. Goa'!$C$4:$C$17,'Apr''24 Actual'!L53)</f>
        <v>0</v>
      </c>
      <c r="M64" s="50">
        <f>SUMIFS('11. Goa'!$J$4:$J$17,'11. Goa'!$C$4:$C$17,'Apr''24 Actual'!M53)</f>
        <v>0</v>
      </c>
      <c r="N64" s="50">
        <f>SUMIFS('11. Goa'!$J$4:$J$17,'11. Goa'!$C$4:$C$17,'Apr''24 Actual'!N53)</f>
        <v>0</v>
      </c>
      <c r="O64" s="50">
        <f>SUMIFS('11. Goa'!$J$4:$J$17,'11. Goa'!$C$4:$C$17,'Apr''24 Actual'!O53)</f>
        <v>0</v>
      </c>
      <c r="P64" s="50">
        <f>SUMIFS('11. Goa'!$J$4:$J$17,'11. Goa'!$C$4:$C$17,'Apr''24 Actual'!P53)</f>
        <v>0</v>
      </c>
      <c r="Q64" s="56">
        <f t="shared" si="0"/>
        <v>78.600490590584627</v>
      </c>
    </row>
    <row r="65" spans="2:17" ht="15.6">
      <c r="B65" s="52">
        <v>12</v>
      </c>
      <c r="C65" s="24" t="s">
        <v>75</v>
      </c>
      <c r="D65" s="50">
        <f>SUMIFS('12. Myanmar'!$J$4:$J$16,'12. Myanmar'!$C$4:$C$16,'Apr''24 Actual'!D53)</f>
        <v>8.879999999999999</v>
      </c>
      <c r="E65" s="50">
        <f>SUMIFS('12. Myanmar'!$J$4:$J$16,'12. Myanmar'!$C$4:$C$16,'Apr''24 Actual'!E53)</f>
        <v>0</v>
      </c>
      <c r="F65" s="50">
        <f>SUMIFS('12. Myanmar'!$J$4:$J$16,'12. Myanmar'!$C$4:$C$16,'Apr''24 Actual'!F53)</f>
        <v>1.23</v>
      </c>
      <c r="G65" s="50">
        <f>SUMIFS('12. Myanmar'!$J$4:$J$16,'12. Myanmar'!$C$4:$C$16,'Apr''24 Actual'!G53)</f>
        <v>0</v>
      </c>
      <c r="H65" s="50">
        <f>SUMIFS('12. Myanmar'!$J$4:$J$16,'12. Myanmar'!$C$4:$C$16,'Apr''24 Actual'!H53)</f>
        <v>0</v>
      </c>
      <c r="I65" s="50">
        <f>SUMIFS('12. Myanmar'!$J$4:$J$16,'12. Myanmar'!$C$4:$C$16,'Apr''24 Actual'!I53)</f>
        <v>8.2080000000000002</v>
      </c>
      <c r="J65" s="50">
        <f>SUMIFS('12. Myanmar'!$J$4:$J$16,'12. Myanmar'!$C$4:$C$16,'Apr''24 Actual'!J53)</f>
        <v>0</v>
      </c>
      <c r="K65" s="50">
        <f>SUMIFS('12. Myanmar'!$J$4:$J$16,'12. Myanmar'!$C$4:$C$16,'Apr''24 Actual'!K53)</f>
        <v>0</v>
      </c>
      <c r="L65" s="50">
        <f>SUMIFS('12. Myanmar'!$J$4:$J$16,'12. Myanmar'!$C$4:$C$16,'Apr''24 Actual'!L53)</f>
        <v>0</v>
      </c>
      <c r="M65" s="50">
        <f>SUMIFS('12. Myanmar'!$J$4:$J$16,'12. Myanmar'!$C$4:$C$16,'Apr''24 Actual'!M53)</f>
        <v>0</v>
      </c>
      <c r="N65" s="50">
        <f>SUMIFS('12. Myanmar'!$J$4:$J$16,'12. Myanmar'!$C$4:$C$16,'Apr''24 Actual'!N53)</f>
        <v>0</v>
      </c>
      <c r="O65" s="50">
        <f>SUMIFS('12. Myanmar'!$J$4:$J$16,'12. Myanmar'!$C$4:$C$16,'Apr''24 Actual'!O53)</f>
        <v>0</v>
      </c>
      <c r="P65" s="50">
        <f>SUMIFS('12. Myanmar'!$J$4:$J$16,'12. Myanmar'!$C$4:$C$16,'Apr''24 Actual'!P53)</f>
        <v>0</v>
      </c>
      <c r="Q65" s="56">
        <f t="shared" si="0"/>
        <v>18.317999999999998</v>
      </c>
    </row>
    <row r="66" spans="2:17" ht="15.6">
      <c r="B66" s="52">
        <v>13</v>
      </c>
      <c r="C66" s="24" t="s">
        <v>78</v>
      </c>
      <c r="D66" s="50">
        <f>SUMIFS('13. Daman'!$J$4:$J$16,'13. Daman'!$C$4:$C$16,'Apr''24 Actual'!D53)</f>
        <v>0</v>
      </c>
      <c r="E66" s="50">
        <f>SUMIFS('13. Daman'!$J$4:$J$16,'13. Daman'!$C$4:$C$16,'Apr''24 Actual'!E53)</f>
        <v>0.12637000000000001</v>
      </c>
      <c r="F66" s="50">
        <f>SUMIFS('13. Daman'!$J$4:$J$16,'13. Daman'!$C$4:$C$16,'Apr''24 Actual'!F53)</f>
        <v>0</v>
      </c>
      <c r="G66" s="50">
        <f>SUMIFS('13. Daman'!$J$4:$J$16,'13. Daman'!$C$4:$C$16,'Apr''24 Actual'!G53)</f>
        <v>1.375265795461714</v>
      </c>
      <c r="H66" s="50">
        <f>SUMIFS('13. Daman'!$J$4:$J$16,'13. Daman'!$C$4:$C$16,'Apr''24 Actual'!H53)</f>
        <v>0</v>
      </c>
      <c r="I66" s="50">
        <f>SUMIFS('13. Daman'!$J$4:$J$16,'13. Daman'!$C$4:$C$16,'Apr''24 Actual'!I53)</f>
        <v>0.91999999999999993</v>
      </c>
      <c r="J66" s="50">
        <f>SUMIFS('13. Daman'!$J$4:$J$16,'13. Daman'!$C$4:$C$16,'Apr''24 Actual'!J53)</f>
        <v>28.675999999999998</v>
      </c>
      <c r="K66" s="50">
        <f>SUMIFS('13. Daman'!$J$4:$J$16,'13. Daman'!$C$4:$C$16,'Apr''24 Actual'!K53)</f>
        <v>0</v>
      </c>
      <c r="L66" s="50">
        <f>SUMIFS('13. Daman'!$J$4:$J$16,'13. Daman'!$C$4:$C$16,'Apr''24 Actual'!L53)</f>
        <v>0</v>
      </c>
      <c r="M66" s="50">
        <f>SUMIFS('13. Daman'!$J$4:$J$16,'13. Daman'!$C$4:$C$16,'Apr''24 Actual'!M53)</f>
        <v>0</v>
      </c>
      <c r="N66" s="50">
        <f>SUMIFS('13. Daman'!$J$4:$J$16,'13. Daman'!$C$4:$C$16,'Apr''24 Actual'!N53)</f>
        <v>0</v>
      </c>
      <c r="O66" s="50">
        <f>SUMIFS('13. Daman'!$J$4:$J$16,'13. Daman'!$C$4:$C$16,'Apr''24 Actual'!O53)</f>
        <v>0</v>
      </c>
      <c r="P66" s="50">
        <f>SUMIFS('13. Daman'!$J$4:$J$16,'13. Daman'!$C$4:$C$16,'Apr''24 Actual'!P53)</f>
        <v>0</v>
      </c>
      <c r="Q66" s="56">
        <f t="shared" si="0"/>
        <v>31.097635795461713</v>
      </c>
    </row>
    <row r="67" spans="2:17" ht="15.6">
      <c r="B67" s="52">
        <v>14</v>
      </c>
      <c r="C67" s="24" t="s">
        <v>82</v>
      </c>
      <c r="D67" s="50">
        <f>SUMIFS('14. GRPPL'!$J$4:$J$16,'14. GRPPL'!$C$4:$C$16,'Apr''24 Actual'!D53)</f>
        <v>6.2374398876182049</v>
      </c>
      <c r="E67" s="50">
        <f>SUMIFS('14. GRPPL'!$J$4:$J$16,'14. GRPPL'!$C$4:$C$16,'Apr''24 Actual'!E53)</f>
        <v>0</v>
      </c>
      <c r="F67" s="50">
        <f>SUMIFS('14. GRPPL'!$J$4:$J$16,'14. GRPPL'!$C$4:$C$16,'Apr''24 Actual'!F53)</f>
        <v>0</v>
      </c>
      <c r="G67" s="50">
        <f>SUMIFS('14. GRPPL'!$J$4:$J$16,'14. GRPPL'!$C$4:$C$16,'Apr''24 Actual'!G53)</f>
        <v>0</v>
      </c>
      <c r="H67" s="50">
        <f>SUMIFS('14. GRPPL'!$J$4:$J$16,'14. GRPPL'!$C$4:$C$16,'Apr''24 Actual'!H53)</f>
        <v>0</v>
      </c>
      <c r="I67" s="50">
        <f>SUMIFS('14. GRPPL'!$J$4:$J$16,'14. GRPPL'!$C$4:$C$16,'Apr''24 Actual'!I53)</f>
        <v>1.82847988943198</v>
      </c>
      <c r="J67" s="50">
        <f>SUMIFS('14. GRPPL'!$J$4:$J$16,'14. GRPPL'!$C$4:$C$16,'Apr''24 Actual'!J53)</f>
        <v>0</v>
      </c>
      <c r="K67" s="50">
        <f>SUMIFS('14. GRPPL'!$J$4:$J$16,'14. GRPPL'!$C$4:$C$16,'Apr''24 Actual'!K53)</f>
        <v>0</v>
      </c>
      <c r="L67" s="50">
        <f>SUMIFS('14. GRPPL'!$J$4:$J$16,'14. GRPPL'!$C$4:$C$16,'Apr''24 Actual'!L53)</f>
        <v>0</v>
      </c>
      <c r="M67" s="50">
        <f>SUMIFS('14. GRPPL'!$J$4:$J$16,'14. GRPPL'!$C$4:$C$16,'Apr''24 Actual'!M53)</f>
        <v>0</v>
      </c>
      <c r="N67" s="50">
        <f>SUMIFS('14. GRPPL'!$J$4:$J$16,'14. GRPPL'!$C$4:$C$16,'Apr''24 Actual'!N53)</f>
        <v>0</v>
      </c>
      <c r="O67" s="50">
        <f>SUMIFS('14. GRPPL'!$J$4:$J$16,'14. GRPPL'!$C$4:$C$16,'Apr''24 Actual'!O53)</f>
        <v>0</v>
      </c>
      <c r="P67" s="50">
        <f>SUMIFS('14. GRPPL'!$J$4:$J$16,'14. GRPPL'!$C$4:$C$16,'Apr''24 Actual'!P53)</f>
        <v>0</v>
      </c>
      <c r="Q67" s="56">
        <f t="shared" si="0"/>
        <v>8.0659197770501851</v>
      </c>
    </row>
    <row r="68" spans="2:17" ht="15.6">
      <c r="B68" s="52">
        <v>15</v>
      </c>
      <c r="C68" s="24" t="s">
        <v>87</v>
      </c>
      <c r="D68" s="50">
        <f>SUM('15. Sikkim-1'!$K$4:$K$6)</f>
        <v>0</v>
      </c>
      <c r="E68" s="50">
        <f>SUM('15. Sikkim-1'!$K$7:$K$9)</f>
        <v>2.73</v>
      </c>
      <c r="F68" s="50">
        <f>SUMIFS('15. Sikkim-1'!$K$4:$K$21,'15. Sikkim-1'!$D$4:$D$21,'Apr''24 Actual'!F53)</f>
        <v>1.9</v>
      </c>
      <c r="G68" s="50">
        <f>SUMIFS('15. Sikkim-1'!$K$4:$K$21,'15. Sikkim-1'!$D$4:$D$21,'Apr''24 Actual'!G53)</f>
        <v>0</v>
      </c>
      <c r="H68" s="50">
        <f>SUMIFS('15. Sikkim-1'!$K$4:$K$21,'15. Sikkim-1'!$D$4:$D$21,'Apr''24 Actual'!H53)</f>
        <v>0</v>
      </c>
      <c r="I68" s="50">
        <f>SUMIFS('15. Sikkim-1'!$K$4:$K$21,'15. Sikkim-1'!$D$4:$D$21,'Apr''24 Actual'!I53)</f>
        <v>0</v>
      </c>
      <c r="J68" s="50">
        <f>SUMIFS('15. Sikkim-1'!$K$4:$K$21,'15. Sikkim-1'!$D$4:$D$21,'Apr''24 Actual'!J53)</f>
        <v>0</v>
      </c>
      <c r="K68" s="50">
        <f>SUMIFS('15. Sikkim-1'!$K$4:$K$21,'15. Sikkim-1'!$D$4:$D$21,'Apr''24 Actual'!K53)</f>
        <v>0</v>
      </c>
      <c r="L68" s="50">
        <f>SUMIFS('15. Sikkim-1'!$K$4:$K$21,'15. Sikkim-1'!$D$4:$D$21,'Apr''24 Actual'!L53)</f>
        <v>0</v>
      </c>
      <c r="M68" s="50">
        <f>SUMIFS('15. Sikkim-1'!$K$4:$K$21,'15. Sikkim-1'!$D$4:$D$21,'Apr''24 Actual'!M53)</f>
        <v>0</v>
      </c>
      <c r="N68" s="50">
        <f>SUM('15. Sikkim-1'!$K$19)</f>
        <v>0</v>
      </c>
      <c r="O68" s="50">
        <f>SUMIFS('15. Sikkim-1'!$K$4:$K$21,'15. Sikkim-1'!$D$4:$D$21,'Apr''24 Actual'!O53)</f>
        <v>0</v>
      </c>
      <c r="P68" s="50">
        <f>SUMIFS('15. Sikkim-1'!$K$4:$K$21,'15. Sikkim-1'!$D$4:$D$21,'Apr''24 Actual'!P53)</f>
        <v>0</v>
      </c>
      <c r="Q68" s="56">
        <f t="shared" si="0"/>
        <v>4.63</v>
      </c>
    </row>
    <row r="69" spans="2:17" ht="15.6">
      <c r="B69" s="52">
        <v>16</v>
      </c>
      <c r="C69" s="24" t="s">
        <v>91</v>
      </c>
      <c r="D69" s="50">
        <f>SUM('16. Sikkim-2'!$J$4:$J$5)</f>
        <v>0.76</v>
      </c>
      <c r="E69" s="50">
        <f>SUM('16. Sikkim-2'!$J$6:$J$7)</f>
        <v>3.46</v>
      </c>
      <c r="F69" s="50">
        <f>SUMIFS('16. Sikkim-2'!$J$4:$J$18,'16. Sikkim-2'!$C$4:$C$18,'Apr''24 Actual'!F53)</f>
        <v>0</v>
      </c>
      <c r="G69" s="50">
        <f>SUMIFS('16. Sikkim-2'!$J$4:$J$18,'16. Sikkim-2'!$C$4:$C$18,'Apr''24 Actual'!G53)</f>
        <v>0.99</v>
      </c>
      <c r="H69" s="50">
        <f>SUMIFS('16. Sikkim-2'!$J$4:$J$18,'16. Sikkim-2'!$C$4:$C$18,'Apr''24 Actual'!H53)</f>
        <v>2.46</v>
      </c>
      <c r="I69" s="50">
        <f>SUMIFS('16. Sikkim-2'!$J$4:$J$18,'16. Sikkim-2'!$C$4:$C$18,'Apr''24 Actual'!I53)</f>
        <v>0</v>
      </c>
      <c r="J69" s="50">
        <f>SUMIFS('16. Sikkim-2'!$J$4:$J$18,'16. Sikkim-2'!$C$4:$C$18,'Apr''24 Actual'!J53)</f>
        <v>0</v>
      </c>
      <c r="K69" s="50">
        <f>SUMIFS('16. Sikkim-2'!$J$4:$J$18,'16. Sikkim-2'!$C$4:$C$18,'Apr''24 Actual'!K53)</f>
        <v>0</v>
      </c>
      <c r="L69" s="50">
        <f>SUMIFS('16. Sikkim-2'!$J$4:$J$18,'16. Sikkim-2'!$C$4:$C$18,'Apr''24 Actual'!L53)</f>
        <v>0</v>
      </c>
      <c r="M69" s="50">
        <f>SUMIFS('16. Sikkim-2'!$J$4:$J$18,'16. Sikkim-2'!$C$4:$C$18,'Apr''24 Actual'!M53)</f>
        <v>0</v>
      </c>
      <c r="N69" s="50">
        <f>SUMIFS('16. Sikkim-2'!$J$4:$J$18,'16. Sikkim-2'!$C$4:$C$18,'Apr''24 Actual'!N53)</f>
        <v>0</v>
      </c>
      <c r="O69" s="50">
        <f>SUMIFS('16. Sikkim-2'!$J$4:$J$18,'16. Sikkim-2'!$C$4:$C$18,'Apr''24 Actual'!O53)</f>
        <v>0</v>
      </c>
      <c r="P69" s="50">
        <f>SUMIFS('16. Sikkim-2'!$J$4:$J$18,'16. Sikkim-2'!$C$4:$C$18,'Apr''24 Actual'!P53)</f>
        <v>0</v>
      </c>
      <c r="Q69" s="56">
        <f t="shared" si="0"/>
        <v>7.67</v>
      </c>
    </row>
    <row r="70" spans="2:17" ht="15.6">
      <c r="B70" s="52">
        <v>17</v>
      </c>
      <c r="C70" s="24" t="s">
        <v>93</v>
      </c>
      <c r="D70" s="59"/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6">
        <f>'17. EMO'!J5</f>
        <v>153.45598191399998</v>
      </c>
    </row>
    <row r="71" spans="2:17" ht="15.6">
      <c r="B71" s="52">
        <v>18</v>
      </c>
      <c r="C71" s="21" t="s">
        <v>112</v>
      </c>
      <c r="D71" s="50">
        <f>SUMIFS('18. Agiolax'!$J$4:$J$16,'18. Agiolax'!$C$4:$C$16,'Apr''24 Actual'!D53)</f>
        <v>3.44</v>
      </c>
      <c r="E71" s="50">
        <f>SUMIFS('18. Agiolax'!$J$4:$J$16,'18. Agiolax'!$C$4:$C$16,'Apr''24 Actual'!E53)</f>
        <v>0</v>
      </c>
      <c r="F71" s="50">
        <f>SUMIFS('18. Agiolax'!$J$4:$J$16,'18. Agiolax'!$C$4:$C$16,'Apr''24 Actual'!F53)</f>
        <v>6.6099999999999994</v>
      </c>
      <c r="G71" s="50">
        <f>SUMIFS('18. Agiolax'!$J$4:$J$16,'18. Agiolax'!$C$4:$C$16,'Apr''24 Actual'!G53)</f>
        <v>0.61</v>
      </c>
      <c r="H71" s="50">
        <f>SUMIFS('18. Agiolax'!$J$4:$J$16,'18. Agiolax'!$C$4:$C$16,'Apr''24 Actual'!H53)</f>
        <v>0</v>
      </c>
      <c r="I71" s="50">
        <f>SUMIFS('18. Agiolax'!$J$4:$J$16,'18. Agiolax'!$C$4:$C$16,'Apr''24 Actual'!I53)</f>
        <v>0.2</v>
      </c>
      <c r="J71" s="50">
        <f>SUMIFS('18. Agiolax'!$J$4:$J$16,'18. Agiolax'!$C$4:$C$16,'Apr''24 Actual'!J53)</f>
        <v>0</v>
      </c>
      <c r="K71" s="50">
        <f>SUMIFS('18. Agiolax'!$J$4:$J$16,'18. Agiolax'!$C$4:$C$16,'Apr''24 Actual'!K53)</f>
        <v>0</v>
      </c>
      <c r="L71" s="50">
        <f>SUMIFS('18. Agiolax'!$J$4:$J$16,'18. Agiolax'!$C$4:$C$16,'Apr''24 Actual'!L53)</f>
        <v>0</v>
      </c>
      <c r="M71" s="50">
        <f>SUMIFS('18. Agiolax'!$J$4:$J$16,'18. Agiolax'!$C$4:$C$16,'Apr''24 Actual'!M53)</f>
        <v>0</v>
      </c>
      <c r="N71" s="50">
        <f>SUMIFS('18. Agiolax'!$J$4:$J$16,'18. Agiolax'!$C$4:$C$16,'Apr''24 Actual'!N53)</f>
        <v>0</v>
      </c>
      <c r="O71" s="50">
        <f>SUMIFS('18. Agiolax'!$J$4:$J$16,'18. Agiolax'!$C$4:$C$16,'Apr''24 Actual'!O53)</f>
        <v>0</v>
      </c>
      <c r="P71" s="50">
        <f>SUMIFS('18. Agiolax'!$J$4:$J$16,'18. Agiolax'!$C$4:$C$16,'Apr''24 Actual'!P53)</f>
        <v>0</v>
      </c>
      <c r="Q71" s="56">
        <f>SUM(D71:P71)</f>
        <v>10.859999999999998</v>
      </c>
    </row>
    <row r="72" spans="2:17" ht="15.6">
      <c r="B72" s="52">
        <v>19</v>
      </c>
      <c r="C72" s="24" t="s">
        <v>96</v>
      </c>
      <c r="D72" s="50">
        <f>SUMIFS('19. Jarod'!$J$4:$J$16,'19. Jarod'!$C$4:$C$16,'Apr''24 Actual'!D53)</f>
        <v>0</v>
      </c>
      <c r="E72" s="50">
        <f>SUMIFS('19. Jarod'!$J$4:$J$16,'19. Jarod'!$C$4:$C$16,'Apr''24 Actual'!E53)</f>
        <v>3.2337045826280018</v>
      </c>
      <c r="F72" s="50">
        <f>SUMIFS('19. Jarod'!$J$4:$J$16,'19. Jarod'!$C$4:$C$16,'Apr''24 Actual'!F53)</f>
        <v>0</v>
      </c>
      <c r="G72" s="50">
        <f>SUMIFS('19. Jarod'!$J$4:$J$16,'19. Jarod'!$C$4:$C$16,'Apr''24 Actual'!G53)</f>
        <v>0</v>
      </c>
      <c r="H72" s="50">
        <f>SUMIFS('19. Jarod'!$J$4:$J$16,'19. Jarod'!$C$4:$C$16,'Apr''24 Actual'!H53)</f>
        <v>0</v>
      </c>
      <c r="I72" s="50">
        <f>SUMIFS('19. Jarod'!$J$4:$J$16,'19. Jarod'!$C$4:$C$16,'Apr''24 Actual'!I53)</f>
        <v>0</v>
      </c>
      <c r="J72" s="50">
        <f>SUMIFS('19. Jarod'!$J$4:$J$16,'19. Jarod'!$C$4:$C$16,'Apr''24 Actual'!J53)</f>
        <v>0</v>
      </c>
      <c r="K72" s="50">
        <f>SUMIFS('19. Jarod'!$J$4:$J$16,'19. Jarod'!$C$4:$C$16,'Apr''24 Actual'!K53)</f>
        <v>0</v>
      </c>
      <c r="L72" s="50">
        <f>SUMIFS('19. Jarod'!$J$4:$J$16,'19. Jarod'!$C$4:$C$16,'Apr''24 Actual'!L53)</f>
        <v>0</v>
      </c>
      <c r="M72" s="50">
        <f>SUMIFS('19. Jarod'!$J$4:$J$16,'19. Jarod'!$C$4:$C$16,'Apr''24 Actual'!M53)</f>
        <v>0</v>
      </c>
      <c r="N72" s="50">
        <f>SUMIFS('19. Jarod'!$J$4:$J$16,'19. Jarod'!$C$4:$C$16,'Apr''24 Actual'!N53)</f>
        <v>0</v>
      </c>
      <c r="O72" s="50">
        <f>SUMIFS('19. Jarod'!$J$4:$J$16,'19. Jarod'!$C$4:$C$16,'Apr''24 Actual'!O53)</f>
        <v>0</v>
      </c>
      <c r="P72" s="50">
        <f>SUMIFS('19. Jarod'!$J$4:$J$16,'19. Jarod'!$C$4:$C$16,'Apr''24 Actual'!P53)</f>
        <v>0</v>
      </c>
      <c r="Q72" s="56">
        <f t="shared" ref="Q72:Q81" si="1">SUM(D72:P72)</f>
        <v>3.2337045826280018</v>
      </c>
    </row>
    <row r="73" spans="2:17" ht="15.6">
      <c r="B73" s="52">
        <v>20</v>
      </c>
      <c r="C73" s="24" t="s">
        <v>98</v>
      </c>
      <c r="D73" s="50">
        <f>SUMIFS('20. Vatva'!$J$4:$J$16,'20. Vatva'!$C$4:$C$16,'Apr''24 Actual'!D53)</f>
        <v>9.2203434590500883</v>
      </c>
      <c r="E73" s="50">
        <f>SUMIFS('20. Vatva'!$J$4:$J$16,'20. Vatva'!$C$4:$C$16,'Apr''24 Actual'!E53)</f>
        <v>0</v>
      </c>
      <c r="F73" s="50">
        <f>SUMIFS('20. Vatva'!$J$4:$J$16,'20. Vatva'!$C$4:$C$16,'Apr''24 Actual'!F53)</f>
        <v>0</v>
      </c>
      <c r="G73" s="50">
        <f>SUMIFS('20. Vatva'!$J$4:$J$16,'20. Vatva'!$C$4:$C$16,'Apr''24 Actual'!G53)</f>
        <v>0.56159999999999999</v>
      </c>
      <c r="H73" s="50">
        <f>SUMIFS('20. Vatva'!$J$4:$J$16,'20. Vatva'!$C$4:$C$16,'Apr''24 Actual'!H53)</f>
        <v>0</v>
      </c>
      <c r="I73" s="50">
        <f>SUMIFS('20. Vatva'!$J$4:$J$16,'20. Vatva'!$C$4:$C$16,'Apr''24 Actual'!I53)</f>
        <v>0</v>
      </c>
      <c r="J73" s="50">
        <f>SUMIFS('20. Vatva'!$J$4:$J$16,'20. Vatva'!$C$4:$C$16,'Apr''24 Actual'!J53)</f>
        <v>0.47889389000000004</v>
      </c>
      <c r="K73" s="50">
        <f>SUMIFS('20. Vatva'!$J$4:$J$16,'20. Vatva'!$C$4:$C$16,'Apr''24 Actual'!K53)</f>
        <v>0</v>
      </c>
      <c r="L73" s="50">
        <f>SUMIFS('20. Vatva'!$J$4:$J$16,'20. Vatva'!$C$4:$C$16,'Apr''24 Actual'!L53)</f>
        <v>0</v>
      </c>
      <c r="M73" s="50">
        <f>SUMIFS('20. Vatva'!$J$4:$J$16,'20. Vatva'!$C$4:$C$16,'Apr''24 Actual'!M53)</f>
        <v>0</v>
      </c>
      <c r="N73" s="50">
        <f>SUMIFS('20. Vatva'!$J$4:$J$16,'20. Vatva'!$C$4:$C$16,'Apr''24 Actual'!N53)</f>
        <v>0</v>
      </c>
      <c r="O73" s="50">
        <f>SUMIFS('20. Vatva'!$J$4:$J$16,'20. Vatva'!$C$4:$C$16,'Apr''24 Actual'!O53)</f>
        <v>0</v>
      </c>
      <c r="P73" s="50">
        <f>SUMIFS('20. Vatva'!$J$4:$J$16,'20. Vatva'!$C$4:$C$16,'Apr''24 Actual'!P53)</f>
        <v>0</v>
      </c>
      <c r="Q73" s="56">
        <f t="shared" si="1"/>
        <v>10.260837349050089</v>
      </c>
    </row>
    <row r="74" spans="2:17" ht="15.6">
      <c r="B74" s="52">
        <v>21</v>
      </c>
      <c r="C74" s="24" t="s">
        <v>101</v>
      </c>
      <c r="D74" s="50">
        <f>SUMIFS('21. Biologics Unit 9'!$J$4:$J$16,'21. Biologics Unit 9'!$C$4:$C$16,'Apr''24 Actual'!D53)</f>
        <v>32.637520800000004</v>
      </c>
      <c r="E74" s="50">
        <f>SUMIFS('21. Biologics Unit 9'!$J$4:$J$16,'21. Biologics Unit 9'!$C$4:$C$16,'Apr''24 Actual'!E53)</f>
        <v>0</v>
      </c>
      <c r="F74" s="50">
        <f>SUMIFS('21. Biologics Unit 9'!$J$4:$J$16,'21. Biologics Unit 9'!$C$4:$C$16,'Apr''24 Actual'!F53)</f>
        <v>0</v>
      </c>
      <c r="G74" s="50">
        <f>SUMIFS('21. Biologics Unit 9'!$J$4:$J$16,'21. Biologics Unit 9'!$C$4:$C$16,'Apr''24 Actual'!G53)</f>
        <v>0</v>
      </c>
      <c r="H74" s="50">
        <f>SUMIFS('21. Biologics Unit 9'!$J$4:$J$16,'21. Biologics Unit 9'!$C$4:$C$16,'Apr''24 Actual'!H53)</f>
        <v>0</v>
      </c>
      <c r="I74" s="50">
        <f>SUMIFS('21. Biologics Unit 9'!$J$4:$J$16,'21. Biologics Unit 9'!$C$4:$C$16,'Apr''24 Actual'!I53)</f>
        <v>0</v>
      </c>
      <c r="J74" s="50">
        <f>SUMIFS('21. Biologics Unit 9'!$J$4:$J$16,'21. Biologics Unit 9'!$C$4:$C$16,'Apr''24 Actual'!J53)</f>
        <v>0</v>
      </c>
      <c r="K74" s="50">
        <f>SUMIFS('21. Biologics Unit 9'!$J$4:$J$16,'21. Biologics Unit 9'!$C$4:$C$16,'Apr''24 Actual'!K53)</f>
        <v>0</v>
      </c>
      <c r="L74" s="50">
        <f>SUMIFS('21. Biologics Unit 9'!$J$4:$J$16,'21. Biologics Unit 9'!$C$4:$C$16,'Apr''24 Actual'!L53)</f>
        <v>0</v>
      </c>
      <c r="M74" s="50">
        <f>SUMIFS('21. Biologics Unit 9'!$J$4:$J$16,'21. Biologics Unit 9'!$C$4:$C$16,'Apr''24 Actual'!M53)</f>
        <v>0</v>
      </c>
      <c r="N74" s="50">
        <f>SUMIFS('21. Biologics Unit 9'!$J$4:$J$16,'21. Biologics Unit 9'!$C$4:$C$16,'Apr''24 Actual'!N53)</f>
        <v>0</v>
      </c>
      <c r="O74" s="50">
        <f>SUMIFS('21. Biologics Unit 9'!$J$4:$J$16,'21. Biologics Unit 9'!$C$4:$C$16,'Apr''24 Actual'!O53)</f>
        <v>0</v>
      </c>
      <c r="P74" s="50">
        <f>SUMIFS('21. Biologics Unit 9'!$J$4:$J$16,'21. Biologics Unit 9'!$C$4:$C$16,'Apr''24 Actual'!P53)</f>
        <v>0</v>
      </c>
      <c r="Q74" s="56">
        <f t="shared" si="1"/>
        <v>32.637520800000004</v>
      </c>
    </row>
    <row r="75" spans="2:17" ht="15.6">
      <c r="B75" s="52">
        <v>22</v>
      </c>
      <c r="C75" s="24" t="s">
        <v>104</v>
      </c>
      <c r="D75" s="50">
        <f>SUMIFS('22. Alidac'!$J$4:$J$16,'22. Alidac'!$C$4:$C$16,'Apr''24 Actual'!D53)</f>
        <v>54.846001883537731</v>
      </c>
      <c r="E75" s="50">
        <f>SUMIFS('22. Alidac'!$J$4:$J$16,'22. Alidac'!$C$4:$C$16,'Apr''24 Actual'!E53)</f>
        <v>0</v>
      </c>
      <c r="F75" s="50">
        <f>SUMIFS('22. Alidac'!$J$4:$J$16,'22. Alidac'!$C$4:$C$16,'Apr''24 Actual'!F53)</f>
        <v>0</v>
      </c>
      <c r="G75" s="50">
        <f>SUMIFS('22. Alidac'!$J$4:$J$16,'22. Alidac'!$C$4:$C$16,'Apr''24 Actual'!G53)</f>
        <v>0</v>
      </c>
      <c r="H75" s="50">
        <f>SUMIFS('22. Alidac'!$J$4:$J$16,'22. Alidac'!$C$4:$C$16,'Apr''24 Actual'!H53)</f>
        <v>0</v>
      </c>
      <c r="I75" s="50">
        <f>SUMIFS('22. Alidac'!$J$4:$J$16,'22. Alidac'!$C$4:$C$16,'Apr''24 Actual'!I53)</f>
        <v>0</v>
      </c>
      <c r="J75" s="50">
        <f>SUMIFS('22. Alidac'!$J$4:$J$16,'22. Alidac'!$C$4:$C$16,'Apr''24 Actual'!J53)</f>
        <v>0</v>
      </c>
      <c r="K75" s="50">
        <f>SUMIFS('22. Alidac'!$J$4:$J$16,'22. Alidac'!$C$4:$C$16,'Apr''24 Actual'!K53)</f>
        <v>0</v>
      </c>
      <c r="L75" s="50">
        <f>SUMIFS('22. Alidac'!$J$4:$J$16,'22. Alidac'!$C$4:$C$16,'Apr''24 Actual'!L53)</f>
        <v>0</v>
      </c>
      <c r="M75" s="50">
        <f>SUMIFS('22. Alidac'!$J$4:$J$16,'22. Alidac'!$C$4:$C$16,'Apr''24 Actual'!M53)</f>
        <v>0</v>
      </c>
      <c r="N75" s="50">
        <f>SUMIFS('22. Alidac'!$J$4:$J$16,'22. Alidac'!$C$4:$C$16,'Apr''24 Actual'!N53)</f>
        <v>0</v>
      </c>
      <c r="O75" s="50">
        <f>SUMIFS('22. Alidac'!$J$4:$J$16,'22. Alidac'!$C$4:$C$16,'Apr''24 Actual'!O53)</f>
        <v>0</v>
      </c>
      <c r="P75" s="50">
        <f>SUMIFS('22. Alidac'!$J$4:$J$16,'22. Alidac'!$C$4:$C$16,'Apr''24 Actual'!P53)</f>
        <v>0</v>
      </c>
      <c r="Q75" s="56">
        <f t="shared" si="1"/>
        <v>54.846001883537731</v>
      </c>
    </row>
    <row r="76" spans="2:17" ht="15.6">
      <c r="B76" s="52">
        <v>23</v>
      </c>
      <c r="C76" s="20" t="s">
        <v>108</v>
      </c>
      <c r="D76" s="50">
        <f>SUM('23. VTC'!$J$4:$J$6)</f>
        <v>0.46809052666666673</v>
      </c>
      <c r="E76" s="50">
        <f>SUMIFS('23. VTC'!$J$4:$J$18,'23. VTC'!$C$4:$C$18,'Apr''24 Actual'!E53)</f>
        <v>0</v>
      </c>
      <c r="F76" s="50">
        <f>SUMIFS('23. VTC'!$J$4:$J$18,'23. VTC'!$C$4:$C$18,'Apr''24 Actual'!F53)</f>
        <v>0</v>
      </c>
      <c r="G76" s="50">
        <f>SUMIFS('23. VTC'!$J$4:$J$18,'23. VTC'!$C$4:$C$18,'Apr''24 Actual'!G53)</f>
        <v>0</v>
      </c>
      <c r="H76" s="50">
        <f>SUMIFS('23. VTC'!$J$4:$J$18,'23. VTC'!$C$4:$C$18,'Apr''24 Actual'!H53)</f>
        <v>0</v>
      </c>
      <c r="I76" s="50">
        <f>SUMIFS('23. VTC'!$J$4:$J$18,'23. VTC'!$C$4:$C$18,'Apr''24 Actual'!I53)</f>
        <v>3.7977344981939249</v>
      </c>
      <c r="J76" s="50">
        <f>SUMIFS('23. VTC'!$J$4:$J$18,'23. VTC'!$C$4:$C$18,'Apr''24 Actual'!J53)</f>
        <v>68.487849899999986</v>
      </c>
      <c r="K76" s="50">
        <f>SUMIFS('23. VTC'!$J$4:$J$18,'23. VTC'!$C$4:$C$18,'Apr''24 Actual'!K53)</f>
        <v>0</v>
      </c>
      <c r="L76" s="50">
        <f>SUMIFS('23. VTC'!$J$4:$J$18,'23. VTC'!$C$4:$C$18,'Apr''24 Actual'!L53)</f>
        <v>0</v>
      </c>
      <c r="M76" s="50">
        <f>SUMIFS('23. VTC'!$J$4:$J$18,'23. VTC'!$C$4:$C$18,'Apr''24 Actual'!M53)</f>
        <v>0</v>
      </c>
      <c r="N76" s="50">
        <f>SUMIFS('23. VTC'!$J$4:$J$18,'23. VTC'!$C$4:$C$18,'Apr''24 Actual'!N53)</f>
        <v>0</v>
      </c>
      <c r="O76" s="50">
        <f>SUMIFS('23. VTC'!$J$4:$J$18,'23. VTC'!$C$4:$C$18,'Apr''24 Actual'!O53)</f>
        <v>0</v>
      </c>
      <c r="P76" s="50">
        <f>SUMIFS('23. VTC'!$J$4:$J$18,'23. VTC'!$C$4:$C$18,'Apr''24 Actual'!P53)</f>
        <v>0</v>
      </c>
      <c r="Q76" s="56">
        <f t="shared" si="1"/>
        <v>72.753674924860576</v>
      </c>
    </row>
    <row r="77" spans="2:17" ht="15.6">
      <c r="B77" s="52">
        <v>24</v>
      </c>
      <c r="C77" s="24" t="s">
        <v>111</v>
      </c>
      <c r="D77" s="50">
        <f>SUM('24. Biologics Unit 1-2'!$J$4:$J$5)</f>
        <v>0</v>
      </c>
      <c r="E77" s="50">
        <f>SUMIFS('24. Biologics Unit 1-2'!$J$4:$J$17,'24. Biologics Unit 1-2'!$C$4:$C$17,'Apr''24 Actual'!E53)</f>
        <v>0</v>
      </c>
      <c r="F77" s="50">
        <f>SUMIFS('24. Biologics Unit 1-2'!$J$4:$J$17,'24. Biologics Unit 1-2'!$C$4:$C$17,'Apr''24 Actual'!F53)</f>
        <v>0</v>
      </c>
      <c r="G77" s="50">
        <f>SUMIFS('24. Biologics Unit 1-2'!$J$4:$J$17,'24. Biologics Unit 1-2'!$C$4:$C$17,'Apr''24 Actual'!G53)</f>
        <v>0</v>
      </c>
      <c r="H77" s="50">
        <f>SUMIFS('24. Biologics Unit 1-2'!$J$4:$J$17,'24. Biologics Unit 1-2'!$C$4:$C$17,'Apr''24 Actual'!H53)</f>
        <v>0</v>
      </c>
      <c r="I77" s="50">
        <f>SUM('24. Biologics Unit 1-2'!$J$10:$J$10)</f>
        <v>0</v>
      </c>
      <c r="J77" s="50">
        <f>SUMIFS('24. Biologics Unit 1-2'!$J$4:$J$17,'24. Biologics Unit 1-2'!$C$4:$C$17,'Apr''24 Actual'!J53)</f>
        <v>0</v>
      </c>
      <c r="K77" s="50">
        <f>SUMIFS('24. Biologics Unit 1-2'!$J$4:$J$17,'24. Biologics Unit 1-2'!$C$4:$C$17,'Apr''24 Actual'!K53)</f>
        <v>0</v>
      </c>
      <c r="L77" s="50">
        <f>SUMIFS('24. Biologics Unit 1-2'!$J$4:$J$17,'24. Biologics Unit 1-2'!$C$4:$C$17,'Apr''24 Actual'!L53)</f>
        <v>0</v>
      </c>
      <c r="M77" s="50">
        <f>SUMIFS('24. Biologics Unit 1-2'!$J$4:$J$17,'24. Biologics Unit 1-2'!$C$4:$C$17,'Apr''24 Actual'!M53)</f>
        <v>0</v>
      </c>
      <c r="N77" s="50">
        <f>SUMIFS('24. Biologics Unit 1-2'!$J$4:$J$17,'24. Biologics Unit 1-2'!$C$4:$C$17,'Apr''24 Actual'!N53)</f>
        <v>0</v>
      </c>
      <c r="O77" s="50">
        <f>SUMIFS('24. Biologics Unit 1-2'!$J$4:$J$17,'24. Biologics Unit 1-2'!$C$4:$C$17,'Apr''24 Actual'!O53)</f>
        <v>0</v>
      </c>
      <c r="P77" s="50">
        <f>SUMIFS('24. Biologics Unit 1-2'!$J$4:$J$17,'24. Biologics Unit 1-2'!$C$4:$C$17,'Apr''24 Actual'!P53)</f>
        <v>0</v>
      </c>
      <c r="Q77" s="56">
        <f t="shared" si="1"/>
        <v>0</v>
      </c>
    </row>
    <row r="78" spans="2:17" ht="15.6">
      <c r="B78" s="52">
        <v>25</v>
      </c>
      <c r="C78" s="21" t="s">
        <v>114</v>
      </c>
      <c r="D78" s="50">
        <f>SUMIFS('25. Zydus Pfizer'!$J$4:$J$16,'25. Zydus Pfizer'!$C$4:$C$16,'Apr''24 Actual'!D53)</f>
        <v>0</v>
      </c>
      <c r="E78" s="50">
        <f>SUMIFS('25. Zydus Pfizer'!$J$4:$J$16,'25. Zydus Pfizer'!$C$4:$C$16,'Apr''24 Actual'!E53)</f>
        <v>0</v>
      </c>
      <c r="F78" s="50">
        <f>SUMIFS('25. Zydus Pfizer'!$J$4:$J$16,'25. Zydus Pfizer'!$C$4:$C$16,'Apr''24 Actual'!F53)</f>
        <v>2.59</v>
      </c>
      <c r="G78" s="50">
        <f>SUMIFS('25. Zydus Pfizer'!$J$4:$J$16,'25. Zydus Pfizer'!$C$4:$C$16,'Apr''24 Actual'!G53)</f>
        <v>0</v>
      </c>
      <c r="H78" s="50">
        <f>SUMIFS('25. Zydus Pfizer'!$J$4:$J$16,'25. Zydus Pfizer'!$C$4:$C$16,'Apr''24 Actual'!H53)</f>
        <v>0</v>
      </c>
      <c r="I78" s="50">
        <f>SUMIFS('25. Zydus Pfizer'!$J$4:$J$16,'25. Zydus Pfizer'!$C$4:$C$16,'Apr''24 Actual'!I53)</f>
        <v>0</v>
      </c>
      <c r="J78" s="50">
        <f>SUMIFS('25. Zydus Pfizer'!$J$4:$J$16,'25. Zydus Pfizer'!$C$4:$C$16,'Apr''24 Actual'!J53)</f>
        <v>0</v>
      </c>
      <c r="K78" s="50">
        <f>SUMIFS('25. Zydus Pfizer'!$J$4:$J$16,'25. Zydus Pfizer'!$C$4:$C$16,'Apr''24 Actual'!K53)</f>
        <v>0</v>
      </c>
      <c r="L78" s="50">
        <f>SUMIFS('25. Zydus Pfizer'!$J$4:$J$16,'25. Zydus Pfizer'!$C$4:$C$16,'Apr''24 Actual'!L53)</f>
        <v>0</v>
      </c>
      <c r="M78" s="50">
        <f>SUMIFS('25. Zydus Pfizer'!$J$4:$J$16,'25. Zydus Pfizer'!$C$4:$C$16,'Apr''24 Actual'!M53)</f>
        <v>6.76</v>
      </c>
      <c r="N78" s="50">
        <f>SUMIFS('25. Zydus Pfizer'!$J$4:$J$16,'25. Zydus Pfizer'!$C$4:$C$16,'Apr''24 Actual'!N53)</f>
        <v>0</v>
      </c>
      <c r="O78" s="50">
        <f>SUMIFS('25. Zydus Pfizer'!$J$4:$J$16,'25. Zydus Pfizer'!$C$4:$C$16,'Apr''24 Actual'!O53)</f>
        <v>0</v>
      </c>
      <c r="P78" s="50">
        <f>SUMIFS('25. Zydus Pfizer'!$J$4:$J$16,'25. Zydus Pfizer'!$C$4:$C$16,'Apr''24 Actual'!P53)</f>
        <v>0</v>
      </c>
      <c r="Q78" s="56">
        <f t="shared" si="1"/>
        <v>9.35</v>
      </c>
    </row>
    <row r="79" spans="2:17" ht="15.6">
      <c r="B79" s="52">
        <v>26</v>
      </c>
      <c r="C79" s="21" t="s">
        <v>116</v>
      </c>
      <c r="D79" s="50">
        <f>SUMIFS('26. Wellness Sikkim'!$J$4:$J$17,'26. Wellness Sikkim'!$C$4:$C$17,'Apr''24 Actual'!D53)</f>
        <v>0</v>
      </c>
      <c r="E79" s="50">
        <f>SUM('26. Wellness Sikkim'!$J$5:$J$6)</f>
        <v>7.445099729824074</v>
      </c>
      <c r="F79" s="50">
        <f>SUMIFS('26. Wellness Sikkim'!$J$4:$J$17,'26. Wellness Sikkim'!$C$4:$C$17,'Apr''24 Actual'!F53)</f>
        <v>0</v>
      </c>
      <c r="G79" s="50">
        <f>SUMIFS('26. Wellness Sikkim'!$J$4:$J$17,'26. Wellness Sikkim'!$C$4:$C$17,'Apr''24 Actual'!G53)</f>
        <v>0.49</v>
      </c>
      <c r="H79" s="50">
        <f>SUMIFS('26. Wellness Sikkim'!$J$4:$J$17,'26. Wellness Sikkim'!$C$4:$C$17,'Apr''24 Actual'!H53)</f>
        <v>2.6100000000000003</v>
      </c>
      <c r="I79" s="50">
        <f>SUMIFS('26. Wellness Sikkim'!$J$4:$J$17,'26. Wellness Sikkim'!$C$4:$C$17,'Apr''24 Actual'!I53)</f>
        <v>0</v>
      </c>
      <c r="J79" s="50">
        <f>SUMIFS('26. Wellness Sikkim'!$J$4:$J$17,'26. Wellness Sikkim'!$C$4:$C$17,'Apr''24 Actual'!J53)</f>
        <v>2.6779999999999999</v>
      </c>
      <c r="K79" s="50">
        <f>SUMIFS('26. Wellness Sikkim'!$J$4:$J$17,'26. Wellness Sikkim'!$C$4:$C$17,'Apr''24 Actual'!K53)</f>
        <v>0.33</v>
      </c>
      <c r="L79" s="50">
        <f>SUMIFS('26. Wellness Sikkim'!$J$4:$J$17,'26. Wellness Sikkim'!$C$4:$C$17,'Apr''24 Actual'!L53)</f>
        <v>10.059999999999999</v>
      </c>
      <c r="M79" s="50">
        <f>SUMIFS('26. Wellness Sikkim'!$J$4:$J$17,'26. Wellness Sikkim'!$C$4:$C$17,'Apr''24 Actual'!M53)</f>
        <v>0</v>
      </c>
      <c r="N79" s="50">
        <f>SUMIFS('26. Wellness Sikkim'!$J$4:$J$17,'26. Wellness Sikkim'!$C$4:$C$17,'Apr''24 Actual'!N53)</f>
        <v>0</v>
      </c>
      <c r="O79" s="50">
        <f>SUMIFS('26. Wellness Sikkim'!$J$4:$J$17,'26. Wellness Sikkim'!$C$4:$C$17,'Apr''24 Actual'!O53)</f>
        <v>0</v>
      </c>
      <c r="P79" s="50">
        <f>SUMIFS('26. Wellness Sikkim'!$J$4:$J$17,'26. Wellness Sikkim'!$C$4:$C$17,'Apr''24 Actual'!P53)</f>
        <v>0</v>
      </c>
      <c r="Q79" s="56">
        <f t="shared" si="1"/>
        <v>23.613099729824071</v>
      </c>
    </row>
    <row r="80" spans="2:17" ht="15.6">
      <c r="B80" s="52">
        <v>27</v>
      </c>
      <c r="C80" s="21" t="s">
        <v>118</v>
      </c>
      <c r="D80" s="50">
        <f>SUMIFS('27. Wellness Ahmedabad'!$J$4:$J$16,'27. Wellness Ahmedabad'!$C$4:$C$16,'Apr''24 Actual'!D53)</f>
        <v>0</v>
      </c>
      <c r="E80" s="50">
        <f>SUMIFS('27. Wellness Ahmedabad'!$J$4:$J$16,'27. Wellness Ahmedabad'!$C$4:$C$16,'Apr''24 Actual'!E53)</f>
        <v>0</v>
      </c>
      <c r="F80" s="50">
        <f>SUMIFS('27. Wellness Ahmedabad'!$J$4:$J$16,'27. Wellness Ahmedabad'!$C$4:$C$16,'Apr''24 Actual'!F53)</f>
        <v>0</v>
      </c>
      <c r="G80" s="50">
        <f>SUMIFS('27. Wellness Ahmedabad'!$J$4:$J$16,'27. Wellness Ahmedabad'!$C$4:$C$16,'Apr''24 Actual'!G53)</f>
        <v>0</v>
      </c>
      <c r="H80" s="50">
        <f>SUMIFS('27. Wellness Ahmedabad'!$J$4:$J$16,'27. Wellness Ahmedabad'!$C$4:$C$16,'Apr''24 Actual'!H53)</f>
        <v>2.5099999999999998</v>
      </c>
      <c r="I80" s="50">
        <f>SUMIFS('27. Wellness Ahmedabad'!$J$4:$J$16,'27. Wellness Ahmedabad'!$C$4:$C$16,'Apr''24 Actual'!I53)</f>
        <v>7.76</v>
      </c>
      <c r="J80" s="50">
        <f>SUMIFS('27. Wellness Ahmedabad'!$J$4:$J$16,'27. Wellness Ahmedabad'!$C$4:$C$16,'Apr''24 Actual'!J53)</f>
        <v>0</v>
      </c>
      <c r="K80" s="50">
        <f>SUMIFS('27. Wellness Ahmedabad'!$J$4:$J$16,'27. Wellness Ahmedabad'!$C$4:$C$16,'Apr''24 Actual'!K53)</f>
        <v>0</v>
      </c>
      <c r="L80" s="50">
        <f>SUMIFS('27. Wellness Ahmedabad'!$J$4:$J$16,'27. Wellness Ahmedabad'!$C$4:$C$16,'Apr''24 Actual'!L53)</f>
        <v>0</v>
      </c>
      <c r="M80" s="50">
        <f>SUMIFS('27. Wellness Ahmedabad'!$J$4:$J$16,'27. Wellness Ahmedabad'!$C$4:$C$16,'Apr''24 Actual'!M53)</f>
        <v>0</v>
      </c>
      <c r="N80" s="50">
        <f>SUMIFS('27. Wellness Ahmedabad'!$J$4:$J$16,'27. Wellness Ahmedabad'!$C$4:$C$16,'Apr''24 Actual'!N53)</f>
        <v>0</v>
      </c>
      <c r="O80" s="50">
        <f>SUMIFS('27. Wellness Ahmedabad'!$J$4:$J$16,'27. Wellness Ahmedabad'!$C$4:$C$16,'Apr''24 Actual'!O53)</f>
        <v>0</v>
      </c>
      <c r="P80" s="50">
        <f>SUMIFS('27. Wellness Ahmedabad'!$J$4:$J$16,'27. Wellness Ahmedabad'!$C$4:$C$16,'Apr''24 Actual'!P53)</f>
        <v>0</v>
      </c>
      <c r="Q80" s="56">
        <f t="shared" si="1"/>
        <v>10.27</v>
      </c>
    </row>
    <row r="81" spans="2:17" ht="15.6">
      <c r="B81" s="52">
        <v>28</v>
      </c>
      <c r="C81" s="24" t="s">
        <v>122</v>
      </c>
      <c r="D81" s="50">
        <f>SUMIFS('28. Wellness Aligarh'!$K$4:$K$17,'28. Wellness Aligarh'!$D$4:$D$17,'Apr''24 Actual'!D53)</f>
        <v>1.62</v>
      </c>
      <c r="E81" s="50">
        <f>SUMIFS('28. Wellness Aligarh'!$K$4:$K$17,'28. Wellness Aligarh'!$D$4:$D$17,'Apr''24 Actual'!E53)</f>
        <v>0</v>
      </c>
      <c r="F81" s="50">
        <f>SUMIFS('28. Wellness Aligarh'!$K$4:$K$17,'28. Wellness Aligarh'!$D$4:$D$17,'Apr''24 Actual'!F53)</f>
        <v>0</v>
      </c>
      <c r="G81" s="50">
        <f>SUMIFS('28. Wellness Aligarh'!$K$4:$K$17,'28. Wellness Aligarh'!$D$4:$D$17,'Apr''24 Actual'!G53)</f>
        <v>0</v>
      </c>
      <c r="H81" s="50">
        <f>SUMIFS('28. Wellness Aligarh'!$K$4:$K$17,'28. Wellness Aligarh'!$D$4:$D$17,'Apr''24 Actual'!H53)</f>
        <v>0</v>
      </c>
      <c r="I81" s="50">
        <f>SUMIFS('28. Wellness Aligarh'!$K$4:$K$17,'28. Wellness Aligarh'!$D$4:$D$17,'Apr''24 Actual'!I53)</f>
        <v>1.08</v>
      </c>
      <c r="J81" s="50">
        <f>SUMIFS('28. Wellness Aligarh'!$K$4:$K$17,'28. Wellness Aligarh'!$D$4:$D$17,'Apr''24 Actual'!J53)</f>
        <v>0</v>
      </c>
      <c r="K81" s="50">
        <f>SUMIFS('28. Wellness Aligarh'!$K$4:$K$17,'28. Wellness Aligarh'!$D$4:$D$17,'Apr''24 Actual'!K53)</f>
        <v>0</v>
      </c>
      <c r="L81" s="50">
        <f>SUMIFS('28. Wellness Aligarh'!$K$4:$K$17,'28. Wellness Aligarh'!$D$4:$D$17,'Apr''24 Actual'!L53)</f>
        <v>2.57</v>
      </c>
      <c r="M81" s="50">
        <f>SUMIFS('28. Wellness Aligarh'!$K$4:$K$17,'28. Wellness Aligarh'!$D$4:$D$17,'Apr''24 Actual'!M53)</f>
        <v>0</v>
      </c>
      <c r="N81" s="50">
        <f>SUM('28. Wellness Aligarh'!$K$14:$K$15)</f>
        <v>0.23</v>
      </c>
      <c r="O81" s="50">
        <f>SUMIFS('28. Wellness Aligarh'!$K$4:$K$17,'28. Wellness Aligarh'!$D$4:$D$17,'Apr''24 Actual'!O53)</f>
        <v>0</v>
      </c>
      <c r="P81" s="50">
        <f>SUMIFS('28. Wellness Aligarh'!$K$4:$K$17,'28. Wellness Aligarh'!$D$4:$D$17,'Apr''24 Actual'!P53)</f>
        <v>0</v>
      </c>
      <c r="Q81" s="56">
        <f t="shared" si="1"/>
        <v>5.5</v>
      </c>
    </row>
    <row r="82" spans="2:17" ht="15.6">
      <c r="B82" s="52">
        <v>29</v>
      </c>
      <c r="C82" s="20" t="s">
        <v>124</v>
      </c>
      <c r="D82" s="59"/>
      <c r="E82" s="59"/>
      <c r="F82" s="59"/>
      <c r="G82" s="59"/>
      <c r="H82" s="59"/>
      <c r="I82" s="59"/>
      <c r="J82" s="59"/>
      <c r="K82" s="59"/>
      <c r="L82" s="59"/>
      <c r="M82" s="59"/>
      <c r="N82" s="59"/>
      <c r="O82" s="59"/>
      <c r="P82" s="59"/>
      <c r="Q82" s="56">
        <f>'29. Moraiya Vaccine'!J5</f>
        <v>188.66244058403382</v>
      </c>
    </row>
    <row r="83" spans="2:17" ht="15.6">
      <c r="B83" s="52">
        <v>30</v>
      </c>
      <c r="C83" s="157" t="s">
        <v>416</v>
      </c>
      <c r="D83" s="59"/>
      <c r="E83" s="59"/>
      <c r="F83" s="59"/>
      <c r="G83" s="59"/>
      <c r="H83" s="59"/>
      <c r="I83" s="59"/>
      <c r="J83" s="59"/>
      <c r="K83" s="59"/>
      <c r="L83" s="59"/>
      <c r="M83" s="59"/>
      <c r="N83" s="59"/>
      <c r="O83" s="59"/>
      <c r="P83" s="59"/>
      <c r="Q83" s="56">
        <f>'30. Central Quality Excellence'!J4</f>
        <v>0</v>
      </c>
    </row>
    <row r="84" spans="2:17" ht="16.2" thickBot="1">
      <c r="B84" s="52">
        <v>31</v>
      </c>
      <c r="C84" s="159" t="s">
        <v>417</v>
      </c>
      <c r="D84" s="59"/>
      <c r="E84" s="59"/>
      <c r="F84" s="59"/>
      <c r="G84" s="59"/>
      <c r="H84" s="59"/>
      <c r="I84" s="59"/>
      <c r="J84" s="59"/>
      <c r="K84" s="59"/>
      <c r="L84" s="59"/>
      <c r="M84" s="59"/>
      <c r="N84" s="59"/>
      <c r="O84" s="59"/>
      <c r="P84" s="59"/>
      <c r="Q84" s="56">
        <f>'31. IRA'!J4</f>
        <v>0</v>
      </c>
    </row>
  </sheetData>
  <mergeCells count="2">
    <mergeCell ref="B2:P2"/>
    <mergeCell ref="B52:P5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B1:AI82"/>
  <sheetViews>
    <sheetView showZeros="0" zoomScale="80" zoomScaleNormal="80" workbookViewId="0">
      <pane xSplit="8" ySplit="3" topLeftCell="N62" activePane="bottomRight" state="frozen"/>
      <selection activeCell="Q82" sqref="Q82"/>
      <selection pane="topRight" activeCell="Q82" sqref="Q82"/>
      <selection pane="bottomLeft" activeCell="Q82" sqref="Q82"/>
      <selection pane="bottomRight" activeCell="Q82" sqref="Q82"/>
    </sheetView>
  </sheetViews>
  <sheetFormatPr defaultRowHeight="14.4"/>
  <cols>
    <col min="1" max="1" width="4.6640625" customWidth="1"/>
    <col min="2" max="2" width="9.109375" style="53"/>
    <col min="3" max="3" width="24.6640625" customWidth="1"/>
    <col min="4" max="13" width="12.6640625" customWidth="1"/>
    <col min="14" max="14" width="18.109375" bestFit="1" customWidth="1"/>
    <col min="15" max="15" width="22.6640625" customWidth="1"/>
    <col min="16" max="16" width="14.33203125" bestFit="1" customWidth="1"/>
    <col min="17" max="17" width="12" style="55" bestFit="1" customWidth="1"/>
  </cols>
  <sheetData>
    <row r="1" spans="2:35" ht="26.25" customHeight="1" thickBot="1"/>
    <row r="2" spans="2:35" s="25" customFormat="1" ht="18">
      <c r="B2" s="536" t="s">
        <v>218</v>
      </c>
      <c r="C2" s="537"/>
      <c r="D2" s="537"/>
      <c r="E2" s="537"/>
      <c r="F2" s="537"/>
      <c r="G2" s="537"/>
      <c r="H2" s="537"/>
      <c r="I2" s="537"/>
      <c r="J2" s="537"/>
      <c r="K2" s="537"/>
      <c r="L2" s="537"/>
      <c r="M2" s="537"/>
      <c r="N2" s="537"/>
      <c r="O2" s="537"/>
      <c r="P2" s="538"/>
      <c r="Q2" s="307">
        <f>SUM(Q4:Q32)</f>
        <v>8.2513848451913585</v>
      </c>
    </row>
    <row r="3" spans="2:35" ht="31.2">
      <c r="B3" s="304" t="s">
        <v>32</v>
      </c>
      <c r="C3" s="61" t="s">
        <v>1</v>
      </c>
      <c r="D3" s="49" t="s">
        <v>7</v>
      </c>
      <c r="E3" s="49" t="s">
        <v>8</v>
      </c>
      <c r="F3" s="49" t="s">
        <v>9</v>
      </c>
      <c r="G3" s="49" t="s">
        <v>10</v>
      </c>
      <c r="H3" s="49" t="s">
        <v>5</v>
      </c>
      <c r="I3" s="49" t="s">
        <v>11</v>
      </c>
      <c r="J3" s="49" t="s">
        <v>12</v>
      </c>
      <c r="K3" s="49" t="s">
        <v>15</v>
      </c>
      <c r="L3" s="49" t="s">
        <v>16</v>
      </c>
      <c r="M3" s="49" t="s">
        <v>17</v>
      </c>
      <c r="N3" s="49" t="s">
        <v>132</v>
      </c>
      <c r="O3" s="51" t="s">
        <v>13</v>
      </c>
      <c r="P3" s="51" t="s">
        <v>14</v>
      </c>
      <c r="Q3" s="404" t="s">
        <v>6</v>
      </c>
      <c r="T3" s="34"/>
      <c r="U3" s="34"/>
      <c r="V3" s="34"/>
      <c r="W3" s="34"/>
      <c r="X3" s="34"/>
      <c r="Y3" s="34"/>
      <c r="Z3" s="34"/>
      <c r="AA3" s="35"/>
      <c r="AB3" s="34"/>
      <c r="AC3" s="36"/>
      <c r="AD3" s="36"/>
      <c r="AE3" s="36"/>
      <c r="AF3" s="36"/>
      <c r="AG3" s="34"/>
      <c r="AH3" s="35"/>
      <c r="AI3" s="35"/>
    </row>
    <row r="4" spans="2:35" ht="15.6">
      <c r="B4" s="305">
        <v>1</v>
      </c>
      <c r="C4" s="21" t="s">
        <v>43</v>
      </c>
      <c r="D4" s="407">
        <f>('Mar''24 Actual'!D54)/100</f>
        <v>0</v>
      </c>
      <c r="E4" s="407">
        <f>('Mar''24 Actual'!E54)/100</f>
        <v>0</v>
      </c>
      <c r="F4" s="407">
        <f>('Mar''24 Actual'!F54)/100</f>
        <v>0</v>
      </c>
      <c r="G4" s="407">
        <f>('Mar''24 Actual'!G54)/100</f>
        <v>0</v>
      </c>
      <c r="H4" s="407">
        <f>('Mar''24 Actual'!H54)/100</f>
        <v>0</v>
      </c>
      <c r="I4" s="407">
        <f>('Mar''24 Actual'!I54)/100</f>
        <v>0</v>
      </c>
      <c r="J4" s="407">
        <f>('Mar''24 Actual'!J54)/100</f>
        <v>0</v>
      </c>
      <c r="K4" s="407">
        <f>('Mar''24 Actual'!K54)/100</f>
        <v>0</v>
      </c>
      <c r="L4" s="407">
        <f>('Mar''24 Actual'!L54)/100</f>
        <v>0</v>
      </c>
      <c r="M4" s="407">
        <f>('Mar''24 Actual'!M54)/100</f>
        <v>0</v>
      </c>
      <c r="N4" s="407">
        <f>('Mar''24 Actual'!N54)/100</f>
        <v>0</v>
      </c>
      <c r="O4" s="407">
        <f>('Mar''24 Actual'!O54)/100</f>
        <v>0</v>
      </c>
      <c r="P4" s="407">
        <f>('Mar''24 Actual'!P54)/100</f>
        <v>0</v>
      </c>
      <c r="Q4" s="405">
        <f>('Mar''24 Actual'!Q54)/100</f>
        <v>0</v>
      </c>
    </row>
    <row r="5" spans="2:35" ht="15.6">
      <c r="B5" s="305">
        <v>2</v>
      </c>
      <c r="C5" s="21" t="s">
        <v>47</v>
      </c>
      <c r="D5" s="407">
        <f>('Mar''24 Actual'!D55)/100</f>
        <v>0</v>
      </c>
      <c r="E5" s="407">
        <f>('Mar''24 Actual'!E55)/100</f>
        <v>0</v>
      </c>
      <c r="F5" s="407">
        <f>('Mar''24 Actual'!F55)/100</f>
        <v>0</v>
      </c>
      <c r="G5" s="407">
        <f>('Mar''24 Actual'!G55)/100</f>
        <v>0</v>
      </c>
      <c r="H5" s="407">
        <f>('Mar''24 Actual'!H55)/100</f>
        <v>0</v>
      </c>
      <c r="I5" s="407">
        <f>('Mar''24 Actual'!I55)/100</f>
        <v>0</v>
      </c>
      <c r="J5" s="407">
        <f>('Mar''24 Actual'!J55)/100</f>
        <v>0</v>
      </c>
      <c r="K5" s="407">
        <f>('Mar''24 Actual'!K55)/100</f>
        <v>0</v>
      </c>
      <c r="L5" s="407">
        <f>('Mar''24 Actual'!L55)/100</f>
        <v>0</v>
      </c>
      <c r="M5" s="407">
        <f>('Mar''24 Actual'!M55)/100</f>
        <v>0</v>
      </c>
      <c r="N5" s="407">
        <f>('Mar''24 Actual'!N55)/100</f>
        <v>0</v>
      </c>
      <c r="O5" s="407">
        <f>('Mar''24 Actual'!O55)/100</f>
        <v>0</v>
      </c>
      <c r="P5" s="407">
        <f>('Mar''24 Actual'!P55)/100</f>
        <v>0</v>
      </c>
      <c r="Q5" s="405">
        <f>('Mar''24 Actual'!Q55)/100</f>
        <v>1.2800000000000001E-2</v>
      </c>
    </row>
    <row r="6" spans="2:35" ht="15.6">
      <c r="B6" s="305">
        <v>3</v>
      </c>
      <c r="C6" s="21" t="s">
        <v>50</v>
      </c>
      <c r="D6" s="407">
        <f>('Mar''24 Actual'!D56)/100</f>
        <v>0</v>
      </c>
      <c r="E6" s="407">
        <f>('Mar''24 Actual'!E56)/100</f>
        <v>0</v>
      </c>
      <c r="F6" s="407">
        <f>('Mar''24 Actual'!F56)/100</f>
        <v>0</v>
      </c>
      <c r="G6" s="407">
        <f>('Mar''24 Actual'!G56)/100</f>
        <v>0</v>
      </c>
      <c r="H6" s="407">
        <f>('Mar''24 Actual'!H56)/100</f>
        <v>0</v>
      </c>
      <c r="I6" s="407">
        <f>('Mar''24 Actual'!I56)/100</f>
        <v>0</v>
      </c>
      <c r="J6" s="407">
        <f>('Mar''24 Actual'!J56)/100</f>
        <v>0</v>
      </c>
      <c r="K6" s="407">
        <f>('Mar''24 Actual'!K56)/100</f>
        <v>0</v>
      </c>
      <c r="L6" s="407">
        <f>('Mar''24 Actual'!L56)/100</f>
        <v>0</v>
      </c>
      <c r="M6" s="407">
        <f>('Mar''24 Actual'!M56)/100</f>
        <v>0</v>
      </c>
      <c r="N6" s="407">
        <f>('Mar''24 Actual'!N56)/100</f>
        <v>0</v>
      </c>
      <c r="O6" s="407">
        <f>('Mar''24 Actual'!O56)/100</f>
        <v>0</v>
      </c>
      <c r="P6" s="407">
        <f>('Mar''24 Actual'!P56)/100</f>
        <v>0</v>
      </c>
      <c r="Q6" s="405">
        <f>('Mar''24 Actual'!Q56)/100</f>
        <v>0.12030463420273975</v>
      </c>
    </row>
    <row r="7" spans="2:35" ht="15.6">
      <c r="B7" s="305">
        <v>4</v>
      </c>
      <c r="C7" s="21" t="s">
        <v>304</v>
      </c>
      <c r="D7" s="137">
        <f>('Mar''24 Actual'!D57)/100</f>
        <v>0</v>
      </c>
      <c r="E7" s="137">
        <f>('Mar''24 Actual'!E57)/100</f>
        <v>0</v>
      </c>
      <c r="F7" s="137">
        <f>('Mar''24 Actual'!F57)/100</f>
        <v>0</v>
      </c>
      <c r="G7" s="137">
        <f>('Mar''24 Actual'!G57)/100</f>
        <v>0</v>
      </c>
      <c r="H7" s="137">
        <f>('Mar''24 Actual'!H57)/100</f>
        <v>0</v>
      </c>
      <c r="I7" s="137">
        <f>('Mar''24 Actual'!I57)/100</f>
        <v>0</v>
      </c>
      <c r="J7" s="137">
        <f>('Mar''24 Actual'!J57)/100</f>
        <v>0</v>
      </c>
      <c r="K7" s="137">
        <f>('Mar''24 Actual'!K57)/100</f>
        <v>0</v>
      </c>
      <c r="L7" s="137">
        <f>('Mar''24 Actual'!L57)/100</f>
        <v>0</v>
      </c>
      <c r="M7" s="137">
        <f>('Mar''24 Actual'!M57)/100</f>
        <v>0</v>
      </c>
      <c r="N7" s="137">
        <f>('Mar''24 Actual'!N57)/100</f>
        <v>0</v>
      </c>
      <c r="O7" s="137">
        <f>('Mar''24 Actual'!O57)/100</f>
        <v>0</v>
      </c>
      <c r="P7" s="137">
        <f>('Mar''24 Actual'!P57)/100</f>
        <v>0</v>
      </c>
      <c r="Q7" s="405">
        <f>('Mar''24 Actual'!Q57)/100</f>
        <v>0</v>
      </c>
    </row>
    <row r="8" spans="2:35" ht="15.6">
      <c r="B8" s="305">
        <v>5</v>
      </c>
      <c r="C8" s="21" t="s">
        <v>57</v>
      </c>
      <c r="D8" s="137">
        <f>('Mar''24 Actual'!D58)/100</f>
        <v>8.8900000000000007E-2</v>
      </c>
      <c r="E8" s="137">
        <f>('Mar''24 Actual'!E58)/100</f>
        <v>4.2199999999999994E-2</v>
      </c>
      <c r="F8" s="137">
        <f>('Mar''24 Actual'!F58)/100</f>
        <v>3.2199999999999999E-2</v>
      </c>
      <c r="G8" s="137">
        <f>('Mar''24 Actual'!G58)/100</f>
        <v>0</v>
      </c>
      <c r="H8" s="137">
        <f>('Mar''24 Actual'!H58)/100</f>
        <v>0.16645859999999998</v>
      </c>
      <c r="I8" s="137">
        <f>('Mar''24 Actual'!I58)/100</f>
        <v>8.8200000000000001E-2</v>
      </c>
      <c r="J8" s="137">
        <f>('Mar''24 Actual'!J58)/100</f>
        <v>0</v>
      </c>
      <c r="K8" s="137">
        <f>('Mar''24 Actual'!K58)/100</f>
        <v>1.6899999999999998E-2</v>
      </c>
      <c r="L8" s="137">
        <f>('Mar''24 Actual'!L58)/100</f>
        <v>0</v>
      </c>
      <c r="M8" s="137">
        <f>('Mar''24 Actual'!M58)/100</f>
        <v>0</v>
      </c>
      <c r="N8" s="137">
        <f>('Mar''24 Actual'!N58)/100</f>
        <v>0</v>
      </c>
      <c r="O8" s="137">
        <f>('Mar''24 Actual'!O58)/100</f>
        <v>0</v>
      </c>
      <c r="P8" s="137">
        <f>('Mar''24 Actual'!P58)/100</f>
        <v>0</v>
      </c>
      <c r="Q8" s="405">
        <f>('Mar''24 Actual'!Q58)/100</f>
        <v>0.43485859999999993</v>
      </c>
    </row>
    <row r="9" spans="2:35" ht="15.6">
      <c r="B9" s="305">
        <v>6</v>
      </c>
      <c r="C9" s="20" t="s">
        <v>158</v>
      </c>
      <c r="D9" s="137">
        <f>('Mar''24 Actual'!D59)/100</f>
        <v>2.4259830059727484E-3</v>
      </c>
      <c r="E9" s="137">
        <f>('Mar''24 Actual'!E59)/100</f>
        <v>0</v>
      </c>
      <c r="F9" s="137">
        <f>('Mar''24 Actual'!F59)/100</f>
        <v>0</v>
      </c>
      <c r="G9" s="137">
        <f>('Mar''24 Actual'!G59)/100</f>
        <v>0</v>
      </c>
      <c r="H9" s="137">
        <f>('Mar''24 Actual'!H59)/100</f>
        <v>2.2609916666666671E-2</v>
      </c>
      <c r="I9" s="137">
        <f>('Mar''24 Actual'!I59)/100</f>
        <v>9.2531382981876631E-2</v>
      </c>
      <c r="J9" s="137">
        <f>('Mar''24 Actual'!J59)/100</f>
        <v>0</v>
      </c>
      <c r="K9" s="137">
        <f>('Mar''24 Actual'!K59)/100</f>
        <v>0</v>
      </c>
      <c r="L9" s="137">
        <f>('Mar''24 Actual'!L59)/100</f>
        <v>0</v>
      </c>
      <c r="M9" s="137">
        <f>('Mar''24 Actual'!M59)/100</f>
        <v>0</v>
      </c>
      <c r="N9" s="137">
        <f>('Mar''24 Actual'!N59)/100</f>
        <v>0</v>
      </c>
      <c r="O9" s="137">
        <f>('Mar''24 Actual'!O59)/100</f>
        <v>0</v>
      </c>
      <c r="P9" s="137">
        <f>('Mar''24 Actual'!P59)/100</f>
        <v>0</v>
      </c>
      <c r="Q9" s="405">
        <f>('Mar''24 Actual'!Q59)/100</f>
        <v>0.11756728265451605</v>
      </c>
    </row>
    <row r="10" spans="2:35" ht="15.6">
      <c r="B10" s="305">
        <v>7</v>
      </c>
      <c r="C10" s="24" t="s">
        <v>61</v>
      </c>
      <c r="D10" s="137">
        <f>('Mar''24 Actual'!D60)/100</f>
        <v>0.34095683190000003</v>
      </c>
      <c r="E10" s="137">
        <f>('Mar''24 Actual'!E60)/100</f>
        <v>3.4767492070000003E-2</v>
      </c>
      <c r="F10" s="137">
        <f>('Mar''24 Actual'!F60)/100</f>
        <v>0</v>
      </c>
      <c r="G10" s="137">
        <f>('Mar''24 Actual'!G60)/100</f>
        <v>0</v>
      </c>
      <c r="H10" s="137">
        <f>('Mar''24 Actual'!H60)/100</f>
        <v>0</v>
      </c>
      <c r="I10" s="137">
        <f>('Mar''24 Actual'!I60)/100</f>
        <v>0.65031492540000002</v>
      </c>
      <c r="J10" s="137">
        <f>('Mar''24 Actual'!J60)/100</f>
        <v>3.5565280849999999E-2</v>
      </c>
      <c r="K10" s="137">
        <f>('Mar''24 Actual'!K60)/100</f>
        <v>1.5725406710000001E-2</v>
      </c>
      <c r="L10" s="137">
        <f>('Mar''24 Actual'!L60)/100</f>
        <v>0</v>
      </c>
      <c r="M10" s="137">
        <f>('Mar''24 Actual'!M60)/100</f>
        <v>0</v>
      </c>
      <c r="N10" s="137">
        <f>('Mar''24 Actual'!N60)/100</f>
        <v>0</v>
      </c>
      <c r="O10" s="137">
        <f>('Mar''24 Actual'!O60)/100</f>
        <v>0</v>
      </c>
      <c r="P10" s="137">
        <f>('Mar''24 Actual'!P60)/100</f>
        <v>0</v>
      </c>
      <c r="Q10" s="405">
        <f>('Mar''24 Actual'!Q60)/100</f>
        <v>1.07732993693</v>
      </c>
    </row>
    <row r="11" spans="2:35" ht="15.6">
      <c r="B11" s="305">
        <v>8</v>
      </c>
      <c r="C11" s="24" t="s">
        <v>64</v>
      </c>
      <c r="D11" s="137">
        <f>('Mar''24 Actual'!D61)/100</f>
        <v>0</v>
      </c>
      <c r="E11" s="137">
        <f>('Mar''24 Actual'!E61)/100</f>
        <v>0</v>
      </c>
      <c r="F11" s="137">
        <f>('Mar''24 Actual'!F61)/100</f>
        <v>0</v>
      </c>
      <c r="G11" s="137">
        <f>('Mar''24 Actual'!G61)/100</f>
        <v>0</v>
      </c>
      <c r="H11" s="137">
        <f>('Mar''24 Actual'!H61)/100</f>
        <v>0</v>
      </c>
      <c r="I11" s="137">
        <f>('Mar''24 Actual'!I61)/100</f>
        <v>2.4E-2</v>
      </c>
      <c r="J11" s="137">
        <f>('Mar''24 Actual'!J61)/100</f>
        <v>0</v>
      </c>
      <c r="K11" s="137">
        <f>('Mar''24 Actual'!K61)/100</f>
        <v>0</v>
      </c>
      <c r="L11" s="137">
        <f>('Mar''24 Actual'!L61)/100</f>
        <v>0</v>
      </c>
      <c r="M11" s="137">
        <f>('Mar''24 Actual'!M61)/100</f>
        <v>0</v>
      </c>
      <c r="N11" s="137">
        <f>('Mar''24 Actual'!N61)/100</f>
        <v>0</v>
      </c>
      <c r="O11" s="137">
        <f>('Mar''24 Actual'!O61)/100</f>
        <v>0</v>
      </c>
      <c r="P11" s="137">
        <f>('Mar''24 Actual'!P61)/100</f>
        <v>0</v>
      </c>
      <c r="Q11" s="405">
        <f>('Mar''24 Actual'!Q61)/100</f>
        <v>2.4E-2</v>
      </c>
    </row>
    <row r="12" spans="2:35" ht="15.6">
      <c r="B12" s="305">
        <v>9</v>
      </c>
      <c r="C12" s="24" t="s">
        <v>303</v>
      </c>
      <c r="D12" s="137">
        <f>('Mar''24 Actual'!D62)/100</f>
        <v>0.3453</v>
      </c>
      <c r="E12" s="137">
        <f>('Mar''24 Actual'!E62)/100</f>
        <v>4.2000000000000003E-2</v>
      </c>
      <c r="F12" s="137">
        <f>('Mar''24 Actual'!F62)/100</f>
        <v>5.0201600943999974E-2</v>
      </c>
      <c r="G12" s="137">
        <f>('Mar''24 Actual'!G62)/100</f>
        <v>0</v>
      </c>
      <c r="H12" s="137">
        <f>('Mar''24 Actual'!H62)/100</f>
        <v>0</v>
      </c>
      <c r="I12" s="137">
        <f>('Mar''24 Actual'!I62)/100</f>
        <v>0</v>
      </c>
      <c r="J12" s="137">
        <f>('Mar''24 Actual'!J62)/100</f>
        <v>0</v>
      </c>
      <c r="K12" s="137">
        <f>('Mar''24 Actual'!K62)/100</f>
        <v>0</v>
      </c>
      <c r="L12" s="137">
        <f>('Mar''24 Actual'!L62)/100</f>
        <v>0</v>
      </c>
      <c r="M12" s="137">
        <f>('Mar''24 Actual'!M62)/100</f>
        <v>0</v>
      </c>
      <c r="N12" s="137">
        <f>('Mar''24 Actual'!N62)/100</f>
        <v>0</v>
      </c>
      <c r="O12" s="137">
        <f>('Mar''24 Actual'!O62)/100</f>
        <v>0</v>
      </c>
      <c r="P12" s="137">
        <f>('Mar''24 Actual'!P62)/100</f>
        <v>0</v>
      </c>
      <c r="Q12" s="405">
        <f>('Mar''24 Actual'!Q62)/100</f>
        <v>0.43750160094400004</v>
      </c>
    </row>
    <row r="13" spans="2:35" ht="15.6">
      <c r="B13" s="305">
        <v>10</v>
      </c>
      <c r="C13" s="24" t="s">
        <v>69</v>
      </c>
      <c r="D13" s="137">
        <f>('Mar''24 Actual'!D63)/100</f>
        <v>0.19600000000000001</v>
      </c>
      <c r="E13" s="137">
        <f>('Mar''24 Actual'!E63)/100</f>
        <v>7.5399999999999995E-2</v>
      </c>
      <c r="F13" s="137">
        <f>('Mar''24 Actual'!F63)/100</f>
        <v>7.0999999999999995E-3</v>
      </c>
      <c r="G13" s="137">
        <f>('Mar''24 Actual'!G63)/100</f>
        <v>0.01</v>
      </c>
      <c r="H13" s="137">
        <f>('Mar''24 Actual'!H63)/100</f>
        <v>0</v>
      </c>
      <c r="I13" s="137">
        <f>('Mar''24 Actual'!I63)/100</f>
        <v>6.2E-2</v>
      </c>
      <c r="J13" s="137">
        <f>('Mar''24 Actual'!J63)/100</f>
        <v>3.8599999999999995E-2</v>
      </c>
      <c r="K13" s="137">
        <f>('Mar''24 Actual'!K63)/100</f>
        <v>0</v>
      </c>
      <c r="L13" s="137">
        <f>('Mar''24 Actual'!L63)/100</f>
        <v>0</v>
      </c>
      <c r="M13" s="137">
        <f>('Mar''24 Actual'!M63)/100</f>
        <v>0</v>
      </c>
      <c r="N13" s="137">
        <f>('Mar''24 Actual'!N63)/100</f>
        <v>4.07E-2</v>
      </c>
      <c r="O13" s="137">
        <f>('Mar''24 Actual'!O63)/100</f>
        <v>0</v>
      </c>
      <c r="P13" s="137">
        <f>('Mar''24 Actual'!P63)/100</f>
        <v>0</v>
      </c>
      <c r="Q13" s="405">
        <f>('Mar''24 Actual'!Q63)/100</f>
        <v>0.42980000000000002</v>
      </c>
    </row>
    <row r="14" spans="2:35" ht="15.6">
      <c r="B14" s="305">
        <v>11</v>
      </c>
      <c r="C14" s="24" t="s">
        <v>72</v>
      </c>
      <c r="D14" s="137">
        <f>('Mar''24 Actual'!D64)/100</f>
        <v>5.8356102600000022E-2</v>
      </c>
      <c r="E14" s="137">
        <f>('Mar''24 Actual'!E64)/100</f>
        <v>1.5013100696857129E-2</v>
      </c>
      <c r="F14" s="137">
        <f>('Mar''24 Actual'!F64)/100</f>
        <v>0.10786483031999999</v>
      </c>
      <c r="G14" s="137">
        <f>('Mar''24 Actual'!G64)/100</f>
        <v>3.0349972894736846E-2</v>
      </c>
      <c r="H14" s="137">
        <f>('Mar''24 Actual'!H64)/100</f>
        <v>0</v>
      </c>
      <c r="I14" s="137">
        <f>('Mar''24 Actual'!I64)/100</f>
        <v>7.7956700000000002E-3</v>
      </c>
      <c r="J14" s="137">
        <f>('Mar''24 Actual'!J64)/100</f>
        <v>4.6532000000000011E-2</v>
      </c>
      <c r="K14" s="137">
        <f>('Mar''24 Actual'!K64)/100</f>
        <v>0</v>
      </c>
      <c r="L14" s="137">
        <f>('Mar''24 Actual'!L64)/100</f>
        <v>0</v>
      </c>
      <c r="M14" s="137">
        <f>('Mar''24 Actual'!M64)/100</f>
        <v>0</v>
      </c>
      <c r="N14" s="137">
        <f>('Mar''24 Actual'!N64)/100</f>
        <v>0</v>
      </c>
      <c r="O14" s="137">
        <f>('Mar''24 Actual'!O64)/100</f>
        <v>0</v>
      </c>
      <c r="P14" s="137">
        <f>('Mar''24 Actual'!P64)/100</f>
        <v>0</v>
      </c>
      <c r="Q14" s="405">
        <f>('Mar''24 Actual'!Q64)/100</f>
        <v>0.26591167651159398</v>
      </c>
    </row>
    <row r="15" spans="2:35" ht="15.6">
      <c r="B15" s="305">
        <v>12</v>
      </c>
      <c r="C15" s="24" t="s">
        <v>75</v>
      </c>
      <c r="D15" s="137">
        <f>('Mar''24 Actual'!D65)/100</f>
        <v>0.30059000000000002</v>
      </c>
      <c r="E15" s="137">
        <f>('Mar''24 Actual'!E65)/100</f>
        <v>0</v>
      </c>
      <c r="F15" s="137">
        <f>('Mar''24 Actual'!F65)/100</f>
        <v>1.24E-2</v>
      </c>
      <c r="G15" s="137">
        <f>('Mar''24 Actual'!G65)/100</f>
        <v>0</v>
      </c>
      <c r="H15" s="137">
        <f>('Mar''24 Actual'!H65)/100</f>
        <v>0</v>
      </c>
      <c r="I15" s="137">
        <f>('Mar''24 Actual'!I65)/100</f>
        <v>0.102384</v>
      </c>
      <c r="J15" s="137">
        <f>('Mar''24 Actual'!J65)/100</f>
        <v>0</v>
      </c>
      <c r="K15" s="137">
        <f>('Mar''24 Actual'!K65)/100</f>
        <v>0</v>
      </c>
      <c r="L15" s="137">
        <f>('Mar''24 Actual'!L65)/100</f>
        <v>0</v>
      </c>
      <c r="M15" s="137">
        <f>('Mar''24 Actual'!M65)/100</f>
        <v>0</v>
      </c>
      <c r="N15" s="137">
        <f>('Mar''24 Actual'!N65)/100</f>
        <v>0</v>
      </c>
      <c r="O15" s="137">
        <f>('Mar''24 Actual'!O65)/100</f>
        <v>0</v>
      </c>
      <c r="P15" s="137">
        <f>('Mar''24 Actual'!P65)/100</f>
        <v>0</v>
      </c>
      <c r="Q15" s="405">
        <f>('Mar''24 Actual'!Q65)/100</f>
        <v>0.41537399999999997</v>
      </c>
    </row>
    <row r="16" spans="2:35" ht="15.6">
      <c r="B16" s="305">
        <v>13</v>
      </c>
      <c r="C16" s="24" t="s">
        <v>78</v>
      </c>
      <c r="D16" s="137">
        <f>('Mar''24 Actual'!D66)/100</f>
        <v>3.7900002000000002E-2</v>
      </c>
      <c r="E16" s="137">
        <f>('Mar''24 Actual'!E66)/100</f>
        <v>1.1126934807999635E-3</v>
      </c>
      <c r="F16" s="137">
        <f>('Mar''24 Actual'!F66)/100</f>
        <v>9.9999999999999986E-10</v>
      </c>
      <c r="G16" s="137">
        <f>('Mar''24 Actual'!G66)/100</f>
        <v>5.6112000000000008E-5</v>
      </c>
      <c r="H16" s="137">
        <f>('Mar''24 Actual'!H66)/100</f>
        <v>0</v>
      </c>
      <c r="I16" s="137">
        <f>('Mar''24 Actual'!I66)/100</f>
        <v>0</v>
      </c>
      <c r="J16" s="137">
        <f>('Mar''24 Actual'!J66)/100</f>
        <v>2.5800000999999999E-2</v>
      </c>
      <c r="K16" s="137">
        <f>('Mar''24 Actual'!K66)/100</f>
        <v>0</v>
      </c>
      <c r="L16" s="137">
        <f>('Mar''24 Actual'!L66)/100</f>
        <v>0</v>
      </c>
      <c r="M16" s="137">
        <f>('Mar''24 Actual'!M66)/100</f>
        <v>0</v>
      </c>
      <c r="N16" s="137">
        <f>('Mar''24 Actual'!N66)/100</f>
        <v>0</v>
      </c>
      <c r="O16" s="137">
        <f>('Mar''24 Actual'!O66)/100</f>
        <v>0</v>
      </c>
      <c r="P16" s="137">
        <f>('Mar''24 Actual'!P66)/100</f>
        <v>0</v>
      </c>
      <c r="Q16" s="405">
        <f>('Mar''24 Actual'!Q66)/100</f>
        <v>6.4868809480799955E-2</v>
      </c>
    </row>
    <row r="17" spans="2:17" ht="15.6">
      <c r="B17" s="305">
        <v>14</v>
      </c>
      <c r="C17" s="24" t="s">
        <v>82</v>
      </c>
      <c r="D17" s="137">
        <f>('Mar''24 Actual'!D67)/100</f>
        <v>5.4044205127848723E-2</v>
      </c>
      <c r="E17" s="137">
        <f>('Mar''24 Actual'!E67)/100</f>
        <v>0</v>
      </c>
      <c r="F17" s="137">
        <f>('Mar''24 Actual'!F67)/100</f>
        <v>0</v>
      </c>
      <c r="G17" s="137">
        <f>('Mar''24 Actual'!G67)/100</f>
        <v>0</v>
      </c>
      <c r="H17" s="137">
        <f>('Mar''24 Actual'!H67)/100</f>
        <v>0</v>
      </c>
      <c r="I17" s="137">
        <f>('Mar''24 Actual'!I67)/100</f>
        <v>1.82847988943198E-2</v>
      </c>
      <c r="J17" s="137">
        <f>('Mar''24 Actual'!J67)/100</f>
        <v>0</v>
      </c>
      <c r="K17" s="137">
        <f>('Mar''24 Actual'!K67)/100</f>
        <v>0</v>
      </c>
      <c r="L17" s="137">
        <f>('Mar''24 Actual'!L67)/100</f>
        <v>0</v>
      </c>
      <c r="M17" s="137">
        <f>('Mar''24 Actual'!M67)/100</f>
        <v>0</v>
      </c>
      <c r="N17" s="137">
        <f>('Mar''24 Actual'!N67)/100</f>
        <v>0</v>
      </c>
      <c r="O17" s="137">
        <f>('Mar''24 Actual'!O67)/100</f>
        <v>0</v>
      </c>
      <c r="P17" s="137">
        <f>('Mar''24 Actual'!P67)/100</f>
        <v>0</v>
      </c>
      <c r="Q17" s="405">
        <f>('Mar''24 Actual'!Q67)/100</f>
        <v>7.2329004022168519E-2</v>
      </c>
    </row>
    <row r="18" spans="2:17" ht="15.6">
      <c r="B18" s="305">
        <v>15</v>
      </c>
      <c r="C18" s="24" t="s">
        <v>87</v>
      </c>
      <c r="D18" s="137">
        <f>('Mar''24 Actual'!D68)/100</f>
        <v>0.11349999999999999</v>
      </c>
      <c r="E18" s="137">
        <f>('Mar''24 Actual'!E68)/100</f>
        <v>1.8250000000000002E-2</v>
      </c>
      <c r="F18" s="137">
        <f>('Mar''24 Actual'!F68)/100</f>
        <v>2.1499999999999998E-2</v>
      </c>
      <c r="G18" s="137">
        <f>('Mar''24 Actual'!G68)/100</f>
        <v>0</v>
      </c>
      <c r="H18" s="137">
        <f>('Mar''24 Actual'!H68)/100</f>
        <v>0</v>
      </c>
      <c r="I18" s="137">
        <f>('Mar''24 Actual'!I68)/100</f>
        <v>0</v>
      </c>
      <c r="J18" s="137">
        <f>('Mar''24 Actual'!J68)/100</f>
        <v>0</v>
      </c>
      <c r="K18" s="137">
        <f>('Mar''24 Actual'!K68)/100</f>
        <v>0</v>
      </c>
      <c r="L18" s="137">
        <f>('Mar''24 Actual'!L68)/100</f>
        <v>0</v>
      </c>
      <c r="M18" s="137">
        <f>('Mar''24 Actual'!M68)/100</f>
        <v>0</v>
      </c>
      <c r="N18" s="137">
        <f>('Mar''24 Actual'!N68)/100</f>
        <v>0</v>
      </c>
      <c r="O18" s="137">
        <f>('Mar''24 Actual'!O68)/100</f>
        <v>0</v>
      </c>
      <c r="P18" s="137">
        <f>('Mar''24 Actual'!P68)/100</f>
        <v>0</v>
      </c>
      <c r="Q18" s="405">
        <f>('Mar''24 Actual'!Q68)/100</f>
        <v>0.15325</v>
      </c>
    </row>
    <row r="19" spans="2:17" ht="15.6">
      <c r="B19" s="305">
        <v>16</v>
      </c>
      <c r="C19" s="24" t="s">
        <v>91</v>
      </c>
      <c r="D19" s="137">
        <f>('Mar''24 Actual'!D69)/100</f>
        <v>4.0800000000000003E-2</v>
      </c>
      <c r="E19" s="137">
        <f>('Mar''24 Actual'!E69)/100</f>
        <v>0</v>
      </c>
      <c r="F19" s="137">
        <f>('Mar''24 Actual'!F69)/100</f>
        <v>0</v>
      </c>
      <c r="G19" s="137">
        <f>('Mar''24 Actual'!G69)/100</f>
        <v>1.8440000000000002E-2</v>
      </c>
      <c r="H19" s="137">
        <f>('Mar''24 Actual'!H69)/100</f>
        <v>2.46E-2</v>
      </c>
      <c r="I19" s="137">
        <f>('Mar''24 Actual'!I69)/100</f>
        <v>0</v>
      </c>
      <c r="J19" s="137">
        <f>('Mar''24 Actual'!J69)/100</f>
        <v>0</v>
      </c>
      <c r="K19" s="137">
        <f>('Mar''24 Actual'!K69)/100</f>
        <v>0</v>
      </c>
      <c r="L19" s="137">
        <f>('Mar''24 Actual'!L69)/100</f>
        <v>0</v>
      </c>
      <c r="M19" s="137">
        <f>('Mar''24 Actual'!M69)/100</f>
        <v>0</v>
      </c>
      <c r="N19" s="137">
        <f>('Mar''24 Actual'!N69)/100</f>
        <v>0</v>
      </c>
      <c r="O19" s="137">
        <f>('Mar''24 Actual'!O69)/100</f>
        <v>0</v>
      </c>
      <c r="P19" s="137">
        <f>('Mar''24 Actual'!P69)/100</f>
        <v>0</v>
      </c>
      <c r="Q19" s="405">
        <f>('Mar''24 Actual'!Q69)/100</f>
        <v>8.3839999999999998E-2</v>
      </c>
    </row>
    <row r="20" spans="2:17" ht="15.6">
      <c r="B20" s="305">
        <v>17</v>
      </c>
      <c r="C20" s="24" t="s">
        <v>93</v>
      </c>
      <c r="D20" s="407">
        <f>('Mar''24 Actual'!D70)/100</f>
        <v>0</v>
      </c>
      <c r="E20" s="407">
        <f>('Mar''24 Actual'!E70)/100</f>
        <v>0</v>
      </c>
      <c r="F20" s="407">
        <f>('Mar''24 Actual'!F70)/100</f>
        <v>0</v>
      </c>
      <c r="G20" s="407">
        <f>('Mar''24 Actual'!G70)/100</f>
        <v>0</v>
      </c>
      <c r="H20" s="407">
        <f>('Mar''24 Actual'!H70)/100</f>
        <v>0</v>
      </c>
      <c r="I20" s="407">
        <f>('Mar''24 Actual'!I70)/100</f>
        <v>0</v>
      </c>
      <c r="J20" s="407">
        <f>('Mar''24 Actual'!J70)/100</f>
        <v>0</v>
      </c>
      <c r="K20" s="407">
        <f>('Mar''24 Actual'!K70)/100</f>
        <v>0</v>
      </c>
      <c r="L20" s="407">
        <f>('Mar''24 Actual'!L70)/100</f>
        <v>0</v>
      </c>
      <c r="M20" s="407">
        <f>('Mar''24 Actual'!M70)/100</f>
        <v>0</v>
      </c>
      <c r="N20" s="407">
        <f>('Mar''24 Actual'!N70)/100</f>
        <v>0</v>
      </c>
      <c r="O20" s="407">
        <f>('Mar''24 Actual'!O70)/100</f>
        <v>0</v>
      </c>
      <c r="P20" s="407">
        <f>('Mar''24 Actual'!P70)/100</f>
        <v>0</v>
      </c>
      <c r="Q20" s="405">
        <f>('Mar''24 Actual'!Q70)/100</f>
        <v>0.55526996100000003</v>
      </c>
    </row>
    <row r="21" spans="2:17" ht="15.6">
      <c r="B21" s="305">
        <v>18</v>
      </c>
      <c r="C21" s="21" t="s">
        <v>112</v>
      </c>
      <c r="D21" s="137">
        <f>('Mar''24 Actual'!D71)/100</f>
        <v>0</v>
      </c>
      <c r="E21" s="137">
        <f>('Mar''24 Actual'!E71)/100</f>
        <v>0</v>
      </c>
      <c r="F21" s="137">
        <f>('Mar''24 Actual'!F71)/100</f>
        <v>0</v>
      </c>
      <c r="G21" s="137">
        <f>('Mar''24 Actual'!G71)/100</f>
        <v>1E-4</v>
      </c>
      <c r="H21" s="137">
        <f>('Mar''24 Actual'!H71)/100</f>
        <v>0</v>
      </c>
      <c r="I21" s="137">
        <f>('Mar''24 Actual'!I71)/100</f>
        <v>2.1099999999999997E-2</v>
      </c>
      <c r="J21" s="137">
        <f>('Mar''24 Actual'!J71)/100</f>
        <v>0</v>
      </c>
      <c r="K21" s="137">
        <f>('Mar''24 Actual'!K71)/100</f>
        <v>0</v>
      </c>
      <c r="L21" s="137">
        <f>('Mar''24 Actual'!L71)/100</f>
        <v>0</v>
      </c>
      <c r="M21" s="137">
        <f>('Mar''24 Actual'!M71)/100</f>
        <v>0</v>
      </c>
      <c r="N21" s="137">
        <f>('Mar''24 Actual'!N71)/100</f>
        <v>0</v>
      </c>
      <c r="O21" s="137">
        <f>('Mar''24 Actual'!O71)/100</f>
        <v>0</v>
      </c>
      <c r="P21" s="137">
        <f>('Mar''24 Actual'!P71)/100</f>
        <v>0</v>
      </c>
      <c r="Q21" s="405">
        <f>('Mar''24 Actual'!Q71)/100</f>
        <v>2.1199999999999997E-2</v>
      </c>
    </row>
    <row r="22" spans="2:17" ht="15.6">
      <c r="B22" s="305">
        <v>19</v>
      </c>
      <c r="C22" s="24" t="s">
        <v>96</v>
      </c>
      <c r="D22" s="137">
        <f>('Mar''24 Actual'!D72)/100</f>
        <v>0.1426</v>
      </c>
      <c r="E22" s="137">
        <f>('Mar''24 Actual'!E72)/100</f>
        <v>0</v>
      </c>
      <c r="F22" s="137">
        <f>('Mar''24 Actual'!F72)/100</f>
        <v>0.1477</v>
      </c>
      <c r="G22" s="137">
        <f>('Mar''24 Actual'!G72)/100</f>
        <v>0</v>
      </c>
      <c r="H22" s="137">
        <f>('Mar''24 Actual'!H72)/100</f>
        <v>0</v>
      </c>
      <c r="I22" s="137">
        <f>('Mar''24 Actual'!I72)/100</f>
        <v>0</v>
      </c>
      <c r="J22" s="137">
        <f>('Mar''24 Actual'!J72)/100</f>
        <v>0</v>
      </c>
      <c r="K22" s="137">
        <f>('Mar''24 Actual'!K72)/100</f>
        <v>0</v>
      </c>
      <c r="L22" s="137">
        <f>('Mar''24 Actual'!L72)/100</f>
        <v>0</v>
      </c>
      <c r="M22" s="137">
        <f>('Mar''24 Actual'!M72)/100</f>
        <v>0</v>
      </c>
      <c r="N22" s="137">
        <f>('Mar''24 Actual'!N72)/100</f>
        <v>0</v>
      </c>
      <c r="O22" s="137">
        <f>('Mar''24 Actual'!O72)/100</f>
        <v>0</v>
      </c>
      <c r="P22" s="137">
        <f>('Mar''24 Actual'!P72)/100</f>
        <v>0</v>
      </c>
      <c r="Q22" s="405">
        <f>('Mar''24 Actual'!Q72)/100</f>
        <v>0.2903</v>
      </c>
    </row>
    <row r="23" spans="2:17" ht="15.6">
      <c r="B23" s="305">
        <v>20</v>
      </c>
      <c r="C23" s="24" t="s">
        <v>98</v>
      </c>
      <c r="D23" s="137">
        <f>('Mar''24 Actual'!D73)/100</f>
        <v>0</v>
      </c>
      <c r="E23" s="137">
        <f>('Mar''24 Actual'!E73)/100</f>
        <v>0</v>
      </c>
      <c r="F23" s="137">
        <f>('Mar''24 Actual'!F73)/100</f>
        <v>0</v>
      </c>
      <c r="G23" s="137">
        <f>('Mar''24 Actual'!G73)/100</f>
        <v>0</v>
      </c>
      <c r="H23" s="137">
        <f>('Mar''24 Actual'!H73)/100</f>
        <v>0</v>
      </c>
      <c r="I23" s="137">
        <f>('Mar''24 Actual'!I73)/100</f>
        <v>0</v>
      </c>
      <c r="J23" s="137">
        <f>('Mar''24 Actual'!J73)/100</f>
        <v>0</v>
      </c>
      <c r="K23" s="137">
        <f>('Mar''24 Actual'!K73)/100</f>
        <v>0</v>
      </c>
      <c r="L23" s="137">
        <f>('Mar''24 Actual'!L73)/100</f>
        <v>0</v>
      </c>
      <c r="M23" s="137">
        <f>('Mar''24 Actual'!M73)/100</f>
        <v>0</v>
      </c>
      <c r="N23" s="137">
        <f>('Mar''24 Actual'!N73)/100</f>
        <v>0</v>
      </c>
      <c r="O23" s="137">
        <f>('Mar''24 Actual'!O73)/100</f>
        <v>0</v>
      </c>
      <c r="P23" s="137">
        <f>('Mar''24 Actual'!P73)/100</f>
        <v>0</v>
      </c>
      <c r="Q23" s="405">
        <f>('Mar''24 Actual'!Q73)/100</f>
        <v>0</v>
      </c>
    </row>
    <row r="24" spans="2:17" ht="15.6">
      <c r="B24" s="305">
        <v>21</v>
      </c>
      <c r="C24" s="24" t="s">
        <v>101</v>
      </c>
      <c r="D24" s="137">
        <f>('Mar''24 Actual'!D74)/100</f>
        <v>0.55112726590823014</v>
      </c>
      <c r="E24" s="137">
        <f>('Mar''24 Actual'!E74)/100</f>
        <v>0</v>
      </c>
      <c r="F24" s="137">
        <f>('Mar''24 Actual'!F74)/100</f>
        <v>0</v>
      </c>
      <c r="G24" s="137">
        <f>('Mar''24 Actual'!G74)/100</f>
        <v>0</v>
      </c>
      <c r="H24" s="137">
        <f>('Mar''24 Actual'!H74)/100</f>
        <v>0</v>
      </c>
      <c r="I24" s="137">
        <f>('Mar''24 Actual'!I74)/100</f>
        <v>0</v>
      </c>
      <c r="J24" s="137">
        <f>('Mar''24 Actual'!J74)/100</f>
        <v>0</v>
      </c>
      <c r="K24" s="137">
        <f>('Mar''24 Actual'!K74)/100</f>
        <v>0</v>
      </c>
      <c r="L24" s="137">
        <f>('Mar''24 Actual'!L74)/100</f>
        <v>0</v>
      </c>
      <c r="M24" s="137">
        <f>('Mar''24 Actual'!M74)/100</f>
        <v>0</v>
      </c>
      <c r="N24" s="137">
        <f>('Mar''24 Actual'!N74)/100</f>
        <v>0</v>
      </c>
      <c r="O24" s="137">
        <f>('Mar''24 Actual'!O74)/100</f>
        <v>0</v>
      </c>
      <c r="P24" s="137">
        <f>('Mar''24 Actual'!P74)/100</f>
        <v>0</v>
      </c>
      <c r="Q24" s="405">
        <f>('Mar''24 Actual'!Q74)/100</f>
        <v>0.55112726590823014</v>
      </c>
    </row>
    <row r="25" spans="2:17" ht="15.6">
      <c r="B25" s="305">
        <v>22</v>
      </c>
      <c r="C25" s="24" t="s">
        <v>104</v>
      </c>
      <c r="D25" s="137">
        <f>('Mar''24 Actual'!D75)/100</f>
        <v>1.8197312400000002E-2</v>
      </c>
      <c r="E25" s="137">
        <f>('Mar''24 Actual'!E75)/100</f>
        <v>0</v>
      </c>
      <c r="F25" s="137">
        <f>('Mar''24 Actual'!F75)/100</f>
        <v>0</v>
      </c>
      <c r="G25" s="137">
        <f>('Mar''24 Actual'!G75)/100</f>
        <v>0</v>
      </c>
      <c r="H25" s="137">
        <f>('Mar''24 Actual'!H75)/100</f>
        <v>0</v>
      </c>
      <c r="I25" s="137">
        <f>('Mar''24 Actual'!I75)/100</f>
        <v>0</v>
      </c>
      <c r="J25" s="137">
        <f>('Mar''24 Actual'!J75)/100</f>
        <v>0</v>
      </c>
      <c r="K25" s="137">
        <f>('Mar''24 Actual'!K75)/100</f>
        <v>0</v>
      </c>
      <c r="L25" s="137">
        <f>('Mar''24 Actual'!L75)/100</f>
        <v>0</v>
      </c>
      <c r="M25" s="137">
        <f>('Mar''24 Actual'!M75)/100</f>
        <v>0</v>
      </c>
      <c r="N25" s="137">
        <f>('Mar''24 Actual'!N75)/100</f>
        <v>0</v>
      </c>
      <c r="O25" s="137">
        <f>('Mar''24 Actual'!O75)/100</f>
        <v>0</v>
      </c>
      <c r="P25" s="137">
        <f>('Mar''24 Actual'!P75)/100</f>
        <v>0</v>
      </c>
      <c r="Q25" s="405">
        <f>('Mar''24 Actual'!Q75)/100</f>
        <v>1.8197312400000002E-2</v>
      </c>
    </row>
    <row r="26" spans="2:17" ht="15.6">
      <c r="B26" s="305">
        <v>23</v>
      </c>
      <c r="C26" s="20" t="s">
        <v>108</v>
      </c>
      <c r="D26" s="137">
        <f>('Mar''24 Actual'!D76)/100</f>
        <v>4.2368852666666672E-3</v>
      </c>
      <c r="E26" s="137">
        <f>('Mar''24 Actual'!E76)/100</f>
        <v>0</v>
      </c>
      <c r="F26" s="137">
        <f>('Mar''24 Actual'!F76)/100</f>
        <v>0</v>
      </c>
      <c r="G26" s="137">
        <f>('Mar''24 Actual'!G76)/100</f>
        <v>0</v>
      </c>
      <c r="H26" s="137">
        <f>('Mar''24 Actual'!H76)/100</f>
        <v>0</v>
      </c>
      <c r="I26" s="137">
        <f>('Mar''24 Actual'!I76)/100</f>
        <v>2.5991088593050361E-2</v>
      </c>
      <c r="J26" s="137">
        <f>('Mar''24 Actual'!J76)/100</f>
        <v>0</v>
      </c>
      <c r="K26" s="137">
        <f>('Mar''24 Actual'!K76)/100</f>
        <v>0</v>
      </c>
      <c r="L26" s="137">
        <f>('Mar''24 Actual'!L76)/100</f>
        <v>0</v>
      </c>
      <c r="M26" s="137">
        <f>('Mar''24 Actual'!M76)/100</f>
        <v>0</v>
      </c>
      <c r="N26" s="137">
        <f>('Mar''24 Actual'!N76)/100</f>
        <v>0</v>
      </c>
      <c r="O26" s="137">
        <f>('Mar''24 Actual'!O76)/100</f>
        <v>0</v>
      </c>
      <c r="P26" s="137">
        <f>('Mar''24 Actual'!P76)/100</f>
        <v>0</v>
      </c>
      <c r="Q26" s="405">
        <f>('Mar''24 Actual'!Q76)/100</f>
        <v>3.0227973859717028E-2</v>
      </c>
    </row>
    <row r="27" spans="2:17" ht="15.6">
      <c r="B27" s="305">
        <v>24</v>
      </c>
      <c r="C27" s="24" t="s">
        <v>111</v>
      </c>
      <c r="D27" s="137">
        <f>('Mar''24 Actual'!D77)/100</f>
        <v>0</v>
      </c>
      <c r="E27" s="137">
        <f>('Mar''24 Actual'!E77)/100</f>
        <v>0</v>
      </c>
      <c r="F27" s="137">
        <f>('Mar''24 Actual'!F77)/100</f>
        <v>0</v>
      </c>
      <c r="G27" s="137">
        <f>('Mar''24 Actual'!G77)/100</f>
        <v>0</v>
      </c>
      <c r="H27" s="137">
        <f>('Mar''24 Actual'!H77)/100</f>
        <v>0</v>
      </c>
      <c r="I27" s="137">
        <f>('Mar''24 Actual'!I77)/100</f>
        <v>0</v>
      </c>
      <c r="J27" s="137">
        <f>('Mar''24 Actual'!J77)/100</f>
        <v>0</v>
      </c>
      <c r="K27" s="137">
        <f>('Mar''24 Actual'!K77)/100</f>
        <v>0</v>
      </c>
      <c r="L27" s="137">
        <f>('Mar''24 Actual'!L77)/100</f>
        <v>0</v>
      </c>
      <c r="M27" s="137">
        <f>('Mar''24 Actual'!M77)/100</f>
        <v>0</v>
      </c>
      <c r="N27" s="137">
        <f>('Mar''24 Actual'!N77)/100</f>
        <v>0</v>
      </c>
      <c r="O27" s="137">
        <f>('Mar''24 Actual'!O77)/100</f>
        <v>0</v>
      </c>
      <c r="P27" s="137">
        <f>('Mar''24 Actual'!P77)/100</f>
        <v>0</v>
      </c>
      <c r="Q27" s="405">
        <f>('Mar''24 Actual'!Q77)/100</f>
        <v>0</v>
      </c>
    </row>
    <row r="28" spans="2:17" ht="15.6">
      <c r="B28" s="305">
        <v>25</v>
      </c>
      <c r="C28" s="21" t="s">
        <v>114</v>
      </c>
      <c r="D28" s="137">
        <f>('Mar''24 Actual'!D78)/100</f>
        <v>0</v>
      </c>
      <c r="E28" s="137">
        <f>('Mar''24 Actual'!E78)/100</f>
        <v>0</v>
      </c>
      <c r="F28" s="137">
        <f>('Mar''24 Actual'!F78)/100</f>
        <v>0</v>
      </c>
      <c r="G28" s="137">
        <f>('Mar''24 Actual'!G78)/100</f>
        <v>0</v>
      </c>
      <c r="H28" s="137">
        <f>('Mar''24 Actual'!H78)/100</f>
        <v>0</v>
      </c>
      <c r="I28" s="137">
        <f>('Mar''24 Actual'!I78)/100</f>
        <v>0.92926205166666709</v>
      </c>
      <c r="J28" s="137">
        <f>('Mar''24 Actual'!J78)/100</f>
        <v>0</v>
      </c>
      <c r="K28" s="137">
        <f>('Mar''24 Actual'!K78)/100</f>
        <v>0</v>
      </c>
      <c r="L28" s="137">
        <f>('Mar''24 Actual'!L78)/100</f>
        <v>1.1140000000000001</v>
      </c>
      <c r="M28" s="137">
        <f>('Mar''24 Actual'!M78)/100</f>
        <v>7.6200000000000004E-2</v>
      </c>
      <c r="N28" s="137">
        <f>('Mar''24 Actual'!N78)/100</f>
        <v>0</v>
      </c>
      <c r="O28" s="137">
        <f>('Mar''24 Actual'!O78)/100</f>
        <v>0</v>
      </c>
      <c r="P28" s="137">
        <f>('Mar''24 Actual'!P78)/100</f>
        <v>0</v>
      </c>
      <c r="Q28" s="405">
        <f>('Mar''24 Actual'!Q78)/100</f>
        <v>2.1194620516666673</v>
      </c>
    </row>
    <row r="29" spans="2:17" ht="15.6">
      <c r="B29" s="305">
        <v>26</v>
      </c>
      <c r="C29" s="21" t="s">
        <v>116</v>
      </c>
      <c r="D29" s="137">
        <f>('Mar''24 Actual'!D79)/100</f>
        <v>1.01E-2</v>
      </c>
      <c r="E29" s="137">
        <f>('Mar''24 Actual'!E79)/100</f>
        <v>0.22054657275092535</v>
      </c>
      <c r="F29" s="137">
        <f>('Mar''24 Actual'!F79)/100</f>
        <v>0</v>
      </c>
      <c r="G29" s="137">
        <f>('Mar''24 Actual'!G79)/100</f>
        <v>1.005E-3</v>
      </c>
      <c r="H29" s="137">
        <f>('Mar''24 Actual'!H79)/100</f>
        <v>3.8699999999999998E-2</v>
      </c>
      <c r="I29" s="137">
        <f>('Mar''24 Actual'!I79)/100</f>
        <v>0</v>
      </c>
      <c r="J29" s="137">
        <f>('Mar''24 Actual'!J79)/100</f>
        <v>4.6999999999999993E-3</v>
      </c>
      <c r="K29" s="137">
        <f>('Mar''24 Actual'!K79)/100</f>
        <v>1.9400000000000001E-2</v>
      </c>
      <c r="L29" s="137">
        <f>('Mar''24 Actual'!L79)/100</f>
        <v>9.6357500000000013E-2</v>
      </c>
      <c r="M29" s="137">
        <f>('Mar''24 Actual'!M79)/100</f>
        <v>0</v>
      </c>
      <c r="N29" s="137">
        <f>('Mar''24 Actual'!N79)/100</f>
        <v>0</v>
      </c>
      <c r="O29" s="137">
        <f>('Mar''24 Actual'!O79)/100</f>
        <v>0</v>
      </c>
      <c r="P29" s="137">
        <f>('Mar''24 Actual'!P79)/100</f>
        <v>0</v>
      </c>
      <c r="Q29" s="405">
        <f>('Mar''24 Actual'!Q79)/100</f>
        <v>0.39080907275092541</v>
      </c>
    </row>
    <row r="30" spans="2:17" ht="15.6">
      <c r="B30" s="305">
        <v>27</v>
      </c>
      <c r="C30" s="21" t="s">
        <v>118</v>
      </c>
      <c r="D30" s="137">
        <f>('Mar''24 Actual'!D80)/100</f>
        <v>0</v>
      </c>
      <c r="E30" s="137">
        <f>('Mar''24 Actual'!E80)/100</f>
        <v>0</v>
      </c>
      <c r="F30" s="137">
        <f>('Mar''24 Actual'!F80)/100</f>
        <v>0</v>
      </c>
      <c r="G30" s="137">
        <f>('Mar''24 Actual'!G80)/100</f>
        <v>0</v>
      </c>
      <c r="H30" s="137">
        <f>('Mar''24 Actual'!H80)/100</f>
        <v>0</v>
      </c>
      <c r="I30" s="137">
        <f>('Mar''24 Actual'!I80)/100</f>
        <v>1.8170699999999998E-2</v>
      </c>
      <c r="J30" s="137">
        <f>('Mar''24 Actual'!J80)/100</f>
        <v>6.8788000000000009E-3</v>
      </c>
      <c r="K30" s="137">
        <f>('Mar''24 Actual'!K80)/100</f>
        <v>0</v>
      </c>
      <c r="L30" s="137">
        <f>('Mar''24 Actual'!L80)/100</f>
        <v>0</v>
      </c>
      <c r="M30" s="137">
        <f>('Mar''24 Actual'!M80)/100</f>
        <v>0</v>
      </c>
      <c r="N30" s="137">
        <f>('Mar''24 Actual'!N80)/100</f>
        <v>0</v>
      </c>
      <c r="O30" s="137">
        <f>('Mar''24 Actual'!O80)/100</f>
        <v>0</v>
      </c>
      <c r="P30" s="137">
        <f>('Mar''24 Actual'!P80)/100</f>
        <v>0</v>
      </c>
      <c r="Q30" s="405">
        <f>('Mar''24 Actual'!Q80)/100</f>
        <v>2.5049499999999999E-2</v>
      </c>
    </row>
    <row r="31" spans="2:17" ht="15.6">
      <c r="B31" s="305">
        <v>28</v>
      </c>
      <c r="C31" s="24" t="s">
        <v>122</v>
      </c>
      <c r="D31" s="137">
        <f>('Mar''24 Actual'!D81)/100</f>
        <v>7.4999999999999997E-2</v>
      </c>
      <c r="E31" s="137">
        <f>('Mar''24 Actual'!E81)/100</f>
        <v>0</v>
      </c>
      <c r="F31" s="137">
        <f>('Mar''24 Actual'!F81)/100</f>
        <v>0</v>
      </c>
      <c r="G31" s="137">
        <f>('Mar''24 Actual'!G81)/100</f>
        <v>0</v>
      </c>
      <c r="H31" s="137">
        <f>('Mar''24 Actual'!H81)/100</f>
        <v>0</v>
      </c>
      <c r="I31" s="137">
        <f>('Mar''24 Actual'!I81)/100</f>
        <v>1.0800000000000001E-2</v>
      </c>
      <c r="J31" s="137">
        <f>('Mar''24 Actual'!J81)/100</f>
        <v>0</v>
      </c>
      <c r="K31" s="137">
        <f>('Mar''24 Actual'!K81)/100</f>
        <v>0</v>
      </c>
      <c r="L31" s="137">
        <f>('Mar''24 Actual'!L81)/100</f>
        <v>0</v>
      </c>
      <c r="M31" s="137">
        <f>('Mar''24 Actual'!M81)/100</f>
        <v>0.38400000000000001</v>
      </c>
      <c r="N31" s="137">
        <f>('Mar''24 Actual'!N81)/100</f>
        <v>3.95E-2</v>
      </c>
      <c r="O31" s="137">
        <f>('Mar''24 Actual'!O81)/100</f>
        <v>0</v>
      </c>
      <c r="P31" s="137">
        <f>('Mar''24 Actual'!P81)/100</f>
        <v>0</v>
      </c>
      <c r="Q31" s="405">
        <f>('Mar''24 Actual'!Q81)/100</f>
        <v>0.50929999999999997</v>
      </c>
    </row>
    <row r="32" spans="2:17" ht="16.2" thickBot="1">
      <c r="B32" s="306">
        <v>29</v>
      </c>
      <c r="C32" s="289" t="s">
        <v>124</v>
      </c>
      <c r="D32" s="310">
        <f>('Mar''24 Actual'!D82)/100</f>
        <v>0</v>
      </c>
      <c r="E32" s="310">
        <f>('Mar''24 Actual'!E82)/100</f>
        <v>0</v>
      </c>
      <c r="F32" s="310">
        <f>('Mar''24 Actual'!F82)/100</f>
        <v>0</v>
      </c>
      <c r="G32" s="310">
        <f>('Mar''24 Actual'!G82)/100</f>
        <v>0</v>
      </c>
      <c r="H32" s="310">
        <f>('Mar''24 Actual'!H82)/100</f>
        <v>0</v>
      </c>
      <c r="I32" s="310">
        <f>('Mar''24 Actual'!I82)/100</f>
        <v>0</v>
      </c>
      <c r="J32" s="310">
        <f>('Mar''24 Actual'!J82)/100</f>
        <v>0</v>
      </c>
      <c r="K32" s="310">
        <f>('Mar''24 Actual'!K82)/100</f>
        <v>0</v>
      </c>
      <c r="L32" s="310">
        <f>('Mar''24 Actual'!L82)/100</f>
        <v>0</v>
      </c>
      <c r="M32" s="310">
        <f>('Mar''24 Actual'!M82)/100</f>
        <v>0</v>
      </c>
      <c r="N32" s="310">
        <f>('Mar''24 Actual'!N82)/100</f>
        <v>0</v>
      </c>
      <c r="O32" s="310">
        <f>('Mar''24 Actual'!O82)/100</f>
        <v>0</v>
      </c>
      <c r="P32" s="310">
        <f>('Mar''24 Actual'!P82)/100</f>
        <v>0</v>
      </c>
      <c r="Q32" s="406">
        <f>('Mar''24 Actual'!Q82)/100</f>
        <v>3.0706162859999993E-2</v>
      </c>
    </row>
    <row r="51" spans="2:17">
      <c r="B51" s="53">
        <v>100</v>
      </c>
    </row>
    <row r="52" spans="2:17" ht="18">
      <c r="B52" s="523" t="s">
        <v>137</v>
      </c>
      <c r="C52" s="524"/>
      <c r="D52" s="524"/>
      <c r="E52" s="524"/>
      <c r="F52" s="524"/>
      <c r="G52" s="524"/>
      <c r="H52" s="524"/>
      <c r="I52" s="524"/>
      <c r="J52" s="524"/>
      <c r="K52" s="524"/>
      <c r="L52" s="524"/>
      <c r="M52" s="524"/>
      <c r="N52" s="524"/>
      <c r="O52" s="524"/>
      <c r="P52" s="525"/>
      <c r="Q52" s="57">
        <f>SUM(Q54:Q82)</f>
        <v>825.13848451913577</v>
      </c>
    </row>
    <row r="53" spans="2:17" ht="31.2">
      <c r="B53" s="49" t="s">
        <v>32</v>
      </c>
      <c r="C53" s="61" t="s">
        <v>1</v>
      </c>
      <c r="D53" s="49" t="s">
        <v>7</v>
      </c>
      <c r="E53" s="49" t="s">
        <v>8</v>
      </c>
      <c r="F53" s="49" t="s">
        <v>9</v>
      </c>
      <c r="G53" s="49" t="s">
        <v>10</v>
      </c>
      <c r="H53" s="49" t="s">
        <v>5</v>
      </c>
      <c r="I53" s="49" t="s">
        <v>11</v>
      </c>
      <c r="J53" s="49" t="s">
        <v>12</v>
      </c>
      <c r="K53" s="49" t="s">
        <v>15</v>
      </c>
      <c r="L53" s="49" t="s">
        <v>16</v>
      </c>
      <c r="M53" s="49" t="s">
        <v>17</v>
      </c>
      <c r="N53" s="49" t="s">
        <v>132</v>
      </c>
      <c r="O53" s="51" t="s">
        <v>13</v>
      </c>
      <c r="P53" s="51" t="s">
        <v>14</v>
      </c>
      <c r="Q53" s="54" t="s">
        <v>6</v>
      </c>
    </row>
    <row r="54" spans="2:17" ht="15.6">
      <c r="B54" s="52">
        <v>1</v>
      </c>
      <c r="C54" s="21" t="s">
        <v>43</v>
      </c>
      <c r="D54" s="408"/>
      <c r="E54" s="408"/>
      <c r="F54" s="408"/>
      <c r="G54" s="408"/>
      <c r="H54" s="408"/>
      <c r="I54" s="408"/>
      <c r="J54" s="408"/>
      <c r="K54" s="408"/>
      <c r="L54" s="408"/>
      <c r="M54" s="408"/>
      <c r="N54" s="408"/>
      <c r="O54" s="408"/>
      <c r="P54" s="408"/>
      <c r="Q54" s="56">
        <f>'1. Projects'!I5</f>
        <v>0</v>
      </c>
    </row>
    <row r="55" spans="2:17" ht="15.6">
      <c r="B55" s="52">
        <v>2</v>
      </c>
      <c r="C55" s="21" t="s">
        <v>47</v>
      </c>
      <c r="D55" s="408"/>
      <c r="E55" s="408"/>
      <c r="F55" s="408"/>
      <c r="G55" s="408"/>
      <c r="H55" s="408"/>
      <c r="I55" s="408"/>
      <c r="J55" s="408"/>
      <c r="K55" s="408"/>
      <c r="L55" s="408"/>
      <c r="M55" s="408"/>
      <c r="N55" s="408"/>
      <c r="O55" s="408"/>
      <c r="P55" s="408"/>
      <c r="Q55" s="56">
        <f>'2. COE'!I5</f>
        <v>1.28</v>
      </c>
    </row>
    <row r="56" spans="2:17" ht="15.6">
      <c r="B56" s="52">
        <v>3</v>
      </c>
      <c r="C56" s="21" t="s">
        <v>50</v>
      </c>
      <c r="D56" s="408"/>
      <c r="E56" s="408"/>
      <c r="F56" s="408"/>
      <c r="G56" s="408"/>
      <c r="H56" s="408"/>
      <c r="I56" s="408"/>
      <c r="J56" s="408"/>
      <c r="K56" s="408"/>
      <c r="L56" s="408"/>
      <c r="M56" s="408"/>
      <c r="N56" s="408"/>
      <c r="O56" s="408"/>
      <c r="P56" s="408"/>
      <c r="Q56" s="56">
        <f>'3. Mfg. Finance'!I5</f>
        <v>12.030463420273975</v>
      </c>
    </row>
    <row r="57" spans="2:17" ht="15.6">
      <c r="B57" s="52">
        <v>4</v>
      </c>
      <c r="C57" s="21" t="s">
        <v>304</v>
      </c>
      <c r="D57" s="50">
        <f>SUMIFS('4. ZTL'!$I$4:$I$17,'4. ZTL'!$C$4:$C$17,D53)</f>
        <v>0</v>
      </c>
      <c r="E57" s="50">
        <f>SUMIFS('4. ZTL'!$I$4:$I$17,'4. ZTL'!$C$4:$C$17,E53)</f>
        <v>0</v>
      </c>
      <c r="F57" s="50">
        <f>SUMIFS('4. ZTL'!$I$4:$I$17,'4. ZTL'!$C$4:$C$17,F53)</f>
        <v>0</v>
      </c>
      <c r="G57" s="50">
        <f>SUMIFS('4. ZTL'!$I$4:$I$17,'4. ZTL'!$C$4:$C$17,G53)</f>
        <v>0</v>
      </c>
      <c r="H57" s="50">
        <f>SUMIFS('4. ZTL'!$I$4:$I$17,'4. ZTL'!$C$4:$C$17,H53)</f>
        <v>0</v>
      </c>
      <c r="I57" s="50">
        <f>SUMIFS('4. ZTL'!$I$4:$I$17,'4. ZTL'!$C$4:$C$17,I53)</f>
        <v>0</v>
      </c>
      <c r="J57" s="50">
        <f>SUMIFS('4. ZTL'!$I$4:$I$17,'4. ZTL'!$C$4:$C$17,J53)</f>
        <v>0</v>
      </c>
      <c r="K57" s="50">
        <f>SUMIFS('4. ZTL'!$I$4:$I$17,'4. ZTL'!$C$4:$C$17,K53)</f>
        <v>0</v>
      </c>
      <c r="L57" s="50">
        <f>SUMIFS('4. ZTL'!$I$4:$I$17,'4. ZTL'!$C$4:$C$17,L53)</f>
        <v>0</v>
      </c>
      <c r="M57" s="50">
        <f>SUMIFS('4. ZTL'!$I$4:$I$17,'4. ZTL'!$C$4:$C$17,M53)</f>
        <v>0</v>
      </c>
      <c r="N57" s="50">
        <f>SUMIFS('4. ZTL'!$I$4:$I$17,'4. ZTL'!$C$4:$C$17,N53)</f>
        <v>0</v>
      </c>
      <c r="O57" s="50">
        <f>SUMIFS('4. ZTL'!$I$4:$I$17,'4. ZTL'!$C$4:$C$17,O53)</f>
        <v>0</v>
      </c>
      <c r="P57" s="50">
        <f>SUMIFS('4. ZTL'!$I$4:$I$17,'4. ZTL'!$C$4:$C$17,P53)</f>
        <v>0</v>
      </c>
      <c r="Q57" s="56">
        <f t="shared" ref="Q57:Q69" si="0">SUM(D57:P57)</f>
        <v>0</v>
      </c>
    </row>
    <row r="58" spans="2:17" ht="15.6">
      <c r="B58" s="52">
        <v>5</v>
      </c>
      <c r="C58" s="21" t="s">
        <v>57</v>
      </c>
      <c r="D58" s="50">
        <f>SUM('5. Moraiya'!$J$4:$J$8)</f>
        <v>8.89</v>
      </c>
      <c r="E58" s="50">
        <f>SUMIFS('5. Moraiya'!$J$4:$J$19,'5. Moraiya'!$C$4:$C$19,'Mar''24 Actual'!E53)</f>
        <v>4.22</v>
      </c>
      <c r="F58" s="50">
        <f>SUMIFS('5. Moraiya'!$J$4:$J$19,'5. Moraiya'!$C$4:$C$19,'Mar''24 Actual'!F53)</f>
        <v>3.22</v>
      </c>
      <c r="G58" s="50">
        <f>SUMIFS('5. Moraiya'!$J$4:$J$19,'5. Moraiya'!$C$4:$C$19,'Mar''24 Actual'!G53)</f>
        <v>0</v>
      </c>
      <c r="H58" s="50">
        <f>SUM('5. Moraiya'!$J$12:$J$13)</f>
        <v>16.645859999999999</v>
      </c>
      <c r="I58" s="50">
        <f>SUMIFS('5. Moraiya'!$J$4:$J$19,'5. Moraiya'!$C$4:$C$19,'Mar''24 Actual'!I53)</f>
        <v>8.82</v>
      </c>
      <c r="J58" s="50">
        <f>SUMIFS('5. Moraiya'!$J$4:$J$19,'5. Moraiya'!$C$4:$C$19,'Mar''24 Actual'!J53)</f>
        <v>0</v>
      </c>
      <c r="K58" s="50">
        <f>SUMIFS('5. Moraiya'!$J$4:$J$19,'5. Moraiya'!$C$4:$C$19,'Mar''24 Actual'!K53)</f>
        <v>1.69</v>
      </c>
      <c r="L58" s="50">
        <f>SUMIFS('5. Moraiya'!$J$4:$J$19,'5. Moraiya'!$C$4:$C$19,'Mar''24 Actual'!L53)</f>
        <v>0</v>
      </c>
      <c r="M58" s="50">
        <f>SUMIFS('5. Moraiya'!$J$4:$J$19,'5. Moraiya'!$C$4:$C$19,'Mar''24 Actual'!M53)</f>
        <v>0</v>
      </c>
      <c r="N58" s="50">
        <f>SUMIFS('5. Moraiya'!$J$4:$J$19,'5. Moraiya'!$C$4:$C$19,'Mar''24 Actual'!N53)</f>
        <v>0</v>
      </c>
      <c r="O58" s="50">
        <f>SUMIFS('5. Moraiya'!$J$4:$J$19,'5. Moraiya'!$C$4:$C$19,'Mar''24 Actual'!O53)</f>
        <v>0</v>
      </c>
      <c r="P58" s="50">
        <f>SUMIFS('5. Moraiya'!$J$4:$J$19,'5. Moraiya'!$C$4:$C$19,'Mar''24 Actual'!P53)</f>
        <v>0</v>
      </c>
      <c r="Q58" s="56">
        <f t="shared" si="0"/>
        <v>43.485859999999995</v>
      </c>
    </row>
    <row r="59" spans="2:17" ht="15.6">
      <c r="B59" s="52">
        <v>6</v>
      </c>
      <c r="C59" s="20" t="s">
        <v>158</v>
      </c>
      <c r="D59" s="50">
        <f>SUMIFS('6. SEZ 2'!$I$4:$I$16,'6. SEZ 2'!$C$4:$C$16,'Mar''24 Actual'!D53)</f>
        <v>0.24259830059727486</v>
      </c>
      <c r="E59" s="50">
        <f>SUMIFS('6. SEZ 2'!$I$4:$I$16,'6. SEZ 2'!$C$4:$C$16,'Mar''24 Actual'!E53)</f>
        <v>0</v>
      </c>
      <c r="F59" s="50">
        <f>SUMIFS('6. SEZ 2'!$I$4:$I$16,'6. SEZ 2'!$C$4:$C$16,'Mar''24 Actual'!F53)</f>
        <v>0</v>
      </c>
      <c r="G59" s="50">
        <f>SUMIFS('6. SEZ 2'!$I$4:$I$16,'6. SEZ 2'!$C$4:$C$16,'Mar''24 Actual'!G53)</f>
        <v>0</v>
      </c>
      <c r="H59" s="50">
        <f>SUMIFS('6. SEZ 2'!$I$4:$I$16,'6. SEZ 2'!$C$4:$C$16,'Mar''24 Actual'!H53)</f>
        <v>2.260991666666667</v>
      </c>
      <c r="I59" s="50">
        <f>SUMIFS('6. SEZ 2'!$I$4:$I$16,'6. SEZ 2'!$C$4:$C$16,'Mar''24 Actual'!I53)</f>
        <v>9.2531382981876629</v>
      </c>
      <c r="J59" s="50">
        <f>SUMIFS('6. SEZ 2'!$I$4:$I$16,'6. SEZ 2'!$C$4:$C$16,'Mar''24 Actual'!J53)</f>
        <v>0</v>
      </c>
      <c r="K59" s="50">
        <f>SUMIFS('6. SEZ 2'!$I$4:$I$16,'6. SEZ 2'!$C$4:$C$16,'Mar''24 Actual'!K53)</f>
        <v>0</v>
      </c>
      <c r="L59" s="50">
        <f>SUMIFS('6. SEZ 2'!$I$4:$I$16,'6. SEZ 2'!$C$4:$C$16,'Mar''24 Actual'!L53)</f>
        <v>0</v>
      </c>
      <c r="M59" s="50">
        <f>SUMIFS('6. SEZ 2'!$I$4:$I$16,'6. SEZ 2'!$C$4:$C$16,'Mar''24 Actual'!M53)</f>
        <v>0</v>
      </c>
      <c r="N59" s="50">
        <f>SUMIFS('6. SEZ 2'!$I$4:$I$16,'6. SEZ 2'!$C$4:$C$16,'Mar''24 Actual'!N53)</f>
        <v>0</v>
      </c>
      <c r="O59" s="50">
        <f>SUMIFS('6. SEZ 2'!$I$4:$I$16,'6. SEZ 2'!$C$4:$C$16,'Mar''24 Actual'!O53)</f>
        <v>0</v>
      </c>
      <c r="P59" s="50">
        <f>SUMIFS('6. SEZ 2'!$I$4:$I$16,'6. SEZ 2'!$C$4:$C$16,'Mar''24 Actual'!P53)</f>
        <v>0</v>
      </c>
      <c r="Q59" s="56">
        <f>SUM(D59:P59)</f>
        <v>11.756728265451605</v>
      </c>
    </row>
    <row r="60" spans="2:17" ht="15.6">
      <c r="B60" s="52">
        <v>7</v>
      </c>
      <c r="C60" s="24" t="s">
        <v>61</v>
      </c>
      <c r="D60" s="50">
        <f>SUMIFS('7. SEZ 1'!$I$4:$I$16,'7. SEZ 1'!$C$4:$C$16,'Mar''24 Actual'!D53)</f>
        <v>34.095683190000003</v>
      </c>
      <c r="E60" s="50">
        <f>SUMIFS('7. SEZ 1'!$I$4:$I$16,'7. SEZ 1'!$C$4:$C$16,'Mar''24 Actual'!E53)</f>
        <v>3.4767492070000001</v>
      </c>
      <c r="F60" s="50">
        <f>SUMIFS('7. SEZ 1'!$I$4:$I$16,'7. SEZ 1'!$C$4:$C$16,'Mar''24 Actual'!F53)</f>
        <v>0</v>
      </c>
      <c r="G60" s="50">
        <f>SUMIFS('7. SEZ 1'!$I$4:$I$16,'7. SEZ 1'!$C$4:$C$16,'Mar''24 Actual'!G53)</f>
        <v>0</v>
      </c>
      <c r="H60" s="50">
        <f>SUMIFS('7. SEZ 1'!$I$4:$I$16,'7. SEZ 1'!$C$4:$C$16,'Mar''24 Actual'!H53)</f>
        <v>0</v>
      </c>
      <c r="I60" s="50">
        <f>SUMIFS('7. SEZ 1'!$I$4:$I$16,'7. SEZ 1'!$C$4:$C$16,'Mar''24 Actual'!I53)</f>
        <v>65.031492540000002</v>
      </c>
      <c r="J60" s="50">
        <f>SUMIFS('7. SEZ 1'!$I$4:$I$16,'7. SEZ 1'!$C$4:$C$16,'Mar''24 Actual'!J53)</f>
        <v>3.5565280850000001</v>
      </c>
      <c r="K60" s="50">
        <f>SUMIFS('7. SEZ 1'!$I$4:$I$16,'7. SEZ 1'!$C$4:$C$16,'Mar''24 Actual'!K53)</f>
        <v>1.5725406710000001</v>
      </c>
      <c r="L60" s="50">
        <f>SUMIFS('7. SEZ 1'!$I$4:$I$16,'7. SEZ 1'!$C$4:$C$16,'Mar''24 Actual'!L53)</f>
        <v>0</v>
      </c>
      <c r="M60" s="50">
        <f>SUMIFS('7. SEZ 1'!$I$4:$I$16,'7. SEZ 1'!$C$4:$C$16,'Mar''24 Actual'!M53)</f>
        <v>0</v>
      </c>
      <c r="N60" s="50">
        <f>SUMIFS('7. SEZ 1'!$I$4:$I$16,'7. SEZ 1'!$C$4:$C$16,'Mar''24 Actual'!N53)</f>
        <v>0</v>
      </c>
      <c r="O60" s="50">
        <f>SUMIFS('7. SEZ 1'!$I$4:$I$16,'7. SEZ 1'!$C$4:$C$16,'Mar''24 Actual'!O53)</f>
        <v>0</v>
      </c>
      <c r="P60" s="50">
        <f>SUMIFS('7. SEZ 1'!$I$4:$I$16,'7. SEZ 1'!$C$4:$C$16,'Mar''24 Actual'!P53)</f>
        <v>0</v>
      </c>
      <c r="Q60" s="56">
        <f t="shared" si="0"/>
        <v>107.732993693</v>
      </c>
    </row>
    <row r="61" spans="2:17" ht="15.6">
      <c r="B61" s="52">
        <v>8</v>
      </c>
      <c r="C61" s="24" t="s">
        <v>64</v>
      </c>
      <c r="D61" s="50">
        <f>SUMIFS('8. Animal Healthcare'!$I$4:$I$16,'8. Animal Healthcare'!$C$4:$C$16,'Mar''24 Actual'!D53)</f>
        <v>0</v>
      </c>
      <c r="E61" s="50">
        <f>SUMIFS('8. Animal Healthcare'!$I$4:$I$16,'8. Animal Healthcare'!$C$4:$C$16,'Mar''24 Actual'!E53)</f>
        <v>0</v>
      </c>
      <c r="F61" s="50">
        <f>SUMIFS('8. Animal Healthcare'!$I$4:$I$16,'8. Animal Healthcare'!$C$4:$C$16,'Mar''24 Actual'!F53)</f>
        <v>0</v>
      </c>
      <c r="G61" s="50">
        <f>SUMIFS('8. Animal Healthcare'!$I$4:$I$16,'8. Animal Healthcare'!$C$4:$C$16,'Mar''24 Actual'!G53)</f>
        <v>0</v>
      </c>
      <c r="H61" s="50">
        <f>SUMIFS('8. Animal Healthcare'!$I$4:$I$16,'8. Animal Healthcare'!$C$4:$C$16,'Mar''24 Actual'!H53)</f>
        <v>0</v>
      </c>
      <c r="I61" s="50">
        <f>SUMIFS('8. Animal Healthcare'!$I$4:$I$16,'8. Animal Healthcare'!$C$4:$C$16,'Mar''24 Actual'!I53)</f>
        <v>2.4</v>
      </c>
      <c r="J61" s="50">
        <f>SUMIFS('8. Animal Healthcare'!$I$4:$I$16,'8. Animal Healthcare'!$C$4:$C$16,'Mar''24 Actual'!J53)</f>
        <v>0</v>
      </c>
      <c r="K61" s="50">
        <f>SUMIFS('8. Animal Healthcare'!$I$4:$I$16,'8. Animal Healthcare'!$C$4:$C$16,'Mar''24 Actual'!K53)</f>
        <v>0</v>
      </c>
      <c r="L61" s="50">
        <f>SUMIFS('8. Animal Healthcare'!$I$4:$I$16,'8. Animal Healthcare'!$C$4:$C$16,'Mar''24 Actual'!L53)</f>
        <v>0</v>
      </c>
      <c r="M61" s="50">
        <f>SUMIFS('8. Animal Healthcare'!$I$4:$I$16,'8. Animal Healthcare'!$C$4:$C$16,'Mar''24 Actual'!M53)</f>
        <v>0</v>
      </c>
      <c r="N61" s="50">
        <f>SUMIFS('8. Animal Healthcare'!$I$4:$I$16,'8. Animal Healthcare'!$C$4:$C$16,'Mar''24 Actual'!N53)</f>
        <v>0</v>
      </c>
      <c r="O61" s="50">
        <f>SUMIFS('8. Animal Healthcare'!$I$4:$I$16,'8. Animal Healthcare'!$C$4:$C$16,'Mar''24 Actual'!O53)</f>
        <v>0</v>
      </c>
      <c r="P61" s="50">
        <f>SUMIFS('8. Animal Healthcare'!$I$4:$I$16,'8. Animal Healthcare'!$C$4:$C$16,'Mar''24 Actual'!P53)</f>
        <v>0</v>
      </c>
      <c r="Q61" s="56">
        <f t="shared" si="0"/>
        <v>2.4</v>
      </c>
    </row>
    <row r="62" spans="2:17" ht="15.6">
      <c r="B62" s="52">
        <v>9</v>
      </c>
      <c r="C62" s="24" t="s">
        <v>303</v>
      </c>
      <c r="D62" s="50">
        <f>SUMIFS('9. Changodar'!$I$4:$I$16,'9. Changodar'!$C$4:$C$16,'Mar''24 Actual'!D53)</f>
        <v>34.53</v>
      </c>
      <c r="E62" s="50">
        <f>SUMIFS('9. Changodar'!$I$4:$I$16,'9. Changodar'!$C$4:$C$16,'Mar''24 Actual'!E53)</f>
        <v>4.2</v>
      </c>
      <c r="F62" s="50">
        <f>SUMIFS('9. Changodar'!$I$4:$I$16,'9. Changodar'!$C$4:$C$16,'Mar''24 Actual'!F53)</f>
        <v>5.0201600943999978</v>
      </c>
      <c r="G62" s="50">
        <f>SUMIFS('9. Changodar'!$I$4:$I$16,'9. Changodar'!$C$4:$C$16,'Mar''24 Actual'!G53)</f>
        <v>0</v>
      </c>
      <c r="H62" s="50">
        <f>SUMIFS('9. Changodar'!$I$4:$I$16,'9. Changodar'!$C$4:$C$16,'Mar''24 Actual'!H53)</f>
        <v>0</v>
      </c>
      <c r="I62" s="50">
        <f>SUMIFS('9. Changodar'!$I$4:$I$16,'9. Changodar'!$C$4:$C$16,'Mar''24 Actual'!I53)</f>
        <v>0</v>
      </c>
      <c r="J62" s="50">
        <f>SUMIFS('9. Changodar'!$I$4:$I$16,'9. Changodar'!$C$4:$C$16,'Mar''24 Actual'!J53)</f>
        <v>0</v>
      </c>
      <c r="K62" s="50">
        <f>SUMIFS('9. Changodar'!$I$4:$I$16,'9. Changodar'!$C$4:$C$16,'Mar''24 Actual'!K53)</f>
        <v>0</v>
      </c>
      <c r="L62" s="50">
        <f>SUMIFS('9. Changodar'!$I$4:$I$16,'9. Changodar'!$C$4:$C$16,'Mar''24 Actual'!L53)</f>
        <v>0</v>
      </c>
      <c r="M62" s="50">
        <f>SUMIFS('9. Changodar'!$I$4:$I$16,'9. Changodar'!$C$4:$C$16,'Mar''24 Actual'!M53)</f>
        <v>0</v>
      </c>
      <c r="N62" s="50">
        <f>SUMIFS('9. Changodar'!$I$4:$I$16,'9. Changodar'!$C$4:$C$16,'Mar''24 Actual'!N53)</f>
        <v>0</v>
      </c>
      <c r="O62" s="50">
        <f>SUMIFS('9. Changodar'!$I$4:$I$16,'9. Changodar'!$C$4:$C$16,'Mar''24 Actual'!O53)</f>
        <v>0</v>
      </c>
      <c r="P62" s="50">
        <f>SUMIFS('9. Changodar'!$I$4:$I$16,'9. Changodar'!$C$4:$C$16,'Mar''24 Actual'!P53)</f>
        <v>0</v>
      </c>
      <c r="Q62" s="56">
        <f t="shared" si="0"/>
        <v>43.750160094400002</v>
      </c>
    </row>
    <row r="63" spans="2:17" ht="15.6">
      <c r="B63" s="52">
        <v>10</v>
      </c>
      <c r="C63" s="24" t="s">
        <v>69</v>
      </c>
      <c r="D63" s="50">
        <f>SUM('10. Baddi'!$J$4:$J$5)</f>
        <v>19.600000000000001</v>
      </c>
      <c r="E63" s="50">
        <f>SUM('10. Baddi'!$J$6:$J$7)</f>
        <v>7.54</v>
      </c>
      <c r="F63" s="50">
        <f>SUMIFS('10. Baddi'!$J$4:$J$17,'10. Baddi'!$C$4:$C$17,'Mar''24 Actual'!F53)</f>
        <v>0.71</v>
      </c>
      <c r="G63" s="50">
        <f>SUMIFS('10. Baddi'!$J$4:$J$17,'10. Baddi'!$C$4:$C$17,'Mar''24 Actual'!G53)</f>
        <v>1</v>
      </c>
      <c r="H63" s="50">
        <f>SUMIFS('10. Baddi'!$J$4:$J$17,'10. Baddi'!$C$4:$C$17,'Mar''24 Actual'!H53)</f>
        <v>0</v>
      </c>
      <c r="I63" s="50">
        <f>SUMIFS('10. Baddi'!$J$4:$J$17,'10. Baddi'!$C$4:$C$17,'Mar''24 Actual'!I53)</f>
        <v>6.2</v>
      </c>
      <c r="J63" s="50">
        <f>SUMIFS('10. Baddi'!$J$4:$J$17,'10. Baddi'!$C$4:$C$17,'Mar''24 Actual'!J53)</f>
        <v>3.86</v>
      </c>
      <c r="K63" s="50">
        <f>SUMIFS('10. Baddi'!$J$4:$J$17,'10. Baddi'!$C$4:$C$17,'Mar''24 Actual'!K53)</f>
        <v>0</v>
      </c>
      <c r="L63" s="50">
        <f>SUMIFS('10. Baddi'!$J$4:$J$17,'10. Baddi'!$C$4:$C$17,'Mar''24 Actual'!L53)</f>
        <v>0</v>
      </c>
      <c r="M63" s="50">
        <f>SUMIFS('10. Baddi'!$J$4:$J$17,'10. Baddi'!$C$4:$C$17,'Mar''24 Actual'!M53)</f>
        <v>0</v>
      </c>
      <c r="N63" s="50">
        <f>SUMIFS('10. Baddi'!$J$4:$J$17,'10. Baddi'!$C$4:$C$17,'Mar''24 Actual'!N53)</f>
        <v>4.07</v>
      </c>
      <c r="O63" s="50">
        <f>SUMIFS('10. Baddi'!$J$4:$J$17,'10. Baddi'!$C$4:$C$17,'Mar''24 Actual'!O53)</f>
        <v>0</v>
      </c>
      <c r="P63" s="50">
        <f>SUMIFS('10. Baddi'!$J$4:$J$17,'10. Baddi'!$C$4:$C$17,'Mar''24 Actual'!P53)</f>
        <v>0</v>
      </c>
      <c r="Q63" s="56">
        <f t="shared" si="0"/>
        <v>42.980000000000004</v>
      </c>
    </row>
    <row r="64" spans="2:17" ht="15.6">
      <c r="B64" s="52">
        <v>11</v>
      </c>
      <c r="C64" s="24" t="s">
        <v>72</v>
      </c>
      <c r="D64" s="50">
        <f>SUMIFS('11. Goa'!$I$4:$I$17,'11. Goa'!$C$4:$C$17,'Mar''24 Actual'!D53)</f>
        <v>5.8356102600000019</v>
      </c>
      <c r="E64" s="50">
        <f>SUMIFS('11. Goa'!$I$4:$I$17,'11. Goa'!$C$4:$C$17,'Mar''24 Actual'!E53)</f>
        <v>1.5013100696857129</v>
      </c>
      <c r="F64" s="50">
        <f>SUMIFS('11. Goa'!$I$4:$I$17,'11. Goa'!$C$4:$C$17,'Mar''24 Actual'!F53)</f>
        <v>10.786483032</v>
      </c>
      <c r="G64" s="50">
        <f>SUMIFS('11. Goa'!$I$4:$I$17,'11. Goa'!$C$4:$C$17,'Mar''24 Actual'!G53)</f>
        <v>3.0349972894736847</v>
      </c>
      <c r="H64" s="50">
        <f>SUMIFS('11. Goa'!$I$4:$I$17,'11. Goa'!$C$4:$C$17,'Mar''24 Actual'!H53)</f>
        <v>0</v>
      </c>
      <c r="I64" s="50">
        <f>SUM('11. Goa'!$I$9:$I$10)</f>
        <v>0.77956700000000001</v>
      </c>
      <c r="J64" s="50">
        <f>SUMIFS('11. Goa'!$I$4:$I$17,'11. Goa'!$C$4:$C$17,'Mar''24 Actual'!J53)</f>
        <v>4.6532000000000009</v>
      </c>
      <c r="K64" s="50">
        <f>SUMIFS('11. Goa'!$I$4:$I$17,'11. Goa'!$C$4:$C$17,'Mar''24 Actual'!K53)</f>
        <v>0</v>
      </c>
      <c r="L64" s="50">
        <f>SUMIFS('11. Goa'!$I$4:$I$17,'11. Goa'!$C$4:$C$17,'Mar''24 Actual'!L53)</f>
        <v>0</v>
      </c>
      <c r="M64" s="50">
        <f>SUMIFS('11. Goa'!$I$4:$I$17,'11. Goa'!$C$4:$C$17,'Mar''24 Actual'!M53)</f>
        <v>0</v>
      </c>
      <c r="N64" s="50">
        <f>SUMIFS('11. Goa'!$I$4:$I$17,'11. Goa'!$C$4:$C$17,'Mar''24 Actual'!N53)</f>
        <v>0</v>
      </c>
      <c r="O64" s="50">
        <f>SUMIFS('11. Goa'!$I$4:$I$17,'11. Goa'!$C$4:$C$17,'Mar''24 Actual'!O53)</f>
        <v>0</v>
      </c>
      <c r="P64" s="50">
        <f>SUMIFS('11. Goa'!$I$4:$I$17,'11. Goa'!$C$4:$C$17,'Mar''24 Actual'!P53)</f>
        <v>0</v>
      </c>
      <c r="Q64" s="56">
        <f t="shared" si="0"/>
        <v>26.591167651159399</v>
      </c>
    </row>
    <row r="65" spans="2:17" ht="15.6">
      <c r="B65" s="52">
        <v>12</v>
      </c>
      <c r="C65" s="24" t="s">
        <v>75</v>
      </c>
      <c r="D65" s="50">
        <f>SUMIFS('12. Myanmar'!$I$4:$I$16,'12. Myanmar'!$C$4:$C$16,'Mar''24 Actual'!D53)</f>
        <v>30.059000000000001</v>
      </c>
      <c r="E65" s="50">
        <f>SUMIFS('12. Myanmar'!$I$4:$I$16,'12. Myanmar'!$C$4:$C$16,'Mar''24 Actual'!E53)</f>
        <v>0</v>
      </c>
      <c r="F65" s="50">
        <f>SUMIFS('12. Myanmar'!$I$4:$I$16,'12. Myanmar'!$C$4:$C$16,'Mar''24 Actual'!F53)</f>
        <v>1.24</v>
      </c>
      <c r="G65" s="50">
        <f>SUMIFS('12. Myanmar'!$I$4:$I$16,'12. Myanmar'!$C$4:$C$16,'Mar''24 Actual'!G53)</f>
        <v>0</v>
      </c>
      <c r="H65" s="50">
        <f>SUMIFS('12. Myanmar'!$I$4:$I$16,'12. Myanmar'!$C$4:$C$16,'Mar''24 Actual'!H53)</f>
        <v>0</v>
      </c>
      <c r="I65" s="50">
        <f>SUMIFS('12. Myanmar'!$I$4:$I$16,'12. Myanmar'!$C$4:$C$16,'Mar''24 Actual'!I53)</f>
        <v>10.2384</v>
      </c>
      <c r="J65" s="50">
        <f>SUMIFS('12. Myanmar'!$I$4:$I$16,'12. Myanmar'!$C$4:$C$16,'Mar''24 Actual'!J53)</f>
        <v>0</v>
      </c>
      <c r="K65" s="50">
        <f>SUMIFS('12. Myanmar'!$I$4:$I$16,'12. Myanmar'!$C$4:$C$16,'Mar''24 Actual'!K53)</f>
        <v>0</v>
      </c>
      <c r="L65" s="50">
        <f>SUMIFS('12. Myanmar'!$I$4:$I$16,'12. Myanmar'!$C$4:$C$16,'Mar''24 Actual'!L53)</f>
        <v>0</v>
      </c>
      <c r="M65" s="50">
        <f>SUMIFS('12. Myanmar'!$I$4:$I$16,'12. Myanmar'!$C$4:$C$16,'Mar''24 Actual'!M53)</f>
        <v>0</v>
      </c>
      <c r="N65" s="50">
        <f>SUMIFS('12. Myanmar'!$I$4:$I$16,'12. Myanmar'!$C$4:$C$16,'Mar''24 Actual'!N53)</f>
        <v>0</v>
      </c>
      <c r="O65" s="50">
        <f>SUMIFS('12. Myanmar'!$I$4:$I$16,'12. Myanmar'!$C$4:$C$16,'Mar''24 Actual'!O53)</f>
        <v>0</v>
      </c>
      <c r="P65" s="50">
        <f>SUMIFS('12. Myanmar'!$I$4:$I$16,'12. Myanmar'!$C$4:$C$16,'Mar''24 Actual'!P53)</f>
        <v>0</v>
      </c>
      <c r="Q65" s="56">
        <f t="shared" si="0"/>
        <v>41.537399999999998</v>
      </c>
    </row>
    <row r="66" spans="2:17" ht="15.6">
      <c r="B66" s="52">
        <v>13</v>
      </c>
      <c r="C66" s="24" t="s">
        <v>78</v>
      </c>
      <c r="D66" s="50">
        <f>SUMIFS('13. Daman'!$I$4:$I$16,'13. Daman'!$C$4:$C$16,'Mar''24 Actual'!D53)</f>
        <v>3.7900002000000002</v>
      </c>
      <c r="E66" s="50">
        <f>SUMIFS('13. Daman'!$I$4:$I$16,'13. Daman'!$C$4:$C$16,'Mar''24 Actual'!E53)</f>
        <v>0.11126934807999636</v>
      </c>
      <c r="F66" s="50">
        <f>SUMIFS('13. Daman'!$I$4:$I$16,'13. Daman'!$C$4:$C$16,'Mar''24 Actual'!F53)</f>
        <v>9.9999999999999995E-8</v>
      </c>
      <c r="G66" s="50">
        <f>SUMIFS('13. Daman'!$I$4:$I$16,'13. Daman'!$C$4:$C$16,'Mar''24 Actual'!G53)</f>
        <v>5.6112000000000011E-3</v>
      </c>
      <c r="H66" s="50">
        <f>SUMIFS('13. Daman'!$I$4:$I$16,'13. Daman'!$C$4:$C$16,'Mar''24 Actual'!H53)</f>
        <v>0</v>
      </c>
      <c r="I66" s="50">
        <f>SUMIFS('13. Daman'!$I$4:$I$16,'13. Daman'!$C$4:$C$16,'Mar''24 Actual'!I53)</f>
        <v>0</v>
      </c>
      <c r="J66" s="50">
        <f>SUMIFS('13. Daman'!$I$4:$I$16,'13. Daman'!$C$4:$C$16,'Mar''24 Actual'!J53)</f>
        <v>2.5800000999999999</v>
      </c>
      <c r="K66" s="50">
        <f>SUMIFS('13. Daman'!$I$4:$I$16,'13. Daman'!$C$4:$C$16,'Mar''24 Actual'!K53)</f>
        <v>0</v>
      </c>
      <c r="L66" s="50">
        <f>SUMIFS('13. Daman'!$I$4:$I$16,'13. Daman'!$C$4:$C$16,'Mar''24 Actual'!L53)</f>
        <v>0</v>
      </c>
      <c r="M66" s="50">
        <f>SUMIFS('13. Daman'!$I$4:$I$16,'13. Daman'!$C$4:$C$16,'Mar''24 Actual'!M53)</f>
        <v>0</v>
      </c>
      <c r="N66" s="50">
        <f>SUMIFS('13. Daman'!$I$4:$I$16,'13. Daman'!$C$4:$C$16,'Mar''24 Actual'!N53)</f>
        <v>0</v>
      </c>
      <c r="O66" s="50">
        <f>SUMIFS('13. Daman'!$I$4:$I$16,'13. Daman'!$C$4:$C$16,'Mar''24 Actual'!O53)</f>
        <v>0</v>
      </c>
      <c r="P66" s="50">
        <f>SUMIFS('13. Daman'!$I$4:$I$16,'13. Daman'!$C$4:$C$16,'Mar''24 Actual'!P53)</f>
        <v>0</v>
      </c>
      <c r="Q66" s="56">
        <f t="shared" si="0"/>
        <v>6.486880948079996</v>
      </c>
    </row>
    <row r="67" spans="2:17" ht="15.6">
      <c r="B67" s="52">
        <v>14</v>
      </c>
      <c r="C67" s="24" t="s">
        <v>82</v>
      </c>
      <c r="D67" s="50">
        <f>SUMIFS('14. GRPPL'!$I$4:$I$16,'14. GRPPL'!$C$4:$C$16,'Mar''24 Actual'!D53)</f>
        <v>5.4044205127848723</v>
      </c>
      <c r="E67" s="50">
        <f>SUMIFS('14. GRPPL'!$I$4:$I$16,'14. GRPPL'!$C$4:$C$16,'Mar''24 Actual'!E53)</f>
        <v>0</v>
      </c>
      <c r="F67" s="50">
        <f>SUMIFS('14. GRPPL'!$I$4:$I$16,'14. GRPPL'!$C$4:$C$16,'Mar''24 Actual'!F53)</f>
        <v>0</v>
      </c>
      <c r="G67" s="50">
        <f>SUMIFS('14. GRPPL'!$I$4:$I$16,'14. GRPPL'!$C$4:$C$16,'Mar''24 Actual'!G53)</f>
        <v>0</v>
      </c>
      <c r="H67" s="50">
        <f>SUMIFS('14. GRPPL'!$I$4:$I$16,'14. GRPPL'!$C$4:$C$16,'Mar''24 Actual'!H53)</f>
        <v>0</v>
      </c>
      <c r="I67" s="50">
        <f>SUMIFS('14. GRPPL'!$I$4:$I$16,'14. GRPPL'!$C$4:$C$16,'Mar''24 Actual'!I53)</f>
        <v>1.82847988943198</v>
      </c>
      <c r="J67" s="50">
        <f>SUMIFS('14. GRPPL'!$I$4:$I$16,'14. GRPPL'!$C$4:$C$16,'Mar''24 Actual'!J53)</f>
        <v>0</v>
      </c>
      <c r="K67" s="50">
        <f>SUMIFS('14. GRPPL'!$I$4:$I$16,'14. GRPPL'!$C$4:$C$16,'Mar''24 Actual'!K53)</f>
        <v>0</v>
      </c>
      <c r="L67" s="50">
        <f>SUMIFS('14. GRPPL'!$I$4:$I$16,'14. GRPPL'!$C$4:$C$16,'Mar''24 Actual'!L53)</f>
        <v>0</v>
      </c>
      <c r="M67" s="50">
        <f>SUMIFS('14. GRPPL'!$I$4:$I$16,'14. GRPPL'!$C$4:$C$16,'Mar''24 Actual'!M53)</f>
        <v>0</v>
      </c>
      <c r="N67" s="50">
        <f>SUMIFS('14. GRPPL'!$I$4:$I$16,'14. GRPPL'!$C$4:$C$16,'Mar''24 Actual'!N53)</f>
        <v>0</v>
      </c>
      <c r="O67" s="50">
        <f>SUMIFS('14. GRPPL'!$I$4:$I$16,'14. GRPPL'!$C$4:$C$16,'Mar''24 Actual'!O53)</f>
        <v>0</v>
      </c>
      <c r="P67" s="50">
        <f>SUMIFS('14. GRPPL'!$I$4:$I$16,'14. GRPPL'!$C$4:$C$16,'Mar''24 Actual'!P53)</f>
        <v>0</v>
      </c>
      <c r="Q67" s="56">
        <f t="shared" si="0"/>
        <v>7.2329004022168526</v>
      </c>
    </row>
    <row r="68" spans="2:17" ht="15.6">
      <c r="B68" s="52">
        <v>15</v>
      </c>
      <c r="C68" s="24" t="s">
        <v>87</v>
      </c>
      <c r="D68" s="50">
        <f>SUM('15. Sikkim-1'!$J$4:$J$6)</f>
        <v>11.35</v>
      </c>
      <c r="E68" s="50">
        <f>SUM('15. Sikkim-1'!$J$7:$J$9)</f>
        <v>1.8250000000000002</v>
      </c>
      <c r="F68" s="50">
        <f>SUMIFS('15. Sikkim-1'!$J$4:$J$21,'15. Sikkim-1'!$D$4:$D$21,'Mar''24 Actual'!F53)</f>
        <v>2.15</v>
      </c>
      <c r="G68" s="50">
        <f>SUMIFS('15. Sikkim-1'!$J$4:$J$21,'15. Sikkim-1'!$D$4:$D$21,'Mar''24 Actual'!G53)</f>
        <v>0</v>
      </c>
      <c r="H68" s="50">
        <f>SUMIFS('15. Sikkim-1'!$J$4:$J$21,'15. Sikkim-1'!$D$4:$D$21,'Mar''24 Actual'!H53)</f>
        <v>0</v>
      </c>
      <c r="I68" s="50">
        <f>SUMIFS('15. Sikkim-1'!$J$4:$J$21,'15. Sikkim-1'!$D$4:$D$21,'Mar''24 Actual'!I53)</f>
        <v>0</v>
      </c>
      <c r="J68" s="50">
        <f>SUMIFS('15. Sikkim-1'!$J$4:$J$21,'15. Sikkim-1'!$D$4:$D$21,'Mar''24 Actual'!J53)</f>
        <v>0</v>
      </c>
      <c r="K68" s="50">
        <f>SUMIFS('15. Sikkim-1'!$J$4:$J$21,'15. Sikkim-1'!$D$4:$D$21,'Mar''24 Actual'!K53)</f>
        <v>0</v>
      </c>
      <c r="L68" s="50">
        <f>SUMIFS('15. Sikkim-1'!$J$4:$J$21,'15. Sikkim-1'!$D$4:$D$21,'Mar''24 Actual'!L53)</f>
        <v>0</v>
      </c>
      <c r="M68" s="50">
        <f>SUMIFS('15. Sikkim-1'!$J$4:$J$21,'15. Sikkim-1'!$D$4:$D$21,'Mar''24 Actual'!M53)</f>
        <v>0</v>
      </c>
      <c r="N68" s="50">
        <f>SUM('15. Sikkim-1'!J19)</f>
        <v>0</v>
      </c>
      <c r="O68" s="50">
        <f>SUMIFS('15. Sikkim-1'!$J$4:$J$21,'15. Sikkim-1'!$D$4:$D$21,'Mar''24 Actual'!O53)</f>
        <v>0</v>
      </c>
      <c r="P68" s="50">
        <f>SUMIFS('15. Sikkim-1'!$J$4:$J$21,'15. Sikkim-1'!$D$4:$D$21,'Mar''24 Actual'!P53)</f>
        <v>0</v>
      </c>
      <c r="Q68" s="56">
        <f t="shared" si="0"/>
        <v>15.325000000000001</v>
      </c>
    </row>
    <row r="69" spans="2:17" ht="15.6">
      <c r="B69" s="52">
        <v>16</v>
      </c>
      <c r="C69" s="24" t="s">
        <v>91</v>
      </c>
      <c r="D69" s="50">
        <f>SUM('16. Sikkim-2'!$I$4:$I$5)</f>
        <v>4.08</v>
      </c>
      <c r="E69" s="50">
        <f>SUM('16. Sikkim-2'!$I$6:$I$7)</f>
        <v>0</v>
      </c>
      <c r="F69" s="50">
        <f>SUMIFS('16. Sikkim-2'!$I$4:$I$18,'16. Sikkim-2'!$C$4:$C$18,'Mar''24 Actual'!F53)</f>
        <v>0</v>
      </c>
      <c r="G69" s="50">
        <f>SUMIFS('16. Sikkim-2'!$I$4:$I$18,'16. Sikkim-2'!$C$4:$C$18,'Mar''24 Actual'!G53)</f>
        <v>1.8440000000000001</v>
      </c>
      <c r="H69" s="50">
        <f>SUMIFS('16. Sikkim-2'!$I$4:$I$18,'16. Sikkim-2'!$C$4:$C$18,'Mar''24 Actual'!H53)</f>
        <v>2.46</v>
      </c>
      <c r="I69" s="50">
        <f>SUMIFS('16. Sikkim-2'!$I$4:$I$18,'16. Sikkim-2'!$C$4:$C$18,'Mar''24 Actual'!I53)</f>
        <v>0</v>
      </c>
      <c r="J69" s="50">
        <f>SUMIFS('16. Sikkim-2'!$I$4:$I$18,'16. Sikkim-2'!$C$4:$C$18,'Mar''24 Actual'!J53)</f>
        <v>0</v>
      </c>
      <c r="K69" s="50">
        <f>SUMIFS('16. Sikkim-2'!$I$4:$I$18,'16. Sikkim-2'!$C$4:$C$18,'Mar''24 Actual'!K53)</f>
        <v>0</v>
      </c>
      <c r="L69" s="50">
        <f>SUMIFS('16. Sikkim-2'!$I$4:$I$18,'16. Sikkim-2'!$C$4:$C$18,'Mar''24 Actual'!L53)</f>
        <v>0</v>
      </c>
      <c r="M69" s="50">
        <f>SUMIFS('16. Sikkim-2'!$I$4:$I$18,'16. Sikkim-2'!$C$4:$C$18,'Mar''24 Actual'!M53)</f>
        <v>0</v>
      </c>
      <c r="N69" s="50">
        <f>SUMIFS('16. Sikkim-2'!$I$4:$I$18,'16. Sikkim-2'!$C$4:$C$18,'Mar''24 Actual'!N53)</f>
        <v>0</v>
      </c>
      <c r="O69" s="50">
        <f>SUMIFS('16. Sikkim-2'!$I$4:$I$18,'16. Sikkim-2'!$C$4:$C$18,'Mar''24 Actual'!O53)</f>
        <v>0</v>
      </c>
      <c r="P69" s="50">
        <f>SUMIFS('16. Sikkim-2'!$I$4:$I$18,'16. Sikkim-2'!$C$4:$C$18,'Mar''24 Actual'!P53)</f>
        <v>0</v>
      </c>
      <c r="Q69" s="56">
        <f t="shared" si="0"/>
        <v>8.3840000000000003</v>
      </c>
    </row>
    <row r="70" spans="2:17" ht="15.6">
      <c r="B70" s="52">
        <v>17</v>
      </c>
      <c r="C70" s="24" t="s">
        <v>93</v>
      </c>
      <c r="D70" s="408"/>
      <c r="E70" s="408"/>
      <c r="F70" s="408"/>
      <c r="G70" s="408"/>
      <c r="H70" s="408"/>
      <c r="I70" s="408"/>
      <c r="J70" s="408"/>
      <c r="K70" s="408"/>
      <c r="L70" s="408"/>
      <c r="M70" s="408"/>
      <c r="N70" s="408"/>
      <c r="O70" s="408"/>
      <c r="P70" s="408"/>
      <c r="Q70" s="56">
        <f>'17. EMO'!I5</f>
        <v>55.526996099999998</v>
      </c>
    </row>
    <row r="71" spans="2:17" ht="15.6">
      <c r="B71" s="52">
        <v>18</v>
      </c>
      <c r="C71" s="21" t="s">
        <v>112</v>
      </c>
      <c r="D71" s="50">
        <f>SUMIFS('18. Agiolax'!$I$4:$I$16,'18. Agiolax'!$C$4:$C$16,'Mar''24 Actual'!D53)</f>
        <v>0</v>
      </c>
      <c r="E71" s="50">
        <f>SUMIFS('18. Agiolax'!$I$4:$I$16,'18. Agiolax'!$C$4:$C$16,'Mar''24 Actual'!E53)</f>
        <v>0</v>
      </c>
      <c r="F71" s="50">
        <f>SUMIFS('18. Agiolax'!$I$4:$I$16,'18. Agiolax'!$C$4:$C$16,'Mar''24 Actual'!F53)</f>
        <v>0</v>
      </c>
      <c r="G71" s="50">
        <f>SUMIFS('18. Agiolax'!$I$4:$I$16,'18. Agiolax'!$C$4:$C$16,'Mar''24 Actual'!G53)</f>
        <v>0.01</v>
      </c>
      <c r="H71" s="50">
        <f>SUMIFS('18. Agiolax'!$I$4:$I$16,'18. Agiolax'!$C$4:$C$16,'Mar''24 Actual'!H53)</f>
        <v>0</v>
      </c>
      <c r="I71" s="50">
        <f>SUMIFS('18. Agiolax'!$I$4:$I$16,'18. Agiolax'!$C$4:$C$16,'Mar''24 Actual'!I53)</f>
        <v>2.11</v>
      </c>
      <c r="J71" s="50">
        <f>SUMIFS('18. Agiolax'!$I$4:$I$16,'18. Agiolax'!$C$4:$C$16,'Mar''24 Actual'!J53)</f>
        <v>0</v>
      </c>
      <c r="K71" s="50">
        <f>SUMIFS('18. Agiolax'!$I$4:$I$16,'18. Agiolax'!$C$4:$C$16,'Mar''24 Actual'!K53)</f>
        <v>0</v>
      </c>
      <c r="L71" s="50">
        <f>SUMIFS('18. Agiolax'!$I$4:$I$16,'18. Agiolax'!$C$4:$C$16,'Mar''24 Actual'!L53)</f>
        <v>0</v>
      </c>
      <c r="M71" s="50">
        <f>SUMIFS('18. Agiolax'!$I$4:$I$16,'18. Agiolax'!$C$4:$C$16,'Mar''24 Actual'!M53)</f>
        <v>0</v>
      </c>
      <c r="N71" s="50">
        <f>SUMIFS('18. Agiolax'!$I$4:$I$16,'18. Agiolax'!$C$4:$C$16,'Mar''24 Actual'!N53)</f>
        <v>0</v>
      </c>
      <c r="O71" s="50">
        <f>SUMIFS('18. Agiolax'!$I$4:$I$16,'18. Agiolax'!$C$4:$C$16,'Mar''24 Actual'!O53)</f>
        <v>0</v>
      </c>
      <c r="P71" s="50">
        <f>SUMIFS('18. Agiolax'!$I$4:$I$16,'18. Agiolax'!$C$4:$C$16,'Mar''24 Actual'!P53)</f>
        <v>0</v>
      </c>
      <c r="Q71" s="56">
        <f>SUM(D71:P71)</f>
        <v>2.1199999999999997</v>
      </c>
    </row>
    <row r="72" spans="2:17" ht="15.6">
      <c r="B72" s="52">
        <v>19</v>
      </c>
      <c r="C72" s="24" t="s">
        <v>96</v>
      </c>
      <c r="D72" s="50">
        <f>SUMIFS('19. Jarod'!$I$4:$I$16,'19. Jarod'!$C$4:$C$16,'Mar''24 Actual'!D53)</f>
        <v>14.26</v>
      </c>
      <c r="E72" s="50">
        <f>SUMIFS('19. Jarod'!$I$4:$I$16,'19. Jarod'!$C$4:$C$16,'Mar''24 Actual'!E53)</f>
        <v>0</v>
      </c>
      <c r="F72" s="50">
        <f>SUMIFS('19. Jarod'!$I$4:$I$16,'19. Jarod'!$C$4:$C$16,'Mar''24 Actual'!F53)</f>
        <v>14.77</v>
      </c>
      <c r="G72" s="50">
        <f>SUMIFS('19. Jarod'!$I$4:$I$16,'19. Jarod'!$C$4:$C$16,'Mar''24 Actual'!G53)</f>
        <v>0</v>
      </c>
      <c r="H72" s="50">
        <f>SUMIFS('19. Jarod'!$I$4:$I$16,'19. Jarod'!$C$4:$C$16,'Mar''24 Actual'!H53)</f>
        <v>0</v>
      </c>
      <c r="I72" s="50">
        <f>SUMIFS('19. Jarod'!$I$4:$I$16,'19. Jarod'!$C$4:$C$16,'Mar''24 Actual'!I53)</f>
        <v>0</v>
      </c>
      <c r="J72" s="50">
        <f>SUMIFS('19. Jarod'!$I$4:$I$16,'19. Jarod'!$C$4:$C$16,'Mar''24 Actual'!J53)</f>
        <v>0</v>
      </c>
      <c r="K72" s="50">
        <f>SUMIFS('19. Jarod'!$I$4:$I$16,'19. Jarod'!$C$4:$C$16,'Mar''24 Actual'!K53)</f>
        <v>0</v>
      </c>
      <c r="L72" s="50">
        <f>SUMIFS('19. Jarod'!$I$4:$I$16,'19. Jarod'!$C$4:$C$16,'Mar''24 Actual'!L53)</f>
        <v>0</v>
      </c>
      <c r="M72" s="50">
        <f>SUMIFS('19. Jarod'!$I$4:$I$16,'19. Jarod'!$C$4:$C$16,'Mar''24 Actual'!M53)</f>
        <v>0</v>
      </c>
      <c r="N72" s="50">
        <f>SUMIFS('19. Jarod'!$I$4:$I$16,'19. Jarod'!$C$4:$C$16,'Mar''24 Actual'!N53)</f>
        <v>0</v>
      </c>
      <c r="O72" s="50">
        <f>SUMIFS('19. Jarod'!$I$4:$I$16,'19. Jarod'!$C$4:$C$16,'Mar''24 Actual'!O53)</f>
        <v>0</v>
      </c>
      <c r="P72" s="50">
        <f>SUMIFS('19. Jarod'!$I$4:$I$16,'19. Jarod'!$C$4:$C$16,'Mar''24 Actual'!P53)</f>
        <v>0</v>
      </c>
      <c r="Q72" s="56">
        <f t="shared" ref="Q72:Q81" si="1">SUM(D72:P72)</f>
        <v>29.03</v>
      </c>
    </row>
    <row r="73" spans="2:17" ht="15.6">
      <c r="B73" s="52">
        <v>20</v>
      </c>
      <c r="C73" s="24" t="s">
        <v>98</v>
      </c>
      <c r="D73" s="50">
        <f>SUMIFS('20. Vatva'!$I$4:$I$16,'20. Vatva'!$C$4:$C$16,'Mar''24 Actual'!D53)</f>
        <v>0</v>
      </c>
      <c r="E73" s="50">
        <f>SUMIFS('20. Vatva'!$I$4:$I$16,'20. Vatva'!$C$4:$C$16,'Mar''24 Actual'!E53)</f>
        <v>0</v>
      </c>
      <c r="F73" s="50">
        <f>SUMIFS('20. Vatva'!$I$4:$I$16,'20. Vatva'!$C$4:$C$16,'Mar''24 Actual'!F53)</f>
        <v>0</v>
      </c>
      <c r="G73" s="50">
        <f>SUMIFS('20. Vatva'!$I$4:$I$16,'20. Vatva'!$C$4:$C$16,'Mar''24 Actual'!G53)</f>
        <v>0</v>
      </c>
      <c r="H73" s="50">
        <f>SUMIFS('20. Vatva'!$I$4:$I$16,'20. Vatva'!$C$4:$C$16,'Mar''24 Actual'!H53)</f>
        <v>0</v>
      </c>
      <c r="I73" s="50">
        <f>SUMIFS('20. Vatva'!$I$4:$I$16,'20. Vatva'!$C$4:$C$16,'Mar''24 Actual'!I53)</f>
        <v>0</v>
      </c>
      <c r="J73" s="50">
        <f>SUMIFS('20. Vatva'!$I$4:$I$16,'20. Vatva'!$C$4:$C$16,'Mar''24 Actual'!J53)</f>
        <v>0</v>
      </c>
      <c r="K73" s="50">
        <f>SUMIFS('20. Vatva'!$I$4:$I$16,'20. Vatva'!$C$4:$C$16,'Mar''24 Actual'!K53)</f>
        <v>0</v>
      </c>
      <c r="L73" s="50">
        <f>SUMIFS('20. Vatva'!$I$4:$I$16,'20. Vatva'!$C$4:$C$16,'Mar''24 Actual'!L53)</f>
        <v>0</v>
      </c>
      <c r="M73" s="50">
        <f>SUMIFS('20. Vatva'!$I$4:$I$16,'20. Vatva'!$C$4:$C$16,'Mar''24 Actual'!M53)</f>
        <v>0</v>
      </c>
      <c r="N73" s="50">
        <f>SUMIFS('20. Vatva'!$I$4:$I$16,'20. Vatva'!$C$4:$C$16,'Mar''24 Actual'!N53)</f>
        <v>0</v>
      </c>
      <c r="O73" s="50">
        <f>SUMIFS('20. Vatva'!$I$4:$I$16,'20. Vatva'!$C$4:$C$16,'Mar''24 Actual'!O53)</f>
        <v>0</v>
      </c>
      <c r="P73" s="50">
        <f>SUMIFS('20. Vatva'!$I$4:$I$16,'20. Vatva'!$C$4:$C$16,'Mar''24 Actual'!P53)</f>
        <v>0</v>
      </c>
      <c r="Q73" s="56">
        <f t="shared" si="1"/>
        <v>0</v>
      </c>
    </row>
    <row r="74" spans="2:17" ht="15.6">
      <c r="B74" s="52">
        <v>21</v>
      </c>
      <c r="C74" s="24" t="s">
        <v>101</v>
      </c>
      <c r="D74" s="50">
        <f>SUMIFS('21. Biologics Unit 9'!$I$4:$I$16,'21. Biologics Unit 9'!$C$4:$C$16,'Mar''24 Actual'!D53)</f>
        <v>55.112726590823016</v>
      </c>
      <c r="E74" s="50">
        <f>SUMIFS('21. Biologics Unit 9'!$I$4:$I$16,'21. Biologics Unit 9'!$C$4:$C$16,'Mar''24 Actual'!E53)</f>
        <v>0</v>
      </c>
      <c r="F74" s="50">
        <f>SUMIFS('21. Biologics Unit 9'!$I$4:$I$16,'21. Biologics Unit 9'!$C$4:$C$16,'Mar''24 Actual'!F53)</f>
        <v>0</v>
      </c>
      <c r="G74" s="50">
        <f>SUMIFS('21. Biologics Unit 9'!$I$4:$I$16,'21. Biologics Unit 9'!$C$4:$C$16,'Mar''24 Actual'!G53)</f>
        <v>0</v>
      </c>
      <c r="H74" s="50">
        <f>SUMIFS('21. Biologics Unit 9'!$I$4:$I$16,'21. Biologics Unit 9'!$C$4:$C$16,'Mar''24 Actual'!H53)</f>
        <v>0</v>
      </c>
      <c r="I74" s="50">
        <f>SUMIFS('21. Biologics Unit 9'!$I$4:$I$16,'21. Biologics Unit 9'!$C$4:$C$16,'Mar''24 Actual'!I53)</f>
        <v>0</v>
      </c>
      <c r="J74" s="50">
        <f>SUMIFS('21. Biologics Unit 9'!$I$4:$I$16,'21. Biologics Unit 9'!$C$4:$C$16,'Mar''24 Actual'!J53)</f>
        <v>0</v>
      </c>
      <c r="K74" s="50">
        <f>SUMIFS('21. Biologics Unit 9'!$I$4:$I$16,'21. Biologics Unit 9'!$C$4:$C$16,'Mar''24 Actual'!K53)</f>
        <v>0</v>
      </c>
      <c r="L74" s="50">
        <f>SUMIFS('21. Biologics Unit 9'!$I$4:$I$16,'21. Biologics Unit 9'!$C$4:$C$16,'Mar''24 Actual'!L53)</f>
        <v>0</v>
      </c>
      <c r="M74" s="50">
        <f>SUMIFS('21. Biologics Unit 9'!$I$4:$I$16,'21. Biologics Unit 9'!$C$4:$C$16,'Mar''24 Actual'!M53)</f>
        <v>0</v>
      </c>
      <c r="N74" s="50">
        <f>SUMIFS('21. Biologics Unit 9'!$I$4:$I$16,'21. Biologics Unit 9'!$C$4:$C$16,'Mar''24 Actual'!N53)</f>
        <v>0</v>
      </c>
      <c r="O74" s="50">
        <f>SUMIFS('21. Biologics Unit 9'!$I$4:$I$16,'21. Biologics Unit 9'!$C$4:$C$16,'Mar''24 Actual'!O53)</f>
        <v>0</v>
      </c>
      <c r="P74" s="50">
        <f>SUMIFS('21. Biologics Unit 9'!$I$4:$I$16,'21. Biologics Unit 9'!$C$4:$C$16,'Mar''24 Actual'!P53)</f>
        <v>0</v>
      </c>
      <c r="Q74" s="56">
        <f t="shared" si="1"/>
        <v>55.112726590823016</v>
      </c>
    </row>
    <row r="75" spans="2:17" ht="15.6">
      <c r="B75" s="52">
        <v>22</v>
      </c>
      <c r="C75" s="24" t="s">
        <v>104</v>
      </c>
      <c r="D75" s="50">
        <f>SUMIFS('22. Alidac'!$I$4:$I$16,'22. Alidac'!$C$4:$C$16,'Mar''24 Actual'!D53)</f>
        <v>1.8197312400000001</v>
      </c>
      <c r="E75" s="50">
        <f>SUMIFS('22. Alidac'!$I$4:$I$16,'22. Alidac'!$C$4:$C$16,'Mar''24 Actual'!E53)</f>
        <v>0</v>
      </c>
      <c r="F75" s="50">
        <f>SUMIFS('22. Alidac'!$I$4:$I$16,'22. Alidac'!$C$4:$C$16,'Mar''24 Actual'!F53)</f>
        <v>0</v>
      </c>
      <c r="G75" s="50">
        <f>SUMIFS('22. Alidac'!$I$4:$I$16,'22. Alidac'!$C$4:$C$16,'Mar''24 Actual'!G53)</f>
        <v>0</v>
      </c>
      <c r="H75" s="50">
        <f>SUMIFS('22. Alidac'!$I$4:$I$16,'22. Alidac'!$C$4:$C$16,'Mar''24 Actual'!H53)</f>
        <v>0</v>
      </c>
      <c r="I75" s="50">
        <f>SUMIFS('22. Alidac'!$I$4:$I$16,'22. Alidac'!$C$4:$C$16,'Mar''24 Actual'!I53)</f>
        <v>0</v>
      </c>
      <c r="J75" s="50">
        <f>SUMIFS('22. Alidac'!$I$4:$I$16,'22. Alidac'!$C$4:$C$16,'Mar''24 Actual'!J53)</f>
        <v>0</v>
      </c>
      <c r="K75" s="50">
        <f>SUMIFS('22. Alidac'!$I$4:$I$16,'22. Alidac'!$C$4:$C$16,'Mar''24 Actual'!K53)</f>
        <v>0</v>
      </c>
      <c r="L75" s="50">
        <f>SUMIFS('22. Alidac'!$I$4:$I$16,'22. Alidac'!$C$4:$C$16,'Mar''24 Actual'!L53)</f>
        <v>0</v>
      </c>
      <c r="M75" s="50">
        <f>SUMIFS('22. Alidac'!$I$4:$I$16,'22. Alidac'!$C$4:$C$16,'Mar''24 Actual'!M53)</f>
        <v>0</v>
      </c>
      <c r="N75" s="50">
        <f>SUMIFS('22. Alidac'!$I$4:$I$16,'22. Alidac'!$C$4:$C$16,'Mar''24 Actual'!N53)</f>
        <v>0</v>
      </c>
      <c r="O75" s="50">
        <f>SUMIFS('22. Alidac'!$I$4:$I$16,'22. Alidac'!$C$4:$C$16,'Mar''24 Actual'!O53)</f>
        <v>0</v>
      </c>
      <c r="P75" s="50">
        <f>SUMIFS('22. Alidac'!$I$4:$I$16,'22. Alidac'!$C$4:$C$16,'Mar''24 Actual'!P53)</f>
        <v>0</v>
      </c>
      <c r="Q75" s="56">
        <f t="shared" si="1"/>
        <v>1.8197312400000001</v>
      </c>
    </row>
    <row r="76" spans="2:17" ht="15.6">
      <c r="B76" s="52">
        <v>23</v>
      </c>
      <c r="C76" s="20" t="s">
        <v>108</v>
      </c>
      <c r="D76" s="50">
        <f>SUM('23. VTC'!$I$4:$I$6)</f>
        <v>0.42368852666666673</v>
      </c>
      <c r="E76" s="50">
        <f>SUMIFS('23. VTC'!$I$4:$I$18,'23. VTC'!$C$4:$C$18,'Mar''24 Actual'!E53)</f>
        <v>0</v>
      </c>
      <c r="F76" s="50">
        <f>SUMIFS('23. VTC'!$I$4:$I$18,'23. VTC'!$C$4:$C$18,'Mar''24 Actual'!F53)</f>
        <v>0</v>
      </c>
      <c r="G76" s="50">
        <f>SUMIFS('23. VTC'!$I$4:$I$18,'23. VTC'!$C$4:$C$18,'Mar''24 Actual'!G53)</f>
        <v>0</v>
      </c>
      <c r="H76" s="50">
        <f>SUMIFS('23. VTC'!$I$4:$I$18,'23. VTC'!$C$4:$C$18,'Mar''24 Actual'!H53)</f>
        <v>0</v>
      </c>
      <c r="I76" s="50">
        <f>SUMIFS('23. VTC'!$I$4:$I$18,'23. VTC'!$C$4:$C$18,'Mar''24 Actual'!I53)</f>
        <v>2.5991088593050362</v>
      </c>
      <c r="J76" s="50">
        <f>SUMIFS('23. VTC'!$I$4:$I$18,'23. VTC'!$C$4:$C$18,'Mar''24 Actual'!J53)</f>
        <v>0</v>
      </c>
      <c r="K76" s="50">
        <f>SUMIFS('23. VTC'!$I$4:$I$18,'23. VTC'!$C$4:$C$18,'Mar''24 Actual'!K53)</f>
        <v>0</v>
      </c>
      <c r="L76" s="50">
        <f>SUMIFS('23. VTC'!$I$4:$I$18,'23. VTC'!$C$4:$C$18,'Mar''24 Actual'!L53)</f>
        <v>0</v>
      </c>
      <c r="M76" s="50">
        <f>SUMIFS('23. VTC'!$I$4:$I$18,'23. VTC'!$C$4:$C$18,'Mar''24 Actual'!M53)</f>
        <v>0</v>
      </c>
      <c r="N76" s="50">
        <f>SUMIFS('23. VTC'!$I$4:$I$18,'23. VTC'!$C$4:$C$18,'Mar''24 Actual'!N53)</f>
        <v>0</v>
      </c>
      <c r="O76" s="50">
        <f>SUMIFS('23. VTC'!$I$4:$I$18,'23. VTC'!$C$4:$C$18,'Mar''24 Actual'!O53)</f>
        <v>0</v>
      </c>
      <c r="P76" s="50">
        <f>SUMIFS('23. VTC'!$I$4:$I$18,'23. VTC'!$C$4:$C$18,'Mar''24 Actual'!P53)</f>
        <v>0</v>
      </c>
      <c r="Q76" s="56">
        <f t="shared" si="1"/>
        <v>3.0227973859717028</v>
      </c>
    </row>
    <row r="77" spans="2:17" ht="15.6">
      <c r="B77" s="52">
        <v>24</v>
      </c>
      <c r="C77" s="24" t="s">
        <v>111</v>
      </c>
      <c r="D77" s="50">
        <f>SUM('24. Biologics Unit 1-2'!$I$4:$I$5)</f>
        <v>0</v>
      </c>
      <c r="E77" s="50">
        <f>SUMIFS('24. Biologics Unit 1-2'!$I$4:$I$17,'24. Biologics Unit 1-2'!$C$4:$C$17,'Mar''24 Actual'!E53)</f>
        <v>0</v>
      </c>
      <c r="F77" s="50">
        <f>SUMIFS('24. Biologics Unit 1-2'!$I$4:$I$17,'24. Biologics Unit 1-2'!$C$4:$C$17,'Mar''24 Actual'!F53)</f>
        <v>0</v>
      </c>
      <c r="G77" s="50">
        <f>SUMIFS('24. Biologics Unit 1-2'!$I$4:$I$17,'24. Biologics Unit 1-2'!$C$4:$C$17,'Mar''24 Actual'!G53)</f>
        <v>0</v>
      </c>
      <c r="H77" s="50">
        <f>SUMIFS('24. Biologics Unit 1-2'!$I$4:$I$17,'24. Biologics Unit 1-2'!$C$4:$C$17,'Mar''24 Actual'!H53)</f>
        <v>0</v>
      </c>
      <c r="I77" s="50">
        <f>SUM('24. Biologics Unit 1-2'!$I$10:$I$10)</f>
        <v>0</v>
      </c>
      <c r="J77" s="50">
        <f>SUMIFS('24. Biologics Unit 1-2'!$I$4:$I$17,'24. Biologics Unit 1-2'!$C$4:$C$17,'Mar''24 Actual'!J53)</f>
        <v>0</v>
      </c>
      <c r="K77" s="50">
        <f>SUMIFS('24. Biologics Unit 1-2'!$I$4:$I$17,'24. Biologics Unit 1-2'!$C$4:$C$17,'Mar''24 Actual'!K53)</f>
        <v>0</v>
      </c>
      <c r="L77" s="50">
        <f>SUMIFS('24. Biologics Unit 1-2'!$I$4:$I$17,'24. Biologics Unit 1-2'!$C$4:$C$17,'Mar''24 Actual'!L53)</f>
        <v>0</v>
      </c>
      <c r="M77" s="50">
        <f>SUMIFS('24. Biologics Unit 1-2'!$I$4:$I$17,'24. Biologics Unit 1-2'!$C$4:$C$17,'Mar''24 Actual'!M53)</f>
        <v>0</v>
      </c>
      <c r="N77" s="50">
        <f>SUMIFS('24. Biologics Unit 1-2'!$I$4:$I$17,'24. Biologics Unit 1-2'!$C$4:$C$17,'Mar''24 Actual'!N53)</f>
        <v>0</v>
      </c>
      <c r="O77" s="50">
        <f>SUMIFS('24. Biologics Unit 1-2'!$I$4:$I$17,'24. Biologics Unit 1-2'!$C$4:$C$17,'Mar''24 Actual'!O53)</f>
        <v>0</v>
      </c>
      <c r="P77" s="50">
        <f>SUMIFS('24. Biologics Unit 1-2'!$I$4:$I$17,'24. Biologics Unit 1-2'!$C$4:$C$17,'Mar''24 Actual'!P53)</f>
        <v>0</v>
      </c>
      <c r="Q77" s="56">
        <f t="shared" si="1"/>
        <v>0</v>
      </c>
    </row>
    <row r="78" spans="2:17" ht="15.6">
      <c r="B78" s="52">
        <v>25</v>
      </c>
      <c r="C78" s="21" t="s">
        <v>114</v>
      </c>
      <c r="D78" s="50">
        <f>SUMIFS('25. Zydus Pfizer'!$I$4:$I$16,'25. Zydus Pfizer'!$C$4:$C$16,'Mar''24 Actual'!D53)</f>
        <v>0</v>
      </c>
      <c r="E78" s="50">
        <f>SUMIFS('25. Zydus Pfizer'!$I$4:$I$16,'25. Zydus Pfizer'!$C$4:$C$16,'Mar''24 Actual'!E53)</f>
        <v>0</v>
      </c>
      <c r="F78" s="50">
        <f>SUMIFS('25. Zydus Pfizer'!$I$4:$I$16,'25. Zydus Pfizer'!$C$4:$C$16,'Mar''24 Actual'!F53)</f>
        <v>0</v>
      </c>
      <c r="G78" s="50">
        <f>SUMIFS('25. Zydus Pfizer'!$I$4:$I$16,'25. Zydus Pfizer'!$C$4:$C$16,'Mar''24 Actual'!G53)</f>
        <v>0</v>
      </c>
      <c r="H78" s="50">
        <f>SUMIFS('25. Zydus Pfizer'!$I$4:$I$16,'25. Zydus Pfizer'!$C$4:$C$16,'Mar''24 Actual'!H53)</f>
        <v>0</v>
      </c>
      <c r="I78" s="50">
        <f>SUMIFS('25. Zydus Pfizer'!$I$4:$I$16,'25. Zydus Pfizer'!$C$4:$C$16,'Mar''24 Actual'!I53)</f>
        <v>92.926205166666705</v>
      </c>
      <c r="J78" s="50">
        <f>SUMIFS('25. Zydus Pfizer'!$I$4:$I$16,'25. Zydus Pfizer'!$C$4:$C$16,'Mar''24 Actual'!J53)</f>
        <v>0</v>
      </c>
      <c r="K78" s="50">
        <f>SUMIFS('25. Zydus Pfizer'!$I$4:$I$16,'25. Zydus Pfizer'!$C$4:$C$16,'Mar''24 Actual'!K53)</f>
        <v>0</v>
      </c>
      <c r="L78" s="50">
        <f>SUMIFS('25. Zydus Pfizer'!$I$4:$I$16,'25. Zydus Pfizer'!$C$4:$C$16,'Mar''24 Actual'!L53)</f>
        <v>111.4</v>
      </c>
      <c r="M78" s="50">
        <f>SUMIFS('25. Zydus Pfizer'!$I$4:$I$16,'25. Zydus Pfizer'!$C$4:$C$16,'Mar''24 Actual'!M53)</f>
        <v>7.62</v>
      </c>
      <c r="N78" s="50">
        <f>SUMIFS('25. Zydus Pfizer'!$I$4:$I$16,'25. Zydus Pfizer'!$C$4:$C$16,'Mar''24 Actual'!N53)</f>
        <v>0</v>
      </c>
      <c r="O78" s="50">
        <f>SUMIFS('25. Zydus Pfizer'!$I$4:$I$16,'25. Zydus Pfizer'!$C$4:$C$16,'Mar''24 Actual'!O53)</f>
        <v>0</v>
      </c>
      <c r="P78" s="50">
        <f>SUMIFS('25. Zydus Pfizer'!$I$4:$I$16,'25. Zydus Pfizer'!$C$4:$C$16,'Mar''24 Actual'!P53)</f>
        <v>0</v>
      </c>
      <c r="Q78" s="56">
        <f t="shared" si="1"/>
        <v>211.94620516666672</v>
      </c>
    </row>
    <row r="79" spans="2:17" ht="15.6">
      <c r="B79" s="52">
        <v>26</v>
      </c>
      <c r="C79" s="21" t="s">
        <v>116</v>
      </c>
      <c r="D79" s="50">
        <f>SUMIFS('26. Wellness Sikkim'!$I$4:$I$17,'26. Wellness Sikkim'!$C$4:$C$17,'Mar''24 Actual'!D53)</f>
        <v>1.01</v>
      </c>
      <c r="E79" s="50">
        <f>SUM('26. Wellness Sikkim'!$I$5:$I$6)</f>
        <v>22.054657275092534</v>
      </c>
      <c r="F79" s="50">
        <f>SUMIFS('26. Wellness Sikkim'!$I$4:$I$17,'26. Wellness Sikkim'!$C$4:$C$17,'Mar''24 Actual'!F53)</f>
        <v>0</v>
      </c>
      <c r="G79" s="50">
        <f>SUMIFS('26. Wellness Sikkim'!$I$4:$I$17,'26. Wellness Sikkim'!$C$4:$C$17,'Mar''24 Actual'!G53)</f>
        <v>0.10050000000000001</v>
      </c>
      <c r="H79" s="50">
        <f>SUMIFS('26. Wellness Sikkim'!$I$4:$I$17,'26. Wellness Sikkim'!$C$4:$C$17,'Mar''24 Actual'!H53)</f>
        <v>3.8699999999999997</v>
      </c>
      <c r="I79" s="50">
        <f>SUMIFS('26. Wellness Sikkim'!$I$4:$I$17,'26. Wellness Sikkim'!$C$4:$C$17,'Mar''24 Actual'!I53)</f>
        <v>0</v>
      </c>
      <c r="J79" s="50">
        <f>SUMIFS('26. Wellness Sikkim'!$I$4:$I$17,'26. Wellness Sikkim'!$C$4:$C$17,'Mar''24 Actual'!J53)</f>
        <v>0.47</v>
      </c>
      <c r="K79" s="50">
        <f>SUMIFS('26. Wellness Sikkim'!$I$4:$I$17,'26. Wellness Sikkim'!$C$4:$C$17,'Mar''24 Actual'!K53)</f>
        <v>1.9400000000000002</v>
      </c>
      <c r="L79" s="50">
        <f>SUMIFS('26. Wellness Sikkim'!$I$4:$I$17,'26. Wellness Sikkim'!$C$4:$C$17,'Mar''24 Actual'!L53)</f>
        <v>9.6357500000000016</v>
      </c>
      <c r="M79" s="50">
        <f>SUMIFS('26. Wellness Sikkim'!$I$4:$I$17,'26. Wellness Sikkim'!$C$4:$C$17,'Mar''24 Actual'!M53)</f>
        <v>0</v>
      </c>
      <c r="N79" s="50">
        <f>SUMIFS('26. Wellness Sikkim'!$I$4:$I$17,'26. Wellness Sikkim'!$C$4:$C$17,'Mar''24 Actual'!N53)</f>
        <v>0</v>
      </c>
      <c r="O79" s="50">
        <f>SUMIFS('26. Wellness Sikkim'!$I$4:$I$17,'26. Wellness Sikkim'!$C$4:$C$17,'Mar''24 Actual'!O53)</f>
        <v>0</v>
      </c>
      <c r="P79" s="50">
        <f>SUMIFS('26. Wellness Sikkim'!$I$4:$I$17,'26. Wellness Sikkim'!$C$4:$C$17,'Mar''24 Actual'!P53)</f>
        <v>0</v>
      </c>
      <c r="Q79" s="56">
        <f t="shared" si="1"/>
        <v>39.080907275092542</v>
      </c>
    </row>
    <row r="80" spans="2:17" ht="15.6">
      <c r="B80" s="52">
        <v>27</v>
      </c>
      <c r="C80" s="21" t="s">
        <v>118</v>
      </c>
      <c r="D80" s="50">
        <f>SUMIFS('27. Wellness Ahmedabad'!$I$4:$I$16,'27. Wellness Ahmedabad'!$C$4:$C$16,'Mar''24 Actual'!D53)</f>
        <v>0</v>
      </c>
      <c r="E80" s="50">
        <f>SUMIFS('27. Wellness Ahmedabad'!$I$4:$I$16,'27. Wellness Ahmedabad'!$C$4:$C$16,'Mar''24 Actual'!E53)</f>
        <v>0</v>
      </c>
      <c r="F80" s="50">
        <f>SUMIFS('27. Wellness Ahmedabad'!$I$4:$I$16,'27. Wellness Ahmedabad'!$C$4:$C$16,'Mar''24 Actual'!F53)</f>
        <v>0</v>
      </c>
      <c r="G80" s="50">
        <f>SUMIFS('27. Wellness Ahmedabad'!$I$4:$I$16,'27. Wellness Ahmedabad'!$C$4:$C$16,'Mar''24 Actual'!G53)</f>
        <v>0</v>
      </c>
      <c r="H80" s="50">
        <f>SUMIFS('27. Wellness Ahmedabad'!$I$4:$I$16,'27. Wellness Ahmedabad'!$C$4:$C$16,'Mar''24 Actual'!H53)</f>
        <v>0</v>
      </c>
      <c r="I80" s="50">
        <f>SUMIFS('27. Wellness Ahmedabad'!$I$4:$I$16,'27. Wellness Ahmedabad'!$C$4:$C$16,'Mar''24 Actual'!I53)</f>
        <v>1.81707</v>
      </c>
      <c r="J80" s="50">
        <f>SUMIFS('27. Wellness Ahmedabad'!$I$4:$I$16,'27. Wellness Ahmedabad'!$C$4:$C$16,'Mar''24 Actual'!J53)</f>
        <v>0.68788000000000005</v>
      </c>
      <c r="K80" s="50">
        <f>SUMIFS('27. Wellness Ahmedabad'!$I$4:$I$16,'27. Wellness Ahmedabad'!$C$4:$C$16,'Mar''24 Actual'!K53)</f>
        <v>0</v>
      </c>
      <c r="L80" s="50">
        <f>SUMIFS('27. Wellness Ahmedabad'!$I$4:$I$16,'27. Wellness Ahmedabad'!$C$4:$C$16,'Mar''24 Actual'!L53)</f>
        <v>0</v>
      </c>
      <c r="M80" s="50">
        <f>SUMIFS('27. Wellness Ahmedabad'!$I$4:$I$16,'27. Wellness Ahmedabad'!$C$4:$C$16,'Mar''24 Actual'!M53)</f>
        <v>0</v>
      </c>
      <c r="N80" s="50">
        <f>SUMIFS('27. Wellness Ahmedabad'!$I$4:$I$16,'27. Wellness Ahmedabad'!$C$4:$C$16,'Mar''24 Actual'!N53)</f>
        <v>0</v>
      </c>
      <c r="O80" s="50">
        <f>SUMIFS('27. Wellness Ahmedabad'!$I$4:$I$16,'27. Wellness Ahmedabad'!$C$4:$C$16,'Mar''24 Actual'!O53)</f>
        <v>0</v>
      </c>
      <c r="P80" s="50">
        <f>SUMIFS('27. Wellness Ahmedabad'!$I$4:$I$16,'27. Wellness Ahmedabad'!$C$4:$C$16,'Mar''24 Actual'!P53)</f>
        <v>0</v>
      </c>
      <c r="Q80" s="56">
        <f t="shared" si="1"/>
        <v>2.50495</v>
      </c>
    </row>
    <row r="81" spans="2:17" ht="15.6">
      <c r="B81" s="52">
        <v>28</v>
      </c>
      <c r="C81" s="24" t="s">
        <v>122</v>
      </c>
      <c r="D81" s="50">
        <f>SUMIFS('28. Wellness Aligarh'!$J$4:$J$17,'28. Wellness Aligarh'!$D$4:$D$17,'Mar''24 Actual'!D53)</f>
        <v>7.5</v>
      </c>
      <c r="E81" s="50">
        <f>SUMIFS('28. Wellness Aligarh'!$J$4:$J$17,'28. Wellness Aligarh'!$D$4:$D$17,'Mar''24 Actual'!E53)</f>
        <v>0</v>
      </c>
      <c r="F81" s="50">
        <f>SUMIFS('28. Wellness Aligarh'!$J$4:$J$17,'28. Wellness Aligarh'!$D$4:$D$17,'Mar''24 Actual'!F53)</f>
        <v>0</v>
      </c>
      <c r="G81" s="50">
        <f>SUMIFS('28. Wellness Aligarh'!$J$4:$J$17,'28. Wellness Aligarh'!$D$4:$D$17,'Mar''24 Actual'!G53)</f>
        <v>0</v>
      </c>
      <c r="H81" s="50">
        <f>SUMIFS('28. Wellness Aligarh'!$J$4:$J$17,'28. Wellness Aligarh'!$D$4:$D$17,'Mar''24 Actual'!H53)</f>
        <v>0</v>
      </c>
      <c r="I81" s="50">
        <f>SUMIFS('28. Wellness Aligarh'!$J$4:$J$17,'28. Wellness Aligarh'!$D$4:$D$17,'Mar''24 Actual'!I53)</f>
        <v>1.08</v>
      </c>
      <c r="J81" s="50">
        <f>SUMIFS('28. Wellness Aligarh'!$J$4:$J$17,'28. Wellness Aligarh'!$D$4:$D$17,'Mar''24 Actual'!J53)</f>
        <v>0</v>
      </c>
      <c r="K81" s="50">
        <f>SUMIFS('28. Wellness Aligarh'!$J$4:$J$17,'28. Wellness Aligarh'!$D$4:$D$17,'Mar''24 Actual'!K53)</f>
        <v>0</v>
      </c>
      <c r="L81" s="50">
        <f>SUMIFS('28. Wellness Aligarh'!$J$4:$J$17,'28. Wellness Aligarh'!$D$4:$D$17,'Mar''24 Actual'!L53)</f>
        <v>0</v>
      </c>
      <c r="M81" s="50">
        <f>SUMIFS('28. Wellness Aligarh'!$J$4:$J$17,'28. Wellness Aligarh'!$D$4:$D$17,'Mar''24 Actual'!M53)</f>
        <v>38.4</v>
      </c>
      <c r="N81" s="50">
        <f>SUM('28. Wellness Aligarh'!$J$14:$J$15)</f>
        <v>3.95</v>
      </c>
      <c r="O81" s="50">
        <f>SUMIFS('28. Wellness Aligarh'!$J$4:$J$17,'28. Wellness Aligarh'!$D$4:$D$17,'Mar''24 Actual'!O53)</f>
        <v>0</v>
      </c>
      <c r="P81" s="50">
        <f>SUMIFS('28. Wellness Aligarh'!$J$4:$J$17,'28. Wellness Aligarh'!$D$4:$D$17,'Mar''24 Actual'!P53)</f>
        <v>0</v>
      </c>
      <c r="Q81" s="56">
        <f t="shared" si="1"/>
        <v>50.93</v>
      </c>
    </row>
    <row r="82" spans="2:17" ht="15.6">
      <c r="B82" s="52">
        <v>29</v>
      </c>
      <c r="C82" s="20" t="s">
        <v>124</v>
      </c>
      <c r="D82" s="59"/>
      <c r="E82" s="59"/>
      <c r="F82" s="59"/>
      <c r="G82" s="59"/>
      <c r="H82" s="59"/>
      <c r="I82" s="59"/>
      <c r="J82" s="59"/>
      <c r="K82" s="59"/>
      <c r="L82" s="59"/>
      <c r="M82" s="59"/>
      <c r="N82" s="59"/>
      <c r="O82" s="59"/>
      <c r="P82" s="59"/>
      <c r="Q82" s="56">
        <f>'29. Moraiya Vaccine'!I5</f>
        <v>3.0706162859999995</v>
      </c>
    </row>
  </sheetData>
  <autoFilter ref="B3:Q32" xr:uid="{00000000-0009-0000-0000-00000A000000}"/>
  <mergeCells count="2">
    <mergeCell ref="B2:P2"/>
    <mergeCell ref="B52:P52"/>
  </mergeCell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5"/>
  <dimension ref="B1:AI82"/>
  <sheetViews>
    <sheetView showZeros="0" zoomScale="80" zoomScaleNormal="80" workbookViewId="0">
      <pane xSplit="8" ySplit="3" topLeftCell="I4" activePane="bottomRight" state="frozen"/>
      <selection activeCell="Q82" sqref="Q82"/>
      <selection pane="topRight" activeCell="Q82" sqref="Q82"/>
      <selection pane="bottomLeft" activeCell="Q82" sqref="Q82"/>
      <selection pane="bottomRight" activeCell="E7" sqref="E7"/>
    </sheetView>
  </sheetViews>
  <sheetFormatPr defaultRowHeight="14.4"/>
  <cols>
    <col min="1" max="1" width="4.6640625" customWidth="1"/>
    <col min="2" max="2" width="9.109375" style="53"/>
    <col min="3" max="3" width="24.6640625" customWidth="1"/>
    <col min="4" max="13" width="12.6640625" customWidth="1"/>
    <col min="14" max="14" width="18.109375" bestFit="1" customWidth="1"/>
    <col min="15" max="15" width="22.6640625" customWidth="1"/>
    <col min="16" max="16" width="14.33203125" bestFit="1" customWidth="1"/>
    <col min="17" max="17" width="12" style="55" bestFit="1" customWidth="1"/>
  </cols>
  <sheetData>
    <row r="1" spans="2:35" ht="23.25" customHeight="1" thickBot="1"/>
    <row r="2" spans="2:35" s="25" customFormat="1" ht="18">
      <c r="B2" s="536" t="s">
        <v>136</v>
      </c>
      <c r="C2" s="537"/>
      <c r="D2" s="537"/>
      <c r="E2" s="537"/>
      <c r="F2" s="537"/>
      <c r="G2" s="537"/>
      <c r="H2" s="537"/>
      <c r="I2" s="537"/>
      <c r="J2" s="537"/>
      <c r="K2" s="537"/>
      <c r="L2" s="537"/>
      <c r="M2" s="537"/>
      <c r="N2" s="537"/>
      <c r="O2" s="537"/>
      <c r="P2" s="538"/>
      <c r="Q2" s="307">
        <f>SUM(Q4:Q32)</f>
        <v>8.8518717538849323</v>
      </c>
    </row>
    <row r="3" spans="2:35" ht="31.2">
      <c r="B3" s="304" t="s">
        <v>32</v>
      </c>
      <c r="C3" s="61" t="s">
        <v>1</v>
      </c>
      <c r="D3" s="49" t="s">
        <v>7</v>
      </c>
      <c r="E3" s="49" t="s">
        <v>8</v>
      </c>
      <c r="F3" s="49" t="s">
        <v>9</v>
      </c>
      <c r="G3" s="49" t="s">
        <v>10</v>
      </c>
      <c r="H3" s="49" t="s">
        <v>5</v>
      </c>
      <c r="I3" s="49" t="s">
        <v>11</v>
      </c>
      <c r="J3" s="49" t="s">
        <v>12</v>
      </c>
      <c r="K3" s="49" t="s">
        <v>15</v>
      </c>
      <c r="L3" s="49" t="s">
        <v>16</v>
      </c>
      <c r="M3" s="49" t="s">
        <v>17</v>
      </c>
      <c r="N3" s="49" t="s">
        <v>132</v>
      </c>
      <c r="O3" s="51" t="s">
        <v>13</v>
      </c>
      <c r="P3" s="51" t="s">
        <v>14</v>
      </c>
      <c r="Q3" s="404" t="s">
        <v>6</v>
      </c>
      <c r="T3" s="34"/>
      <c r="U3" s="34"/>
      <c r="V3" s="34"/>
      <c r="W3" s="34"/>
      <c r="X3" s="34"/>
      <c r="Y3" s="34"/>
      <c r="Z3" s="34"/>
      <c r="AA3" s="35"/>
      <c r="AB3" s="34"/>
      <c r="AC3" s="36"/>
      <c r="AD3" s="36"/>
      <c r="AE3" s="36"/>
      <c r="AF3" s="36"/>
      <c r="AG3" s="34"/>
      <c r="AH3" s="35"/>
      <c r="AI3" s="35"/>
    </row>
    <row r="4" spans="2:35" ht="15.6">
      <c r="B4" s="305">
        <v>1</v>
      </c>
      <c r="C4" s="21" t="s">
        <v>43</v>
      </c>
      <c r="D4" s="254">
        <f>('May''24 Actual'!D54)/100</f>
        <v>0</v>
      </c>
      <c r="E4" s="254">
        <f>('May''24 Actual'!E54)/100</f>
        <v>0</v>
      </c>
      <c r="F4" s="254">
        <f>('May''24 Actual'!F54)/100</f>
        <v>0</v>
      </c>
      <c r="G4" s="254">
        <f>('May''24 Actual'!G54)/100</f>
        <v>0</v>
      </c>
      <c r="H4" s="254">
        <f>('May''24 Actual'!H54)/100</f>
        <v>0</v>
      </c>
      <c r="I4" s="254">
        <f>('May''24 Actual'!I54)/100</f>
        <v>0</v>
      </c>
      <c r="J4" s="254">
        <f>('May''24 Actual'!J54)/100</f>
        <v>0</v>
      </c>
      <c r="K4" s="254">
        <f>('May''24 Actual'!K54)/100</f>
        <v>0</v>
      </c>
      <c r="L4" s="254">
        <f>('May''24 Actual'!L54)/100</f>
        <v>0</v>
      </c>
      <c r="M4" s="254">
        <f>('May''24 Actual'!M54)/100</f>
        <v>0</v>
      </c>
      <c r="N4" s="254">
        <f>('May''24 Actual'!N54)/100</f>
        <v>0</v>
      </c>
      <c r="O4" s="254">
        <f>('May''24 Actual'!O54)/100</f>
        <v>0</v>
      </c>
      <c r="P4" s="254">
        <f>('May''24 Actual'!P54)/100</f>
        <v>0</v>
      </c>
      <c r="Q4" s="309">
        <f>('May''24 Actual'!Q54)/100</f>
        <v>0</v>
      </c>
    </row>
    <row r="5" spans="2:35" ht="15.6">
      <c r="B5" s="305">
        <v>2</v>
      </c>
      <c r="C5" s="21" t="s">
        <v>47</v>
      </c>
      <c r="D5" s="254">
        <f>('May''24 Actual'!D55)/100</f>
        <v>0</v>
      </c>
      <c r="E5" s="254">
        <f>('May''24 Actual'!E55)/100</f>
        <v>0</v>
      </c>
      <c r="F5" s="254">
        <f>('May''24 Actual'!F55)/100</f>
        <v>0</v>
      </c>
      <c r="G5" s="254">
        <f>('May''24 Actual'!G55)/100</f>
        <v>0</v>
      </c>
      <c r="H5" s="254">
        <f>('May''24 Actual'!H55)/100</f>
        <v>0</v>
      </c>
      <c r="I5" s="254">
        <f>('May''24 Actual'!I55)/100</f>
        <v>0</v>
      </c>
      <c r="J5" s="254">
        <f>('May''24 Actual'!J55)/100</f>
        <v>0</v>
      </c>
      <c r="K5" s="254">
        <f>('May''24 Actual'!K55)/100</f>
        <v>0</v>
      </c>
      <c r="L5" s="254">
        <f>('May''24 Actual'!L55)/100</f>
        <v>0</v>
      </c>
      <c r="M5" s="254">
        <f>('May''24 Actual'!M55)/100</f>
        <v>0</v>
      </c>
      <c r="N5" s="254">
        <f>('May''24 Actual'!N55)/100</f>
        <v>0</v>
      </c>
      <c r="O5" s="254">
        <f>('May''24 Actual'!O55)/100</f>
        <v>0</v>
      </c>
      <c r="P5" s="254">
        <f>('May''24 Actual'!P55)/100</f>
        <v>0</v>
      </c>
      <c r="Q5" s="309">
        <f>('May''24 Actual'!Q55)/100</f>
        <v>2.4944399999999999E-2</v>
      </c>
    </row>
    <row r="6" spans="2:35" ht="15.6">
      <c r="B6" s="305">
        <v>3</v>
      </c>
      <c r="C6" s="21" t="s">
        <v>50</v>
      </c>
      <c r="D6" s="254">
        <f>('May''24 Actual'!D56)/100</f>
        <v>0</v>
      </c>
      <c r="E6" s="254">
        <f>('May''24 Actual'!E56)/100</f>
        <v>0</v>
      </c>
      <c r="F6" s="254">
        <f>('May''24 Actual'!F56)/100</f>
        <v>0</v>
      </c>
      <c r="G6" s="254">
        <f>('May''24 Actual'!G56)/100</f>
        <v>0</v>
      </c>
      <c r="H6" s="254">
        <f>('May''24 Actual'!H56)/100</f>
        <v>0</v>
      </c>
      <c r="I6" s="254">
        <f>('May''24 Actual'!I56)/100</f>
        <v>0</v>
      </c>
      <c r="J6" s="254">
        <f>('May''24 Actual'!J56)/100</f>
        <v>0</v>
      </c>
      <c r="K6" s="254">
        <f>('May''24 Actual'!K56)/100</f>
        <v>0</v>
      </c>
      <c r="L6" s="254">
        <f>('May''24 Actual'!L56)/100</f>
        <v>0</v>
      </c>
      <c r="M6" s="254">
        <f>('May''24 Actual'!M56)/100</f>
        <v>0</v>
      </c>
      <c r="N6" s="254">
        <f>('May''24 Actual'!N56)/100</f>
        <v>0</v>
      </c>
      <c r="O6" s="254">
        <f>('May''24 Actual'!O56)/100</f>
        <v>0</v>
      </c>
      <c r="P6" s="254">
        <f>('May''24 Actual'!P56)/100</f>
        <v>0</v>
      </c>
      <c r="Q6" s="309">
        <f>('May''24 Actual'!Q56)/100</f>
        <v>5.6770793382000001E-2</v>
      </c>
    </row>
    <row r="7" spans="2:35" ht="15.6">
      <c r="B7" s="305">
        <v>4</v>
      </c>
      <c r="C7" s="21" t="s">
        <v>304</v>
      </c>
      <c r="D7" s="137">
        <f>('May''24 Actual'!D57)/100</f>
        <v>0</v>
      </c>
      <c r="E7" s="137">
        <f>('May''24 Actual'!E57)/100</f>
        <v>0</v>
      </c>
      <c r="F7" s="137">
        <f>('May''24 Actual'!F57)/100</f>
        <v>0</v>
      </c>
      <c r="G7" s="137">
        <f>('May''24 Actual'!G57)/100</f>
        <v>0</v>
      </c>
      <c r="H7" s="137">
        <f>('May''24 Actual'!H57)/100</f>
        <v>0</v>
      </c>
      <c r="I7" s="137">
        <f>('May''24 Actual'!I57)/100</f>
        <v>1.9025600000000003E-4</v>
      </c>
      <c r="J7" s="137">
        <f>('May''24 Actual'!J57)/100</f>
        <v>0</v>
      </c>
      <c r="K7" s="137">
        <f>('May''24 Actual'!K57)/100</f>
        <v>0</v>
      </c>
      <c r="L7" s="137">
        <f>('May''24 Actual'!L57)/100</f>
        <v>0</v>
      </c>
      <c r="M7" s="137">
        <f>('May''24 Actual'!M57)/100</f>
        <v>0</v>
      </c>
      <c r="N7" s="137">
        <f>('May''24 Actual'!N57)/100</f>
        <v>0</v>
      </c>
      <c r="O7" s="137">
        <f>('May''24 Actual'!O57)/100</f>
        <v>0</v>
      </c>
      <c r="P7" s="137">
        <f>('May''24 Actual'!P57)/100</f>
        <v>0</v>
      </c>
      <c r="Q7" s="309">
        <f>('May''24 Actual'!Q57)/100</f>
        <v>1.9025600000000003E-4</v>
      </c>
    </row>
    <row r="8" spans="2:35" ht="15.6">
      <c r="B8" s="305">
        <v>5</v>
      </c>
      <c r="C8" s="21" t="s">
        <v>57</v>
      </c>
      <c r="D8" s="137">
        <f>('May''24 Actual'!D58)/100</f>
        <v>0.65225499999999992</v>
      </c>
      <c r="E8" s="137">
        <f>('May''24 Actual'!E58)/100</f>
        <v>1.2998000000000001E-2</v>
      </c>
      <c r="F8" s="137">
        <f>('May''24 Actual'!F58)/100</f>
        <v>0.17585999999999999</v>
      </c>
      <c r="G8" s="137">
        <f>('May''24 Actual'!G58)/100</f>
        <v>1.6806000000000001E-2</v>
      </c>
      <c r="H8" s="137">
        <f>('May''24 Actual'!H58)/100</f>
        <v>0.11500120000000001</v>
      </c>
      <c r="I8" s="137">
        <f>('May''24 Actual'!I58)/100</f>
        <v>1.7579999999999998E-2</v>
      </c>
      <c r="J8" s="137">
        <f>('May''24 Actual'!J58)/100</f>
        <v>2.9897E-2</v>
      </c>
      <c r="K8" s="137">
        <f>('May''24 Actual'!K58)/100</f>
        <v>2.7469999999999999E-3</v>
      </c>
      <c r="L8" s="137">
        <f>('May''24 Actual'!L58)/100</f>
        <v>0</v>
      </c>
      <c r="M8" s="137">
        <f>('May''24 Actual'!M58)/100</f>
        <v>0</v>
      </c>
      <c r="N8" s="137">
        <f>('May''24 Actual'!N58)/100</f>
        <v>0</v>
      </c>
      <c r="O8" s="137">
        <f>('May''24 Actual'!O58)/100</f>
        <v>0</v>
      </c>
      <c r="P8" s="137">
        <f>('May''24 Actual'!P58)/100</f>
        <v>0</v>
      </c>
      <c r="Q8" s="309">
        <f>('May''24 Actual'!Q58)/100</f>
        <v>1.0231441999999999</v>
      </c>
    </row>
    <row r="9" spans="2:35" ht="15.6">
      <c r="B9" s="305">
        <v>6</v>
      </c>
      <c r="C9" s="20" t="s">
        <v>158</v>
      </c>
      <c r="D9" s="137">
        <f>('May''24 Actual'!D59)/100</f>
        <v>5.7837944506114958E-2</v>
      </c>
      <c r="E9" s="137">
        <f>('May''24 Actual'!E59)/100</f>
        <v>0</v>
      </c>
      <c r="F9" s="137">
        <f>('May''24 Actual'!F59)/100</f>
        <v>0</v>
      </c>
      <c r="G9" s="137">
        <f>('May''24 Actual'!G59)/100</f>
        <v>0</v>
      </c>
      <c r="H9" s="137">
        <f>('May''24 Actual'!H59)/100</f>
        <v>2.2609916666666671E-2</v>
      </c>
      <c r="I9" s="137">
        <f>('May''24 Actual'!I59)/100</f>
        <v>7.3440609623352818E-2</v>
      </c>
      <c r="J9" s="137">
        <f>('May''24 Actual'!J59)/100</f>
        <v>0.20956523495000001</v>
      </c>
      <c r="K9" s="137">
        <f>('May''24 Actual'!K59)/100</f>
        <v>0</v>
      </c>
      <c r="L9" s="137">
        <f>('May''24 Actual'!L59)/100</f>
        <v>0</v>
      </c>
      <c r="M9" s="137">
        <f>('May''24 Actual'!M59)/100</f>
        <v>0</v>
      </c>
      <c r="N9" s="137">
        <f>('May''24 Actual'!N59)/100</f>
        <v>0</v>
      </c>
      <c r="O9" s="137">
        <f>('May''24 Actual'!O59)/100</f>
        <v>0</v>
      </c>
      <c r="P9" s="137">
        <f>('May''24 Actual'!P59)/100</f>
        <v>0</v>
      </c>
      <c r="Q9" s="309">
        <f>('May''24 Actual'!Q59)/100</f>
        <v>0.36345370574613445</v>
      </c>
    </row>
    <row r="10" spans="2:35" ht="15.6">
      <c r="B10" s="305">
        <v>7</v>
      </c>
      <c r="C10" s="24" t="s">
        <v>61</v>
      </c>
      <c r="D10" s="137">
        <f>('May''24 Actual'!D60)/100</f>
        <v>0.29255427478508639</v>
      </c>
      <c r="E10" s="137">
        <f>('May''24 Actual'!E60)/100</f>
        <v>2.0062857909166624E-2</v>
      </c>
      <c r="F10" s="137">
        <f>('May''24 Actual'!F60)/100</f>
        <v>0</v>
      </c>
      <c r="G10" s="137">
        <f>('May''24 Actual'!G60)/100</f>
        <v>0</v>
      </c>
      <c r="H10" s="137">
        <f>('May''24 Actual'!H60)/100</f>
        <v>0</v>
      </c>
      <c r="I10" s="137">
        <f>('May''24 Actual'!I60)/100</f>
        <v>0.16730421723160233</v>
      </c>
      <c r="J10" s="137">
        <f>('May''24 Actual'!J60)/100</f>
        <v>0</v>
      </c>
      <c r="K10" s="137">
        <f>('May''24 Actual'!K60)/100</f>
        <v>0</v>
      </c>
      <c r="L10" s="137">
        <f>('May''24 Actual'!L60)/100</f>
        <v>0</v>
      </c>
      <c r="M10" s="137">
        <f>('May''24 Actual'!M60)/100</f>
        <v>0</v>
      </c>
      <c r="N10" s="137">
        <f>('May''24 Actual'!N60)/100</f>
        <v>0</v>
      </c>
      <c r="O10" s="137">
        <f>('May''24 Actual'!O60)/100</f>
        <v>0</v>
      </c>
      <c r="P10" s="137">
        <f>('May''24 Actual'!P60)/100</f>
        <v>0</v>
      </c>
      <c r="Q10" s="309">
        <f>('May''24 Actual'!Q60)/100</f>
        <v>0.47992134992585533</v>
      </c>
    </row>
    <row r="11" spans="2:35" ht="15.6">
      <c r="B11" s="305">
        <v>8</v>
      </c>
      <c r="C11" s="24" t="s">
        <v>64</v>
      </c>
      <c r="D11" s="137">
        <f>('May''24 Actual'!D61)/100</f>
        <v>0.10406210399999999</v>
      </c>
      <c r="E11" s="137">
        <f>('May''24 Actual'!E61)/100</f>
        <v>0</v>
      </c>
      <c r="F11" s="137">
        <f>('May''24 Actual'!F61)/100</f>
        <v>0</v>
      </c>
      <c r="G11" s="137">
        <f>('May''24 Actual'!G61)/100</f>
        <v>0</v>
      </c>
      <c r="H11" s="137">
        <f>('May''24 Actual'!H61)/100</f>
        <v>0</v>
      </c>
      <c r="I11" s="137">
        <f>('May''24 Actual'!I61)/100</f>
        <v>1.6425000000000002E-2</v>
      </c>
      <c r="J11" s="137">
        <f>('May''24 Actual'!J61)/100</f>
        <v>0</v>
      </c>
      <c r="K11" s="137">
        <f>('May''24 Actual'!K61)/100</f>
        <v>0</v>
      </c>
      <c r="L11" s="137">
        <f>('May''24 Actual'!L61)/100</f>
        <v>0</v>
      </c>
      <c r="M11" s="137">
        <f>('May''24 Actual'!M61)/100</f>
        <v>0</v>
      </c>
      <c r="N11" s="137">
        <f>('May''24 Actual'!N61)/100</f>
        <v>0</v>
      </c>
      <c r="O11" s="137">
        <f>('May''24 Actual'!O61)/100</f>
        <v>0</v>
      </c>
      <c r="P11" s="137">
        <f>('May''24 Actual'!P61)/100</f>
        <v>0</v>
      </c>
      <c r="Q11" s="309">
        <f>('May''24 Actual'!Q61)/100</f>
        <v>0.120487104</v>
      </c>
    </row>
    <row r="12" spans="2:35" ht="15.6">
      <c r="B12" s="305">
        <v>9</v>
      </c>
      <c r="C12" s="24" t="s">
        <v>303</v>
      </c>
      <c r="D12" s="137">
        <f>('May''24 Actual'!D62)/100</f>
        <v>9.4898721999999991E-2</v>
      </c>
      <c r="E12" s="137">
        <f>('May''24 Actual'!E62)/100</f>
        <v>8.3000000000000001E-3</v>
      </c>
      <c r="F12" s="137">
        <f>('May''24 Actual'!F62)/100</f>
        <v>1.6E-2</v>
      </c>
      <c r="G12" s="137">
        <f>('May''24 Actual'!G62)/100</f>
        <v>1.1000000000000001E-3</v>
      </c>
      <c r="H12" s="137">
        <f>('May''24 Actual'!H62)/100</f>
        <v>0</v>
      </c>
      <c r="I12" s="137">
        <f>('May''24 Actual'!I62)/100</f>
        <v>0</v>
      </c>
      <c r="J12" s="137">
        <f>('May''24 Actual'!J62)/100</f>
        <v>0</v>
      </c>
      <c r="K12" s="137">
        <f>('May''24 Actual'!K62)/100</f>
        <v>0</v>
      </c>
      <c r="L12" s="137">
        <f>('May''24 Actual'!L62)/100</f>
        <v>0</v>
      </c>
      <c r="M12" s="137">
        <f>('May''24 Actual'!M62)/100</f>
        <v>0</v>
      </c>
      <c r="N12" s="137">
        <f>('May''24 Actual'!N62)/100</f>
        <v>0</v>
      </c>
      <c r="O12" s="137">
        <f>('May''24 Actual'!O62)/100</f>
        <v>0</v>
      </c>
      <c r="P12" s="137">
        <f>('May''24 Actual'!P62)/100</f>
        <v>0</v>
      </c>
      <c r="Q12" s="309">
        <f>('May''24 Actual'!Q62)/100</f>
        <v>0.12029872199999998</v>
      </c>
    </row>
    <row r="13" spans="2:35" ht="15.6">
      <c r="B13" s="305">
        <v>10</v>
      </c>
      <c r="C13" s="24" t="s">
        <v>69</v>
      </c>
      <c r="D13" s="137">
        <f>('May''24 Actual'!D63)/100</f>
        <v>4.5199999999999997E-2</v>
      </c>
      <c r="E13" s="137">
        <f>('May''24 Actual'!E63)/100</f>
        <v>8.8000000000000009E-2</v>
      </c>
      <c r="F13" s="137">
        <f>('May''24 Actual'!F63)/100</f>
        <v>4.7999999999999996E-3</v>
      </c>
      <c r="G13" s="137">
        <f>('May''24 Actual'!G63)/100</f>
        <v>0.01</v>
      </c>
      <c r="H13" s="137">
        <f>('May''24 Actual'!H63)/100</f>
        <v>0</v>
      </c>
      <c r="I13" s="137">
        <f>('May''24 Actual'!I63)/100</f>
        <v>6.2E-2</v>
      </c>
      <c r="J13" s="137">
        <f>('May''24 Actual'!J63)/100</f>
        <v>0.1545</v>
      </c>
      <c r="K13" s="137">
        <f>('May''24 Actual'!K63)/100</f>
        <v>0</v>
      </c>
      <c r="L13" s="137">
        <f>('May''24 Actual'!L63)/100</f>
        <v>0</v>
      </c>
      <c r="M13" s="137">
        <f>('May''24 Actual'!M63)/100</f>
        <v>0</v>
      </c>
      <c r="N13" s="137">
        <f>('May''24 Actual'!N63)/100</f>
        <v>4.6380073998775265E-2</v>
      </c>
      <c r="O13" s="137">
        <f>('May''24 Actual'!O63)/100</f>
        <v>0</v>
      </c>
      <c r="P13" s="137">
        <f>('May''24 Actual'!P63)/100</f>
        <v>0</v>
      </c>
      <c r="Q13" s="309">
        <f>('May''24 Actual'!Q63)/100</f>
        <v>0.41088007399877524</v>
      </c>
    </row>
    <row r="14" spans="2:35" ht="15.6">
      <c r="B14" s="305">
        <v>11</v>
      </c>
      <c r="C14" s="24" t="s">
        <v>72</v>
      </c>
      <c r="D14" s="137">
        <f>('May''24 Actual'!D64)/100</f>
        <v>4.9092504000000002E-5</v>
      </c>
      <c r="E14" s="137">
        <f>('May''24 Actual'!E64)/100</f>
        <v>9.3919560721333326E-2</v>
      </c>
      <c r="F14" s="137">
        <f>('May''24 Actual'!F64)/100</f>
        <v>1.3050097839999998E-2</v>
      </c>
      <c r="G14" s="137">
        <f>('May''24 Actual'!G64)/100</f>
        <v>3.1259157487179487E-2</v>
      </c>
      <c r="H14" s="137">
        <f>('May''24 Actual'!H64)/100</f>
        <v>0</v>
      </c>
      <c r="I14" s="137">
        <f>('May''24 Actual'!I64)/100</f>
        <v>0.47219410000000006</v>
      </c>
      <c r="J14" s="137">
        <f>('May''24 Actual'!J64)/100</f>
        <v>0</v>
      </c>
      <c r="K14" s="137">
        <f>('May''24 Actual'!K64)/100</f>
        <v>0</v>
      </c>
      <c r="L14" s="137">
        <f>('May''24 Actual'!L64)/100</f>
        <v>0</v>
      </c>
      <c r="M14" s="137">
        <f>('May''24 Actual'!M64)/100</f>
        <v>0</v>
      </c>
      <c r="N14" s="137">
        <f>('May''24 Actual'!N64)/100</f>
        <v>0</v>
      </c>
      <c r="O14" s="137">
        <f>('May''24 Actual'!O64)/100</f>
        <v>0</v>
      </c>
      <c r="P14" s="137">
        <f>('May''24 Actual'!P64)/100</f>
        <v>0</v>
      </c>
      <c r="Q14" s="309">
        <f>('May''24 Actual'!Q64)/100</f>
        <v>0.61047200855251282</v>
      </c>
    </row>
    <row r="15" spans="2:35" ht="15.6">
      <c r="B15" s="305">
        <v>12</v>
      </c>
      <c r="C15" s="24" t="s">
        <v>75</v>
      </c>
      <c r="D15" s="137">
        <f>('May''24 Actual'!D65)/100</f>
        <v>7.6835750000000008E-2</v>
      </c>
      <c r="E15" s="137">
        <f>('May''24 Actual'!E65)/100</f>
        <v>0</v>
      </c>
      <c r="F15" s="137">
        <f>('May''24 Actual'!F65)/100</f>
        <v>6.7459999999999994E-3</v>
      </c>
      <c r="G15" s="137">
        <f>('May''24 Actual'!G65)/100</f>
        <v>0</v>
      </c>
      <c r="H15" s="137">
        <f>('May''24 Actual'!H65)/100</f>
        <v>0</v>
      </c>
      <c r="I15" s="137">
        <f>('May''24 Actual'!I65)/100</f>
        <v>4.231E-2</v>
      </c>
      <c r="J15" s="137">
        <f>('May''24 Actual'!J65)/100</f>
        <v>0</v>
      </c>
      <c r="K15" s="137">
        <f>('May''24 Actual'!K65)/100</f>
        <v>0</v>
      </c>
      <c r="L15" s="137">
        <f>('May''24 Actual'!L65)/100</f>
        <v>0</v>
      </c>
      <c r="M15" s="137">
        <f>('May''24 Actual'!M65)/100</f>
        <v>0</v>
      </c>
      <c r="N15" s="137">
        <f>('May''24 Actual'!N65)/100</f>
        <v>0</v>
      </c>
      <c r="O15" s="137">
        <f>('May''24 Actual'!O65)/100</f>
        <v>0</v>
      </c>
      <c r="P15" s="137">
        <f>('May''24 Actual'!P65)/100</f>
        <v>0</v>
      </c>
      <c r="Q15" s="309">
        <f>('May''24 Actual'!Q65)/100</f>
        <v>0.12589175</v>
      </c>
    </row>
    <row r="16" spans="2:35" ht="15.6">
      <c r="B16" s="305">
        <v>13</v>
      </c>
      <c r="C16" s="24" t="s">
        <v>78</v>
      </c>
      <c r="D16" s="137">
        <f>('May''24 Actual'!D66)/100</f>
        <v>0</v>
      </c>
      <c r="E16" s="137">
        <f>('May''24 Actual'!E66)/100</f>
        <v>2.0317999999999998E-3</v>
      </c>
      <c r="F16" s="137">
        <f>('May''24 Actual'!F66)/100</f>
        <v>0</v>
      </c>
      <c r="G16" s="137">
        <f>('May''24 Actual'!G66)/100</f>
        <v>1.3254112E-2</v>
      </c>
      <c r="H16" s="137">
        <f>('May''24 Actual'!H66)/100</f>
        <v>0</v>
      </c>
      <c r="I16" s="137">
        <f>('May''24 Actual'!I66)/100</f>
        <v>0</v>
      </c>
      <c r="J16" s="137">
        <f>('May''24 Actual'!J66)/100</f>
        <v>6.3274551999999998E-2</v>
      </c>
      <c r="K16" s="137">
        <f>('May''24 Actual'!K66)/100</f>
        <v>0</v>
      </c>
      <c r="L16" s="137">
        <f>('May''24 Actual'!L66)/100</f>
        <v>0</v>
      </c>
      <c r="M16" s="137">
        <f>('May''24 Actual'!M66)/100</f>
        <v>0</v>
      </c>
      <c r="N16" s="137">
        <f>('May''24 Actual'!N66)/100</f>
        <v>0</v>
      </c>
      <c r="O16" s="137">
        <f>('May''24 Actual'!O66)/100</f>
        <v>0</v>
      </c>
      <c r="P16" s="137">
        <f>('May''24 Actual'!P66)/100</f>
        <v>0</v>
      </c>
      <c r="Q16" s="309">
        <f>('May''24 Actual'!Q66)/100</f>
        <v>7.8560463999999997E-2</v>
      </c>
    </row>
    <row r="17" spans="2:17" ht="15.6">
      <c r="B17" s="305">
        <v>14</v>
      </c>
      <c r="C17" s="24" t="s">
        <v>82</v>
      </c>
      <c r="D17" s="137">
        <f>('May''24 Actual'!D67)/100</f>
        <v>2.5394388275814903E-2</v>
      </c>
      <c r="E17" s="137">
        <f>('May''24 Actual'!E67)/100</f>
        <v>0</v>
      </c>
      <c r="F17" s="137">
        <f>('May''24 Actual'!F67)/100</f>
        <v>0</v>
      </c>
      <c r="G17" s="137">
        <f>('May''24 Actual'!G67)/100</f>
        <v>0</v>
      </c>
      <c r="H17" s="137">
        <f>('May''24 Actual'!H67)/100</f>
        <v>0</v>
      </c>
      <c r="I17" s="137">
        <f>('May''24 Actual'!I67)/100</f>
        <v>0.1083364988943198</v>
      </c>
      <c r="J17" s="137">
        <f>('May''24 Actual'!J67)/100</f>
        <v>0</v>
      </c>
      <c r="K17" s="137">
        <f>('May''24 Actual'!K67)/100</f>
        <v>0</v>
      </c>
      <c r="L17" s="137">
        <f>('May''24 Actual'!L67)/100</f>
        <v>0</v>
      </c>
      <c r="M17" s="137">
        <f>('May''24 Actual'!M67)/100</f>
        <v>0</v>
      </c>
      <c r="N17" s="137">
        <f>('May''24 Actual'!N67)/100</f>
        <v>0</v>
      </c>
      <c r="O17" s="137">
        <f>('May''24 Actual'!O67)/100</f>
        <v>0</v>
      </c>
      <c r="P17" s="137">
        <f>('May''24 Actual'!P67)/100</f>
        <v>0</v>
      </c>
      <c r="Q17" s="309">
        <f>('May''24 Actual'!Q67)/100</f>
        <v>0.1337308871701347</v>
      </c>
    </row>
    <row r="18" spans="2:17" ht="15.6">
      <c r="B18" s="305">
        <v>15</v>
      </c>
      <c r="C18" s="24" t="s">
        <v>87</v>
      </c>
      <c r="D18" s="137">
        <f>('May''24 Actual'!D68)/100</f>
        <v>3.54683542018642E-2</v>
      </c>
      <c r="E18" s="137">
        <f>('May''24 Actual'!E68)/100</f>
        <v>0</v>
      </c>
      <c r="F18" s="137">
        <f>('May''24 Actual'!F68)/100</f>
        <v>0</v>
      </c>
      <c r="G18" s="137">
        <f>('May''24 Actual'!G68)/100</f>
        <v>0</v>
      </c>
      <c r="H18" s="137">
        <f>('May''24 Actual'!H68)/100</f>
        <v>0</v>
      </c>
      <c r="I18" s="137">
        <f>('May''24 Actual'!I68)/100</f>
        <v>0.64049999999999996</v>
      </c>
      <c r="J18" s="137">
        <f>('May''24 Actual'!J68)/100</f>
        <v>0</v>
      </c>
      <c r="K18" s="137">
        <f>('May''24 Actual'!K68)/100</f>
        <v>0</v>
      </c>
      <c r="L18" s="137">
        <f>('May''24 Actual'!L68)/100</f>
        <v>0</v>
      </c>
      <c r="M18" s="137">
        <f>('May''24 Actual'!M68)/100</f>
        <v>0</v>
      </c>
      <c r="N18" s="137">
        <f>('May''24 Actual'!N68)/100</f>
        <v>0</v>
      </c>
      <c r="O18" s="137">
        <f>('May''24 Actual'!O68)/100</f>
        <v>0</v>
      </c>
      <c r="P18" s="137">
        <f>('May''24 Actual'!P68)/100</f>
        <v>0</v>
      </c>
      <c r="Q18" s="309">
        <f>('May''24 Actual'!Q68)/100</f>
        <v>0.67596835420186419</v>
      </c>
    </row>
    <row r="19" spans="2:17" ht="15.6">
      <c r="B19" s="305">
        <v>16</v>
      </c>
      <c r="C19" s="24" t="s">
        <v>91</v>
      </c>
      <c r="D19" s="137">
        <f>('May''24 Actual'!D69)/100</f>
        <v>1.9930999999999998E-3</v>
      </c>
      <c r="E19" s="137">
        <f>('May''24 Actual'!E69)/100</f>
        <v>0.46955859999999972</v>
      </c>
      <c r="F19" s="137">
        <f>('May''24 Actual'!F69)/100</f>
        <v>0</v>
      </c>
      <c r="G19" s="137">
        <f>('May''24 Actual'!G69)/100</f>
        <v>1.4480067999999999</v>
      </c>
      <c r="H19" s="137">
        <f>('May''24 Actual'!H69)/100</f>
        <v>2.4500000000000001E-2</v>
      </c>
      <c r="I19" s="137">
        <f>('May''24 Actual'!I69)/100</f>
        <v>0.343637605287482</v>
      </c>
      <c r="J19" s="137">
        <f>('May''24 Actual'!J69)/100</f>
        <v>0</v>
      </c>
      <c r="K19" s="137">
        <f>('May''24 Actual'!K69)/100</f>
        <v>0</v>
      </c>
      <c r="L19" s="137">
        <f>('May''24 Actual'!L69)/100</f>
        <v>0</v>
      </c>
      <c r="M19" s="137">
        <f>('May''24 Actual'!M69)/100</f>
        <v>0</v>
      </c>
      <c r="N19" s="137">
        <f>('May''24 Actual'!N69)/100</f>
        <v>0</v>
      </c>
      <c r="O19" s="137">
        <f>('May''24 Actual'!O69)/100</f>
        <v>0</v>
      </c>
      <c r="P19" s="137">
        <f>('May''24 Actual'!P69)/100</f>
        <v>0</v>
      </c>
      <c r="Q19" s="309">
        <f>('May''24 Actual'!Q69)/100</f>
        <v>2.2876961052874818</v>
      </c>
    </row>
    <row r="20" spans="2:17" ht="15.6">
      <c r="B20" s="305">
        <v>17</v>
      </c>
      <c r="C20" s="24" t="s">
        <v>93</v>
      </c>
      <c r="D20" s="254">
        <f>('May''24 Actual'!D70)/100</f>
        <v>0</v>
      </c>
      <c r="E20" s="254">
        <f>('May''24 Actual'!E70)/100</f>
        <v>0</v>
      </c>
      <c r="F20" s="254">
        <f>('May''24 Actual'!F70)/100</f>
        <v>0</v>
      </c>
      <c r="G20" s="254">
        <f>('May''24 Actual'!G70)/100</f>
        <v>0</v>
      </c>
      <c r="H20" s="254">
        <f>('May''24 Actual'!H70)/100</f>
        <v>0</v>
      </c>
      <c r="I20" s="254">
        <f>('May''24 Actual'!I70)/100</f>
        <v>0</v>
      </c>
      <c r="J20" s="254">
        <f>('May''24 Actual'!J70)/100</f>
        <v>0</v>
      </c>
      <c r="K20" s="254">
        <f>('May''24 Actual'!K70)/100</f>
        <v>0</v>
      </c>
      <c r="L20" s="254">
        <f>('May''24 Actual'!L70)/100</f>
        <v>0</v>
      </c>
      <c r="M20" s="254">
        <f>('May''24 Actual'!M70)/100</f>
        <v>0</v>
      </c>
      <c r="N20" s="254">
        <f>('May''24 Actual'!N70)/100</f>
        <v>0</v>
      </c>
      <c r="O20" s="254">
        <f>('May''24 Actual'!O70)/100</f>
        <v>0</v>
      </c>
      <c r="P20" s="254">
        <f>('May''24 Actual'!P70)/100</f>
        <v>0</v>
      </c>
      <c r="Q20" s="309">
        <f>('May''24 Actual'!Q70)/100</f>
        <v>1.8351681302368764E-2</v>
      </c>
    </row>
    <row r="21" spans="2:17" ht="15.6">
      <c r="B21" s="305">
        <v>18</v>
      </c>
      <c r="C21" s="21" t="s">
        <v>112</v>
      </c>
      <c r="D21" s="137">
        <f>('May''24 Actual'!D71)/100</f>
        <v>0</v>
      </c>
      <c r="E21" s="137">
        <f>('May''24 Actual'!E71)/100</f>
        <v>0</v>
      </c>
      <c r="F21" s="137">
        <f>('May''24 Actual'!F71)/100</f>
        <v>0</v>
      </c>
      <c r="G21" s="137">
        <f>('May''24 Actual'!G71)/100</f>
        <v>0</v>
      </c>
      <c r="H21" s="137">
        <f>('May''24 Actual'!H71)/100</f>
        <v>0</v>
      </c>
      <c r="I21" s="137">
        <f>('May''24 Actual'!I71)/100</f>
        <v>1.7000000000000001E-3</v>
      </c>
      <c r="J21" s="137">
        <f>('May''24 Actual'!J71)/100</f>
        <v>0</v>
      </c>
      <c r="K21" s="137">
        <f>('May''24 Actual'!K71)/100</f>
        <v>0</v>
      </c>
      <c r="L21" s="137">
        <f>('May''24 Actual'!L71)/100</f>
        <v>0</v>
      </c>
      <c r="M21" s="137">
        <f>('May''24 Actual'!M71)/100</f>
        <v>0</v>
      </c>
      <c r="N21" s="137">
        <f>('May''24 Actual'!N71)/100</f>
        <v>0</v>
      </c>
      <c r="O21" s="137">
        <f>('May''24 Actual'!O71)/100</f>
        <v>0</v>
      </c>
      <c r="P21" s="137">
        <f>('May''24 Actual'!P71)/100</f>
        <v>0</v>
      </c>
      <c r="Q21" s="309">
        <f>('May''24 Actual'!Q71)/100</f>
        <v>1.7000000000000001E-3</v>
      </c>
    </row>
    <row r="22" spans="2:17" ht="15.6">
      <c r="B22" s="305">
        <v>19</v>
      </c>
      <c r="C22" s="24" t="s">
        <v>96</v>
      </c>
      <c r="D22" s="137">
        <f>('May''24 Actual'!D72)/100</f>
        <v>0</v>
      </c>
      <c r="E22" s="137">
        <f>('May''24 Actual'!E72)/100</f>
        <v>0</v>
      </c>
      <c r="F22" s="137">
        <f>('May''24 Actual'!F72)/100</f>
        <v>6.0599999999999994E-2</v>
      </c>
      <c r="G22" s="137">
        <f>('May''24 Actual'!G72)/100</f>
        <v>0</v>
      </c>
      <c r="H22" s="137">
        <f>('May''24 Actual'!H72)/100</f>
        <v>0</v>
      </c>
      <c r="I22" s="137">
        <f>('May''24 Actual'!I72)/100</f>
        <v>2.1499999999999998E-2</v>
      </c>
      <c r="J22" s="137">
        <f>('May''24 Actual'!J72)/100</f>
        <v>2.92E-2</v>
      </c>
      <c r="K22" s="137">
        <f>('May''24 Actual'!K72)/100</f>
        <v>0</v>
      </c>
      <c r="L22" s="137">
        <f>('May''24 Actual'!L72)/100</f>
        <v>0.14330000000000001</v>
      </c>
      <c r="M22" s="137">
        <f>('May''24 Actual'!M72)/100</f>
        <v>0</v>
      </c>
      <c r="N22" s="137">
        <f>('May''24 Actual'!N72)/100</f>
        <v>0</v>
      </c>
      <c r="O22" s="137">
        <f>('May''24 Actual'!O72)/100</f>
        <v>0</v>
      </c>
      <c r="P22" s="137">
        <f>('May''24 Actual'!P72)/100</f>
        <v>0</v>
      </c>
      <c r="Q22" s="309">
        <f>('May''24 Actual'!Q72)/100</f>
        <v>0.25459999999999999</v>
      </c>
    </row>
    <row r="23" spans="2:17" ht="15.6">
      <c r="B23" s="305">
        <v>20</v>
      </c>
      <c r="C23" s="24" t="s">
        <v>98</v>
      </c>
      <c r="D23" s="137">
        <f>('May''24 Actual'!D73)/100</f>
        <v>7.6378578909499131E-2</v>
      </c>
      <c r="E23" s="137">
        <f>('May''24 Actual'!E73)/100</f>
        <v>0</v>
      </c>
      <c r="F23" s="137">
        <f>('May''24 Actual'!F73)/100</f>
        <v>0</v>
      </c>
      <c r="G23" s="137">
        <f>('May''24 Actual'!G73)/100</f>
        <v>0</v>
      </c>
      <c r="H23" s="137">
        <f>('May''24 Actual'!H73)/100</f>
        <v>0.16726948800000002</v>
      </c>
      <c r="I23" s="137">
        <f>('May''24 Actual'!I73)/100</f>
        <v>0</v>
      </c>
      <c r="J23" s="137">
        <f>('May''24 Actual'!J73)/100</f>
        <v>0</v>
      </c>
      <c r="K23" s="137">
        <f>('May''24 Actual'!K73)/100</f>
        <v>0</v>
      </c>
      <c r="L23" s="137">
        <f>('May''24 Actual'!L73)/100</f>
        <v>0</v>
      </c>
      <c r="M23" s="137">
        <f>('May''24 Actual'!M73)/100</f>
        <v>0</v>
      </c>
      <c r="N23" s="137">
        <f>('May''24 Actual'!N73)/100</f>
        <v>0</v>
      </c>
      <c r="O23" s="137">
        <f>('May''24 Actual'!O73)/100</f>
        <v>0</v>
      </c>
      <c r="P23" s="137">
        <f>('May''24 Actual'!P73)/100</f>
        <v>0</v>
      </c>
      <c r="Q23" s="309">
        <f>('May''24 Actual'!Q73)/100</f>
        <v>0.24364806690949917</v>
      </c>
    </row>
    <row r="24" spans="2:17" ht="15.6">
      <c r="B24" s="305">
        <v>21</v>
      </c>
      <c r="C24" s="24" t="s">
        <v>101</v>
      </c>
      <c r="D24" s="137">
        <f>('May''24 Actual'!D74)/100</f>
        <v>0.1962692000000002</v>
      </c>
      <c r="E24" s="137">
        <f>('May''24 Actual'!E74)/100</f>
        <v>0</v>
      </c>
      <c r="F24" s="137">
        <f>('May''24 Actual'!F74)/100</f>
        <v>7.8537999999999997E-2</v>
      </c>
      <c r="G24" s="137">
        <f>('May''24 Actual'!G74)/100</f>
        <v>0</v>
      </c>
      <c r="H24" s="137">
        <f>('May''24 Actual'!H74)/100</f>
        <v>0</v>
      </c>
      <c r="I24" s="137">
        <f>('May''24 Actual'!I74)/100</f>
        <v>0</v>
      </c>
      <c r="J24" s="137">
        <f>('May''24 Actual'!J74)/100</f>
        <v>0</v>
      </c>
      <c r="K24" s="137">
        <f>('May''24 Actual'!K74)/100</f>
        <v>0</v>
      </c>
      <c r="L24" s="137">
        <f>('May''24 Actual'!L74)/100</f>
        <v>0</v>
      </c>
      <c r="M24" s="137">
        <f>('May''24 Actual'!M74)/100</f>
        <v>0</v>
      </c>
      <c r="N24" s="137">
        <f>('May''24 Actual'!N74)/100</f>
        <v>0</v>
      </c>
      <c r="O24" s="137">
        <f>('May''24 Actual'!O74)/100</f>
        <v>0</v>
      </c>
      <c r="P24" s="137">
        <f>('May''24 Actual'!P74)/100</f>
        <v>0</v>
      </c>
      <c r="Q24" s="309">
        <f>('May''24 Actual'!Q74)/100</f>
        <v>0.2748072000000002</v>
      </c>
    </row>
    <row r="25" spans="2:17" ht="15.6">
      <c r="B25" s="305">
        <v>22</v>
      </c>
      <c r="C25" s="24" t="s">
        <v>104</v>
      </c>
      <c r="D25" s="137">
        <f>('May''24 Actual'!D75)/100</f>
        <v>8.8925322779335902E-2</v>
      </c>
      <c r="E25" s="137">
        <f>('May''24 Actual'!E75)/100</f>
        <v>0</v>
      </c>
      <c r="F25" s="137">
        <f>('May''24 Actual'!F75)/100</f>
        <v>0</v>
      </c>
      <c r="G25" s="137">
        <f>('May''24 Actual'!G75)/100</f>
        <v>0</v>
      </c>
      <c r="H25" s="137">
        <f>('May''24 Actual'!H75)/100</f>
        <v>0</v>
      </c>
      <c r="I25" s="137">
        <f>('May''24 Actual'!I75)/100</f>
        <v>0</v>
      </c>
      <c r="J25" s="137">
        <f>('May''24 Actual'!J75)/100</f>
        <v>0</v>
      </c>
      <c r="K25" s="137">
        <f>('May''24 Actual'!K75)/100</f>
        <v>0</v>
      </c>
      <c r="L25" s="137">
        <f>('May''24 Actual'!L75)/100</f>
        <v>0</v>
      </c>
      <c r="M25" s="137">
        <f>('May''24 Actual'!M75)/100</f>
        <v>0</v>
      </c>
      <c r="N25" s="137">
        <f>('May''24 Actual'!N75)/100</f>
        <v>0</v>
      </c>
      <c r="O25" s="137">
        <f>('May''24 Actual'!O75)/100</f>
        <v>0</v>
      </c>
      <c r="P25" s="137">
        <f>('May''24 Actual'!P75)/100</f>
        <v>0</v>
      </c>
      <c r="Q25" s="309">
        <f>('May''24 Actual'!Q75)/100</f>
        <v>8.8925322779335902E-2</v>
      </c>
    </row>
    <row r="26" spans="2:17" ht="15.6">
      <c r="B26" s="305">
        <v>23</v>
      </c>
      <c r="C26" s="20" t="s">
        <v>108</v>
      </c>
      <c r="D26" s="137">
        <f>('May''24 Actual'!D76)/100</f>
        <v>4.0276087960376093E-2</v>
      </c>
      <c r="E26" s="137">
        <f>('May''24 Actual'!E76)/100</f>
        <v>0</v>
      </c>
      <c r="F26" s="137">
        <f>('May''24 Actual'!F76)/100</f>
        <v>0</v>
      </c>
      <c r="G26" s="137">
        <f>('May''24 Actual'!G76)/100</f>
        <v>6.4972342500000002E-2</v>
      </c>
      <c r="H26" s="137">
        <f>('May''24 Actual'!H76)/100</f>
        <v>1.5099333333333334E-3</v>
      </c>
      <c r="I26" s="137">
        <f>('May''24 Actual'!I76)/100</f>
        <v>2.7872703787494801E-2</v>
      </c>
      <c r="J26" s="137">
        <f>('May''24 Actual'!J76)/100</f>
        <v>0</v>
      </c>
      <c r="K26" s="137">
        <f>('May''24 Actual'!K76)/100</f>
        <v>0</v>
      </c>
      <c r="L26" s="137">
        <f>('May''24 Actual'!L76)/100</f>
        <v>0</v>
      </c>
      <c r="M26" s="137">
        <f>('May''24 Actual'!M76)/100</f>
        <v>0</v>
      </c>
      <c r="N26" s="137">
        <f>('May''24 Actual'!N76)/100</f>
        <v>0</v>
      </c>
      <c r="O26" s="137">
        <f>('May''24 Actual'!O76)/100</f>
        <v>0</v>
      </c>
      <c r="P26" s="137">
        <f>('May''24 Actual'!P76)/100</f>
        <v>0</v>
      </c>
      <c r="Q26" s="309">
        <f>('May''24 Actual'!Q76)/100</f>
        <v>0.13463106758120424</v>
      </c>
    </row>
    <row r="27" spans="2:17" ht="15.6">
      <c r="B27" s="305">
        <v>24</v>
      </c>
      <c r="C27" s="24" t="s">
        <v>111</v>
      </c>
      <c r="D27" s="137">
        <f>('May''24 Actual'!D77)/100</f>
        <v>0</v>
      </c>
      <c r="E27" s="137">
        <f>('May''24 Actual'!E77)/100</f>
        <v>0</v>
      </c>
      <c r="F27" s="137">
        <f>('May''24 Actual'!F77)/100</f>
        <v>0</v>
      </c>
      <c r="G27" s="137">
        <f>('May''24 Actual'!G77)/100</f>
        <v>0</v>
      </c>
      <c r="H27" s="137">
        <f>('May''24 Actual'!H77)/100</f>
        <v>0</v>
      </c>
      <c r="I27" s="137">
        <f>('May''24 Actual'!I77)/100</f>
        <v>0</v>
      </c>
      <c r="J27" s="137">
        <f>('May''24 Actual'!J77)/100</f>
        <v>0</v>
      </c>
      <c r="K27" s="137">
        <f>('May''24 Actual'!K77)/100</f>
        <v>0</v>
      </c>
      <c r="L27" s="137">
        <f>('May''24 Actual'!L77)/100</f>
        <v>0</v>
      </c>
      <c r="M27" s="137">
        <f>('May''24 Actual'!M77)/100</f>
        <v>0</v>
      </c>
      <c r="N27" s="137">
        <f>('May''24 Actual'!N77)/100</f>
        <v>0</v>
      </c>
      <c r="O27" s="137">
        <f>('May''24 Actual'!O77)/100</f>
        <v>0</v>
      </c>
      <c r="P27" s="137">
        <f>('May''24 Actual'!P77)/100</f>
        <v>0</v>
      </c>
      <c r="Q27" s="309">
        <f>('May''24 Actual'!Q77)/100</f>
        <v>0</v>
      </c>
    </row>
    <row r="28" spans="2:17" ht="15.6">
      <c r="B28" s="305">
        <v>25</v>
      </c>
      <c r="C28" s="21" t="s">
        <v>114</v>
      </c>
      <c r="D28" s="137">
        <f>('May''24 Actual'!D78)/100</f>
        <v>0</v>
      </c>
      <c r="E28" s="137">
        <f>('May''24 Actual'!E78)/100</f>
        <v>0</v>
      </c>
      <c r="F28" s="137">
        <f>('May''24 Actual'!F78)/100</f>
        <v>0</v>
      </c>
      <c r="G28" s="137">
        <f>('May''24 Actual'!G78)/100</f>
        <v>0</v>
      </c>
      <c r="H28" s="137">
        <f>('May''24 Actual'!H78)/100</f>
        <v>0</v>
      </c>
      <c r="I28" s="137">
        <f>('May''24 Actual'!I78)/100</f>
        <v>0.137743003666667</v>
      </c>
      <c r="J28" s="137">
        <f>('May''24 Actual'!J78)/100</f>
        <v>0</v>
      </c>
      <c r="K28" s="137">
        <f>('May''24 Actual'!K78)/100</f>
        <v>0</v>
      </c>
      <c r="L28" s="137">
        <f>('May''24 Actual'!L78)/100</f>
        <v>0</v>
      </c>
      <c r="M28" s="137">
        <f>('May''24 Actual'!M78)/100</f>
        <v>0</v>
      </c>
      <c r="N28" s="137">
        <f>('May''24 Actual'!N78)/100</f>
        <v>0</v>
      </c>
      <c r="O28" s="137">
        <f>('May''24 Actual'!O78)/100</f>
        <v>0</v>
      </c>
      <c r="P28" s="137">
        <f>('May''24 Actual'!P78)/100</f>
        <v>0</v>
      </c>
      <c r="Q28" s="309">
        <f>('May''24 Actual'!Q78)/100</f>
        <v>0.137743003666667</v>
      </c>
    </row>
    <row r="29" spans="2:17" ht="15.6">
      <c r="B29" s="305">
        <v>26</v>
      </c>
      <c r="C29" s="21" t="s">
        <v>116</v>
      </c>
      <c r="D29" s="137">
        <f>('May''24 Actual'!D79)/100</f>
        <v>0</v>
      </c>
      <c r="E29" s="137">
        <f>('May''24 Actual'!E79)/100</f>
        <v>2.1340206079814815E-2</v>
      </c>
      <c r="F29" s="137">
        <f>('May''24 Actual'!F79)/100</f>
        <v>4.2000000000000002E-4</v>
      </c>
      <c r="G29" s="137">
        <f>('May''24 Actual'!G79)/100</f>
        <v>4.8277000000000007E-3</v>
      </c>
      <c r="H29" s="137">
        <f>('May''24 Actual'!H79)/100</f>
        <v>2.7400000000000001E-2</v>
      </c>
      <c r="I29" s="137">
        <f>('May''24 Actual'!I79)/100</f>
        <v>5.3E-3</v>
      </c>
      <c r="J29" s="137">
        <f>('May''24 Actual'!J79)/100</f>
        <v>0</v>
      </c>
      <c r="K29" s="137">
        <f>('May''24 Actual'!K79)/100</f>
        <v>9.4999999999999998E-3</v>
      </c>
      <c r="L29" s="137">
        <f>('May''24 Actual'!L79)/100</f>
        <v>0.13389999999999999</v>
      </c>
      <c r="M29" s="137">
        <f>('May''24 Actual'!M79)/100</f>
        <v>0</v>
      </c>
      <c r="N29" s="137">
        <f>('May''24 Actual'!N79)/100</f>
        <v>0</v>
      </c>
      <c r="O29" s="137">
        <f>('May''24 Actual'!O79)/100</f>
        <v>0</v>
      </c>
      <c r="P29" s="137">
        <f>('May''24 Actual'!P79)/100</f>
        <v>0</v>
      </c>
      <c r="Q29" s="309">
        <f>('May''24 Actual'!Q79)/100</f>
        <v>0.20268790607981479</v>
      </c>
    </row>
    <row r="30" spans="2:17" ht="15.6">
      <c r="B30" s="305">
        <v>27</v>
      </c>
      <c r="C30" s="21" t="s">
        <v>118</v>
      </c>
      <c r="D30" s="137">
        <f>('May''24 Actual'!D80)/100</f>
        <v>0</v>
      </c>
      <c r="E30" s="137">
        <f>('May''24 Actual'!E80)/100</f>
        <v>0</v>
      </c>
      <c r="F30" s="137">
        <f>('May''24 Actual'!F80)/100</f>
        <v>0</v>
      </c>
      <c r="G30" s="137">
        <f>('May''24 Actual'!G80)/100</f>
        <v>0</v>
      </c>
      <c r="H30" s="137">
        <f>('May''24 Actual'!H80)/100</f>
        <v>9.5187999999999991E-3</v>
      </c>
      <c r="I30" s="137">
        <f>('May''24 Actual'!I80)/100</f>
        <v>0.17230299999999998</v>
      </c>
      <c r="J30" s="137">
        <f>('May''24 Actual'!J80)/100</f>
        <v>0</v>
      </c>
      <c r="K30" s="137">
        <f>('May''24 Actual'!K80)/100</f>
        <v>0</v>
      </c>
      <c r="L30" s="137">
        <f>('May''24 Actual'!L80)/100</f>
        <v>0</v>
      </c>
      <c r="M30" s="137">
        <f>('May''24 Actual'!M80)/100</f>
        <v>0</v>
      </c>
      <c r="N30" s="137">
        <f>('May''24 Actual'!N80)/100</f>
        <v>0</v>
      </c>
      <c r="O30" s="137">
        <f>('May''24 Actual'!O80)/100</f>
        <v>0</v>
      </c>
      <c r="P30" s="137">
        <f>('May''24 Actual'!P80)/100</f>
        <v>0</v>
      </c>
      <c r="Q30" s="309">
        <f>('May''24 Actual'!Q80)/100</f>
        <v>0.18182179999999998</v>
      </c>
    </row>
    <row r="31" spans="2:17" ht="15.6">
      <c r="B31" s="305">
        <v>28</v>
      </c>
      <c r="C31" s="24" t="s">
        <v>122</v>
      </c>
      <c r="D31" s="137">
        <f>('May''24 Actual'!D81)/100</f>
        <v>0</v>
      </c>
      <c r="E31" s="137">
        <f>('May''24 Actual'!E81)/100</f>
        <v>0</v>
      </c>
      <c r="F31" s="137">
        <f>('May''24 Actual'!F81)/100</f>
        <v>0</v>
      </c>
      <c r="G31" s="137">
        <f>('May''24 Actual'!G81)/100</f>
        <v>0</v>
      </c>
      <c r="H31" s="137">
        <f>('May''24 Actual'!H81)/100</f>
        <v>0</v>
      </c>
      <c r="I31" s="137">
        <f>('May''24 Actual'!I81)/100</f>
        <v>0</v>
      </c>
      <c r="J31" s="137">
        <f>('May''24 Actual'!J81)/100</f>
        <v>0</v>
      </c>
      <c r="K31" s="137">
        <f>('May''24 Actual'!K81)/100</f>
        <v>0</v>
      </c>
      <c r="L31" s="137">
        <f>('May''24 Actual'!L81)/100</f>
        <v>0</v>
      </c>
      <c r="M31" s="137">
        <f>('May''24 Actual'!M81)/100</f>
        <v>0</v>
      </c>
      <c r="N31" s="137">
        <f>('May''24 Actual'!N81)/100</f>
        <v>0</v>
      </c>
      <c r="O31" s="137">
        <f>('May''24 Actual'!O81)/100</f>
        <v>0</v>
      </c>
      <c r="P31" s="137">
        <f>('May''24 Actual'!P81)/100</f>
        <v>0</v>
      </c>
      <c r="Q31" s="309">
        <f>('May''24 Actual'!Q81)/100</f>
        <v>0</v>
      </c>
    </row>
    <row r="32" spans="2:17" ht="16.2" thickBot="1">
      <c r="B32" s="306">
        <v>29</v>
      </c>
      <c r="C32" s="289" t="s">
        <v>124</v>
      </c>
      <c r="D32" s="310">
        <f>('May''24 Actual'!D82)/100</f>
        <v>0</v>
      </c>
      <c r="E32" s="310">
        <f>('May''24 Actual'!E82)/100</f>
        <v>0</v>
      </c>
      <c r="F32" s="310">
        <f>('May''24 Actual'!F82)/100</f>
        <v>0</v>
      </c>
      <c r="G32" s="310">
        <f>('May''24 Actual'!G82)/100</f>
        <v>0</v>
      </c>
      <c r="H32" s="310">
        <f>('May''24 Actual'!H82)/100</f>
        <v>0</v>
      </c>
      <c r="I32" s="310">
        <f>('May''24 Actual'!I82)/100</f>
        <v>0</v>
      </c>
      <c r="J32" s="310">
        <f>('May''24 Actual'!J82)/100</f>
        <v>0</v>
      </c>
      <c r="K32" s="310">
        <f>('May''24 Actual'!K82)/100</f>
        <v>0</v>
      </c>
      <c r="L32" s="310">
        <f>('May''24 Actual'!L82)/100</f>
        <v>0</v>
      </c>
      <c r="M32" s="310">
        <f>('May''24 Actual'!M82)/100</f>
        <v>0</v>
      </c>
      <c r="N32" s="310">
        <f>('May''24 Actual'!N82)/100</f>
        <v>0</v>
      </c>
      <c r="O32" s="310">
        <f>('May''24 Actual'!O82)/100</f>
        <v>0</v>
      </c>
      <c r="P32" s="310">
        <f>('May''24 Actual'!P82)/100</f>
        <v>0</v>
      </c>
      <c r="Q32" s="311">
        <f>('May''24 Actual'!Q82)/100</f>
        <v>0.80054553130128225</v>
      </c>
    </row>
    <row r="51" spans="2:17">
      <c r="B51" s="53">
        <v>100</v>
      </c>
    </row>
    <row r="52" spans="2:17" ht="18">
      <c r="B52" s="523" t="s">
        <v>137</v>
      </c>
      <c r="C52" s="524"/>
      <c r="D52" s="524"/>
      <c r="E52" s="524"/>
      <c r="F52" s="524"/>
      <c r="G52" s="524"/>
      <c r="H52" s="524"/>
      <c r="I52" s="524"/>
      <c r="J52" s="524"/>
      <c r="K52" s="524"/>
      <c r="L52" s="524"/>
      <c r="M52" s="524"/>
      <c r="N52" s="524"/>
      <c r="O52" s="524"/>
      <c r="P52" s="525"/>
      <c r="Q52" s="57">
        <f>SUM(Q54:Q82)</f>
        <v>885.18717538849296</v>
      </c>
    </row>
    <row r="53" spans="2:17" ht="31.2">
      <c r="B53" s="49" t="s">
        <v>32</v>
      </c>
      <c r="C53" s="61" t="s">
        <v>1</v>
      </c>
      <c r="D53" s="49" t="s">
        <v>7</v>
      </c>
      <c r="E53" s="49" t="s">
        <v>8</v>
      </c>
      <c r="F53" s="49" t="s">
        <v>9</v>
      </c>
      <c r="G53" s="49" t="s">
        <v>10</v>
      </c>
      <c r="H53" s="49" t="s">
        <v>5</v>
      </c>
      <c r="I53" s="49" t="s">
        <v>11</v>
      </c>
      <c r="J53" s="49" t="s">
        <v>12</v>
      </c>
      <c r="K53" s="49" t="s">
        <v>15</v>
      </c>
      <c r="L53" s="49" t="s">
        <v>16</v>
      </c>
      <c r="M53" s="49" t="s">
        <v>17</v>
      </c>
      <c r="N53" s="49" t="s">
        <v>132</v>
      </c>
      <c r="O53" s="51" t="s">
        <v>13</v>
      </c>
      <c r="P53" s="51" t="s">
        <v>14</v>
      </c>
      <c r="Q53" s="54" t="s">
        <v>6</v>
      </c>
    </row>
    <row r="54" spans="2:17" ht="15.6">
      <c r="B54" s="52">
        <v>1</v>
      </c>
      <c r="C54" s="21" t="s">
        <v>43</v>
      </c>
      <c r="D54" s="59"/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6">
        <f>'1. Projects'!$K$5</f>
        <v>0</v>
      </c>
    </row>
    <row r="55" spans="2:17" ht="15.6">
      <c r="B55" s="52">
        <v>2</v>
      </c>
      <c r="C55" s="21" t="s">
        <v>47</v>
      </c>
      <c r="D55" s="59"/>
      <c r="E55" s="59"/>
      <c r="F55" s="59"/>
      <c r="G55" s="59"/>
      <c r="H55" s="59"/>
      <c r="I55" s="59"/>
      <c r="J55" s="59"/>
      <c r="K55" s="59"/>
      <c r="L55" s="59"/>
      <c r="M55" s="59"/>
      <c r="N55" s="59"/>
      <c r="O55" s="59"/>
      <c r="P55" s="59"/>
      <c r="Q55" s="56">
        <f>'2. COE'!$K$5</f>
        <v>2.49444</v>
      </c>
    </row>
    <row r="56" spans="2:17" ht="15.6">
      <c r="B56" s="52">
        <v>3</v>
      </c>
      <c r="C56" s="21" t="s">
        <v>50</v>
      </c>
      <c r="D56" s="59"/>
      <c r="E56" s="59"/>
      <c r="F56" s="59"/>
      <c r="G56" s="59"/>
      <c r="H56" s="59"/>
      <c r="I56" s="59"/>
      <c r="J56" s="59"/>
      <c r="K56" s="59"/>
      <c r="L56" s="59"/>
      <c r="M56" s="59"/>
      <c r="N56" s="59"/>
      <c r="O56" s="59"/>
      <c r="P56" s="59"/>
      <c r="Q56" s="56">
        <f>'3. Mfg. Finance'!$K$5</f>
        <v>5.6770793382000004</v>
      </c>
    </row>
    <row r="57" spans="2:17" ht="15.6">
      <c r="B57" s="52">
        <v>4</v>
      </c>
      <c r="C57" s="21" t="s">
        <v>304</v>
      </c>
      <c r="D57" s="50">
        <f>SUMIFS('4. ZTL'!$K$4:$K$17,'4. ZTL'!$C$4:$C$17,D53)</f>
        <v>0</v>
      </c>
      <c r="E57" s="50">
        <f>SUMIFS('4. ZTL'!$K$4:$K$17,'4. ZTL'!$C$4:$C$17,E53)</f>
        <v>0</v>
      </c>
      <c r="F57" s="50">
        <f>SUMIFS('4. ZTL'!$K$4:$K$17,'4. ZTL'!$C$4:$C$17,F53)</f>
        <v>0</v>
      </c>
      <c r="G57" s="50">
        <f>SUMIFS('4. ZTL'!$K$4:$K$17,'4. ZTL'!$C$4:$C$17,G53)</f>
        <v>0</v>
      </c>
      <c r="H57" s="50">
        <f>SUMIFS('4. ZTL'!$K$4:$K$17,'4. ZTL'!$C$4:$C$17,H53)</f>
        <v>0</v>
      </c>
      <c r="I57" s="50">
        <f>SUMIFS('4. ZTL'!$K$4:$K$17,'4. ZTL'!$C$4:$C$17,I53)</f>
        <v>1.9025600000000004E-2</v>
      </c>
      <c r="J57" s="50">
        <f>SUMIFS('4. ZTL'!$K$4:$K$17,'4. ZTL'!$C$4:$C$17,J53)</f>
        <v>0</v>
      </c>
      <c r="K57" s="50">
        <f>SUMIFS('4. ZTL'!$K$4:$K$17,'4. ZTL'!$C$4:$C$17,K53)</f>
        <v>0</v>
      </c>
      <c r="L57" s="50">
        <f>SUMIFS('4. ZTL'!$K$4:$K$17,'4. ZTL'!$C$4:$C$17,L53)</f>
        <v>0</v>
      </c>
      <c r="M57" s="50">
        <f>SUMIFS('4. ZTL'!$K$4:$K$17,'4. ZTL'!$C$4:$C$17,M53)</f>
        <v>0</v>
      </c>
      <c r="N57" s="50">
        <f>SUMIFS('4. ZTL'!$K$4:$K$17,'4. ZTL'!$C$4:$C$17,N53)</f>
        <v>0</v>
      </c>
      <c r="O57" s="50">
        <f>SUMIFS('4. ZTL'!$K$4:$K$17,'4. ZTL'!$C$4:$C$17,O53)</f>
        <v>0</v>
      </c>
      <c r="P57" s="50">
        <f>SUMIFS('4. ZTL'!$K$4:$K$17,'4. ZTL'!$C$4:$C$17,P53)</f>
        <v>0</v>
      </c>
      <c r="Q57" s="56">
        <f t="shared" ref="Q57:Q69" si="0">SUM(D57:P57)</f>
        <v>1.9025600000000004E-2</v>
      </c>
    </row>
    <row r="58" spans="2:17" ht="15.6">
      <c r="B58" s="52">
        <v>5</v>
      </c>
      <c r="C58" s="21" t="s">
        <v>57</v>
      </c>
      <c r="D58" s="50">
        <f>SUM('5. Moraiya'!$L$4:$L$8)</f>
        <v>65.225499999999997</v>
      </c>
      <c r="E58" s="50">
        <f>SUMIFS('5. Moraiya'!$L$4:$L$19,'5. Moraiya'!$C$4:$C$19,'May''24 Actual'!E53)</f>
        <v>1.2998000000000001</v>
      </c>
      <c r="F58" s="50">
        <f>SUMIFS('5. Moraiya'!$L$4:$L$19,'5. Moraiya'!$C$4:$C$19,'May''24 Actual'!F53)</f>
        <v>17.585999999999999</v>
      </c>
      <c r="G58" s="50">
        <f>SUMIFS('5. Moraiya'!$L$4:$L$19,'5. Moraiya'!$C$4:$C$19,'May''24 Actual'!G53)</f>
        <v>1.6806000000000001</v>
      </c>
      <c r="H58" s="50">
        <f>SUM('5. Moraiya'!$L$12:$L$13)</f>
        <v>11.500120000000001</v>
      </c>
      <c r="I58" s="50">
        <f>SUMIFS('5. Moraiya'!$L$4:$L$19,'5. Moraiya'!$C$4:$C$19,'May''24 Actual'!I53)</f>
        <v>1.758</v>
      </c>
      <c r="J58" s="50">
        <f>SUMIFS('5. Moraiya'!$L$4:$L$19,'5. Moraiya'!$C$4:$C$19,'May''24 Actual'!J53)</f>
        <v>2.9897</v>
      </c>
      <c r="K58" s="50">
        <f>SUMIFS('5. Moraiya'!$L$4:$L$19,'5. Moraiya'!$C$4:$C$19,'May''24 Actual'!K53)</f>
        <v>0.2747</v>
      </c>
      <c r="L58" s="50">
        <f>SUMIFS('5. Moraiya'!$L$4:$L$19,'5. Moraiya'!$C$4:$C$19,'May''24 Actual'!L53)</f>
        <v>0</v>
      </c>
      <c r="M58" s="50">
        <f>SUMIFS('5. Moraiya'!$L$4:$L$19,'5. Moraiya'!$C$4:$C$19,'May''24 Actual'!M53)</f>
        <v>0</v>
      </c>
      <c r="N58" s="50">
        <f>SUMIFS('5. Moraiya'!$L$4:$L$19,'5. Moraiya'!$C$4:$C$19,'May''24 Actual'!N53)</f>
        <v>0</v>
      </c>
      <c r="O58" s="50">
        <f>SUMIFS('5. Moraiya'!$L$4:$L$19,'5. Moraiya'!$C$4:$C$19,'May''24 Actual'!O53)</f>
        <v>0</v>
      </c>
      <c r="P58" s="50">
        <f>SUMIFS('5. Moraiya'!$L$4:$L$19,'5. Moraiya'!$C$4:$C$19,'May''24 Actual'!P53)</f>
        <v>0</v>
      </c>
      <c r="Q58" s="56">
        <f t="shared" si="0"/>
        <v>102.31441999999998</v>
      </c>
    </row>
    <row r="59" spans="2:17" ht="15.6">
      <c r="B59" s="52">
        <v>6</v>
      </c>
      <c r="C59" s="20" t="s">
        <v>158</v>
      </c>
      <c r="D59" s="50">
        <f>SUMIFS('6. SEZ 2'!$K$4:$K$16,'6. SEZ 2'!$C$4:$C$16,'May''24 Actual'!D53)</f>
        <v>5.783794450611496</v>
      </c>
      <c r="E59" s="50">
        <f>SUMIFS('6. SEZ 2'!$K$4:$K$16,'6. SEZ 2'!$C$4:$C$16,'May''24 Actual'!E53)</f>
        <v>0</v>
      </c>
      <c r="F59" s="50">
        <f>SUMIFS('6. SEZ 2'!$K$4:$K$16,'6. SEZ 2'!$C$4:$C$16,'May''24 Actual'!F53)</f>
        <v>0</v>
      </c>
      <c r="G59" s="50">
        <f>SUMIFS('6. SEZ 2'!$K$4:$K$16,'6. SEZ 2'!$C$4:$C$16,'May''24 Actual'!G53)</f>
        <v>0</v>
      </c>
      <c r="H59" s="50">
        <f>SUMIFS('6. SEZ 2'!$K$4:$K$16,'6. SEZ 2'!$C$4:$C$16,'May''24 Actual'!H53)</f>
        <v>2.260991666666667</v>
      </c>
      <c r="I59" s="50">
        <f>SUMIFS('6. SEZ 2'!$K$4:$K$16,'6. SEZ 2'!$C$4:$C$16,'May''24 Actual'!I53)</f>
        <v>7.3440609623352815</v>
      </c>
      <c r="J59" s="50">
        <f>SUMIFS('6. SEZ 2'!$K$4:$K$16,'6. SEZ 2'!$C$4:$C$16,'May''24 Actual'!J53)</f>
        <v>20.956523495000003</v>
      </c>
      <c r="K59" s="50">
        <f>SUMIFS('6. SEZ 2'!$K$4:$K$16,'6. SEZ 2'!$C$4:$C$16,'May''24 Actual'!K53)</f>
        <v>0</v>
      </c>
      <c r="L59" s="50">
        <f>SUMIFS('6. SEZ 2'!$K$4:$K$16,'6. SEZ 2'!$C$4:$C$16,'May''24 Actual'!L53)</f>
        <v>0</v>
      </c>
      <c r="M59" s="50">
        <f>SUMIFS('6. SEZ 2'!$K$4:$K$16,'6. SEZ 2'!$C$4:$C$16,'May''24 Actual'!M53)</f>
        <v>0</v>
      </c>
      <c r="N59" s="50">
        <f>SUMIFS('6. SEZ 2'!$K$4:$K$16,'6. SEZ 2'!$C$4:$C$16,'May''24 Actual'!N53)</f>
        <v>0</v>
      </c>
      <c r="O59" s="50">
        <f>SUMIFS('6. SEZ 2'!$K$4:$K$16,'6. SEZ 2'!$C$4:$C$16,'May''24 Actual'!O53)</f>
        <v>0</v>
      </c>
      <c r="P59" s="50">
        <f>SUMIFS('6. SEZ 2'!$K$4:$K$16,'6. SEZ 2'!$C$4:$C$16,'May''24 Actual'!P53)</f>
        <v>0</v>
      </c>
      <c r="Q59" s="56">
        <f>SUM(D59:P59)</f>
        <v>36.345370574613447</v>
      </c>
    </row>
    <row r="60" spans="2:17" ht="15.6">
      <c r="B60" s="52">
        <v>7</v>
      </c>
      <c r="C60" s="24" t="s">
        <v>61</v>
      </c>
      <c r="D60" s="50">
        <f>SUMIFS('7. SEZ 1'!$K$4:$K$16,'7. SEZ 1'!$C$4:$C$16,'May''24 Actual'!D53)</f>
        <v>29.255427478508636</v>
      </c>
      <c r="E60" s="50">
        <f>SUMIFS('7. SEZ 1'!$K$4:$K$16,'7. SEZ 1'!$C$4:$C$16,'May''24 Actual'!E53)</f>
        <v>2.0062857909166625</v>
      </c>
      <c r="F60" s="50">
        <f>SUMIFS('7. SEZ 1'!$K$4:$K$16,'7. SEZ 1'!$C$4:$C$16,'May''24 Actual'!F53)</f>
        <v>0</v>
      </c>
      <c r="G60" s="50">
        <f>SUMIFS('7. SEZ 1'!$K$4:$K$16,'7. SEZ 1'!$C$4:$C$16,'May''24 Actual'!G53)</f>
        <v>0</v>
      </c>
      <c r="H60" s="50">
        <f>SUMIFS('7. SEZ 1'!$K$4:$K$16,'7. SEZ 1'!$C$4:$C$16,'May''24 Actual'!H53)</f>
        <v>0</v>
      </c>
      <c r="I60" s="50">
        <f>SUMIFS('7. SEZ 1'!$K$4:$K$16,'7. SEZ 1'!$C$4:$C$16,'May''24 Actual'!I53)</f>
        <v>16.730421723160234</v>
      </c>
      <c r="J60" s="50">
        <f>SUMIFS('7. SEZ 1'!$K$4:$K$16,'7. SEZ 1'!$C$4:$C$16,'May''24 Actual'!J53)</f>
        <v>0</v>
      </c>
      <c r="K60" s="50">
        <f>SUMIFS('7. SEZ 1'!$K$4:$K$16,'7. SEZ 1'!$C$4:$C$16,'May''24 Actual'!K53)</f>
        <v>0</v>
      </c>
      <c r="L60" s="50">
        <f>SUMIFS('7. SEZ 1'!$K$4:$K$16,'7. SEZ 1'!$C$4:$C$16,'May''24 Actual'!L53)</f>
        <v>0</v>
      </c>
      <c r="M60" s="50">
        <f>SUMIFS('7. SEZ 1'!$K$4:$K$16,'7. SEZ 1'!$C$4:$C$16,'May''24 Actual'!M53)</f>
        <v>0</v>
      </c>
      <c r="N60" s="50">
        <f>SUMIFS('7. SEZ 1'!$K$4:$K$16,'7. SEZ 1'!$C$4:$C$16,'May''24 Actual'!N53)</f>
        <v>0</v>
      </c>
      <c r="O60" s="50">
        <f>SUMIFS('7. SEZ 1'!$K$4:$K$16,'7. SEZ 1'!$C$4:$C$16,'May''24 Actual'!O53)</f>
        <v>0</v>
      </c>
      <c r="P60" s="50">
        <f>SUMIFS('7. SEZ 1'!$K$4:$K$16,'7. SEZ 1'!$C$4:$C$16,'May''24 Actual'!P53)</f>
        <v>0</v>
      </c>
      <c r="Q60" s="56">
        <f t="shared" si="0"/>
        <v>47.992134992585534</v>
      </c>
    </row>
    <row r="61" spans="2:17" ht="15.6">
      <c r="B61" s="52">
        <v>8</v>
      </c>
      <c r="C61" s="24" t="s">
        <v>64</v>
      </c>
      <c r="D61" s="50">
        <f>SUMIFS('8. Animal Healthcare'!$K$4:$K$16,'8. Animal Healthcare'!$C$4:$C$16,'May''24 Actual'!D53)</f>
        <v>10.406210399999999</v>
      </c>
      <c r="E61" s="50">
        <f>SUMIFS('8. Animal Healthcare'!$K$4:$K$16,'8. Animal Healthcare'!$C$4:$C$16,'May''24 Actual'!E53)</f>
        <v>0</v>
      </c>
      <c r="F61" s="50">
        <f>SUMIFS('8. Animal Healthcare'!$K$4:$K$16,'8. Animal Healthcare'!$C$4:$C$16,'May''24 Actual'!F53)</f>
        <v>0</v>
      </c>
      <c r="G61" s="50">
        <f>SUMIFS('8. Animal Healthcare'!$K$4:$K$16,'8. Animal Healthcare'!$C$4:$C$16,'May''24 Actual'!G53)</f>
        <v>0</v>
      </c>
      <c r="H61" s="50">
        <f>SUMIFS('8. Animal Healthcare'!$K$4:$K$16,'8. Animal Healthcare'!$C$4:$C$16,'May''24 Actual'!H53)</f>
        <v>0</v>
      </c>
      <c r="I61" s="50">
        <f>SUMIFS('8. Animal Healthcare'!$K$4:$K$16,'8. Animal Healthcare'!$C$4:$C$16,'May''24 Actual'!I53)</f>
        <v>1.6425000000000001</v>
      </c>
      <c r="J61" s="50">
        <f>SUMIFS('8. Animal Healthcare'!$K$4:$K$16,'8. Animal Healthcare'!$C$4:$C$16,'May''24 Actual'!J53)</f>
        <v>0</v>
      </c>
      <c r="K61" s="50">
        <f>SUMIFS('8. Animal Healthcare'!$K$4:$K$16,'8. Animal Healthcare'!$C$4:$C$16,'May''24 Actual'!K53)</f>
        <v>0</v>
      </c>
      <c r="L61" s="50">
        <f>SUMIFS('8. Animal Healthcare'!$K$4:$K$16,'8. Animal Healthcare'!$C$4:$C$16,'May''24 Actual'!L53)</f>
        <v>0</v>
      </c>
      <c r="M61" s="50">
        <f>SUMIFS('8. Animal Healthcare'!$K$4:$K$16,'8. Animal Healthcare'!$C$4:$C$16,'May''24 Actual'!M53)</f>
        <v>0</v>
      </c>
      <c r="N61" s="50">
        <f>SUMIFS('8. Animal Healthcare'!$K$4:$K$16,'8. Animal Healthcare'!$C$4:$C$16,'May''24 Actual'!N53)</f>
        <v>0</v>
      </c>
      <c r="O61" s="50">
        <f>SUMIFS('8. Animal Healthcare'!$K$4:$K$16,'8. Animal Healthcare'!$C$4:$C$16,'May''24 Actual'!O53)</f>
        <v>0</v>
      </c>
      <c r="P61" s="50">
        <f>SUMIFS('8. Animal Healthcare'!$K$4:$K$16,'8. Animal Healthcare'!$C$4:$C$16,'May''24 Actual'!P53)</f>
        <v>0</v>
      </c>
      <c r="Q61" s="56">
        <f t="shared" si="0"/>
        <v>12.048710399999999</v>
      </c>
    </row>
    <row r="62" spans="2:17" ht="15.6">
      <c r="B62" s="52">
        <v>9</v>
      </c>
      <c r="C62" s="24" t="s">
        <v>303</v>
      </c>
      <c r="D62" s="50">
        <f>SUMIFS('9. Changodar'!$K$4:$K$16,'9. Changodar'!$C$4:$C$16,'May''24 Actual'!D53)</f>
        <v>9.4898721999999989</v>
      </c>
      <c r="E62" s="50">
        <f>SUMIFS('9. Changodar'!$K$4:$K$16,'9. Changodar'!$C$4:$C$16,'May''24 Actual'!E53)</f>
        <v>0.83</v>
      </c>
      <c r="F62" s="50">
        <f>SUMIFS('9. Changodar'!$K$4:$K$16,'9. Changodar'!$C$4:$C$16,'May''24 Actual'!F53)</f>
        <v>1.6</v>
      </c>
      <c r="G62" s="50">
        <f>SUMIFS('9. Changodar'!$K$4:$K$16,'9. Changodar'!$C$4:$C$16,'May''24 Actual'!G53)</f>
        <v>0.11</v>
      </c>
      <c r="H62" s="50">
        <f>SUMIFS('9. Changodar'!$K$4:$K$16,'9. Changodar'!$C$4:$C$16,'May''24 Actual'!H53)</f>
        <v>0</v>
      </c>
      <c r="I62" s="50">
        <f>SUMIFS('9. Changodar'!$K$4:$K$16,'9. Changodar'!$C$4:$C$16,'May''24 Actual'!I53)</f>
        <v>0</v>
      </c>
      <c r="J62" s="50">
        <f>SUMIFS('9. Changodar'!$K$4:$K$16,'9. Changodar'!$C$4:$C$16,'May''24 Actual'!J53)</f>
        <v>0</v>
      </c>
      <c r="K62" s="50">
        <f>SUMIFS('9. Changodar'!$K$4:$K$16,'9. Changodar'!$C$4:$C$16,'May''24 Actual'!K53)</f>
        <v>0</v>
      </c>
      <c r="L62" s="50">
        <f>SUMIFS('9. Changodar'!$K$4:$K$16,'9. Changodar'!$C$4:$C$16,'May''24 Actual'!L53)</f>
        <v>0</v>
      </c>
      <c r="M62" s="50">
        <f>SUMIFS('9. Changodar'!$K$4:$K$16,'9. Changodar'!$C$4:$C$16,'May''24 Actual'!M53)</f>
        <v>0</v>
      </c>
      <c r="N62" s="50">
        <f>SUMIFS('9. Changodar'!$K$4:$K$16,'9. Changodar'!$C$4:$C$16,'May''24 Actual'!N53)</f>
        <v>0</v>
      </c>
      <c r="O62" s="50">
        <f>SUMIFS('9. Changodar'!$K$4:$K$16,'9. Changodar'!$C$4:$C$16,'May''24 Actual'!O53)</f>
        <v>0</v>
      </c>
      <c r="P62" s="50">
        <f>SUMIFS('9. Changodar'!$K$4:$K$16,'9. Changodar'!$C$4:$C$16,'May''24 Actual'!P53)</f>
        <v>0</v>
      </c>
      <c r="Q62" s="56">
        <f t="shared" si="0"/>
        <v>12.029872199999998</v>
      </c>
    </row>
    <row r="63" spans="2:17" ht="15.6">
      <c r="B63" s="52">
        <v>10</v>
      </c>
      <c r="C63" s="24" t="s">
        <v>69</v>
      </c>
      <c r="D63" s="50">
        <f>SUM('10. Baddi'!$L$4:$L$5)</f>
        <v>4.5199999999999996</v>
      </c>
      <c r="E63" s="50">
        <f>SUM('10. Baddi'!$L$6:$L$7)</f>
        <v>8.8000000000000007</v>
      </c>
      <c r="F63" s="50">
        <f>SUMIFS('10. Baddi'!$L$4:$L$17,'10. Baddi'!$C$4:$C$17,'May''24 Actual'!F53)</f>
        <v>0.48</v>
      </c>
      <c r="G63" s="50">
        <f>SUMIFS('10. Baddi'!$L$4:$L$17,'10. Baddi'!$C$4:$C$17,'May''24 Actual'!G53)</f>
        <v>1</v>
      </c>
      <c r="H63" s="50">
        <f>SUMIFS('10. Baddi'!$L$4:$L$17,'10. Baddi'!$C$4:$C$17,'May''24 Actual'!H53)</f>
        <v>0</v>
      </c>
      <c r="I63" s="50">
        <f>SUMIFS('10. Baddi'!$L$4:$L$17,'10. Baddi'!$C$4:$C$17,'May''24 Actual'!I53)</f>
        <v>6.2</v>
      </c>
      <c r="J63" s="50">
        <f>SUMIFS('10. Baddi'!$L$4:$L$17,'10. Baddi'!$C$4:$C$17,'May''24 Actual'!J53)</f>
        <v>15.45</v>
      </c>
      <c r="K63" s="50">
        <f>SUMIFS('10. Baddi'!$L$4:$L$17,'10. Baddi'!$C$4:$C$17,'May''24 Actual'!K53)</f>
        <v>0</v>
      </c>
      <c r="L63" s="50">
        <f>SUMIFS('10. Baddi'!$L$4:$L$17,'10. Baddi'!$C$4:$C$17,'May''24 Actual'!L53)</f>
        <v>0</v>
      </c>
      <c r="M63" s="50">
        <f>SUMIFS('10. Baddi'!$L$4:$L$17,'10. Baddi'!$C$4:$C$17,'May''24 Actual'!M53)</f>
        <v>0</v>
      </c>
      <c r="N63" s="50">
        <f>SUMIFS('10. Baddi'!$L$4:$L$17,'10. Baddi'!$C$4:$C$17,'May''24 Actual'!N53)</f>
        <v>4.6380073998775266</v>
      </c>
      <c r="O63" s="50">
        <f>SUMIFS('10. Baddi'!$L$4:$L$17,'10. Baddi'!$C$4:$C$17,'May''24 Actual'!O53)</f>
        <v>0</v>
      </c>
      <c r="P63" s="50">
        <f>SUMIFS('10. Baddi'!$L$4:$L$17,'10. Baddi'!$C$4:$C$17,'May''24 Actual'!P53)</f>
        <v>0</v>
      </c>
      <c r="Q63" s="56">
        <f t="shared" si="0"/>
        <v>41.088007399877526</v>
      </c>
    </row>
    <row r="64" spans="2:17" ht="15.6">
      <c r="B64" s="52">
        <v>11</v>
      </c>
      <c r="C64" s="24" t="s">
        <v>72</v>
      </c>
      <c r="D64" s="50">
        <f>SUMIFS('11. Goa'!$K$4:$K$17,'11. Goa'!$C$4:$C$17,'May''24 Actual'!D53)</f>
        <v>4.9092504000000006E-3</v>
      </c>
      <c r="E64" s="50">
        <f>SUMIFS('11. Goa'!$K$4:$K$17,'11. Goa'!$C$4:$C$17,'May''24 Actual'!E53)</f>
        <v>9.3919560721333326</v>
      </c>
      <c r="F64" s="50">
        <f>SUMIFS('11. Goa'!$K$4:$K$17,'11. Goa'!$C$4:$C$17,'May''24 Actual'!F53)</f>
        <v>1.3050097839999999</v>
      </c>
      <c r="G64" s="50">
        <f>SUMIFS('11. Goa'!$K$4:$K$17,'11. Goa'!$C$4:$C$17,'May''24 Actual'!G53)</f>
        <v>3.125915748717949</v>
      </c>
      <c r="H64" s="50">
        <f>SUMIFS('11. Goa'!$K$4:$K$17,'11. Goa'!$C$4:$C$17,'May''24 Actual'!H53)</f>
        <v>0</v>
      </c>
      <c r="I64" s="50">
        <f>SUM('11. Goa'!$K$9:$K$10)</f>
        <v>47.219410000000003</v>
      </c>
      <c r="J64" s="50">
        <f>SUMIFS('11. Goa'!$K$4:$K$17,'11. Goa'!$C$4:$C$17,'May''24 Actual'!J53)</f>
        <v>0</v>
      </c>
      <c r="K64" s="50">
        <f>SUMIFS('11. Goa'!$K$4:$K$17,'11. Goa'!$C$4:$C$17,'May''24 Actual'!K53)</f>
        <v>0</v>
      </c>
      <c r="L64" s="50">
        <f>SUMIFS('11. Goa'!$K$4:$K$17,'11. Goa'!$C$4:$C$17,'May''24 Actual'!L53)</f>
        <v>0</v>
      </c>
      <c r="M64" s="50">
        <f>SUMIFS('11. Goa'!$K$4:$K$17,'11. Goa'!$C$4:$C$17,'May''24 Actual'!M53)</f>
        <v>0</v>
      </c>
      <c r="N64" s="50">
        <f>SUMIFS('11. Goa'!$K$4:$K$17,'11. Goa'!$C$4:$C$17,'May''24 Actual'!N53)</f>
        <v>0</v>
      </c>
      <c r="O64" s="50">
        <f>SUMIFS('11. Goa'!$K$4:$K$17,'11. Goa'!$C$4:$C$17,'May''24 Actual'!O53)</f>
        <v>0</v>
      </c>
      <c r="P64" s="50">
        <f>SUMIFS('11. Goa'!$K$4:$K$17,'11. Goa'!$C$4:$C$17,'May''24 Actual'!P53)</f>
        <v>0</v>
      </c>
      <c r="Q64" s="56">
        <f t="shared" si="0"/>
        <v>61.047200855251283</v>
      </c>
    </row>
    <row r="65" spans="2:17" ht="15.6">
      <c r="B65" s="52">
        <v>12</v>
      </c>
      <c r="C65" s="24" t="s">
        <v>75</v>
      </c>
      <c r="D65" s="50">
        <f>SUMIFS('12. Myanmar'!$K$4:$K$16,'12. Myanmar'!$C$4:$C$16,'May''24 Actual'!D53)</f>
        <v>7.6835750000000003</v>
      </c>
      <c r="E65" s="50">
        <f>SUMIFS('12. Myanmar'!$K$4:$K$16,'12. Myanmar'!$C$4:$C$16,'May''24 Actual'!E53)</f>
        <v>0</v>
      </c>
      <c r="F65" s="50">
        <f>SUMIFS('12. Myanmar'!$K$4:$K$16,'12. Myanmar'!$C$4:$C$16,'May''24 Actual'!F53)</f>
        <v>0.67459999999999998</v>
      </c>
      <c r="G65" s="50">
        <f>SUMIFS('12. Myanmar'!$K$4:$K$16,'12. Myanmar'!$C$4:$C$16,'May''24 Actual'!G53)</f>
        <v>0</v>
      </c>
      <c r="H65" s="50">
        <f>SUMIFS('12. Myanmar'!$K$4:$K$16,'12. Myanmar'!$C$4:$C$16,'May''24 Actual'!H53)</f>
        <v>0</v>
      </c>
      <c r="I65" s="50">
        <f>SUMIFS('12. Myanmar'!$K$4:$K$16,'12. Myanmar'!$C$4:$C$16,'May''24 Actual'!I53)</f>
        <v>4.2309999999999999</v>
      </c>
      <c r="J65" s="50">
        <f>SUMIFS('12. Myanmar'!$K$4:$K$16,'12. Myanmar'!$C$4:$C$16,'May''24 Actual'!J53)</f>
        <v>0</v>
      </c>
      <c r="K65" s="50">
        <f>SUMIFS('12. Myanmar'!$K$4:$K$16,'12. Myanmar'!$C$4:$C$16,'May''24 Actual'!K53)</f>
        <v>0</v>
      </c>
      <c r="L65" s="50">
        <f>SUMIFS('12. Myanmar'!$K$4:$K$16,'12. Myanmar'!$C$4:$C$16,'May''24 Actual'!L53)</f>
        <v>0</v>
      </c>
      <c r="M65" s="50">
        <f>SUMIFS('12. Myanmar'!$K$4:$K$16,'12. Myanmar'!$C$4:$C$16,'May''24 Actual'!M53)</f>
        <v>0</v>
      </c>
      <c r="N65" s="50">
        <f>SUMIFS('12. Myanmar'!$K$4:$K$16,'12. Myanmar'!$C$4:$C$16,'May''24 Actual'!N53)</f>
        <v>0</v>
      </c>
      <c r="O65" s="50">
        <f>SUMIFS('12. Myanmar'!$K$4:$K$16,'12. Myanmar'!$C$4:$C$16,'May''24 Actual'!O53)</f>
        <v>0</v>
      </c>
      <c r="P65" s="50">
        <f>SUMIFS('12. Myanmar'!$K$4:$K$16,'12. Myanmar'!$C$4:$C$16,'May''24 Actual'!P53)</f>
        <v>0</v>
      </c>
      <c r="Q65" s="56">
        <f t="shared" si="0"/>
        <v>12.589175000000001</v>
      </c>
    </row>
    <row r="66" spans="2:17" ht="15.6">
      <c r="B66" s="52">
        <v>13</v>
      </c>
      <c r="C66" s="24" t="s">
        <v>78</v>
      </c>
      <c r="D66" s="50">
        <f>SUMIFS('13. Daman'!$K$4:$K$16,'13. Daman'!$C$4:$C$16,'May''24 Actual'!D53)</f>
        <v>0</v>
      </c>
      <c r="E66" s="50">
        <f>SUMIFS('13. Daman'!$K$4:$K$16,'13. Daman'!$C$4:$C$16,'May''24 Actual'!E53)</f>
        <v>0.20318</v>
      </c>
      <c r="F66" s="50">
        <f>SUMIFS('13. Daman'!$K$4:$K$16,'13. Daman'!$C$4:$C$16,'May''24 Actual'!F53)</f>
        <v>0</v>
      </c>
      <c r="G66" s="50">
        <f>SUMIFS('13. Daman'!$K$4:$K$16,'13. Daman'!$C$4:$C$16,'May''24 Actual'!G53)</f>
        <v>1.3254112</v>
      </c>
      <c r="H66" s="50">
        <f>SUMIFS('13. Daman'!$K$4:$K$16,'13. Daman'!$C$4:$C$16,'May''24 Actual'!H53)</f>
        <v>0</v>
      </c>
      <c r="I66" s="50">
        <f>SUMIFS('13. Daman'!$K$4:$K$16,'13. Daman'!$C$4:$C$16,'May''24 Actual'!I53)</f>
        <v>0</v>
      </c>
      <c r="J66" s="50">
        <f>SUMIFS('13. Daman'!$K$4:$K$16,'13. Daman'!$C$4:$C$16,'May''24 Actual'!J53)</f>
        <v>6.3274552000000002</v>
      </c>
      <c r="K66" s="50">
        <f>SUMIFS('13. Daman'!$K$4:$K$16,'13. Daman'!$C$4:$C$16,'May''24 Actual'!K53)</f>
        <v>0</v>
      </c>
      <c r="L66" s="50">
        <f>SUMIFS('13. Daman'!$K$4:$K$16,'13. Daman'!$C$4:$C$16,'May''24 Actual'!L53)</f>
        <v>0</v>
      </c>
      <c r="M66" s="50">
        <f>SUMIFS('13. Daman'!$K$4:$K$16,'13. Daman'!$C$4:$C$16,'May''24 Actual'!M53)</f>
        <v>0</v>
      </c>
      <c r="N66" s="50">
        <f>SUMIFS('13. Daman'!$K$4:$K$16,'13. Daman'!$C$4:$C$16,'May''24 Actual'!N53)</f>
        <v>0</v>
      </c>
      <c r="O66" s="50">
        <f>SUMIFS('13. Daman'!$K$4:$K$16,'13. Daman'!$C$4:$C$16,'May''24 Actual'!O53)</f>
        <v>0</v>
      </c>
      <c r="P66" s="50">
        <f>SUMIFS('13. Daman'!$K$4:$K$16,'13. Daman'!$C$4:$C$16,'May''24 Actual'!P53)</f>
        <v>0</v>
      </c>
      <c r="Q66" s="56">
        <f t="shared" si="0"/>
        <v>7.8560464000000003</v>
      </c>
    </row>
    <row r="67" spans="2:17" ht="15.6">
      <c r="B67" s="52">
        <v>14</v>
      </c>
      <c r="C67" s="24" t="s">
        <v>82</v>
      </c>
      <c r="D67" s="50">
        <f>SUMIFS('14. GRPPL'!$K$4:$K$16,'14. GRPPL'!$C$4:$C$16,'May''24 Actual'!D53)</f>
        <v>2.5394388275814901</v>
      </c>
      <c r="E67" s="50">
        <f>SUMIFS('14. GRPPL'!$K$4:$K$16,'14. GRPPL'!$C$4:$C$16,'May''24 Actual'!E53)</f>
        <v>0</v>
      </c>
      <c r="F67" s="50">
        <f>SUMIFS('14. GRPPL'!$K$4:$K$16,'14. GRPPL'!$C$4:$C$16,'May''24 Actual'!F53)</f>
        <v>0</v>
      </c>
      <c r="G67" s="50">
        <f>SUMIFS('14. GRPPL'!$K$4:$K$16,'14. GRPPL'!$C$4:$C$16,'May''24 Actual'!G53)</f>
        <v>0</v>
      </c>
      <c r="H67" s="50">
        <f>SUMIFS('14. GRPPL'!$K$4:$K$16,'14. GRPPL'!$C$4:$C$16,'May''24 Actual'!H53)</f>
        <v>0</v>
      </c>
      <c r="I67" s="50">
        <f>SUMIFS('14. GRPPL'!$K$4:$K$16,'14. GRPPL'!$C$4:$C$16,'May''24 Actual'!I53)</f>
        <v>10.83364988943198</v>
      </c>
      <c r="J67" s="50">
        <f>SUMIFS('14. GRPPL'!$K$4:$K$16,'14. GRPPL'!$C$4:$C$16,'May''24 Actual'!J53)</f>
        <v>0</v>
      </c>
      <c r="K67" s="50">
        <f>SUMIFS('14. GRPPL'!$K$4:$K$16,'14. GRPPL'!$C$4:$C$16,'May''24 Actual'!K53)</f>
        <v>0</v>
      </c>
      <c r="L67" s="50">
        <f>SUMIFS('14. GRPPL'!$K$4:$K$16,'14. GRPPL'!$C$4:$C$16,'May''24 Actual'!L53)</f>
        <v>0</v>
      </c>
      <c r="M67" s="50">
        <f>SUMIFS('14. GRPPL'!$K$4:$K$16,'14. GRPPL'!$C$4:$C$16,'May''24 Actual'!M53)</f>
        <v>0</v>
      </c>
      <c r="N67" s="50">
        <f>SUMIFS('14. GRPPL'!$K$4:$K$16,'14. GRPPL'!$C$4:$C$16,'May''24 Actual'!N53)</f>
        <v>0</v>
      </c>
      <c r="O67" s="50">
        <f>SUMIFS('14. GRPPL'!$K$4:$K$16,'14. GRPPL'!$C$4:$C$16,'May''24 Actual'!O53)</f>
        <v>0</v>
      </c>
      <c r="P67" s="50">
        <f>SUMIFS('14. GRPPL'!$K$4:$K$16,'14. GRPPL'!$C$4:$C$16,'May''24 Actual'!P53)</f>
        <v>0</v>
      </c>
      <c r="Q67" s="56">
        <f t="shared" si="0"/>
        <v>13.37308871701347</v>
      </c>
    </row>
    <row r="68" spans="2:17" ht="15.6">
      <c r="B68" s="52">
        <v>15</v>
      </c>
      <c r="C68" s="24" t="s">
        <v>87</v>
      </c>
      <c r="D68" s="50">
        <f>SUM('15. Sikkim-1'!$L$4:$L$6)</f>
        <v>3.5468354201864201</v>
      </c>
      <c r="E68" s="50">
        <f>SUM('15. Sikkim-1'!$L$7:$L$9)</f>
        <v>0</v>
      </c>
      <c r="F68" s="50">
        <f>SUMIFS('15. Sikkim-1'!$L$4:$L$21,'15. Sikkim-1'!$D$4:$D$21,'May''24 Actual'!F53)</f>
        <v>0</v>
      </c>
      <c r="G68" s="50">
        <f>SUMIFS('15. Sikkim-1'!$L$4:$L$21,'15. Sikkim-1'!$D$4:$D$21,'May''24 Actual'!G53)</f>
        <v>0</v>
      </c>
      <c r="H68" s="50">
        <f>SUMIFS('15. Sikkim-1'!$L$4:$L$21,'15. Sikkim-1'!$D$4:$D$21,'May''24 Actual'!H53)</f>
        <v>0</v>
      </c>
      <c r="I68" s="50">
        <f>SUMIFS('15. Sikkim-1'!$L$4:$L$21,'15. Sikkim-1'!$C$4:$C$21,'May''24 Actual'!I53)</f>
        <v>64.05</v>
      </c>
      <c r="J68" s="50">
        <f>SUMIFS('15. Sikkim-1'!$L$4:$L$21,'15. Sikkim-1'!$D$4:$D$21,'May''24 Actual'!J53)</f>
        <v>0</v>
      </c>
      <c r="K68" s="50">
        <f>SUMIFS('15. Sikkim-1'!$L$4:$L$21,'15. Sikkim-1'!$D$4:$D$21,'May''24 Actual'!K53)</f>
        <v>0</v>
      </c>
      <c r="L68" s="50">
        <f>SUMIFS('15. Sikkim-1'!$L$4:$L$21,'15. Sikkim-1'!$D$4:$D$21,'May''24 Actual'!L53)</f>
        <v>0</v>
      </c>
      <c r="M68" s="50">
        <f>SUMIFS('15. Sikkim-1'!$L$4:$L$21,'15. Sikkim-1'!$D$4:$D$21,'May''24 Actual'!M53)</f>
        <v>0</v>
      </c>
      <c r="N68" s="50">
        <f>SUM('15. Sikkim-1'!$L$19)</f>
        <v>0</v>
      </c>
      <c r="O68" s="50">
        <f>SUMIFS('15. Sikkim-1'!$L$4:$L$21,'15. Sikkim-1'!$D$4:$D$21,'May''24 Actual'!O53)</f>
        <v>0</v>
      </c>
      <c r="P68" s="50">
        <f>SUMIFS('15. Sikkim-1'!$L$4:$L$21,'15. Sikkim-1'!$D$4:$D$21,'May''24 Actual'!P53)</f>
        <v>0</v>
      </c>
      <c r="Q68" s="56">
        <f t="shared" si="0"/>
        <v>67.596835420186423</v>
      </c>
    </row>
    <row r="69" spans="2:17" ht="15.6">
      <c r="B69" s="52">
        <v>16</v>
      </c>
      <c r="C69" s="24" t="s">
        <v>91</v>
      </c>
      <c r="D69" s="50">
        <f>SUM('16. Sikkim-2'!$K$4:$K$5)</f>
        <v>0.19930999999999999</v>
      </c>
      <c r="E69" s="50">
        <f>SUM('16. Sikkim-2'!$K$6:$K$7)</f>
        <v>46.955859999999973</v>
      </c>
      <c r="F69" s="50">
        <f>SUMIFS('16. Sikkim-2'!$K$4:$K$18,'16. Sikkim-2'!$C$4:$C$18,'May''24 Actual'!F53)</f>
        <v>0</v>
      </c>
      <c r="G69" s="50">
        <f>SUMIFS('16. Sikkim-2'!$K$4:$K$18,'16. Sikkim-2'!$C$4:$C$18,'May''24 Actual'!G53)</f>
        <v>144.80068</v>
      </c>
      <c r="H69" s="50">
        <f>SUMIFS('16. Sikkim-2'!$K$4:$K$18,'16. Sikkim-2'!$C$4:$C$18,'May''24 Actual'!H53)</f>
        <v>2.4500000000000002</v>
      </c>
      <c r="I69" s="50">
        <f>SUMIFS('16. Sikkim-2'!$K$4:$K$18,'16. Sikkim-2'!$C$4:$C$18,'May''24 Actual'!I53)</f>
        <v>34.363760528748202</v>
      </c>
      <c r="J69" s="50">
        <f>SUMIFS('16. Sikkim-2'!$K$4:$K$18,'16. Sikkim-2'!$C$4:$C$18,'May''24 Actual'!J53)</f>
        <v>0</v>
      </c>
      <c r="K69" s="50">
        <f>SUMIFS('16. Sikkim-2'!$K$4:$K$18,'16. Sikkim-2'!$C$4:$C$18,'May''24 Actual'!K53)</f>
        <v>0</v>
      </c>
      <c r="L69" s="50">
        <f>SUMIFS('16. Sikkim-2'!$K$4:$K$18,'16. Sikkim-2'!$C$4:$C$18,'May''24 Actual'!L53)</f>
        <v>0</v>
      </c>
      <c r="M69" s="50">
        <f>SUMIFS('16. Sikkim-2'!$K$4:$K$18,'16. Sikkim-2'!$C$4:$C$18,'May''24 Actual'!M53)</f>
        <v>0</v>
      </c>
      <c r="N69" s="50">
        <f>SUMIFS('16. Sikkim-2'!$K$4:$K$18,'16. Sikkim-2'!$C$4:$C$18,'May''24 Actual'!N53)</f>
        <v>0</v>
      </c>
      <c r="O69" s="50">
        <f>SUMIFS('16. Sikkim-2'!$K$4:$K$18,'16. Sikkim-2'!$C$4:$C$18,'May''24 Actual'!O53)</f>
        <v>0</v>
      </c>
      <c r="P69" s="50">
        <f>SUMIFS('16. Sikkim-2'!$K$4:$K$18,'16. Sikkim-2'!$C$4:$C$18,'May''24 Actual'!P53)</f>
        <v>0</v>
      </c>
      <c r="Q69" s="56">
        <f t="shared" si="0"/>
        <v>228.76961052874816</v>
      </c>
    </row>
    <row r="70" spans="2:17" ht="15.6">
      <c r="B70" s="52">
        <v>17</v>
      </c>
      <c r="C70" s="24" t="s">
        <v>93</v>
      </c>
      <c r="D70" s="59"/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6">
        <f>'17. EMO'!$K$5</f>
        <v>1.8351681302368763</v>
      </c>
    </row>
    <row r="71" spans="2:17" ht="15.6">
      <c r="B71" s="52">
        <v>18</v>
      </c>
      <c r="C71" s="21" t="s">
        <v>112</v>
      </c>
      <c r="D71" s="50">
        <f>SUMIFS('18. Agiolax'!$K$4:$K$16,'18. Agiolax'!$C$4:$C$16,'May''24 Actual'!D53)</f>
        <v>0</v>
      </c>
      <c r="E71" s="50">
        <f>SUMIFS('18. Agiolax'!$K$4:$K$16,'18. Agiolax'!$C$4:$C$16,'May''24 Actual'!E53)</f>
        <v>0</v>
      </c>
      <c r="F71" s="50">
        <f>SUMIFS('18. Agiolax'!$K$4:$K$16,'18. Agiolax'!$C$4:$C$16,'May''24 Actual'!F53)</f>
        <v>0</v>
      </c>
      <c r="G71" s="50">
        <f>SUMIFS('18. Agiolax'!$K$4:$K$16,'18. Agiolax'!$C$4:$C$16,'May''24 Actual'!G53)</f>
        <v>0</v>
      </c>
      <c r="H71" s="50">
        <f>SUMIFS('18. Agiolax'!$K$4:$K$16,'18. Agiolax'!$C$4:$C$16,'May''24 Actual'!H53)</f>
        <v>0</v>
      </c>
      <c r="I71" s="50">
        <f>SUMIFS('18. Agiolax'!$K$4:$K$16,'18. Agiolax'!$C$4:$C$16,'May''24 Actual'!I53)</f>
        <v>0.17</v>
      </c>
      <c r="J71" s="50">
        <f>SUMIFS('18. Agiolax'!$K$4:$K$16,'18. Agiolax'!$C$4:$C$16,'May''24 Actual'!J53)</f>
        <v>0</v>
      </c>
      <c r="K71" s="50">
        <f>SUMIFS('18. Agiolax'!$K$4:$K$16,'18. Agiolax'!$C$4:$C$16,'May''24 Actual'!K53)</f>
        <v>0</v>
      </c>
      <c r="L71" s="50">
        <f>SUMIFS('18. Agiolax'!$K$4:$K$16,'18. Agiolax'!$C$4:$C$16,'May''24 Actual'!L53)</f>
        <v>0</v>
      </c>
      <c r="M71" s="50">
        <f>SUMIFS('18. Agiolax'!$K$4:$K$16,'18. Agiolax'!$C$4:$C$16,'May''24 Actual'!M53)</f>
        <v>0</v>
      </c>
      <c r="N71" s="50">
        <f>SUMIFS('18. Agiolax'!$K$4:$K$16,'18. Agiolax'!$C$4:$C$16,'May''24 Actual'!N53)</f>
        <v>0</v>
      </c>
      <c r="O71" s="50">
        <f>SUMIFS('18. Agiolax'!$K$4:$K$16,'18. Agiolax'!$C$4:$C$16,'May''24 Actual'!O53)</f>
        <v>0</v>
      </c>
      <c r="P71" s="50">
        <f>SUMIFS('18. Agiolax'!$K$4:$K$16,'18. Agiolax'!$C$4:$C$16,'May''24 Actual'!P53)</f>
        <v>0</v>
      </c>
      <c r="Q71" s="56">
        <f>SUM(D71:P71)</f>
        <v>0.17</v>
      </c>
    </row>
    <row r="72" spans="2:17" ht="15.6">
      <c r="B72" s="52">
        <v>19</v>
      </c>
      <c r="C72" s="24" t="s">
        <v>96</v>
      </c>
      <c r="D72" s="50">
        <f>SUMIFS('19. Jarod'!$K$4:$K$16,'19. Jarod'!$C$4:$C$16,'May''24 Actual'!D53)</f>
        <v>0</v>
      </c>
      <c r="E72" s="50">
        <f>SUMIFS('19. Jarod'!$K$4:$K$16,'19. Jarod'!$C$4:$C$16,'May''24 Actual'!E53)</f>
        <v>0</v>
      </c>
      <c r="F72" s="50">
        <f>SUMIFS('19. Jarod'!$K$4:$K$16,'19. Jarod'!$C$4:$C$16,'May''24 Actual'!F53)</f>
        <v>6.06</v>
      </c>
      <c r="G72" s="50">
        <f>SUMIFS('19. Jarod'!$K$4:$K$16,'19. Jarod'!$C$4:$C$16,'May''24 Actual'!G53)</f>
        <v>0</v>
      </c>
      <c r="H72" s="50">
        <f>SUMIFS('19. Jarod'!$K$4:$K$16,'19. Jarod'!$C$4:$C$16,'May''24 Actual'!H53)</f>
        <v>0</v>
      </c>
      <c r="I72" s="50">
        <f>SUMIFS('19. Jarod'!$K$4:$K$16,'19. Jarod'!$C$4:$C$16,'May''24 Actual'!I53)</f>
        <v>2.15</v>
      </c>
      <c r="J72" s="50">
        <f>SUMIFS('19. Jarod'!$K$4:$K$16,'19. Jarod'!$C$4:$C$16,'May''24 Actual'!J53)</f>
        <v>2.92</v>
      </c>
      <c r="K72" s="50">
        <f>SUMIFS('19. Jarod'!$K$4:$K$16,'19. Jarod'!$C$4:$C$16,'May''24 Actual'!K53)</f>
        <v>0</v>
      </c>
      <c r="L72" s="50">
        <f>SUMIFS('19. Jarod'!$K$4:$K$16,'19. Jarod'!$C$4:$C$16,'May''24 Actual'!L53)</f>
        <v>14.33</v>
      </c>
      <c r="M72" s="50">
        <f>SUMIFS('19. Jarod'!$K$4:$K$16,'19. Jarod'!$C$4:$C$16,'May''24 Actual'!M53)</f>
        <v>0</v>
      </c>
      <c r="N72" s="50">
        <f>SUMIFS('19. Jarod'!$K$4:$K$16,'19. Jarod'!$C$4:$C$16,'May''24 Actual'!N53)</f>
        <v>0</v>
      </c>
      <c r="O72" s="50">
        <f>SUMIFS('19. Jarod'!$K$4:$K$16,'19. Jarod'!$C$4:$C$16,'May''24 Actual'!O53)</f>
        <v>0</v>
      </c>
      <c r="P72" s="50">
        <f>SUMIFS('19. Jarod'!$K$4:$K$16,'19. Jarod'!$C$4:$C$16,'May''24 Actual'!P53)</f>
        <v>0</v>
      </c>
      <c r="Q72" s="56">
        <f t="shared" ref="Q72:Q81" si="1">SUM(D72:P72)</f>
        <v>25.46</v>
      </c>
    </row>
    <row r="73" spans="2:17" ht="15.6">
      <c r="B73" s="52">
        <v>20</v>
      </c>
      <c r="C73" s="24" t="s">
        <v>98</v>
      </c>
      <c r="D73" s="50">
        <f>SUMIFS('20. Vatva'!$K$4:$K$16,'20. Vatva'!$C$4:$C$16,'May''24 Actual'!D53)</f>
        <v>7.6378578909499133</v>
      </c>
      <c r="E73" s="50">
        <f>SUMIFS('20. Vatva'!$K$4:$K$16,'20. Vatva'!$C$4:$C$16,'May''24 Actual'!E53)</f>
        <v>0</v>
      </c>
      <c r="F73" s="50">
        <f>SUMIFS('20. Vatva'!$K$4:$K$16,'20. Vatva'!$C$4:$C$16,'May''24 Actual'!F53)</f>
        <v>0</v>
      </c>
      <c r="G73" s="50">
        <f>SUMIFS('20. Vatva'!$K$4:$K$16,'20. Vatva'!$C$4:$C$16,'May''24 Actual'!G53)</f>
        <v>0</v>
      </c>
      <c r="H73" s="50">
        <f>SUMIFS('20. Vatva'!$K$4:$K$16,'20. Vatva'!$C$4:$C$16,'May''24 Actual'!H53)</f>
        <v>16.726948800000002</v>
      </c>
      <c r="I73" s="50">
        <f>SUMIFS('20. Vatva'!$K$4:$K$16,'20. Vatva'!$C$4:$C$16,'May''24 Actual'!I53)</f>
        <v>0</v>
      </c>
      <c r="J73" s="50">
        <f>SUMIFS('20. Vatva'!$K$4:$K$16,'20. Vatva'!$C$4:$C$16,'May''24 Actual'!J53)</f>
        <v>0</v>
      </c>
      <c r="K73" s="50">
        <f>SUMIFS('20. Vatva'!$K$4:$K$16,'20. Vatva'!$C$4:$C$16,'May''24 Actual'!K53)</f>
        <v>0</v>
      </c>
      <c r="L73" s="50">
        <f>SUMIFS('20. Vatva'!$K$4:$K$16,'20. Vatva'!$C$4:$C$16,'May''24 Actual'!L53)</f>
        <v>0</v>
      </c>
      <c r="M73" s="50">
        <f>SUMIFS('20. Vatva'!$K$4:$K$16,'20. Vatva'!$C$4:$C$16,'May''24 Actual'!M53)</f>
        <v>0</v>
      </c>
      <c r="N73" s="50">
        <f>SUMIFS('20. Vatva'!$K$4:$K$16,'20. Vatva'!$C$4:$C$16,'May''24 Actual'!N53)</f>
        <v>0</v>
      </c>
      <c r="O73" s="50">
        <f>SUMIFS('20. Vatva'!$K$4:$K$16,'20. Vatva'!$C$4:$C$16,'May''24 Actual'!O53)</f>
        <v>0</v>
      </c>
      <c r="P73" s="50">
        <f>SUMIFS('20. Vatva'!$K$4:$K$16,'20. Vatva'!$C$4:$C$16,'May''24 Actual'!P53)</f>
        <v>0</v>
      </c>
      <c r="Q73" s="56">
        <f t="shared" si="1"/>
        <v>24.364806690949916</v>
      </c>
    </row>
    <row r="74" spans="2:17" ht="15.6">
      <c r="B74" s="52">
        <v>21</v>
      </c>
      <c r="C74" s="24" t="s">
        <v>101</v>
      </c>
      <c r="D74" s="50">
        <f>SUMIFS('21. Biologics Unit 9'!$K$4:$K$16,'21. Biologics Unit 9'!$C$4:$C$16,'May''24 Actual'!D53)</f>
        <v>19.62692000000002</v>
      </c>
      <c r="E74" s="50">
        <f>SUMIFS('21. Biologics Unit 9'!$K$4:$K$16,'21. Biologics Unit 9'!$C$4:$C$16,'May''24 Actual'!E53)</f>
        <v>0</v>
      </c>
      <c r="F74" s="50">
        <f>SUMIFS('21. Biologics Unit 9'!$K$4:$K$16,'21. Biologics Unit 9'!$C$4:$C$16,'May''24 Actual'!F53)</f>
        <v>7.8537999999999997</v>
      </c>
      <c r="G74" s="50">
        <f>SUMIFS('21. Biologics Unit 9'!$K$4:$K$16,'21. Biologics Unit 9'!$C$4:$C$16,'May''24 Actual'!G53)</f>
        <v>0</v>
      </c>
      <c r="H74" s="50">
        <f>SUMIFS('21. Biologics Unit 9'!$K$4:$K$16,'21. Biologics Unit 9'!$C$4:$C$16,'May''24 Actual'!H53)</f>
        <v>0</v>
      </c>
      <c r="I74" s="50">
        <f>SUMIFS('21. Biologics Unit 9'!$K$4:$K$16,'21. Biologics Unit 9'!$C$4:$C$16,'May''24 Actual'!I53)</f>
        <v>0</v>
      </c>
      <c r="J74" s="50">
        <f>SUMIFS('21. Biologics Unit 9'!$K$4:$K$16,'21. Biologics Unit 9'!$C$4:$C$16,'May''24 Actual'!J53)</f>
        <v>0</v>
      </c>
      <c r="K74" s="50">
        <f>SUMIFS('21. Biologics Unit 9'!$K$4:$K$16,'21. Biologics Unit 9'!$C$4:$C$16,'May''24 Actual'!K53)</f>
        <v>0</v>
      </c>
      <c r="L74" s="50">
        <f>SUMIFS('21. Biologics Unit 9'!$K$4:$K$16,'21. Biologics Unit 9'!$C$4:$C$16,'May''24 Actual'!L53)</f>
        <v>0</v>
      </c>
      <c r="M74" s="50">
        <f>SUMIFS('21. Biologics Unit 9'!$K$4:$K$16,'21. Biologics Unit 9'!$C$4:$C$16,'May''24 Actual'!M53)</f>
        <v>0</v>
      </c>
      <c r="N74" s="50">
        <f>SUMIFS('21. Biologics Unit 9'!$K$4:$K$16,'21. Biologics Unit 9'!$C$4:$C$16,'May''24 Actual'!N53)</f>
        <v>0</v>
      </c>
      <c r="O74" s="50">
        <f>SUMIFS('21. Biologics Unit 9'!$K$4:$K$16,'21. Biologics Unit 9'!$C$4:$C$16,'May''24 Actual'!O53)</f>
        <v>0</v>
      </c>
      <c r="P74" s="50">
        <f>SUMIFS('21. Biologics Unit 9'!$K$4:$K$16,'21. Biologics Unit 9'!$C$4:$C$16,'May''24 Actual'!P53)</f>
        <v>0</v>
      </c>
      <c r="Q74" s="56">
        <f t="shared" si="1"/>
        <v>27.480720000000019</v>
      </c>
    </row>
    <row r="75" spans="2:17" ht="15.6">
      <c r="B75" s="52">
        <v>22</v>
      </c>
      <c r="C75" s="24" t="s">
        <v>104</v>
      </c>
      <c r="D75" s="50">
        <f>SUMIFS('22. Alidac'!$K$4:$K$16,'22. Alidac'!$C$4:$C$16,'May''24 Actual'!D53)</f>
        <v>8.89253227793359</v>
      </c>
      <c r="E75" s="50">
        <f>SUMIFS('22. Alidac'!$K$4:$K$16,'22. Alidac'!$C$4:$C$16,'May''24 Actual'!E53)</f>
        <v>0</v>
      </c>
      <c r="F75" s="50">
        <f>SUMIFS('22. Alidac'!$K$4:$K$16,'22. Alidac'!$C$4:$C$16,'May''24 Actual'!F53)</f>
        <v>0</v>
      </c>
      <c r="G75" s="50">
        <f>SUMIFS('22. Alidac'!$K$4:$K$16,'22. Alidac'!$C$4:$C$16,'May''24 Actual'!G53)</f>
        <v>0</v>
      </c>
      <c r="H75" s="50">
        <f>SUMIFS('22. Alidac'!$K$4:$K$16,'22. Alidac'!$C$4:$C$16,'May''24 Actual'!H53)</f>
        <v>0</v>
      </c>
      <c r="I75" s="50">
        <f>SUMIFS('22. Alidac'!$K$4:$K$16,'22. Alidac'!$C$4:$C$16,'May''24 Actual'!I53)</f>
        <v>0</v>
      </c>
      <c r="J75" s="50">
        <f>SUMIFS('22. Alidac'!$K$4:$K$16,'22. Alidac'!$C$4:$C$16,'May''24 Actual'!J53)</f>
        <v>0</v>
      </c>
      <c r="K75" s="50">
        <f>SUMIFS('22. Alidac'!$K$4:$K$16,'22. Alidac'!$C$4:$C$16,'May''24 Actual'!K53)</f>
        <v>0</v>
      </c>
      <c r="L75" s="50">
        <f>SUMIFS('22. Alidac'!$K$4:$K$16,'22. Alidac'!$C$4:$C$16,'May''24 Actual'!L53)</f>
        <v>0</v>
      </c>
      <c r="M75" s="50">
        <f>SUMIFS('22. Alidac'!$K$4:$K$16,'22. Alidac'!$C$4:$C$16,'May''24 Actual'!M53)</f>
        <v>0</v>
      </c>
      <c r="N75" s="50">
        <f>SUMIFS('22. Alidac'!$K$4:$K$16,'22. Alidac'!$C$4:$C$16,'May''24 Actual'!N53)</f>
        <v>0</v>
      </c>
      <c r="O75" s="50">
        <f>SUMIFS('22. Alidac'!$K$4:$K$16,'22. Alidac'!$C$4:$C$16,'May''24 Actual'!O53)</f>
        <v>0</v>
      </c>
      <c r="P75" s="50">
        <f>SUMIFS('22. Alidac'!$K$4:$K$16,'22. Alidac'!$C$4:$C$16,'May''24 Actual'!P53)</f>
        <v>0</v>
      </c>
      <c r="Q75" s="56">
        <f t="shared" si="1"/>
        <v>8.89253227793359</v>
      </c>
    </row>
    <row r="76" spans="2:17" ht="15.6">
      <c r="B76" s="52">
        <v>23</v>
      </c>
      <c r="C76" s="20" t="s">
        <v>108</v>
      </c>
      <c r="D76" s="50">
        <f>SUM('23. VTC'!$K$4:$K$6)</f>
        <v>4.027608796037609</v>
      </c>
      <c r="E76" s="50">
        <f>SUMIFS('23. VTC'!$K$4:$K$18,'23. VTC'!$C$4:$C$18,'May''24 Actual'!E53)</f>
        <v>0</v>
      </c>
      <c r="F76" s="50">
        <f>SUMIFS('23. VTC'!$K$4:$K$18,'23. VTC'!$C$4:$C$18,'May''24 Actual'!F53)</f>
        <v>0</v>
      </c>
      <c r="G76" s="50">
        <f>SUMIFS('23. VTC'!$K$4:$K$18,'23. VTC'!$C$4:$C$18,'May''24 Actual'!G53)</f>
        <v>6.4972342500000009</v>
      </c>
      <c r="H76" s="50">
        <f>SUMIFS('23. VTC'!$K$4:$K$18,'23. VTC'!$C$4:$C$18,'May''24 Actual'!H53)</f>
        <v>0.15099333333333334</v>
      </c>
      <c r="I76" s="50">
        <f>SUMIFS('23. VTC'!$K$4:$K$18,'23. VTC'!$C$4:$C$18,'May''24 Actual'!I53)</f>
        <v>2.7872703787494801</v>
      </c>
      <c r="J76" s="50">
        <f>SUMIFS('23. VTC'!$K$4:$K$18,'23. VTC'!$C$4:$C$18,'May''24 Actual'!J53)</f>
        <v>0</v>
      </c>
      <c r="K76" s="50">
        <f>SUMIFS('23. VTC'!$K$4:$K$18,'23. VTC'!$C$4:$C$18,'May''24 Actual'!K53)</f>
        <v>0</v>
      </c>
      <c r="L76" s="50">
        <f>SUMIFS('23. VTC'!$K$4:$K$18,'23. VTC'!$C$4:$C$18,'May''24 Actual'!L53)</f>
        <v>0</v>
      </c>
      <c r="M76" s="50">
        <f>SUMIFS('23. VTC'!$K$4:$K$18,'23. VTC'!$C$4:$C$18,'May''24 Actual'!M53)</f>
        <v>0</v>
      </c>
      <c r="N76" s="50">
        <f>SUMIFS('23. VTC'!$K$4:$K$18,'23. VTC'!$C$4:$C$18,'May''24 Actual'!N53)</f>
        <v>0</v>
      </c>
      <c r="O76" s="50">
        <f>SUMIFS('23. VTC'!$K$4:$K$18,'23. VTC'!$C$4:$C$18,'May''24 Actual'!O53)</f>
        <v>0</v>
      </c>
      <c r="P76" s="50">
        <f>SUMIFS('23. VTC'!$K$4:$K$18,'23. VTC'!$C$4:$C$18,'May''24 Actual'!P53)</f>
        <v>0</v>
      </c>
      <c r="Q76" s="56">
        <f t="shared" si="1"/>
        <v>13.463106758120425</v>
      </c>
    </row>
    <row r="77" spans="2:17" ht="15.6">
      <c r="B77" s="52">
        <v>24</v>
      </c>
      <c r="C77" s="24" t="s">
        <v>111</v>
      </c>
      <c r="D77" s="50">
        <f>SUM('24. Biologics Unit 1-2'!$K$4:$K$5)</f>
        <v>0</v>
      </c>
      <c r="E77" s="50">
        <f>SUMIFS('24. Biologics Unit 1-2'!$K$4:$K$17,'24. Biologics Unit 1-2'!$C$4:$C$17,'May''24 Actual'!E53)</f>
        <v>0</v>
      </c>
      <c r="F77" s="50">
        <f>SUMIFS('24. Biologics Unit 1-2'!$K$4:$K$17,'24. Biologics Unit 1-2'!$C$4:$C$17,'May''24 Actual'!F53)</f>
        <v>0</v>
      </c>
      <c r="G77" s="50">
        <f>SUMIFS('24. Biologics Unit 1-2'!$K$4:$K$17,'24. Biologics Unit 1-2'!$C$4:$C$17,'May''24 Actual'!G53)</f>
        <v>0</v>
      </c>
      <c r="H77" s="50">
        <f>SUMIFS('24. Biologics Unit 1-2'!$K$4:$K$17,'24. Biologics Unit 1-2'!$C$4:$C$17,'May''24 Actual'!H53)</f>
        <v>0</v>
      </c>
      <c r="I77" s="50">
        <f>SUM('24. Biologics Unit 1-2'!$K$10:$K$10)</f>
        <v>0</v>
      </c>
      <c r="J77" s="50">
        <f>SUMIFS('24. Biologics Unit 1-2'!$K$4:$K$17,'24. Biologics Unit 1-2'!$C$4:$C$17,'May''24 Actual'!J53)</f>
        <v>0</v>
      </c>
      <c r="K77" s="50">
        <f>SUMIFS('24. Biologics Unit 1-2'!$K$4:$K$17,'24. Biologics Unit 1-2'!$C$4:$C$17,'May''24 Actual'!K53)</f>
        <v>0</v>
      </c>
      <c r="L77" s="50">
        <f>SUMIFS('24. Biologics Unit 1-2'!$K$4:$K$17,'24. Biologics Unit 1-2'!$C$4:$C$17,'May''24 Actual'!L53)</f>
        <v>0</v>
      </c>
      <c r="M77" s="50">
        <f>SUMIFS('24. Biologics Unit 1-2'!$K$4:$K$17,'24. Biologics Unit 1-2'!$C$4:$C$17,'May''24 Actual'!M53)</f>
        <v>0</v>
      </c>
      <c r="N77" s="50">
        <f>SUMIFS('24. Biologics Unit 1-2'!$K$4:$K$17,'24. Biologics Unit 1-2'!$C$4:$C$17,'May''24 Actual'!N53)</f>
        <v>0</v>
      </c>
      <c r="O77" s="50">
        <f>SUMIFS('24. Biologics Unit 1-2'!$K$4:$K$17,'24. Biologics Unit 1-2'!$C$4:$C$17,'May''24 Actual'!O53)</f>
        <v>0</v>
      </c>
      <c r="P77" s="50">
        <f>SUMIFS('24. Biologics Unit 1-2'!$K$4:$K$17,'24. Biologics Unit 1-2'!$C$4:$C$17,'May''24 Actual'!P53)</f>
        <v>0</v>
      </c>
      <c r="Q77" s="56">
        <f t="shared" si="1"/>
        <v>0</v>
      </c>
    </row>
    <row r="78" spans="2:17" ht="15.6">
      <c r="B78" s="52">
        <v>25</v>
      </c>
      <c r="C78" s="21" t="s">
        <v>114</v>
      </c>
      <c r="D78" s="50">
        <f>SUMIFS('25. Zydus Pfizer'!$K$4:$K$16,'25. Zydus Pfizer'!$C$4:$C$16,'May''24 Actual'!D53)</f>
        <v>0</v>
      </c>
      <c r="E78" s="50">
        <f>SUMIFS('25. Zydus Pfizer'!$K$4:$K$16,'25. Zydus Pfizer'!$C$4:$C$16,'May''24 Actual'!E53)</f>
        <v>0</v>
      </c>
      <c r="F78" s="50">
        <f>SUMIFS('25. Zydus Pfizer'!$K$4:$K$16,'25. Zydus Pfizer'!$C$4:$C$16,'May''24 Actual'!F53)</f>
        <v>0</v>
      </c>
      <c r="G78" s="50">
        <f>SUMIFS('25. Zydus Pfizer'!$K$4:$K$16,'25. Zydus Pfizer'!$C$4:$C$16,'May''24 Actual'!G53)</f>
        <v>0</v>
      </c>
      <c r="H78" s="50">
        <f>SUMIFS('25. Zydus Pfizer'!$K$4:$K$16,'25. Zydus Pfizer'!$C$4:$C$16,'May''24 Actual'!H53)</f>
        <v>0</v>
      </c>
      <c r="I78" s="50">
        <f>SUMIFS('25. Zydus Pfizer'!$K$4:$K$16,'25. Zydus Pfizer'!$C$4:$C$16,'May''24 Actual'!I53)</f>
        <v>13.774300366666701</v>
      </c>
      <c r="J78" s="50">
        <f>SUMIFS('25. Zydus Pfizer'!$K$4:$K$16,'25. Zydus Pfizer'!$C$4:$C$16,'May''24 Actual'!J53)</f>
        <v>0</v>
      </c>
      <c r="K78" s="50">
        <f>SUMIFS('25. Zydus Pfizer'!$K$4:$K$16,'25. Zydus Pfizer'!$C$4:$C$16,'May''24 Actual'!K53)</f>
        <v>0</v>
      </c>
      <c r="L78" s="50">
        <f>SUMIFS('25. Zydus Pfizer'!$K$4:$K$16,'25. Zydus Pfizer'!$C$4:$C$16,'May''24 Actual'!L53)</f>
        <v>0</v>
      </c>
      <c r="M78" s="50">
        <f>SUMIFS('25. Zydus Pfizer'!$K$4:$K$16,'25. Zydus Pfizer'!$C$4:$C$16,'May''24 Actual'!M53)</f>
        <v>0</v>
      </c>
      <c r="N78" s="50">
        <f>SUMIFS('25. Zydus Pfizer'!$K$4:$K$16,'25. Zydus Pfizer'!$C$4:$C$16,'May''24 Actual'!N53)</f>
        <v>0</v>
      </c>
      <c r="O78" s="50">
        <f>SUMIFS('25. Zydus Pfizer'!$K$4:$K$16,'25. Zydus Pfizer'!$C$4:$C$16,'May''24 Actual'!O53)</f>
        <v>0</v>
      </c>
      <c r="P78" s="50">
        <f>SUMIFS('25. Zydus Pfizer'!$K$4:$K$16,'25. Zydus Pfizer'!$C$4:$C$16,'May''24 Actual'!P53)</f>
        <v>0</v>
      </c>
      <c r="Q78" s="56">
        <f t="shared" si="1"/>
        <v>13.774300366666701</v>
      </c>
    </row>
    <row r="79" spans="2:17" ht="15.6">
      <c r="B79" s="52">
        <v>26</v>
      </c>
      <c r="C79" s="21" t="s">
        <v>116</v>
      </c>
      <c r="D79" s="50">
        <f>SUMIFS('26. Wellness Sikkim'!$K$4:$K$17,'26. Wellness Sikkim'!$C$4:$C$17,'May''24 Actual'!D53)</f>
        <v>0</v>
      </c>
      <c r="E79" s="50">
        <f>SUM('26. Wellness Sikkim'!$K$5:$K$6)</f>
        <v>2.1340206079814816</v>
      </c>
      <c r="F79" s="50">
        <f>SUMIFS('26. Wellness Sikkim'!$K$4:$K$17,'26. Wellness Sikkim'!$C$4:$C$17,'May''24 Actual'!F53)</f>
        <v>4.2000000000000003E-2</v>
      </c>
      <c r="G79" s="50">
        <f>SUMIFS('26. Wellness Sikkim'!$K$4:$K$17,'26. Wellness Sikkim'!$C$4:$C$17,'May''24 Actual'!G53)</f>
        <v>0.48277000000000003</v>
      </c>
      <c r="H79" s="50">
        <f>SUMIFS('26. Wellness Sikkim'!$K$4:$K$17,'26. Wellness Sikkim'!$C$4:$C$17,'May''24 Actual'!H53)</f>
        <v>2.74</v>
      </c>
      <c r="I79" s="50">
        <f>SUMIFS('26. Wellness Sikkim'!$K$4:$K$17,'26. Wellness Sikkim'!$C$4:$C$17,'May''24 Actual'!I53)</f>
        <v>0.53</v>
      </c>
      <c r="J79" s="50">
        <f>SUMIFS('26. Wellness Sikkim'!$K$4:$K$17,'26. Wellness Sikkim'!$C$4:$C$17,'May''24 Actual'!J53)</f>
        <v>0</v>
      </c>
      <c r="K79" s="50">
        <f>SUMIFS('26. Wellness Sikkim'!$K$4:$K$17,'26. Wellness Sikkim'!$C$4:$C$17,'May''24 Actual'!K53)</f>
        <v>0.95</v>
      </c>
      <c r="L79" s="50">
        <f>SUMIFS('26. Wellness Sikkim'!$K$4:$K$17,'26. Wellness Sikkim'!$C$4:$C$17,'May''24 Actual'!L53)</f>
        <v>13.389999999999999</v>
      </c>
      <c r="M79" s="50">
        <f>SUMIFS('26. Wellness Sikkim'!$K$4:$K$17,'26. Wellness Sikkim'!$C$4:$C$17,'May''24 Actual'!M53)</f>
        <v>0</v>
      </c>
      <c r="N79" s="50">
        <f>SUMIFS('26. Wellness Sikkim'!$K$4:$K$17,'26. Wellness Sikkim'!$C$4:$C$17,'May''24 Actual'!N53)</f>
        <v>0</v>
      </c>
      <c r="O79" s="50">
        <f>SUMIFS('26. Wellness Sikkim'!$K$4:$K$17,'26. Wellness Sikkim'!$C$4:$C$17,'May''24 Actual'!O53)</f>
        <v>0</v>
      </c>
      <c r="P79" s="50">
        <f>SUMIFS('26. Wellness Sikkim'!$K$4:$K$17,'26. Wellness Sikkim'!$C$4:$C$17,'May''24 Actual'!P53)</f>
        <v>0</v>
      </c>
      <c r="Q79" s="56">
        <f t="shared" si="1"/>
        <v>20.268790607981479</v>
      </c>
    </row>
    <row r="80" spans="2:17" ht="15.6">
      <c r="B80" s="52">
        <v>27</v>
      </c>
      <c r="C80" s="21" t="s">
        <v>118</v>
      </c>
      <c r="D80" s="50">
        <f>SUMIFS('27. Wellness Ahmedabad'!$K$4:$K$16,'27. Wellness Ahmedabad'!$C$4:$C$16,'May''24 Actual'!D53)</f>
        <v>0</v>
      </c>
      <c r="E80" s="50">
        <f>SUMIFS('27. Wellness Ahmedabad'!$K$4:$K$16,'27. Wellness Ahmedabad'!$C$4:$C$16,'May''24 Actual'!E53)</f>
        <v>0</v>
      </c>
      <c r="F80" s="50">
        <f>SUMIFS('27. Wellness Ahmedabad'!$K$4:$K$16,'27. Wellness Ahmedabad'!$C$4:$C$16,'May''24 Actual'!F53)</f>
        <v>0</v>
      </c>
      <c r="G80" s="50">
        <f>SUMIFS('27. Wellness Ahmedabad'!$K$4:$K$16,'27. Wellness Ahmedabad'!$C$4:$C$16,'May''24 Actual'!G53)</f>
        <v>0</v>
      </c>
      <c r="H80" s="50">
        <f>SUMIFS('27. Wellness Ahmedabad'!$K$4:$K$16,'27. Wellness Ahmedabad'!$C$4:$C$16,'May''24 Actual'!H53)</f>
        <v>0.95187999999999995</v>
      </c>
      <c r="I80" s="50">
        <f>SUMIFS('27. Wellness Ahmedabad'!$K$4:$K$16,'27. Wellness Ahmedabad'!$C$4:$C$16,'May''24 Actual'!I53)</f>
        <v>17.2303</v>
      </c>
      <c r="J80" s="50">
        <f>SUMIFS('27. Wellness Ahmedabad'!$K$4:$K$16,'27. Wellness Ahmedabad'!$C$4:$C$16,'May''24 Actual'!J53)</f>
        <v>0</v>
      </c>
      <c r="K80" s="50">
        <f>SUMIFS('27. Wellness Ahmedabad'!$K$4:$K$16,'27. Wellness Ahmedabad'!$C$4:$C$16,'May''24 Actual'!K53)</f>
        <v>0</v>
      </c>
      <c r="L80" s="50">
        <f>SUMIFS('27. Wellness Ahmedabad'!$K$4:$K$16,'27. Wellness Ahmedabad'!$C$4:$C$16,'May''24 Actual'!L53)</f>
        <v>0</v>
      </c>
      <c r="M80" s="50">
        <f>SUMIFS('27. Wellness Ahmedabad'!$K$4:$K$16,'27. Wellness Ahmedabad'!$C$4:$C$16,'May''24 Actual'!M53)</f>
        <v>0</v>
      </c>
      <c r="N80" s="50">
        <f>SUMIFS('27. Wellness Ahmedabad'!$K$4:$K$16,'27. Wellness Ahmedabad'!$C$4:$C$16,'May''24 Actual'!N53)</f>
        <v>0</v>
      </c>
      <c r="O80" s="50">
        <f>SUMIFS('27. Wellness Ahmedabad'!$K$4:$K$16,'27. Wellness Ahmedabad'!$C$4:$C$16,'May''24 Actual'!O53)</f>
        <v>0</v>
      </c>
      <c r="P80" s="50">
        <f>SUMIFS('27. Wellness Ahmedabad'!$K$4:$K$16,'27. Wellness Ahmedabad'!$C$4:$C$16,'May''24 Actual'!P53)</f>
        <v>0</v>
      </c>
      <c r="Q80" s="56">
        <f t="shared" si="1"/>
        <v>18.182179999999999</v>
      </c>
    </row>
    <row r="81" spans="2:17" ht="15.6">
      <c r="B81" s="52">
        <v>28</v>
      </c>
      <c r="C81" s="24" t="s">
        <v>122</v>
      </c>
      <c r="D81" s="50">
        <f>SUMIFS('28. Wellness Aligarh'!$L$4:$L$17,'28. Wellness Aligarh'!$D$4:$D$17,'May''24 Actual'!D53)</f>
        <v>0</v>
      </c>
      <c r="E81" s="50">
        <f>SUMIFS('28. Wellness Aligarh'!$L$4:$L$17,'28. Wellness Aligarh'!$D$4:$D$17,'May''24 Actual'!E53)</f>
        <v>0</v>
      </c>
      <c r="F81" s="50">
        <f>SUMIFS('28. Wellness Aligarh'!$L$4:$L$17,'28. Wellness Aligarh'!$D$4:$D$17,'May''24 Actual'!F53)</f>
        <v>0</v>
      </c>
      <c r="G81" s="50">
        <f>SUMIFS('28. Wellness Aligarh'!$L$4:$L$17,'28. Wellness Aligarh'!$D$4:$D$17,'May''24 Actual'!G53)</f>
        <v>0</v>
      </c>
      <c r="H81" s="50">
        <f>SUMIFS('28. Wellness Aligarh'!$L$4:$L$17,'28. Wellness Aligarh'!$D$4:$D$17,'May''24 Actual'!H53)</f>
        <v>0</v>
      </c>
      <c r="I81" s="50">
        <f>SUMIFS('28. Wellness Aligarh'!$L$4:$L$17,'28. Wellness Aligarh'!$D$4:$D$17,'May''24 Actual'!I53)</f>
        <v>0</v>
      </c>
      <c r="J81" s="50">
        <f>SUMIFS('28. Wellness Aligarh'!$L$4:$L$17,'28. Wellness Aligarh'!$D$4:$D$17,'May''24 Actual'!J53)</f>
        <v>0</v>
      </c>
      <c r="K81" s="50">
        <f>SUMIFS('28. Wellness Aligarh'!$L$4:$L$17,'28. Wellness Aligarh'!$D$4:$D$17,'May''24 Actual'!K53)</f>
        <v>0</v>
      </c>
      <c r="L81" s="50">
        <f>SUMIFS('28. Wellness Aligarh'!$L$4:$L$17,'28. Wellness Aligarh'!$D$4:$D$17,'May''24 Actual'!L53)</f>
        <v>0</v>
      </c>
      <c r="M81" s="50">
        <f>SUMIFS('28. Wellness Aligarh'!$L$4:$L$17,'28. Wellness Aligarh'!$D$4:$D$17,'May''24 Actual'!M53)</f>
        <v>0</v>
      </c>
      <c r="N81" s="50">
        <f>SUM('28. Wellness Aligarh'!$L$14:$L$15)</f>
        <v>0</v>
      </c>
      <c r="O81" s="50">
        <f>SUMIFS('28. Wellness Aligarh'!$L$4:$L$17,'28. Wellness Aligarh'!$D$4:$D$17,'May''24 Actual'!O53)</f>
        <v>0</v>
      </c>
      <c r="P81" s="50">
        <f>SUMIFS('28. Wellness Aligarh'!$L$4:$L$17,'28. Wellness Aligarh'!$D$4:$D$17,'May''24 Actual'!P53)</f>
        <v>0</v>
      </c>
      <c r="Q81" s="56">
        <f t="shared" si="1"/>
        <v>0</v>
      </c>
    </row>
    <row r="82" spans="2:17" ht="15.6">
      <c r="B82" s="52">
        <v>29</v>
      </c>
      <c r="C82" s="20" t="s">
        <v>124</v>
      </c>
      <c r="D82" s="59"/>
      <c r="E82" s="59"/>
      <c r="F82" s="59"/>
      <c r="G82" s="59"/>
      <c r="H82" s="59"/>
      <c r="I82" s="59"/>
      <c r="J82" s="59"/>
      <c r="K82" s="59"/>
      <c r="L82" s="59"/>
      <c r="M82" s="59"/>
      <c r="N82" s="59"/>
      <c r="O82" s="59"/>
      <c r="P82" s="59"/>
      <c r="Q82" s="56">
        <f>'29. Moraiya Vaccine'!K5</f>
        <v>80.054553130128227</v>
      </c>
    </row>
  </sheetData>
  <mergeCells count="2">
    <mergeCell ref="B2:P2"/>
    <mergeCell ref="B52:P52"/>
  </mergeCell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7"/>
  <dimension ref="B1:AI82"/>
  <sheetViews>
    <sheetView showZeros="0" zoomScale="80" zoomScaleNormal="80" workbookViewId="0">
      <pane xSplit="8" ySplit="3" topLeftCell="I59" activePane="bottomRight" state="frozen"/>
      <selection activeCell="Q82" sqref="Q82"/>
      <selection pane="topRight" activeCell="Q82" sqref="Q82"/>
      <selection pane="bottomLeft" activeCell="Q82" sqref="Q82"/>
      <selection pane="bottomRight" activeCell="Q82" sqref="Q82"/>
    </sheetView>
  </sheetViews>
  <sheetFormatPr defaultRowHeight="14.4"/>
  <cols>
    <col min="1" max="1" width="4.6640625" customWidth="1"/>
    <col min="2" max="2" width="9.109375" style="53"/>
    <col min="3" max="3" width="24.6640625" customWidth="1"/>
    <col min="4" max="13" width="12.6640625" customWidth="1"/>
    <col min="14" max="14" width="18.109375" bestFit="1" customWidth="1"/>
    <col min="15" max="15" width="22.6640625" customWidth="1"/>
    <col min="16" max="16" width="14.33203125" bestFit="1" customWidth="1"/>
    <col min="17" max="17" width="12" style="55" bestFit="1" customWidth="1"/>
  </cols>
  <sheetData>
    <row r="1" spans="2:35" ht="23.25" customHeight="1" thickBot="1"/>
    <row r="2" spans="2:35" s="25" customFormat="1" ht="18">
      <c r="B2" s="536" t="s">
        <v>218</v>
      </c>
      <c r="C2" s="537"/>
      <c r="D2" s="537"/>
      <c r="E2" s="537"/>
      <c r="F2" s="537"/>
      <c r="G2" s="537"/>
      <c r="H2" s="537"/>
      <c r="I2" s="537"/>
      <c r="J2" s="537"/>
      <c r="K2" s="537"/>
      <c r="L2" s="537"/>
      <c r="M2" s="537"/>
      <c r="N2" s="537"/>
      <c r="O2" s="537"/>
      <c r="P2" s="538"/>
      <c r="Q2" s="307">
        <f>SUM(Q4:Q32)</f>
        <v>19.458031082099378</v>
      </c>
    </row>
    <row r="3" spans="2:35" ht="31.2">
      <c r="B3" s="304" t="s">
        <v>32</v>
      </c>
      <c r="C3" s="61" t="s">
        <v>1</v>
      </c>
      <c r="D3" s="49" t="s">
        <v>7</v>
      </c>
      <c r="E3" s="49" t="s">
        <v>8</v>
      </c>
      <c r="F3" s="49" t="s">
        <v>9</v>
      </c>
      <c r="G3" s="49" t="s">
        <v>10</v>
      </c>
      <c r="H3" s="49" t="s">
        <v>5</v>
      </c>
      <c r="I3" s="49" t="s">
        <v>11</v>
      </c>
      <c r="J3" s="49" t="s">
        <v>12</v>
      </c>
      <c r="K3" s="49" t="s">
        <v>15</v>
      </c>
      <c r="L3" s="49" t="s">
        <v>16</v>
      </c>
      <c r="M3" s="49" t="s">
        <v>17</v>
      </c>
      <c r="N3" s="49" t="s">
        <v>132</v>
      </c>
      <c r="O3" s="51" t="s">
        <v>13</v>
      </c>
      <c r="P3" s="51" t="s">
        <v>14</v>
      </c>
      <c r="Q3" s="404" t="s">
        <v>6</v>
      </c>
      <c r="T3" s="34"/>
      <c r="U3" s="34"/>
      <c r="V3" s="34"/>
      <c r="W3" s="34"/>
      <c r="X3" s="34"/>
      <c r="Y3" s="34"/>
      <c r="Z3" s="34"/>
      <c r="AA3" s="35"/>
      <c r="AB3" s="34"/>
      <c r="AC3" s="36"/>
      <c r="AD3" s="36"/>
      <c r="AE3" s="36"/>
      <c r="AF3" s="36"/>
      <c r="AG3" s="34"/>
      <c r="AH3" s="35"/>
      <c r="AI3" s="35"/>
    </row>
    <row r="4" spans="2:35" ht="15.6">
      <c r="B4" s="305">
        <v>1</v>
      </c>
      <c r="C4" s="21" t="s">
        <v>43</v>
      </c>
      <c r="D4" s="254">
        <f>('Jun''24 Actual'!D54)/100</f>
        <v>0</v>
      </c>
      <c r="E4" s="254">
        <f>('Jun''24 Actual'!E54)/100</f>
        <v>0</v>
      </c>
      <c r="F4" s="254">
        <f>('Jun''24 Actual'!F54)/100</f>
        <v>0</v>
      </c>
      <c r="G4" s="254">
        <f>('Jun''24 Actual'!G54)/100</f>
        <v>0</v>
      </c>
      <c r="H4" s="254">
        <f>('Jun''24 Actual'!H54)/100</f>
        <v>0</v>
      </c>
      <c r="I4" s="254">
        <f>('Jun''24 Actual'!I54)/100</f>
        <v>0</v>
      </c>
      <c r="J4" s="254">
        <f>('Jun''24 Actual'!J54)/100</f>
        <v>0</v>
      </c>
      <c r="K4" s="254">
        <f>('Jun''24 Actual'!K54)/100</f>
        <v>0</v>
      </c>
      <c r="L4" s="254">
        <f>('Jun''24 Actual'!L54)/100</f>
        <v>0</v>
      </c>
      <c r="M4" s="254">
        <f>('Jun''24 Actual'!M54)/100</f>
        <v>0</v>
      </c>
      <c r="N4" s="254">
        <f>('Jun''24 Actual'!N54)/100</f>
        <v>0</v>
      </c>
      <c r="O4" s="254">
        <f>('Jun''24 Actual'!O54)/100</f>
        <v>0</v>
      </c>
      <c r="P4" s="254">
        <f>('Jun''24 Actual'!P54)/100</f>
        <v>0</v>
      </c>
      <c r="Q4" s="309">
        <f>('Jun''24 Actual'!Q54)/100</f>
        <v>1.04</v>
      </c>
    </row>
    <row r="5" spans="2:35" ht="15.6">
      <c r="B5" s="305">
        <v>2</v>
      </c>
      <c r="C5" s="21" t="s">
        <v>47</v>
      </c>
      <c r="D5" s="254">
        <f>('Jun''24 Actual'!D55)/100</f>
        <v>0</v>
      </c>
      <c r="E5" s="254">
        <f>('Jun''24 Actual'!E55)/100</f>
        <v>0</v>
      </c>
      <c r="F5" s="254">
        <f>('Jun''24 Actual'!F55)/100</f>
        <v>0</v>
      </c>
      <c r="G5" s="254">
        <f>('Jun''24 Actual'!G55)/100</f>
        <v>0</v>
      </c>
      <c r="H5" s="254">
        <f>('Jun''24 Actual'!H55)/100</f>
        <v>0</v>
      </c>
      <c r="I5" s="254">
        <f>('Jun''24 Actual'!I55)/100</f>
        <v>0</v>
      </c>
      <c r="J5" s="254">
        <f>('Jun''24 Actual'!J55)/100</f>
        <v>0</v>
      </c>
      <c r="K5" s="254">
        <f>('Jun''24 Actual'!K55)/100</f>
        <v>0</v>
      </c>
      <c r="L5" s="254">
        <f>('Jun''24 Actual'!L55)/100</f>
        <v>0</v>
      </c>
      <c r="M5" s="254">
        <f>('Jun''24 Actual'!M55)/100</f>
        <v>0</v>
      </c>
      <c r="N5" s="254">
        <f>('Jun''24 Actual'!N55)/100</f>
        <v>0</v>
      </c>
      <c r="O5" s="254">
        <f>('Jun''24 Actual'!O55)/100</f>
        <v>0</v>
      </c>
      <c r="P5" s="254">
        <f>('Jun''24 Actual'!P55)/100</f>
        <v>0</v>
      </c>
      <c r="Q5" s="309">
        <f>('Jun''24 Actual'!Q55)/100</f>
        <v>0</v>
      </c>
    </row>
    <row r="6" spans="2:35" ht="15.6">
      <c r="B6" s="305">
        <v>3</v>
      </c>
      <c r="C6" s="21" t="s">
        <v>50</v>
      </c>
      <c r="D6" s="254">
        <f>('Jun''24 Actual'!D56)/100</f>
        <v>0</v>
      </c>
      <c r="E6" s="254">
        <f>('Jun''24 Actual'!E56)/100</f>
        <v>0</v>
      </c>
      <c r="F6" s="254">
        <f>('Jun''24 Actual'!F56)/100</f>
        <v>0</v>
      </c>
      <c r="G6" s="254">
        <f>('Jun''24 Actual'!G56)/100</f>
        <v>0</v>
      </c>
      <c r="H6" s="254">
        <f>('Jun''24 Actual'!H56)/100</f>
        <v>0</v>
      </c>
      <c r="I6" s="254">
        <f>('Jun''24 Actual'!I56)/100</f>
        <v>0</v>
      </c>
      <c r="J6" s="254">
        <f>('Jun''24 Actual'!J56)/100</f>
        <v>0</v>
      </c>
      <c r="K6" s="254">
        <f>('Jun''24 Actual'!K56)/100</f>
        <v>0</v>
      </c>
      <c r="L6" s="254">
        <f>('Jun''24 Actual'!L56)/100</f>
        <v>0</v>
      </c>
      <c r="M6" s="254">
        <f>('Jun''24 Actual'!M56)/100</f>
        <v>0</v>
      </c>
      <c r="N6" s="254">
        <f>('Jun''24 Actual'!N56)/100</f>
        <v>0</v>
      </c>
      <c r="O6" s="254">
        <f>('Jun''24 Actual'!O56)/100</f>
        <v>0</v>
      </c>
      <c r="P6" s="254">
        <f>('Jun''24 Actual'!P56)/100</f>
        <v>0</v>
      </c>
      <c r="Q6" s="309">
        <f>('Jun''24 Actual'!Q56)/100</f>
        <v>2.8185418313445068</v>
      </c>
    </row>
    <row r="7" spans="2:35" ht="15.6">
      <c r="B7" s="305">
        <v>4</v>
      </c>
      <c r="C7" s="21" t="s">
        <v>304</v>
      </c>
      <c r="D7" s="137">
        <f>('Jun''24 Actual'!D57)/100</f>
        <v>0</v>
      </c>
      <c r="E7" s="137">
        <f>('Jun''24 Actual'!E57)/100</f>
        <v>0</v>
      </c>
      <c r="F7" s="137">
        <f>('Jun''24 Actual'!F57)/100</f>
        <v>0</v>
      </c>
      <c r="G7" s="137">
        <f>('Jun''24 Actual'!G57)/100</f>
        <v>0</v>
      </c>
      <c r="H7" s="137">
        <f>('Jun''24 Actual'!H57)/100</f>
        <v>0</v>
      </c>
      <c r="I7" s="137">
        <f>('Jun''24 Actual'!I57)/100</f>
        <v>0</v>
      </c>
      <c r="J7" s="137">
        <f>('Jun''24 Actual'!J57)/100</f>
        <v>1.02319929E-3</v>
      </c>
      <c r="K7" s="137">
        <f>('Jun''24 Actual'!K57)/100</f>
        <v>0</v>
      </c>
      <c r="L7" s="137">
        <f>('Jun''24 Actual'!L57)/100</f>
        <v>0</v>
      </c>
      <c r="M7" s="137">
        <f>('Jun''24 Actual'!M57)/100</f>
        <v>0</v>
      </c>
      <c r="N7" s="137">
        <f>('Jun''24 Actual'!N57)/100</f>
        <v>0</v>
      </c>
      <c r="O7" s="137">
        <f>('Jun''24 Actual'!O57)/100</f>
        <v>0</v>
      </c>
      <c r="P7" s="137">
        <f>('Jun''24 Actual'!P57)/100</f>
        <v>0</v>
      </c>
      <c r="Q7" s="309">
        <f>('Jun''24 Actual'!Q57)/100</f>
        <v>1.02319929E-3</v>
      </c>
    </row>
    <row r="8" spans="2:35" ht="15.6">
      <c r="B8" s="305">
        <v>5</v>
      </c>
      <c r="C8" s="21" t="s">
        <v>57</v>
      </c>
      <c r="D8" s="137">
        <f>('Jun''24 Actual'!D58)/100</f>
        <v>0.86470300016418944</v>
      </c>
      <c r="E8" s="137">
        <f>('Jun''24 Actual'!E58)/100</f>
        <v>7.2354079999999996E-3</v>
      </c>
      <c r="F8" s="137">
        <f>('Jun''24 Actual'!F58)/100</f>
        <v>1.1999999999999999E-3</v>
      </c>
      <c r="G8" s="137">
        <f>('Jun''24 Actual'!G58)/100</f>
        <v>0.21967634700000002</v>
      </c>
      <c r="H8" s="137">
        <f>('Jun''24 Actual'!H58)/100</f>
        <v>6.4631598999999998E-2</v>
      </c>
      <c r="I8" s="137">
        <f>('Jun''24 Actual'!I58)/100</f>
        <v>1.0159740000000002</v>
      </c>
      <c r="J8" s="137">
        <f>('Jun''24 Actual'!J58)/100</f>
        <v>0.23068552985000004</v>
      </c>
      <c r="K8" s="137">
        <f>('Jun''24 Actual'!K58)/100</f>
        <v>1.5127399999999999E-2</v>
      </c>
      <c r="L8" s="137">
        <f>('Jun''24 Actual'!L58)/100</f>
        <v>0</v>
      </c>
      <c r="M8" s="137">
        <f>('Jun''24 Actual'!M58)/100</f>
        <v>0</v>
      </c>
      <c r="N8" s="137">
        <f>('Jun''24 Actual'!N58)/100</f>
        <v>6.6709613522317329E-2</v>
      </c>
      <c r="O8" s="137">
        <f>('Jun''24 Actual'!O58)/100</f>
        <v>0</v>
      </c>
      <c r="P8" s="137">
        <f>('Jun''24 Actual'!P58)/100</f>
        <v>0</v>
      </c>
      <c r="Q8" s="309">
        <f>('Jun''24 Actual'!Q58)/100</f>
        <v>2.485942897536507</v>
      </c>
    </row>
    <row r="9" spans="2:35" ht="15.6">
      <c r="B9" s="305">
        <v>6</v>
      </c>
      <c r="C9" s="20" t="s">
        <v>158</v>
      </c>
      <c r="D9" s="137">
        <f>('Jun''24 Actual'!D59)/100</f>
        <v>2.5126252561860612E-3</v>
      </c>
      <c r="E9" s="137">
        <f>('Jun''24 Actual'!E59)/100</f>
        <v>0</v>
      </c>
      <c r="F9" s="137">
        <f>('Jun''24 Actual'!F59)/100</f>
        <v>3.82800607322E-2</v>
      </c>
      <c r="G9" s="137">
        <f>('Jun''24 Actual'!G59)/100</f>
        <v>0</v>
      </c>
      <c r="H9" s="137">
        <f>('Jun''24 Actual'!H59)/100</f>
        <v>2.2609916666666671E-2</v>
      </c>
      <c r="I9" s="137">
        <f>('Jun''24 Actual'!I59)/100</f>
        <v>0.11440399845273376</v>
      </c>
      <c r="J9" s="137">
        <f>('Jun''24 Actual'!J59)/100</f>
        <v>0</v>
      </c>
      <c r="K9" s="137">
        <f>('Jun''24 Actual'!K59)/100</f>
        <v>0</v>
      </c>
      <c r="L9" s="137">
        <f>('Jun''24 Actual'!L59)/100</f>
        <v>0</v>
      </c>
      <c r="M9" s="137">
        <f>('Jun''24 Actual'!M59)/100</f>
        <v>0</v>
      </c>
      <c r="N9" s="137">
        <f>('Jun''24 Actual'!N59)/100</f>
        <v>0</v>
      </c>
      <c r="O9" s="137">
        <f>('Jun''24 Actual'!O59)/100</f>
        <v>0</v>
      </c>
      <c r="P9" s="137">
        <f>('Jun''24 Actual'!P59)/100</f>
        <v>0</v>
      </c>
      <c r="Q9" s="309">
        <f>('Jun''24 Actual'!Q59)/100</f>
        <v>0.17780660110778648</v>
      </c>
    </row>
    <row r="10" spans="2:35" ht="15.6">
      <c r="B10" s="305">
        <v>7</v>
      </c>
      <c r="C10" s="24" t="s">
        <v>61</v>
      </c>
      <c r="D10" s="137">
        <f>('Jun''24 Actual'!D60)/100</f>
        <v>8.513042631138712E-2</v>
      </c>
      <c r="E10" s="137">
        <f>('Jun''24 Actual'!E60)/100</f>
        <v>0.18173245561291662</v>
      </c>
      <c r="F10" s="137">
        <f>('Jun''24 Actual'!F60)/100</f>
        <v>0</v>
      </c>
      <c r="G10" s="137">
        <f>('Jun''24 Actual'!G60)/100</f>
        <v>0</v>
      </c>
      <c r="H10" s="137">
        <f>('Jun''24 Actual'!H60)/100</f>
        <v>0</v>
      </c>
      <c r="I10" s="137">
        <f>('Jun''24 Actual'!I60)/100</f>
        <v>0.42450864540959848</v>
      </c>
      <c r="J10" s="137">
        <f>('Jun''24 Actual'!J60)/100</f>
        <v>0</v>
      </c>
      <c r="K10" s="137">
        <f>('Jun''24 Actual'!K60)/100</f>
        <v>0</v>
      </c>
      <c r="L10" s="137">
        <f>('Jun''24 Actual'!L60)/100</f>
        <v>6.0863099999999993E-3</v>
      </c>
      <c r="M10" s="137">
        <f>('Jun''24 Actual'!M60)/100</f>
        <v>0</v>
      </c>
      <c r="N10" s="137">
        <f>('Jun''24 Actual'!N60)/100</f>
        <v>0</v>
      </c>
      <c r="O10" s="137">
        <f>('Jun''24 Actual'!O60)/100</f>
        <v>0</v>
      </c>
      <c r="P10" s="137">
        <f>('Jun''24 Actual'!P60)/100</f>
        <v>0</v>
      </c>
      <c r="Q10" s="309">
        <f>('Jun''24 Actual'!Q60)/100</f>
        <v>0.69745783733390221</v>
      </c>
    </row>
    <row r="11" spans="2:35" ht="15.6">
      <c r="B11" s="305">
        <v>8</v>
      </c>
      <c r="C11" s="24" t="s">
        <v>64</v>
      </c>
      <c r="D11" s="137">
        <f>('Jun''24 Actual'!D61)/100</f>
        <v>2.0165352944151199E-2</v>
      </c>
      <c r="E11" s="137">
        <f>('Jun''24 Actual'!E61)/100</f>
        <v>0</v>
      </c>
      <c r="F11" s="137">
        <f>('Jun''24 Actual'!F61)/100</f>
        <v>0</v>
      </c>
      <c r="G11" s="137">
        <f>('Jun''24 Actual'!G61)/100</f>
        <v>0</v>
      </c>
      <c r="H11" s="137">
        <f>('Jun''24 Actual'!H61)/100</f>
        <v>0</v>
      </c>
      <c r="I11" s="137">
        <f>('Jun''24 Actual'!I61)/100</f>
        <v>0</v>
      </c>
      <c r="J11" s="137">
        <f>('Jun''24 Actual'!J61)/100</f>
        <v>0</v>
      </c>
      <c r="K11" s="137">
        <f>('Jun''24 Actual'!K61)/100</f>
        <v>0</v>
      </c>
      <c r="L11" s="137">
        <f>('Jun''24 Actual'!L61)/100</f>
        <v>0</v>
      </c>
      <c r="M11" s="137">
        <f>('Jun''24 Actual'!M61)/100</f>
        <v>0</v>
      </c>
      <c r="N11" s="137">
        <f>('Jun''24 Actual'!N61)/100</f>
        <v>0</v>
      </c>
      <c r="O11" s="137">
        <f>('Jun''24 Actual'!O61)/100</f>
        <v>0</v>
      </c>
      <c r="P11" s="137">
        <f>('Jun''24 Actual'!P61)/100</f>
        <v>0</v>
      </c>
      <c r="Q11" s="309">
        <f>('Jun''24 Actual'!Q61)/100</f>
        <v>2.0165352944151199E-2</v>
      </c>
    </row>
    <row r="12" spans="2:35" ht="15.6">
      <c r="B12" s="305">
        <v>9</v>
      </c>
      <c r="C12" s="24" t="s">
        <v>303</v>
      </c>
      <c r="D12" s="137">
        <f>('Jun''24 Actual'!D62)/100</f>
        <v>2.0457506000000052E-2</v>
      </c>
      <c r="E12" s="137">
        <f>('Jun''24 Actual'!E62)/100</f>
        <v>1.1000000000000001E-2</v>
      </c>
      <c r="F12" s="137">
        <f>('Jun''24 Actual'!F62)/100</f>
        <v>1.2E-2</v>
      </c>
      <c r="G12" s="137">
        <f>('Jun''24 Actual'!G62)/100</f>
        <v>1E-3</v>
      </c>
      <c r="H12" s="137">
        <f>('Jun''24 Actual'!H62)/100</f>
        <v>0</v>
      </c>
      <c r="I12" s="137">
        <f>('Jun''24 Actual'!I62)/100</f>
        <v>0</v>
      </c>
      <c r="J12" s="137">
        <f>('Jun''24 Actual'!J62)/100</f>
        <v>0</v>
      </c>
      <c r="K12" s="137">
        <f>('Jun''24 Actual'!K62)/100</f>
        <v>0</v>
      </c>
      <c r="L12" s="137">
        <f>('Jun''24 Actual'!L62)/100</f>
        <v>0</v>
      </c>
      <c r="M12" s="137">
        <f>('Jun''24 Actual'!M62)/100</f>
        <v>0</v>
      </c>
      <c r="N12" s="137">
        <f>('Jun''24 Actual'!N62)/100</f>
        <v>0</v>
      </c>
      <c r="O12" s="137">
        <f>('Jun''24 Actual'!O62)/100</f>
        <v>0</v>
      </c>
      <c r="P12" s="137">
        <f>('Jun''24 Actual'!P62)/100</f>
        <v>0</v>
      </c>
      <c r="Q12" s="309">
        <f>('Jun''24 Actual'!Q62)/100</f>
        <v>4.4457506000000049E-2</v>
      </c>
    </row>
    <row r="13" spans="2:35" ht="15.6">
      <c r="B13" s="305">
        <v>10</v>
      </c>
      <c r="C13" s="24" t="s">
        <v>69</v>
      </c>
      <c r="D13" s="137">
        <f>('Jun''24 Actual'!D63)/100</f>
        <v>0</v>
      </c>
      <c r="E13" s="137">
        <f>('Jun''24 Actual'!E63)/100</f>
        <v>0.13444590064086584</v>
      </c>
      <c r="F13" s="137">
        <f>('Jun''24 Actual'!F63)/100</f>
        <v>7.9390999999999993E-3</v>
      </c>
      <c r="G13" s="137">
        <f>('Jun''24 Actual'!G63)/100</f>
        <v>1.8100499999999999E-3</v>
      </c>
      <c r="H13" s="137">
        <f>('Jun''24 Actual'!H63)/100</f>
        <v>0</v>
      </c>
      <c r="I13" s="137">
        <f>('Jun''24 Actual'!I63)/100</f>
        <v>4.6739453321820508E-2</v>
      </c>
      <c r="J13" s="137">
        <f>('Jun''24 Actual'!J63)/100</f>
        <v>0</v>
      </c>
      <c r="K13" s="137">
        <f>('Jun''24 Actual'!K63)/100</f>
        <v>0</v>
      </c>
      <c r="L13" s="137">
        <f>('Jun''24 Actual'!L63)/100</f>
        <v>0</v>
      </c>
      <c r="M13" s="137">
        <f>('Jun''24 Actual'!M63)/100</f>
        <v>0</v>
      </c>
      <c r="N13" s="137">
        <f>('Jun''24 Actual'!N63)/100</f>
        <v>2.3325036999387636E-2</v>
      </c>
      <c r="O13" s="137">
        <f>('Jun''24 Actual'!O63)/100</f>
        <v>0</v>
      </c>
      <c r="P13" s="137">
        <f>('Jun''24 Actual'!P63)/100</f>
        <v>0</v>
      </c>
      <c r="Q13" s="309">
        <f>('Jun''24 Actual'!Q63)/100</f>
        <v>0.21425954096207397</v>
      </c>
    </row>
    <row r="14" spans="2:35" ht="15.6">
      <c r="B14" s="305">
        <v>11</v>
      </c>
      <c r="C14" s="24" t="s">
        <v>72</v>
      </c>
      <c r="D14" s="137">
        <f>('Jun''24 Actual'!D64)/100</f>
        <v>2.9455502399999991E-4</v>
      </c>
      <c r="E14" s="137">
        <f>('Jun''24 Actual'!E64)/100</f>
        <v>3.9065720383333315E-2</v>
      </c>
      <c r="F14" s="137">
        <f>('Jun''24 Actual'!F64)/100</f>
        <v>1.3050097839999998E-2</v>
      </c>
      <c r="G14" s="137">
        <f>('Jun''24 Actual'!G64)/100</f>
        <v>1.8873467200000004E-2</v>
      </c>
      <c r="H14" s="137">
        <f>('Jun''24 Actual'!H64)/100</f>
        <v>4.1461354999999984E-3</v>
      </c>
      <c r="I14" s="137">
        <f>('Jun''24 Actual'!I64)/100</f>
        <v>0.23514104870785638</v>
      </c>
      <c r="J14" s="137">
        <f>('Jun''24 Actual'!J64)/100</f>
        <v>8.2750491818181823E-2</v>
      </c>
      <c r="K14" s="137">
        <f>('Jun''24 Actual'!K64)/100</f>
        <v>0</v>
      </c>
      <c r="L14" s="137">
        <f>('Jun''24 Actual'!L64)/100</f>
        <v>0</v>
      </c>
      <c r="M14" s="137">
        <f>('Jun''24 Actual'!M64)/100</f>
        <v>0</v>
      </c>
      <c r="N14" s="137">
        <f>('Jun''24 Actual'!N64)/100</f>
        <v>0</v>
      </c>
      <c r="O14" s="137">
        <f>('Jun''24 Actual'!O64)/100</f>
        <v>0</v>
      </c>
      <c r="P14" s="137">
        <f>('Jun''24 Actual'!P64)/100</f>
        <v>0</v>
      </c>
      <c r="Q14" s="309">
        <f>('Jun''24 Actual'!Q64)/100</f>
        <v>0.39332151647337149</v>
      </c>
    </row>
    <row r="15" spans="2:35" ht="15.6">
      <c r="B15" s="305">
        <v>12</v>
      </c>
      <c r="C15" s="24" t="s">
        <v>75</v>
      </c>
      <c r="D15" s="137">
        <f>('Jun''24 Actual'!D65)/100</f>
        <v>2.4300000000000002E-2</v>
      </c>
      <c r="E15" s="137">
        <f>('Jun''24 Actual'!E65)/100</f>
        <v>0</v>
      </c>
      <c r="F15" s="137">
        <f>('Jun''24 Actual'!F65)/100</f>
        <v>6.0983666666666707E-3</v>
      </c>
      <c r="G15" s="137">
        <f>('Jun''24 Actual'!G65)/100</f>
        <v>0</v>
      </c>
      <c r="H15" s="137">
        <f>('Jun''24 Actual'!H65)/100</f>
        <v>0</v>
      </c>
      <c r="I15" s="137">
        <f>('Jun''24 Actual'!I65)/100</f>
        <v>8.6800000000000002E-3</v>
      </c>
      <c r="J15" s="137">
        <f>('Jun''24 Actual'!J65)/100</f>
        <v>6.8499999999999991E-2</v>
      </c>
      <c r="K15" s="137">
        <f>('Jun''24 Actual'!K65)/100</f>
        <v>0</v>
      </c>
      <c r="L15" s="137">
        <f>('Jun''24 Actual'!L65)/100</f>
        <v>0</v>
      </c>
      <c r="M15" s="137">
        <f>('Jun''24 Actual'!M65)/100</f>
        <v>0</v>
      </c>
      <c r="N15" s="137">
        <f>('Jun''24 Actual'!N65)/100</f>
        <v>0</v>
      </c>
      <c r="O15" s="137">
        <f>('Jun''24 Actual'!O65)/100</f>
        <v>0</v>
      </c>
      <c r="P15" s="137">
        <f>('Jun''24 Actual'!P65)/100</f>
        <v>0</v>
      </c>
      <c r="Q15" s="309">
        <f>('Jun''24 Actual'!Q65)/100</f>
        <v>0.10757836666666666</v>
      </c>
    </row>
    <row r="16" spans="2:35" ht="15.6">
      <c r="B16" s="305">
        <v>13</v>
      </c>
      <c r="C16" s="24" t="s">
        <v>78</v>
      </c>
      <c r="D16" s="137">
        <f>('Jun''24 Actual'!D66)/100</f>
        <v>1.1699999999999999E-2</v>
      </c>
      <c r="E16" s="137">
        <f>('Jun''24 Actual'!E66)/100</f>
        <v>4.7718742356999862E-3</v>
      </c>
      <c r="F16" s="137">
        <f>('Jun''24 Actual'!F66)/100</f>
        <v>5.6000000000000008E-3</v>
      </c>
      <c r="G16" s="137">
        <f>('Jun''24 Actual'!G66)/100</f>
        <v>1.5348296935685157E-2</v>
      </c>
      <c r="H16" s="137">
        <f>('Jun''24 Actual'!H66)/100</f>
        <v>3.246590301369863E-2</v>
      </c>
      <c r="I16" s="137">
        <f>('Jun''24 Actual'!I66)/100</f>
        <v>4.0236443666666656E-2</v>
      </c>
      <c r="J16" s="137">
        <f>('Jun''24 Actual'!J66)/100</f>
        <v>7.9031450000000003E-2</v>
      </c>
      <c r="K16" s="137">
        <f>('Jun''24 Actual'!K66)/100</f>
        <v>0</v>
      </c>
      <c r="L16" s="137">
        <f>('Jun''24 Actual'!L66)/100</f>
        <v>0</v>
      </c>
      <c r="M16" s="137">
        <f>('Jun''24 Actual'!M66)/100</f>
        <v>0</v>
      </c>
      <c r="N16" s="137">
        <f>('Jun''24 Actual'!N66)/100</f>
        <v>0</v>
      </c>
      <c r="O16" s="137">
        <f>('Jun''24 Actual'!O66)/100</f>
        <v>0</v>
      </c>
      <c r="P16" s="137">
        <f>('Jun''24 Actual'!P66)/100</f>
        <v>0</v>
      </c>
      <c r="Q16" s="309">
        <f>('Jun''24 Actual'!Q66)/100</f>
        <v>0.18915396785175045</v>
      </c>
    </row>
    <row r="17" spans="2:17" ht="15.6">
      <c r="B17" s="305">
        <v>14</v>
      </c>
      <c r="C17" s="24" t="s">
        <v>82</v>
      </c>
      <c r="D17" s="137">
        <f>('Jun''24 Actual'!D67)/100</f>
        <v>0.29144597981806131</v>
      </c>
      <c r="E17" s="137">
        <f>('Jun''24 Actual'!E67)/100</f>
        <v>0</v>
      </c>
      <c r="F17" s="137">
        <f>('Jun''24 Actual'!F67)/100</f>
        <v>2.1887999999999999E-3</v>
      </c>
      <c r="G17" s="137">
        <f>('Jun''24 Actual'!G67)/100</f>
        <v>0</v>
      </c>
      <c r="H17" s="137">
        <f>('Jun''24 Actual'!H67)/100</f>
        <v>5.2199999999999998E-3</v>
      </c>
      <c r="I17" s="137">
        <f>('Jun''24 Actual'!I67)/100</f>
        <v>-6.8928831105680197E-2</v>
      </c>
      <c r="J17" s="137">
        <f>('Jun''24 Actual'!J67)/100</f>
        <v>0</v>
      </c>
      <c r="K17" s="137">
        <f>('Jun''24 Actual'!K67)/100</f>
        <v>0</v>
      </c>
      <c r="L17" s="137">
        <f>('Jun''24 Actual'!L67)/100</f>
        <v>0.15735000000000002</v>
      </c>
      <c r="M17" s="137">
        <f>('Jun''24 Actual'!M67)/100</f>
        <v>0</v>
      </c>
      <c r="N17" s="137">
        <f>('Jun''24 Actual'!N67)/100</f>
        <v>0</v>
      </c>
      <c r="O17" s="137">
        <f>('Jun''24 Actual'!O67)/100</f>
        <v>0</v>
      </c>
      <c r="P17" s="137">
        <f>('Jun''24 Actual'!P67)/100</f>
        <v>0</v>
      </c>
      <c r="Q17" s="309">
        <f>('Jun''24 Actual'!Q67)/100</f>
        <v>0.38727594871238114</v>
      </c>
    </row>
    <row r="18" spans="2:17" ht="15.6">
      <c r="B18" s="305">
        <v>15</v>
      </c>
      <c r="C18" s="24" t="s">
        <v>87</v>
      </c>
      <c r="D18" s="137">
        <f>('Jun''24 Actual'!D68)/100</f>
        <v>0</v>
      </c>
      <c r="E18" s="137">
        <f>('Jun''24 Actual'!E68)/100</f>
        <v>0</v>
      </c>
      <c r="F18" s="137">
        <f>('Jun''24 Actual'!F68)/100</f>
        <v>0</v>
      </c>
      <c r="G18" s="137">
        <f>('Jun''24 Actual'!G68)/100</f>
        <v>3.5897421724450003</v>
      </c>
      <c r="H18" s="137">
        <f>('Jun''24 Actual'!H68)/100</f>
        <v>2.0799999999999999E-2</v>
      </c>
      <c r="I18" s="137">
        <f>('Jun''24 Actual'!I68)/100</f>
        <v>0</v>
      </c>
      <c r="J18" s="137">
        <f>('Jun''24 Actual'!J68)/100</f>
        <v>0</v>
      </c>
      <c r="K18" s="137">
        <f>('Jun''24 Actual'!K68)/100</f>
        <v>0</v>
      </c>
      <c r="L18" s="137">
        <f>('Jun''24 Actual'!L68)/100</f>
        <v>0</v>
      </c>
      <c r="M18" s="137">
        <f>('Jun''24 Actual'!M68)/100</f>
        <v>0</v>
      </c>
      <c r="N18" s="137">
        <f>('Jun''24 Actual'!N68)/100</f>
        <v>0</v>
      </c>
      <c r="O18" s="137">
        <f>('Jun''24 Actual'!O68)/100</f>
        <v>0</v>
      </c>
      <c r="P18" s="137">
        <f>('Jun''24 Actual'!P68)/100</f>
        <v>0</v>
      </c>
      <c r="Q18" s="309">
        <f>('Jun''24 Actual'!Q68)/100</f>
        <v>3.6105421724450002</v>
      </c>
    </row>
    <row r="19" spans="2:17" ht="15.6">
      <c r="B19" s="305">
        <v>16</v>
      </c>
      <c r="C19" s="24" t="s">
        <v>91</v>
      </c>
      <c r="D19" s="137">
        <f>('Jun''24 Actual'!D69)/100</f>
        <v>1.149E-2</v>
      </c>
      <c r="E19" s="137">
        <f>('Jun''24 Actual'!E69)/100</f>
        <v>1.2999999999999999E-3</v>
      </c>
      <c r="F19" s="137">
        <f>('Jun''24 Actual'!F69)/100</f>
        <v>0</v>
      </c>
      <c r="G19" s="137">
        <f>('Jun''24 Actual'!G69)/100</f>
        <v>1.0055229999999999</v>
      </c>
      <c r="H19" s="137">
        <f>('Jun''24 Actual'!H69)/100</f>
        <v>2.46E-2</v>
      </c>
      <c r="I19" s="137">
        <f>('Jun''24 Actual'!I69)/100</f>
        <v>0.53335500000000002</v>
      </c>
      <c r="J19" s="137">
        <f>('Jun''24 Actual'!J69)/100</f>
        <v>0</v>
      </c>
      <c r="K19" s="137">
        <f>('Jun''24 Actual'!K69)/100</f>
        <v>0</v>
      </c>
      <c r="L19" s="137">
        <f>('Jun''24 Actual'!L69)/100</f>
        <v>0</v>
      </c>
      <c r="M19" s="137">
        <f>('Jun''24 Actual'!M69)/100</f>
        <v>0</v>
      </c>
      <c r="N19" s="137">
        <f>('Jun''24 Actual'!N69)/100</f>
        <v>0</v>
      </c>
      <c r="O19" s="137">
        <f>('Jun''24 Actual'!O69)/100</f>
        <v>0</v>
      </c>
      <c r="P19" s="137">
        <f>('Jun''24 Actual'!P69)/100</f>
        <v>0</v>
      </c>
      <c r="Q19" s="309">
        <f>('Jun''24 Actual'!Q69)/100</f>
        <v>1.576268</v>
      </c>
    </row>
    <row r="20" spans="2:17" ht="15.6">
      <c r="B20" s="305">
        <v>17</v>
      </c>
      <c r="C20" s="24" t="s">
        <v>93</v>
      </c>
      <c r="D20" s="254">
        <f>('Jun''24 Actual'!D70)/100</f>
        <v>0</v>
      </c>
      <c r="E20" s="254">
        <f>('Jun''24 Actual'!E70)/100</f>
        <v>0</v>
      </c>
      <c r="F20" s="254">
        <f>('Jun''24 Actual'!F70)/100</f>
        <v>0</v>
      </c>
      <c r="G20" s="254">
        <f>('Jun''24 Actual'!G70)/100</f>
        <v>0</v>
      </c>
      <c r="H20" s="254">
        <f>('Jun''24 Actual'!H70)/100</f>
        <v>0</v>
      </c>
      <c r="I20" s="254">
        <f>('Jun''24 Actual'!I70)/100</f>
        <v>0</v>
      </c>
      <c r="J20" s="254">
        <f>('Jun''24 Actual'!J70)/100</f>
        <v>0</v>
      </c>
      <c r="K20" s="254">
        <f>('Jun''24 Actual'!K70)/100</f>
        <v>0</v>
      </c>
      <c r="L20" s="254">
        <f>('Jun''24 Actual'!L70)/100</f>
        <v>0</v>
      </c>
      <c r="M20" s="254">
        <f>('Jun''24 Actual'!M70)/100</f>
        <v>0</v>
      </c>
      <c r="N20" s="254">
        <f>('Jun''24 Actual'!N70)/100</f>
        <v>0</v>
      </c>
      <c r="O20" s="254">
        <f>('Jun''24 Actual'!O70)/100</f>
        <v>0</v>
      </c>
      <c r="P20" s="254">
        <f>('Jun''24 Actual'!P70)/100</f>
        <v>0</v>
      </c>
      <c r="Q20" s="309">
        <f>('Jun''24 Actual'!Q70)/100</f>
        <v>0.14104516341499998</v>
      </c>
    </row>
    <row r="21" spans="2:17" ht="15.6">
      <c r="B21" s="305">
        <v>18</v>
      </c>
      <c r="C21" s="21" t="s">
        <v>112</v>
      </c>
      <c r="D21" s="137">
        <f>('Jun''24 Actual'!D71)/100</f>
        <v>0</v>
      </c>
      <c r="E21" s="137">
        <f>('Jun''24 Actual'!E71)/100</f>
        <v>0</v>
      </c>
      <c r="F21" s="137">
        <f>('Jun''24 Actual'!F71)/100</f>
        <v>6.7900000000000016E-2</v>
      </c>
      <c r="G21" s="137">
        <f>('Jun''24 Actual'!G71)/100</f>
        <v>0</v>
      </c>
      <c r="H21" s="137">
        <f>('Jun''24 Actual'!H71)/100</f>
        <v>0</v>
      </c>
      <c r="I21" s="137">
        <f>('Jun''24 Actual'!I71)/100</f>
        <v>1.6000000000000001E-3</v>
      </c>
      <c r="J21" s="137">
        <f>('Jun''24 Actual'!J71)/100</f>
        <v>0</v>
      </c>
      <c r="K21" s="137">
        <f>('Jun''24 Actual'!K71)/100</f>
        <v>0</v>
      </c>
      <c r="L21" s="137">
        <f>('Jun''24 Actual'!L71)/100</f>
        <v>0</v>
      </c>
      <c r="M21" s="137">
        <f>('Jun''24 Actual'!M71)/100</f>
        <v>0</v>
      </c>
      <c r="N21" s="137">
        <f>('Jun''24 Actual'!N71)/100</f>
        <v>0</v>
      </c>
      <c r="O21" s="137">
        <f>('Jun''24 Actual'!O71)/100</f>
        <v>0</v>
      </c>
      <c r="P21" s="137">
        <f>('Jun''24 Actual'!P71)/100</f>
        <v>0</v>
      </c>
      <c r="Q21" s="309">
        <f>('Jun''24 Actual'!Q71)/100</f>
        <v>6.9500000000000006E-2</v>
      </c>
    </row>
    <row r="22" spans="2:17" ht="15.6">
      <c r="B22" s="305">
        <v>19</v>
      </c>
      <c r="C22" s="24" t="s">
        <v>96</v>
      </c>
      <c r="D22" s="137">
        <f>('Jun''24 Actual'!D72)/100</f>
        <v>0.10039999999999999</v>
      </c>
      <c r="E22" s="137">
        <f>('Jun''24 Actual'!E72)/100</f>
        <v>0</v>
      </c>
      <c r="F22" s="137">
        <f>('Jun''24 Actual'!F72)/100</f>
        <v>0</v>
      </c>
      <c r="G22" s="137">
        <f>('Jun''24 Actual'!G72)/100</f>
        <v>0</v>
      </c>
      <c r="H22" s="137">
        <f>('Jun''24 Actual'!H72)/100</f>
        <v>0</v>
      </c>
      <c r="I22" s="137">
        <f>('Jun''24 Actual'!I72)/100</f>
        <v>8.4899999999999989E-2</v>
      </c>
      <c r="J22" s="137">
        <f>('Jun''24 Actual'!J72)/100</f>
        <v>0</v>
      </c>
      <c r="K22" s="137">
        <f>('Jun''24 Actual'!K72)/100</f>
        <v>0</v>
      </c>
      <c r="L22" s="137">
        <f>('Jun''24 Actual'!L72)/100</f>
        <v>0</v>
      </c>
      <c r="M22" s="137">
        <f>('Jun''24 Actual'!M72)/100</f>
        <v>0</v>
      </c>
      <c r="N22" s="137">
        <f>('Jun''24 Actual'!N72)/100</f>
        <v>0</v>
      </c>
      <c r="O22" s="137">
        <f>('Jun''24 Actual'!O72)/100</f>
        <v>0</v>
      </c>
      <c r="P22" s="137">
        <f>('Jun''24 Actual'!P72)/100</f>
        <v>0</v>
      </c>
      <c r="Q22" s="309">
        <f>('Jun''24 Actual'!Q72)/100</f>
        <v>0.18529999999999996</v>
      </c>
    </row>
    <row r="23" spans="2:17" ht="15.6">
      <c r="B23" s="305">
        <v>20</v>
      </c>
      <c r="C23" s="24" t="s">
        <v>98</v>
      </c>
      <c r="D23" s="137">
        <f>('Jun''24 Actual'!D73)/100</f>
        <v>0</v>
      </c>
      <c r="E23" s="137">
        <f>('Jun''24 Actual'!E73)/100</f>
        <v>0</v>
      </c>
      <c r="F23" s="137">
        <f>('Jun''24 Actual'!F73)/100</f>
        <v>0</v>
      </c>
      <c r="G23" s="137">
        <f>('Jun''24 Actual'!G73)/100</f>
        <v>0</v>
      </c>
      <c r="H23" s="137">
        <f>('Jun''24 Actual'!H73)/100</f>
        <v>0</v>
      </c>
      <c r="I23" s="137">
        <f>('Jun''24 Actual'!I73)/100</f>
        <v>0.15328419873862301</v>
      </c>
      <c r="J23" s="137">
        <f>('Jun''24 Actual'!J73)/100</f>
        <v>0</v>
      </c>
      <c r="K23" s="137">
        <f>('Jun''24 Actual'!K73)/100</f>
        <v>0</v>
      </c>
      <c r="L23" s="137">
        <f>('Jun''24 Actual'!L73)/100</f>
        <v>0</v>
      </c>
      <c r="M23" s="137">
        <f>('Jun''24 Actual'!M73)/100</f>
        <v>0</v>
      </c>
      <c r="N23" s="137">
        <f>('Jun''24 Actual'!N73)/100</f>
        <v>0</v>
      </c>
      <c r="O23" s="137">
        <f>('Jun''24 Actual'!O73)/100</f>
        <v>0</v>
      </c>
      <c r="P23" s="137">
        <f>('Jun''24 Actual'!P73)/100</f>
        <v>0</v>
      </c>
      <c r="Q23" s="309">
        <f>('Jun''24 Actual'!Q73)/100</f>
        <v>0.15328419873862301</v>
      </c>
    </row>
    <row r="24" spans="2:17" ht="15.6">
      <c r="B24" s="305">
        <v>21</v>
      </c>
      <c r="C24" s="24" t="s">
        <v>101</v>
      </c>
      <c r="D24" s="137">
        <f>('Jun''24 Actual'!D74)/100</f>
        <v>0.43914729900000005</v>
      </c>
      <c r="E24" s="137">
        <f>('Jun''24 Actual'!E74)/100</f>
        <v>0.10912000000000001</v>
      </c>
      <c r="F24" s="137">
        <f>('Jun''24 Actual'!F74)/100</f>
        <v>0.115212813</v>
      </c>
      <c r="G24" s="137">
        <f>('Jun''24 Actual'!G74)/100</f>
        <v>0</v>
      </c>
      <c r="H24" s="137">
        <f>('Jun''24 Actual'!H74)/100</f>
        <v>0</v>
      </c>
      <c r="I24" s="137">
        <f>('Jun''24 Actual'!I74)/100</f>
        <v>2.7040649999999999E-2</v>
      </c>
      <c r="J24" s="137">
        <f>('Jun''24 Actual'!J74)/100</f>
        <v>0</v>
      </c>
      <c r="K24" s="137">
        <f>('Jun''24 Actual'!K74)/100</f>
        <v>0</v>
      </c>
      <c r="L24" s="137">
        <f>('Jun''24 Actual'!L74)/100</f>
        <v>0</v>
      </c>
      <c r="M24" s="137">
        <f>('Jun''24 Actual'!M74)/100</f>
        <v>0</v>
      </c>
      <c r="N24" s="137">
        <f>('Jun''24 Actual'!N74)/100</f>
        <v>0</v>
      </c>
      <c r="O24" s="137">
        <f>('Jun''24 Actual'!O74)/100</f>
        <v>0</v>
      </c>
      <c r="P24" s="137">
        <f>('Jun''24 Actual'!P74)/100</f>
        <v>0</v>
      </c>
      <c r="Q24" s="309">
        <f>('Jun''24 Actual'!Q74)/100</f>
        <v>0.69052076200000001</v>
      </c>
    </row>
    <row r="25" spans="2:17" ht="15.6">
      <c r="B25" s="305">
        <v>22</v>
      </c>
      <c r="C25" s="24" t="s">
        <v>104</v>
      </c>
      <c r="D25" s="137">
        <f>('Jun''24 Actual'!D75)/100</f>
        <v>0.46050435234719717</v>
      </c>
      <c r="E25" s="137">
        <f>('Jun''24 Actual'!E75)/100</f>
        <v>0</v>
      </c>
      <c r="F25" s="137">
        <f>('Jun''24 Actual'!F75)/100</f>
        <v>4.7754267250000003E-2</v>
      </c>
      <c r="G25" s="137">
        <f>('Jun''24 Actual'!G75)/100</f>
        <v>0</v>
      </c>
      <c r="H25" s="137">
        <f>('Jun''24 Actual'!H75)/100</f>
        <v>0</v>
      </c>
      <c r="I25" s="137">
        <f>('Jun''24 Actual'!I75)/100</f>
        <v>0.13662689624999999</v>
      </c>
      <c r="J25" s="137">
        <f>('Jun''24 Actual'!J75)/100</f>
        <v>0</v>
      </c>
      <c r="K25" s="137">
        <f>('Jun''24 Actual'!K75)/100</f>
        <v>0</v>
      </c>
      <c r="L25" s="137">
        <f>('Jun''24 Actual'!L75)/100</f>
        <v>0</v>
      </c>
      <c r="M25" s="137">
        <f>('Jun''24 Actual'!M75)/100</f>
        <v>0</v>
      </c>
      <c r="N25" s="137">
        <f>('Jun''24 Actual'!N75)/100</f>
        <v>0</v>
      </c>
      <c r="O25" s="137">
        <f>('Jun''24 Actual'!O75)/100</f>
        <v>0</v>
      </c>
      <c r="P25" s="137">
        <f>('Jun''24 Actual'!P75)/100</f>
        <v>0</v>
      </c>
      <c r="Q25" s="309">
        <f>('Jun''24 Actual'!Q75)/100</f>
        <v>0.64488551584719711</v>
      </c>
    </row>
    <row r="26" spans="2:17" ht="15.6">
      <c r="B26" s="305">
        <v>23</v>
      </c>
      <c r="C26" s="20" t="s">
        <v>108</v>
      </c>
      <c r="D26" s="137">
        <f>('Jun''24 Actual'!D76)/100</f>
        <v>4.2368852666666672E-3</v>
      </c>
      <c r="E26" s="137">
        <f>('Jun''24 Actual'!E76)/100</f>
        <v>0</v>
      </c>
      <c r="F26" s="137">
        <f>('Jun''24 Actual'!F76)/100</f>
        <v>0</v>
      </c>
      <c r="G26" s="137">
        <f>('Jun''24 Actual'!G76)/100</f>
        <v>0</v>
      </c>
      <c r="H26" s="137">
        <f>('Jun''24 Actual'!H76)/100</f>
        <v>0</v>
      </c>
      <c r="I26" s="137">
        <f>('Jun''24 Actual'!I76)/100</f>
        <v>5.9754543787494806E-2</v>
      </c>
      <c r="J26" s="137">
        <f>('Jun''24 Actual'!J76)/100</f>
        <v>0</v>
      </c>
      <c r="K26" s="137">
        <f>('Jun''24 Actual'!K76)/100</f>
        <v>0</v>
      </c>
      <c r="L26" s="137">
        <f>('Jun''24 Actual'!L76)/100</f>
        <v>0</v>
      </c>
      <c r="M26" s="137">
        <f>('Jun''24 Actual'!M76)/100</f>
        <v>0</v>
      </c>
      <c r="N26" s="137">
        <f>('Jun''24 Actual'!N76)/100</f>
        <v>0</v>
      </c>
      <c r="O26" s="137">
        <f>('Jun''24 Actual'!O76)/100</f>
        <v>0</v>
      </c>
      <c r="P26" s="137">
        <f>('Jun''24 Actual'!P76)/100</f>
        <v>0</v>
      </c>
      <c r="Q26" s="309">
        <f>('Jun''24 Actual'!Q76)/100</f>
        <v>6.3991429054161483E-2</v>
      </c>
    </row>
    <row r="27" spans="2:17" ht="15.6">
      <c r="B27" s="305">
        <v>24</v>
      </c>
      <c r="C27" s="24" t="s">
        <v>111</v>
      </c>
      <c r="D27" s="137">
        <f>('Jun''24 Actual'!D77)/100</f>
        <v>2.4700000000000003E-2</v>
      </c>
      <c r="E27" s="137">
        <f>('Jun''24 Actual'!E77)/100</f>
        <v>0</v>
      </c>
      <c r="F27" s="137">
        <f>('Jun''24 Actual'!F77)/100</f>
        <v>0</v>
      </c>
      <c r="G27" s="137">
        <f>('Jun''24 Actual'!G77)/100</f>
        <v>0</v>
      </c>
      <c r="H27" s="137">
        <f>('Jun''24 Actual'!H77)/100</f>
        <v>0</v>
      </c>
      <c r="I27" s="137">
        <f>('Jun''24 Actual'!I77)/100</f>
        <v>0</v>
      </c>
      <c r="J27" s="137">
        <f>('Jun''24 Actual'!J77)/100</f>
        <v>0</v>
      </c>
      <c r="K27" s="137">
        <f>('Jun''24 Actual'!K77)/100</f>
        <v>0</v>
      </c>
      <c r="L27" s="137">
        <f>('Jun''24 Actual'!L77)/100</f>
        <v>0</v>
      </c>
      <c r="M27" s="137">
        <f>('Jun''24 Actual'!M77)/100</f>
        <v>0</v>
      </c>
      <c r="N27" s="137">
        <f>('Jun''24 Actual'!N77)/100</f>
        <v>0</v>
      </c>
      <c r="O27" s="137">
        <f>('Jun''24 Actual'!O77)/100</f>
        <v>0</v>
      </c>
      <c r="P27" s="137">
        <f>('Jun''24 Actual'!P77)/100</f>
        <v>0</v>
      </c>
      <c r="Q27" s="309">
        <f>('Jun''24 Actual'!Q77)/100</f>
        <v>2.4700000000000003E-2</v>
      </c>
    </row>
    <row r="28" spans="2:17" ht="15.6">
      <c r="B28" s="305">
        <v>25</v>
      </c>
      <c r="C28" s="21" t="s">
        <v>114</v>
      </c>
      <c r="D28" s="137">
        <f>('Jun''24 Actual'!D78)/100</f>
        <v>8.3100000000000007E-2</v>
      </c>
      <c r="E28" s="137">
        <f>('Jun''24 Actual'!E78)/100</f>
        <v>0</v>
      </c>
      <c r="F28" s="137">
        <f>('Jun''24 Actual'!F78)/100</f>
        <v>0.19239999999999999</v>
      </c>
      <c r="G28" s="137">
        <f>('Jun''24 Actual'!G78)/100</f>
        <v>7.7000000000000002E-3</v>
      </c>
      <c r="H28" s="137">
        <f>('Jun''24 Actual'!H78)/100</f>
        <v>0.83750000000000002</v>
      </c>
      <c r="I28" s="137">
        <f>('Jun''24 Actual'!I78)/100</f>
        <v>0</v>
      </c>
      <c r="J28" s="137">
        <f>('Jun''24 Actual'!J78)/100</f>
        <v>0</v>
      </c>
      <c r="K28" s="137">
        <f>('Jun''24 Actual'!K78)/100</f>
        <v>0</v>
      </c>
      <c r="L28" s="137">
        <f>('Jun''24 Actual'!L78)/100</f>
        <v>0</v>
      </c>
      <c r="M28" s="137">
        <f>('Jun''24 Actual'!M78)/100</f>
        <v>0.12120000000000002</v>
      </c>
      <c r="N28" s="137">
        <f>('Jun''24 Actual'!N78)/100</f>
        <v>0</v>
      </c>
      <c r="O28" s="137">
        <f>('Jun''24 Actual'!O78)/100</f>
        <v>0</v>
      </c>
      <c r="P28" s="137">
        <f>('Jun''24 Actual'!P78)/100</f>
        <v>0</v>
      </c>
      <c r="Q28" s="309">
        <f>('Jun''24 Actual'!Q78)/100</f>
        <v>1.2419</v>
      </c>
    </row>
    <row r="29" spans="2:17" ht="15.6">
      <c r="B29" s="305">
        <v>26</v>
      </c>
      <c r="C29" s="21" t="s">
        <v>116</v>
      </c>
      <c r="D29" s="137">
        <f>('Jun''24 Actual'!D79)/100</f>
        <v>0</v>
      </c>
      <c r="E29" s="137">
        <f>('Jun''24 Actual'!E79)/100</f>
        <v>0.36965589621102696</v>
      </c>
      <c r="F29" s="137">
        <f>('Jun''24 Actual'!F79)/100</f>
        <v>0</v>
      </c>
      <c r="G29" s="137">
        <f>('Jun''24 Actual'!G79)/100</f>
        <v>0.42988242144</v>
      </c>
      <c r="H29" s="137">
        <f>('Jun''24 Actual'!H79)/100</f>
        <v>0.27330702610000035</v>
      </c>
      <c r="I29" s="137">
        <f>('Jun''24 Actual'!I79)/100</f>
        <v>3.6299999999999999E-2</v>
      </c>
      <c r="J29" s="137">
        <f>('Jun''24 Actual'!J79)/100</f>
        <v>0.10252618142142852</v>
      </c>
      <c r="K29" s="137">
        <f>('Jun''24 Actual'!K79)/100</f>
        <v>1.8E-3</v>
      </c>
      <c r="L29" s="137">
        <f>('Jun''24 Actual'!L79)/100</f>
        <v>0.24750000000000003</v>
      </c>
      <c r="M29" s="137">
        <f>('Jun''24 Actual'!M79)/100</f>
        <v>0</v>
      </c>
      <c r="N29" s="137">
        <f>('Jun''24 Actual'!N79)/100</f>
        <v>0</v>
      </c>
      <c r="O29" s="137">
        <f>('Jun''24 Actual'!O79)/100</f>
        <v>0</v>
      </c>
      <c r="P29" s="137">
        <f>('Jun''24 Actual'!P79)/100</f>
        <v>0</v>
      </c>
      <c r="Q29" s="309">
        <f>('Jun''24 Actual'!Q79)/100</f>
        <v>1.4609715251724558</v>
      </c>
    </row>
    <row r="30" spans="2:17" ht="15.6">
      <c r="B30" s="305">
        <v>27</v>
      </c>
      <c r="C30" s="21" t="s">
        <v>118</v>
      </c>
      <c r="D30" s="137">
        <f>('Jun''24 Actual'!D80)/100</f>
        <v>0</v>
      </c>
      <c r="E30" s="137">
        <f>('Jun''24 Actual'!E80)/100</f>
        <v>0</v>
      </c>
      <c r="F30" s="137">
        <f>('Jun''24 Actual'!F80)/100</f>
        <v>0</v>
      </c>
      <c r="G30" s="137">
        <f>('Jun''24 Actual'!G80)/100</f>
        <v>8.3000000000000001E-3</v>
      </c>
      <c r="H30" s="137">
        <f>('Jun''24 Actual'!H80)/100</f>
        <v>1.1899999999999999E-2</v>
      </c>
      <c r="I30" s="137">
        <f>('Jun''24 Actual'!I80)/100</f>
        <v>0.23469999999999999</v>
      </c>
      <c r="J30" s="137">
        <f>('Jun''24 Actual'!J80)/100</f>
        <v>0</v>
      </c>
      <c r="K30" s="137">
        <f>('Jun''24 Actual'!K80)/100</f>
        <v>0</v>
      </c>
      <c r="L30" s="137">
        <f>('Jun''24 Actual'!L80)/100</f>
        <v>0</v>
      </c>
      <c r="M30" s="137">
        <f>('Jun''24 Actual'!M80)/100</f>
        <v>0</v>
      </c>
      <c r="N30" s="137">
        <f>('Jun''24 Actual'!N80)/100</f>
        <v>0</v>
      </c>
      <c r="O30" s="137">
        <f>('Jun''24 Actual'!O80)/100</f>
        <v>0</v>
      </c>
      <c r="P30" s="137">
        <f>('Jun''24 Actual'!P80)/100</f>
        <v>0</v>
      </c>
      <c r="Q30" s="309">
        <f>('Jun''24 Actual'!Q80)/100</f>
        <v>0.25489999999999996</v>
      </c>
    </row>
    <row r="31" spans="2:17" ht="15.6">
      <c r="B31" s="305">
        <v>28</v>
      </c>
      <c r="C31" s="24" t="s">
        <v>122</v>
      </c>
      <c r="D31" s="137">
        <f>('Jun''24 Actual'!D81)/100</f>
        <v>2.4199999999999999E-2</v>
      </c>
      <c r="E31" s="137">
        <f>('Jun''24 Actual'!E81)/100</f>
        <v>0</v>
      </c>
      <c r="F31" s="137">
        <f>('Jun''24 Actual'!F81)/100</f>
        <v>0</v>
      </c>
      <c r="G31" s="137">
        <f>('Jun''24 Actual'!G81)/100</f>
        <v>0</v>
      </c>
      <c r="H31" s="137">
        <f>('Jun''24 Actual'!H81)/100</f>
        <v>9.300000000000001E-3</v>
      </c>
      <c r="I31" s="137">
        <f>('Jun''24 Actual'!I81)/100</f>
        <v>1.0800000000000001E-2</v>
      </c>
      <c r="J31" s="137">
        <f>('Jun''24 Actual'!J81)/100</f>
        <v>0</v>
      </c>
      <c r="K31" s="137">
        <f>('Jun''24 Actual'!K81)/100</f>
        <v>0</v>
      </c>
      <c r="L31" s="137">
        <f>('Jun''24 Actual'!L81)/100</f>
        <v>0</v>
      </c>
      <c r="M31" s="137">
        <f>('Jun''24 Actual'!M81)/100</f>
        <v>1.6300000000000002E-2</v>
      </c>
      <c r="N31" s="137">
        <f>('Jun''24 Actual'!N81)/100</f>
        <v>5.5000000000000005E-3</v>
      </c>
      <c r="O31" s="137">
        <f>('Jun''24 Actual'!O81)/100</f>
        <v>0</v>
      </c>
      <c r="P31" s="137">
        <f>('Jun''24 Actual'!P81)/100</f>
        <v>0</v>
      </c>
      <c r="Q31" s="309">
        <f>('Jun''24 Actual'!Q81)/100</f>
        <v>6.6099999999999992E-2</v>
      </c>
    </row>
    <row r="32" spans="2:17" ht="16.2" thickBot="1">
      <c r="B32" s="306">
        <v>29</v>
      </c>
      <c r="C32" s="289" t="s">
        <v>124</v>
      </c>
      <c r="D32" s="310">
        <f>('Jun''24 Actual'!D82)/100</f>
        <v>0</v>
      </c>
      <c r="E32" s="310">
        <f>('Jun''24 Actual'!E82)/100</f>
        <v>0</v>
      </c>
      <c r="F32" s="310">
        <f>('Jun''24 Actual'!F82)/100</f>
        <v>0</v>
      </c>
      <c r="G32" s="310">
        <f>('Jun''24 Actual'!G82)/100</f>
        <v>0</v>
      </c>
      <c r="H32" s="310">
        <f>('Jun''24 Actual'!H82)/100</f>
        <v>0</v>
      </c>
      <c r="I32" s="310">
        <f>('Jun''24 Actual'!I82)/100</f>
        <v>0</v>
      </c>
      <c r="J32" s="310">
        <f>('Jun''24 Actual'!J82)/100</f>
        <v>0</v>
      </c>
      <c r="K32" s="310">
        <f>('Jun''24 Actual'!K82)/100</f>
        <v>0</v>
      </c>
      <c r="L32" s="310">
        <f>('Jun''24 Actual'!L82)/100</f>
        <v>0</v>
      </c>
      <c r="M32" s="310">
        <f>('Jun''24 Actual'!M82)/100</f>
        <v>0</v>
      </c>
      <c r="N32" s="310">
        <f>('Jun''24 Actual'!N82)/100</f>
        <v>0</v>
      </c>
      <c r="O32" s="310">
        <f>('Jun''24 Actual'!O82)/100</f>
        <v>0</v>
      </c>
      <c r="P32" s="310">
        <f>('Jun''24 Actual'!P82)/100</f>
        <v>0</v>
      </c>
      <c r="Q32" s="311">
        <f>('Jun''24 Actual'!Q82)/100</f>
        <v>0.69713774920384619</v>
      </c>
    </row>
    <row r="51" spans="2:17">
      <c r="B51" s="53">
        <v>100</v>
      </c>
    </row>
    <row r="52" spans="2:17" ht="18">
      <c r="B52" s="523" t="s">
        <v>137</v>
      </c>
      <c r="C52" s="524"/>
      <c r="D52" s="524"/>
      <c r="E52" s="524"/>
      <c r="F52" s="524"/>
      <c r="G52" s="524"/>
      <c r="H52" s="524"/>
      <c r="I52" s="524"/>
      <c r="J52" s="524"/>
      <c r="K52" s="524"/>
      <c r="L52" s="524"/>
      <c r="M52" s="524"/>
      <c r="N52" s="524"/>
      <c r="O52" s="524"/>
      <c r="P52" s="525"/>
      <c r="Q52" s="57">
        <f>SUM(Q54:Q82)</f>
        <v>1945.803108209938</v>
      </c>
    </row>
    <row r="53" spans="2:17" ht="31.2">
      <c r="B53" s="49" t="s">
        <v>32</v>
      </c>
      <c r="C53" s="61" t="s">
        <v>1</v>
      </c>
      <c r="D53" s="49" t="s">
        <v>7</v>
      </c>
      <c r="E53" s="49" t="s">
        <v>8</v>
      </c>
      <c r="F53" s="49" t="s">
        <v>9</v>
      </c>
      <c r="G53" s="49" t="s">
        <v>10</v>
      </c>
      <c r="H53" s="49" t="s">
        <v>5</v>
      </c>
      <c r="I53" s="49" t="s">
        <v>11</v>
      </c>
      <c r="J53" s="49" t="s">
        <v>12</v>
      </c>
      <c r="K53" s="49" t="s">
        <v>15</v>
      </c>
      <c r="L53" s="49" t="s">
        <v>16</v>
      </c>
      <c r="M53" s="49" t="s">
        <v>17</v>
      </c>
      <c r="N53" s="49" t="s">
        <v>132</v>
      </c>
      <c r="O53" s="51" t="s">
        <v>13</v>
      </c>
      <c r="P53" s="51" t="s">
        <v>14</v>
      </c>
      <c r="Q53" s="54" t="s">
        <v>6</v>
      </c>
    </row>
    <row r="54" spans="2:17" ht="15.6">
      <c r="B54" s="52">
        <v>1</v>
      </c>
      <c r="C54" s="21" t="s">
        <v>43</v>
      </c>
      <c r="D54" s="59"/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6">
        <f>'1. Projects'!$L$5</f>
        <v>104</v>
      </c>
    </row>
    <row r="55" spans="2:17" ht="15.6">
      <c r="B55" s="52">
        <v>2</v>
      </c>
      <c r="C55" s="21" t="s">
        <v>47</v>
      </c>
      <c r="D55" s="59"/>
      <c r="E55" s="59"/>
      <c r="F55" s="59"/>
      <c r="G55" s="59"/>
      <c r="H55" s="59"/>
      <c r="I55" s="59"/>
      <c r="J55" s="59"/>
      <c r="K55" s="59"/>
      <c r="L55" s="59"/>
      <c r="M55" s="59"/>
      <c r="N55" s="59"/>
      <c r="O55" s="59"/>
      <c r="P55" s="59"/>
      <c r="Q55" s="56">
        <f>'2. COE'!$L$5</f>
        <v>0</v>
      </c>
    </row>
    <row r="56" spans="2:17" ht="15.6">
      <c r="B56" s="52">
        <v>3</v>
      </c>
      <c r="C56" s="21" t="s">
        <v>50</v>
      </c>
      <c r="D56" s="59"/>
      <c r="E56" s="59"/>
      <c r="F56" s="59"/>
      <c r="G56" s="59"/>
      <c r="H56" s="59"/>
      <c r="I56" s="59"/>
      <c r="J56" s="59"/>
      <c r="K56" s="59"/>
      <c r="L56" s="59"/>
      <c r="M56" s="59"/>
      <c r="N56" s="59"/>
      <c r="O56" s="59"/>
      <c r="P56" s="59"/>
      <c r="Q56" s="56">
        <f>'3. Mfg. Finance'!$L$5</f>
        <v>281.85418313445069</v>
      </c>
    </row>
    <row r="57" spans="2:17" ht="15.6">
      <c r="B57" s="52">
        <v>4</v>
      </c>
      <c r="C57" s="21" t="s">
        <v>304</v>
      </c>
      <c r="D57" s="50">
        <f>SUMIFS('4. ZTL'!$L$4:$L$17,'4. ZTL'!$C$4:$C$17,D53)</f>
        <v>0</v>
      </c>
      <c r="E57" s="50">
        <f>SUMIFS('4. ZTL'!$L$4:$L$17,'4. ZTL'!$C$4:$C$17,E53)</f>
        <v>0</v>
      </c>
      <c r="F57" s="50">
        <f>SUMIFS('4. ZTL'!$L$4:$L$17,'4. ZTL'!$C$4:$C$17,F53)</f>
        <v>0</v>
      </c>
      <c r="G57" s="50">
        <f>SUMIFS('4. ZTL'!$L$4:$L$17,'4. ZTL'!$C$4:$C$17,G53)</f>
        <v>0</v>
      </c>
      <c r="H57" s="50">
        <f>SUMIFS('4. ZTL'!$L$4:$L$17,'4. ZTL'!$C$4:$C$17,H53)</f>
        <v>0</v>
      </c>
      <c r="I57" s="50">
        <f>SUMIFS('4. ZTL'!$L$4:$L$17,'4. ZTL'!$C$4:$C$17,I53)</f>
        <v>0</v>
      </c>
      <c r="J57" s="50">
        <f>SUMIFS('4. ZTL'!$L$4:$L$17,'4. ZTL'!$C$4:$C$17,J53)</f>
        <v>0.102319929</v>
      </c>
      <c r="K57" s="50">
        <f>SUMIFS('4. ZTL'!$L$4:$L$17,'4. ZTL'!$C$4:$C$17,K53)</f>
        <v>0</v>
      </c>
      <c r="L57" s="50">
        <f>SUMIFS('4. ZTL'!$L$4:$L$17,'4. ZTL'!$C$4:$C$17,L53)</f>
        <v>0</v>
      </c>
      <c r="M57" s="50">
        <f>SUMIFS('4. ZTL'!$L$4:$L$17,'4. ZTL'!$C$4:$C$17,M53)</f>
        <v>0</v>
      </c>
      <c r="N57" s="50">
        <f>SUMIFS('4. ZTL'!$L$4:$L$17,'4. ZTL'!$C$4:$C$17,N53)</f>
        <v>0</v>
      </c>
      <c r="O57" s="50">
        <f>SUMIFS('4. ZTL'!$L$4:$L$17,'4. ZTL'!$C$4:$C$17,O53)</f>
        <v>0</v>
      </c>
      <c r="P57" s="50">
        <f>SUMIFS('4. ZTL'!$L$4:$L$17,'4. ZTL'!$C$4:$C$17,P53)</f>
        <v>0</v>
      </c>
      <c r="Q57" s="56">
        <f t="shared" ref="Q57:Q69" si="0">SUM(D57:P57)</f>
        <v>0.102319929</v>
      </c>
    </row>
    <row r="58" spans="2:17" ht="15.6">
      <c r="B58" s="52">
        <v>5</v>
      </c>
      <c r="C58" s="21" t="s">
        <v>57</v>
      </c>
      <c r="D58" s="50">
        <f>SUM('5. Moraiya'!$M$4:$M$8)</f>
        <v>86.470300016418946</v>
      </c>
      <c r="E58" s="50">
        <f>SUMIFS('5. Moraiya'!$M$4:$M$19,'5. Moraiya'!$C$4:$C$19,'Jun''24 Actual'!E53)</f>
        <v>0.72354079999999998</v>
      </c>
      <c r="F58" s="50">
        <f>SUMIFS('5. Moraiya'!$M$4:$M$19,'5. Moraiya'!$C$4:$C$19,'Jun''24 Actual'!F53)</f>
        <v>0.12</v>
      </c>
      <c r="G58" s="50">
        <f>SUMIFS('5. Moraiya'!$M$4:$M$19,'5. Moraiya'!$C$4:$C$19,'Jun''24 Actual'!G53)</f>
        <v>21.967634700000001</v>
      </c>
      <c r="H58" s="50">
        <f>SUM('5. Moraiya'!$M$12:$M$13)</f>
        <v>6.4631599</v>
      </c>
      <c r="I58" s="50">
        <f>SUMIFS('5. Moraiya'!$M$4:$M$19,'5. Moraiya'!$C$4:$C$19,'Jun''24 Actual'!I53)</f>
        <v>101.59740000000001</v>
      </c>
      <c r="J58" s="50">
        <f>SUMIFS('5. Moraiya'!$M$4:$M$19,'5. Moraiya'!$C$4:$C$19,'Jun''24 Actual'!J53)</f>
        <v>23.068552985000004</v>
      </c>
      <c r="K58" s="50">
        <f>SUMIFS('5. Moraiya'!$M$4:$M$19,'5. Moraiya'!$C$4:$C$19,'Jun''24 Actual'!K53)</f>
        <v>1.51274</v>
      </c>
      <c r="L58" s="50">
        <f>SUMIFS('5. Moraiya'!$M$4:$M$19,'5. Moraiya'!$C$4:$C$19,'Jun''24 Actual'!L53)</f>
        <v>0</v>
      </c>
      <c r="M58" s="50">
        <f>SUMIFS('5. Moraiya'!$M$4:$M$19,'5. Moraiya'!$C$4:$C$19,'Jun''24 Actual'!M53)</f>
        <v>0</v>
      </c>
      <c r="N58" s="50">
        <f>SUMIFS('5. Moraiya'!$M$4:$M$19,'5. Moraiya'!$C$4:$C$19,'Jun''24 Actual'!N53)</f>
        <v>6.6709613522317328</v>
      </c>
      <c r="O58" s="50">
        <f>SUMIFS('5. Moraiya'!$M$4:$M$19,'5. Moraiya'!$C$4:$C$19,'Jun''24 Actual'!O53)</f>
        <v>0</v>
      </c>
      <c r="P58" s="50">
        <f>SUMIFS('5. Moraiya'!$M$4:$M$19,'5. Moraiya'!$C$4:$C$19,'Jun''24 Actual'!P53)</f>
        <v>0</v>
      </c>
      <c r="Q58" s="56">
        <f t="shared" si="0"/>
        <v>248.59428975365068</v>
      </c>
    </row>
    <row r="59" spans="2:17" ht="15.6">
      <c r="B59" s="52">
        <v>6</v>
      </c>
      <c r="C59" s="20" t="s">
        <v>158</v>
      </c>
      <c r="D59" s="50">
        <f>SUMIFS('6. SEZ 2'!$L$4:$L$16,'6. SEZ 2'!$C$4:$C$16,'Jun''24 Actual'!D53)</f>
        <v>0.25126252561860613</v>
      </c>
      <c r="E59" s="50">
        <f>SUMIFS('6. SEZ 2'!$L$4:$L$16,'6. SEZ 2'!$C$4:$C$16,'Jun''24 Actual'!E53)</f>
        <v>0</v>
      </c>
      <c r="F59" s="50">
        <f>SUMIFS('6. SEZ 2'!$L$4:$L$16,'6. SEZ 2'!$C$4:$C$16,'Jun''24 Actual'!F53)</f>
        <v>3.8280060732200001</v>
      </c>
      <c r="G59" s="50">
        <f>SUMIFS('6. SEZ 2'!$L$4:$L$16,'6. SEZ 2'!$C$4:$C$16,'Jun''24 Actual'!G53)</f>
        <v>0</v>
      </c>
      <c r="H59" s="50">
        <f>SUMIFS('6. SEZ 2'!$L$4:$L$16,'6. SEZ 2'!$C$4:$C$16,'Jun''24 Actual'!H53)</f>
        <v>2.260991666666667</v>
      </c>
      <c r="I59" s="50">
        <f>SUMIFS('6. SEZ 2'!$L$4:$L$16,'6. SEZ 2'!$C$4:$C$16,'Jun''24 Actual'!I53)</f>
        <v>11.440399845273376</v>
      </c>
      <c r="J59" s="50">
        <f>SUMIFS('6. SEZ 2'!$L$4:$L$16,'6. SEZ 2'!$C$4:$C$16,'Jun''24 Actual'!J53)</f>
        <v>0</v>
      </c>
      <c r="K59" s="50">
        <f>SUMIFS('6. SEZ 2'!$L$4:$L$16,'6. SEZ 2'!$C$4:$C$16,'Jun''24 Actual'!K53)</f>
        <v>0</v>
      </c>
      <c r="L59" s="50">
        <f>SUMIFS('6. SEZ 2'!$L$4:$L$16,'6. SEZ 2'!$C$4:$C$16,'Jun''24 Actual'!L53)</f>
        <v>0</v>
      </c>
      <c r="M59" s="50">
        <f>SUMIFS('6. SEZ 2'!$L$4:$L$16,'6. SEZ 2'!$C$4:$C$16,'Jun''24 Actual'!M53)</f>
        <v>0</v>
      </c>
      <c r="N59" s="50">
        <f>SUMIFS('6. SEZ 2'!$L$4:$L$16,'6. SEZ 2'!$C$4:$C$16,'Jun''24 Actual'!N53)</f>
        <v>0</v>
      </c>
      <c r="O59" s="50">
        <f>SUMIFS('6. SEZ 2'!$L$4:$L$16,'6. SEZ 2'!$C$4:$C$16,'Jun''24 Actual'!O53)</f>
        <v>0</v>
      </c>
      <c r="P59" s="50">
        <f>SUMIFS('6. SEZ 2'!$L$4:$L$16,'6. SEZ 2'!$C$4:$C$16,'Jun''24 Actual'!P53)</f>
        <v>0</v>
      </c>
      <c r="Q59" s="56">
        <f>SUM(D59:P59)</f>
        <v>17.780660110778648</v>
      </c>
    </row>
    <row r="60" spans="2:17" ht="15.6">
      <c r="B60" s="52">
        <v>7</v>
      </c>
      <c r="C60" s="24" t="s">
        <v>61</v>
      </c>
      <c r="D60" s="50">
        <f>SUMIFS('7. SEZ 1'!$L$4:$L$16,'7. SEZ 1'!$C$4:$C$16,'Jun''24 Actual'!D53)</f>
        <v>8.5130426311387115</v>
      </c>
      <c r="E60" s="50">
        <f>SUMIFS('7. SEZ 1'!$L$4:$L$16,'7. SEZ 1'!$C$4:$C$16,'Jun''24 Actual'!E53)</f>
        <v>18.173245561291662</v>
      </c>
      <c r="F60" s="50">
        <f>SUMIFS('7. SEZ 1'!$L$4:$L$16,'7. SEZ 1'!$C$4:$C$16,'Jun''24 Actual'!F53)</f>
        <v>0</v>
      </c>
      <c r="G60" s="50">
        <f>SUMIFS('7. SEZ 1'!$L$4:$L$16,'7. SEZ 1'!$C$4:$C$16,'Jun''24 Actual'!G53)</f>
        <v>0</v>
      </c>
      <c r="H60" s="50">
        <f>SUMIFS('7. SEZ 1'!$L$4:$L$16,'7. SEZ 1'!$C$4:$C$16,'Jun''24 Actual'!H53)</f>
        <v>0</v>
      </c>
      <c r="I60" s="50">
        <f>SUMIFS('7. SEZ 1'!$L$4:$L$16,'7. SEZ 1'!$C$4:$C$16,'Jun''24 Actual'!I53)</f>
        <v>42.450864540959849</v>
      </c>
      <c r="J60" s="50">
        <f>SUMIFS('7. SEZ 1'!$L$4:$L$16,'7. SEZ 1'!$C$4:$C$16,'Jun''24 Actual'!J53)</f>
        <v>0</v>
      </c>
      <c r="K60" s="50">
        <f>SUMIFS('7. SEZ 1'!$L$4:$L$16,'7. SEZ 1'!$C$4:$C$16,'Jun''24 Actual'!K53)</f>
        <v>0</v>
      </c>
      <c r="L60" s="50">
        <f>SUMIFS('7. SEZ 1'!$L$4:$L$16,'7. SEZ 1'!$C$4:$C$16,'Jun''24 Actual'!L53)</f>
        <v>0.60863099999999992</v>
      </c>
      <c r="M60" s="50">
        <f>SUMIFS('7. SEZ 1'!$L$4:$L$16,'7. SEZ 1'!$C$4:$C$16,'Jun''24 Actual'!M53)</f>
        <v>0</v>
      </c>
      <c r="N60" s="50">
        <f>SUMIFS('7. SEZ 1'!$L$4:$L$16,'7. SEZ 1'!$C$4:$C$16,'Jun''24 Actual'!N53)</f>
        <v>0</v>
      </c>
      <c r="O60" s="50">
        <f>SUMIFS('7. SEZ 1'!$L$4:$L$16,'7. SEZ 1'!$C$4:$C$16,'Jun''24 Actual'!O53)</f>
        <v>0</v>
      </c>
      <c r="P60" s="50">
        <f>SUMIFS('7. SEZ 1'!$L$4:$L$16,'7. SEZ 1'!$C$4:$C$16,'Jun''24 Actual'!P53)</f>
        <v>0</v>
      </c>
      <c r="Q60" s="56">
        <f t="shared" si="0"/>
        <v>69.745783733390226</v>
      </c>
    </row>
    <row r="61" spans="2:17" ht="15.6">
      <c r="B61" s="52">
        <v>8</v>
      </c>
      <c r="C61" s="24" t="s">
        <v>64</v>
      </c>
      <c r="D61" s="50">
        <f>SUMIFS('8. Animal Healthcare'!$L$4:$L$16,'8. Animal Healthcare'!$C$4:$C$16,'Jun''24 Actual'!D53)</f>
        <v>2.01653529441512</v>
      </c>
      <c r="E61" s="50">
        <f>SUMIFS('8. Animal Healthcare'!$L$4:$L$16,'8. Animal Healthcare'!$C$4:$C$16,'Jun''24 Actual'!E53)</f>
        <v>0</v>
      </c>
      <c r="F61" s="50">
        <f>SUMIFS('8. Animal Healthcare'!$L$4:$L$16,'8. Animal Healthcare'!$C$4:$C$16,'Jun''24 Actual'!F53)</f>
        <v>0</v>
      </c>
      <c r="G61" s="50">
        <f>SUMIFS('8. Animal Healthcare'!$L$4:$L$16,'8. Animal Healthcare'!$C$4:$C$16,'Jun''24 Actual'!G53)</f>
        <v>0</v>
      </c>
      <c r="H61" s="50">
        <f>SUMIFS('8. Animal Healthcare'!$L$4:$L$16,'8. Animal Healthcare'!$C$4:$C$16,'Jun''24 Actual'!H53)</f>
        <v>0</v>
      </c>
      <c r="I61" s="50">
        <f>SUMIFS('8. Animal Healthcare'!$L$4:$L$16,'8. Animal Healthcare'!$C$4:$C$16,'Jun''24 Actual'!I53)</f>
        <v>0</v>
      </c>
      <c r="J61" s="50">
        <f>SUMIFS('8. Animal Healthcare'!$L$4:$L$16,'8. Animal Healthcare'!$C$4:$C$16,'Jun''24 Actual'!J53)</f>
        <v>0</v>
      </c>
      <c r="K61" s="50">
        <f>SUMIFS('8. Animal Healthcare'!$L$4:$L$16,'8. Animal Healthcare'!$C$4:$C$16,'Jun''24 Actual'!K53)</f>
        <v>0</v>
      </c>
      <c r="L61" s="50">
        <f>SUMIFS('8. Animal Healthcare'!$L$4:$L$16,'8. Animal Healthcare'!$C$4:$C$16,'Jun''24 Actual'!L53)</f>
        <v>0</v>
      </c>
      <c r="M61" s="50">
        <f>SUMIFS('8. Animal Healthcare'!$L$4:$L$16,'8. Animal Healthcare'!$C$4:$C$16,'Jun''24 Actual'!M53)</f>
        <v>0</v>
      </c>
      <c r="N61" s="50">
        <f>SUMIFS('8. Animal Healthcare'!$L$4:$L$16,'8. Animal Healthcare'!$C$4:$C$16,'Jun''24 Actual'!N53)</f>
        <v>0</v>
      </c>
      <c r="O61" s="50">
        <f>SUMIFS('8. Animal Healthcare'!$L$4:$L$16,'8. Animal Healthcare'!$C$4:$C$16,'Jun''24 Actual'!O53)</f>
        <v>0</v>
      </c>
      <c r="P61" s="50">
        <f>SUMIFS('8. Animal Healthcare'!$L$4:$L$16,'8. Animal Healthcare'!$C$4:$C$16,'Jun''24 Actual'!P53)</f>
        <v>0</v>
      </c>
      <c r="Q61" s="56">
        <f t="shared" si="0"/>
        <v>2.01653529441512</v>
      </c>
    </row>
    <row r="62" spans="2:17" ht="15.6">
      <c r="B62" s="52">
        <v>9</v>
      </c>
      <c r="C62" s="24" t="s">
        <v>303</v>
      </c>
      <c r="D62" s="50">
        <f>SUMIFS('9. Changodar'!$L$4:$L$16,'9. Changodar'!$C$4:$C$16,'Jun''24 Actual'!D53)</f>
        <v>2.0457506000000052</v>
      </c>
      <c r="E62" s="50">
        <f>SUMIFS('9. Changodar'!$L$4:$L$16,'9. Changodar'!$C$4:$C$16,'Jun''24 Actual'!E53)</f>
        <v>1.1000000000000001</v>
      </c>
      <c r="F62" s="50">
        <f>SUMIFS('9. Changodar'!$L$4:$L$16,'9. Changodar'!$C$4:$C$16,'Jun''24 Actual'!F53)</f>
        <v>1.2</v>
      </c>
      <c r="G62" s="50">
        <f>SUMIFS('9. Changodar'!$L$4:$L$16,'9. Changodar'!$C$4:$C$16,'Jun''24 Actual'!G53)</f>
        <v>0.1</v>
      </c>
      <c r="H62" s="50">
        <f>SUMIFS('9. Changodar'!$L$4:$L$16,'9. Changodar'!$C$4:$C$16,'Jun''24 Actual'!H53)</f>
        <v>0</v>
      </c>
      <c r="I62" s="50">
        <f>SUMIFS('9. Changodar'!$L$4:$L$16,'9. Changodar'!$C$4:$C$16,'Jun''24 Actual'!I53)</f>
        <v>0</v>
      </c>
      <c r="J62" s="50">
        <f>SUMIFS('9. Changodar'!$L$4:$L$16,'9. Changodar'!$C$4:$C$16,'Jun''24 Actual'!J53)</f>
        <v>0</v>
      </c>
      <c r="K62" s="50">
        <f>SUMIFS('9. Changodar'!$L$4:$L$16,'9. Changodar'!$C$4:$C$16,'Jun''24 Actual'!K53)</f>
        <v>0</v>
      </c>
      <c r="L62" s="50">
        <f>SUMIFS('9. Changodar'!$L$4:$L$16,'9. Changodar'!$C$4:$C$16,'Jun''24 Actual'!L53)</f>
        <v>0</v>
      </c>
      <c r="M62" s="50">
        <f>SUMIFS('9. Changodar'!$L$4:$L$16,'9. Changodar'!$C$4:$C$16,'Jun''24 Actual'!M53)</f>
        <v>0</v>
      </c>
      <c r="N62" s="50">
        <f>SUMIFS('9. Changodar'!$L$4:$L$16,'9. Changodar'!$C$4:$C$16,'Jun''24 Actual'!N53)</f>
        <v>0</v>
      </c>
      <c r="O62" s="50">
        <f>SUMIFS('9. Changodar'!$L$4:$L$16,'9. Changodar'!$C$4:$C$16,'Jun''24 Actual'!O53)</f>
        <v>0</v>
      </c>
      <c r="P62" s="50">
        <f>SUMIFS('9. Changodar'!$L$4:$L$16,'9. Changodar'!$C$4:$C$16,'Jun''24 Actual'!P53)</f>
        <v>0</v>
      </c>
      <c r="Q62" s="56">
        <f t="shared" si="0"/>
        <v>4.4457506000000047</v>
      </c>
    </row>
    <row r="63" spans="2:17" ht="15.6">
      <c r="B63" s="52">
        <v>10</v>
      </c>
      <c r="C63" s="24" t="s">
        <v>69</v>
      </c>
      <c r="D63" s="50">
        <f>SUM('10. Baddi'!$M$4:$M$5)</f>
        <v>0</v>
      </c>
      <c r="E63" s="50">
        <f>SUM('10. Baddi'!$M$6:$M$7)</f>
        <v>13.444590064086583</v>
      </c>
      <c r="F63" s="50">
        <f>SUMIFS('10. Baddi'!$M$4:$M$17,'10. Baddi'!$C$4:$C$17,'Jun''24 Actual'!F53)</f>
        <v>0.79391</v>
      </c>
      <c r="G63" s="50">
        <f>SUMIFS('10. Baddi'!$M$4:$M$17,'10. Baddi'!$C$4:$C$17,'Jun''24 Actual'!G53)</f>
        <v>0.181005</v>
      </c>
      <c r="H63" s="50">
        <f>SUMIFS('10. Baddi'!$M$4:$M$17,'10. Baddi'!$C$4:$C$17,'Jun''24 Actual'!H53)</f>
        <v>0</v>
      </c>
      <c r="I63" s="50">
        <f>SUMIFS('10. Baddi'!$M$4:$M$17,'10. Baddi'!$C$4:$C$17,'Jun''24 Actual'!I53)</f>
        <v>4.6739453321820505</v>
      </c>
      <c r="J63" s="50">
        <f>SUMIFS('10. Baddi'!$M$4:$M$17,'10. Baddi'!$C$4:$C$17,'Jun''24 Actual'!J53)</f>
        <v>0</v>
      </c>
      <c r="K63" s="50">
        <f>SUMIFS('10. Baddi'!$M$4:$M$17,'10. Baddi'!$C$4:$C$17,'Jun''24 Actual'!K53)</f>
        <v>0</v>
      </c>
      <c r="L63" s="50">
        <f>SUMIFS('10. Baddi'!$M$4:$M$17,'10. Baddi'!$C$4:$C$17,'Jun''24 Actual'!L53)</f>
        <v>0</v>
      </c>
      <c r="M63" s="50">
        <f>SUMIFS('10. Baddi'!$M$4:$M$17,'10. Baddi'!$C$4:$C$17,'Jun''24 Actual'!M53)</f>
        <v>0</v>
      </c>
      <c r="N63" s="50">
        <f>SUMIFS('10. Baddi'!$M$4:$M$17,'10. Baddi'!$C$4:$C$17,'Jun''24 Actual'!N53)</f>
        <v>2.3325036999387634</v>
      </c>
      <c r="O63" s="50">
        <f>SUMIFS('10. Baddi'!$M$4:$M$17,'10. Baddi'!$C$4:$C$17,'Jun''24 Actual'!O53)</f>
        <v>0</v>
      </c>
      <c r="P63" s="50">
        <f>SUMIFS('10. Baddi'!$M$4:$M$17,'10. Baddi'!$C$4:$C$17,'Jun''24 Actual'!P53)</f>
        <v>0</v>
      </c>
      <c r="Q63" s="56">
        <f t="shared" si="0"/>
        <v>21.425954096207398</v>
      </c>
    </row>
    <row r="64" spans="2:17" ht="15.6">
      <c r="B64" s="52">
        <v>11</v>
      </c>
      <c r="C64" s="24" t="s">
        <v>72</v>
      </c>
      <c r="D64" s="50">
        <f>SUMIFS('11. Goa'!$L$4:$L$17,'11. Goa'!$C$4:$C$17,'Jun''24 Actual'!D53)</f>
        <v>2.9455502399999993E-2</v>
      </c>
      <c r="E64" s="50">
        <f>SUMIFS('11. Goa'!$L$4:$L$17,'11. Goa'!$C$4:$C$17,'Jun''24 Actual'!E53)</f>
        <v>3.9065720383333318</v>
      </c>
      <c r="F64" s="50">
        <f>SUMIFS('11. Goa'!$L$4:$L$17,'11. Goa'!$C$4:$C$17,'Jun''24 Actual'!F53)</f>
        <v>1.3050097839999999</v>
      </c>
      <c r="G64" s="50">
        <f>SUMIFS('11. Goa'!$L$4:$L$17,'11. Goa'!$C$4:$C$17,'Jun''24 Actual'!G53)</f>
        <v>1.8873467200000003</v>
      </c>
      <c r="H64" s="50">
        <f>SUMIFS('11. Goa'!$L$4:$L$17,'11. Goa'!$C$4:$C$17,'Jun''24 Actual'!H53)</f>
        <v>0.41461354999999989</v>
      </c>
      <c r="I64" s="50">
        <f>SUM('11. Goa'!$L$9:$L$10)</f>
        <v>23.514104870785637</v>
      </c>
      <c r="J64" s="50">
        <f>SUMIFS('11. Goa'!$L$4:$L$17,'11. Goa'!$C$4:$C$17,'Jun''24 Actual'!J53)</f>
        <v>8.2750491818181828</v>
      </c>
      <c r="K64" s="50">
        <f>SUMIFS('11. Goa'!$L$4:$L$17,'11. Goa'!$C$4:$C$17,'Jun''24 Actual'!K53)</f>
        <v>0</v>
      </c>
      <c r="L64" s="50">
        <f>SUMIFS('11. Goa'!$L$4:$L$17,'11. Goa'!$C$4:$C$17,'Jun''24 Actual'!L53)</f>
        <v>0</v>
      </c>
      <c r="M64" s="50">
        <f>SUMIFS('11. Goa'!$L$4:$L$17,'11. Goa'!$C$4:$C$17,'Jun''24 Actual'!M53)</f>
        <v>0</v>
      </c>
      <c r="N64" s="50">
        <f>SUMIFS('11. Goa'!$L$4:$L$17,'11. Goa'!$C$4:$C$17,'Jun''24 Actual'!N53)</f>
        <v>0</v>
      </c>
      <c r="O64" s="50">
        <f>SUMIFS('11. Goa'!$L$4:$L$17,'11. Goa'!$C$4:$C$17,'Jun''24 Actual'!O53)</f>
        <v>0</v>
      </c>
      <c r="P64" s="50">
        <f>SUMIFS('11. Goa'!$L$4:$L$17,'11. Goa'!$C$4:$C$17,'Jun''24 Actual'!P53)</f>
        <v>0</v>
      </c>
      <c r="Q64" s="56">
        <f t="shared" si="0"/>
        <v>39.332151647337149</v>
      </c>
    </row>
    <row r="65" spans="2:17" ht="15.6">
      <c r="B65" s="52">
        <v>12</v>
      </c>
      <c r="C65" s="24" t="s">
        <v>75</v>
      </c>
      <c r="D65" s="50">
        <f>SUMIFS('12. Myanmar'!$L$4:$L$16,'12. Myanmar'!$C$4:$C$16,'Jun''24 Actual'!D53)</f>
        <v>2.4300000000000002</v>
      </c>
      <c r="E65" s="50">
        <f>SUMIFS('12. Myanmar'!$L$4:$L$16,'12. Myanmar'!$C$4:$C$16,'Jun''24 Actual'!E53)</f>
        <v>0</v>
      </c>
      <c r="F65" s="50">
        <f>SUMIFS('12. Myanmar'!$L$4:$L$16,'12. Myanmar'!$C$4:$C$16,'Jun''24 Actual'!F53)</f>
        <v>0.60983666666666703</v>
      </c>
      <c r="G65" s="50">
        <f>SUMIFS('12. Myanmar'!$L$4:$L$16,'12. Myanmar'!$C$4:$C$16,'Jun''24 Actual'!G53)</f>
        <v>0</v>
      </c>
      <c r="H65" s="50">
        <f>SUMIFS('12. Myanmar'!$L$4:$L$16,'12. Myanmar'!$C$4:$C$16,'Jun''24 Actual'!H53)</f>
        <v>0</v>
      </c>
      <c r="I65" s="50">
        <f>SUMIFS('12. Myanmar'!$L$4:$L$16,'12. Myanmar'!$C$4:$C$16,'Jun''24 Actual'!I53)</f>
        <v>0.86799999999999999</v>
      </c>
      <c r="J65" s="50">
        <f>SUMIFS('12. Myanmar'!$L$4:$L$16,'12. Myanmar'!$C$4:$C$16,'Jun''24 Actual'!J53)</f>
        <v>6.85</v>
      </c>
      <c r="K65" s="50">
        <f>SUMIFS('12. Myanmar'!$L$4:$L$16,'12. Myanmar'!$C$4:$C$16,'Jun''24 Actual'!K53)</f>
        <v>0</v>
      </c>
      <c r="L65" s="50">
        <f>SUMIFS('12. Myanmar'!$L$4:$L$16,'12. Myanmar'!$C$4:$C$16,'Jun''24 Actual'!L53)</f>
        <v>0</v>
      </c>
      <c r="M65" s="50">
        <f>SUMIFS('12. Myanmar'!$L$4:$L$16,'12. Myanmar'!$C$4:$C$16,'Jun''24 Actual'!M53)</f>
        <v>0</v>
      </c>
      <c r="N65" s="50">
        <f>SUMIFS('12. Myanmar'!$L$4:$L$16,'12. Myanmar'!$C$4:$C$16,'Jun''24 Actual'!N53)</f>
        <v>0</v>
      </c>
      <c r="O65" s="50">
        <f>SUMIFS('12. Myanmar'!$L$4:$L$16,'12. Myanmar'!$C$4:$C$16,'Jun''24 Actual'!O53)</f>
        <v>0</v>
      </c>
      <c r="P65" s="50">
        <f>SUMIFS('12. Myanmar'!$L$4:$L$16,'12. Myanmar'!$C$4:$C$16,'Jun''24 Actual'!P53)</f>
        <v>0</v>
      </c>
      <c r="Q65" s="56">
        <f t="shared" si="0"/>
        <v>10.757836666666666</v>
      </c>
    </row>
    <row r="66" spans="2:17" ht="15.6">
      <c r="B66" s="52">
        <v>13</v>
      </c>
      <c r="C66" s="24" t="s">
        <v>78</v>
      </c>
      <c r="D66" s="50">
        <f>SUMIFS('13. Daman'!$L$4:$L$16,'13. Daman'!$C$4:$C$16,'Jun''24 Actual'!D53)</f>
        <v>1.17</v>
      </c>
      <c r="E66" s="50">
        <f>SUMIFS('13. Daman'!$L$4:$L$16,'13. Daman'!$C$4:$C$16,'Jun''24 Actual'!E53)</f>
        <v>0.47718742356999866</v>
      </c>
      <c r="F66" s="50">
        <f>SUMIFS('13. Daman'!$L$4:$L$16,'13. Daman'!$C$4:$C$16,'Jun''24 Actual'!F53)</f>
        <v>0.56000000000000005</v>
      </c>
      <c r="G66" s="50">
        <f>SUMIFS('13. Daman'!$L$4:$L$16,'13. Daman'!$C$4:$C$16,'Jun''24 Actual'!G53)</f>
        <v>1.5348296935685157</v>
      </c>
      <c r="H66" s="50">
        <f>SUMIFS('13. Daman'!$L$4:$L$16,'13. Daman'!$C$4:$C$16,'Jun''24 Actual'!H53)</f>
        <v>3.2465903013698632</v>
      </c>
      <c r="I66" s="50">
        <f>SUMIFS('13. Daman'!$L$4:$L$16,'13. Daman'!$C$4:$C$16,'Jun''24 Actual'!I53)</f>
        <v>4.0236443666666659</v>
      </c>
      <c r="J66" s="50">
        <f>SUMIFS('13. Daman'!$L$4:$L$16,'13. Daman'!$C$4:$C$16,'Jun''24 Actual'!J53)</f>
        <v>7.9031450000000003</v>
      </c>
      <c r="K66" s="50">
        <f>SUMIFS('13. Daman'!$L$4:$L$16,'13. Daman'!$C$4:$C$16,'Jun''24 Actual'!K53)</f>
        <v>0</v>
      </c>
      <c r="L66" s="50">
        <f>SUMIFS('13. Daman'!$L$4:$L$16,'13. Daman'!$C$4:$C$16,'Jun''24 Actual'!L53)</f>
        <v>0</v>
      </c>
      <c r="M66" s="50">
        <f>SUMIFS('13. Daman'!$L$4:$L$16,'13. Daman'!$C$4:$C$16,'Jun''24 Actual'!M53)</f>
        <v>0</v>
      </c>
      <c r="N66" s="50">
        <f>SUMIFS('13. Daman'!$L$4:$L$16,'13. Daman'!$C$4:$C$16,'Jun''24 Actual'!N53)</f>
        <v>0</v>
      </c>
      <c r="O66" s="50">
        <f>SUMIFS('13. Daman'!$L$4:$L$16,'13. Daman'!$C$4:$C$16,'Jun''24 Actual'!O53)</f>
        <v>0</v>
      </c>
      <c r="P66" s="50">
        <f>SUMIFS('13. Daman'!$L$4:$L$16,'13. Daman'!$C$4:$C$16,'Jun''24 Actual'!P53)</f>
        <v>0</v>
      </c>
      <c r="Q66" s="56">
        <f t="shared" si="0"/>
        <v>18.915396785175044</v>
      </c>
    </row>
    <row r="67" spans="2:17" ht="15.6">
      <c r="B67" s="52">
        <v>14</v>
      </c>
      <c r="C67" s="24" t="s">
        <v>82</v>
      </c>
      <c r="D67" s="50">
        <f>SUMIFS('14. GRPPL'!$L$4:$L$16,'14. GRPPL'!$C$4:$C$16,'Jun''24 Actual'!D53)</f>
        <v>29.144597981806132</v>
      </c>
      <c r="E67" s="50">
        <f>SUMIFS('14. GRPPL'!$L$4:$L$16,'14. GRPPL'!$C$4:$C$16,'Jun''24 Actual'!E53)</f>
        <v>0</v>
      </c>
      <c r="F67" s="50">
        <f>SUMIFS('14. GRPPL'!$L$4:$L$16,'14. GRPPL'!$C$4:$C$16,'Jun''24 Actual'!F53)</f>
        <v>0.21887999999999999</v>
      </c>
      <c r="G67" s="50">
        <f>SUMIFS('14. GRPPL'!$L$4:$L$16,'14. GRPPL'!$C$4:$C$16,'Jun''24 Actual'!G53)</f>
        <v>0</v>
      </c>
      <c r="H67" s="50">
        <f>SUMIFS('14. GRPPL'!$L$4:$L$16,'14. GRPPL'!$C$4:$C$16,'Jun''24 Actual'!H53)</f>
        <v>0.52200000000000002</v>
      </c>
      <c r="I67" s="50">
        <f>SUMIFS('14. GRPPL'!$L$4:$L$16,'14. GRPPL'!$C$4:$C$16,'Jun''24 Actual'!I53)</f>
        <v>-6.8928831105680191</v>
      </c>
      <c r="J67" s="50">
        <f>SUMIFS('14. GRPPL'!$L$4:$L$16,'14. GRPPL'!$C$4:$C$16,'Jun''24 Actual'!J53)</f>
        <v>0</v>
      </c>
      <c r="K67" s="50">
        <f>SUMIFS('14. GRPPL'!$L$4:$L$16,'14. GRPPL'!$C$4:$C$16,'Jun''24 Actual'!K53)</f>
        <v>0</v>
      </c>
      <c r="L67" s="50">
        <f>SUMIFS('14. GRPPL'!$L$4:$L$16,'14. GRPPL'!$C$4:$C$16,'Jun''24 Actual'!L53)</f>
        <v>15.735000000000001</v>
      </c>
      <c r="M67" s="50">
        <f>SUMIFS('14. GRPPL'!$L$4:$L$16,'14. GRPPL'!$C$4:$C$16,'Jun''24 Actual'!M53)</f>
        <v>0</v>
      </c>
      <c r="N67" s="50">
        <f>SUMIFS('14. GRPPL'!$L$4:$L$16,'14. GRPPL'!$C$4:$C$16,'Jun''24 Actual'!N53)</f>
        <v>0</v>
      </c>
      <c r="O67" s="50">
        <f>SUMIFS('14. GRPPL'!$L$4:$L$16,'14. GRPPL'!$C$4:$C$16,'Jun''24 Actual'!O53)</f>
        <v>0</v>
      </c>
      <c r="P67" s="50">
        <f>SUMIFS('14. GRPPL'!$L$4:$L$16,'14. GRPPL'!$C$4:$C$16,'Jun''24 Actual'!P53)</f>
        <v>0</v>
      </c>
      <c r="Q67" s="56">
        <f t="shared" si="0"/>
        <v>38.727594871238111</v>
      </c>
    </row>
    <row r="68" spans="2:17" ht="15.6">
      <c r="B68" s="52">
        <v>15</v>
      </c>
      <c r="C68" s="24" t="s">
        <v>87</v>
      </c>
      <c r="D68" s="50">
        <f>SUM('15. Sikkim-1'!$M$4:$M$6)</f>
        <v>0</v>
      </c>
      <c r="E68" s="50">
        <f>SUM('15. Sikkim-1'!$M$7:$M$9)</f>
        <v>0</v>
      </c>
      <c r="F68" s="50">
        <f>SUMIFS('15. Sikkim-1'!$M$4:$M$21,'15. Sikkim-1'!$D$4:$D$21,'Jun''24 Actual'!F53)</f>
        <v>0</v>
      </c>
      <c r="G68" s="50">
        <f>SUMIFS('15. Sikkim-1'!$M$4:$M$21,'15. Sikkim-1'!$D$4:$D$21,'Jun''24 Actual'!G53)</f>
        <v>358.97421724450004</v>
      </c>
      <c r="H68" s="50">
        <f>SUMIFS('15. Sikkim-1'!$M$4:$M$21,'15. Sikkim-1'!$D$4:$D$21,'Jun''24 Actual'!H53)</f>
        <v>2.08</v>
      </c>
      <c r="I68" s="50">
        <f>SUMIFS('15. Sikkim-1'!$M$4:$M$21,'15. Sikkim-1'!$D$4:$D$21,'Jun''24 Actual'!I53)</f>
        <v>0</v>
      </c>
      <c r="J68" s="50">
        <f>SUMIFS('15. Sikkim-1'!$M$4:$M$21,'15. Sikkim-1'!$D$4:$D$21,'Jun''24 Actual'!J53)</f>
        <v>0</v>
      </c>
      <c r="K68" s="50">
        <f>SUMIFS('15. Sikkim-1'!$M$4:$M$21,'15. Sikkim-1'!$D$4:$D$21,'Jun''24 Actual'!K53)</f>
        <v>0</v>
      </c>
      <c r="L68" s="50">
        <f>SUMIFS('15. Sikkim-1'!$M$4:$M$21,'15. Sikkim-1'!$D$4:$D$21,'Jun''24 Actual'!L53)</f>
        <v>0</v>
      </c>
      <c r="M68" s="50">
        <f>SUMIFS('15. Sikkim-1'!$M$4:$M$21,'15. Sikkim-1'!$D$4:$D$21,'Jun''24 Actual'!M53)</f>
        <v>0</v>
      </c>
      <c r="N68" s="50">
        <f>SUM('15. Sikkim-1'!$M$19)</f>
        <v>0</v>
      </c>
      <c r="O68" s="50">
        <f>SUMIFS('15. Sikkim-1'!$M$4:$M$21,'15. Sikkim-1'!$D$4:$D$21,'Jun''24 Actual'!O53)</f>
        <v>0</v>
      </c>
      <c r="P68" s="50">
        <f>SUMIFS('15. Sikkim-1'!$M$4:$M$21,'15. Sikkim-1'!$D$4:$D$21,'Jun''24 Actual'!P53)</f>
        <v>0</v>
      </c>
      <c r="Q68" s="56">
        <f t="shared" si="0"/>
        <v>361.05421724450002</v>
      </c>
    </row>
    <row r="69" spans="2:17" ht="15.6">
      <c r="B69" s="52">
        <v>16</v>
      </c>
      <c r="C69" s="24" t="s">
        <v>91</v>
      </c>
      <c r="D69" s="50">
        <f>SUM('16. Sikkim-2'!$L$4:$L$5)</f>
        <v>1.149</v>
      </c>
      <c r="E69" s="50">
        <f>SUM('16. Sikkim-2'!$L$6:$L$7)</f>
        <v>0.13</v>
      </c>
      <c r="F69" s="50">
        <f>SUMIFS('16. Sikkim-2'!$L$4:$L$18,'16. Sikkim-2'!$C$4:$C$18,'Jun''24 Actual'!F53)</f>
        <v>0</v>
      </c>
      <c r="G69" s="50">
        <f>SUMIFS('16. Sikkim-2'!$L$4:$L$18,'16. Sikkim-2'!$C$4:$C$18,'Jun''24 Actual'!G53)</f>
        <v>100.5523</v>
      </c>
      <c r="H69" s="50">
        <f>SUMIFS('16. Sikkim-2'!$L$4:$L$18,'16. Sikkim-2'!$C$4:$C$18,'Jun''24 Actual'!H53)</f>
        <v>2.46</v>
      </c>
      <c r="I69" s="50">
        <f>SUMIFS('16. Sikkim-2'!$L$4:$L$18,'16. Sikkim-2'!$C$4:$C$18,'Jun''24 Actual'!I53)</f>
        <v>53.335500000000003</v>
      </c>
      <c r="J69" s="50">
        <f>SUMIFS('16. Sikkim-2'!$L$4:$L$18,'16. Sikkim-2'!$C$4:$C$18,'Jun''24 Actual'!J53)</f>
        <v>0</v>
      </c>
      <c r="K69" s="50">
        <f>SUMIFS('16. Sikkim-2'!$L$4:$L$18,'16. Sikkim-2'!$C$4:$C$18,'Jun''24 Actual'!K53)</f>
        <v>0</v>
      </c>
      <c r="L69" s="50">
        <f>SUMIFS('16. Sikkim-2'!$L$4:$L$18,'16. Sikkim-2'!$C$4:$C$18,'Jun''24 Actual'!L53)</f>
        <v>0</v>
      </c>
      <c r="M69" s="50">
        <f>SUMIFS('16. Sikkim-2'!$L$4:$L$18,'16. Sikkim-2'!$C$4:$C$18,'Jun''24 Actual'!M53)</f>
        <v>0</v>
      </c>
      <c r="N69" s="50">
        <f>SUMIFS('16. Sikkim-2'!$L$4:$L$18,'16. Sikkim-2'!$C$4:$C$18,'Jun''24 Actual'!N53)</f>
        <v>0</v>
      </c>
      <c r="O69" s="50">
        <f>SUMIFS('16. Sikkim-2'!$L$4:$L$18,'16. Sikkim-2'!$C$4:$C$18,'Jun''24 Actual'!O53)</f>
        <v>0</v>
      </c>
      <c r="P69" s="50">
        <f>SUMIFS('16. Sikkim-2'!$L$4:$L$18,'16. Sikkim-2'!$C$4:$C$18,'Jun''24 Actual'!P53)</f>
        <v>0</v>
      </c>
      <c r="Q69" s="56">
        <f t="shared" si="0"/>
        <v>157.6268</v>
      </c>
    </row>
    <row r="70" spans="2:17" ht="15.6">
      <c r="B70" s="52">
        <v>17</v>
      </c>
      <c r="C70" s="24" t="s">
        <v>93</v>
      </c>
      <c r="D70" s="59"/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6">
        <f>'17. EMO'!$L$5</f>
        <v>14.104516341499998</v>
      </c>
    </row>
    <row r="71" spans="2:17" ht="15.6">
      <c r="B71" s="52">
        <v>18</v>
      </c>
      <c r="C71" s="21" t="s">
        <v>112</v>
      </c>
      <c r="D71" s="50">
        <f>SUMIFS('18. Agiolax'!$L$4:$L$16,'18. Agiolax'!$C$4:$C$16,'Jun''24 Actual'!D53)</f>
        <v>0</v>
      </c>
      <c r="E71" s="50">
        <f>SUMIFS('18. Agiolax'!$L$4:$L$16,'18. Agiolax'!$C$4:$C$16,'Jun''24 Actual'!E53)</f>
        <v>0</v>
      </c>
      <c r="F71" s="50">
        <f>SUMIFS('18. Agiolax'!$L$4:$L$16,'18. Agiolax'!$C$4:$C$16,'Jun''24 Actual'!F53)</f>
        <v>6.7900000000000009</v>
      </c>
      <c r="G71" s="50">
        <f>SUMIFS('18. Agiolax'!$L$4:$L$16,'18. Agiolax'!$C$4:$C$16,'Jun''24 Actual'!G53)</f>
        <v>0</v>
      </c>
      <c r="H71" s="50">
        <f>SUMIFS('18. Agiolax'!$L$4:$L$16,'18. Agiolax'!$C$4:$C$16,'Jun''24 Actual'!H53)</f>
        <v>0</v>
      </c>
      <c r="I71" s="50">
        <f>SUMIFS('18. Agiolax'!$L$4:$L$16,'18. Agiolax'!$C$4:$C$16,'Jun''24 Actual'!I53)</f>
        <v>0.16</v>
      </c>
      <c r="J71" s="50">
        <f>SUMIFS('18. Agiolax'!$L$4:$L$16,'18. Agiolax'!$C$4:$C$16,'Jun''24 Actual'!J53)</f>
        <v>0</v>
      </c>
      <c r="K71" s="50">
        <f>SUMIFS('18. Agiolax'!$L$4:$L$16,'18. Agiolax'!$C$4:$C$16,'Jun''24 Actual'!K53)</f>
        <v>0</v>
      </c>
      <c r="L71" s="50">
        <f>SUMIFS('18. Agiolax'!$L$4:$L$16,'18. Agiolax'!$C$4:$C$16,'Jun''24 Actual'!L53)</f>
        <v>0</v>
      </c>
      <c r="M71" s="50">
        <f>SUMIFS('18. Agiolax'!$L$4:$L$16,'18. Agiolax'!$C$4:$C$16,'Jun''24 Actual'!M53)</f>
        <v>0</v>
      </c>
      <c r="N71" s="50">
        <f>SUMIFS('18. Agiolax'!$L$4:$L$16,'18. Agiolax'!$C$4:$C$16,'Jun''24 Actual'!N53)</f>
        <v>0</v>
      </c>
      <c r="O71" s="50">
        <f>SUMIFS('18. Agiolax'!$L$4:$L$16,'18. Agiolax'!$C$4:$C$16,'Jun''24 Actual'!O53)</f>
        <v>0</v>
      </c>
      <c r="P71" s="50">
        <f>SUMIFS('18. Agiolax'!$L$4:$L$16,'18. Agiolax'!$C$4:$C$16,'Jun''24 Actual'!P53)</f>
        <v>0</v>
      </c>
      <c r="Q71" s="56">
        <f>SUM(D71:P71)</f>
        <v>6.9500000000000011</v>
      </c>
    </row>
    <row r="72" spans="2:17" ht="15.6">
      <c r="B72" s="52">
        <v>19</v>
      </c>
      <c r="C72" s="24" t="s">
        <v>96</v>
      </c>
      <c r="D72" s="50">
        <f>SUMIFS('19. Jarod'!$L$4:$L$16,'19. Jarod'!$C$4:$C$16,'Jun''24 Actual'!D53)</f>
        <v>10.039999999999999</v>
      </c>
      <c r="E72" s="50">
        <f>SUMIFS('19. Jarod'!$L$4:$L$16,'19. Jarod'!$C$4:$C$16,'Jun''24 Actual'!E53)</f>
        <v>0</v>
      </c>
      <c r="F72" s="50">
        <f>SUMIFS('19. Jarod'!$L$4:$L$16,'19. Jarod'!$C$4:$C$16,'Jun''24 Actual'!F53)</f>
        <v>0</v>
      </c>
      <c r="G72" s="50">
        <f>SUMIFS('19. Jarod'!$L$4:$L$16,'19. Jarod'!$C$4:$C$16,'Jun''24 Actual'!G53)</f>
        <v>0</v>
      </c>
      <c r="H72" s="50">
        <f>SUMIFS('19. Jarod'!$L$4:$L$16,'19. Jarod'!$C$4:$C$16,'Jun''24 Actual'!H53)</f>
        <v>0</v>
      </c>
      <c r="I72" s="50">
        <f>SUMIFS('19. Jarod'!$L$4:$L$16,'19. Jarod'!$C$4:$C$16,'Jun''24 Actual'!I53)</f>
        <v>8.4899999999999984</v>
      </c>
      <c r="J72" s="50">
        <f>SUMIFS('19. Jarod'!$L$4:$L$16,'19. Jarod'!$C$4:$C$16,'Jun''24 Actual'!J53)</f>
        <v>0</v>
      </c>
      <c r="K72" s="50">
        <f>SUMIFS('19. Jarod'!$L$4:$L$16,'19. Jarod'!$C$4:$C$16,'Jun''24 Actual'!K53)</f>
        <v>0</v>
      </c>
      <c r="L72" s="50">
        <f>SUMIFS('19. Jarod'!$L$4:$L$16,'19. Jarod'!$C$4:$C$16,'Jun''24 Actual'!L53)</f>
        <v>0</v>
      </c>
      <c r="M72" s="50">
        <f>SUMIFS('19. Jarod'!$L$4:$L$16,'19. Jarod'!$C$4:$C$16,'Jun''24 Actual'!M53)</f>
        <v>0</v>
      </c>
      <c r="N72" s="50">
        <f>SUMIFS('19. Jarod'!$L$4:$L$16,'19. Jarod'!$C$4:$C$16,'Jun''24 Actual'!N53)</f>
        <v>0</v>
      </c>
      <c r="O72" s="50">
        <f>SUMIFS('19. Jarod'!$L$4:$L$16,'19. Jarod'!$C$4:$C$16,'Jun''24 Actual'!O53)</f>
        <v>0</v>
      </c>
      <c r="P72" s="50">
        <f>SUMIFS('19. Jarod'!$L$4:$L$16,'19. Jarod'!$C$4:$C$16,'Jun''24 Actual'!P53)</f>
        <v>0</v>
      </c>
      <c r="Q72" s="56">
        <f t="shared" ref="Q72:Q81" si="1">SUM(D72:P72)</f>
        <v>18.529999999999998</v>
      </c>
    </row>
    <row r="73" spans="2:17" ht="15.6">
      <c r="B73" s="52">
        <v>20</v>
      </c>
      <c r="C73" s="24" t="s">
        <v>98</v>
      </c>
      <c r="D73" s="50">
        <f>SUMIFS('20. Vatva'!$L$4:$L$16,'20. Vatva'!$C$4:$C$16,'Jun''24 Actual'!D53)</f>
        <v>0</v>
      </c>
      <c r="E73" s="50">
        <f>SUMIFS('20. Vatva'!$L$4:$L$16,'20. Vatva'!$C$4:$C$16,'Jun''24 Actual'!E53)</f>
        <v>0</v>
      </c>
      <c r="F73" s="50">
        <f>SUMIFS('20. Vatva'!$L$4:$L$16,'20. Vatva'!$C$4:$C$16,'Jun''24 Actual'!F53)</f>
        <v>0</v>
      </c>
      <c r="G73" s="50">
        <f>SUMIFS('20. Vatva'!$L$4:$L$16,'20. Vatva'!$C$4:$C$16,'Jun''24 Actual'!G53)</f>
        <v>0</v>
      </c>
      <c r="H73" s="50">
        <f>SUMIFS('20. Vatva'!$L$4:$L$16,'20. Vatva'!$C$4:$C$16,'Jun''24 Actual'!H53)</f>
        <v>0</v>
      </c>
      <c r="I73" s="50">
        <f>SUMIFS('20. Vatva'!$L$4:$L$16,'20. Vatva'!$C$4:$C$16,'Jun''24 Actual'!I53)</f>
        <v>15.3284198738623</v>
      </c>
      <c r="J73" s="50">
        <f>SUMIFS('20. Vatva'!$L$4:$L$16,'20. Vatva'!$C$4:$C$16,'Jun''24 Actual'!J53)</f>
        <v>0</v>
      </c>
      <c r="K73" s="50">
        <f>SUMIFS('20. Vatva'!$L$4:$L$16,'20. Vatva'!$C$4:$C$16,'Jun''24 Actual'!K53)</f>
        <v>0</v>
      </c>
      <c r="L73" s="50">
        <f>SUMIFS('20. Vatva'!$L$4:$L$16,'20. Vatva'!$C$4:$C$16,'Jun''24 Actual'!L53)</f>
        <v>0</v>
      </c>
      <c r="M73" s="50">
        <f>SUMIFS('20. Vatva'!$L$4:$L$16,'20. Vatva'!$C$4:$C$16,'Jun''24 Actual'!M53)</f>
        <v>0</v>
      </c>
      <c r="N73" s="50">
        <f>SUMIFS('20. Vatva'!$L$4:$L$16,'20. Vatva'!$C$4:$C$16,'Jun''24 Actual'!N53)</f>
        <v>0</v>
      </c>
      <c r="O73" s="50">
        <f>SUMIFS('20. Vatva'!$L$4:$L$16,'20. Vatva'!$C$4:$C$16,'Jun''24 Actual'!O53)</f>
        <v>0</v>
      </c>
      <c r="P73" s="50">
        <f>SUMIFS('20. Vatva'!$L$4:$L$16,'20. Vatva'!$C$4:$C$16,'Jun''24 Actual'!P53)</f>
        <v>0</v>
      </c>
      <c r="Q73" s="56">
        <f t="shared" si="1"/>
        <v>15.3284198738623</v>
      </c>
    </row>
    <row r="74" spans="2:17" ht="15.6">
      <c r="B74" s="52">
        <v>21</v>
      </c>
      <c r="C74" s="24" t="s">
        <v>101</v>
      </c>
      <c r="D74" s="50">
        <f>SUMIFS('21. Biologics Unit 9'!$L$4:$L$16,'21. Biologics Unit 9'!$C$4:$C$16,'Jun''24 Actual'!D53)</f>
        <v>43.914729900000005</v>
      </c>
      <c r="E74" s="50">
        <f>SUMIFS('21. Biologics Unit 9'!$L$4:$L$16,'21. Biologics Unit 9'!$C$4:$C$16,'Jun''24 Actual'!E53)</f>
        <v>10.912000000000001</v>
      </c>
      <c r="F74" s="50">
        <f>SUMIFS('21. Biologics Unit 9'!$L$4:$L$16,'21. Biologics Unit 9'!$C$4:$C$16,'Jun''24 Actual'!F53)</f>
        <v>11.5212813</v>
      </c>
      <c r="G74" s="50">
        <f>SUMIFS('21. Biologics Unit 9'!$L$4:$L$16,'21. Biologics Unit 9'!$C$4:$C$16,'Jun''24 Actual'!G53)</f>
        <v>0</v>
      </c>
      <c r="H74" s="50">
        <f>SUMIFS('21. Biologics Unit 9'!$L$4:$L$16,'21. Biologics Unit 9'!$C$4:$C$16,'Jun''24 Actual'!H53)</f>
        <v>0</v>
      </c>
      <c r="I74" s="50">
        <f>SUMIFS('21. Biologics Unit 9'!$L$4:$L$16,'21. Biologics Unit 9'!$C$4:$C$16,'Jun''24 Actual'!I53)</f>
        <v>2.7040649999999999</v>
      </c>
      <c r="J74" s="50">
        <f>SUMIFS('21. Biologics Unit 9'!$L$4:$L$16,'21. Biologics Unit 9'!$C$4:$C$16,'Jun''24 Actual'!J53)</f>
        <v>0</v>
      </c>
      <c r="K74" s="50">
        <f>SUMIFS('21. Biologics Unit 9'!$L$4:$L$16,'21. Biologics Unit 9'!$C$4:$C$16,'Jun''24 Actual'!K53)</f>
        <v>0</v>
      </c>
      <c r="L74" s="50">
        <f>SUMIFS('21. Biologics Unit 9'!$L$4:$L$16,'21. Biologics Unit 9'!$C$4:$C$16,'Jun''24 Actual'!L53)</f>
        <v>0</v>
      </c>
      <c r="M74" s="50">
        <f>SUMIFS('21. Biologics Unit 9'!$L$4:$L$16,'21. Biologics Unit 9'!$C$4:$C$16,'Jun''24 Actual'!M53)</f>
        <v>0</v>
      </c>
      <c r="N74" s="50">
        <f>SUMIFS('21. Biologics Unit 9'!$L$4:$L$16,'21. Biologics Unit 9'!$C$4:$C$16,'Jun''24 Actual'!N53)</f>
        <v>0</v>
      </c>
      <c r="O74" s="50">
        <f>SUMIFS('21. Biologics Unit 9'!$L$4:$L$16,'21. Biologics Unit 9'!$C$4:$C$16,'Jun''24 Actual'!O53)</f>
        <v>0</v>
      </c>
      <c r="P74" s="50">
        <f>SUMIFS('21. Biologics Unit 9'!$L$4:$L$16,'21. Biologics Unit 9'!$C$4:$C$16,'Jun''24 Actual'!P53)</f>
        <v>0</v>
      </c>
      <c r="Q74" s="56">
        <f t="shared" si="1"/>
        <v>69.052076200000002</v>
      </c>
    </row>
    <row r="75" spans="2:17" ht="15.6">
      <c r="B75" s="52">
        <v>22</v>
      </c>
      <c r="C75" s="24" t="s">
        <v>104</v>
      </c>
      <c r="D75" s="50">
        <f>SUMIFS('22. Alidac'!$L$4:$L$16,'22. Alidac'!$C$4:$C$16,'Jun''24 Actual'!D53)</f>
        <v>46.050435234719714</v>
      </c>
      <c r="E75" s="50">
        <f>SUMIFS('22. Alidac'!$L$4:$L$16,'22. Alidac'!$C$4:$C$16,'Jun''24 Actual'!E53)</f>
        <v>0</v>
      </c>
      <c r="F75" s="50">
        <f>SUMIFS('22. Alidac'!$L$4:$L$16,'22. Alidac'!$C$4:$C$16,'Jun''24 Actual'!F53)</f>
        <v>4.775426725</v>
      </c>
      <c r="G75" s="50">
        <f>SUMIFS('22. Alidac'!$L$4:$L$16,'22. Alidac'!$C$4:$C$16,'Jun''24 Actual'!G53)</f>
        <v>0</v>
      </c>
      <c r="H75" s="50">
        <f>SUMIFS('22. Alidac'!$L$4:$L$16,'22. Alidac'!$C$4:$C$16,'Jun''24 Actual'!H53)</f>
        <v>0</v>
      </c>
      <c r="I75" s="50">
        <f>SUMIFS('22. Alidac'!$L$4:$L$16,'22. Alidac'!$C$4:$C$16,'Jun''24 Actual'!I53)</f>
        <v>13.662689624999999</v>
      </c>
      <c r="J75" s="50">
        <f>SUMIFS('22. Alidac'!$L$4:$L$16,'22. Alidac'!$C$4:$C$16,'Jun''24 Actual'!J53)</f>
        <v>0</v>
      </c>
      <c r="K75" s="50">
        <f>SUMIFS('22. Alidac'!$L$4:$L$16,'22. Alidac'!$C$4:$C$16,'Jun''24 Actual'!K53)</f>
        <v>0</v>
      </c>
      <c r="L75" s="50">
        <f>SUMIFS('22. Alidac'!$L$4:$L$16,'22. Alidac'!$C$4:$C$16,'Jun''24 Actual'!L53)</f>
        <v>0</v>
      </c>
      <c r="M75" s="50">
        <f>SUMIFS('22. Alidac'!$L$4:$L$16,'22. Alidac'!$C$4:$C$16,'Jun''24 Actual'!M53)</f>
        <v>0</v>
      </c>
      <c r="N75" s="50">
        <f>SUMIFS('22. Alidac'!$L$4:$L$16,'22. Alidac'!$C$4:$C$16,'Jun''24 Actual'!N53)</f>
        <v>0</v>
      </c>
      <c r="O75" s="50">
        <f>SUMIFS('22. Alidac'!$L$4:$L$16,'22. Alidac'!$C$4:$C$16,'Jun''24 Actual'!O53)</f>
        <v>0</v>
      </c>
      <c r="P75" s="50">
        <f>SUMIFS('22. Alidac'!$L$4:$L$16,'22. Alidac'!$C$4:$C$16,'Jun''24 Actual'!P53)</f>
        <v>0</v>
      </c>
      <c r="Q75" s="56">
        <f t="shared" si="1"/>
        <v>64.488551584719715</v>
      </c>
    </row>
    <row r="76" spans="2:17" ht="15.6">
      <c r="B76" s="52">
        <v>23</v>
      </c>
      <c r="C76" s="20" t="s">
        <v>108</v>
      </c>
      <c r="D76" s="50">
        <f>SUM('23. VTC'!$L$4:$L$6)</f>
        <v>0.42368852666666673</v>
      </c>
      <c r="E76" s="50">
        <f>SUMIFS('23. VTC'!$L$4:$L$18,'23. VTC'!$C$4:$C$18,'Jun''24 Actual'!E53)</f>
        <v>0</v>
      </c>
      <c r="F76" s="50">
        <f>SUMIFS('23. VTC'!$L$4:$L$18,'23. VTC'!$C$4:$C$18,'Jun''24 Actual'!F53)</f>
        <v>0</v>
      </c>
      <c r="G76" s="50">
        <f>SUMIFS('23. VTC'!$L$4:$L$18,'23. VTC'!$C$4:$C$18,'Jun''24 Actual'!G53)</f>
        <v>0</v>
      </c>
      <c r="H76" s="50">
        <f>SUMIFS('23. VTC'!$L$4:$L$18,'23. VTC'!$C$4:$C$18,'Jun''24 Actual'!H53)</f>
        <v>0</v>
      </c>
      <c r="I76" s="50">
        <f>SUMIFS('23. VTC'!$L$4:$L$18,'23. VTC'!$C$4:$C$18,'Jun''24 Actual'!I53)</f>
        <v>5.9754543787494807</v>
      </c>
      <c r="J76" s="50">
        <f>SUMIFS('23. VTC'!$L$4:$L$18,'23. VTC'!$C$4:$C$18,'Jun''24 Actual'!J53)</f>
        <v>0</v>
      </c>
      <c r="K76" s="50">
        <f>SUMIFS('23. VTC'!$L$4:$L$18,'23. VTC'!$C$4:$C$18,'Jun''24 Actual'!K53)</f>
        <v>0</v>
      </c>
      <c r="L76" s="50">
        <f>SUMIFS('23. VTC'!$L$4:$L$18,'23. VTC'!$C$4:$C$18,'Jun''24 Actual'!L53)</f>
        <v>0</v>
      </c>
      <c r="M76" s="50">
        <f>SUMIFS('23. VTC'!$L$4:$L$18,'23. VTC'!$C$4:$C$18,'Jun''24 Actual'!M53)</f>
        <v>0</v>
      </c>
      <c r="N76" s="50">
        <f>SUMIFS('23. VTC'!$L$4:$L$18,'23. VTC'!$C$4:$C$18,'Jun''24 Actual'!N53)</f>
        <v>0</v>
      </c>
      <c r="O76" s="50">
        <f>SUMIFS('23. VTC'!$L$4:$L$18,'23. VTC'!$C$4:$C$18,'Jun''24 Actual'!O53)</f>
        <v>0</v>
      </c>
      <c r="P76" s="50">
        <f>SUMIFS('23. VTC'!$L$4:$L$18,'23. VTC'!$C$4:$C$18,'Jun''24 Actual'!P53)</f>
        <v>0</v>
      </c>
      <c r="Q76" s="56">
        <f t="shared" si="1"/>
        <v>6.3991429054161477</v>
      </c>
    </row>
    <row r="77" spans="2:17" ht="15.6">
      <c r="B77" s="52">
        <v>24</v>
      </c>
      <c r="C77" s="24" t="s">
        <v>111</v>
      </c>
      <c r="D77" s="50">
        <f>SUM('24. Biologics Unit 1-2'!$L$4:$L$5)</f>
        <v>2.4700000000000002</v>
      </c>
      <c r="E77" s="50">
        <f>SUMIFS('24. Biologics Unit 1-2'!$L$4:$L$17,'24. Biologics Unit 1-2'!$C$4:$C$17,'Jun''24 Actual'!E53)</f>
        <v>0</v>
      </c>
      <c r="F77" s="50">
        <f>SUMIFS('24. Biologics Unit 1-2'!$L$4:$L$17,'24. Biologics Unit 1-2'!$C$4:$C$17,'Jun''24 Actual'!F53)</f>
        <v>0</v>
      </c>
      <c r="G77" s="50">
        <f>SUMIFS('24. Biologics Unit 1-2'!$L$4:$L$17,'24. Biologics Unit 1-2'!$C$4:$C$17,'Jun''24 Actual'!G53)</f>
        <v>0</v>
      </c>
      <c r="H77" s="50">
        <f>SUMIFS('24. Biologics Unit 1-2'!$L$4:$L$17,'24. Biologics Unit 1-2'!$C$4:$C$17,'Jun''24 Actual'!H53)</f>
        <v>0</v>
      </c>
      <c r="I77" s="50">
        <f>SUM('24. Biologics Unit 1-2'!$L$10:$L$10)</f>
        <v>0</v>
      </c>
      <c r="J77" s="50">
        <f>SUMIFS('24. Biologics Unit 1-2'!$L$4:$L$17,'24. Biologics Unit 1-2'!$C$4:$C$17,'Jun''24 Actual'!J53)</f>
        <v>0</v>
      </c>
      <c r="K77" s="50">
        <f>SUMIFS('24. Biologics Unit 1-2'!$L$4:$L$17,'24. Biologics Unit 1-2'!$C$4:$C$17,'Jun''24 Actual'!K53)</f>
        <v>0</v>
      </c>
      <c r="L77" s="50">
        <f>SUMIFS('24. Biologics Unit 1-2'!$L$4:$L$17,'24. Biologics Unit 1-2'!$C$4:$C$17,'Jun''24 Actual'!L53)</f>
        <v>0</v>
      </c>
      <c r="M77" s="50">
        <f>SUMIFS('24. Biologics Unit 1-2'!$L$4:$L$17,'24. Biologics Unit 1-2'!$C$4:$C$17,'Jun''24 Actual'!M53)</f>
        <v>0</v>
      </c>
      <c r="N77" s="50">
        <f>SUMIFS('24. Biologics Unit 1-2'!$L$4:$L$17,'24. Biologics Unit 1-2'!$C$4:$C$17,'Jun''24 Actual'!N53)</f>
        <v>0</v>
      </c>
      <c r="O77" s="50">
        <f>SUMIFS('24. Biologics Unit 1-2'!$L$4:$L$17,'24. Biologics Unit 1-2'!$C$4:$C$17,'Jun''24 Actual'!O53)</f>
        <v>0</v>
      </c>
      <c r="P77" s="50">
        <f>SUMIFS('24. Biologics Unit 1-2'!$L$4:$L$17,'24. Biologics Unit 1-2'!$C$4:$C$17,'Jun''24 Actual'!P53)</f>
        <v>0</v>
      </c>
      <c r="Q77" s="56">
        <f t="shared" si="1"/>
        <v>2.4700000000000002</v>
      </c>
    </row>
    <row r="78" spans="2:17" ht="15.6">
      <c r="B78" s="52">
        <v>25</v>
      </c>
      <c r="C78" s="21" t="s">
        <v>114</v>
      </c>
      <c r="D78" s="50">
        <f>SUMIFS('25. Zydus Pfizer'!$L$4:$L$16,'25. Zydus Pfizer'!$C$4:$C$16,'Jun''24 Actual'!D53)</f>
        <v>8.31</v>
      </c>
      <c r="E78" s="50">
        <f>SUMIFS('25. Zydus Pfizer'!$L$4:$L$16,'25. Zydus Pfizer'!$C$4:$C$16,'Jun''24 Actual'!E53)</f>
        <v>0</v>
      </c>
      <c r="F78" s="50">
        <f>SUMIFS('25. Zydus Pfizer'!$L$4:$L$16,'25. Zydus Pfizer'!$C$4:$C$16,'Jun''24 Actual'!F53)</f>
        <v>19.239999999999998</v>
      </c>
      <c r="G78" s="50">
        <f>SUMIFS('25. Zydus Pfizer'!$L$4:$L$16,'25. Zydus Pfizer'!$C$4:$C$16,'Jun''24 Actual'!G53)</f>
        <v>0.77</v>
      </c>
      <c r="H78" s="50">
        <f>SUMIFS('25. Zydus Pfizer'!$L$4:$L$16,'25. Zydus Pfizer'!$C$4:$C$16,'Jun''24 Actual'!H53)</f>
        <v>83.75</v>
      </c>
      <c r="I78" s="50">
        <f>SUMIFS('25. Zydus Pfizer'!$L$4:$L$16,'25. Zydus Pfizer'!$C$4:$C$16,'Jun''24 Actual'!I53)</f>
        <v>0</v>
      </c>
      <c r="J78" s="50">
        <f>SUMIFS('25. Zydus Pfizer'!$L$4:$L$16,'25. Zydus Pfizer'!$C$4:$C$16,'Jun''24 Actual'!J53)</f>
        <v>0</v>
      </c>
      <c r="K78" s="50">
        <f>SUMIFS('25. Zydus Pfizer'!$L$4:$L$16,'25. Zydus Pfizer'!$C$4:$C$16,'Jun''24 Actual'!K53)</f>
        <v>0</v>
      </c>
      <c r="L78" s="50">
        <f>SUMIFS('25. Zydus Pfizer'!$L$4:$L$16,'25. Zydus Pfizer'!$C$4:$C$16,'Jun''24 Actual'!L53)</f>
        <v>0</v>
      </c>
      <c r="M78" s="50">
        <f>SUMIFS('25. Zydus Pfizer'!$L$4:$L$16,'25. Zydus Pfizer'!$C$4:$C$16,'Jun''24 Actual'!M53)</f>
        <v>12.120000000000001</v>
      </c>
      <c r="N78" s="50">
        <f>SUMIFS('25. Zydus Pfizer'!$L$4:$L$16,'25. Zydus Pfizer'!$C$4:$C$16,'Jun''24 Actual'!N53)</f>
        <v>0</v>
      </c>
      <c r="O78" s="50">
        <f>SUMIFS('25. Zydus Pfizer'!$L$4:$L$16,'25. Zydus Pfizer'!$C$4:$C$16,'Jun''24 Actual'!O53)</f>
        <v>0</v>
      </c>
      <c r="P78" s="50">
        <f>SUMIFS('25. Zydus Pfizer'!$L$4:$L$16,'25. Zydus Pfizer'!$C$4:$C$16,'Jun''24 Actual'!P53)</f>
        <v>0</v>
      </c>
      <c r="Q78" s="56">
        <f t="shared" si="1"/>
        <v>124.19</v>
      </c>
    </row>
    <row r="79" spans="2:17" ht="15.6">
      <c r="B79" s="52">
        <v>26</v>
      </c>
      <c r="C79" s="21" t="s">
        <v>116</v>
      </c>
      <c r="D79" s="50">
        <f>SUMIFS('26. Wellness Sikkim'!$L$4:$L$17,'26. Wellness Sikkim'!$C$4:$C$17,'Jun''24 Actual'!D53)</f>
        <v>0</v>
      </c>
      <c r="E79" s="50">
        <f>SUM('26. Wellness Sikkim'!$L$5:$L$6)</f>
        <v>36.965589621102694</v>
      </c>
      <c r="F79" s="50">
        <f>SUMIFS('26. Wellness Sikkim'!$L$4:$L$17,'26. Wellness Sikkim'!$C$4:$C$17,'Jun''24 Actual'!F53)</f>
        <v>0</v>
      </c>
      <c r="G79" s="50">
        <f>SUMIFS('26. Wellness Sikkim'!$L$4:$L$17,'26. Wellness Sikkim'!$C$4:$C$17,'Jun''24 Actual'!G53)</f>
        <v>42.988242143999997</v>
      </c>
      <c r="H79" s="50">
        <f>SUMIFS('26. Wellness Sikkim'!$L$4:$L$17,'26. Wellness Sikkim'!$C$4:$C$17,'Jun''24 Actual'!H53)</f>
        <v>27.330702610000035</v>
      </c>
      <c r="I79" s="50">
        <f>SUMIFS('26. Wellness Sikkim'!$L$4:$L$17,'26. Wellness Sikkim'!$C$4:$C$17,'Jun''24 Actual'!I53)</f>
        <v>3.63</v>
      </c>
      <c r="J79" s="50">
        <f>SUMIFS('26. Wellness Sikkim'!$L$4:$L$17,'26. Wellness Sikkim'!$C$4:$C$17,'Jun''24 Actual'!J53)</f>
        <v>10.252618142142852</v>
      </c>
      <c r="K79" s="50">
        <f>SUMIFS('26. Wellness Sikkim'!$L$4:$L$17,'26. Wellness Sikkim'!$C$4:$C$17,'Jun''24 Actual'!K53)</f>
        <v>0.18</v>
      </c>
      <c r="L79" s="50">
        <f>SUMIFS('26. Wellness Sikkim'!$L$4:$L$17,'26. Wellness Sikkim'!$C$4:$C$17,'Jun''24 Actual'!L53)</f>
        <v>24.750000000000004</v>
      </c>
      <c r="M79" s="50">
        <f>SUMIFS('26. Wellness Sikkim'!$L$4:$L$17,'26. Wellness Sikkim'!$C$4:$C$17,'Jun''24 Actual'!M53)</f>
        <v>0</v>
      </c>
      <c r="N79" s="50">
        <f>SUMIFS('26. Wellness Sikkim'!$L$4:$L$17,'26. Wellness Sikkim'!$C$4:$C$17,'Jun''24 Actual'!N53)</f>
        <v>0</v>
      </c>
      <c r="O79" s="50">
        <f>SUMIFS('26. Wellness Sikkim'!$L$4:$L$17,'26. Wellness Sikkim'!$C$4:$C$17,'Jun''24 Actual'!O53)</f>
        <v>0</v>
      </c>
      <c r="P79" s="50">
        <f>SUMIFS('26. Wellness Sikkim'!$L$4:$L$17,'26. Wellness Sikkim'!$C$4:$C$17,'Jun''24 Actual'!P53)</f>
        <v>0</v>
      </c>
      <c r="Q79" s="56">
        <f t="shared" si="1"/>
        <v>146.09715251724558</v>
      </c>
    </row>
    <row r="80" spans="2:17" ht="15.6">
      <c r="B80" s="52">
        <v>27</v>
      </c>
      <c r="C80" s="21" t="s">
        <v>118</v>
      </c>
      <c r="D80" s="50">
        <f>SUMIFS('27. Wellness Ahmedabad'!$L$4:$L$16,'27. Wellness Ahmedabad'!$C$4:$C$16,'Jun''24 Actual'!D53)</f>
        <v>0</v>
      </c>
      <c r="E80" s="50">
        <f>SUMIFS('27. Wellness Ahmedabad'!$L$4:$L$16,'27. Wellness Ahmedabad'!$C$4:$C$16,'Jun''24 Actual'!E53)</f>
        <v>0</v>
      </c>
      <c r="F80" s="50">
        <f>SUMIFS('27. Wellness Ahmedabad'!$L$4:$L$16,'27. Wellness Ahmedabad'!$C$4:$C$16,'Jun''24 Actual'!F53)</f>
        <v>0</v>
      </c>
      <c r="G80" s="50">
        <f>SUMIFS('27. Wellness Ahmedabad'!$L$4:$L$16,'27. Wellness Ahmedabad'!$C$4:$C$16,'Jun''24 Actual'!G53)</f>
        <v>0.83</v>
      </c>
      <c r="H80" s="50">
        <f>SUMIFS('27. Wellness Ahmedabad'!$L$4:$L$16,'27. Wellness Ahmedabad'!$C$4:$C$16,'Jun''24 Actual'!H53)</f>
        <v>1.19</v>
      </c>
      <c r="I80" s="50">
        <f>SUMIFS('27. Wellness Ahmedabad'!$L$4:$L$16,'27. Wellness Ahmedabad'!$C$4:$C$16,'Jun''24 Actual'!I53)</f>
        <v>23.47</v>
      </c>
      <c r="J80" s="50">
        <f>SUMIFS('27. Wellness Ahmedabad'!$L$4:$L$16,'27. Wellness Ahmedabad'!$C$4:$C$16,'Jun''24 Actual'!J53)</f>
        <v>0</v>
      </c>
      <c r="K80" s="50">
        <f>SUMIFS('27. Wellness Ahmedabad'!$L$4:$L$16,'27. Wellness Ahmedabad'!$C$4:$C$16,'Jun''24 Actual'!K53)</f>
        <v>0</v>
      </c>
      <c r="L80" s="50">
        <f>SUMIFS('27. Wellness Ahmedabad'!$L$4:$L$16,'27. Wellness Ahmedabad'!$C$4:$C$16,'Jun''24 Actual'!L53)</f>
        <v>0</v>
      </c>
      <c r="M80" s="50">
        <f>SUMIFS('27. Wellness Ahmedabad'!$L$4:$L$16,'27. Wellness Ahmedabad'!$C$4:$C$16,'Jun''24 Actual'!M53)</f>
        <v>0</v>
      </c>
      <c r="N80" s="50">
        <f>SUMIFS('27. Wellness Ahmedabad'!$L$4:$L$16,'27. Wellness Ahmedabad'!$C$4:$C$16,'Jun''24 Actual'!N53)</f>
        <v>0</v>
      </c>
      <c r="O80" s="50">
        <f>SUMIFS('27. Wellness Ahmedabad'!$L$4:$L$16,'27. Wellness Ahmedabad'!$C$4:$C$16,'Jun''24 Actual'!O53)</f>
        <v>0</v>
      </c>
      <c r="P80" s="50">
        <f>SUMIFS('27. Wellness Ahmedabad'!$L$4:$L$16,'27. Wellness Ahmedabad'!$C$4:$C$16,'Jun''24 Actual'!P53)</f>
        <v>0</v>
      </c>
      <c r="Q80" s="56">
        <f t="shared" si="1"/>
        <v>25.49</v>
      </c>
    </row>
    <row r="81" spans="2:17" ht="15.6">
      <c r="B81" s="52">
        <v>28</v>
      </c>
      <c r="C81" s="24" t="s">
        <v>122</v>
      </c>
      <c r="D81" s="50">
        <f>SUMIFS('28. Wellness Aligarh'!$M$4:$M$17,'28. Wellness Aligarh'!$D$4:$D$17,'Jun''24 Actual'!D53)</f>
        <v>2.42</v>
      </c>
      <c r="E81" s="50">
        <f>SUMIFS('28. Wellness Aligarh'!$M$4:$M$17,'28. Wellness Aligarh'!$D$4:$D$17,'Jun''24 Actual'!E53)</f>
        <v>0</v>
      </c>
      <c r="F81" s="50">
        <f>SUMIFS('28. Wellness Aligarh'!$M$4:$M$17,'28. Wellness Aligarh'!$D$4:$D$17,'Jun''24 Actual'!F53)</f>
        <v>0</v>
      </c>
      <c r="G81" s="50">
        <f>SUMIFS('28. Wellness Aligarh'!$M$4:$M$17,'28. Wellness Aligarh'!$D$4:$D$17,'Jun''24 Actual'!G53)</f>
        <v>0</v>
      </c>
      <c r="H81" s="50">
        <f>SUMIFS('28. Wellness Aligarh'!$M$4:$M$17,'28. Wellness Aligarh'!$D$4:$D$17,'Jun''24 Actual'!H53)</f>
        <v>0.93</v>
      </c>
      <c r="I81" s="50">
        <f>SUMIFS('28. Wellness Aligarh'!$M$4:$M$17,'28. Wellness Aligarh'!$D$4:$D$17,'Jun''24 Actual'!I53)</f>
        <v>1.08</v>
      </c>
      <c r="J81" s="50">
        <f>SUMIFS('28. Wellness Aligarh'!$M$4:$M$17,'28. Wellness Aligarh'!$D$4:$D$17,'Jun''24 Actual'!J53)</f>
        <v>0</v>
      </c>
      <c r="K81" s="50">
        <f>SUMIFS('28. Wellness Aligarh'!$M$4:$M$17,'28. Wellness Aligarh'!$D$4:$D$17,'Jun''24 Actual'!K53)</f>
        <v>0</v>
      </c>
      <c r="L81" s="50">
        <f>SUMIFS('28. Wellness Aligarh'!$M$4:$M$17,'28. Wellness Aligarh'!$D$4:$D$17,'Jun''24 Actual'!L53)</f>
        <v>0</v>
      </c>
      <c r="M81" s="50">
        <f>SUMIFS('28. Wellness Aligarh'!$M$4:$M$17,'28. Wellness Aligarh'!$D$4:$D$17,'Jun''24 Actual'!M53)</f>
        <v>1.6300000000000001</v>
      </c>
      <c r="N81" s="50">
        <f>SUM('28. Wellness Aligarh'!$M$14:$M$15)</f>
        <v>0.55000000000000004</v>
      </c>
      <c r="O81" s="50">
        <f>SUMIFS('28. Wellness Aligarh'!$M$4:$M$17,'28. Wellness Aligarh'!$D$4:$D$17,'Jun''24 Actual'!O53)</f>
        <v>0</v>
      </c>
      <c r="P81" s="50">
        <f>SUMIFS('28. Wellness Aligarh'!$M$4:$M$17,'28. Wellness Aligarh'!$D$4:$D$17,'Jun''24 Actual'!P53)</f>
        <v>0</v>
      </c>
      <c r="Q81" s="56">
        <f t="shared" si="1"/>
        <v>6.6099999999999994</v>
      </c>
    </row>
    <row r="82" spans="2:17" ht="15.6">
      <c r="B82" s="52">
        <v>29</v>
      </c>
      <c r="C82" s="20" t="s">
        <v>124</v>
      </c>
      <c r="D82" s="59"/>
      <c r="E82" s="59"/>
      <c r="F82" s="59"/>
      <c r="G82" s="59"/>
      <c r="H82" s="59"/>
      <c r="I82" s="59"/>
      <c r="J82" s="59"/>
      <c r="K82" s="59"/>
      <c r="L82" s="59"/>
      <c r="M82" s="59"/>
      <c r="N82" s="59"/>
      <c r="O82" s="59"/>
      <c r="P82" s="59"/>
      <c r="Q82" s="56">
        <f>'29. Moraiya Vaccine'!$L$5</f>
        <v>69.713774920384623</v>
      </c>
    </row>
  </sheetData>
  <mergeCells count="2">
    <mergeCell ref="B2:P2"/>
    <mergeCell ref="B52:P52"/>
  </mergeCells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B93FF-B5D7-4523-BCA1-C0F2974F073E}">
  <sheetPr codeName="Sheet50"/>
  <dimension ref="B1:AI82"/>
  <sheetViews>
    <sheetView showZeros="0" zoomScale="80" zoomScaleNormal="80" workbookViewId="0">
      <pane xSplit="8" ySplit="3" topLeftCell="I4" activePane="bottomRight" state="frozen"/>
      <selection activeCell="Q82" sqref="Q82"/>
      <selection pane="topRight" activeCell="Q82" sqref="Q82"/>
      <selection pane="bottomLeft" activeCell="Q82" sqref="Q82"/>
      <selection pane="bottomRight" activeCell="E7" sqref="E7"/>
    </sheetView>
  </sheetViews>
  <sheetFormatPr defaultRowHeight="14.4"/>
  <cols>
    <col min="1" max="1" width="4.6640625" customWidth="1"/>
    <col min="2" max="2" width="9.109375" style="53"/>
    <col min="3" max="3" width="24.6640625" customWidth="1"/>
    <col min="4" max="13" width="12.6640625" customWidth="1"/>
    <col min="14" max="14" width="18.109375" bestFit="1" customWidth="1"/>
    <col min="15" max="15" width="22.6640625" customWidth="1"/>
    <col min="16" max="16" width="14.33203125" bestFit="1" customWidth="1"/>
    <col min="17" max="17" width="12" style="55" bestFit="1" customWidth="1"/>
  </cols>
  <sheetData>
    <row r="1" spans="2:35" ht="23.25" customHeight="1" thickBot="1"/>
    <row r="2" spans="2:35" s="25" customFormat="1" ht="18">
      <c r="B2" s="536" t="s">
        <v>136</v>
      </c>
      <c r="C2" s="537"/>
      <c r="D2" s="537"/>
      <c r="E2" s="537"/>
      <c r="F2" s="537"/>
      <c r="G2" s="537"/>
      <c r="H2" s="537"/>
      <c r="I2" s="537"/>
      <c r="J2" s="537"/>
      <c r="K2" s="537"/>
      <c r="L2" s="537"/>
      <c r="M2" s="537"/>
      <c r="N2" s="537"/>
      <c r="O2" s="537"/>
      <c r="P2" s="538"/>
      <c r="Q2" s="307">
        <f>SUM(Q4:Q32)</f>
        <v>17.802151620366462</v>
      </c>
    </row>
    <row r="3" spans="2:35" ht="31.2">
      <c r="B3" s="304" t="s">
        <v>32</v>
      </c>
      <c r="C3" s="61" t="s">
        <v>1</v>
      </c>
      <c r="D3" s="49" t="s">
        <v>7</v>
      </c>
      <c r="E3" s="49" t="s">
        <v>8</v>
      </c>
      <c r="F3" s="49" t="s">
        <v>9</v>
      </c>
      <c r="G3" s="49" t="s">
        <v>10</v>
      </c>
      <c r="H3" s="49" t="s">
        <v>5</v>
      </c>
      <c r="I3" s="49" t="s">
        <v>11</v>
      </c>
      <c r="J3" s="49" t="s">
        <v>12</v>
      </c>
      <c r="K3" s="49" t="s">
        <v>15</v>
      </c>
      <c r="L3" s="49" t="s">
        <v>16</v>
      </c>
      <c r="M3" s="49" t="s">
        <v>17</v>
      </c>
      <c r="N3" s="49" t="s">
        <v>132</v>
      </c>
      <c r="O3" s="51" t="s">
        <v>13</v>
      </c>
      <c r="P3" s="51" t="s">
        <v>14</v>
      </c>
      <c r="Q3" s="404" t="s">
        <v>6</v>
      </c>
      <c r="T3" s="34"/>
      <c r="U3" s="34"/>
      <c r="V3" s="34"/>
      <c r="W3" s="34"/>
      <c r="X3" s="34"/>
      <c r="Y3" s="34"/>
      <c r="Z3" s="34"/>
      <c r="AA3" s="35"/>
      <c r="AB3" s="34"/>
      <c r="AC3" s="36"/>
      <c r="AD3" s="36"/>
      <c r="AE3" s="36"/>
      <c r="AF3" s="36"/>
      <c r="AG3" s="34"/>
      <c r="AH3" s="35"/>
      <c r="AI3" s="35"/>
    </row>
    <row r="4" spans="2:35" ht="15.6">
      <c r="B4" s="305">
        <v>1</v>
      </c>
      <c r="C4" s="21" t="s">
        <v>43</v>
      </c>
      <c r="D4" s="254">
        <f>('July''24 Actual'!D54)/100</f>
        <v>0</v>
      </c>
      <c r="E4" s="254">
        <f>('July''24 Actual'!E54)/100</f>
        <v>0</v>
      </c>
      <c r="F4" s="254">
        <f>('July''24 Actual'!F54)/100</f>
        <v>0</v>
      </c>
      <c r="G4" s="254">
        <f>('July''24 Actual'!G54)/100</f>
        <v>0</v>
      </c>
      <c r="H4" s="254">
        <f>('July''24 Actual'!H54)/100</f>
        <v>0</v>
      </c>
      <c r="I4" s="254">
        <f>('July''24 Actual'!I54)/100</f>
        <v>0</v>
      </c>
      <c r="J4" s="254">
        <f>('July''24 Actual'!J54)/100</f>
        <v>0</v>
      </c>
      <c r="K4" s="254">
        <f>('July''24 Actual'!K54)/100</f>
        <v>0</v>
      </c>
      <c r="L4" s="254">
        <f>('July''24 Actual'!L54)/100</f>
        <v>0</v>
      </c>
      <c r="M4" s="254">
        <f>('July''24 Actual'!M54)/100</f>
        <v>0</v>
      </c>
      <c r="N4" s="254">
        <f>('July''24 Actual'!N54)/100</f>
        <v>0</v>
      </c>
      <c r="O4" s="254">
        <f>('July''24 Actual'!O54)/100</f>
        <v>0</v>
      </c>
      <c r="P4" s="254">
        <f>('July''24 Actual'!P54)/100</f>
        <v>0</v>
      </c>
      <c r="Q4" s="309">
        <f>('July''24 Actual'!Q54)/100</f>
        <v>1.2124999999999999</v>
      </c>
    </row>
    <row r="5" spans="2:35" ht="15.6">
      <c r="B5" s="305">
        <v>2</v>
      </c>
      <c r="C5" s="21" t="s">
        <v>47</v>
      </c>
      <c r="D5" s="254">
        <f>('July''24 Actual'!D55)/100</f>
        <v>0</v>
      </c>
      <c r="E5" s="254">
        <f>('July''24 Actual'!E55)/100</f>
        <v>0</v>
      </c>
      <c r="F5" s="254">
        <f>('July''24 Actual'!F55)/100</f>
        <v>0</v>
      </c>
      <c r="G5" s="254">
        <f>('July''24 Actual'!G55)/100</f>
        <v>0</v>
      </c>
      <c r="H5" s="254">
        <f>('July''24 Actual'!H55)/100</f>
        <v>0</v>
      </c>
      <c r="I5" s="254">
        <f>('July''24 Actual'!I55)/100</f>
        <v>0</v>
      </c>
      <c r="J5" s="254">
        <f>('July''24 Actual'!J55)/100</f>
        <v>0</v>
      </c>
      <c r="K5" s="254">
        <f>('July''24 Actual'!K55)/100</f>
        <v>0</v>
      </c>
      <c r="L5" s="254">
        <f>('July''24 Actual'!L55)/100</f>
        <v>0</v>
      </c>
      <c r="M5" s="254">
        <f>('July''24 Actual'!M55)/100</f>
        <v>0</v>
      </c>
      <c r="N5" s="254">
        <f>('July''24 Actual'!N55)/100</f>
        <v>0</v>
      </c>
      <c r="O5" s="254">
        <f>('July''24 Actual'!O55)/100</f>
        <v>0</v>
      </c>
      <c r="P5" s="254">
        <f>('July''24 Actual'!P55)/100</f>
        <v>0</v>
      </c>
      <c r="Q5" s="309">
        <f>('July''24 Actual'!Q55)/100</f>
        <v>0</v>
      </c>
    </row>
    <row r="6" spans="2:35" ht="15.6">
      <c r="B6" s="305">
        <v>3</v>
      </c>
      <c r="C6" s="21" t="s">
        <v>50</v>
      </c>
      <c r="D6" s="254">
        <f>('July''24 Actual'!D56)/100</f>
        <v>0</v>
      </c>
      <c r="E6" s="254">
        <f>('July''24 Actual'!E56)/100</f>
        <v>0</v>
      </c>
      <c r="F6" s="254">
        <f>('July''24 Actual'!F56)/100</f>
        <v>0</v>
      </c>
      <c r="G6" s="254">
        <f>('July''24 Actual'!G56)/100</f>
        <v>0</v>
      </c>
      <c r="H6" s="254">
        <f>('July''24 Actual'!H56)/100</f>
        <v>0</v>
      </c>
      <c r="I6" s="254">
        <f>('July''24 Actual'!I56)/100</f>
        <v>0</v>
      </c>
      <c r="J6" s="254">
        <f>('July''24 Actual'!J56)/100</f>
        <v>0</v>
      </c>
      <c r="K6" s="254">
        <f>('July''24 Actual'!K56)/100</f>
        <v>0</v>
      </c>
      <c r="L6" s="254">
        <f>('July''24 Actual'!L56)/100</f>
        <v>0</v>
      </c>
      <c r="M6" s="254">
        <f>('July''24 Actual'!M56)/100</f>
        <v>0</v>
      </c>
      <c r="N6" s="254">
        <f>('July''24 Actual'!N56)/100</f>
        <v>0</v>
      </c>
      <c r="O6" s="254">
        <f>('July''24 Actual'!O56)/100</f>
        <v>0</v>
      </c>
      <c r="P6" s="254">
        <f>('July''24 Actual'!P56)/100</f>
        <v>0</v>
      </c>
      <c r="Q6" s="309">
        <f>('July''24 Actual'!Q56)/100</f>
        <v>0.27585996568499999</v>
      </c>
    </row>
    <row r="7" spans="2:35" ht="15.6">
      <c r="B7" s="305">
        <v>4</v>
      </c>
      <c r="C7" s="21" t="s">
        <v>304</v>
      </c>
      <c r="D7" s="137">
        <f>('July''24 Actual'!D57)/100</f>
        <v>0</v>
      </c>
      <c r="E7" s="137">
        <f>('July''24 Actual'!E57)/100</f>
        <v>0</v>
      </c>
      <c r="F7" s="137">
        <f>('July''24 Actual'!F57)/100</f>
        <v>0</v>
      </c>
      <c r="G7" s="137">
        <f>('July''24 Actual'!G57)/100</f>
        <v>0</v>
      </c>
      <c r="H7" s="137">
        <f>('July''24 Actual'!H57)/100</f>
        <v>0</v>
      </c>
      <c r="I7" s="137">
        <f>('July''24 Actual'!I57)/100</f>
        <v>0</v>
      </c>
      <c r="J7" s="137">
        <f>('July''24 Actual'!J57)/100</f>
        <v>1.1879993061E-2</v>
      </c>
      <c r="K7" s="137">
        <f>('July''24 Actual'!K57)/100</f>
        <v>0</v>
      </c>
      <c r="L7" s="137">
        <f>('July''24 Actual'!L57)/100</f>
        <v>0</v>
      </c>
      <c r="M7" s="137">
        <f>('July''24 Actual'!M57)/100</f>
        <v>0</v>
      </c>
      <c r="N7" s="137">
        <f>('July''24 Actual'!N57)/100</f>
        <v>0</v>
      </c>
      <c r="O7" s="137">
        <f>('July''24 Actual'!O57)/100</f>
        <v>0</v>
      </c>
      <c r="P7" s="137">
        <f>('July''24 Actual'!P57)/100</f>
        <v>0</v>
      </c>
      <c r="Q7" s="309">
        <f>('July''24 Actual'!Q57)/100</f>
        <v>1.1879993061E-2</v>
      </c>
    </row>
    <row r="8" spans="2:35" ht="15.6">
      <c r="B8" s="305">
        <v>5</v>
      </c>
      <c r="C8" s="21" t="s">
        <v>57</v>
      </c>
      <c r="D8" s="137">
        <f>('July''24 Actual'!D58)/100</f>
        <v>0.30635100000000004</v>
      </c>
      <c r="E8" s="137">
        <f>('July''24 Actual'!E58)/100</f>
        <v>0</v>
      </c>
      <c r="F8" s="137">
        <f>('July''24 Actual'!F58)/100</f>
        <v>4.2599999999999999E-2</v>
      </c>
      <c r="G8" s="137">
        <f>('July''24 Actual'!G58)/100</f>
        <v>5.6020999999999996E-3</v>
      </c>
      <c r="H8" s="137">
        <f>('July''24 Actual'!H58)/100</f>
        <v>0</v>
      </c>
      <c r="I8" s="137">
        <f>('July''24 Actual'!I58)/100</f>
        <v>0</v>
      </c>
      <c r="J8" s="137">
        <f>('July''24 Actual'!J58)/100</f>
        <v>6.2870000000000001E-3</v>
      </c>
      <c r="K8" s="137">
        <f>('July''24 Actual'!K58)/100</f>
        <v>4.0539999999999994E-3</v>
      </c>
      <c r="L8" s="137">
        <f>('July''24 Actual'!L58)/100</f>
        <v>0</v>
      </c>
      <c r="M8" s="137">
        <f>('July''24 Actual'!M58)/100</f>
        <v>0</v>
      </c>
      <c r="N8" s="137">
        <f>('July''24 Actual'!N58)/100</f>
        <v>4.6074000000000004E-2</v>
      </c>
      <c r="O8" s="137">
        <f>('July''24 Actual'!O58)/100</f>
        <v>0</v>
      </c>
      <c r="P8" s="137">
        <f>('July''24 Actual'!P58)/100</f>
        <v>0</v>
      </c>
      <c r="Q8" s="309">
        <f>('July''24 Actual'!Q58)/100</f>
        <v>0.4109681</v>
      </c>
    </row>
    <row r="9" spans="2:35" ht="15.6">
      <c r="B9" s="305">
        <v>6</v>
      </c>
      <c r="C9" s="20" t="s">
        <v>158</v>
      </c>
      <c r="D9" s="137">
        <f>('July''24 Actual'!D59)/100</f>
        <v>2.6425886315060293E-3</v>
      </c>
      <c r="E9" s="137">
        <f>('July''24 Actual'!E59)/100</f>
        <v>0</v>
      </c>
      <c r="F9" s="137">
        <f>('July''24 Actual'!F59)/100</f>
        <v>1.2889847026800001E-2</v>
      </c>
      <c r="G9" s="137">
        <f>('July''24 Actual'!G59)/100</f>
        <v>0</v>
      </c>
      <c r="H9" s="137">
        <f>('July''24 Actual'!H59)/100</f>
        <v>2.2609916666666671E-2</v>
      </c>
      <c r="I9" s="137">
        <f>('July''24 Actual'!I59)/100</f>
        <v>9.8711687500352807E-2</v>
      </c>
      <c r="J9" s="137">
        <f>('July''24 Actual'!J59)/100</f>
        <v>2.6249999999999998E-4</v>
      </c>
      <c r="K9" s="137">
        <f>('July''24 Actual'!K59)/100</f>
        <v>0</v>
      </c>
      <c r="L9" s="137">
        <f>('July''24 Actual'!L59)/100</f>
        <v>0</v>
      </c>
      <c r="M9" s="137">
        <f>('July''24 Actual'!M59)/100</f>
        <v>0</v>
      </c>
      <c r="N9" s="137">
        <f>('July''24 Actual'!N59)/100</f>
        <v>0</v>
      </c>
      <c r="O9" s="137">
        <f>('July''24 Actual'!O59)/100</f>
        <v>0</v>
      </c>
      <c r="P9" s="137">
        <f>('July''24 Actual'!P59)/100</f>
        <v>0</v>
      </c>
      <c r="Q9" s="309">
        <f>('July''24 Actual'!Q59)/100</f>
        <v>0.13711653982532548</v>
      </c>
    </row>
    <row r="10" spans="2:35" ht="15.6">
      <c r="B10" s="305">
        <v>7</v>
      </c>
      <c r="C10" s="24" t="s">
        <v>61</v>
      </c>
      <c r="D10" s="137">
        <f>('July''24 Actual'!D60)/100</f>
        <v>0.51663975047351252</v>
      </c>
      <c r="E10" s="137">
        <f>('July''24 Actual'!E60)/100</f>
        <v>2.7904355999999995E-2</v>
      </c>
      <c r="F10" s="137">
        <f>('July''24 Actual'!F60)/100</f>
        <v>9.4031193585000034E-2</v>
      </c>
      <c r="G10" s="137">
        <f>('July''24 Actual'!G60)/100</f>
        <v>0.13175770499999984</v>
      </c>
      <c r="H10" s="137">
        <f>('July''24 Actual'!H60)/100</f>
        <v>0</v>
      </c>
      <c r="I10" s="137">
        <f>('July''24 Actual'!I60)/100</f>
        <v>0.61933145277086832</v>
      </c>
      <c r="J10" s="137">
        <f>('July''24 Actual'!J60)/100</f>
        <v>0</v>
      </c>
      <c r="K10" s="137">
        <f>('July''24 Actual'!K60)/100</f>
        <v>0</v>
      </c>
      <c r="L10" s="137">
        <f>('July''24 Actual'!L60)/100</f>
        <v>0</v>
      </c>
      <c r="M10" s="137">
        <f>('July''24 Actual'!M60)/100</f>
        <v>0</v>
      </c>
      <c r="N10" s="137">
        <f>('July''24 Actual'!N60)/100</f>
        <v>0</v>
      </c>
      <c r="O10" s="137">
        <f>('July''24 Actual'!O60)/100</f>
        <v>0</v>
      </c>
      <c r="P10" s="137">
        <f>('July''24 Actual'!P60)/100</f>
        <v>0</v>
      </c>
      <c r="Q10" s="309">
        <f>('July''24 Actual'!Q60)/100</f>
        <v>1.3896644578293809</v>
      </c>
    </row>
    <row r="11" spans="2:35" ht="15.6">
      <c r="B11" s="305">
        <v>8</v>
      </c>
      <c r="C11" s="24" t="s">
        <v>64</v>
      </c>
      <c r="D11" s="137">
        <f>('July''24 Actual'!D61)/100</f>
        <v>3.6497667799600154E-2</v>
      </c>
      <c r="E11" s="137">
        <f>('July''24 Actual'!E61)/100</f>
        <v>0</v>
      </c>
      <c r="F11" s="137">
        <f>('July''24 Actual'!F61)/100</f>
        <v>0</v>
      </c>
      <c r="G11" s="137">
        <f>('July''24 Actual'!G61)/100</f>
        <v>0</v>
      </c>
      <c r="H11" s="137">
        <f>('July''24 Actual'!H61)/100</f>
        <v>0</v>
      </c>
      <c r="I11" s="137">
        <f>('July''24 Actual'!I61)/100</f>
        <v>0</v>
      </c>
      <c r="J11" s="137">
        <f>('July''24 Actual'!J61)/100</f>
        <v>0</v>
      </c>
      <c r="K11" s="137">
        <f>('July''24 Actual'!K61)/100</f>
        <v>0</v>
      </c>
      <c r="L11" s="137">
        <f>('July''24 Actual'!L61)/100</f>
        <v>0</v>
      </c>
      <c r="M11" s="137">
        <f>('July''24 Actual'!M61)/100</f>
        <v>0</v>
      </c>
      <c r="N11" s="137">
        <f>('July''24 Actual'!N61)/100</f>
        <v>0</v>
      </c>
      <c r="O11" s="137">
        <f>('July''24 Actual'!O61)/100</f>
        <v>0</v>
      </c>
      <c r="P11" s="137">
        <f>('July''24 Actual'!P61)/100</f>
        <v>0</v>
      </c>
      <c r="Q11" s="309">
        <f>('July''24 Actual'!Q61)/100</f>
        <v>3.6497667799600154E-2</v>
      </c>
    </row>
    <row r="12" spans="2:35" ht="15.6">
      <c r="B12" s="305">
        <v>9</v>
      </c>
      <c r="C12" s="24" t="s">
        <v>303</v>
      </c>
      <c r="D12" s="137">
        <f>('July''24 Actual'!D62)/100</f>
        <v>0.43801106492500003</v>
      </c>
      <c r="E12" s="137">
        <f>('July''24 Actual'!E62)/100</f>
        <v>1.1000000000000001E-2</v>
      </c>
      <c r="F12" s="137">
        <f>('July''24 Actual'!F62)/100</f>
        <v>0</v>
      </c>
      <c r="G12" s="137">
        <f>('July''24 Actual'!G62)/100</f>
        <v>1E-3</v>
      </c>
      <c r="H12" s="137">
        <f>('July''24 Actual'!H62)/100</f>
        <v>0</v>
      </c>
      <c r="I12" s="137">
        <f>('July''24 Actual'!I62)/100</f>
        <v>5.7191080346534653E-2</v>
      </c>
      <c r="J12" s="137">
        <f>('July''24 Actual'!J62)/100</f>
        <v>6.7552400000000012E-2</v>
      </c>
      <c r="K12" s="137">
        <f>('July''24 Actual'!K62)/100</f>
        <v>0</v>
      </c>
      <c r="L12" s="137">
        <f>('July''24 Actual'!L62)/100</f>
        <v>0</v>
      </c>
      <c r="M12" s="137">
        <f>('July''24 Actual'!M62)/100</f>
        <v>0</v>
      </c>
      <c r="N12" s="137">
        <f>('July''24 Actual'!N62)/100</f>
        <v>0</v>
      </c>
      <c r="O12" s="137">
        <f>('July''24 Actual'!O62)/100</f>
        <v>0</v>
      </c>
      <c r="P12" s="137">
        <f>('July''24 Actual'!P62)/100</f>
        <v>0</v>
      </c>
      <c r="Q12" s="309">
        <f>('July''24 Actual'!Q62)/100</f>
        <v>0.57475454527153469</v>
      </c>
    </row>
    <row r="13" spans="2:35" ht="15.6">
      <c r="B13" s="305">
        <v>10</v>
      </c>
      <c r="C13" s="24" t="s">
        <v>69</v>
      </c>
      <c r="D13" s="137">
        <f>('July''24 Actual'!D63)/100</f>
        <v>0</v>
      </c>
      <c r="E13" s="137">
        <f>('July''24 Actual'!E63)/100</f>
        <v>0.1113</v>
      </c>
      <c r="F13" s="137">
        <f>('July''24 Actual'!F63)/100</f>
        <v>6.4000000000000003E-3</v>
      </c>
      <c r="G13" s="137">
        <f>('July''24 Actual'!G63)/100</f>
        <v>1.55E-2</v>
      </c>
      <c r="H13" s="137">
        <f>('July''24 Actual'!H63)/100</f>
        <v>0</v>
      </c>
      <c r="I13" s="137">
        <f>('July''24 Actual'!I63)/100</f>
        <v>0.2152</v>
      </c>
      <c r="J13" s="137">
        <f>('July''24 Actual'!J63)/100</f>
        <v>0</v>
      </c>
      <c r="K13" s="137">
        <f>('July''24 Actual'!K63)/100</f>
        <v>0</v>
      </c>
      <c r="L13" s="137">
        <f>('July''24 Actual'!L63)/100</f>
        <v>1.32E-2</v>
      </c>
      <c r="M13" s="137">
        <f>('July''24 Actual'!M63)/100</f>
        <v>0</v>
      </c>
      <c r="N13" s="137">
        <f>('July''24 Actual'!N63)/100</f>
        <v>0.1459</v>
      </c>
      <c r="O13" s="137">
        <f>('July''24 Actual'!O63)/100</f>
        <v>0</v>
      </c>
      <c r="P13" s="137">
        <f>('July''24 Actual'!P63)/100</f>
        <v>0</v>
      </c>
      <c r="Q13" s="309">
        <f>('July''24 Actual'!Q63)/100</f>
        <v>0.50749999999999995</v>
      </c>
    </row>
    <row r="14" spans="2:35" ht="15.6">
      <c r="B14" s="305">
        <v>11</v>
      </c>
      <c r="C14" s="24" t="s">
        <v>72</v>
      </c>
      <c r="D14" s="137">
        <f>('July''24 Actual'!D64)/100</f>
        <v>9.1971505999999981E-2</v>
      </c>
      <c r="E14" s="137">
        <f>('July''24 Actual'!E64)/100</f>
        <v>8.2027582500000026E-3</v>
      </c>
      <c r="F14" s="137">
        <f>('July''24 Actual'!F64)/100</f>
        <v>1.3050097839999998E-2</v>
      </c>
      <c r="G14" s="137">
        <f>('July''24 Actual'!G64)/100</f>
        <v>0</v>
      </c>
      <c r="H14" s="137">
        <f>('July''24 Actual'!H64)/100</f>
        <v>0</v>
      </c>
      <c r="I14" s="137">
        <f>('July''24 Actual'!I64)/100</f>
        <v>0.67605204246666661</v>
      </c>
      <c r="J14" s="137">
        <f>('July''24 Actual'!J64)/100</f>
        <v>0</v>
      </c>
      <c r="K14" s="137">
        <f>('July''24 Actual'!K64)/100</f>
        <v>0</v>
      </c>
      <c r="L14" s="137">
        <f>('July''24 Actual'!L64)/100</f>
        <v>0</v>
      </c>
      <c r="M14" s="137">
        <f>('July''24 Actual'!M64)/100</f>
        <v>0</v>
      </c>
      <c r="N14" s="137">
        <f>('July''24 Actual'!N64)/100</f>
        <v>0</v>
      </c>
      <c r="O14" s="137">
        <f>('July''24 Actual'!O64)/100</f>
        <v>0</v>
      </c>
      <c r="P14" s="137">
        <f>('July''24 Actual'!P64)/100</f>
        <v>0</v>
      </c>
      <c r="Q14" s="309">
        <f>('July''24 Actual'!Q64)/100</f>
        <v>0.78927640455666659</v>
      </c>
    </row>
    <row r="15" spans="2:35" ht="15.6">
      <c r="B15" s="305">
        <v>12</v>
      </c>
      <c r="C15" s="24" t="s">
        <v>75</v>
      </c>
      <c r="D15" s="137">
        <f>('July''24 Actual'!D65)/100</f>
        <v>5.901E-2</v>
      </c>
      <c r="E15" s="137">
        <f>('July''24 Actual'!E65)/100</f>
        <v>0</v>
      </c>
      <c r="F15" s="137">
        <f>('July''24 Actual'!F65)/100</f>
        <v>1.1000000000000001E-2</v>
      </c>
      <c r="G15" s="137">
        <f>('July''24 Actual'!G65)/100</f>
        <v>0</v>
      </c>
      <c r="H15" s="137">
        <f>('July''24 Actual'!H65)/100</f>
        <v>0</v>
      </c>
      <c r="I15" s="137">
        <f>('July''24 Actual'!I65)/100</f>
        <v>0.21554056800000002</v>
      </c>
      <c r="J15" s="137">
        <f>('July''24 Actual'!J65)/100</f>
        <v>6.8999999999999999E-3</v>
      </c>
      <c r="K15" s="137">
        <f>('July''24 Actual'!K65)/100</f>
        <v>0</v>
      </c>
      <c r="L15" s="137">
        <f>('July''24 Actual'!L65)/100</f>
        <v>0</v>
      </c>
      <c r="M15" s="137">
        <f>('July''24 Actual'!M65)/100</f>
        <v>0</v>
      </c>
      <c r="N15" s="137">
        <f>('July''24 Actual'!N65)/100</f>
        <v>0</v>
      </c>
      <c r="O15" s="137">
        <f>('July''24 Actual'!O65)/100</f>
        <v>0</v>
      </c>
      <c r="P15" s="137">
        <f>('July''24 Actual'!P65)/100</f>
        <v>0</v>
      </c>
      <c r="Q15" s="309">
        <f>('July''24 Actual'!Q65)/100</f>
        <v>0.29245056800000002</v>
      </c>
    </row>
    <row r="16" spans="2:35" ht="15.6">
      <c r="B16" s="305">
        <v>13</v>
      </c>
      <c r="C16" s="24" t="s">
        <v>78</v>
      </c>
      <c r="D16" s="137">
        <f>('July''24 Actual'!D66)/100</f>
        <v>0.1061</v>
      </c>
      <c r="E16" s="137">
        <f>('July''24 Actual'!E66)/100</f>
        <v>2.6122000000000003E-3</v>
      </c>
      <c r="F16" s="137">
        <f>('July''24 Actual'!F66)/100</f>
        <v>0</v>
      </c>
      <c r="G16" s="137">
        <f>('July''24 Actual'!G66)/100</f>
        <v>8.6648969489942392E-3</v>
      </c>
      <c r="H16" s="137">
        <f>('July''24 Actual'!H66)/100</f>
        <v>0</v>
      </c>
      <c r="I16" s="137">
        <f>('July''24 Actual'!I66)/100</f>
        <v>2.0200000000000006E-2</v>
      </c>
      <c r="J16" s="137">
        <f>('July''24 Actual'!J66)/100</f>
        <v>1.7812399999999999E-2</v>
      </c>
      <c r="K16" s="137">
        <f>('July''24 Actual'!K66)/100</f>
        <v>0</v>
      </c>
      <c r="L16" s="137">
        <f>('July''24 Actual'!L66)/100</f>
        <v>0</v>
      </c>
      <c r="M16" s="137">
        <f>('July''24 Actual'!M66)/100</f>
        <v>0</v>
      </c>
      <c r="N16" s="137">
        <f>('July''24 Actual'!N66)/100</f>
        <v>0</v>
      </c>
      <c r="O16" s="137">
        <f>('July''24 Actual'!O66)/100</f>
        <v>0</v>
      </c>
      <c r="P16" s="137">
        <f>('July''24 Actual'!P66)/100</f>
        <v>0</v>
      </c>
      <c r="Q16" s="309">
        <f>('July''24 Actual'!Q66)/100</f>
        <v>0.15538949694899423</v>
      </c>
    </row>
    <row r="17" spans="2:17" ht="15.6">
      <c r="B17" s="305">
        <v>14</v>
      </c>
      <c r="C17" s="24" t="s">
        <v>82</v>
      </c>
      <c r="D17" s="137">
        <f>('July''24 Actual'!D67)/100</f>
        <v>0</v>
      </c>
      <c r="E17" s="137">
        <f>('July''24 Actual'!E67)/100</f>
        <v>0</v>
      </c>
      <c r="F17" s="137">
        <f>('July''24 Actual'!F67)/100</f>
        <v>8.099999999999999E-5</v>
      </c>
      <c r="G17" s="137">
        <f>('July''24 Actual'!G67)/100</f>
        <v>5.6000000000000008E-3</v>
      </c>
      <c r="H17" s="137">
        <f>('July''24 Actual'!H67)/100</f>
        <v>1.08E-3</v>
      </c>
      <c r="I17" s="137">
        <f>('July''24 Actual'!I67)/100</f>
        <v>0.26055103389431977</v>
      </c>
      <c r="J17" s="137">
        <f>('July''24 Actual'!J67)/100</f>
        <v>3.1964622749999998E-2</v>
      </c>
      <c r="K17" s="137">
        <f>('July''24 Actual'!K67)/100</f>
        <v>0</v>
      </c>
      <c r="L17" s="137">
        <f>('July''24 Actual'!L67)/100</f>
        <v>5.1490113799999994E-2</v>
      </c>
      <c r="M17" s="137">
        <f>('July''24 Actual'!M67)/100</f>
        <v>0</v>
      </c>
      <c r="N17" s="137">
        <f>('July''24 Actual'!N67)/100</f>
        <v>0</v>
      </c>
      <c r="O17" s="137">
        <f>('July''24 Actual'!O67)/100</f>
        <v>0</v>
      </c>
      <c r="P17" s="137">
        <f>('July''24 Actual'!P67)/100</f>
        <v>0</v>
      </c>
      <c r="Q17" s="309">
        <f>('July''24 Actual'!Q67)/100</f>
        <v>0.35076677044431975</v>
      </c>
    </row>
    <row r="18" spans="2:17" ht="15.6">
      <c r="B18" s="305">
        <v>15</v>
      </c>
      <c r="C18" s="24" t="s">
        <v>87</v>
      </c>
      <c r="D18" s="137">
        <f>('July''24 Actual'!D68)/100</f>
        <v>0</v>
      </c>
      <c r="E18" s="137">
        <f>('July''24 Actual'!E68)/100</f>
        <v>0</v>
      </c>
      <c r="F18" s="137">
        <f>('July''24 Actual'!F68)/100</f>
        <v>0</v>
      </c>
      <c r="G18" s="137">
        <f>('July''24 Actual'!G68)/100</f>
        <v>0</v>
      </c>
      <c r="H18" s="137">
        <f>('July''24 Actual'!H68)/100</f>
        <v>0</v>
      </c>
      <c r="I18" s="137">
        <f>('July''24 Actual'!I68)/100</f>
        <v>0</v>
      </c>
      <c r="J18" s="137">
        <f>('July''24 Actual'!J68)/100</f>
        <v>0</v>
      </c>
      <c r="K18" s="137">
        <f>('July''24 Actual'!K68)/100</f>
        <v>0</v>
      </c>
      <c r="L18" s="137">
        <f>('July''24 Actual'!L68)/100</f>
        <v>0</v>
      </c>
      <c r="M18" s="137">
        <f>('July''24 Actual'!M68)/100</f>
        <v>0</v>
      </c>
      <c r="N18" s="137">
        <f>('July''24 Actual'!N68)/100</f>
        <v>0</v>
      </c>
      <c r="O18" s="137">
        <f>('July''24 Actual'!O68)/100</f>
        <v>0</v>
      </c>
      <c r="P18" s="137">
        <f>('July''24 Actual'!P68)/100</f>
        <v>0</v>
      </c>
      <c r="Q18" s="309">
        <f>('July''24 Actual'!Q68)/100</f>
        <v>0</v>
      </c>
    </row>
    <row r="19" spans="2:17" ht="15.6">
      <c r="B19" s="305">
        <v>16</v>
      </c>
      <c r="C19" s="24" t="s">
        <v>91</v>
      </c>
      <c r="D19" s="137">
        <f>('July''24 Actual'!D69)/100</f>
        <v>2.9044126E-2</v>
      </c>
      <c r="E19" s="137">
        <f>('July''24 Actual'!E69)/100</f>
        <v>5.2400000000000002E-2</v>
      </c>
      <c r="F19" s="137">
        <f>('July''24 Actual'!F69)/100</f>
        <v>0</v>
      </c>
      <c r="G19" s="137">
        <f>('July''24 Actual'!G69)/100</f>
        <v>0.3201</v>
      </c>
      <c r="H19" s="137">
        <f>('July''24 Actual'!H69)/100</f>
        <v>2.46E-2</v>
      </c>
      <c r="I19" s="137">
        <f>('July''24 Actual'!I69)/100</f>
        <v>0.91339999999999988</v>
      </c>
      <c r="J19" s="137">
        <f>('July''24 Actual'!J69)/100</f>
        <v>4.1999999999999997E-3</v>
      </c>
      <c r="K19" s="137">
        <f>('July''24 Actual'!K69)/100</f>
        <v>0</v>
      </c>
      <c r="L19" s="137">
        <f>('July''24 Actual'!L69)/100</f>
        <v>0</v>
      </c>
      <c r="M19" s="137">
        <f>('July''24 Actual'!M69)/100</f>
        <v>0</v>
      </c>
      <c r="N19" s="137">
        <f>('July''24 Actual'!N69)/100</f>
        <v>0</v>
      </c>
      <c r="O19" s="137">
        <f>('July''24 Actual'!O69)/100</f>
        <v>0</v>
      </c>
      <c r="P19" s="137">
        <f>('July''24 Actual'!P69)/100</f>
        <v>0</v>
      </c>
      <c r="Q19" s="309">
        <f>('July''24 Actual'!Q69)/100</f>
        <v>1.3437441259999998</v>
      </c>
    </row>
    <row r="20" spans="2:17" ht="15.6">
      <c r="B20" s="305">
        <v>17</v>
      </c>
      <c r="C20" s="24" t="s">
        <v>93</v>
      </c>
      <c r="D20" s="254">
        <f>('July''24 Actual'!D70)/100</f>
        <v>0</v>
      </c>
      <c r="E20" s="254">
        <f>('July''24 Actual'!E70)/100</f>
        <v>0</v>
      </c>
      <c r="F20" s="254">
        <f>('July''24 Actual'!F70)/100</f>
        <v>0</v>
      </c>
      <c r="G20" s="254">
        <f>('July''24 Actual'!G70)/100</f>
        <v>0</v>
      </c>
      <c r="H20" s="254">
        <f>('July''24 Actual'!H70)/100</f>
        <v>0</v>
      </c>
      <c r="I20" s="254">
        <f>('July''24 Actual'!I70)/100</f>
        <v>0</v>
      </c>
      <c r="J20" s="254">
        <f>('July''24 Actual'!J70)/100</f>
        <v>0</v>
      </c>
      <c r="K20" s="254">
        <f>('July''24 Actual'!K70)/100</f>
        <v>0</v>
      </c>
      <c r="L20" s="254">
        <f>('July''24 Actual'!L70)/100</f>
        <v>0</v>
      </c>
      <c r="M20" s="254">
        <f>('July''24 Actual'!M70)/100</f>
        <v>0</v>
      </c>
      <c r="N20" s="254">
        <f>('July''24 Actual'!N70)/100</f>
        <v>0</v>
      </c>
      <c r="O20" s="254">
        <f>('July''24 Actual'!O70)/100</f>
        <v>0</v>
      </c>
      <c r="P20" s="254">
        <f>('July''24 Actual'!P70)/100</f>
        <v>0</v>
      </c>
      <c r="Q20" s="309">
        <f>('July''24 Actual'!Q70)/100</f>
        <v>0.12753031657374758</v>
      </c>
    </row>
    <row r="21" spans="2:17" ht="15.6">
      <c r="B21" s="305">
        <v>18</v>
      </c>
      <c r="C21" s="21" t="s">
        <v>112</v>
      </c>
      <c r="D21" s="137">
        <f>('July''24 Actual'!D71)/100</f>
        <v>0</v>
      </c>
      <c r="E21" s="137">
        <f>('July''24 Actual'!E71)/100</f>
        <v>0</v>
      </c>
      <c r="F21" s="137">
        <f>('July''24 Actual'!F71)/100</f>
        <v>0</v>
      </c>
      <c r="G21" s="137">
        <f>('July''24 Actual'!G71)/100</f>
        <v>0</v>
      </c>
      <c r="H21" s="137">
        <f>('July''24 Actual'!H71)/100</f>
        <v>0</v>
      </c>
      <c r="I21" s="137">
        <f>('July''24 Actual'!I71)/100</f>
        <v>1.4000000000000002E-3</v>
      </c>
      <c r="J21" s="137">
        <f>('July''24 Actual'!J71)/100</f>
        <v>0</v>
      </c>
      <c r="K21" s="137">
        <f>('July''24 Actual'!K71)/100</f>
        <v>0</v>
      </c>
      <c r="L21" s="137">
        <f>('July''24 Actual'!L71)/100</f>
        <v>0</v>
      </c>
      <c r="M21" s="137">
        <f>('July''24 Actual'!M71)/100</f>
        <v>0</v>
      </c>
      <c r="N21" s="137">
        <f>('July''24 Actual'!N71)/100</f>
        <v>0</v>
      </c>
      <c r="O21" s="137">
        <f>('July''24 Actual'!O71)/100</f>
        <v>0</v>
      </c>
      <c r="P21" s="137">
        <f>('July''24 Actual'!P71)/100</f>
        <v>0</v>
      </c>
      <c r="Q21" s="309">
        <f>('July''24 Actual'!Q71)/100</f>
        <v>1.4000000000000002E-3</v>
      </c>
    </row>
    <row r="22" spans="2:17" ht="15.6">
      <c r="B22" s="305">
        <v>19</v>
      </c>
      <c r="C22" s="24" t="s">
        <v>96</v>
      </c>
      <c r="D22" s="137">
        <f>('July''24 Actual'!D72)/100</f>
        <v>4.0899999999999999E-3</v>
      </c>
      <c r="E22" s="137">
        <f>('July''24 Actual'!E72)/100</f>
        <v>0</v>
      </c>
      <c r="F22" s="137">
        <f>('July''24 Actual'!F72)/100</f>
        <v>0.5502592304337619</v>
      </c>
      <c r="G22" s="137">
        <f>('July''24 Actual'!G72)/100</f>
        <v>3.4878733365633734E-2</v>
      </c>
      <c r="H22" s="137">
        <f>('July''24 Actual'!H72)/100</f>
        <v>0</v>
      </c>
      <c r="I22" s="137">
        <f>('July''24 Actual'!I72)/100</f>
        <v>0.56885452607716758</v>
      </c>
      <c r="J22" s="137">
        <f>('July''24 Actual'!J72)/100</f>
        <v>7.0999999999999995E-3</v>
      </c>
      <c r="K22" s="137">
        <f>('July''24 Actual'!K72)/100</f>
        <v>0</v>
      </c>
      <c r="L22" s="137">
        <f>('July''24 Actual'!L72)/100</f>
        <v>0.35222083700000001</v>
      </c>
      <c r="M22" s="137">
        <f>('July''24 Actual'!M72)/100</f>
        <v>0</v>
      </c>
      <c r="N22" s="137">
        <f>('July''24 Actual'!N72)/100</f>
        <v>0</v>
      </c>
      <c r="O22" s="137">
        <f>('July''24 Actual'!O72)/100</f>
        <v>0</v>
      </c>
      <c r="P22" s="137">
        <f>('July''24 Actual'!P72)/100</f>
        <v>0</v>
      </c>
      <c r="Q22" s="309">
        <f>('July''24 Actual'!Q72)/100</f>
        <v>1.5174033268765632</v>
      </c>
    </row>
    <row r="23" spans="2:17" ht="15.6">
      <c r="B23" s="305">
        <v>20</v>
      </c>
      <c r="C23" s="24" t="s">
        <v>98</v>
      </c>
      <c r="D23" s="137">
        <f>('July''24 Actual'!D73)/100</f>
        <v>0.25595615299999996</v>
      </c>
      <c r="E23" s="137">
        <f>('July''24 Actual'!E73)/100</f>
        <v>0</v>
      </c>
      <c r="F23" s="137">
        <f>('July''24 Actual'!F73)/100</f>
        <v>0</v>
      </c>
      <c r="G23" s="137">
        <f>('July''24 Actual'!G73)/100</f>
        <v>0</v>
      </c>
      <c r="H23" s="137">
        <f>('July''24 Actual'!H73)/100</f>
        <v>0</v>
      </c>
      <c r="I23" s="137">
        <f>('July''24 Actual'!I73)/100</f>
        <v>3.5249999999999999E-3</v>
      </c>
      <c r="J23" s="137">
        <f>('July''24 Actual'!J73)/100</f>
        <v>0</v>
      </c>
      <c r="K23" s="137">
        <f>('July''24 Actual'!K73)/100</f>
        <v>0</v>
      </c>
      <c r="L23" s="137">
        <f>('July''24 Actual'!L73)/100</f>
        <v>0</v>
      </c>
      <c r="M23" s="137">
        <f>('July''24 Actual'!M73)/100</f>
        <v>0</v>
      </c>
      <c r="N23" s="137">
        <f>('July''24 Actual'!N73)/100</f>
        <v>0</v>
      </c>
      <c r="O23" s="137">
        <f>('July''24 Actual'!O73)/100</f>
        <v>0</v>
      </c>
      <c r="P23" s="137">
        <f>('July''24 Actual'!P73)/100</f>
        <v>0</v>
      </c>
      <c r="Q23" s="309">
        <f>('July''24 Actual'!Q73)/100</f>
        <v>0.25948115299999996</v>
      </c>
    </row>
    <row r="24" spans="2:17" ht="15.6">
      <c r="B24" s="305">
        <v>21</v>
      </c>
      <c r="C24" s="24" t="s">
        <v>101</v>
      </c>
      <c r="D24" s="137">
        <f>('July''24 Actual'!D74)/100</f>
        <v>0.17904462599999998</v>
      </c>
      <c r="E24" s="137">
        <f>('July''24 Actual'!E74)/100</f>
        <v>0</v>
      </c>
      <c r="F24" s="137">
        <f>('July''24 Actual'!F74)/100</f>
        <v>0</v>
      </c>
      <c r="G24" s="137">
        <f>('July''24 Actual'!G74)/100</f>
        <v>0</v>
      </c>
      <c r="H24" s="137">
        <f>('July''24 Actual'!H74)/100</f>
        <v>0</v>
      </c>
      <c r="I24" s="137">
        <f>('July''24 Actual'!I74)/100</f>
        <v>0</v>
      </c>
      <c r="J24" s="137">
        <f>('July''24 Actual'!J74)/100</f>
        <v>0</v>
      </c>
      <c r="K24" s="137">
        <f>('July''24 Actual'!K74)/100</f>
        <v>0</v>
      </c>
      <c r="L24" s="137">
        <f>('July''24 Actual'!L74)/100</f>
        <v>0</v>
      </c>
      <c r="M24" s="137">
        <f>('July''24 Actual'!M74)/100</f>
        <v>0</v>
      </c>
      <c r="N24" s="137">
        <f>('July''24 Actual'!N74)/100</f>
        <v>0</v>
      </c>
      <c r="O24" s="137">
        <f>('July''24 Actual'!O74)/100</f>
        <v>0</v>
      </c>
      <c r="P24" s="137">
        <f>('July''24 Actual'!P74)/100</f>
        <v>0</v>
      </c>
      <c r="Q24" s="309">
        <f>('July''24 Actual'!Q74)/100</f>
        <v>0.17904462599999998</v>
      </c>
    </row>
    <row r="25" spans="2:17" ht="15.6">
      <c r="B25" s="305">
        <v>22</v>
      </c>
      <c r="C25" s="24" t="s">
        <v>104</v>
      </c>
      <c r="D25" s="137">
        <f>('July''24 Actual'!D75)/100</f>
        <v>5.4035460784777278E-2</v>
      </c>
      <c r="E25" s="137">
        <f>('July''24 Actual'!E75)/100</f>
        <v>0</v>
      </c>
      <c r="F25" s="137">
        <f>('July''24 Actual'!F75)/100</f>
        <v>0</v>
      </c>
      <c r="G25" s="137">
        <f>('July''24 Actual'!G75)/100</f>
        <v>0</v>
      </c>
      <c r="H25" s="137">
        <f>('July''24 Actual'!H75)/100</f>
        <v>0</v>
      </c>
      <c r="I25" s="137">
        <f>('July''24 Actual'!I75)/100</f>
        <v>0.10981789800000001</v>
      </c>
      <c r="J25" s="137">
        <f>('July''24 Actual'!J75)/100</f>
        <v>0</v>
      </c>
      <c r="K25" s="137">
        <f>('July''24 Actual'!K75)/100</f>
        <v>0</v>
      </c>
      <c r="L25" s="137">
        <f>('July''24 Actual'!L75)/100</f>
        <v>0</v>
      </c>
      <c r="M25" s="137">
        <f>('July''24 Actual'!M75)/100</f>
        <v>0</v>
      </c>
      <c r="N25" s="137">
        <f>('July''24 Actual'!N75)/100</f>
        <v>0</v>
      </c>
      <c r="O25" s="137">
        <f>('July''24 Actual'!O75)/100</f>
        <v>0</v>
      </c>
      <c r="P25" s="137">
        <f>('July''24 Actual'!P75)/100</f>
        <v>0</v>
      </c>
      <c r="Q25" s="309">
        <f>('July''24 Actual'!Q75)/100</f>
        <v>0.1638533587847773</v>
      </c>
    </row>
    <row r="26" spans="2:17" ht="15.6">
      <c r="B26" s="305">
        <v>23</v>
      </c>
      <c r="C26" s="20" t="s">
        <v>108</v>
      </c>
      <c r="D26" s="137">
        <f>('July''24 Actual'!D76)/100</f>
        <v>0.40864856720000003</v>
      </c>
      <c r="E26" s="137">
        <f>('July''24 Actual'!E76)/100</f>
        <v>0</v>
      </c>
      <c r="F26" s="137">
        <f>('July''24 Actual'!F76)/100</f>
        <v>0</v>
      </c>
      <c r="G26" s="137">
        <f>('July''24 Actual'!G76)/100</f>
        <v>0</v>
      </c>
      <c r="H26" s="137">
        <f>('July''24 Actual'!H76)/100</f>
        <v>0</v>
      </c>
      <c r="I26" s="137">
        <f>('July''24 Actual'!I76)/100</f>
        <v>0</v>
      </c>
      <c r="J26" s="137">
        <f>('July''24 Actual'!J76)/100</f>
        <v>0</v>
      </c>
      <c r="K26" s="137">
        <f>('July''24 Actual'!K76)/100</f>
        <v>0</v>
      </c>
      <c r="L26" s="137">
        <f>('July''24 Actual'!L76)/100</f>
        <v>0</v>
      </c>
      <c r="M26" s="137">
        <f>('July''24 Actual'!M76)/100</f>
        <v>0</v>
      </c>
      <c r="N26" s="137">
        <f>('July''24 Actual'!N76)/100</f>
        <v>0</v>
      </c>
      <c r="O26" s="137">
        <f>('July''24 Actual'!O76)/100</f>
        <v>0</v>
      </c>
      <c r="P26" s="137">
        <f>('July''24 Actual'!P76)/100</f>
        <v>0</v>
      </c>
      <c r="Q26" s="309">
        <f>('July''24 Actual'!Q76)/100</f>
        <v>0.40864856720000003</v>
      </c>
    </row>
    <row r="27" spans="2:17" ht="15.6">
      <c r="B27" s="305">
        <v>24</v>
      </c>
      <c r="C27" s="24" t="s">
        <v>111</v>
      </c>
      <c r="D27" s="137">
        <f>('July''24 Actual'!D77)/100</f>
        <v>2.0677500000000001E-2</v>
      </c>
      <c r="E27" s="137">
        <f>('July''24 Actual'!E77)/100</f>
        <v>0</v>
      </c>
      <c r="F27" s="137">
        <f>('July''24 Actual'!F77)/100</f>
        <v>0</v>
      </c>
      <c r="G27" s="137">
        <f>('July''24 Actual'!G77)/100</f>
        <v>0</v>
      </c>
      <c r="H27" s="137">
        <f>('July''24 Actual'!H77)/100</f>
        <v>0</v>
      </c>
      <c r="I27" s="137">
        <f>('July''24 Actual'!I77)/100</f>
        <v>0.88456772000000006</v>
      </c>
      <c r="J27" s="137">
        <f>('July''24 Actual'!J77)/100</f>
        <v>0</v>
      </c>
      <c r="K27" s="137">
        <f>('July''24 Actual'!K77)/100</f>
        <v>0</v>
      </c>
      <c r="L27" s="137">
        <f>('July''24 Actual'!L77)/100</f>
        <v>0</v>
      </c>
      <c r="M27" s="137">
        <f>('July''24 Actual'!M77)/100</f>
        <v>0</v>
      </c>
      <c r="N27" s="137">
        <f>('July''24 Actual'!N77)/100</f>
        <v>0</v>
      </c>
      <c r="O27" s="137">
        <f>('July''24 Actual'!O77)/100</f>
        <v>0</v>
      </c>
      <c r="P27" s="137">
        <f>('July''24 Actual'!P77)/100</f>
        <v>0</v>
      </c>
      <c r="Q27" s="309">
        <f>('July''24 Actual'!Q77)/100</f>
        <v>0.90524522000000007</v>
      </c>
    </row>
    <row r="28" spans="2:17" ht="15.6">
      <c r="B28" s="305">
        <v>25</v>
      </c>
      <c r="C28" s="21" t="s">
        <v>114</v>
      </c>
      <c r="D28" s="137">
        <f>('July''24 Actual'!D78)/100</f>
        <v>0.78040000000000009</v>
      </c>
      <c r="E28" s="137">
        <f>('July''24 Actual'!E78)/100</f>
        <v>0</v>
      </c>
      <c r="F28" s="137">
        <f>('July''24 Actual'!F78)/100</f>
        <v>0.28464849999999997</v>
      </c>
      <c r="G28" s="137">
        <f>('July''24 Actual'!G78)/100</f>
        <v>8.5500000000000007E-2</v>
      </c>
      <c r="H28" s="137">
        <f>('July''24 Actual'!H78)/100</f>
        <v>0</v>
      </c>
      <c r="I28" s="137">
        <f>('July''24 Actual'!I78)/100</f>
        <v>0.19277886999999999</v>
      </c>
      <c r="J28" s="137">
        <f>('July''24 Actual'!J78)/100</f>
        <v>0</v>
      </c>
      <c r="K28" s="137">
        <f>('July''24 Actual'!K78)/100</f>
        <v>0</v>
      </c>
      <c r="L28" s="137">
        <f>('July''24 Actual'!L78)/100</f>
        <v>0</v>
      </c>
      <c r="M28" s="137">
        <f>('July''24 Actual'!M78)/100</f>
        <v>0</v>
      </c>
      <c r="N28" s="137">
        <f>('July''24 Actual'!N78)/100</f>
        <v>0</v>
      </c>
      <c r="O28" s="137">
        <f>('July''24 Actual'!O78)/100</f>
        <v>0</v>
      </c>
      <c r="P28" s="137">
        <f>('July''24 Actual'!P78)/100</f>
        <v>0</v>
      </c>
      <c r="Q28" s="309">
        <f>('July''24 Actual'!Q78)/100</f>
        <v>1.3433273700000001</v>
      </c>
    </row>
    <row r="29" spans="2:17" ht="15.6">
      <c r="B29" s="305">
        <v>26</v>
      </c>
      <c r="C29" s="21" t="s">
        <v>116</v>
      </c>
      <c r="D29" s="137">
        <f>('July''24 Actual'!D79)/100</f>
        <v>0.31918003081691443</v>
      </c>
      <c r="E29" s="137">
        <f>('July''24 Actual'!E79)/100</f>
        <v>2.60184875E-3</v>
      </c>
      <c r="F29" s="137">
        <f>('July''24 Actual'!F79)/100</f>
        <v>0</v>
      </c>
      <c r="G29" s="137">
        <f>('July''24 Actual'!G79)/100</f>
        <v>3.2000000000000002E-3</v>
      </c>
      <c r="H29" s="137">
        <f>('July''24 Actual'!H79)/100</f>
        <v>6.1099999999999995E-2</v>
      </c>
      <c r="I29" s="137">
        <f>('July''24 Actual'!I79)/100</f>
        <v>1.0699999999999998E-2</v>
      </c>
      <c r="J29" s="137">
        <f>('July''24 Actual'!J79)/100</f>
        <v>4.1692359999999998E-2</v>
      </c>
      <c r="K29" s="137">
        <f>('July''24 Actual'!K79)/100</f>
        <v>5.9999999999999995E-4</v>
      </c>
      <c r="L29" s="137">
        <f>('July''24 Actual'!L79)/100</f>
        <v>0.17579999999999996</v>
      </c>
      <c r="M29" s="137">
        <f>('July''24 Actual'!M79)/100</f>
        <v>0</v>
      </c>
      <c r="N29" s="137">
        <f>('July''24 Actual'!N79)/100</f>
        <v>0</v>
      </c>
      <c r="O29" s="137">
        <f>('July''24 Actual'!O79)/100</f>
        <v>0</v>
      </c>
      <c r="P29" s="137">
        <f>('July''24 Actual'!P79)/100</f>
        <v>0</v>
      </c>
      <c r="Q29" s="309">
        <f>('July''24 Actual'!Q79)/100</f>
        <v>0.61487423956691445</v>
      </c>
    </row>
    <row r="30" spans="2:17" ht="15.6">
      <c r="B30" s="305">
        <v>27</v>
      </c>
      <c r="C30" s="21" t="s">
        <v>118</v>
      </c>
      <c r="D30" s="137">
        <f>('July''24 Actual'!D80)/100</f>
        <v>0</v>
      </c>
      <c r="E30" s="137">
        <f>('July''24 Actual'!E80)/100</f>
        <v>0</v>
      </c>
      <c r="F30" s="137">
        <f>('July''24 Actual'!F80)/100</f>
        <v>0</v>
      </c>
      <c r="G30" s="137">
        <f>('July''24 Actual'!G80)/100</f>
        <v>6.1999999999999998E-3</v>
      </c>
      <c r="H30" s="137">
        <f>('July''24 Actual'!H80)/100</f>
        <v>9.1000000000000004E-3</v>
      </c>
      <c r="I30" s="137">
        <f>('July''24 Actual'!I80)/100</f>
        <v>9.7100000000000006E-2</v>
      </c>
      <c r="J30" s="137">
        <f>('July''24 Actual'!J80)/100</f>
        <v>1.61E-2</v>
      </c>
      <c r="K30" s="137">
        <f>('July''24 Actual'!K80)/100</f>
        <v>8.8000000000000005E-3</v>
      </c>
      <c r="L30" s="137">
        <f>('July''24 Actual'!L80)/100</f>
        <v>0</v>
      </c>
      <c r="M30" s="137">
        <f>('July''24 Actual'!M80)/100</f>
        <v>0</v>
      </c>
      <c r="N30" s="137">
        <f>('July''24 Actual'!N80)/100</f>
        <v>0</v>
      </c>
      <c r="O30" s="137">
        <f>('July''24 Actual'!O80)/100</f>
        <v>0</v>
      </c>
      <c r="P30" s="137">
        <f>('July''24 Actual'!P80)/100</f>
        <v>0</v>
      </c>
      <c r="Q30" s="309">
        <f>('July''24 Actual'!Q80)/100</f>
        <v>0.13730000000000001</v>
      </c>
    </row>
    <row r="31" spans="2:17" ht="15.6">
      <c r="B31" s="305">
        <v>28</v>
      </c>
      <c r="C31" s="24" t="s">
        <v>122</v>
      </c>
      <c r="D31" s="137">
        <f>('July''24 Actual'!D81)/100</f>
        <v>1.0500000000000001E-2</v>
      </c>
      <c r="E31" s="137">
        <f>('July''24 Actual'!E81)/100</f>
        <v>0</v>
      </c>
      <c r="F31" s="137">
        <f>('July''24 Actual'!F81)/100</f>
        <v>0</v>
      </c>
      <c r="G31" s="137">
        <f>('July''24 Actual'!G81)/100</f>
        <v>0</v>
      </c>
      <c r="H31" s="137">
        <f>('July''24 Actual'!H81)/100</f>
        <v>9.0000000000000011E-3</v>
      </c>
      <c r="I31" s="137">
        <f>('July''24 Actual'!I81)/100</f>
        <v>1.0800000000000001E-2</v>
      </c>
      <c r="J31" s="137">
        <f>('July''24 Actual'!J81)/100</f>
        <v>0</v>
      </c>
      <c r="K31" s="137">
        <f>('July''24 Actual'!K81)/100</f>
        <v>0</v>
      </c>
      <c r="L31" s="137">
        <f>('July''24 Actual'!L81)/100</f>
        <v>3.2916000000000003</v>
      </c>
      <c r="M31" s="137">
        <f>('July''24 Actual'!M81)/100</f>
        <v>0</v>
      </c>
      <c r="N31" s="137">
        <f>('July''24 Actual'!N81)/100</f>
        <v>0</v>
      </c>
      <c r="O31" s="137">
        <f>('July''24 Actual'!O81)/100</f>
        <v>0</v>
      </c>
      <c r="P31" s="137">
        <f>('July''24 Actual'!P81)/100</f>
        <v>0</v>
      </c>
      <c r="Q31" s="309">
        <f>('July''24 Actual'!Q81)/100</f>
        <v>3.3218999999999999</v>
      </c>
    </row>
    <row r="32" spans="2:17" ht="16.2" thickBot="1">
      <c r="B32" s="306">
        <v>29</v>
      </c>
      <c r="C32" s="289" t="s">
        <v>124</v>
      </c>
      <c r="D32" s="310">
        <f>('July''24 Actual'!D82)/100</f>
        <v>0</v>
      </c>
      <c r="E32" s="310">
        <f>('July''24 Actual'!E82)/100</f>
        <v>0</v>
      </c>
      <c r="F32" s="310">
        <f>('July''24 Actual'!F82)/100</f>
        <v>0</v>
      </c>
      <c r="G32" s="310">
        <f>('July''24 Actual'!G82)/100</f>
        <v>0</v>
      </c>
      <c r="H32" s="310">
        <f>('July''24 Actual'!H82)/100</f>
        <v>0</v>
      </c>
      <c r="I32" s="310">
        <f>('July''24 Actual'!I82)/100</f>
        <v>0</v>
      </c>
      <c r="J32" s="310">
        <f>('July''24 Actual'!J82)/100</f>
        <v>0</v>
      </c>
      <c r="K32" s="310">
        <f>('July''24 Actual'!K82)/100</f>
        <v>0</v>
      </c>
      <c r="L32" s="310">
        <f>('July''24 Actual'!L82)/100</f>
        <v>0</v>
      </c>
      <c r="M32" s="310">
        <f>('July''24 Actual'!M82)/100</f>
        <v>0</v>
      </c>
      <c r="N32" s="310">
        <f>('July''24 Actual'!N82)/100</f>
        <v>0</v>
      </c>
      <c r="O32" s="310">
        <f>('July''24 Actual'!O82)/100</f>
        <v>0</v>
      </c>
      <c r="P32" s="310">
        <f>('July''24 Actual'!P82)/100</f>
        <v>0</v>
      </c>
      <c r="Q32" s="311">
        <f>('July''24 Actual'!Q82)/100</f>
        <v>1.3337748069426352</v>
      </c>
    </row>
    <row r="51" spans="2:17">
      <c r="B51" s="53">
        <v>100</v>
      </c>
    </row>
    <row r="52" spans="2:17" ht="18">
      <c r="B52" s="523" t="s">
        <v>137</v>
      </c>
      <c r="C52" s="524"/>
      <c r="D52" s="524"/>
      <c r="E52" s="524"/>
      <c r="F52" s="524"/>
      <c r="G52" s="524"/>
      <c r="H52" s="524"/>
      <c r="I52" s="524"/>
      <c r="J52" s="524"/>
      <c r="K52" s="524"/>
      <c r="L52" s="524"/>
      <c r="M52" s="524"/>
      <c r="N52" s="524"/>
      <c r="O52" s="524"/>
      <c r="P52" s="525"/>
      <c r="Q52" s="57">
        <f>SUM(Q54:Q82)</f>
        <v>1780.215162036646</v>
      </c>
    </row>
    <row r="53" spans="2:17" ht="31.2">
      <c r="B53" s="49" t="s">
        <v>32</v>
      </c>
      <c r="C53" s="61" t="s">
        <v>1</v>
      </c>
      <c r="D53" s="49" t="s">
        <v>7</v>
      </c>
      <c r="E53" s="49" t="s">
        <v>8</v>
      </c>
      <c r="F53" s="49" t="s">
        <v>9</v>
      </c>
      <c r="G53" s="49" t="s">
        <v>10</v>
      </c>
      <c r="H53" s="49" t="s">
        <v>5</v>
      </c>
      <c r="I53" s="49" t="s">
        <v>11</v>
      </c>
      <c r="J53" s="49" t="s">
        <v>12</v>
      </c>
      <c r="K53" s="49" t="s">
        <v>15</v>
      </c>
      <c r="L53" s="49" t="s">
        <v>16</v>
      </c>
      <c r="M53" s="49" t="s">
        <v>17</v>
      </c>
      <c r="N53" s="49" t="s">
        <v>132</v>
      </c>
      <c r="O53" s="51" t="s">
        <v>13</v>
      </c>
      <c r="P53" s="51" t="s">
        <v>14</v>
      </c>
      <c r="Q53" s="54" t="s">
        <v>6</v>
      </c>
    </row>
    <row r="54" spans="2:17" ht="15.6">
      <c r="B54" s="52">
        <v>1</v>
      </c>
      <c r="C54" s="21" t="s">
        <v>43</v>
      </c>
      <c r="D54" s="59"/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6">
        <f>'1. Projects'!$M$5</f>
        <v>121.25</v>
      </c>
    </row>
    <row r="55" spans="2:17" ht="15.6">
      <c r="B55" s="52">
        <v>2</v>
      </c>
      <c r="C55" s="21" t="s">
        <v>47</v>
      </c>
      <c r="D55" s="59"/>
      <c r="E55" s="59"/>
      <c r="F55" s="59"/>
      <c r="G55" s="59"/>
      <c r="H55" s="59"/>
      <c r="I55" s="59"/>
      <c r="J55" s="59"/>
      <c r="K55" s="59"/>
      <c r="L55" s="59"/>
      <c r="M55" s="59"/>
      <c r="N55" s="59"/>
      <c r="O55" s="59"/>
      <c r="P55" s="59"/>
      <c r="Q55" s="56">
        <f>'2. COE'!$M$5</f>
        <v>0</v>
      </c>
    </row>
    <row r="56" spans="2:17" ht="15.6">
      <c r="B56" s="52">
        <v>3</v>
      </c>
      <c r="C56" s="21" t="s">
        <v>50</v>
      </c>
      <c r="D56" s="59"/>
      <c r="E56" s="59"/>
      <c r="F56" s="59"/>
      <c r="G56" s="59"/>
      <c r="H56" s="59"/>
      <c r="I56" s="59"/>
      <c r="J56" s="59"/>
      <c r="K56" s="59"/>
      <c r="L56" s="59"/>
      <c r="M56" s="59"/>
      <c r="N56" s="59"/>
      <c r="O56" s="59"/>
      <c r="P56" s="59"/>
      <c r="Q56" s="56">
        <f>'3. Mfg. Finance'!$M$5</f>
        <v>27.585996568499997</v>
      </c>
    </row>
    <row r="57" spans="2:17" ht="15.6">
      <c r="B57" s="52">
        <v>4</v>
      </c>
      <c r="C57" s="21" t="s">
        <v>304</v>
      </c>
      <c r="D57" s="50">
        <f>SUMIFS('4. ZTL'!$M$4:$M$17,'4. ZTL'!$C$4:$C$17,D53)</f>
        <v>0</v>
      </c>
      <c r="E57" s="50">
        <f>SUMIFS('4. ZTL'!$M$4:$M$17,'4. ZTL'!$C$4:$C$17,E53)</f>
        <v>0</v>
      </c>
      <c r="F57" s="50">
        <f>SUMIFS('4. ZTL'!$M$4:$M$17,'4. ZTL'!$C$4:$C$17,F53)</f>
        <v>0</v>
      </c>
      <c r="G57" s="50">
        <f>SUMIFS('4. ZTL'!$M$4:$M$17,'4. ZTL'!$C$4:$C$17,G53)</f>
        <v>0</v>
      </c>
      <c r="H57" s="50">
        <f>SUMIFS('4. ZTL'!$M$4:$M$17,'4. ZTL'!$C$4:$C$17,H53)</f>
        <v>0</v>
      </c>
      <c r="I57" s="50">
        <f>SUMIFS('4. ZTL'!$M$4:$M$17,'4. ZTL'!$C$4:$C$17,I53)</f>
        <v>0</v>
      </c>
      <c r="J57" s="50">
        <f>SUMIFS('4. ZTL'!$M$4:$M$17,'4. ZTL'!$C$4:$C$17,J53)</f>
        <v>1.1879993061</v>
      </c>
      <c r="K57" s="50">
        <f>SUMIFS('4. ZTL'!$M$4:$M$17,'4. ZTL'!$C$4:$C$17,K53)</f>
        <v>0</v>
      </c>
      <c r="L57" s="50">
        <f>SUMIFS('4. ZTL'!$M$4:$M$17,'4. ZTL'!$C$4:$C$17,L53)</f>
        <v>0</v>
      </c>
      <c r="M57" s="50">
        <f>SUMIFS('4. ZTL'!$M$4:$M$17,'4. ZTL'!$C$4:$C$17,M53)</f>
        <v>0</v>
      </c>
      <c r="N57" s="50">
        <f>SUMIFS('4. ZTL'!$M$4:$M$17,'4. ZTL'!$C$4:$C$17,N53)</f>
        <v>0</v>
      </c>
      <c r="O57" s="50">
        <f>SUMIFS('4. ZTL'!$M$4:$M$17,'4. ZTL'!$C$4:$C$17,O53)</f>
        <v>0</v>
      </c>
      <c r="P57" s="50">
        <f>SUMIFS('4. ZTL'!$M$4:$M$17,'4. ZTL'!$C$4:$C$17,P53)</f>
        <v>0</v>
      </c>
      <c r="Q57" s="56">
        <f t="shared" ref="Q57:Q69" si="0">SUM(D57:P57)</f>
        <v>1.1879993061</v>
      </c>
    </row>
    <row r="58" spans="2:17" ht="15.6">
      <c r="B58" s="52">
        <v>5</v>
      </c>
      <c r="C58" s="21" t="s">
        <v>57</v>
      </c>
      <c r="D58" s="50">
        <f>SUM('5. Moraiya'!$N$4:$N$8)</f>
        <v>30.635100000000001</v>
      </c>
      <c r="E58" s="50">
        <f>SUMIFS('5. Moraiya'!$N$4:$N$19,'5. Moraiya'!$C$4:$C$19,'July''24 Actual'!E53)</f>
        <v>0</v>
      </c>
      <c r="F58" s="50">
        <f>SUMIFS('5. Moraiya'!$N$4:$N$19,'5. Moraiya'!$C$4:$C$19,'July''24 Actual'!F53)</f>
        <v>4.26</v>
      </c>
      <c r="G58" s="50">
        <f>SUMIFS('5. Moraiya'!$N$4:$N$19,'5. Moraiya'!$C$4:$C$19,'July''24 Actual'!G53)</f>
        <v>0.56020999999999999</v>
      </c>
      <c r="H58" s="50">
        <f>SUM('5. Moraiya'!$N$12:$N$13)</f>
        <v>0</v>
      </c>
      <c r="I58" s="50">
        <f>SUMIFS('5. Moraiya'!$N$4:$N$19,'5. Moraiya'!$C$4:$C$19,'July''24 Actual'!I53)</f>
        <v>0</v>
      </c>
      <c r="J58" s="50">
        <f>SUMIFS('5. Moraiya'!$N$4:$N$19,'5. Moraiya'!$C$4:$C$19,'July''24 Actual'!J53)</f>
        <v>0.62870000000000004</v>
      </c>
      <c r="K58" s="50">
        <f>SUMIFS('5. Moraiya'!$N$4:$N$19,'5. Moraiya'!$C$4:$C$19,'July''24 Actual'!K53)</f>
        <v>0.40539999999999998</v>
      </c>
      <c r="L58" s="50">
        <f>SUMIFS('5. Moraiya'!$N$4:$N$19,'5. Moraiya'!$C$4:$C$19,'July''24 Actual'!L53)</f>
        <v>0</v>
      </c>
      <c r="M58" s="50">
        <f>SUMIFS('5. Moraiya'!$N$4:$N$19,'5. Moraiya'!$C$4:$C$19,'July''24 Actual'!M53)</f>
        <v>0</v>
      </c>
      <c r="N58" s="50">
        <f>SUMIFS('5. Moraiya'!$N$4:$N$19,'5. Moraiya'!$C$4:$C$19,'July''24 Actual'!N53)</f>
        <v>4.6074000000000002</v>
      </c>
      <c r="O58" s="50">
        <f>SUMIFS('5. Moraiya'!$N$4:$N$19,'5. Moraiya'!$C$4:$C$19,'July''24 Actual'!O53)</f>
        <v>0</v>
      </c>
      <c r="P58" s="50">
        <f>SUMIFS('5. Moraiya'!$N$4:$N$19,'5. Moraiya'!$C$4:$C$19,'July''24 Actual'!P53)</f>
        <v>0</v>
      </c>
      <c r="Q58" s="56">
        <f t="shared" si="0"/>
        <v>41.096809999999998</v>
      </c>
    </row>
    <row r="59" spans="2:17" ht="15.6">
      <c r="B59" s="52">
        <v>6</v>
      </c>
      <c r="C59" s="20" t="s">
        <v>158</v>
      </c>
      <c r="D59" s="50">
        <f>SUMIFS('6. SEZ 2'!$M$4:$M$16,'6. SEZ 2'!$C$4:$C$16,'July''24 Actual'!D53)</f>
        <v>0.26425886315060293</v>
      </c>
      <c r="E59" s="50">
        <f>SUMIFS('6. SEZ 2'!$M$4:$M$16,'6. SEZ 2'!$C$4:$C$16,'July''24 Actual'!E53)</f>
        <v>0</v>
      </c>
      <c r="F59" s="50">
        <f>SUMIFS('6. SEZ 2'!$M$4:$M$16,'6. SEZ 2'!$C$4:$C$16,'July''24 Actual'!F53)</f>
        <v>1.2889847026800001</v>
      </c>
      <c r="G59" s="50">
        <f>SUMIFS('6. SEZ 2'!$M$4:$M$16,'6. SEZ 2'!$C$4:$C$16,'July''24 Actual'!G53)</f>
        <v>0</v>
      </c>
      <c r="H59" s="50">
        <f>SUMIFS('6. SEZ 2'!$M$4:$M$16,'6. SEZ 2'!$C$4:$C$16,'July''24 Actual'!H53)</f>
        <v>2.260991666666667</v>
      </c>
      <c r="I59" s="50">
        <f>SUMIFS('6. SEZ 2'!$M$4:$M$16,'6. SEZ 2'!$C$4:$C$16,'July''24 Actual'!I53)</f>
        <v>9.8711687500352809</v>
      </c>
      <c r="J59" s="50">
        <f>SUMIFS('6. SEZ 2'!$M$4:$M$16,'6. SEZ 2'!$C$4:$C$16,'July''24 Actual'!J53)</f>
        <v>2.6249999999999999E-2</v>
      </c>
      <c r="K59" s="50">
        <f>SUMIFS('6. SEZ 2'!$M$4:$M$16,'6. SEZ 2'!$C$4:$C$16,'July''24 Actual'!K53)</f>
        <v>0</v>
      </c>
      <c r="L59" s="50">
        <f>SUMIFS('6. SEZ 2'!$M$4:$M$16,'6. SEZ 2'!$C$4:$C$16,'July''24 Actual'!L53)</f>
        <v>0</v>
      </c>
      <c r="M59" s="50">
        <f>SUMIFS('6. SEZ 2'!$M$4:$M$16,'6. SEZ 2'!$C$4:$C$16,'July''24 Actual'!M53)</f>
        <v>0</v>
      </c>
      <c r="N59" s="50">
        <f>SUMIFS('6. SEZ 2'!$M$4:$M$16,'6. SEZ 2'!$C$4:$C$16,'July''24 Actual'!N53)</f>
        <v>0</v>
      </c>
      <c r="O59" s="50">
        <f>SUMIFS('6. SEZ 2'!$M$4:$M$16,'6. SEZ 2'!$C$4:$C$16,'July''24 Actual'!O53)</f>
        <v>0</v>
      </c>
      <c r="P59" s="50">
        <f>SUMIFS('6. SEZ 2'!$M$4:$M$16,'6. SEZ 2'!$C$4:$C$16,'July''24 Actual'!P53)</f>
        <v>0</v>
      </c>
      <c r="Q59" s="56">
        <f>SUM(D59:P59)</f>
        <v>13.71165398253255</v>
      </c>
    </row>
    <row r="60" spans="2:17" ht="15.6">
      <c r="B60" s="52">
        <v>7</v>
      </c>
      <c r="C60" s="24" t="s">
        <v>61</v>
      </c>
      <c r="D60" s="50">
        <f>SUMIFS('7. SEZ 1'!$M$4:$M$16,'7. SEZ 1'!$C$4:$C$16,'July''24 Actual'!D53)</f>
        <v>51.663975047351251</v>
      </c>
      <c r="E60" s="50">
        <f>SUMIFS('7. SEZ 1'!$M$4:$M$16,'7. SEZ 1'!$C$4:$C$16,'July''24 Actual'!E53)</f>
        <v>2.7904355999999995</v>
      </c>
      <c r="F60" s="50">
        <f>SUMIFS('7. SEZ 1'!$M$4:$M$16,'7. SEZ 1'!$C$4:$C$16,'July''24 Actual'!F53)</f>
        <v>9.4031193585000032</v>
      </c>
      <c r="G60" s="50">
        <f>SUMIFS('7. SEZ 1'!$M$4:$M$16,'7. SEZ 1'!$C$4:$C$16,'July''24 Actual'!G53)</f>
        <v>13.175770499999985</v>
      </c>
      <c r="H60" s="50">
        <f>SUMIFS('7. SEZ 1'!$M$4:$M$16,'7. SEZ 1'!$C$4:$C$16,'July''24 Actual'!H53)</f>
        <v>0</v>
      </c>
      <c r="I60" s="50">
        <f>SUMIFS('7. SEZ 1'!$M$4:$M$16,'7. SEZ 1'!$C$4:$C$16,'July''24 Actual'!I53)</f>
        <v>61.93314527708683</v>
      </c>
      <c r="J60" s="50">
        <f>SUMIFS('7. SEZ 1'!$M$4:$M$16,'7. SEZ 1'!$C$4:$C$16,'July''24 Actual'!J53)</f>
        <v>0</v>
      </c>
      <c r="K60" s="50">
        <f>SUMIFS('7. SEZ 1'!$M$4:$M$16,'7. SEZ 1'!$C$4:$C$16,'July''24 Actual'!K53)</f>
        <v>0</v>
      </c>
      <c r="L60" s="50">
        <f>SUMIFS('7. SEZ 1'!$M$4:$M$16,'7. SEZ 1'!$C$4:$C$16,'July''24 Actual'!L53)</f>
        <v>0</v>
      </c>
      <c r="M60" s="50">
        <f>SUMIFS('7. SEZ 1'!$M$4:$M$16,'7. SEZ 1'!$C$4:$C$16,'July''24 Actual'!M53)</f>
        <v>0</v>
      </c>
      <c r="N60" s="50">
        <f>SUMIFS('7. SEZ 1'!$M$4:$M$16,'7. SEZ 1'!$C$4:$C$16,'July''24 Actual'!N53)</f>
        <v>0</v>
      </c>
      <c r="O60" s="50">
        <f>SUMIFS('7. SEZ 1'!$M$4:$M$16,'7. SEZ 1'!$C$4:$C$16,'July''24 Actual'!O53)</f>
        <v>0</v>
      </c>
      <c r="P60" s="50">
        <f>SUMIFS('7. SEZ 1'!$M$4:$M$16,'7. SEZ 1'!$C$4:$C$16,'July''24 Actual'!P53)</f>
        <v>0</v>
      </c>
      <c r="Q60" s="56">
        <f t="shared" si="0"/>
        <v>138.96644578293808</v>
      </c>
    </row>
    <row r="61" spans="2:17" ht="15.6">
      <c r="B61" s="52">
        <v>8</v>
      </c>
      <c r="C61" s="24" t="s">
        <v>64</v>
      </c>
      <c r="D61" s="50">
        <f>SUMIFS('8. Animal Healthcare'!$M$4:$M$16,'8. Animal Healthcare'!$C$4:$C$16,'July''24 Actual'!D53)</f>
        <v>3.6497667799600158</v>
      </c>
      <c r="E61" s="50">
        <f>SUMIFS('8. Animal Healthcare'!$M$4:$M$16,'8. Animal Healthcare'!$C$4:$C$16,'July''24 Actual'!E53)</f>
        <v>0</v>
      </c>
      <c r="F61" s="50">
        <f>SUMIFS('8. Animal Healthcare'!$M$4:$M$16,'8. Animal Healthcare'!$C$4:$C$16,'July''24 Actual'!F53)</f>
        <v>0</v>
      </c>
      <c r="G61" s="50">
        <f>SUMIFS('8. Animal Healthcare'!$M$4:$M$16,'8. Animal Healthcare'!$C$4:$C$16,'July''24 Actual'!G53)</f>
        <v>0</v>
      </c>
      <c r="H61" s="50">
        <f>SUMIFS('8. Animal Healthcare'!$M$4:$M$16,'8. Animal Healthcare'!$C$4:$C$16,'July''24 Actual'!H53)</f>
        <v>0</v>
      </c>
      <c r="I61" s="50">
        <f>SUMIFS('8. Animal Healthcare'!$M$4:$M$16,'8. Animal Healthcare'!$C$4:$C$16,'July''24 Actual'!I53)</f>
        <v>0</v>
      </c>
      <c r="J61" s="50">
        <f>SUMIFS('8. Animal Healthcare'!$M$4:$M$16,'8. Animal Healthcare'!$C$4:$C$16,'July''24 Actual'!J53)</f>
        <v>0</v>
      </c>
      <c r="K61" s="50">
        <f>SUMIFS('8. Animal Healthcare'!$M$4:$M$16,'8. Animal Healthcare'!$C$4:$C$16,'July''24 Actual'!K53)</f>
        <v>0</v>
      </c>
      <c r="L61" s="50">
        <f>SUMIFS('8. Animal Healthcare'!$M$4:$M$16,'8. Animal Healthcare'!$C$4:$C$16,'July''24 Actual'!L53)</f>
        <v>0</v>
      </c>
      <c r="M61" s="50">
        <f>SUMIFS('8. Animal Healthcare'!$M$4:$M$16,'8. Animal Healthcare'!$C$4:$C$16,'July''24 Actual'!M53)</f>
        <v>0</v>
      </c>
      <c r="N61" s="50">
        <f>SUMIFS('8. Animal Healthcare'!$M$4:$M$16,'8. Animal Healthcare'!$C$4:$C$16,'July''24 Actual'!N53)</f>
        <v>0</v>
      </c>
      <c r="O61" s="50">
        <f>SUMIFS('8. Animal Healthcare'!$M$4:$M$16,'8. Animal Healthcare'!$C$4:$C$16,'July''24 Actual'!O53)</f>
        <v>0</v>
      </c>
      <c r="P61" s="50">
        <f>SUMIFS('8. Animal Healthcare'!$M$4:$M$16,'8. Animal Healthcare'!$C$4:$C$16,'July''24 Actual'!P53)</f>
        <v>0</v>
      </c>
      <c r="Q61" s="56">
        <f t="shared" si="0"/>
        <v>3.6497667799600158</v>
      </c>
    </row>
    <row r="62" spans="2:17" ht="15.6">
      <c r="B62" s="52">
        <v>9</v>
      </c>
      <c r="C62" s="24" t="s">
        <v>303</v>
      </c>
      <c r="D62" s="50">
        <f>SUMIFS('9. Changodar'!$M$4:$M$16,'9. Changodar'!$C$4:$C$16,'July''24 Actual'!D53)</f>
        <v>43.801106492500004</v>
      </c>
      <c r="E62" s="50">
        <f>SUMIFS('9. Changodar'!$M$4:$M$16,'9. Changodar'!$C$4:$C$16,'July''24 Actual'!E53)</f>
        <v>1.1000000000000001</v>
      </c>
      <c r="F62" s="50">
        <f>SUMIFS('9. Changodar'!$M$4:$M$16,'9. Changodar'!$C$4:$C$16,'July''24 Actual'!F53)</f>
        <v>0</v>
      </c>
      <c r="G62" s="50">
        <f>SUMIFS('9. Changodar'!$M$4:$M$16,'9. Changodar'!$C$4:$C$16,'July''24 Actual'!G53)</f>
        <v>0.1</v>
      </c>
      <c r="H62" s="50">
        <f>SUMIFS('9. Changodar'!$M$4:$M$16,'9. Changodar'!$C$4:$C$16,'July''24 Actual'!H53)</f>
        <v>0</v>
      </c>
      <c r="I62" s="50">
        <f>SUMIFS('9. Changodar'!$M$4:$M$16,'9. Changodar'!$C$4:$C$16,'July''24 Actual'!I53)</f>
        <v>5.7191080346534653</v>
      </c>
      <c r="J62" s="50">
        <f>SUMIFS('9. Changodar'!$M$4:$M$16,'9. Changodar'!$C$4:$C$16,'July''24 Actual'!J53)</f>
        <v>6.7552400000000006</v>
      </c>
      <c r="K62" s="50">
        <f>SUMIFS('9. Changodar'!$M$4:$M$16,'9. Changodar'!$C$4:$C$16,'July''24 Actual'!K53)</f>
        <v>0</v>
      </c>
      <c r="L62" s="50">
        <f>SUMIFS('9. Changodar'!$M$4:$M$16,'9. Changodar'!$C$4:$C$16,'July''24 Actual'!L53)</f>
        <v>0</v>
      </c>
      <c r="M62" s="50">
        <f>SUMIFS('9. Changodar'!$M$4:$M$16,'9. Changodar'!$C$4:$C$16,'July''24 Actual'!M53)</f>
        <v>0</v>
      </c>
      <c r="N62" s="50">
        <f>SUMIFS('9. Changodar'!$M$4:$M$16,'9. Changodar'!$C$4:$C$16,'July''24 Actual'!N53)</f>
        <v>0</v>
      </c>
      <c r="O62" s="50">
        <f>SUMIFS('9. Changodar'!$M$4:$M$16,'9. Changodar'!$C$4:$C$16,'July''24 Actual'!O53)</f>
        <v>0</v>
      </c>
      <c r="P62" s="50">
        <f>SUMIFS('9. Changodar'!$M$4:$M$16,'9. Changodar'!$C$4:$C$16,'July''24 Actual'!P53)</f>
        <v>0</v>
      </c>
      <c r="Q62" s="56">
        <f t="shared" si="0"/>
        <v>57.475454527153474</v>
      </c>
    </row>
    <row r="63" spans="2:17" ht="15.6">
      <c r="B63" s="52">
        <v>10</v>
      </c>
      <c r="C63" s="24" t="s">
        <v>69</v>
      </c>
      <c r="D63" s="50">
        <f>SUM('10. Baddi'!$N$4:$N$5)</f>
        <v>0</v>
      </c>
      <c r="E63" s="50">
        <f>SUM('10. Baddi'!$N$6:$N$7)</f>
        <v>11.129999999999999</v>
      </c>
      <c r="F63" s="50">
        <f>SUMIFS('10. Baddi'!$N$4:$N$17,'10. Baddi'!$C$4:$C$17,'July''24 Actual'!F53)</f>
        <v>0.64</v>
      </c>
      <c r="G63" s="50">
        <f>SUMIFS('10. Baddi'!$N$4:$N$17,'10. Baddi'!$C$4:$C$17,'July''24 Actual'!G53)</f>
        <v>1.55</v>
      </c>
      <c r="H63" s="50">
        <f>SUMIFS('10. Baddi'!$N$4:$N$17,'10. Baddi'!$C$4:$C$17,'July''24 Actual'!H53)</f>
        <v>0</v>
      </c>
      <c r="I63" s="50">
        <f>SUMIFS('10. Baddi'!$N$4:$N$17,'10. Baddi'!$C$4:$C$17,'July''24 Actual'!I53)</f>
        <v>21.52</v>
      </c>
      <c r="J63" s="50">
        <f>SUMIFS('10. Baddi'!$N$4:$N$17,'10. Baddi'!$C$4:$C$17,'July''24 Actual'!J53)</f>
        <v>0</v>
      </c>
      <c r="K63" s="50">
        <f>SUMIFS('10. Baddi'!$N$4:$N$17,'10. Baddi'!$C$4:$C$17,'July''24 Actual'!K53)</f>
        <v>0</v>
      </c>
      <c r="L63" s="50">
        <f>SUMIFS('10. Baddi'!$N$4:$N$17,'10. Baddi'!$C$4:$C$17,'July''24 Actual'!L53)</f>
        <v>1.32</v>
      </c>
      <c r="M63" s="50">
        <f>SUMIFS('10. Baddi'!$N$4:$N$17,'10. Baddi'!$C$4:$C$17,'July''24 Actual'!M53)</f>
        <v>0</v>
      </c>
      <c r="N63" s="50">
        <f>SUMIFS('10. Baddi'!$N$4:$N$17,'10. Baddi'!$C$4:$C$17,'July''24 Actual'!N53)</f>
        <v>14.59</v>
      </c>
      <c r="O63" s="50">
        <f>SUMIFS('10. Baddi'!$N$4:$N$17,'10. Baddi'!$C$4:$C$17,'July''24 Actual'!O53)</f>
        <v>0</v>
      </c>
      <c r="P63" s="50">
        <f>SUMIFS('10. Baddi'!$N$4:$N$17,'10. Baddi'!$C$4:$C$17,'July''24 Actual'!P53)</f>
        <v>0</v>
      </c>
      <c r="Q63" s="56">
        <f t="shared" si="0"/>
        <v>50.75</v>
      </c>
    </row>
    <row r="64" spans="2:17" ht="15.6">
      <c r="B64" s="52">
        <v>11</v>
      </c>
      <c r="C64" s="24" t="s">
        <v>72</v>
      </c>
      <c r="D64" s="50">
        <f>SUMIFS('11. Goa'!$M$4:$M$17,'11. Goa'!$C$4:$C$17,'July''24 Actual'!D53)</f>
        <v>9.1971505999999987</v>
      </c>
      <c r="E64" s="50">
        <f>SUMIFS('11. Goa'!$M$4:$M$17,'11. Goa'!$C$4:$C$17,'July''24 Actual'!E53)</f>
        <v>0.82027582500000018</v>
      </c>
      <c r="F64" s="50">
        <f>SUMIFS('11. Goa'!$M$4:$M$17,'11. Goa'!$C$4:$C$17,'July''24 Actual'!F53)</f>
        <v>1.3050097839999999</v>
      </c>
      <c r="G64" s="50">
        <f>SUMIFS('11. Goa'!$M$4:$M$17,'11. Goa'!$C$4:$C$17,'July''24 Actual'!G53)</f>
        <v>0</v>
      </c>
      <c r="H64" s="50">
        <f>SUMIFS('11. Goa'!$M$4:$M$17,'11. Goa'!$C$4:$C$17,'July''24 Actual'!H53)</f>
        <v>0</v>
      </c>
      <c r="I64" s="50">
        <f>SUM('11. Goa'!$M$9:$M$10)</f>
        <v>67.605204246666659</v>
      </c>
      <c r="J64" s="50">
        <f>SUMIFS('11. Goa'!$M$4:$M$17,'11. Goa'!$C$4:$C$17,'July''24 Actual'!J53)</f>
        <v>0</v>
      </c>
      <c r="K64" s="50">
        <f>SUMIFS('11. Goa'!$M$4:$M$17,'11. Goa'!$C$4:$C$17,'July''24 Actual'!K53)</f>
        <v>0</v>
      </c>
      <c r="L64" s="50">
        <f>SUMIFS('11. Goa'!$M$4:$M$17,'11. Goa'!$C$4:$C$17,'July''24 Actual'!L53)</f>
        <v>0</v>
      </c>
      <c r="M64" s="50">
        <f>SUMIFS('11. Goa'!$M$4:$M$17,'11. Goa'!$C$4:$C$17,'July''24 Actual'!M53)</f>
        <v>0</v>
      </c>
      <c r="N64" s="50">
        <f>SUMIFS('11. Goa'!$M$4:$M$17,'11. Goa'!$C$4:$C$17,'July''24 Actual'!N53)</f>
        <v>0</v>
      </c>
      <c r="O64" s="50">
        <f>SUMIFS('11. Goa'!$M$4:$M$17,'11. Goa'!$C$4:$C$17,'July''24 Actual'!O53)</f>
        <v>0</v>
      </c>
      <c r="P64" s="50">
        <f>SUMIFS('11. Goa'!$M$4:$M$17,'11. Goa'!$C$4:$C$17,'July''24 Actual'!P53)</f>
        <v>0</v>
      </c>
      <c r="Q64" s="56">
        <f t="shared" si="0"/>
        <v>78.927640455666662</v>
      </c>
    </row>
    <row r="65" spans="2:17" ht="15.6">
      <c r="B65" s="52">
        <v>12</v>
      </c>
      <c r="C65" s="24" t="s">
        <v>75</v>
      </c>
      <c r="D65" s="50">
        <f>SUMIFS('12. Myanmar'!$M$4:$M$16,'12. Myanmar'!$C$4:$C$16,'July''24 Actual'!D53)</f>
        <v>5.9009999999999998</v>
      </c>
      <c r="E65" s="50">
        <f>SUMIFS('12. Myanmar'!$M$4:$M$16,'12. Myanmar'!$C$4:$C$16,'July''24 Actual'!E53)</f>
        <v>0</v>
      </c>
      <c r="F65" s="50">
        <f>SUMIFS('12. Myanmar'!$M$4:$M$16,'12. Myanmar'!$C$4:$C$16,'July''24 Actual'!F53)</f>
        <v>1.1000000000000001</v>
      </c>
      <c r="G65" s="50">
        <f>SUMIFS('12. Myanmar'!$M$4:$M$16,'12. Myanmar'!$C$4:$C$16,'July''24 Actual'!G53)</f>
        <v>0</v>
      </c>
      <c r="H65" s="50">
        <f>SUMIFS('12. Myanmar'!$M$4:$M$16,'12. Myanmar'!$C$4:$C$16,'July''24 Actual'!H53)</f>
        <v>0</v>
      </c>
      <c r="I65" s="50">
        <f>SUMIFS('12. Myanmar'!$M$4:$M$16,'12. Myanmar'!$C$4:$C$16,'July''24 Actual'!I53)</f>
        <v>21.554056800000001</v>
      </c>
      <c r="J65" s="50">
        <f>SUMIFS('12. Myanmar'!$M$4:$M$16,'12. Myanmar'!$C$4:$C$16,'July''24 Actual'!J53)</f>
        <v>0.69</v>
      </c>
      <c r="K65" s="50">
        <f>SUMIFS('12. Myanmar'!$M$4:$M$16,'12. Myanmar'!$C$4:$C$16,'July''24 Actual'!K53)</f>
        <v>0</v>
      </c>
      <c r="L65" s="50">
        <f>SUMIFS('12. Myanmar'!$M$4:$M$16,'12. Myanmar'!$C$4:$C$16,'July''24 Actual'!L53)</f>
        <v>0</v>
      </c>
      <c r="M65" s="50">
        <f>SUMIFS('12. Myanmar'!$M$4:$M$16,'12. Myanmar'!$C$4:$C$16,'July''24 Actual'!M53)</f>
        <v>0</v>
      </c>
      <c r="N65" s="50">
        <f>SUMIFS('12. Myanmar'!$M$4:$M$16,'12. Myanmar'!$C$4:$C$16,'July''24 Actual'!N53)</f>
        <v>0</v>
      </c>
      <c r="O65" s="50">
        <f>SUMIFS('12. Myanmar'!$M$4:$M$16,'12. Myanmar'!$C$4:$C$16,'July''24 Actual'!O53)</f>
        <v>0</v>
      </c>
      <c r="P65" s="50">
        <f>SUMIFS('12. Myanmar'!$M$4:$M$16,'12. Myanmar'!$C$4:$C$16,'July''24 Actual'!P53)</f>
        <v>0</v>
      </c>
      <c r="Q65" s="56">
        <f t="shared" si="0"/>
        <v>29.245056800000004</v>
      </c>
    </row>
    <row r="66" spans="2:17" ht="15.6">
      <c r="B66" s="52">
        <v>13</v>
      </c>
      <c r="C66" s="24" t="s">
        <v>78</v>
      </c>
      <c r="D66" s="50">
        <f>SUMIFS('13. Daman'!$M$4:$M$16,'13. Daman'!$C$4:$C$16,'July''24 Actual'!D53)</f>
        <v>10.61</v>
      </c>
      <c r="E66" s="50">
        <f>SUMIFS('13. Daman'!$M$4:$M$16,'13. Daman'!$C$4:$C$16,'July''24 Actual'!E53)</f>
        <v>0.26122000000000001</v>
      </c>
      <c r="F66" s="50">
        <f>SUMIFS('13. Daman'!$M$4:$M$16,'13. Daman'!$C$4:$C$16,'July''24 Actual'!F53)</f>
        <v>0</v>
      </c>
      <c r="G66" s="50">
        <f>SUMIFS('13. Daman'!$M$4:$M$16,'13. Daman'!$C$4:$C$16,'July''24 Actual'!G53)</f>
        <v>0.86648969489942385</v>
      </c>
      <c r="H66" s="50">
        <f>SUMIFS('13. Daman'!$M$4:$M$16,'13. Daman'!$C$4:$C$16,'July''24 Actual'!H53)</f>
        <v>0</v>
      </c>
      <c r="I66" s="50">
        <f>SUMIFS('13. Daman'!$M$4:$M$16,'13. Daman'!$C$4:$C$16,'July''24 Actual'!I53)</f>
        <v>2.0200000000000005</v>
      </c>
      <c r="J66" s="50">
        <f>SUMIFS('13. Daman'!$M$4:$M$16,'13. Daman'!$C$4:$C$16,'July''24 Actual'!J53)</f>
        <v>1.7812399999999999</v>
      </c>
      <c r="K66" s="50">
        <f>SUMIFS('13. Daman'!$M$4:$M$16,'13. Daman'!$C$4:$C$16,'July''24 Actual'!K53)</f>
        <v>0</v>
      </c>
      <c r="L66" s="50">
        <f>SUMIFS('13. Daman'!$M$4:$M$16,'13. Daman'!$C$4:$C$16,'July''24 Actual'!L53)</f>
        <v>0</v>
      </c>
      <c r="M66" s="50">
        <f>SUMIFS('13. Daman'!$M$4:$M$16,'13. Daman'!$C$4:$C$16,'July''24 Actual'!M53)</f>
        <v>0</v>
      </c>
      <c r="N66" s="50">
        <f>SUMIFS('13. Daman'!$M$4:$M$16,'13. Daman'!$C$4:$C$16,'July''24 Actual'!N53)</f>
        <v>0</v>
      </c>
      <c r="O66" s="50">
        <f>SUMIFS('13. Daman'!$M$4:$M$16,'13. Daman'!$C$4:$C$16,'July''24 Actual'!O53)</f>
        <v>0</v>
      </c>
      <c r="P66" s="50">
        <f>SUMIFS('13. Daman'!$M$4:$M$16,'13. Daman'!$C$4:$C$16,'July''24 Actual'!P53)</f>
        <v>0</v>
      </c>
      <c r="Q66" s="56">
        <f t="shared" si="0"/>
        <v>15.538949694899422</v>
      </c>
    </row>
    <row r="67" spans="2:17" ht="15.6">
      <c r="B67" s="52">
        <v>14</v>
      </c>
      <c r="C67" s="24" t="s">
        <v>82</v>
      </c>
      <c r="D67" s="50">
        <f>SUMIFS('14. GRPPL'!$M$4:$M$16,'14. GRPPL'!$C$4:$C$16,'July''24 Actual'!D53)</f>
        <v>0</v>
      </c>
      <c r="E67" s="50">
        <f>SUMIFS('14. GRPPL'!$M$4:$M$16,'14. GRPPL'!$C$4:$C$16,'July''24 Actual'!E53)</f>
        <v>0</v>
      </c>
      <c r="F67" s="50">
        <f>SUMIFS('14. GRPPL'!$M$4:$M$16,'14. GRPPL'!$C$4:$C$16,'July''24 Actual'!F53)</f>
        <v>8.0999999999999996E-3</v>
      </c>
      <c r="G67" s="50">
        <f>SUMIFS('14. GRPPL'!$M$4:$M$16,'14. GRPPL'!$C$4:$C$16,'July''24 Actual'!G53)</f>
        <v>0.56000000000000005</v>
      </c>
      <c r="H67" s="50">
        <f>SUMIFS('14. GRPPL'!$M$4:$M$16,'14. GRPPL'!$C$4:$C$16,'July''24 Actual'!H53)</f>
        <v>0.108</v>
      </c>
      <c r="I67" s="50">
        <f>SUMIFS('14. GRPPL'!$M$4:$M$16,'14. GRPPL'!$C$4:$C$16,'July''24 Actual'!I53)</f>
        <v>26.055103389431977</v>
      </c>
      <c r="J67" s="50">
        <f>SUMIFS('14. GRPPL'!$M$4:$M$16,'14. GRPPL'!$C$4:$C$16,'July''24 Actual'!J53)</f>
        <v>3.196462275</v>
      </c>
      <c r="K67" s="50">
        <f>SUMIFS('14. GRPPL'!$M$4:$M$16,'14. GRPPL'!$C$4:$C$16,'July''24 Actual'!K53)</f>
        <v>0</v>
      </c>
      <c r="L67" s="50">
        <f>SUMIFS('14. GRPPL'!$M$4:$M$16,'14. GRPPL'!$C$4:$C$16,'July''24 Actual'!L53)</f>
        <v>5.1490113799999992</v>
      </c>
      <c r="M67" s="50">
        <f>SUMIFS('14. GRPPL'!$M$4:$M$16,'14. GRPPL'!$C$4:$C$16,'July''24 Actual'!M53)</f>
        <v>0</v>
      </c>
      <c r="N67" s="50">
        <f>SUMIFS('14. GRPPL'!$M$4:$M$16,'14. GRPPL'!$C$4:$C$16,'July''24 Actual'!N53)</f>
        <v>0</v>
      </c>
      <c r="O67" s="50">
        <f>SUMIFS('14. GRPPL'!$M$4:$M$16,'14. GRPPL'!$C$4:$C$16,'July''24 Actual'!O53)</f>
        <v>0</v>
      </c>
      <c r="P67" s="50">
        <f>SUMIFS('14. GRPPL'!$M$4:$M$16,'14. GRPPL'!$C$4:$C$16,'July''24 Actual'!P53)</f>
        <v>0</v>
      </c>
      <c r="Q67" s="56">
        <f t="shared" si="0"/>
        <v>35.076677044431975</v>
      </c>
    </row>
    <row r="68" spans="2:17" ht="15.6">
      <c r="B68" s="52">
        <v>15</v>
      </c>
      <c r="C68" s="24" t="s">
        <v>87</v>
      </c>
      <c r="D68" s="50">
        <f>SUM('15. Sikkim-1'!$N$4:$N$6)</f>
        <v>0</v>
      </c>
      <c r="E68" s="50">
        <f>SUM('15. Sikkim-1'!$N$7:$N$9)</f>
        <v>0</v>
      </c>
      <c r="F68" s="50">
        <f>SUMIFS('15. Sikkim-1'!$N$4:$N$21,'15. Sikkim-1'!$D$4:$D$21,'July''24 Actual'!F53)</f>
        <v>0</v>
      </c>
      <c r="G68" s="50">
        <f>SUMIFS('15. Sikkim-1'!$N$4:$N$21,'15. Sikkim-1'!$D$4:$D$21,'July''24 Actual'!G53)</f>
        <v>0</v>
      </c>
      <c r="H68" s="50">
        <f>SUMIFS('15. Sikkim-1'!$N$4:$N$21,'15. Sikkim-1'!$D$4:$D$21,'July''24 Actual'!H53)</f>
        <v>0</v>
      </c>
      <c r="I68" s="50">
        <f>SUMIFS('15. Sikkim-1'!$N$4:$N$21,'15. Sikkim-1'!$D$4:$D$21,'July''24 Actual'!I53)</f>
        <v>0</v>
      </c>
      <c r="J68" s="50">
        <f>SUMIFS('15. Sikkim-1'!$N$4:$N$21,'15. Sikkim-1'!$D$4:$D$21,'July''24 Actual'!J53)</f>
        <v>0</v>
      </c>
      <c r="K68" s="50">
        <f>SUMIFS('15. Sikkim-1'!$N$4:$N$21,'15. Sikkim-1'!$D$4:$D$21,'July''24 Actual'!K53)</f>
        <v>0</v>
      </c>
      <c r="L68" s="50">
        <f>SUMIFS('15. Sikkim-1'!$N$4:$N$21,'15. Sikkim-1'!$D$4:$D$21,'July''24 Actual'!L53)</f>
        <v>0</v>
      </c>
      <c r="M68" s="50">
        <f>SUMIFS('15. Sikkim-1'!$N$4:$N$21,'15. Sikkim-1'!$D$4:$D$21,'July''24 Actual'!M53)</f>
        <v>0</v>
      </c>
      <c r="N68" s="50">
        <f>SUM('15. Sikkim-1'!$N$19)</f>
        <v>0</v>
      </c>
      <c r="O68" s="50">
        <f>SUMIFS('15. Sikkim-1'!$N$4:$N$21,'15. Sikkim-1'!$D$4:$D$21,'July''24 Actual'!O53)</f>
        <v>0</v>
      </c>
      <c r="P68" s="50">
        <f>SUMIFS('15. Sikkim-1'!$N$4:$N$21,'15. Sikkim-1'!$D$4:$D$21,'July''24 Actual'!P53)</f>
        <v>0</v>
      </c>
      <c r="Q68" s="56">
        <f t="shared" si="0"/>
        <v>0</v>
      </c>
    </row>
    <row r="69" spans="2:17" ht="15.6">
      <c r="B69" s="52">
        <v>16</v>
      </c>
      <c r="C69" s="24" t="s">
        <v>91</v>
      </c>
      <c r="D69" s="50">
        <f>SUM('16. Sikkim-2'!$M$4:$M$5)</f>
        <v>2.9044126000000001</v>
      </c>
      <c r="E69" s="50">
        <f>SUM('16. Sikkim-2'!$M$6:$M$7)</f>
        <v>5.24</v>
      </c>
      <c r="F69" s="50">
        <f>SUMIFS('16. Sikkim-2'!$M$4:$M$18,'16. Sikkim-2'!$C$4:$C$18,'July''24 Actual'!F53)</f>
        <v>0</v>
      </c>
      <c r="G69" s="50">
        <f>SUMIFS('16. Sikkim-2'!$M$4:$M$18,'16. Sikkim-2'!$C$4:$C$18,'July''24 Actual'!G53)</f>
        <v>32.01</v>
      </c>
      <c r="H69" s="50">
        <f>SUMIFS('16. Sikkim-2'!$M$4:$M$18,'16. Sikkim-2'!$C$4:$C$18,'July''24 Actual'!H53)</f>
        <v>2.46</v>
      </c>
      <c r="I69" s="50">
        <f>SUMIFS('16. Sikkim-2'!$M$4:$M$18,'16. Sikkim-2'!$C$4:$C$18,'July''24 Actual'!I53)</f>
        <v>91.339999999999989</v>
      </c>
      <c r="J69" s="50">
        <f>SUMIFS('16. Sikkim-2'!$M$4:$M$18,'16. Sikkim-2'!$C$4:$C$18,'July''24 Actual'!J53)</f>
        <v>0.42</v>
      </c>
      <c r="K69" s="50">
        <f>SUMIFS('16. Sikkim-2'!$M$4:$M$18,'16. Sikkim-2'!$C$4:$C$18,'July''24 Actual'!K53)</f>
        <v>0</v>
      </c>
      <c r="L69" s="50">
        <f>SUMIFS('16. Sikkim-2'!$M$4:$M$18,'16. Sikkim-2'!$C$4:$C$18,'July''24 Actual'!L53)</f>
        <v>0</v>
      </c>
      <c r="M69" s="50">
        <f>SUMIFS('16. Sikkim-2'!$M$4:$M$18,'16. Sikkim-2'!$C$4:$C$18,'July''24 Actual'!M53)</f>
        <v>0</v>
      </c>
      <c r="N69" s="50">
        <f>SUMIFS('16. Sikkim-2'!$M$4:$M$18,'16. Sikkim-2'!$C$4:$C$18,'July''24 Actual'!N53)</f>
        <v>0</v>
      </c>
      <c r="O69" s="50">
        <f>SUMIFS('16. Sikkim-2'!$M$4:$M$18,'16. Sikkim-2'!$C$4:$C$18,'July''24 Actual'!O53)</f>
        <v>0</v>
      </c>
      <c r="P69" s="50">
        <f>SUMIFS('16. Sikkim-2'!$M$4:$M$18,'16. Sikkim-2'!$C$4:$C$18,'July''24 Actual'!P53)</f>
        <v>0</v>
      </c>
      <c r="Q69" s="56">
        <f t="shared" si="0"/>
        <v>134.37441259999997</v>
      </c>
    </row>
    <row r="70" spans="2:17" ht="15.6">
      <c r="B70" s="52">
        <v>17</v>
      </c>
      <c r="C70" s="24" t="s">
        <v>93</v>
      </c>
      <c r="D70" s="59"/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6">
        <f>'17. EMO'!$M$5</f>
        <v>12.753031657374759</v>
      </c>
    </row>
    <row r="71" spans="2:17" ht="15.6">
      <c r="B71" s="52">
        <v>18</v>
      </c>
      <c r="C71" s="21" t="s">
        <v>112</v>
      </c>
      <c r="D71" s="50">
        <f>SUMIFS('18. Agiolax'!$M$4:$M$16,'18. Agiolax'!$C$4:$C$16,'July''24 Actual'!D53)</f>
        <v>0</v>
      </c>
      <c r="E71" s="50">
        <f>SUMIFS('18. Agiolax'!$M$4:$M$16,'18. Agiolax'!$C$4:$C$16,'July''24 Actual'!E53)</f>
        <v>0</v>
      </c>
      <c r="F71" s="50">
        <f>SUMIFS('18. Agiolax'!$M$4:$M$16,'18. Agiolax'!$C$4:$C$16,'July''24 Actual'!F53)</f>
        <v>0</v>
      </c>
      <c r="G71" s="50">
        <f>SUMIFS('18. Agiolax'!$M$4:$M$16,'18. Agiolax'!$C$4:$C$16,'July''24 Actual'!G53)</f>
        <v>0</v>
      </c>
      <c r="H71" s="50">
        <f>SUMIFS('18. Agiolax'!$M$4:$M$16,'18. Agiolax'!$C$4:$C$16,'July''24 Actual'!H53)</f>
        <v>0</v>
      </c>
      <c r="I71" s="50">
        <f>SUMIFS('18. Agiolax'!$M$4:$M$16,'18. Agiolax'!$C$4:$C$16,'July''24 Actual'!I53)</f>
        <v>0.14000000000000001</v>
      </c>
      <c r="J71" s="50">
        <f>SUMIFS('18. Agiolax'!$M$4:$M$16,'18. Agiolax'!$C$4:$C$16,'July''24 Actual'!J53)</f>
        <v>0</v>
      </c>
      <c r="K71" s="50">
        <f>SUMIFS('18. Agiolax'!$M$4:$M$16,'18. Agiolax'!$C$4:$C$16,'July''24 Actual'!K53)</f>
        <v>0</v>
      </c>
      <c r="L71" s="50">
        <f>SUMIFS('18. Agiolax'!$M$4:$M$16,'18. Agiolax'!$C$4:$C$16,'July''24 Actual'!L53)</f>
        <v>0</v>
      </c>
      <c r="M71" s="50">
        <f>SUMIFS('18. Agiolax'!$M$4:$M$16,'18. Agiolax'!$C$4:$C$16,'July''24 Actual'!M53)</f>
        <v>0</v>
      </c>
      <c r="N71" s="50">
        <f>SUMIFS('18. Agiolax'!$M$4:$M$16,'18. Agiolax'!$C$4:$C$16,'July''24 Actual'!N53)</f>
        <v>0</v>
      </c>
      <c r="O71" s="50">
        <f>SUMIFS('18. Agiolax'!$M$4:$M$16,'18. Agiolax'!$C$4:$C$16,'July''24 Actual'!O53)</f>
        <v>0</v>
      </c>
      <c r="P71" s="50">
        <f>SUMIFS('18. Agiolax'!$M$4:$M$16,'18. Agiolax'!$C$4:$C$16,'July''24 Actual'!P53)</f>
        <v>0</v>
      </c>
      <c r="Q71" s="56">
        <f>SUM(D71:P71)</f>
        <v>0.14000000000000001</v>
      </c>
    </row>
    <row r="72" spans="2:17" ht="15.6">
      <c r="B72" s="52">
        <v>19</v>
      </c>
      <c r="C72" s="24" t="s">
        <v>96</v>
      </c>
      <c r="D72" s="50">
        <f>SUMIFS('19. Jarod'!$M$4:$M$16,'19. Jarod'!$C$4:$C$16,'July''24 Actual'!D53)</f>
        <v>0.40899999999999997</v>
      </c>
      <c r="E72" s="50">
        <f>SUMIFS('19. Jarod'!$M$4:$M$16,'19. Jarod'!$C$4:$C$16,'July''24 Actual'!E53)</f>
        <v>0</v>
      </c>
      <c r="F72" s="50">
        <f>SUMIFS('19. Jarod'!$M$4:$M$16,'19. Jarod'!$C$4:$C$16,'July''24 Actual'!F53)</f>
        <v>55.025923043376196</v>
      </c>
      <c r="G72" s="50">
        <f>SUMIFS('19. Jarod'!$M$4:$M$16,'19. Jarod'!$C$4:$C$16,'July''24 Actual'!G53)</f>
        <v>3.4878733365633736</v>
      </c>
      <c r="H72" s="50">
        <f>SUMIFS('19. Jarod'!$M$4:$M$16,'19. Jarod'!$C$4:$C$16,'July''24 Actual'!H53)</f>
        <v>0</v>
      </c>
      <c r="I72" s="50">
        <f>SUMIFS('19. Jarod'!$M$4:$M$16,'19. Jarod'!$C$4:$C$16,'July''24 Actual'!I53)</f>
        <v>56.885452607716758</v>
      </c>
      <c r="J72" s="50">
        <f>SUMIFS('19. Jarod'!$M$4:$M$16,'19. Jarod'!$C$4:$C$16,'July''24 Actual'!J53)</f>
        <v>0.71</v>
      </c>
      <c r="K72" s="50">
        <f>SUMIFS('19. Jarod'!$M$4:$M$16,'19. Jarod'!$C$4:$C$16,'July''24 Actual'!K53)</f>
        <v>0</v>
      </c>
      <c r="L72" s="50">
        <f>SUMIFS('19. Jarod'!$M$4:$M$16,'19. Jarod'!$C$4:$C$16,'July''24 Actual'!L53)</f>
        <v>35.222083699999999</v>
      </c>
      <c r="M72" s="50">
        <f>SUMIFS('19. Jarod'!$M$4:$M$16,'19. Jarod'!$C$4:$C$16,'July''24 Actual'!M53)</f>
        <v>0</v>
      </c>
      <c r="N72" s="50">
        <f>SUMIFS('19. Jarod'!$M$4:$M$16,'19. Jarod'!$C$4:$C$16,'July''24 Actual'!N53)</f>
        <v>0</v>
      </c>
      <c r="O72" s="50">
        <f>SUMIFS('19. Jarod'!$M$4:$M$16,'19. Jarod'!$C$4:$C$16,'July''24 Actual'!O53)</f>
        <v>0</v>
      </c>
      <c r="P72" s="50">
        <f>SUMIFS('19. Jarod'!$M$4:$M$16,'19. Jarod'!$C$4:$C$16,'July''24 Actual'!P53)</f>
        <v>0</v>
      </c>
      <c r="Q72" s="56">
        <f t="shared" ref="Q72:Q81" si="1">SUM(D72:P72)</f>
        <v>151.74033268765632</v>
      </c>
    </row>
    <row r="73" spans="2:17" ht="15.6">
      <c r="B73" s="52">
        <v>20</v>
      </c>
      <c r="C73" s="24" t="s">
        <v>98</v>
      </c>
      <c r="D73" s="50">
        <f>SUMIFS('20. Vatva'!$M$4:$M$16,'20. Vatva'!$C$4:$C$16,'July''24 Actual'!D53)</f>
        <v>25.595615299999999</v>
      </c>
      <c r="E73" s="50">
        <f>SUMIFS('20. Vatva'!$M$4:$M$16,'20. Vatva'!$C$4:$C$16,'July''24 Actual'!E53)</f>
        <v>0</v>
      </c>
      <c r="F73" s="50">
        <f>SUMIFS('20. Vatva'!$M$4:$M$16,'20. Vatva'!$C$4:$C$16,'July''24 Actual'!F53)</f>
        <v>0</v>
      </c>
      <c r="G73" s="50">
        <f>SUMIFS('20. Vatva'!$M$4:$M$16,'20. Vatva'!$C$4:$C$16,'July''24 Actual'!G53)</f>
        <v>0</v>
      </c>
      <c r="H73" s="50">
        <f>SUMIFS('20. Vatva'!$M$4:$M$16,'20. Vatva'!$C$4:$C$16,'July''24 Actual'!H53)</f>
        <v>0</v>
      </c>
      <c r="I73" s="50">
        <f>SUMIFS('20. Vatva'!$M$4:$M$16,'20. Vatva'!$C$4:$C$16,'July''24 Actual'!I53)</f>
        <v>0.35249999999999998</v>
      </c>
      <c r="J73" s="50">
        <f>SUMIFS('20. Vatva'!$M$4:$M$16,'20. Vatva'!$C$4:$C$16,'July''24 Actual'!J53)</f>
        <v>0</v>
      </c>
      <c r="K73" s="50">
        <f>SUMIFS('20. Vatva'!$M$4:$M$16,'20. Vatva'!$C$4:$C$16,'July''24 Actual'!K53)</f>
        <v>0</v>
      </c>
      <c r="L73" s="50">
        <f>SUMIFS('20. Vatva'!$M$4:$M$16,'20. Vatva'!$C$4:$C$16,'July''24 Actual'!L53)</f>
        <v>0</v>
      </c>
      <c r="M73" s="50">
        <f>SUMIFS('20. Vatva'!$M$4:$M$16,'20. Vatva'!$C$4:$C$16,'July''24 Actual'!M53)</f>
        <v>0</v>
      </c>
      <c r="N73" s="50">
        <f>SUMIFS('20. Vatva'!$M$4:$M$16,'20. Vatva'!$C$4:$C$16,'July''24 Actual'!N53)</f>
        <v>0</v>
      </c>
      <c r="O73" s="50">
        <f>SUMIFS('20. Vatva'!$M$4:$M$16,'20. Vatva'!$C$4:$C$16,'July''24 Actual'!O53)</f>
        <v>0</v>
      </c>
      <c r="P73" s="50">
        <f>SUMIFS('20. Vatva'!$M$4:$M$16,'20. Vatva'!$C$4:$C$16,'July''24 Actual'!P53)</f>
        <v>0</v>
      </c>
      <c r="Q73" s="56">
        <f t="shared" si="1"/>
        <v>25.948115299999998</v>
      </c>
    </row>
    <row r="74" spans="2:17" ht="15.6">
      <c r="B74" s="52">
        <v>21</v>
      </c>
      <c r="C74" s="24" t="s">
        <v>101</v>
      </c>
      <c r="D74" s="50">
        <f>SUMIFS('21. Biologics Unit 9'!$M$4:$M$16,'21. Biologics Unit 9'!$C$4:$C$16,'July''24 Actual'!D53)</f>
        <v>17.904462599999999</v>
      </c>
      <c r="E74" s="50">
        <f>SUMIFS('21. Biologics Unit 9'!$M$4:$M$16,'21. Biologics Unit 9'!$C$4:$C$16,'July''24 Actual'!E53)</f>
        <v>0</v>
      </c>
      <c r="F74" s="50">
        <f>SUMIFS('21. Biologics Unit 9'!$M$4:$M$16,'21. Biologics Unit 9'!$C$4:$C$16,'July''24 Actual'!F53)</f>
        <v>0</v>
      </c>
      <c r="G74" s="50">
        <f>SUMIFS('21. Biologics Unit 9'!$M$4:$M$16,'21. Biologics Unit 9'!$C$4:$C$16,'July''24 Actual'!G53)</f>
        <v>0</v>
      </c>
      <c r="H74" s="50">
        <f>SUMIFS('21. Biologics Unit 9'!$M$4:$M$16,'21. Biologics Unit 9'!$C$4:$C$16,'July''24 Actual'!H53)</f>
        <v>0</v>
      </c>
      <c r="I74" s="50">
        <f>SUMIFS('21. Biologics Unit 9'!$M$4:$M$16,'21. Biologics Unit 9'!$C$4:$C$16,'July''24 Actual'!I53)</f>
        <v>0</v>
      </c>
      <c r="J74" s="50">
        <f>SUMIFS('21. Biologics Unit 9'!$M$4:$M$16,'21. Biologics Unit 9'!$C$4:$C$16,'July''24 Actual'!J53)</f>
        <v>0</v>
      </c>
      <c r="K74" s="50">
        <f>SUMIFS('21. Biologics Unit 9'!$M$4:$M$16,'21. Biologics Unit 9'!$C$4:$C$16,'July''24 Actual'!K53)</f>
        <v>0</v>
      </c>
      <c r="L74" s="50">
        <f>SUMIFS('21. Biologics Unit 9'!$M$4:$M$16,'21. Biologics Unit 9'!$C$4:$C$16,'July''24 Actual'!L53)</f>
        <v>0</v>
      </c>
      <c r="M74" s="50">
        <f>SUMIFS('21. Biologics Unit 9'!$M$4:$M$16,'21. Biologics Unit 9'!$C$4:$C$16,'July''24 Actual'!M53)</f>
        <v>0</v>
      </c>
      <c r="N74" s="50">
        <f>SUMIFS('21. Biologics Unit 9'!$M$4:$M$16,'21. Biologics Unit 9'!$C$4:$C$16,'July''24 Actual'!N53)</f>
        <v>0</v>
      </c>
      <c r="O74" s="50">
        <f>SUMIFS('21. Biologics Unit 9'!$M$4:$M$16,'21. Biologics Unit 9'!$C$4:$C$16,'July''24 Actual'!O53)</f>
        <v>0</v>
      </c>
      <c r="P74" s="50">
        <f>SUMIFS('21. Biologics Unit 9'!$M$4:$M$16,'21. Biologics Unit 9'!$C$4:$C$16,'July''24 Actual'!P53)</f>
        <v>0</v>
      </c>
      <c r="Q74" s="56">
        <f t="shared" si="1"/>
        <v>17.904462599999999</v>
      </c>
    </row>
    <row r="75" spans="2:17" ht="15.6">
      <c r="B75" s="52">
        <v>22</v>
      </c>
      <c r="C75" s="24" t="s">
        <v>104</v>
      </c>
      <c r="D75" s="50">
        <f>SUMIFS('22. Alidac'!$M$4:$M$16,'22. Alidac'!$C$4:$C$16,'July''24 Actual'!D53)</f>
        <v>5.4035460784777278</v>
      </c>
      <c r="E75" s="50">
        <f>SUMIFS('22. Alidac'!$M$4:$M$16,'22. Alidac'!$C$4:$C$16,'July''24 Actual'!E53)</f>
        <v>0</v>
      </c>
      <c r="F75" s="50">
        <f>SUMIFS('22. Alidac'!$M$4:$M$16,'22. Alidac'!$C$4:$C$16,'July''24 Actual'!F53)</f>
        <v>0</v>
      </c>
      <c r="G75" s="50">
        <f>SUMIFS('22. Alidac'!$M$4:$M$16,'22. Alidac'!$C$4:$C$16,'July''24 Actual'!G53)</f>
        <v>0</v>
      </c>
      <c r="H75" s="50">
        <f>SUMIFS('22. Alidac'!$M$4:$M$16,'22. Alidac'!$C$4:$C$16,'July''24 Actual'!H53)</f>
        <v>0</v>
      </c>
      <c r="I75" s="50">
        <f>SUMIFS('22. Alidac'!$M$4:$M$16,'22. Alidac'!$C$4:$C$16,'July''24 Actual'!I53)</f>
        <v>10.981789800000001</v>
      </c>
      <c r="J75" s="50">
        <f>SUMIFS('22. Alidac'!$M$4:$M$16,'22. Alidac'!$C$4:$C$16,'July''24 Actual'!J53)</f>
        <v>0</v>
      </c>
      <c r="K75" s="50">
        <f>SUMIFS('22. Alidac'!$M$4:$M$16,'22. Alidac'!$C$4:$C$16,'July''24 Actual'!K53)</f>
        <v>0</v>
      </c>
      <c r="L75" s="50">
        <f>SUMIFS('22. Alidac'!$M$4:$M$16,'22. Alidac'!$C$4:$C$16,'July''24 Actual'!L53)</f>
        <v>0</v>
      </c>
      <c r="M75" s="50">
        <f>SUMIFS('22. Alidac'!$M$4:$M$16,'22. Alidac'!$C$4:$C$16,'July''24 Actual'!M53)</f>
        <v>0</v>
      </c>
      <c r="N75" s="50">
        <f>SUMIFS('22. Alidac'!$M$4:$M$16,'22. Alidac'!$C$4:$C$16,'July''24 Actual'!N53)</f>
        <v>0</v>
      </c>
      <c r="O75" s="50">
        <f>SUMIFS('22. Alidac'!$M$4:$M$16,'22. Alidac'!$C$4:$C$16,'July''24 Actual'!O53)</f>
        <v>0</v>
      </c>
      <c r="P75" s="50">
        <f>SUMIFS('22. Alidac'!$M$4:$M$16,'22. Alidac'!$C$4:$C$16,'July''24 Actual'!P53)</f>
        <v>0</v>
      </c>
      <c r="Q75" s="56">
        <f t="shared" si="1"/>
        <v>16.385335878477729</v>
      </c>
    </row>
    <row r="76" spans="2:17" ht="15.6">
      <c r="B76" s="52">
        <v>23</v>
      </c>
      <c r="C76" s="20" t="s">
        <v>108</v>
      </c>
      <c r="D76" s="50">
        <f>SUM('23. VTC'!$M$4:$M$6)</f>
        <v>40.864856720000006</v>
      </c>
      <c r="E76" s="50">
        <f>SUMIFS('23. VTC'!$M$4:$M$18,'23. VTC'!$C$4:$C$18,'July''24 Actual'!E53)</f>
        <v>0</v>
      </c>
      <c r="F76" s="50">
        <f>SUMIFS('23. VTC'!$M$4:$M$18,'23. VTC'!$C$4:$C$18,'July''24 Actual'!F53)</f>
        <v>0</v>
      </c>
      <c r="G76" s="50">
        <f>SUMIFS('23. VTC'!$M$4:$M$18,'23. VTC'!$C$4:$C$18,'July''24 Actual'!G53)</f>
        <v>0</v>
      </c>
      <c r="H76" s="50">
        <f>SUMIFS('23. VTC'!$M$4:$M$18,'23. VTC'!$C$4:$C$18,'July''24 Actual'!H53)</f>
        <v>0</v>
      </c>
      <c r="I76" s="50">
        <f>SUMIFS('23. VTC'!$M$4:$M$18,'23. VTC'!$C$4:$C$18,'July''24 Actual'!I53)</f>
        <v>0</v>
      </c>
      <c r="J76" s="50">
        <f>SUMIFS('23. VTC'!$M$4:$M$18,'23. VTC'!$C$4:$C$18,'July''24 Actual'!J53)</f>
        <v>0</v>
      </c>
      <c r="K76" s="50">
        <f>SUMIFS('23. VTC'!$M$4:$M$18,'23. VTC'!$C$4:$C$18,'July''24 Actual'!K53)</f>
        <v>0</v>
      </c>
      <c r="L76" s="50">
        <f>SUMIFS('23. VTC'!$M$4:$M$18,'23. VTC'!$C$4:$C$18,'July''24 Actual'!L53)</f>
        <v>0</v>
      </c>
      <c r="M76" s="50">
        <f>SUMIFS('23. VTC'!$M$4:$M$18,'23. VTC'!$C$4:$C$18,'July''24 Actual'!M53)</f>
        <v>0</v>
      </c>
      <c r="N76" s="50">
        <f>SUMIFS('23. VTC'!$M$4:$M$18,'23. VTC'!$C$4:$C$18,'July''24 Actual'!N53)</f>
        <v>0</v>
      </c>
      <c r="O76" s="50">
        <f>SUMIFS('23. VTC'!$M$4:$M$18,'23. VTC'!$C$4:$C$18,'July''24 Actual'!O53)</f>
        <v>0</v>
      </c>
      <c r="P76" s="50">
        <f>SUMIFS('23. VTC'!$M$4:$M$18,'23. VTC'!$C$4:$C$18,'July''24 Actual'!P53)</f>
        <v>0</v>
      </c>
      <c r="Q76" s="56">
        <f t="shared" si="1"/>
        <v>40.864856720000006</v>
      </c>
    </row>
    <row r="77" spans="2:17" ht="15.6">
      <c r="B77" s="52">
        <v>24</v>
      </c>
      <c r="C77" s="24" t="s">
        <v>111</v>
      </c>
      <c r="D77" s="50">
        <f>SUM('24. Biologics Unit 1-2'!$M$4:$M$5)</f>
        <v>2.0677500000000002</v>
      </c>
      <c r="E77" s="50">
        <f>SUMIFS('24. Biologics Unit 1-2'!$M$4:$M$17,'24. Biologics Unit 1-2'!$C$4:$C$17,'July''24 Actual'!E53)</f>
        <v>0</v>
      </c>
      <c r="F77" s="50">
        <f>SUMIFS('24. Biologics Unit 1-2'!$M$4:$M$17,'24. Biologics Unit 1-2'!$C$4:$C$17,'July''24 Actual'!F53)</f>
        <v>0</v>
      </c>
      <c r="G77" s="50">
        <f>SUMIFS('24. Biologics Unit 1-2'!$M$4:$M$17,'24. Biologics Unit 1-2'!$C$4:$C$17,'July''24 Actual'!G53)</f>
        <v>0</v>
      </c>
      <c r="H77" s="50">
        <f>SUMIFS('24. Biologics Unit 1-2'!$M$4:$M$17,'24. Biologics Unit 1-2'!$C$4:$C$17,'July''24 Actual'!H53)</f>
        <v>0</v>
      </c>
      <c r="I77" s="50">
        <f>SUM('24. Biologics Unit 1-2'!$M$10:$M$10)</f>
        <v>88.456772000000001</v>
      </c>
      <c r="J77" s="50">
        <f>SUMIFS('24. Biologics Unit 1-2'!$M$4:$M$17,'24. Biologics Unit 1-2'!$C$4:$C$17,'July''24 Actual'!J53)</f>
        <v>0</v>
      </c>
      <c r="K77" s="50">
        <f>SUMIFS('24. Biologics Unit 1-2'!$M$4:$M$17,'24. Biologics Unit 1-2'!$C$4:$C$17,'July''24 Actual'!K53)</f>
        <v>0</v>
      </c>
      <c r="L77" s="50">
        <f>SUMIFS('24. Biologics Unit 1-2'!$M$4:$M$17,'24. Biologics Unit 1-2'!$C$4:$C$17,'July''24 Actual'!L53)</f>
        <v>0</v>
      </c>
      <c r="M77" s="50">
        <f>SUMIFS('24. Biologics Unit 1-2'!$M$4:$M$17,'24. Biologics Unit 1-2'!$C$4:$C$17,'July''24 Actual'!M53)</f>
        <v>0</v>
      </c>
      <c r="N77" s="50">
        <f>SUMIFS('24. Biologics Unit 1-2'!$M$4:$M$17,'24. Biologics Unit 1-2'!$C$4:$C$17,'July''24 Actual'!N53)</f>
        <v>0</v>
      </c>
      <c r="O77" s="50">
        <f>SUMIFS('24. Biologics Unit 1-2'!$M$4:$M$17,'24. Biologics Unit 1-2'!$C$4:$C$17,'July''24 Actual'!O53)</f>
        <v>0</v>
      </c>
      <c r="P77" s="50">
        <f>SUMIFS('24. Biologics Unit 1-2'!$M$4:$M$17,'24. Biologics Unit 1-2'!$C$4:$C$17,'July''24 Actual'!P53)</f>
        <v>0</v>
      </c>
      <c r="Q77" s="56">
        <f t="shared" si="1"/>
        <v>90.524522000000005</v>
      </c>
    </row>
    <row r="78" spans="2:17" ht="15.6">
      <c r="B78" s="52">
        <v>25</v>
      </c>
      <c r="C78" s="21" t="s">
        <v>114</v>
      </c>
      <c r="D78" s="50">
        <f>SUMIFS('25. Zydus Pfizer'!$M$4:$M$16,'25. Zydus Pfizer'!$C$4:$C$16,'July''24 Actual'!D53)</f>
        <v>78.040000000000006</v>
      </c>
      <c r="E78" s="50">
        <f>SUMIFS('25. Zydus Pfizer'!$M$4:$M$16,'25. Zydus Pfizer'!$C$4:$C$16,'July''24 Actual'!E53)</f>
        <v>0</v>
      </c>
      <c r="F78" s="50">
        <f>SUMIFS('25. Zydus Pfizer'!$M$4:$M$16,'25. Zydus Pfizer'!$C$4:$C$16,'July''24 Actual'!F53)</f>
        <v>28.464849999999998</v>
      </c>
      <c r="G78" s="50">
        <f>SUMIFS('25. Zydus Pfizer'!$M$4:$M$16,'25. Zydus Pfizer'!$C$4:$C$16,'July''24 Actual'!G53)</f>
        <v>8.5500000000000007</v>
      </c>
      <c r="H78" s="50">
        <f>SUMIFS('25. Zydus Pfizer'!$M$4:$M$16,'25. Zydus Pfizer'!$C$4:$C$16,'July''24 Actual'!H53)</f>
        <v>0</v>
      </c>
      <c r="I78" s="50">
        <f>SUMIFS('25. Zydus Pfizer'!$M$4:$M$16,'25. Zydus Pfizer'!$C$4:$C$16,'July''24 Actual'!I53)</f>
        <v>19.277887</v>
      </c>
      <c r="J78" s="50">
        <f>SUMIFS('25. Zydus Pfizer'!$M$4:$M$16,'25. Zydus Pfizer'!$C$4:$C$16,'July''24 Actual'!J53)</f>
        <v>0</v>
      </c>
      <c r="K78" s="50">
        <f>SUMIFS('25. Zydus Pfizer'!$M$4:$M$16,'25. Zydus Pfizer'!$C$4:$C$16,'July''24 Actual'!K53)</f>
        <v>0</v>
      </c>
      <c r="L78" s="50">
        <f>SUMIFS('25. Zydus Pfizer'!$M$4:$M$16,'25. Zydus Pfizer'!$C$4:$C$16,'July''24 Actual'!L53)</f>
        <v>0</v>
      </c>
      <c r="M78" s="50">
        <f>SUMIFS('25. Zydus Pfizer'!$M$4:$M$16,'25. Zydus Pfizer'!$C$4:$C$16,'July''24 Actual'!M53)</f>
        <v>0</v>
      </c>
      <c r="N78" s="50">
        <f>SUMIFS('25. Zydus Pfizer'!$M$4:$M$16,'25. Zydus Pfizer'!$C$4:$C$16,'July''24 Actual'!N53)</f>
        <v>0</v>
      </c>
      <c r="O78" s="50">
        <f>SUMIFS('25. Zydus Pfizer'!$M$4:$M$16,'25. Zydus Pfizer'!$C$4:$C$16,'July''24 Actual'!O53)</f>
        <v>0</v>
      </c>
      <c r="P78" s="50">
        <f>SUMIFS('25. Zydus Pfizer'!$M$4:$M$16,'25. Zydus Pfizer'!$C$4:$C$16,'July''24 Actual'!P53)</f>
        <v>0</v>
      </c>
      <c r="Q78" s="56">
        <f t="shared" si="1"/>
        <v>134.33273700000001</v>
      </c>
    </row>
    <row r="79" spans="2:17" ht="15.6">
      <c r="B79" s="52">
        <v>26</v>
      </c>
      <c r="C79" s="21" t="s">
        <v>116</v>
      </c>
      <c r="D79" s="50">
        <f>SUMIFS('26. Wellness Sikkim'!$M$4:$M$17,'26. Wellness Sikkim'!$C$4:$C$17,'July''24 Actual'!D53)</f>
        <v>31.918003081691445</v>
      </c>
      <c r="E79" s="50">
        <f>SUM('26. Wellness Sikkim'!$M$5:$M$6)</f>
        <v>0.26018487499999998</v>
      </c>
      <c r="F79" s="50">
        <f>SUMIFS('26. Wellness Sikkim'!$M$4:$M$17,'26. Wellness Sikkim'!$C$4:$C$17,'July''24 Actual'!F53)</f>
        <v>0</v>
      </c>
      <c r="G79" s="50">
        <f>SUMIFS('26. Wellness Sikkim'!$M$4:$M$17,'26. Wellness Sikkim'!$C$4:$C$17,'July''24 Actual'!G53)</f>
        <v>0.32</v>
      </c>
      <c r="H79" s="50">
        <f>SUMIFS('26. Wellness Sikkim'!$M$4:$M$17,'26. Wellness Sikkim'!$C$4:$C$17,'July''24 Actual'!H53)</f>
        <v>6.1099999999999994</v>
      </c>
      <c r="I79" s="50">
        <f>SUMIFS('26. Wellness Sikkim'!$M$4:$M$17,'26. Wellness Sikkim'!$C$4:$C$17,'July''24 Actual'!I53)</f>
        <v>1.0699999999999998</v>
      </c>
      <c r="J79" s="50">
        <f>SUMIFS('26. Wellness Sikkim'!$M$4:$M$17,'26. Wellness Sikkim'!$C$4:$C$17,'July''24 Actual'!J53)</f>
        <v>4.1692359999999997</v>
      </c>
      <c r="K79" s="50">
        <f>SUMIFS('26. Wellness Sikkim'!$M$4:$M$17,'26. Wellness Sikkim'!$C$4:$C$17,'July''24 Actual'!K53)</f>
        <v>0.06</v>
      </c>
      <c r="L79" s="50">
        <f>SUMIFS('26. Wellness Sikkim'!$M$4:$M$17,'26. Wellness Sikkim'!$C$4:$C$17,'July''24 Actual'!L53)</f>
        <v>17.579999999999995</v>
      </c>
      <c r="M79" s="50">
        <f>SUMIFS('26. Wellness Sikkim'!$M$4:$M$17,'26. Wellness Sikkim'!$C$4:$C$17,'July''24 Actual'!M53)</f>
        <v>0</v>
      </c>
      <c r="N79" s="50">
        <f>SUMIFS('26. Wellness Sikkim'!$M$4:$M$17,'26. Wellness Sikkim'!$C$4:$C$17,'July''24 Actual'!N53)</f>
        <v>0</v>
      </c>
      <c r="O79" s="50">
        <f>SUMIFS('26. Wellness Sikkim'!$M$4:$M$17,'26. Wellness Sikkim'!$C$4:$C$17,'July''24 Actual'!O53)</f>
        <v>0</v>
      </c>
      <c r="P79" s="50">
        <f>SUMIFS('26. Wellness Sikkim'!$M$4:$M$17,'26. Wellness Sikkim'!$C$4:$C$17,'July''24 Actual'!P53)</f>
        <v>0</v>
      </c>
      <c r="Q79" s="56">
        <f t="shared" si="1"/>
        <v>61.487423956691444</v>
      </c>
    </row>
    <row r="80" spans="2:17" ht="15.6">
      <c r="B80" s="52">
        <v>27</v>
      </c>
      <c r="C80" s="21" t="s">
        <v>118</v>
      </c>
      <c r="D80" s="50">
        <f>SUMIFS('27. Wellness Ahmedabad'!$M$4:$M$16,'27. Wellness Ahmedabad'!$C$4:$C$16,'July''24 Actual'!D53)</f>
        <v>0</v>
      </c>
      <c r="E80" s="50">
        <f>SUMIFS('27. Wellness Ahmedabad'!$M$4:$M$16,'27. Wellness Ahmedabad'!$C$4:$C$16,'July''24 Actual'!E53)</f>
        <v>0</v>
      </c>
      <c r="F80" s="50">
        <f>SUMIFS('27. Wellness Ahmedabad'!$M$4:$M$16,'27. Wellness Ahmedabad'!$C$4:$C$16,'July''24 Actual'!F53)</f>
        <v>0</v>
      </c>
      <c r="G80" s="50">
        <f>SUMIFS('27. Wellness Ahmedabad'!$M$4:$M$16,'27. Wellness Ahmedabad'!$C$4:$C$16,'July''24 Actual'!G53)</f>
        <v>0.62</v>
      </c>
      <c r="H80" s="50">
        <f>SUMIFS('27. Wellness Ahmedabad'!$M$4:$M$16,'27. Wellness Ahmedabad'!$C$4:$C$16,'July''24 Actual'!H53)</f>
        <v>0.91</v>
      </c>
      <c r="I80" s="50">
        <f>SUMIFS('27. Wellness Ahmedabad'!$M$4:$M$16,'27. Wellness Ahmedabad'!$C$4:$C$16,'July''24 Actual'!I53)</f>
        <v>9.7100000000000009</v>
      </c>
      <c r="J80" s="50">
        <f>SUMIFS('27. Wellness Ahmedabad'!$M$4:$M$16,'27. Wellness Ahmedabad'!$C$4:$C$16,'July''24 Actual'!J53)</f>
        <v>1.61</v>
      </c>
      <c r="K80" s="50">
        <f>SUMIFS('27. Wellness Ahmedabad'!$M$4:$M$16,'27. Wellness Ahmedabad'!$C$4:$C$16,'July''24 Actual'!K53)</f>
        <v>0.88</v>
      </c>
      <c r="L80" s="50">
        <f>SUMIFS('27. Wellness Ahmedabad'!$M$4:$M$16,'27. Wellness Ahmedabad'!$C$4:$C$16,'July''24 Actual'!L53)</f>
        <v>0</v>
      </c>
      <c r="M80" s="50">
        <f>SUMIFS('27. Wellness Ahmedabad'!$M$4:$M$16,'27. Wellness Ahmedabad'!$C$4:$C$16,'July''24 Actual'!M53)</f>
        <v>0</v>
      </c>
      <c r="N80" s="50">
        <f>SUMIFS('27. Wellness Ahmedabad'!$M$4:$M$16,'27. Wellness Ahmedabad'!$C$4:$C$16,'July''24 Actual'!N53)</f>
        <v>0</v>
      </c>
      <c r="O80" s="50">
        <f>SUMIFS('27. Wellness Ahmedabad'!$M$4:$M$16,'27. Wellness Ahmedabad'!$C$4:$C$16,'July''24 Actual'!O53)</f>
        <v>0</v>
      </c>
      <c r="P80" s="50">
        <f>SUMIFS('27. Wellness Ahmedabad'!$M$4:$M$16,'27. Wellness Ahmedabad'!$C$4:$C$16,'July''24 Actual'!P53)</f>
        <v>0</v>
      </c>
      <c r="Q80" s="56">
        <f t="shared" si="1"/>
        <v>13.73</v>
      </c>
    </row>
    <row r="81" spans="2:17" ht="15.6">
      <c r="B81" s="52">
        <v>28</v>
      </c>
      <c r="C81" s="24" t="s">
        <v>122</v>
      </c>
      <c r="D81" s="50">
        <f>SUMIFS('28. Wellness Aligarh'!$N$4:$N$17,'28. Wellness Aligarh'!$D$4:$D$17,'July''24 Actual'!D53)</f>
        <v>1.05</v>
      </c>
      <c r="E81" s="50">
        <f>SUMIFS('28. Wellness Aligarh'!$N$4:$N$17,'28. Wellness Aligarh'!$D$4:$D$17,'July''24 Actual'!E53)</f>
        <v>0</v>
      </c>
      <c r="F81" s="50">
        <f>SUMIFS('28. Wellness Aligarh'!$N$4:$N$17,'28. Wellness Aligarh'!$D$4:$D$17,'July''24 Actual'!F53)</f>
        <v>0</v>
      </c>
      <c r="G81" s="50">
        <f>SUMIFS('28. Wellness Aligarh'!$N$4:$N$17,'28. Wellness Aligarh'!$D$4:$D$17,'July''24 Actual'!G53)</f>
        <v>0</v>
      </c>
      <c r="H81" s="50">
        <f>SUMIFS('28. Wellness Aligarh'!$N$4:$N$17,'28. Wellness Aligarh'!$D$4:$D$17,'July''24 Actual'!H53)</f>
        <v>0.9</v>
      </c>
      <c r="I81" s="50">
        <f>SUMIFS('28. Wellness Aligarh'!$N$4:$N$17,'28. Wellness Aligarh'!$D$4:$D$17,'July''24 Actual'!I53)</f>
        <v>1.08</v>
      </c>
      <c r="J81" s="50">
        <f>SUMIFS('28. Wellness Aligarh'!$N$4:$N$17,'28. Wellness Aligarh'!$D$4:$D$17,'July''24 Actual'!J53)</f>
        <v>0</v>
      </c>
      <c r="K81" s="50">
        <f>SUMIFS('28. Wellness Aligarh'!$N$4:$N$17,'28. Wellness Aligarh'!$D$4:$D$17,'July''24 Actual'!K53)</f>
        <v>0</v>
      </c>
      <c r="L81" s="50">
        <f>SUMIFS('28. Wellness Aligarh'!$N$4:$N$17,'28. Wellness Aligarh'!$D$4:$D$17,'July''24 Actual'!L53)</f>
        <v>329.16</v>
      </c>
      <c r="M81" s="50">
        <f>SUMIFS('28. Wellness Aligarh'!$N$4:$N$17,'28. Wellness Aligarh'!$D$4:$D$17,'July''24 Actual'!M53)</f>
        <v>0</v>
      </c>
      <c r="N81" s="50">
        <f>SUM('28. Wellness Aligarh'!$N$14:$N$15)</f>
        <v>0</v>
      </c>
      <c r="O81" s="50">
        <f>SUMIFS('28. Wellness Aligarh'!$N$4:$N$17,'28. Wellness Aligarh'!$D$4:$D$17,'July''24 Actual'!O53)</f>
        <v>0</v>
      </c>
      <c r="P81" s="50">
        <f>SUMIFS('28. Wellness Aligarh'!$N$4:$N$17,'28. Wellness Aligarh'!$D$4:$D$17,'July''24 Actual'!P53)</f>
        <v>0</v>
      </c>
      <c r="Q81" s="56">
        <f t="shared" si="1"/>
        <v>332.19</v>
      </c>
    </row>
    <row r="82" spans="2:17" ht="15.6">
      <c r="B82" s="52">
        <v>29</v>
      </c>
      <c r="C82" s="20" t="s">
        <v>124</v>
      </c>
      <c r="D82" s="59"/>
      <c r="E82" s="59"/>
      <c r="F82" s="59"/>
      <c r="G82" s="59"/>
      <c r="H82" s="59"/>
      <c r="I82" s="59"/>
      <c r="J82" s="59"/>
      <c r="K82" s="59"/>
      <c r="L82" s="59"/>
      <c r="M82" s="59"/>
      <c r="N82" s="59"/>
      <c r="O82" s="59"/>
      <c r="P82" s="59"/>
      <c r="Q82" s="56">
        <f>'29. Moraiya Vaccine'!$M$5</f>
        <v>133.37748069426351</v>
      </c>
    </row>
  </sheetData>
  <mergeCells count="2">
    <mergeCell ref="B2:P2"/>
    <mergeCell ref="B52:P52"/>
  </mergeCells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391A7-DA36-44BB-832D-0DDDB34BC0F1}">
  <sheetPr codeName="Sheet52"/>
  <dimension ref="B1:AI82"/>
  <sheetViews>
    <sheetView showZeros="0" zoomScale="80" zoomScaleNormal="80" workbookViewId="0">
      <pane xSplit="8" ySplit="3" topLeftCell="I4" activePane="bottomRight" state="frozen"/>
      <selection activeCell="Q82" sqref="Q82"/>
      <selection pane="topRight" activeCell="Q82" sqref="Q82"/>
      <selection pane="bottomLeft" activeCell="Q82" sqref="Q82"/>
      <selection pane="bottomRight" activeCell="L14" sqref="L14"/>
    </sheetView>
  </sheetViews>
  <sheetFormatPr defaultRowHeight="14.4"/>
  <cols>
    <col min="1" max="1" width="4.6640625" customWidth="1"/>
    <col min="2" max="2" width="9.109375" style="53"/>
    <col min="3" max="3" width="24.6640625" customWidth="1"/>
    <col min="4" max="13" width="12.6640625" customWidth="1"/>
    <col min="14" max="14" width="18.109375" bestFit="1" customWidth="1"/>
    <col min="15" max="15" width="22.6640625" customWidth="1"/>
    <col min="16" max="16" width="14.33203125" bestFit="1" customWidth="1"/>
    <col min="17" max="17" width="12" style="55" bestFit="1" customWidth="1"/>
  </cols>
  <sheetData>
    <row r="1" spans="2:35" ht="23.25" customHeight="1"/>
    <row r="2" spans="2:35" s="25" customFormat="1" ht="18">
      <c r="B2" s="523" t="s">
        <v>136</v>
      </c>
      <c r="C2" s="524"/>
      <c r="D2" s="524"/>
      <c r="E2" s="524"/>
      <c r="F2" s="524"/>
      <c r="G2" s="524"/>
      <c r="H2" s="524"/>
      <c r="I2" s="524"/>
      <c r="J2" s="524"/>
      <c r="K2" s="524"/>
      <c r="L2" s="524"/>
      <c r="M2" s="524"/>
      <c r="N2" s="524"/>
      <c r="O2" s="524"/>
      <c r="P2" s="525"/>
      <c r="Q2" s="57">
        <f>SUM(Q4:Q32)</f>
        <v>21.413755696867213</v>
      </c>
    </row>
    <row r="3" spans="2:35" ht="31.2">
      <c r="B3" s="49" t="s">
        <v>32</v>
      </c>
      <c r="C3" s="61" t="s">
        <v>1</v>
      </c>
      <c r="D3" s="49" t="s">
        <v>7</v>
      </c>
      <c r="E3" s="49" t="s">
        <v>8</v>
      </c>
      <c r="F3" s="49" t="s">
        <v>9</v>
      </c>
      <c r="G3" s="49" t="s">
        <v>10</v>
      </c>
      <c r="H3" s="49" t="s">
        <v>5</v>
      </c>
      <c r="I3" s="49" t="s">
        <v>11</v>
      </c>
      <c r="J3" s="49" t="s">
        <v>12</v>
      </c>
      <c r="K3" s="49" t="s">
        <v>15</v>
      </c>
      <c r="L3" s="49" t="s">
        <v>16</v>
      </c>
      <c r="M3" s="49" t="s">
        <v>17</v>
      </c>
      <c r="N3" s="49" t="s">
        <v>132</v>
      </c>
      <c r="O3" s="51" t="s">
        <v>13</v>
      </c>
      <c r="P3" s="51" t="s">
        <v>14</v>
      </c>
      <c r="Q3" s="54" t="s">
        <v>6</v>
      </c>
      <c r="T3" s="34"/>
      <c r="U3" s="34"/>
      <c r="V3" s="34"/>
      <c r="W3" s="34"/>
      <c r="X3" s="34"/>
      <c r="Y3" s="34"/>
      <c r="Z3" s="34"/>
      <c r="AA3" s="35"/>
      <c r="AB3" s="34"/>
      <c r="AC3" s="36"/>
      <c r="AD3" s="36"/>
      <c r="AE3" s="36"/>
      <c r="AF3" s="36"/>
      <c r="AG3" s="34"/>
      <c r="AH3" s="35"/>
      <c r="AI3" s="35"/>
    </row>
    <row r="4" spans="2:35" ht="15.6">
      <c r="B4" s="52">
        <v>1</v>
      </c>
      <c r="C4" s="21" t="s">
        <v>43</v>
      </c>
      <c r="D4" s="254">
        <f>('Aug''24 Actual'!D54)/100</f>
        <v>0</v>
      </c>
      <c r="E4" s="254">
        <f>('Aug''24 Actual'!E54)/100</f>
        <v>0</v>
      </c>
      <c r="F4" s="254">
        <f>('Aug''24 Actual'!F54)/100</f>
        <v>0</v>
      </c>
      <c r="G4" s="254">
        <f>('Aug''24 Actual'!G54)/100</f>
        <v>0</v>
      </c>
      <c r="H4" s="254">
        <f>('Aug''24 Actual'!H54)/100</f>
        <v>0</v>
      </c>
      <c r="I4" s="254">
        <f>('Aug''24 Actual'!I54)/100</f>
        <v>0</v>
      </c>
      <c r="J4" s="254">
        <f>('Aug''24 Actual'!J54)/100</f>
        <v>0</v>
      </c>
      <c r="K4" s="254">
        <f>('Aug''24 Actual'!K54)/100</f>
        <v>0</v>
      </c>
      <c r="L4" s="254">
        <f>('Aug''24 Actual'!L54)/100</f>
        <v>0</v>
      </c>
      <c r="M4" s="254">
        <f>('Aug''24 Actual'!M54)/100</f>
        <v>0</v>
      </c>
      <c r="N4" s="254">
        <f>('Aug''24 Actual'!N54)/100</f>
        <v>0</v>
      </c>
      <c r="O4" s="254">
        <f>('Aug''24 Actual'!O54)/100</f>
        <v>0</v>
      </c>
      <c r="P4" s="254">
        <f>('Aug''24 Actual'!P54)/100</f>
        <v>0</v>
      </c>
      <c r="Q4" s="255">
        <f>('Aug''24 Actual'!Q54)/100</f>
        <v>2.3450000000000002</v>
      </c>
    </row>
    <row r="5" spans="2:35" ht="15.6">
      <c r="B5" s="52">
        <v>2</v>
      </c>
      <c r="C5" s="21" t="s">
        <v>47</v>
      </c>
      <c r="D5" s="254">
        <f>('Aug''24 Actual'!D55)/100</f>
        <v>0</v>
      </c>
      <c r="E5" s="254">
        <f>('Aug''24 Actual'!E55)/100</f>
        <v>0</v>
      </c>
      <c r="F5" s="254">
        <f>('Aug''24 Actual'!F55)/100</f>
        <v>0</v>
      </c>
      <c r="G5" s="254">
        <f>('Aug''24 Actual'!G55)/100</f>
        <v>0</v>
      </c>
      <c r="H5" s="254">
        <f>('Aug''24 Actual'!H55)/100</f>
        <v>0</v>
      </c>
      <c r="I5" s="254">
        <f>('Aug''24 Actual'!I55)/100</f>
        <v>0</v>
      </c>
      <c r="J5" s="254">
        <f>('Aug''24 Actual'!J55)/100</f>
        <v>0</v>
      </c>
      <c r="K5" s="254">
        <f>('Aug''24 Actual'!K55)/100</f>
        <v>0</v>
      </c>
      <c r="L5" s="254">
        <f>('Aug''24 Actual'!L55)/100</f>
        <v>0</v>
      </c>
      <c r="M5" s="254">
        <f>('Aug''24 Actual'!M55)/100</f>
        <v>0</v>
      </c>
      <c r="N5" s="254">
        <f>('Aug''24 Actual'!N55)/100</f>
        <v>0</v>
      </c>
      <c r="O5" s="254">
        <f>('Aug''24 Actual'!O55)/100</f>
        <v>0</v>
      </c>
      <c r="P5" s="254">
        <f>('Aug''24 Actual'!P55)/100</f>
        <v>0</v>
      </c>
      <c r="Q5" s="255">
        <f>('Aug''24 Actual'!Q55)/100</f>
        <v>4.5374799999999993E-2</v>
      </c>
    </row>
    <row r="6" spans="2:35" ht="15.6">
      <c r="B6" s="52">
        <v>3</v>
      </c>
      <c r="C6" s="21" t="s">
        <v>50</v>
      </c>
      <c r="D6" s="254">
        <f>('Aug''24 Actual'!D56)/100</f>
        <v>0</v>
      </c>
      <c r="E6" s="254">
        <f>('Aug''24 Actual'!E56)/100</f>
        <v>0</v>
      </c>
      <c r="F6" s="254">
        <f>('Aug''24 Actual'!F56)/100</f>
        <v>0</v>
      </c>
      <c r="G6" s="254">
        <f>('Aug''24 Actual'!G56)/100</f>
        <v>0</v>
      </c>
      <c r="H6" s="254">
        <f>('Aug''24 Actual'!H56)/100</f>
        <v>0</v>
      </c>
      <c r="I6" s="254">
        <f>('Aug''24 Actual'!I56)/100</f>
        <v>0</v>
      </c>
      <c r="J6" s="254">
        <f>('Aug''24 Actual'!J56)/100</f>
        <v>0</v>
      </c>
      <c r="K6" s="254">
        <f>('Aug''24 Actual'!K56)/100</f>
        <v>0</v>
      </c>
      <c r="L6" s="254">
        <f>('Aug''24 Actual'!L56)/100</f>
        <v>0</v>
      </c>
      <c r="M6" s="254">
        <f>('Aug''24 Actual'!M56)/100</f>
        <v>0</v>
      </c>
      <c r="N6" s="254">
        <f>('Aug''24 Actual'!N56)/100</f>
        <v>0</v>
      </c>
      <c r="O6" s="254">
        <f>('Aug''24 Actual'!O56)/100</f>
        <v>0</v>
      </c>
      <c r="P6" s="254">
        <f>('Aug''24 Actual'!P56)/100</f>
        <v>0</v>
      </c>
      <c r="Q6" s="255">
        <f>('Aug''24 Actual'!Q56)/100</f>
        <v>6.3404150000000006E-2</v>
      </c>
    </row>
    <row r="7" spans="2:35" ht="15.6">
      <c r="B7" s="52">
        <v>4</v>
      </c>
      <c r="C7" s="21" t="s">
        <v>304</v>
      </c>
      <c r="D7" s="137">
        <f>('Aug''24 Actual'!D57)/100</f>
        <v>0</v>
      </c>
      <c r="E7" s="137">
        <f>('Aug''24 Actual'!E57)/100</f>
        <v>0</v>
      </c>
      <c r="F7" s="137">
        <f>('Aug''24 Actual'!F57)/100</f>
        <v>0</v>
      </c>
      <c r="G7" s="137">
        <f>('Aug''24 Actual'!G57)/100</f>
        <v>0</v>
      </c>
      <c r="H7" s="137">
        <f>('Aug''24 Actual'!H57)/100</f>
        <v>0</v>
      </c>
      <c r="I7" s="137">
        <f>('Aug''24 Actual'!I57)/100</f>
        <v>0</v>
      </c>
      <c r="J7" s="137">
        <f>('Aug''24 Actual'!J57)/100</f>
        <v>6.269761800000001E-5</v>
      </c>
      <c r="K7" s="137">
        <f>('Aug''24 Actual'!K57)/100</f>
        <v>0</v>
      </c>
      <c r="L7" s="137">
        <f>('Aug''24 Actual'!L57)/100</f>
        <v>0</v>
      </c>
      <c r="M7" s="137">
        <f>('Aug''24 Actual'!M57)/100</f>
        <v>0</v>
      </c>
      <c r="N7" s="137">
        <f>('Aug''24 Actual'!N57)/100</f>
        <v>0</v>
      </c>
      <c r="O7" s="137">
        <f>('Aug''24 Actual'!O57)/100</f>
        <v>0</v>
      </c>
      <c r="P7" s="137">
        <f>('Aug''24 Actual'!P57)/100</f>
        <v>0</v>
      </c>
      <c r="Q7" s="255">
        <f>('Aug''24 Actual'!Q57)/100</f>
        <v>6.269761800000001E-5</v>
      </c>
    </row>
    <row r="8" spans="2:35" ht="15.6">
      <c r="B8" s="52">
        <v>5</v>
      </c>
      <c r="C8" s="21" t="s">
        <v>57</v>
      </c>
      <c r="D8" s="137">
        <f>('Aug''24 Actual'!D58)/100</f>
        <v>0.40587896641025645</v>
      </c>
      <c r="E8" s="137">
        <f>('Aug''24 Actual'!E58)/100</f>
        <v>0.11354230000000001</v>
      </c>
      <c r="F8" s="137">
        <f>('Aug''24 Actual'!F58)/100</f>
        <v>7.0830000000000004E-2</v>
      </c>
      <c r="G8" s="137">
        <f>('Aug''24 Actual'!G58)/100</f>
        <v>1.1599999999999999E-2</v>
      </c>
      <c r="H8" s="137">
        <f>('Aug''24 Actual'!H58)/100</f>
        <v>0.10991540000000001</v>
      </c>
      <c r="I8" s="137">
        <f>('Aug''24 Actual'!I58)/100</f>
        <v>1.1966090567180989</v>
      </c>
      <c r="J8" s="137">
        <f>('Aug''24 Actual'!J58)/100</f>
        <v>0.7613970000000001</v>
      </c>
      <c r="K8" s="137">
        <f>('Aug''24 Actual'!K58)/100</f>
        <v>9.8592789999999986E-2</v>
      </c>
      <c r="L8" s="137">
        <f>('Aug''24 Actual'!L58)/100</f>
        <v>0</v>
      </c>
      <c r="M8" s="137">
        <f>('Aug''24 Actual'!M58)/100</f>
        <v>0</v>
      </c>
      <c r="N8" s="137">
        <f>('Aug''24 Actual'!N58)/100</f>
        <v>8.2883860157005565E-2</v>
      </c>
      <c r="O8" s="137">
        <f>('Aug''24 Actual'!O58)/100</f>
        <v>0</v>
      </c>
      <c r="P8" s="137">
        <f>('Aug''24 Actual'!P58)/100</f>
        <v>0</v>
      </c>
      <c r="Q8" s="255">
        <f>('Aug''24 Actual'!Q58)/100</f>
        <v>2.8512493732853614</v>
      </c>
    </row>
    <row r="9" spans="2:35" ht="15.6">
      <c r="B9" s="52">
        <v>6</v>
      </c>
      <c r="C9" s="20" t="s">
        <v>158</v>
      </c>
      <c r="D9" s="137">
        <f>('Aug''24 Actual'!D59)/100</f>
        <v>2.6425886315060293E-3</v>
      </c>
      <c r="E9" s="137">
        <f>('Aug''24 Actual'!E59)/100</f>
        <v>0</v>
      </c>
      <c r="F9" s="137">
        <f>('Aug''24 Actual'!F59)/100</f>
        <v>1.4067139932600002E-2</v>
      </c>
      <c r="G9" s="137">
        <f>('Aug''24 Actual'!G59)/100</f>
        <v>1.72E-2</v>
      </c>
      <c r="H9" s="137">
        <f>('Aug''24 Actual'!H59)/100</f>
        <v>2.2609916666666671E-2</v>
      </c>
      <c r="I9" s="137">
        <f>('Aug''24 Actual'!I59)/100</f>
        <v>0.11192738642892425</v>
      </c>
      <c r="J9" s="137">
        <f>('Aug''24 Actual'!J59)/100</f>
        <v>3.8502399999999998E-4</v>
      </c>
      <c r="K9" s="137">
        <f>('Aug''24 Actual'!K59)/100</f>
        <v>0</v>
      </c>
      <c r="L9" s="137">
        <f>('Aug''24 Actual'!L59)/100</f>
        <v>0</v>
      </c>
      <c r="M9" s="137">
        <f>('Aug''24 Actual'!M59)/100</f>
        <v>0</v>
      </c>
      <c r="N9" s="137">
        <f>('Aug''24 Actual'!N59)/100</f>
        <v>0</v>
      </c>
      <c r="O9" s="137">
        <f>('Aug''24 Actual'!O59)/100</f>
        <v>0</v>
      </c>
      <c r="P9" s="137">
        <f>('Aug''24 Actual'!P59)/100</f>
        <v>0</v>
      </c>
      <c r="Q9" s="255">
        <f>('Aug''24 Actual'!Q59)/100</f>
        <v>0.16883205565969692</v>
      </c>
    </row>
    <row r="10" spans="2:35" ht="15.6">
      <c r="B10" s="52">
        <v>7</v>
      </c>
      <c r="C10" s="24" t="s">
        <v>61</v>
      </c>
      <c r="D10" s="137">
        <f>('Aug''24 Actual'!D60)/100</f>
        <v>1.2278928260173609</v>
      </c>
      <c r="E10" s="137">
        <f>('Aug''24 Actual'!E60)/100</f>
        <v>5.5452835999999985E-2</v>
      </c>
      <c r="F10" s="137">
        <f>('Aug''24 Actual'!F60)/100</f>
        <v>4.0299082965000003E-2</v>
      </c>
      <c r="G10" s="137">
        <f>('Aug''24 Actual'!G60)/100</f>
        <v>7.8271609634905509E-2</v>
      </c>
      <c r="H10" s="137">
        <f>('Aug''24 Actual'!H60)/100</f>
        <v>0</v>
      </c>
      <c r="I10" s="137">
        <f>('Aug''24 Actual'!I60)/100</f>
        <v>9.1650182594957996E-2</v>
      </c>
      <c r="J10" s="137">
        <f>('Aug''24 Actual'!J60)/100</f>
        <v>4.2000000000000003E-2</v>
      </c>
      <c r="K10" s="137">
        <f>('Aug''24 Actual'!K60)/100</f>
        <v>0</v>
      </c>
      <c r="L10" s="137">
        <f>('Aug''24 Actual'!L60)/100</f>
        <v>0</v>
      </c>
      <c r="M10" s="137">
        <f>('Aug''24 Actual'!M60)/100</f>
        <v>0</v>
      </c>
      <c r="N10" s="137">
        <f>('Aug''24 Actual'!N60)/100</f>
        <v>0</v>
      </c>
      <c r="O10" s="137">
        <f>('Aug''24 Actual'!O60)/100</f>
        <v>0</v>
      </c>
      <c r="P10" s="137">
        <f>('Aug''24 Actual'!P60)/100</f>
        <v>0</v>
      </c>
      <c r="Q10" s="255">
        <f>('Aug''24 Actual'!Q60)/100</f>
        <v>1.5355665372122242</v>
      </c>
    </row>
    <row r="11" spans="2:35" ht="15.6">
      <c r="B11" s="52">
        <v>8</v>
      </c>
      <c r="C11" s="24" t="s">
        <v>64</v>
      </c>
      <c r="D11" s="137">
        <f>('Aug''24 Actual'!D61)/100</f>
        <v>0</v>
      </c>
      <c r="E11" s="137">
        <f>('Aug''24 Actual'!E61)/100</f>
        <v>0</v>
      </c>
      <c r="F11" s="137">
        <f>('Aug''24 Actual'!F61)/100</f>
        <v>0</v>
      </c>
      <c r="G11" s="137">
        <f>('Aug''24 Actual'!G61)/100</f>
        <v>0</v>
      </c>
      <c r="H11" s="137">
        <f>('Aug''24 Actual'!H61)/100</f>
        <v>0</v>
      </c>
      <c r="I11" s="137">
        <f>('Aug''24 Actual'!I61)/100</f>
        <v>0</v>
      </c>
      <c r="J11" s="137">
        <f>('Aug''24 Actual'!J61)/100</f>
        <v>0</v>
      </c>
      <c r="K11" s="137">
        <f>('Aug''24 Actual'!K61)/100</f>
        <v>0</v>
      </c>
      <c r="L11" s="137">
        <f>('Aug''24 Actual'!L61)/100</f>
        <v>0</v>
      </c>
      <c r="M11" s="137">
        <f>('Aug''24 Actual'!M61)/100</f>
        <v>0</v>
      </c>
      <c r="N11" s="137">
        <f>('Aug''24 Actual'!N61)/100</f>
        <v>0</v>
      </c>
      <c r="O11" s="137">
        <f>('Aug''24 Actual'!O61)/100</f>
        <v>0</v>
      </c>
      <c r="P11" s="137">
        <f>('Aug''24 Actual'!P61)/100</f>
        <v>0</v>
      </c>
      <c r="Q11" s="255">
        <f>('Aug''24 Actual'!Q61)/100</f>
        <v>0</v>
      </c>
    </row>
    <row r="12" spans="2:35" ht="15.6">
      <c r="B12" s="52">
        <v>9</v>
      </c>
      <c r="C12" s="24" t="s">
        <v>303</v>
      </c>
      <c r="D12" s="137">
        <f>('Aug''24 Actual'!D62)/100</f>
        <v>0.25569999999999998</v>
      </c>
      <c r="E12" s="137">
        <f>('Aug''24 Actual'!E62)/100</f>
        <v>0</v>
      </c>
      <c r="F12" s="137">
        <f>('Aug''24 Actual'!F62)/100</f>
        <v>4.2900000000000001E-2</v>
      </c>
      <c r="G12" s="137">
        <f>('Aug''24 Actual'!G62)/100</f>
        <v>1E-3</v>
      </c>
      <c r="H12" s="137">
        <f>('Aug''24 Actual'!H62)/100</f>
        <v>0</v>
      </c>
      <c r="I12" s="137">
        <f>('Aug''24 Actual'!I62)/100</f>
        <v>3.323520504950495E-3</v>
      </c>
      <c r="J12" s="137">
        <f>('Aug''24 Actual'!J62)/100</f>
        <v>7.0699999999999999E-2</v>
      </c>
      <c r="K12" s="137">
        <f>('Aug''24 Actual'!K62)/100</f>
        <v>0</v>
      </c>
      <c r="L12" s="137">
        <f>('Aug''24 Actual'!L62)/100</f>
        <v>0</v>
      </c>
      <c r="M12" s="137">
        <f>('Aug''24 Actual'!M62)/100</f>
        <v>0</v>
      </c>
      <c r="N12" s="137">
        <f>('Aug''24 Actual'!N62)/100</f>
        <v>0</v>
      </c>
      <c r="O12" s="137">
        <f>('Aug''24 Actual'!O62)/100</f>
        <v>0</v>
      </c>
      <c r="P12" s="137">
        <f>('Aug''24 Actual'!P62)/100</f>
        <v>0</v>
      </c>
      <c r="Q12" s="255">
        <f>('Aug''24 Actual'!Q62)/100</f>
        <v>0.37362352050495046</v>
      </c>
    </row>
    <row r="13" spans="2:35" ht="15.6">
      <c r="B13" s="52">
        <v>10</v>
      </c>
      <c r="C13" s="24" t="s">
        <v>69</v>
      </c>
      <c r="D13" s="137">
        <f>('Aug''24 Actual'!D63)/100</f>
        <v>3.4183227232000006</v>
      </c>
      <c r="E13" s="137">
        <f>('Aug''24 Actual'!E63)/100</f>
        <v>5.3223882500000007E-2</v>
      </c>
      <c r="F13" s="137">
        <f>('Aug''24 Actual'!F63)/100</f>
        <v>5.6317400000000004E-2</v>
      </c>
      <c r="G13" s="137">
        <f>('Aug''24 Actual'!G63)/100</f>
        <v>6.908251517359075E-2</v>
      </c>
      <c r="H13" s="137">
        <f>('Aug''24 Actual'!H63)/100</f>
        <v>0.1538755236666666</v>
      </c>
      <c r="I13" s="137">
        <f>('Aug''24 Actual'!I63)/100</f>
        <v>0.32059733597657769</v>
      </c>
      <c r="J13" s="137">
        <f>('Aug''24 Actual'!J63)/100</f>
        <v>0.1545</v>
      </c>
      <c r="K13" s="137">
        <f>('Aug''24 Actual'!K63)/100</f>
        <v>0</v>
      </c>
      <c r="L13" s="137">
        <f>('Aug''24 Actual'!L63)/100</f>
        <v>5.8074881999999996E-3</v>
      </c>
      <c r="M13" s="137">
        <f>('Aug''24 Actual'!M63)/100</f>
        <v>0</v>
      </c>
      <c r="N13" s="137">
        <f>('Aug''24 Actual'!N63)/100</f>
        <v>7.3169742157894749E-2</v>
      </c>
      <c r="O13" s="137">
        <f>('Aug''24 Actual'!O63)/100</f>
        <v>0</v>
      </c>
      <c r="P13" s="137">
        <f>('Aug''24 Actual'!P63)/100</f>
        <v>0</v>
      </c>
      <c r="Q13" s="255">
        <f>('Aug''24 Actual'!Q63)/100</f>
        <v>4.3048966108747306</v>
      </c>
    </row>
    <row r="14" spans="2:35" ht="15.6">
      <c r="B14" s="52">
        <v>11</v>
      </c>
      <c r="C14" s="24" t="s">
        <v>72</v>
      </c>
      <c r="D14" s="137">
        <f>('Aug''24 Actual'!D64)/100</f>
        <v>1.5103591999999999E-2</v>
      </c>
      <c r="E14" s="137">
        <f>('Aug''24 Actual'!E64)/100</f>
        <v>0</v>
      </c>
      <c r="F14" s="137">
        <f>('Aug''24 Actual'!F64)/100</f>
        <v>1.3050097839999998E-2</v>
      </c>
      <c r="G14" s="137">
        <f>('Aug''24 Actual'!G64)/100</f>
        <v>6.7625182700000008E-2</v>
      </c>
      <c r="H14" s="137">
        <f>('Aug''24 Actual'!H64)/100</f>
        <v>0</v>
      </c>
      <c r="I14" s="137">
        <f>('Aug''24 Actual'!I64)/100</f>
        <v>0.16643021400000002</v>
      </c>
      <c r="J14" s="137">
        <f>('Aug''24 Actual'!J64)/100</f>
        <v>0</v>
      </c>
      <c r="K14" s="137">
        <f>('Aug''24 Actual'!K64)/100</f>
        <v>0</v>
      </c>
      <c r="L14" s="137">
        <f>('Aug''24 Actual'!L64)/100</f>
        <v>0</v>
      </c>
      <c r="M14" s="137">
        <f>('Aug''24 Actual'!M64)/100</f>
        <v>0</v>
      </c>
      <c r="N14" s="137">
        <f>('Aug''24 Actual'!N64)/100</f>
        <v>0</v>
      </c>
      <c r="O14" s="137">
        <f>('Aug''24 Actual'!O64)/100</f>
        <v>0</v>
      </c>
      <c r="P14" s="137">
        <f>('Aug''24 Actual'!P64)/100</f>
        <v>0</v>
      </c>
      <c r="Q14" s="255">
        <f>('Aug''24 Actual'!Q64)/100</f>
        <v>0.26220908654000002</v>
      </c>
    </row>
    <row r="15" spans="2:35" ht="15.6">
      <c r="B15" s="52">
        <v>12</v>
      </c>
      <c r="C15" s="24" t="s">
        <v>75</v>
      </c>
      <c r="D15" s="137">
        <f>('Aug''24 Actual'!D65)/100</f>
        <v>7.2547399999999998E-2</v>
      </c>
      <c r="E15" s="137">
        <f>('Aug''24 Actual'!E65)/100</f>
        <v>0</v>
      </c>
      <c r="F15" s="137">
        <f>('Aug''24 Actual'!F65)/100</f>
        <v>9.0000000000000011E-3</v>
      </c>
      <c r="G15" s="137">
        <f>('Aug''24 Actual'!G65)/100</f>
        <v>0</v>
      </c>
      <c r="H15" s="137">
        <f>('Aug''24 Actual'!H65)/100</f>
        <v>0</v>
      </c>
      <c r="I15" s="137">
        <f>('Aug''24 Actual'!I65)/100</f>
        <v>2.2000000000000001E-3</v>
      </c>
      <c r="J15" s="137">
        <f>('Aug''24 Actual'!J65)/100</f>
        <v>6.8999999999999999E-3</v>
      </c>
      <c r="K15" s="137">
        <f>('Aug''24 Actual'!K65)/100</f>
        <v>0</v>
      </c>
      <c r="L15" s="137">
        <f>('Aug''24 Actual'!L65)/100</f>
        <v>0</v>
      </c>
      <c r="M15" s="137">
        <f>('Aug''24 Actual'!M65)/100</f>
        <v>0</v>
      </c>
      <c r="N15" s="137">
        <f>('Aug''24 Actual'!N65)/100</f>
        <v>0</v>
      </c>
      <c r="O15" s="137">
        <f>('Aug''24 Actual'!O65)/100</f>
        <v>0</v>
      </c>
      <c r="P15" s="137">
        <f>('Aug''24 Actual'!P65)/100</f>
        <v>0</v>
      </c>
      <c r="Q15" s="255">
        <f>('Aug''24 Actual'!Q65)/100</f>
        <v>9.0647400000000003E-2</v>
      </c>
    </row>
    <row r="16" spans="2:35" ht="15.6">
      <c r="B16" s="52">
        <v>13</v>
      </c>
      <c r="C16" s="24" t="s">
        <v>78</v>
      </c>
      <c r="D16" s="137">
        <f>('Aug''24 Actual'!D66)/100</f>
        <v>5.5800000000000002E-2</v>
      </c>
      <c r="E16" s="137">
        <f>('Aug''24 Actual'!E66)/100</f>
        <v>1.03E-2</v>
      </c>
      <c r="F16" s="137">
        <f>('Aug''24 Actual'!F66)/100</f>
        <v>5.3333319999999997E-3</v>
      </c>
      <c r="G16" s="137">
        <f>('Aug''24 Actual'!G66)/100</f>
        <v>0</v>
      </c>
      <c r="H16" s="137">
        <f>('Aug''24 Actual'!H66)/100</f>
        <v>4.7200000000000006E-2</v>
      </c>
      <c r="I16" s="137">
        <f>('Aug''24 Actual'!I66)/100</f>
        <v>3.9028388100000005E-2</v>
      </c>
      <c r="J16" s="137">
        <f>('Aug''24 Actual'!J66)/100</f>
        <v>0</v>
      </c>
      <c r="K16" s="137">
        <f>('Aug''24 Actual'!K66)/100</f>
        <v>0</v>
      </c>
      <c r="L16" s="137">
        <f>('Aug''24 Actual'!L66)/100</f>
        <v>0</v>
      </c>
      <c r="M16" s="137">
        <f>('Aug''24 Actual'!M66)/100</f>
        <v>0</v>
      </c>
      <c r="N16" s="137">
        <f>('Aug''24 Actual'!N66)/100</f>
        <v>0</v>
      </c>
      <c r="O16" s="137">
        <f>('Aug''24 Actual'!O66)/100</f>
        <v>0</v>
      </c>
      <c r="P16" s="137">
        <f>('Aug''24 Actual'!P66)/100</f>
        <v>0</v>
      </c>
      <c r="Q16" s="255">
        <f>('Aug''24 Actual'!Q66)/100</f>
        <v>0.15766172010000001</v>
      </c>
    </row>
    <row r="17" spans="2:17" ht="15.6">
      <c r="B17" s="52">
        <v>14</v>
      </c>
      <c r="C17" s="24" t="s">
        <v>82</v>
      </c>
      <c r="D17" s="137">
        <f>('Aug''24 Actual'!D67)/100</f>
        <v>0</v>
      </c>
      <c r="E17" s="137">
        <f>('Aug''24 Actual'!E67)/100</f>
        <v>0</v>
      </c>
      <c r="F17" s="137">
        <f>('Aug''24 Actual'!F67)/100</f>
        <v>0</v>
      </c>
      <c r="G17" s="137">
        <f>('Aug''24 Actual'!G67)/100</f>
        <v>0</v>
      </c>
      <c r="H17" s="137">
        <f>('Aug''24 Actual'!H67)/100</f>
        <v>0</v>
      </c>
      <c r="I17" s="137">
        <f>('Aug''24 Actual'!I67)/100</f>
        <v>0</v>
      </c>
      <c r="J17" s="137">
        <f>('Aug''24 Actual'!J67)/100</f>
        <v>0</v>
      </c>
      <c r="K17" s="137">
        <f>('Aug''24 Actual'!K67)/100</f>
        <v>0</v>
      </c>
      <c r="L17" s="137">
        <f>('Aug''24 Actual'!L67)/100</f>
        <v>0</v>
      </c>
      <c r="M17" s="137">
        <f>('Aug''24 Actual'!M67)/100</f>
        <v>0</v>
      </c>
      <c r="N17" s="137">
        <f>('Aug''24 Actual'!N67)/100</f>
        <v>0</v>
      </c>
      <c r="O17" s="137">
        <f>('Aug''24 Actual'!O67)/100</f>
        <v>0</v>
      </c>
      <c r="P17" s="137">
        <f>('Aug''24 Actual'!P67)/100</f>
        <v>0</v>
      </c>
      <c r="Q17" s="255">
        <f>('Aug''24 Actual'!Q67)/100</f>
        <v>0</v>
      </c>
    </row>
    <row r="18" spans="2:17" ht="15.6">
      <c r="B18" s="52">
        <v>15</v>
      </c>
      <c r="C18" s="24" t="s">
        <v>87</v>
      </c>
      <c r="D18" s="137">
        <f>('Aug''24 Actual'!D68)/100</f>
        <v>1.1800000000000001E-2</v>
      </c>
      <c r="E18" s="137">
        <f>('Aug''24 Actual'!E68)/100</f>
        <v>0</v>
      </c>
      <c r="F18" s="137">
        <f>('Aug''24 Actual'!F68)/100</f>
        <v>0</v>
      </c>
      <c r="G18" s="137">
        <f>('Aug''24 Actual'!G68)/100</f>
        <v>0</v>
      </c>
      <c r="H18" s="137">
        <f>('Aug''24 Actual'!H68)/100</f>
        <v>0</v>
      </c>
      <c r="I18" s="137">
        <f>('Aug''24 Actual'!I68)/100</f>
        <v>0</v>
      </c>
      <c r="J18" s="137">
        <f>('Aug''24 Actual'!J68)/100</f>
        <v>0</v>
      </c>
      <c r="K18" s="137">
        <f>('Aug''24 Actual'!K68)/100</f>
        <v>0</v>
      </c>
      <c r="L18" s="137">
        <f>('Aug''24 Actual'!L68)/100</f>
        <v>0</v>
      </c>
      <c r="M18" s="137">
        <f>('Aug''24 Actual'!M68)/100</f>
        <v>0</v>
      </c>
      <c r="N18" s="137">
        <f>('Aug''24 Actual'!N68)/100</f>
        <v>0</v>
      </c>
      <c r="O18" s="137">
        <f>('Aug''24 Actual'!O68)/100</f>
        <v>0</v>
      </c>
      <c r="P18" s="137">
        <f>('Aug''24 Actual'!P68)/100</f>
        <v>0</v>
      </c>
      <c r="Q18" s="255">
        <f>('Aug''24 Actual'!Q68)/100</f>
        <v>1.1800000000000001E-2</v>
      </c>
    </row>
    <row r="19" spans="2:17" ht="15.6">
      <c r="B19" s="52">
        <v>16</v>
      </c>
      <c r="C19" s="24" t="s">
        <v>91</v>
      </c>
      <c r="D19" s="137">
        <f>('Aug''24 Actual'!D69)/100</f>
        <v>0.11689999999999999</v>
      </c>
      <c r="E19" s="137">
        <f>('Aug''24 Actual'!E69)/100</f>
        <v>1.6000000000000001E-3</v>
      </c>
      <c r="F19" s="137">
        <f>('Aug''24 Actual'!F69)/100</f>
        <v>0</v>
      </c>
      <c r="G19" s="137">
        <f>('Aug''24 Actual'!G69)/100</f>
        <v>6.2899999999999998E-2</v>
      </c>
      <c r="H19" s="137">
        <f>('Aug''24 Actual'!H69)/100</f>
        <v>2.46E-2</v>
      </c>
      <c r="I19" s="137">
        <f>('Aug''24 Actual'!I69)/100</f>
        <v>0.96382499999999993</v>
      </c>
      <c r="J19" s="137">
        <f>('Aug''24 Actual'!J69)/100</f>
        <v>0</v>
      </c>
      <c r="K19" s="137">
        <f>('Aug''24 Actual'!K69)/100</f>
        <v>0</v>
      </c>
      <c r="L19" s="137">
        <f>('Aug''24 Actual'!L69)/100</f>
        <v>0</v>
      </c>
      <c r="M19" s="137">
        <f>('Aug''24 Actual'!M69)/100</f>
        <v>0</v>
      </c>
      <c r="N19" s="137">
        <f>('Aug''24 Actual'!N69)/100</f>
        <v>0</v>
      </c>
      <c r="O19" s="137">
        <f>('Aug''24 Actual'!O69)/100</f>
        <v>0</v>
      </c>
      <c r="P19" s="137">
        <f>('Aug''24 Actual'!P69)/100</f>
        <v>0</v>
      </c>
      <c r="Q19" s="255">
        <f>('Aug''24 Actual'!Q69)/100</f>
        <v>1.1698249999999999</v>
      </c>
    </row>
    <row r="20" spans="2:17" ht="15.6">
      <c r="B20" s="52">
        <v>17</v>
      </c>
      <c r="C20" s="24" t="s">
        <v>93</v>
      </c>
      <c r="D20" s="254">
        <f>('Aug''24 Actual'!D70)/100</f>
        <v>0</v>
      </c>
      <c r="E20" s="254">
        <f>('Aug''24 Actual'!E70)/100</f>
        <v>0</v>
      </c>
      <c r="F20" s="254">
        <f>('Aug''24 Actual'!F70)/100</f>
        <v>0</v>
      </c>
      <c r="G20" s="254">
        <f>('Aug''24 Actual'!G70)/100</f>
        <v>0</v>
      </c>
      <c r="H20" s="254">
        <f>('Aug''24 Actual'!H70)/100</f>
        <v>0</v>
      </c>
      <c r="I20" s="254">
        <f>('Aug''24 Actual'!I70)/100</f>
        <v>0</v>
      </c>
      <c r="J20" s="254">
        <f>('Aug''24 Actual'!J70)/100</f>
        <v>0</v>
      </c>
      <c r="K20" s="254">
        <f>('Aug''24 Actual'!K70)/100</f>
        <v>0</v>
      </c>
      <c r="L20" s="254">
        <f>('Aug''24 Actual'!L70)/100</f>
        <v>0</v>
      </c>
      <c r="M20" s="254">
        <f>('Aug''24 Actual'!M70)/100</f>
        <v>0</v>
      </c>
      <c r="N20" s="254">
        <f>('Aug''24 Actual'!N70)/100</f>
        <v>0</v>
      </c>
      <c r="O20" s="254">
        <f>('Aug''24 Actual'!O70)/100</f>
        <v>0</v>
      </c>
      <c r="P20" s="254">
        <f>('Aug''24 Actual'!P70)/100</f>
        <v>0</v>
      </c>
      <c r="Q20" s="255">
        <f>('Aug''24 Actual'!Q70)/100</f>
        <v>0.148818635595661</v>
      </c>
    </row>
    <row r="21" spans="2:17" ht="15.6">
      <c r="B21" s="52">
        <v>18</v>
      </c>
      <c r="C21" s="21" t="s">
        <v>112</v>
      </c>
      <c r="D21" s="137">
        <f>('Aug''24 Actual'!D71)/100</f>
        <v>0</v>
      </c>
      <c r="E21" s="137">
        <f>('Aug''24 Actual'!E71)/100</f>
        <v>0</v>
      </c>
      <c r="F21" s="137">
        <f>('Aug''24 Actual'!F71)/100</f>
        <v>0</v>
      </c>
      <c r="G21" s="137">
        <f>('Aug''24 Actual'!G71)/100</f>
        <v>0</v>
      </c>
      <c r="H21" s="137">
        <f>('Aug''24 Actual'!H71)/100</f>
        <v>0</v>
      </c>
      <c r="I21" s="137">
        <f>('Aug''24 Actual'!I71)/100</f>
        <v>2.2099999999999998E-2</v>
      </c>
      <c r="J21" s="137">
        <f>('Aug''24 Actual'!J71)/100</f>
        <v>0</v>
      </c>
      <c r="K21" s="137">
        <f>('Aug''24 Actual'!K71)/100</f>
        <v>0</v>
      </c>
      <c r="L21" s="137">
        <f>('Aug''24 Actual'!L71)/100</f>
        <v>0</v>
      </c>
      <c r="M21" s="137">
        <f>('Aug''24 Actual'!M71)/100</f>
        <v>0</v>
      </c>
      <c r="N21" s="137">
        <f>('Aug''24 Actual'!N71)/100</f>
        <v>0</v>
      </c>
      <c r="O21" s="137">
        <f>('Aug''24 Actual'!O71)/100</f>
        <v>0</v>
      </c>
      <c r="P21" s="137">
        <f>('Aug''24 Actual'!P71)/100</f>
        <v>0</v>
      </c>
      <c r="Q21" s="255">
        <f>('Aug''24 Actual'!Q71)/100</f>
        <v>2.2099999999999998E-2</v>
      </c>
    </row>
    <row r="22" spans="2:17" ht="15.6">
      <c r="B22" s="52">
        <v>19</v>
      </c>
      <c r="C22" s="24" t="s">
        <v>96</v>
      </c>
      <c r="D22" s="137">
        <f>('Aug''24 Actual'!D72)/100</f>
        <v>2.8759691680562804E-2</v>
      </c>
      <c r="E22" s="137">
        <f>('Aug''24 Actual'!E72)/100</f>
        <v>8.0692969999999996E-3</v>
      </c>
      <c r="F22" s="137">
        <f>('Aug''24 Actual'!F72)/100</f>
        <v>0</v>
      </c>
      <c r="G22" s="137">
        <f>('Aug''24 Actual'!G72)/100</f>
        <v>1.744768204076861E-2</v>
      </c>
      <c r="H22" s="137">
        <f>('Aug''24 Actual'!H72)/100</f>
        <v>0</v>
      </c>
      <c r="I22" s="137">
        <f>('Aug''24 Actual'!I72)/100</f>
        <v>0.12743215819399342</v>
      </c>
      <c r="J22" s="137">
        <f>('Aug''24 Actual'!J72)/100</f>
        <v>5.1035247649999997E-2</v>
      </c>
      <c r="K22" s="137">
        <f>('Aug''24 Actual'!K72)/100</f>
        <v>0</v>
      </c>
      <c r="L22" s="137">
        <f>('Aug''24 Actual'!L72)/100</f>
        <v>0</v>
      </c>
      <c r="M22" s="137">
        <f>('Aug''24 Actual'!M72)/100</f>
        <v>0</v>
      </c>
      <c r="N22" s="137">
        <f>('Aug''24 Actual'!N72)/100</f>
        <v>0</v>
      </c>
      <c r="O22" s="137">
        <f>('Aug''24 Actual'!O72)/100</f>
        <v>0</v>
      </c>
      <c r="P22" s="137">
        <f>('Aug''24 Actual'!P72)/100</f>
        <v>0</v>
      </c>
      <c r="Q22" s="255">
        <f>('Aug''24 Actual'!Q72)/100</f>
        <v>0.23274407656532486</v>
      </c>
    </row>
    <row r="23" spans="2:17" ht="15.6">
      <c r="B23" s="52">
        <v>20</v>
      </c>
      <c r="C23" s="24" t="s">
        <v>98</v>
      </c>
      <c r="D23" s="137">
        <f>('Aug''24 Actual'!D73)/100</f>
        <v>0.15428026099130876</v>
      </c>
      <c r="E23" s="137">
        <f>('Aug''24 Actual'!E73)/100</f>
        <v>0</v>
      </c>
      <c r="F23" s="137">
        <f>('Aug''24 Actual'!F73)/100</f>
        <v>0</v>
      </c>
      <c r="G23" s="137">
        <f>('Aug''24 Actual'!G73)/100</f>
        <v>0</v>
      </c>
      <c r="H23" s="137">
        <f>('Aug''24 Actual'!H73)/100</f>
        <v>0</v>
      </c>
      <c r="I23" s="137">
        <f>('Aug''24 Actual'!I73)/100</f>
        <v>3.5249999999999999E-3</v>
      </c>
      <c r="J23" s="137">
        <f>('Aug''24 Actual'!J73)/100</f>
        <v>0</v>
      </c>
      <c r="K23" s="137">
        <f>('Aug''24 Actual'!K73)/100</f>
        <v>0</v>
      </c>
      <c r="L23" s="137">
        <f>('Aug''24 Actual'!L73)/100</f>
        <v>0</v>
      </c>
      <c r="M23" s="137">
        <f>('Aug''24 Actual'!M73)/100</f>
        <v>0</v>
      </c>
      <c r="N23" s="137">
        <f>('Aug''24 Actual'!N73)/100</f>
        <v>0</v>
      </c>
      <c r="O23" s="137">
        <f>('Aug''24 Actual'!O73)/100</f>
        <v>0</v>
      </c>
      <c r="P23" s="137">
        <f>('Aug''24 Actual'!P73)/100</f>
        <v>0</v>
      </c>
      <c r="Q23" s="255">
        <f>('Aug''24 Actual'!Q73)/100</f>
        <v>0.15780526099130876</v>
      </c>
    </row>
    <row r="24" spans="2:17" ht="15.6">
      <c r="B24" s="52">
        <v>21</v>
      </c>
      <c r="C24" s="24" t="s">
        <v>101</v>
      </c>
      <c r="D24" s="137">
        <f>('Aug''24 Actual'!D74)/100</f>
        <v>0.55299575000000001</v>
      </c>
      <c r="E24" s="137">
        <f>('Aug''24 Actual'!E74)/100</f>
        <v>0</v>
      </c>
      <c r="F24" s="137">
        <f>('Aug''24 Actual'!F74)/100</f>
        <v>0</v>
      </c>
      <c r="G24" s="137">
        <f>('Aug''24 Actual'!G74)/100</f>
        <v>0</v>
      </c>
      <c r="H24" s="137">
        <f>('Aug''24 Actual'!H74)/100</f>
        <v>0</v>
      </c>
      <c r="I24" s="137">
        <f>('Aug''24 Actual'!I74)/100</f>
        <v>0</v>
      </c>
      <c r="J24" s="137">
        <f>('Aug''24 Actual'!J74)/100</f>
        <v>0</v>
      </c>
      <c r="K24" s="137">
        <f>('Aug''24 Actual'!K74)/100</f>
        <v>0</v>
      </c>
      <c r="L24" s="137">
        <f>('Aug''24 Actual'!L74)/100</f>
        <v>0</v>
      </c>
      <c r="M24" s="137">
        <f>('Aug''24 Actual'!M74)/100</f>
        <v>0</v>
      </c>
      <c r="N24" s="137">
        <f>('Aug''24 Actual'!N74)/100</f>
        <v>0</v>
      </c>
      <c r="O24" s="137">
        <f>('Aug''24 Actual'!O74)/100</f>
        <v>0</v>
      </c>
      <c r="P24" s="137">
        <f>('Aug''24 Actual'!P74)/100</f>
        <v>0</v>
      </c>
      <c r="Q24" s="255">
        <f>('Aug''24 Actual'!Q74)/100</f>
        <v>0.55299575000000001</v>
      </c>
    </row>
    <row r="25" spans="2:17" ht="15.6">
      <c r="B25" s="52">
        <v>22</v>
      </c>
      <c r="C25" s="24" t="s">
        <v>104</v>
      </c>
      <c r="D25" s="137">
        <f>('Aug''24 Actual'!D75)/100</f>
        <v>0.10097394067810292</v>
      </c>
      <c r="E25" s="137">
        <f>('Aug''24 Actual'!E75)/100</f>
        <v>0</v>
      </c>
      <c r="F25" s="137">
        <f>('Aug''24 Actual'!F75)/100</f>
        <v>0</v>
      </c>
      <c r="G25" s="137">
        <f>('Aug''24 Actual'!G75)/100</f>
        <v>0</v>
      </c>
      <c r="H25" s="137">
        <f>('Aug''24 Actual'!H75)/100</f>
        <v>0</v>
      </c>
      <c r="I25" s="137">
        <f>('Aug''24 Actual'!I75)/100</f>
        <v>2.5038195000000002E-3</v>
      </c>
      <c r="J25" s="137">
        <f>('Aug''24 Actual'!J75)/100</f>
        <v>0</v>
      </c>
      <c r="K25" s="137">
        <f>('Aug''24 Actual'!K75)/100</f>
        <v>0</v>
      </c>
      <c r="L25" s="137">
        <f>('Aug''24 Actual'!L75)/100</f>
        <v>0</v>
      </c>
      <c r="M25" s="137">
        <f>('Aug''24 Actual'!M75)/100</f>
        <v>0</v>
      </c>
      <c r="N25" s="137">
        <f>('Aug''24 Actual'!N75)/100</f>
        <v>0</v>
      </c>
      <c r="O25" s="137">
        <f>('Aug''24 Actual'!O75)/100</f>
        <v>0</v>
      </c>
      <c r="P25" s="137">
        <f>('Aug''24 Actual'!P75)/100</f>
        <v>0</v>
      </c>
      <c r="Q25" s="255">
        <f>('Aug''24 Actual'!Q75)/100</f>
        <v>0.10347776017810291</v>
      </c>
    </row>
    <row r="26" spans="2:17" ht="15.6">
      <c r="B26" s="52">
        <v>23</v>
      </c>
      <c r="C26" s="20" t="s">
        <v>108</v>
      </c>
      <c r="D26" s="137">
        <f>('Aug''24 Actual'!D76)/100</f>
        <v>1.8109199999999999E-2</v>
      </c>
      <c r="E26" s="137">
        <f>('Aug''24 Actual'!E76)/100</f>
        <v>0</v>
      </c>
      <c r="F26" s="137">
        <f>('Aug''24 Actual'!F76)/100</f>
        <v>0</v>
      </c>
      <c r="G26" s="137">
        <f>('Aug''24 Actual'!G76)/100</f>
        <v>0</v>
      </c>
      <c r="H26" s="137">
        <f>('Aug''24 Actual'!H76)/100</f>
        <v>0</v>
      </c>
      <c r="I26" s="137">
        <f>('Aug''24 Actual'!I76)/100</f>
        <v>0.13167341697408677</v>
      </c>
      <c r="J26" s="137">
        <f>('Aug''24 Actual'!J76)/100</f>
        <v>0</v>
      </c>
      <c r="K26" s="137">
        <f>('Aug''24 Actual'!K76)/100</f>
        <v>0</v>
      </c>
      <c r="L26" s="137">
        <f>('Aug''24 Actual'!L76)/100</f>
        <v>0</v>
      </c>
      <c r="M26" s="137">
        <f>('Aug''24 Actual'!M76)/100</f>
        <v>0</v>
      </c>
      <c r="N26" s="137">
        <f>('Aug''24 Actual'!N76)/100</f>
        <v>0</v>
      </c>
      <c r="O26" s="137">
        <f>('Aug''24 Actual'!O76)/100</f>
        <v>0</v>
      </c>
      <c r="P26" s="137">
        <f>('Aug''24 Actual'!P76)/100</f>
        <v>0</v>
      </c>
      <c r="Q26" s="255">
        <f>('Aug''24 Actual'!Q76)/100</f>
        <v>0.14978261697408676</v>
      </c>
    </row>
    <row r="27" spans="2:17" ht="15.6">
      <c r="B27" s="52">
        <v>24</v>
      </c>
      <c r="C27" s="24" t="s">
        <v>111</v>
      </c>
      <c r="D27" s="137">
        <f>('Aug''24 Actual'!D77)/100</f>
        <v>0</v>
      </c>
      <c r="E27" s="137">
        <f>('Aug''24 Actual'!E77)/100</f>
        <v>0</v>
      </c>
      <c r="F27" s="137">
        <f>('Aug''24 Actual'!F77)/100</f>
        <v>0</v>
      </c>
      <c r="G27" s="137">
        <f>('Aug''24 Actual'!G77)/100</f>
        <v>0</v>
      </c>
      <c r="H27" s="137">
        <f>('Aug''24 Actual'!H77)/100</f>
        <v>0</v>
      </c>
      <c r="I27" s="137">
        <f>('Aug''24 Actual'!I77)/100</f>
        <v>0</v>
      </c>
      <c r="J27" s="137">
        <f>('Aug''24 Actual'!J77)/100</f>
        <v>0</v>
      </c>
      <c r="K27" s="137">
        <f>('Aug''24 Actual'!K77)/100</f>
        <v>0</v>
      </c>
      <c r="L27" s="137">
        <f>('Aug''24 Actual'!L77)/100</f>
        <v>0</v>
      </c>
      <c r="M27" s="137">
        <f>('Aug''24 Actual'!M77)/100</f>
        <v>0</v>
      </c>
      <c r="N27" s="137">
        <f>('Aug''24 Actual'!N77)/100</f>
        <v>0</v>
      </c>
      <c r="O27" s="137">
        <f>('Aug''24 Actual'!O77)/100</f>
        <v>0</v>
      </c>
      <c r="P27" s="137">
        <f>('Aug''24 Actual'!P77)/100</f>
        <v>0</v>
      </c>
      <c r="Q27" s="255">
        <f>('Aug''24 Actual'!Q77)/100</f>
        <v>0</v>
      </c>
    </row>
    <row r="28" spans="2:17" ht="15.6">
      <c r="B28" s="52">
        <v>25</v>
      </c>
      <c r="C28" s="21" t="s">
        <v>114</v>
      </c>
      <c r="D28" s="137">
        <f>('Aug''24 Actual'!D78)/100</f>
        <v>0</v>
      </c>
      <c r="E28" s="137">
        <f>('Aug''24 Actual'!E78)/100</f>
        <v>0</v>
      </c>
      <c r="F28" s="137">
        <f>('Aug''24 Actual'!F78)/100</f>
        <v>0.68310000000000004</v>
      </c>
      <c r="G28" s="137">
        <f>('Aug''24 Actual'!G78)/100</f>
        <v>3.8E-3</v>
      </c>
      <c r="H28" s="137">
        <f>('Aug''24 Actual'!H78)/100</f>
        <v>0.72730000000000006</v>
      </c>
      <c r="I28" s="137">
        <f>('Aug''24 Actual'!I78)/100</f>
        <v>0</v>
      </c>
      <c r="J28" s="137">
        <f>('Aug''24 Actual'!J78)/100</f>
        <v>0</v>
      </c>
      <c r="K28" s="137">
        <f>('Aug''24 Actual'!K78)/100</f>
        <v>0</v>
      </c>
      <c r="L28" s="137">
        <f>('Aug''24 Actual'!L78)/100</f>
        <v>0</v>
      </c>
      <c r="M28" s="137">
        <f>('Aug''24 Actual'!M78)/100</f>
        <v>0</v>
      </c>
      <c r="N28" s="137">
        <f>('Aug''24 Actual'!N78)/100</f>
        <v>0</v>
      </c>
      <c r="O28" s="137">
        <f>('Aug''24 Actual'!O78)/100</f>
        <v>0</v>
      </c>
      <c r="P28" s="137">
        <f>('Aug''24 Actual'!P78)/100</f>
        <v>0</v>
      </c>
      <c r="Q28" s="255">
        <f>('Aug''24 Actual'!Q78)/100</f>
        <v>1.4142000000000001</v>
      </c>
    </row>
    <row r="29" spans="2:17" ht="15.6">
      <c r="B29" s="52">
        <v>26</v>
      </c>
      <c r="C29" s="21" t="s">
        <v>116</v>
      </c>
      <c r="D29" s="137">
        <f>('Aug''24 Actual'!D79)/100</f>
        <v>0</v>
      </c>
      <c r="E29" s="137">
        <f>('Aug''24 Actual'!E79)/100</f>
        <v>0.36437759007779702</v>
      </c>
      <c r="F29" s="137">
        <f>('Aug''24 Actual'!F79)/100</f>
        <v>0</v>
      </c>
      <c r="G29" s="137">
        <f>('Aug''24 Actual'!G79)/100</f>
        <v>8.4700000000000001E-3</v>
      </c>
      <c r="H29" s="137">
        <f>('Aug''24 Actual'!H79)/100</f>
        <v>4.5599999999999995E-2</v>
      </c>
      <c r="I29" s="137">
        <f>('Aug''24 Actual'!I79)/100</f>
        <v>0.21610000000000004</v>
      </c>
      <c r="J29" s="137">
        <f>('Aug''24 Actual'!J79)/100</f>
        <v>0.12325596640943115</v>
      </c>
      <c r="K29" s="137">
        <f>('Aug''24 Actual'!K79)/100</f>
        <v>0</v>
      </c>
      <c r="L29" s="137">
        <f>('Aug''24 Actual'!L79)/100</f>
        <v>3.2599999999999997E-2</v>
      </c>
      <c r="M29" s="137">
        <f>('Aug''24 Actual'!M79)/100</f>
        <v>0</v>
      </c>
      <c r="N29" s="137">
        <f>('Aug''24 Actual'!N79)/100</f>
        <v>0</v>
      </c>
      <c r="O29" s="137">
        <f>('Aug''24 Actual'!O79)/100</f>
        <v>0</v>
      </c>
      <c r="P29" s="137">
        <f>('Aug''24 Actual'!P79)/100</f>
        <v>0</v>
      </c>
      <c r="Q29" s="255">
        <f>('Aug''24 Actual'!Q79)/100</f>
        <v>0.79040355648722838</v>
      </c>
    </row>
    <row r="30" spans="2:17" ht="15.6">
      <c r="B30" s="52">
        <v>27</v>
      </c>
      <c r="C30" s="21" t="s">
        <v>118</v>
      </c>
      <c r="D30" s="137">
        <f>('Aug''24 Actual'!D80)/100</f>
        <v>0</v>
      </c>
      <c r="E30" s="137">
        <f>('Aug''24 Actual'!E80)/100</f>
        <v>0</v>
      </c>
      <c r="F30" s="137">
        <f>('Aug''24 Actual'!F80)/100</f>
        <v>0</v>
      </c>
      <c r="G30" s="137">
        <f>('Aug''24 Actual'!G80)/100</f>
        <v>0</v>
      </c>
      <c r="H30" s="137">
        <f>('Aug''24 Actual'!H80)/100</f>
        <v>1.1659999999999998E-2</v>
      </c>
      <c r="I30" s="137">
        <f>('Aug''24 Actual'!I80)/100</f>
        <v>4.5899999999999996E-2</v>
      </c>
      <c r="J30" s="137">
        <f>('Aug''24 Actual'!J80)/100</f>
        <v>1.0489999999999999E-2</v>
      </c>
      <c r="K30" s="137">
        <f>('Aug''24 Actual'!K80)/100</f>
        <v>0</v>
      </c>
      <c r="L30" s="137">
        <f>('Aug''24 Actual'!L80)/100</f>
        <v>0</v>
      </c>
      <c r="M30" s="137">
        <f>('Aug''24 Actual'!M80)/100</f>
        <v>0</v>
      </c>
      <c r="N30" s="137">
        <f>('Aug''24 Actual'!N80)/100</f>
        <v>0</v>
      </c>
      <c r="O30" s="137">
        <f>('Aug''24 Actual'!O80)/100</f>
        <v>0</v>
      </c>
      <c r="P30" s="137">
        <f>('Aug''24 Actual'!P80)/100</f>
        <v>0</v>
      </c>
      <c r="Q30" s="255">
        <f>('Aug''24 Actual'!Q80)/100</f>
        <v>6.8049999999999999E-2</v>
      </c>
    </row>
    <row r="31" spans="2:17" ht="15.6">
      <c r="B31" s="52">
        <v>28</v>
      </c>
      <c r="C31" s="24" t="s">
        <v>122</v>
      </c>
      <c r="D31" s="137">
        <f>('Aug''24 Actual'!D81)/100</f>
        <v>2.5295000000000001</v>
      </c>
      <c r="E31" s="137">
        <f>('Aug''24 Actual'!E81)/100</f>
        <v>0</v>
      </c>
      <c r="F31" s="137">
        <f>('Aug''24 Actual'!F81)/100</f>
        <v>0</v>
      </c>
      <c r="G31" s="137">
        <f>('Aug''24 Actual'!G81)/100</f>
        <v>1.0800000000000001E-2</v>
      </c>
      <c r="H31" s="137">
        <f>('Aug''24 Actual'!H81)/100</f>
        <v>5.79E-2</v>
      </c>
      <c r="I31" s="137">
        <f>('Aug''24 Actual'!I81)/100</f>
        <v>2.23E-2</v>
      </c>
      <c r="J31" s="137">
        <f>('Aug''24 Actual'!J81)/100</f>
        <v>0</v>
      </c>
      <c r="K31" s="137">
        <f>('Aug''24 Actual'!K81)/100</f>
        <v>0</v>
      </c>
      <c r="L31" s="137">
        <f>('Aug''24 Actual'!L81)/100</f>
        <v>0.55879999999999996</v>
      </c>
      <c r="M31" s="137">
        <f>('Aug''24 Actual'!M81)/100</f>
        <v>0</v>
      </c>
      <c r="N31" s="137">
        <f>('Aug''24 Actual'!N81)/100</f>
        <v>0</v>
      </c>
      <c r="O31" s="137">
        <f>('Aug''24 Actual'!O81)/100</f>
        <v>0</v>
      </c>
      <c r="P31" s="137">
        <f>('Aug''24 Actual'!P81)/100</f>
        <v>0</v>
      </c>
      <c r="Q31" s="255">
        <f>('Aug''24 Actual'!Q81)/100</f>
        <v>3.1793</v>
      </c>
    </row>
    <row r="32" spans="2:17" ht="15.6">
      <c r="B32" s="52">
        <v>29</v>
      </c>
      <c r="C32" s="20" t="s">
        <v>124</v>
      </c>
      <c r="D32" s="137">
        <f>('Aug''24 Actual'!D82)/100</f>
        <v>0</v>
      </c>
      <c r="E32" s="137">
        <f>('Aug''24 Actual'!E82)/100</f>
        <v>0</v>
      </c>
      <c r="F32" s="137">
        <f>('Aug''24 Actual'!F82)/100</f>
        <v>0</v>
      </c>
      <c r="G32" s="137">
        <f>('Aug''24 Actual'!G82)/100</f>
        <v>0</v>
      </c>
      <c r="H32" s="137">
        <f>('Aug''24 Actual'!H82)/100</f>
        <v>0</v>
      </c>
      <c r="I32" s="137">
        <f>('Aug''24 Actual'!I82)/100</f>
        <v>0</v>
      </c>
      <c r="J32" s="137">
        <f>('Aug''24 Actual'!J82)/100</f>
        <v>0</v>
      </c>
      <c r="K32" s="137">
        <f>('Aug''24 Actual'!K82)/100</f>
        <v>0</v>
      </c>
      <c r="L32" s="137">
        <f>('Aug''24 Actual'!L82)/100</f>
        <v>0</v>
      </c>
      <c r="M32" s="137">
        <f>('Aug''24 Actual'!M82)/100</f>
        <v>0</v>
      </c>
      <c r="N32" s="137">
        <f>('Aug''24 Actual'!N82)/100</f>
        <v>0</v>
      </c>
      <c r="O32" s="137">
        <f>('Aug''24 Actual'!O82)/100</f>
        <v>0</v>
      </c>
      <c r="P32" s="137">
        <f>('Aug''24 Actual'!P82)/100</f>
        <v>0</v>
      </c>
      <c r="Q32" s="255">
        <f>('Aug''24 Actual'!Q82)/100</f>
        <v>1.2139250882805361</v>
      </c>
    </row>
    <row r="51" spans="2:17">
      <c r="B51" s="53">
        <v>100</v>
      </c>
    </row>
    <row r="52" spans="2:17" ht="18">
      <c r="B52" s="523" t="s">
        <v>137</v>
      </c>
      <c r="C52" s="524"/>
      <c r="D52" s="524"/>
      <c r="E52" s="524"/>
      <c r="F52" s="524"/>
      <c r="G52" s="524"/>
      <c r="H52" s="524"/>
      <c r="I52" s="524"/>
      <c r="J52" s="524"/>
      <c r="K52" s="524"/>
      <c r="L52" s="524"/>
      <c r="M52" s="524"/>
      <c r="N52" s="524"/>
      <c r="O52" s="524"/>
      <c r="P52" s="525"/>
      <c r="Q52" s="57">
        <f>SUM(Q54:Q82)</f>
        <v>2141.3755696867215</v>
      </c>
    </row>
    <row r="53" spans="2:17" ht="31.2">
      <c r="B53" s="49" t="s">
        <v>32</v>
      </c>
      <c r="C53" s="61" t="s">
        <v>1</v>
      </c>
      <c r="D53" s="49" t="s">
        <v>7</v>
      </c>
      <c r="E53" s="49" t="s">
        <v>8</v>
      </c>
      <c r="F53" s="49" t="s">
        <v>9</v>
      </c>
      <c r="G53" s="49" t="s">
        <v>10</v>
      </c>
      <c r="H53" s="49" t="s">
        <v>5</v>
      </c>
      <c r="I53" s="49" t="s">
        <v>11</v>
      </c>
      <c r="J53" s="49" t="s">
        <v>12</v>
      </c>
      <c r="K53" s="49" t="s">
        <v>15</v>
      </c>
      <c r="L53" s="49" t="s">
        <v>16</v>
      </c>
      <c r="M53" s="49" t="s">
        <v>17</v>
      </c>
      <c r="N53" s="49" t="s">
        <v>132</v>
      </c>
      <c r="O53" s="51" t="s">
        <v>13</v>
      </c>
      <c r="P53" s="51" t="s">
        <v>14</v>
      </c>
      <c r="Q53" s="54" t="s">
        <v>6</v>
      </c>
    </row>
    <row r="54" spans="2:17" ht="15.6">
      <c r="B54" s="52">
        <v>1</v>
      </c>
      <c r="C54" s="21" t="s">
        <v>43</v>
      </c>
      <c r="D54" s="59"/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6">
        <f>'1. Projects'!$N$5</f>
        <v>234.5</v>
      </c>
    </row>
    <row r="55" spans="2:17" ht="15.6">
      <c r="B55" s="52">
        <v>2</v>
      </c>
      <c r="C55" s="21" t="s">
        <v>47</v>
      </c>
      <c r="D55" s="59"/>
      <c r="E55" s="59"/>
      <c r="F55" s="59"/>
      <c r="G55" s="59"/>
      <c r="H55" s="59"/>
      <c r="I55" s="59"/>
      <c r="J55" s="59"/>
      <c r="K55" s="59"/>
      <c r="L55" s="59"/>
      <c r="M55" s="59"/>
      <c r="N55" s="59"/>
      <c r="O55" s="59"/>
      <c r="P55" s="59"/>
      <c r="Q55" s="56">
        <f>'2. COE'!$N$5</f>
        <v>4.5374799999999995</v>
      </c>
    </row>
    <row r="56" spans="2:17" ht="15.6">
      <c r="B56" s="52">
        <v>3</v>
      </c>
      <c r="C56" s="21" t="s">
        <v>50</v>
      </c>
      <c r="D56" s="59"/>
      <c r="E56" s="59"/>
      <c r="F56" s="59"/>
      <c r="G56" s="59"/>
      <c r="H56" s="59"/>
      <c r="I56" s="59"/>
      <c r="J56" s="59"/>
      <c r="K56" s="59"/>
      <c r="L56" s="59"/>
      <c r="M56" s="59"/>
      <c r="N56" s="59"/>
      <c r="O56" s="59"/>
      <c r="P56" s="59"/>
      <c r="Q56" s="56">
        <f>'3. Mfg. Finance'!$N$5</f>
        <v>6.3404150000000001</v>
      </c>
    </row>
    <row r="57" spans="2:17" ht="15.6">
      <c r="B57" s="52">
        <v>4</v>
      </c>
      <c r="C57" s="21" t="s">
        <v>304</v>
      </c>
      <c r="D57" s="50">
        <f>SUMIFS('4. ZTL'!$N$4:$N$17,'4. ZTL'!$C$4:$C$17,D53)</f>
        <v>0</v>
      </c>
      <c r="E57" s="50">
        <f>SUMIFS('4. ZTL'!$N$4:$N$17,'4. ZTL'!$C$4:$C$17,E53)</f>
        <v>0</v>
      </c>
      <c r="F57" s="50">
        <f>SUMIFS('4. ZTL'!$N$4:$N$17,'4. ZTL'!$C$4:$C$17,F53)</f>
        <v>0</v>
      </c>
      <c r="G57" s="50">
        <f>SUMIFS('4. ZTL'!$N$4:$N$17,'4. ZTL'!$C$4:$C$17,G53)</f>
        <v>0</v>
      </c>
      <c r="H57" s="50">
        <f>SUMIFS('4. ZTL'!$N$4:$N$17,'4. ZTL'!$C$4:$C$17,H53)</f>
        <v>0</v>
      </c>
      <c r="I57" s="50">
        <f>SUMIFS('4. ZTL'!$N$4:$N$17,'4. ZTL'!$C$4:$C$17,I53)</f>
        <v>0</v>
      </c>
      <c r="J57" s="50">
        <f>SUMIFS('4. ZTL'!$N$4:$N$17,'4. ZTL'!$C$4:$C$17,J53)</f>
        <v>6.2697618000000007E-3</v>
      </c>
      <c r="K57" s="50">
        <f>SUMIFS('4. ZTL'!$N$4:$N$17,'4. ZTL'!$C$4:$C$17,K53)</f>
        <v>0</v>
      </c>
      <c r="L57" s="50">
        <f>SUMIFS('4. ZTL'!$N$4:$N$17,'4. ZTL'!$C$4:$C$17,L53)</f>
        <v>0</v>
      </c>
      <c r="M57" s="50">
        <f>SUMIFS('4. ZTL'!$N$4:$N$17,'4. ZTL'!$C$4:$C$17,M53)</f>
        <v>0</v>
      </c>
      <c r="N57" s="50">
        <f>SUMIFS('4. ZTL'!$N$4:$N$17,'4. ZTL'!$C$4:$C$17,N53)</f>
        <v>0</v>
      </c>
      <c r="O57" s="50">
        <f>SUMIFS('4. ZTL'!$N$4:$N$17,'4. ZTL'!$C$4:$C$17,O53)</f>
        <v>0</v>
      </c>
      <c r="P57" s="50">
        <f>SUMIFS('4. ZTL'!$N$4:$N$17,'4. ZTL'!$C$4:$C$17,P53)</f>
        <v>0</v>
      </c>
      <c r="Q57" s="56">
        <f t="shared" ref="Q57:Q69" si="0">SUM(D57:P57)</f>
        <v>6.2697618000000007E-3</v>
      </c>
    </row>
    <row r="58" spans="2:17" ht="15.6">
      <c r="B58" s="52">
        <v>5</v>
      </c>
      <c r="C58" s="21" t="s">
        <v>57</v>
      </c>
      <c r="D58" s="50">
        <f>SUM('5. Moraiya'!$O$4:$O$8)</f>
        <v>40.587896641025644</v>
      </c>
      <c r="E58" s="50">
        <f>SUMIFS('5. Moraiya'!$O$4:$O$19,'5. Moraiya'!$C$4:$C$19,'Aug''24 Actual'!E53)</f>
        <v>11.354230000000001</v>
      </c>
      <c r="F58" s="50">
        <f>SUMIFS('5. Moraiya'!$O$4:$O$19,'5. Moraiya'!$C$4:$C$19,'Aug''24 Actual'!F53)</f>
        <v>7.0830000000000002</v>
      </c>
      <c r="G58" s="50">
        <f>SUMIFS('5. Moraiya'!$O$4:$O$19,'5. Moraiya'!$C$4:$C$19,'Aug''24 Actual'!G53)</f>
        <v>1.1599999999999999</v>
      </c>
      <c r="H58" s="50">
        <f>SUM('5. Moraiya'!$O$12:$O$13)</f>
        <v>10.991540000000001</v>
      </c>
      <c r="I58" s="50">
        <f>SUMIFS('5. Moraiya'!$O$4:$O$19,'5. Moraiya'!$C$4:$C$19,'Aug''24 Actual'!I53)</f>
        <v>119.6609056718099</v>
      </c>
      <c r="J58" s="50">
        <f>SUMIFS('5. Moraiya'!$O$4:$O$19,'5. Moraiya'!$C$4:$C$19,'Aug''24 Actual'!J53)</f>
        <v>76.139700000000005</v>
      </c>
      <c r="K58" s="50">
        <f>SUMIFS('5. Moraiya'!$O$4:$O$19,'5. Moraiya'!$C$4:$C$19,'Aug''24 Actual'!K53)</f>
        <v>9.859278999999999</v>
      </c>
      <c r="L58" s="50">
        <f>SUMIFS('5. Moraiya'!$O$4:$O$19,'5. Moraiya'!$C$4:$C$19,'Aug''24 Actual'!L53)</f>
        <v>0</v>
      </c>
      <c r="M58" s="50">
        <f>SUMIFS('5. Moraiya'!$O$4:$O$19,'5. Moraiya'!$C$4:$C$19,'Aug''24 Actual'!M53)</f>
        <v>0</v>
      </c>
      <c r="N58" s="50">
        <f>SUMIFS('5. Moraiya'!$O$4:$O$19,'5. Moraiya'!$C$4:$C$19,'Aug''24 Actual'!N53)</f>
        <v>8.2883860157005564</v>
      </c>
      <c r="O58" s="50">
        <f>SUMIFS('5. Moraiya'!$O$4:$O$19,'5. Moraiya'!$C$4:$C$19,'Aug''24 Actual'!O53)</f>
        <v>0</v>
      </c>
      <c r="P58" s="50">
        <f>SUMIFS('5. Moraiya'!$O$4:$O$19,'5. Moraiya'!$C$4:$C$19,'Aug''24 Actual'!P53)</f>
        <v>0</v>
      </c>
      <c r="Q58" s="56">
        <f t="shared" si="0"/>
        <v>285.12493732853613</v>
      </c>
    </row>
    <row r="59" spans="2:17" ht="15.6">
      <c r="B59" s="52">
        <v>6</v>
      </c>
      <c r="C59" s="20" t="s">
        <v>158</v>
      </c>
      <c r="D59" s="50">
        <f>SUMIFS('6. SEZ 2'!$N$4:$N$16,'6. SEZ 2'!$C$4:$C$16,'Aug''24 Actual'!D53)</f>
        <v>0.26425886315060293</v>
      </c>
      <c r="E59" s="50">
        <f>SUMIFS('6. SEZ 2'!$N$4:$N$16,'6. SEZ 2'!$C$4:$C$16,'Aug''24 Actual'!E53)</f>
        <v>0</v>
      </c>
      <c r="F59" s="50">
        <f>SUMIFS('6. SEZ 2'!$N$4:$N$16,'6. SEZ 2'!$C$4:$C$16,'Aug''24 Actual'!F53)</f>
        <v>1.4067139932600001</v>
      </c>
      <c r="G59" s="50">
        <f>SUMIFS('6. SEZ 2'!$N$4:$N$16,'6. SEZ 2'!$C$4:$C$16,'Aug''24 Actual'!G53)</f>
        <v>1.72</v>
      </c>
      <c r="H59" s="50">
        <f>SUMIFS('6. SEZ 2'!$N$4:$N$16,'6. SEZ 2'!$C$4:$C$16,'Aug''24 Actual'!H53)</f>
        <v>2.260991666666667</v>
      </c>
      <c r="I59" s="50">
        <f>SUMIFS('6. SEZ 2'!$N$4:$N$16,'6. SEZ 2'!$C$4:$C$16,'Aug''24 Actual'!I53)</f>
        <v>11.192738642892424</v>
      </c>
      <c r="J59" s="50">
        <f>SUMIFS('6. SEZ 2'!$N$4:$N$16,'6. SEZ 2'!$C$4:$C$16,'Aug''24 Actual'!J53)</f>
        <v>3.8502399999999999E-2</v>
      </c>
      <c r="K59" s="50">
        <f>SUMIFS('6. SEZ 2'!$N$4:$N$16,'6. SEZ 2'!$C$4:$C$16,'Aug''24 Actual'!K53)</f>
        <v>0</v>
      </c>
      <c r="L59" s="50">
        <f>SUMIFS('6. SEZ 2'!$N$4:$N$16,'6. SEZ 2'!$C$4:$C$16,'Aug''24 Actual'!L53)</f>
        <v>0</v>
      </c>
      <c r="M59" s="50">
        <f>SUMIFS('6. SEZ 2'!$N$4:$N$16,'6. SEZ 2'!$C$4:$C$16,'Aug''24 Actual'!M53)</f>
        <v>0</v>
      </c>
      <c r="N59" s="50">
        <f>SUMIFS('6. SEZ 2'!$N$4:$N$16,'6. SEZ 2'!$C$4:$C$16,'Aug''24 Actual'!N53)</f>
        <v>0</v>
      </c>
      <c r="O59" s="50">
        <f>SUMIFS('6. SEZ 2'!$N$4:$N$16,'6. SEZ 2'!$C$4:$C$16,'Aug''24 Actual'!O53)</f>
        <v>0</v>
      </c>
      <c r="P59" s="50">
        <f>SUMIFS('6. SEZ 2'!$N$4:$N$16,'6. SEZ 2'!$C$4:$C$16,'Aug''24 Actual'!P53)</f>
        <v>0</v>
      </c>
      <c r="Q59" s="56">
        <f>SUM(D59:P59)</f>
        <v>16.883205565969693</v>
      </c>
    </row>
    <row r="60" spans="2:17" ht="15.6">
      <c r="B60" s="52">
        <v>7</v>
      </c>
      <c r="C60" s="24" t="s">
        <v>61</v>
      </c>
      <c r="D60" s="50">
        <f>SUMIFS('7. SEZ 1'!$N$4:$N$16,'7. SEZ 1'!$C$4:$C$16,'Aug''24 Actual'!D53)</f>
        <v>122.78928260173609</v>
      </c>
      <c r="E60" s="50">
        <f>SUMIFS('7. SEZ 1'!$N$4:$N$16,'7. SEZ 1'!$C$4:$C$16,'Aug''24 Actual'!E53)</f>
        <v>5.5452835999999985</v>
      </c>
      <c r="F60" s="50">
        <f>SUMIFS('7. SEZ 1'!$N$4:$N$16,'7. SEZ 1'!$C$4:$C$16,'Aug''24 Actual'!F53)</f>
        <v>4.0299082965000004</v>
      </c>
      <c r="G60" s="50">
        <f>SUMIFS('7. SEZ 1'!$N$4:$N$16,'7. SEZ 1'!$C$4:$C$16,'Aug''24 Actual'!G53)</f>
        <v>7.8271609634905515</v>
      </c>
      <c r="H60" s="50">
        <f>SUMIFS('7. SEZ 1'!$N$4:$N$16,'7. SEZ 1'!$C$4:$C$16,'Aug''24 Actual'!H53)</f>
        <v>0</v>
      </c>
      <c r="I60" s="50">
        <f>SUMIFS('7. SEZ 1'!$N$4:$N$16,'7. SEZ 1'!$C$4:$C$16,'Aug''24 Actual'!I53)</f>
        <v>9.165018259495799</v>
      </c>
      <c r="J60" s="50">
        <f>SUMIFS('7. SEZ 1'!$N$4:$N$16,'7. SEZ 1'!$C$4:$C$16,'Aug''24 Actual'!J53)</f>
        <v>4.2</v>
      </c>
      <c r="K60" s="50">
        <f>SUMIFS('7. SEZ 1'!$N$4:$N$16,'7. SEZ 1'!$C$4:$C$16,'Aug''24 Actual'!K53)</f>
        <v>0</v>
      </c>
      <c r="L60" s="50">
        <f>SUMIFS('7. SEZ 1'!$N$4:$N$16,'7. SEZ 1'!$C$4:$C$16,'Aug''24 Actual'!L53)</f>
        <v>0</v>
      </c>
      <c r="M60" s="50">
        <f>SUMIFS('7. SEZ 1'!$N$4:$N$16,'7. SEZ 1'!$C$4:$C$16,'Aug''24 Actual'!M53)</f>
        <v>0</v>
      </c>
      <c r="N60" s="50">
        <f>SUMIFS('7. SEZ 1'!$N$4:$N$16,'7. SEZ 1'!$C$4:$C$16,'Aug''24 Actual'!N53)</f>
        <v>0</v>
      </c>
      <c r="O60" s="50">
        <f>SUMIFS('7. SEZ 1'!$N$4:$N$16,'7. SEZ 1'!$C$4:$C$16,'Aug''24 Actual'!O53)</f>
        <v>0</v>
      </c>
      <c r="P60" s="50">
        <f>SUMIFS('7. SEZ 1'!$N$4:$N$16,'7. SEZ 1'!$C$4:$C$16,'Aug''24 Actual'!P53)</f>
        <v>0</v>
      </c>
      <c r="Q60" s="56">
        <f t="shared" si="0"/>
        <v>153.55665372122243</v>
      </c>
    </row>
    <row r="61" spans="2:17" ht="15.6">
      <c r="B61" s="52">
        <v>8</v>
      </c>
      <c r="C61" s="24" t="s">
        <v>64</v>
      </c>
      <c r="D61" s="50">
        <f>SUMIFS('8. Animal Healthcare'!$N$4:$N$16,'8. Animal Healthcare'!$C$4:$C$16,'Aug''24 Actual'!D53)</f>
        <v>0</v>
      </c>
      <c r="E61" s="50">
        <f>SUMIFS('8. Animal Healthcare'!$N$4:$N$16,'8. Animal Healthcare'!$C$4:$C$16,'Aug''24 Actual'!E53)</f>
        <v>0</v>
      </c>
      <c r="F61" s="50">
        <f>SUMIFS('8. Animal Healthcare'!$N$4:$N$16,'8. Animal Healthcare'!$C$4:$C$16,'Aug''24 Actual'!F53)</f>
        <v>0</v>
      </c>
      <c r="G61" s="50">
        <f>SUMIFS('8. Animal Healthcare'!$N$4:$N$16,'8. Animal Healthcare'!$C$4:$C$16,'Aug''24 Actual'!G53)</f>
        <v>0</v>
      </c>
      <c r="H61" s="50">
        <f>SUMIFS('8. Animal Healthcare'!$N$4:$N$16,'8. Animal Healthcare'!$C$4:$C$16,'Aug''24 Actual'!H53)</f>
        <v>0</v>
      </c>
      <c r="I61" s="50">
        <f>SUMIFS('8. Animal Healthcare'!$N$4:$N$16,'8. Animal Healthcare'!$C$4:$C$16,'Aug''24 Actual'!I53)</f>
        <v>0</v>
      </c>
      <c r="J61" s="50">
        <f>SUMIFS('8. Animal Healthcare'!$N$4:$N$16,'8. Animal Healthcare'!$C$4:$C$16,'Aug''24 Actual'!J53)</f>
        <v>0</v>
      </c>
      <c r="K61" s="50">
        <f>SUMIFS('8. Animal Healthcare'!$N$4:$N$16,'8. Animal Healthcare'!$C$4:$C$16,'Aug''24 Actual'!K53)</f>
        <v>0</v>
      </c>
      <c r="L61" s="50">
        <f>SUMIFS('8. Animal Healthcare'!$N$4:$N$16,'8. Animal Healthcare'!$C$4:$C$16,'Aug''24 Actual'!L53)</f>
        <v>0</v>
      </c>
      <c r="M61" s="50">
        <f>SUMIFS('8. Animal Healthcare'!$N$4:$N$16,'8. Animal Healthcare'!$C$4:$C$16,'Aug''24 Actual'!M53)</f>
        <v>0</v>
      </c>
      <c r="N61" s="50">
        <f>SUMIFS('8. Animal Healthcare'!$N$4:$N$16,'8. Animal Healthcare'!$C$4:$C$16,'Aug''24 Actual'!N53)</f>
        <v>0</v>
      </c>
      <c r="O61" s="50">
        <f>SUMIFS('8. Animal Healthcare'!$N$4:$N$16,'8. Animal Healthcare'!$C$4:$C$16,'Aug''24 Actual'!O53)</f>
        <v>0</v>
      </c>
      <c r="P61" s="50">
        <f>SUMIFS('8. Animal Healthcare'!$N$4:$N$16,'8. Animal Healthcare'!$C$4:$C$16,'Aug''24 Actual'!P53)</f>
        <v>0</v>
      </c>
      <c r="Q61" s="56">
        <f t="shared" si="0"/>
        <v>0</v>
      </c>
    </row>
    <row r="62" spans="2:17" ht="15.6">
      <c r="B62" s="52">
        <v>9</v>
      </c>
      <c r="C62" s="24" t="s">
        <v>303</v>
      </c>
      <c r="D62" s="50">
        <f>SUMIFS('9. Changodar'!$N$4:$N$16,'9. Changodar'!$C$4:$C$16,'Aug''24 Actual'!D53)</f>
        <v>25.569999999999997</v>
      </c>
      <c r="E62" s="50">
        <f>SUMIFS('9. Changodar'!$N$4:$N$16,'9. Changodar'!$C$4:$C$16,'Aug''24 Actual'!E53)</f>
        <v>0</v>
      </c>
      <c r="F62" s="50">
        <f>SUMIFS('9. Changodar'!$N$4:$N$16,'9. Changodar'!$C$4:$C$16,'Aug''24 Actual'!F53)</f>
        <v>4.29</v>
      </c>
      <c r="G62" s="50">
        <f>SUMIFS('9. Changodar'!$N$4:$N$16,'9. Changodar'!$C$4:$C$16,'Aug''24 Actual'!G53)</f>
        <v>0.1</v>
      </c>
      <c r="H62" s="50">
        <f>SUMIFS('9. Changodar'!$N$4:$N$16,'9. Changodar'!$C$4:$C$16,'Aug''24 Actual'!H53)</f>
        <v>0</v>
      </c>
      <c r="I62" s="50">
        <f>SUMIFS('9. Changodar'!$N$4:$N$16,'9. Changodar'!$C$4:$C$16,'Aug''24 Actual'!I53)</f>
        <v>0.33235205049504951</v>
      </c>
      <c r="J62" s="50">
        <f>SUMIFS('9. Changodar'!$N$4:$N$16,'9. Changodar'!$C$4:$C$16,'Aug''24 Actual'!J53)</f>
        <v>7.07</v>
      </c>
      <c r="K62" s="50">
        <f>SUMIFS('9. Changodar'!$N$4:$N$16,'9. Changodar'!$C$4:$C$16,'Aug''24 Actual'!K53)</f>
        <v>0</v>
      </c>
      <c r="L62" s="50">
        <f>SUMIFS('9. Changodar'!$N$4:$N$16,'9. Changodar'!$C$4:$C$16,'Aug''24 Actual'!L53)</f>
        <v>0</v>
      </c>
      <c r="M62" s="50">
        <f>SUMIFS('9. Changodar'!$N$4:$N$16,'9. Changodar'!$C$4:$C$16,'Aug''24 Actual'!M53)</f>
        <v>0</v>
      </c>
      <c r="N62" s="50">
        <f>SUMIFS('9. Changodar'!$N$4:$N$16,'9. Changodar'!$C$4:$C$16,'Aug''24 Actual'!N53)</f>
        <v>0</v>
      </c>
      <c r="O62" s="50">
        <f>SUMIFS('9. Changodar'!$N$4:$N$16,'9. Changodar'!$C$4:$C$16,'Aug''24 Actual'!O53)</f>
        <v>0</v>
      </c>
      <c r="P62" s="50">
        <f>SUMIFS('9. Changodar'!$N$4:$N$16,'9. Changodar'!$C$4:$C$16,'Aug''24 Actual'!P53)</f>
        <v>0</v>
      </c>
      <c r="Q62" s="56">
        <f t="shared" si="0"/>
        <v>37.362352050495048</v>
      </c>
    </row>
    <row r="63" spans="2:17" ht="15.6">
      <c r="B63" s="52">
        <v>10</v>
      </c>
      <c r="C63" s="24" t="s">
        <v>69</v>
      </c>
      <c r="D63" s="50">
        <f>SUM('10. Baddi'!$O$4:$O$5)</f>
        <v>341.83227232000007</v>
      </c>
      <c r="E63" s="50">
        <f>SUM('10. Baddi'!$O$6:$O$7)</f>
        <v>5.3223882500000004</v>
      </c>
      <c r="F63" s="50">
        <f>SUMIFS('10. Baddi'!$O$4:$O$17,'10. Baddi'!$C$4:$C$17,'Aug''24 Actual'!F53)</f>
        <v>5.6317400000000006</v>
      </c>
      <c r="G63" s="50">
        <f>SUMIFS('10. Baddi'!$O$4:$O$17,'10. Baddi'!$C$4:$C$17,'Aug''24 Actual'!G53)</f>
        <v>6.9082515173590746</v>
      </c>
      <c r="H63" s="50">
        <f>SUMIFS('10. Baddi'!$O$4:$O$17,'10. Baddi'!$C$4:$C$17,'Aug''24 Actual'!H53)</f>
        <v>15.387552366666661</v>
      </c>
      <c r="I63" s="50">
        <f>SUMIFS('10. Baddi'!$O$4:$O$17,'10. Baddi'!$C$4:$C$17,'Aug''24 Actual'!I53)</f>
        <v>32.059733597657768</v>
      </c>
      <c r="J63" s="50">
        <f>SUMIFS('10. Baddi'!$O$4:$O$17,'10. Baddi'!$C$4:$C$17,'Aug''24 Actual'!J53)</f>
        <v>15.45</v>
      </c>
      <c r="K63" s="50">
        <f>SUMIFS('10. Baddi'!$O$4:$O$17,'10. Baddi'!$C$4:$C$17,'Aug''24 Actual'!K53)</f>
        <v>0</v>
      </c>
      <c r="L63" s="50">
        <f>SUMIFS('10. Baddi'!$O$4:$O$17,'10. Baddi'!$C$4:$C$17,'Aug''24 Actual'!L53)</f>
        <v>0.58074881999999994</v>
      </c>
      <c r="M63" s="50">
        <f>SUMIFS('10. Baddi'!$O$4:$O$17,'10. Baddi'!$C$4:$C$17,'Aug''24 Actual'!M53)</f>
        <v>0</v>
      </c>
      <c r="N63" s="50">
        <f>SUMIFS('10. Baddi'!$O$4:$O$17,'10. Baddi'!$C$4:$C$17,'Aug''24 Actual'!N53)</f>
        <v>7.3169742157894744</v>
      </c>
      <c r="O63" s="50">
        <f>SUMIFS('10. Baddi'!$O$4:$O$17,'10. Baddi'!$C$4:$C$17,'Aug''24 Actual'!O53)</f>
        <v>0</v>
      </c>
      <c r="P63" s="50">
        <f>SUMIFS('10. Baddi'!$O$4:$O$17,'10. Baddi'!$C$4:$C$17,'Aug''24 Actual'!P53)</f>
        <v>0</v>
      </c>
      <c r="Q63" s="56">
        <f t="shared" si="0"/>
        <v>430.48966108747305</v>
      </c>
    </row>
    <row r="64" spans="2:17" ht="15.6">
      <c r="B64" s="52">
        <v>11</v>
      </c>
      <c r="C64" s="24" t="s">
        <v>72</v>
      </c>
      <c r="D64" s="50">
        <f>SUMIFS('11. Goa'!$N$4:$N$17,'11. Goa'!$C$4:$C$17,'Aug''24 Actual'!D53)</f>
        <v>1.5103591999999999</v>
      </c>
      <c r="E64" s="50">
        <f>SUMIFS('11. Goa'!$N$4:$N$17,'11. Goa'!$C$4:$C$17,'Aug''24 Actual'!E53)</f>
        <v>0</v>
      </c>
      <c r="F64" s="50">
        <f>SUMIFS('11. Goa'!$N$4:$N$17,'11. Goa'!$C$4:$C$17,'Aug''24 Actual'!F53)</f>
        <v>1.3050097839999999</v>
      </c>
      <c r="G64" s="50">
        <f>SUMIFS('11. Goa'!$N$4:$N$17,'11. Goa'!$C$4:$C$17,'Aug''24 Actual'!G53)</f>
        <v>6.7625182700000002</v>
      </c>
      <c r="H64" s="50">
        <f>SUMIFS('11. Goa'!$N$4:$N$17,'11. Goa'!$C$4:$C$17,'Aug''24 Actual'!H53)</f>
        <v>0</v>
      </c>
      <c r="I64" s="50">
        <f>SUM('11. Goa'!$N$9:$N$10)</f>
        <v>16.643021400000002</v>
      </c>
      <c r="J64" s="50">
        <f>SUMIFS('11. Goa'!$N$4:$N$17,'11. Goa'!$C$4:$C$17,'Aug''24 Actual'!J53)</f>
        <v>0</v>
      </c>
      <c r="K64" s="50">
        <f>SUMIFS('11. Goa'!$N$4:$N$17,'11. Goa'!$C$4:$C$17,'Aug''24 Actual'!K53)</f>
        <v>0</v>
      </c>
      <c r="L64" s="50">
        <f>SUMIFS('11. Goa'!$N$4:$N$17,'11. Goa'!$C$4:$C$17,'Aug''24 Actual'!L53)</f>
        <v>0</v>
      </c>
      <c r="M64" s="50">
        <f>SUMIFS('11. Goa'!$N$4:$N$17,'11. Goa'!$C$4:$C$17,'Aug''24 Actual'!M53)</f>
        <v>0</v>
      </c>
      <c r="N64" s="50">
        <f>SUMIFS('11. Goa'!$N$4:$N$17,'11. Goa'!$C$4:$C$17,'Aug''24 Actual'!N53)</f>
        <v>0</v>
      </c>
      <c r="O64" s="50">
        <f>SUMIFS('11. Goa'!$N$4:$N$17,'11. Goa'!$C$4:$C$17,'Aug''24 Actual'!O53)</f>
        <v>0</v>
      </c>
      <c r="P64" s="50">
        <f>SUMIFS('11. Goa'!$N$4:$N$17,'11. Goa'!$C$4:$C$17,'Aug''24 Actual'!P53)</f>
        <v>0</v>
      </c>
      <c r="Q64" s="56">
        <f t="shared" si="0"/>
        <v>26.220908654000002</v>
      </c>
    </row>
    <row r="65" spans="2:17" ht="15.6">
      <c r="B65" s="52">
        <v>12</v>
      </c>
      <c r="C65" s="24" t="s">
        <v>75</v>
      </c>
      <c r="D65" s="50">
        <f>SUMIFS('12. Myanmar'!$N$4:$N$16,'12. Myanmar'!$C$4:$C$16,'Aug''24 Actual'!D53)</f>
        <v>7.25474</v>
      </c>
      <c r="E65" s="50">
        <f>SUMIFS('12. Myanmar'!$N$4:$N$16,'12. Myanmar'!$C$4:$C$16,'Aug''24 Actual'!E53)</f>
        <v>0</v>
      </c>
      <c r="F65" s="50">
        <f>SUMIFS('12. Myanmar'!$N$4:$N$16,'12. Myanmar'!$C$4:$C$16,'Aug''24 Actual'!F53)</f>
        <v>0.9</v>
      </c>
      <c r="G65" s="50">
        <f>SUMIFS('12. Myanmar'!$N$4:$N$16,'12. Myanmar'!$C$4:$C$16,'Aug''24 Actual'!G53)</f>
        <v>0</v>
      </c>
      <c r="H65" s="50">
        <f>SUMIFS('12. Myanmar'!$N$4:$N$16,'12. Myanmar'!$C$4:$C$16,'Aug''24 Actual'!H53)</f>
        <v>0</v>
      </c>
      <c r="I65" s="50">
        <f>SUMIFS('12. Myanmar'!$N$4:$N$16,'12. Myanmar'!$C$4:$C$16,'Aug''24 Actual'!I53)</f>
        <v>0.22</v>
      </c>
      <c r="J65" s="50">
        <f>SUMIFS('12. Myanmar'!$N$4:$N$16,'12. Myanmar'!$C$4:$C$16,'Aug''24 Actual'!J53)</f>
        <v>0.69</v>
      </c>
      <c r="K65" s="50">
        <f>SUMIFS('12. Myanmar'!$N$4:$N$16,'12. Myanmar'!$C$4:$C$16,'Aug''24 Actual'!K53)</f>
        <v>0</v>
      </c>
      <c r="L65" s="50">
        <f>SUMIFS('12. Myanmar'!$N$4:$N$16,'12. Myanmar'!$C$4:$C$16,'Aug''24 Actual'!L53)</f>
        <v>0</v>
      </c>
      <c r="M65" s="50">
        <f>SUMIFS('12. Myanmar'!$N$4:$N$16,'12. Myanmar'!$C$4:$C$16,'Aug''24 Actual'!M53)</f>
        <v>0</v>
      </c>
      <c r="N65" s="50">
        <f>SUMIFS('12. Myanmar'!$N$4:$N$16,'12. Myanmar'!$C$4:$C$16,'Aug''24 Actual'!N53)</f>
        <v>0</v>
      </c>
      <c r="O65" s="50">
        <f>SUMIFS('12. Myanmar'!$N$4:$N$16,'12. Myanmar'!$C$4:$C$16,'Aug''24 Actual'!O53)</f>
        <v>0</v>
      </c>
      <c r="P65" s="50">
        <f>SUMIFS('12. Myanmar'!$N$4:$N$16,'12. Myanmar'!$C$4:$C$16,'Aug''24 Actual'!P53)</f>
        <v>0</v>
      </c>
      <c r="Q65" s="56">
        <f t="shared" si="0"/>
        <v>9.0647400000000005</v>
      </c>
    </row>
    <row r="66" spans="2:17" ht="15.6">
      <c r="B66" s="52">
        <v>13</v>
      </c>
      <c r="C66" s="24" t="s">
        <v>78</v>
      </c>
      <c r="D66" s="50">
        <f>SUMIFS('13. Daman'!$N$4:$N$16,'13. Daman'!$C$4:$C$16,'Aug''24 Actual'!D53)</f>
        <v>5.58</v>
      </c>
      <c r="E66" s="50">
        <f>SUMIFS('13. Daman'!$N$4:$N$16,'13. Daman'!$C$4:$C$16,'Aug''24 Actual'!E53)</f>
        <v>1.03</v>
      </c>
      <c r="F66" s="50">
        <f>SUMIFS('13. Daman'!$N$4:$N$16,'13. Daman'!$C$4:$C$16,'Aug''24 Actual'!F53)</f>
        <v>0.53333319999999995</v>
      </c>
      <c r="G66" s="50">
        <f>SUMIFS('13. Daman'!$N$4:$N$16,'13. Daman'!$C$4:$C$16,'Aug''24 Actual'!G53)</f>
        <v>0</v>
      </c>
      <c r="H66" s="50">
        <f>SUMIFS('13. Daman'!$N$4:$N$16,'13. Daman'!$C$4:$C$16,'Aug''24 Actual'!H53)</f>
        <v>4.7200000000000006</v>
      </c>
      <c r="I66" s="50">
        <f>SUMIFS('13. Daman'!$N$4:$N$16,'13. Daman'!$C$4:$C$16,'Aug''24 Actual'!I53)</f>
        <v>3.9028388100000004</v>
      </c>
      <c r="J66" s="50">
        <f>SUMIFS('13. Daman'!$N$4:$N$16,'13. Daman'!$C$4:$C$16,'Aug''24 Actual'!J53)</f>
        <v>0</v>
      </c>
      <c r="K66" s="50">
        <f>SUMIFS('13. Daman'!$N$4:$N$16,'13. Daman'!$C$4:$C$16,'Aug''24 Actual'!K53)</f>
        <v>0</v>
      </c>
      <c r="L66" s="50">
        <f>SUMIFS('13. Daman'!$N$4:$N$16,'13. Daman'!$C$4:$C$16,'Aug''24 Actual'!L53)</f>
        <v>0</v>
      </c>
      <c r="M66" s="50">
        <f>SUMIFS('13. Daman'!$N$4:$N$16,'13. Daman'!$C$4:$C$16,'Aug''24 Actual'!M53)</f>
        <v>0</v>
      </c>
      <c r="N66" s="50">
        <f>SUMIFS('13. Daman'!$N$4:$N$16,'13. Daman'!$C$4:$C$16,'Aug''24 Actual'!N53)</f>
        <v>0</v>
      </c>
      <c r="O66" s="50">
        <f>SUMIFS('13. Daman'!$N$4:$N$16,'13. Daman'!$C$4:$C$16,'Aug''24 Actual'!O53)</f>
        <v>0</v>
      </c>
      <c r="P66" s="50">
        <f>SUMIFS('13. Daman'!$N$4:$N$16,'13. Daman'!$C$4:$C$16,'Aug''24 Actual'!P53)</f>
        <v>0</v>
      </c>
      <c r="Q66" s="56">
        <f t="shared" si="0"/>
        <v>15.766172010000002</v>
      </c>
    </row>
    <row r="67" spans="2:17" ht="15.6">
      <c r="B67" s="52">
        <v>14</v>
      </c>
      <c r="C67" s="24" t="s">
        <v>82</v>
      </c>
      <c r="D67" s="50">
        <f>SUMIFS('14. GRPPL'!$N$4:$N$16,'14. GRPPL'!$C$4:$C$16,'Aug''24 Actual'!D53)</f>
        <v>0</v>
      </c>
      <c r="E67" s="50">
        <f>SUMIFS('14. GRPPL'!$N$4:$N$16,'14. GRPPL'!$C$4:$C$16,'Aug''24 Actual'!E53)</f>
        <v>0</v>
      </c>
      <c r="F67" s="50">
        <f>SUMIFS('14. GRPPL'!$N$4:$N$16,'14. GRPPL'!$C$4:$C$16,'Aug''24 Actual'!F53)</f>
        <v>0</v>
      </c>
      <c r="G67" s="50">
        <f>SUMIFS('14. GRPPL'!$N$4:$N$16,'14. GRPPL'!$C$4:$C$16,'Aug''24 Actual'!G53)</f>
        <v>0</v>
      </c>
      <c r="H67" s="50">
        <f>SUMIFS('14. GRPPL'!$N$4:$N$16,'14. GRPPL'!$C$4:$C$16,'Aug''24 Actual'!H53)</f>
        <v>0</v>
      </c>
      <c r="I67" s="50">
        <f>SUMIFS('14. GRPPL'!$N$4:$N$16,'14. GRPPL'!$C$4:$C$16,'Aug''24 Actual'!I53)</f>
        <v>0</v>
      </c>
      <c r="J67" s="50">
        <f>SUMIFS('14. GRPPL'!$N$4:$N$16,'14. GRPPL'!$C$4:$C$16,'Aug''24 Actual'!J53)</f>
        <v>0</v>
      </c>
      <c r="K67" s="50">
        <f>SUMIFS('14. GRPPL'!$N$4:$N$16,'14. GRPPL'!$C$4:$C$16,'Aug''24 Actual'!K53)</f>
        <v>0</v>
      </c>
      <c r="L67" s="50">
        <f>SUMIFS('14. GRPPL'!$N$4:$N$16,'14. GRPPL'!$C$4:$C$16,'Aug''24 Actual'!L53)</f>
        <v>0</v>
      </c>
      <c r="M67" s="50">
        <f>SUMIFS('14. GRPPL'!$N$4:$N$16,'14. GRPPL'!$C$4:$C$16,'Aug''24 Actual'!M53)</f>
        <v>0</v>
      </c>
      <c r="N67" s="50">
        <f>SUMIFS('14. GRPPL'!$N$4:$N$16,'14. GRPPL'!$C$4:$C$16,'Aug''24 Actual'!N53)</f>
        <v>0</v>
      </c>
      <c r="O67" s="50">
        <f>SUMIFS('14. GRPPL'!$N$4:$N$16,'14. GRPPL'!$C$4:$C$16,'Aug''24 Actual'!O53)</f>
        <v>0</v>
      </c>
      <c r="P67" s="50">
        <f>SUMIFS('14. GRPPL'!$N$4:$N$16,'14. GRPPL'!$C$4:$C$16,'Aug''24 Actual'!P53)</f>
        <v>0</v>
      </c>
      <c r="Q67" s="56">
        <f t="shared" si="0"/>
        <v>0</v>
      </c>
    </row>
    <row r="68" spans="2:17" ht="15.6">
      <c r="B68" s="52">
        <v>15</v>
      </c>
      <c r="C68" s="24" t="s">
        <v>87</v>
      </c>
      <c r="D68" s="50">
        <f>SUM('15. Sikkim-1'!$O$4:$O$6)</f>
        <v>1.1800000000000002</v>
      </c>
      <c r="E68" s="50">
        <f>SUM('15. Sikkim-1'!$O$7:$O$9)</f>
        <v>0</v>
      </c>
      <c r="F68" s="50">
        <f>SUMIFS('15. Sikkim-1'!$O$4:$O$21,'15. Sikkim-1'!$D$4:$D$21,'Aug''24 Actual'!F53)</f>
        <v>0</v>
      </c>
      <c r="G68" s="50">
        <f>SUMIFS('15. Sikkim-1'!$O$4:$O$21,'15. Sikkim-1'!$D$4:$D$21,'Aug''24 Actual'!G53)</f>
        <v>0</v>
      </c>
      <c r="H68" s="50">
        <f>SUMIFS('15. Sikkim-1'!$O$4:$O$21,'15. Sikkim-1'!$D$4:$D$21,'Aug''24 Actual'!H53)</f>
        <v>0</v>
      </c>
      <c r="I68" s="50">
        <f>SUMIFS('15. Sikkim-1'!$O$4:$O$21,'15. Sikkim-1'!$D$4:$D$21,'Aug''24 Actual'!I53)</f>
        <v>0</v>
      </c>
      <c r="J68" s="50">
        <f>SUMIFS('15. Sikkim-1'!$O$4:$O$21,'15. Sikkim-1'!$D$4:$D$21,'Aug''24 Actual'!J53)</f>
        <v>0</v>
      </c>
      <c r="K68" s="50">
        <f>SUMIFS('15. Sikkim-1'!$O$4:$O$21,'15. Sikkim-1'!$D$4:$D$21,'Aug''24 Actual'!K53)</f>
        <v>0</v>
      </c>
      <c r="L68" s="50">
        <f>SUMIFS('15. Sikkim-1'!$O$4:$O$21,'15. Sikkim-1'!$D$4:$D$21,'Aug''24 Actual'!L53)</f>
        <v>0</v>
      </c>
      <c r="M68" s="50">
        <f>SUMIFS('15. Sikkim-1'!$O$4:$O$21,'15. Sikkim-1'!$D$4:$D$21,'Aug''24 Actual'!M53)</f>
        <v>0</v>
      </c>
      <c r="N68" s="50">
        <f>SUM('15. Sikkim-1'!$O$19)</f>
        <v>0</v>
      </c>
      <c r="O68" s="50">
        <f>SUMIFS('15. Sikkim-1'!$O$4:$O$21,'15. Sikkim-1'!$D$4:$D$21,'Aug''24 Actual'!O53)</f>
        <v>0</v>
      </c>
      <c r="P68" s="50">
        <f>SUMIFS('15. Sikkim-1'!$O$4:$O$21,'15. Sikkim-1'!$D$4:$D$21,'Aug''24 Actual'!P53)</f>
        <v>0</v>
      </c>
      <c r="Q68" s="56">
        <f t="shared" si="0"/>
        <v>1.1800000000000002</v>
      </c>
    </row>
    <row r="69" spans="2:17" ht="15.6">
      <c r="B69" s="52">
        <v>16</v>
      </c>
      <c r="C69" s="24" t="s">
        <v>91</v>
      </c>
      <c r="D69" s="50">
        <f>SUM('16. Sikkim-2'!$N$4:$N$5)</f>
        <v>11.69</v>
      </c>
      <c r="E69" s="50">
        <f>SUM('16. Sikkim-2'!$N$6:$N$7)</f>
        <v>0.16</v>
      </c>
      <c r="F69" s="50">
        <f>SUMIFS('16. Sikkim-2'!$N$4:$N$18,'16. Sikkim-2'!$C$4:$C$18,'Aug''24 Actual'!F53)</f>
        <v>0</v>
      </c>
      <c r="G69" s="50">
        <f>SUMIFS('16. Sikkim-2'!$N$4:$N$18,'16. Sikkim-2'!$C$4:$C$18,'Aug''24 Actual'!G53)</f>
        <v>6.29</v>
      </c>
      <c r="H69" s="50">
        <f>SUMIFS('16. Sikkim-2'!$N$4:$N$18,'16. Sikkim-2'!$C$4:$C$18,'Aug''24 Actual'!H53)</f>
        <v>2.46</v>
      </c>
      <c r="I69" s="50">
        <f>SUMIFS('16. Sikkim-2'!$N$4:$N$18,'16. Sikkim-2'!$C$4:$C$18,'Aug''24 Actual'!I53)</f>
        <v>96.382499999999993</v>
      </c>
      <c r="J69" s="50">
        <f>SUMIFS('16. Sikkim-2'!$N$4:$N$18,'16. Sikkim-2'!$C$4:$C$18,'Aug''24 Actual'!J53)</f>
        <v>0</v>
      </c>
      <c r="K69" s="50">
        <f>SUMIFS('16. Sikkim-2'!$N$4:$N$18,'16. Sikkim-2'!$C$4:$C$18,'Aug''24 Actual'!K53)</f>
        <v>0</v>
      </c>
      <c r="L69" s="50">
        <f>SUMIFS('16. Sikkim-2'!$N$4:$N$18,'16. Sikkim-2'!$C$4:$C$18,'Aug''24 Actual'!L53)</f>
        <v>0</v>
      </c>
      <c r="M69" s="50">
        <f>SUMIFS('16. Sikkim-2'!$N$4:$N$18,'16. Sikkim-2'!$C$4:$C$18,'Aug''24 Actual'!M53)</f>
        <v>0</v>
      </c>
      <c r="N69" s="50">
        <f>SUMIFS('16. Sikkim-2'!$N$4:$N$18,'16. Sikkim-2'!$C$4:$C$18,'Aug''24 Actual'!N53)</f>
        <v>0</v>
      </c>
      <c r="O69" s="50">
        <f>SUMIFS('16. Sikkim-2'!$N$4:$N$18,'16. Sikkim-2'!$C$4:$C$18,'Aug''24 Actual'!O53)</f>
        <v>0</v>
      </c>
      <c r="P69" s="50">
        <f>SUMIFS('16. Sikkim-2'!$N$4:$N$18,'16. Sikkim-2'!$C$4:$C$18,'Aug''24 Actual'!P53)</f>
        <v>0</v>
      </c>
      <c r="Q69" s="56">
        <f t="shared" si="0"/>
        <v>116.98249999999999</v>
      </c>
    </row>
    <row r="70" spans="2:17" ht="15.6">
      <c r="B70" s="52">
        <v>17</v>
      </c>
      <c r="C70" s="24" t="s">
        <v>93</v>
      </c>
      <c r="D70" s="59"/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6">
        <f>'17. EMO'!$N$5</f>
        <v>14.881863559566099</v>
      </c>
    </row>
    <row r="71" spans="2:17" ht="15.6">
      <c r="B71" s="52">
        <v>18</v>
      </c>
      <c r="C71" s="21" t="s">
        <v>112</v>
      </c>
      <c r="D71" s="50">
        <f>SUMIFS('18. Agiolax'!$N$4:$N$16,'18. Agiolax'!$C$4:$C$16,'Aug''24 Actual'!D53)</f>
        <v>0</v>
      </c>
      <c r="E71" s="50">
        <f>SUMIFS('18. Agiolax'!$N$4:$N$16,'18. Agiolax'!$C$4:$C$16,'Aug''24 Actual'!E53)</f>
        <v>0</v>
      </c>
      <c r="F71" s="50">
        <f>SUMIFS('18. Agiolax'!$N$4:$N$16,'18. Agiolax'!$C$4:$C$16,'Aug''24 Actual'!F53)</f>
        <v>0</v>
      </c>
      <c r="G71" s="50">
        <f>SUMIFS('18. Agiolax'!$N$4:$N$16,'18. Agiolax'!$C$4:$C$16,'Aug''24 Actual'!G53)</f>
        <v>0</v>
      </c>
      <c r="H71" s="50">
        <f>SUMIFS('18. Agiolax'!$N$4:$N$16,'18. Agiolax'!$C$4:$C$16,'Aug''24 Actual'!H53)</f>
        <v>0</v>
      </c>
      <c r="I71" s="50">
        <f>SUMIFS('18. Agiolax'!$N$4:$N$16,'18. Agiolax'!$C$4:$C$16,'Aug''24 Actual'!I53)</f>
        <v>2.21</v>
      </c>
      <c r="J71" s="50">
        <f>SUMIFS('18. Agiolax'!$N$4:$N$16,'18. Agiolax'!$C$4:$C$16,'Aug''24 Actual'!J53)</f>
        <v>0</v>
      </c>
      <c r="K71" s="50">
        <f>SUMIFS('18. Agiolax'!$N$4:$N$16,'18. Agiolax'!$C$4:$C$16,'Aug''24 Actual'!K53)</f>
        <v>0</v>
      </c>
      <c r="L71" s="50">
        <f>SUMIFS('18. Agiolax'!$N$4:$N$16,'18. Agiolax'!$C$4:$C$16,'Aug''24 Actual'!L53)</f>
        <v>0</v>
      </c>
      <c r="M71" s="50">
        <f>SUMIFS('18. Agiolax'!$N$4:$N$16,'18. Agiolax'!$C$4:$C$16,'Aug''24 Actual'!M53)</f>
        <v>0</v>
      </c>
      <c r="N71" s="50">
        <f>SUMIFS('18. Agiolax'!$N$4:$N$16,'18. Agiolax'!$C$4:$C$16,'Aug''24 Actual'!N53)</f>
        <v>0</v>
      </c>
      <c r="O71" s="50">
        <f>SUMIFS('18. Agiolax'!$N$4:$N$16,'18. Agiolax'!$C$4:$C$16,'Aug''24 Actual'!O53)</f>
        <v>0</v>
      </c>
      <c r="P71" s="50">
        <f>SUMIFS('18. Agiolax'!$N$4:$N$16,'18. Agiolax'!$C$4:$C$16,'Aug''24 Actual'!P53)</f>
        <v>0</v>
      </c>
      <c r="Q71" s="56">
        <f>SUM(D71:P71)</f>
        <v>2.21</v>
      </c>
    </row>
    <row r="72" spans="2:17" ht="15.6">
      <c r="B72" s="52">
        <v>19</v>
      </c>
      <c r="C72" s="24" t="s">
        <v>96</v>
      </c>
      <c r="D72" s="50">
        <f>SUMIFS('19. Jarod'!$N$4:$N$16,'19. Jarod'!$C$4:$C$16,'Aug''24 Actual'!D53)</f>
        <v>2.8759691680562804</v>
      </c>
      <c r="E72" s="50">
        <f>SUMIFS('19. Jarod'!$N$4:$N$16,'19. Jarod'!$C$4:$C$16,'Aug''24 Actual'!E53)</f>
        <v>0.80692969999999997</v>
      </c>
      <c r="F72" s="50">
        <f>SUMIFS('19. Jarod'!$N$4:$N$16,'19. Jarod'!$C$4:$C$16,'Aug''24 Actual'!F53)</f>
        <v>0</v>
      </c>
      <c r="G72" s="50">
        <f>SUMIFS('19. Jarod'!$N$4:$N$16,'19. Jarod'!$C$4:$C$16,'Aug''24 Actual'!G53)</f>
        <v>1.7447682040768608</v>
      </c>
      <c r="H72" s="50">
        <f>SUMIFS('19. Jarod'!$N$4:$N$16,'19. Jarod'!$C$4:$C$16,'Aug''24 Actual'!H53)</f>
        <v>0</v>
      </c>
      <c r="I72" s="50">
        <f>SUMIFS('19. Jarod'!$N$4:$N$16,'19. Jarod'!$C$4:$C$16,'Aug''24 Actual'!I53)</f>
        <v>12.743215819399342</v>
      </c>
      <c r="J72" s="50">
        <f>SUMIFS('19. Jarod'!$N$4:$N$16,'19. Jarod'!$C$4:$C$16,'Aug''24 Actual'!J53)</f>
        <v>5.1035247649999995</v>
      </c>
      <c r="K72" s="50">
        <f>SUMIFS('19. Jarod'!$N$4:$N$16,'19. Jarod'!$C$4:$C$16,'Aug''24 Actual'!K53)</f>
        <v>0</v>
      </c>
      <c r="L72" s="50">
        <f>SUMIFS('19. Jarod'!$N$4:$N$16,'19. Jarod'!$C$4:$C$16,'Aug''24 Actual'!L53)</f>
        <v>0</v>
      </c>
      <c r="M72" s="50">
        <f>SUMIFS('19. Jarod'!$N$4:$N$16,'19. Jarod'!$C$4:$C$16,'Aug''24 Actual'!M53)</f>
        <v>0</v>
      </c>
      <c r="N72" s="50">
        <f>SUMIFS('19. Jarod'!$N$4:$N$16,'19. Jarod'!$C$4:$C$16,'Aug''24 Actual'!N53)</f>
        <v>0</v>
      </c>
      <c r="O72" s="50">
        <f>SUMIFS('19. Jarod'!$N$4:$N$16,'19. Jarod'!$C$4:$C$16,'Aug''24 Actual'!O53)</f>
        <v>0</v>
      </c>
      <c r="P72" s="50">
        <f>SUMIFS('19. Jarod'!$N$4:$N$16,'19. Jarod'!$C$4:$C$16,'Aug''24 Actual'!P53)</f>
        <v>0</v>
      </c>
      <c r="Q72" s="56">
        <f t="shared" ref="Q72:Q81" si="1">SUM(D72:P72)</f>
        <v>23.274407656532485</v>
      </c>
    </row>
    <row r="73" spans="2:17" ht="15.6">
      <c r="B73" s="52">
        <v>20</v>
      </c>
      <c r="C73" s="24" t="s">
        <v>98</v>
      </c>
      <c r="D73" s="50">
        <f>SUMIFS('20. Vatva'!$N$4:$N$16,'20. Vatva'!$C$4:$C$16,'Aug''24 Actual'!D53)</f>
        <v>15.428026099130877</v>
      </c>
      <c r="E73" s="50">
        <f>SUMIFS('20. Vatva'!$N$4:$N$16,'20. Vatva'!$C$4:$C$16,'Aug''24 Actual'!E53)</f>
        <v>0</v>
      </c>
      <c r="F73" s="50">
        <f>SUMIFS('20. Vatva'!$N$4:$N$16,'20. Vatva'!$C$4:$C$16,'Aug''24 Actual'!F53)</f>
        <v>0</v>
      </c>
      <c r="G73" s="50">
        <f>SUMIFS('20. Vatva'!$N$4:$N$16,'20. Vatva'!$C$4:$C$16,'Aug''24 Actual'!G53)</f>
        <v>0</v>
      </c>
      <c r="H73" s="50">
        <f>SUMIFS('20. Vatva'!$N$4:$N$16,'20. Vatva'!$C$4:$C$16,'Aug''24 Actual'!H53)</f>
        <v>0</v>
      </c>
      <c r="I73" s="50">
        <f>SUMIFS('20. Vatva'!$N$4:$N$16,'20. Vatva'!$C$4:$C$16,'Aug''24 Actual'!I53)</f>
        <v>0.35249999999999998</v>
      </c>
      <c r="J73" s="50">
        <f>SUMIFS('20. Vatva'!$N$4:$N$16,'20. Vatva'!$C$4:$C$16,'Aug''24 Actual'!J53)</f>
        <v>0</v>
      </c>
      <c r="K73" s="50">
        <f>SUMIFS('20. Vatva'!$N$4:$N$16,'20. Vatva'!$C$4:$C$16,'Aug''24 Actual'!K53)</f>
        <v>0</v>
      </c>
      <c r="L73" s="50">
        <f>SUMIFS('20. Vatva'!$N$4:$N$16,'20. Vatva'!$C$4:$C$16,'Aug''24 Actual'!L53)</f>
        <v>0</v>
      </c>
      <c r="M73" s="50">
        <f>SUMIFS('20. Vatva'!$N$4:$N$16,'20. Vatva'!$C$4:$C$16,'Aug''24 Actual'!M53)</f>
        <v>0</v>
      </c>
      <c r="N73" s="50">
        <f>SUMIFS('20. Vatva'!$N$4:$N$16,'20. Vatva'!$C$4:$C$16,'Aug''24 Actual'!N53)</f>
        <v>0</v>
      </c>
      <c r="O73" s="50">
        <f>SUMIFS('20. Vatva'!$N$4:$N$16,'20. Vatva'!$C$4:$C$16,'Aug''24 Actual'!O53)</f>
        <v>0</v>
      </c>
      <c r="P73" s="50">
        <f>SUMIFS('20. Vatva'!$N$4:$N$16,'20. Vatva'!$C$4:$C$16,'Aug''24 Actual'!P53)</f>
        <v>0</v>
      </c>
      <c r="Q73" s="56">
        <f t="shared" si="1"/>
        <v>15.780526099130876</v>
      </c>
    </row>
    <row r="74" spans="2:17" ht="15.6">
      <c r="B74" s="52">
        <v>21</v>
      </c>
      <c r="C74" s="24" t="s">
        <v>101</v>
      </c>
      <c r="D74" s="50">
        <f>SUMIFS('21. Biologics Unit 9'!$N$4:$N$16,'21. Biologics Unit 9'!$C$4:$C$16,'Aug''24 Actual'!D53)</f>
        <v>55.299575000000004</v>
      </c>
      <c r="E74" s="50">
        <f>SUMIFS('21. Biologics Unit 9'!$N$4:$N$16,'21. Biologics Unit 9'!$C$4:$C$16,'Aug''24 Actual'!E53)</f>
        <v>0</v>
      </c>
      <c r="F74" s="50">
        <f>SUMIFS('21. Biologics Unit 9'!$N$4:$N$16,'21. Biologics Unit 9'!$C$4:$C$16,'Aug''24 Actual'!F53)</f>
        <v>0</v>
      </c>
      <c r="G74" s="50">
        <f>SUMIFS('21. Biologics Unit 9'!$N$4:$N$16,'21. Biologics Unit 9'!$C$4:$C$16,'Aug''24 Actual'!G53)</f>
        <v>0</v>
      </c>
      <c r="H74" s="50">
        <f>SUMIFS('21. Biologics Unit 9'!$N$4:$N$16,'21. Biologics Unit 9'!$C$4:$C$16,'Aug''24 Actual'!H53)</f>
        <v>0</v>
      </c>
      <c r="I74" s="50">
        <f>SUMIFS('21. Biologics Unit 9'!$N$4:$N$16,'21. Biologics Unit 9'!$C$4:$C$16,'Aug''24 Actual'!I53)</f>
        <v>0</v>
      </c>
      <c r="J74" s="50">
        <f>SUMIFS('21. Biologics Unit 9'!$N$4:$N$16,'21. Biologics Unit 9'!$C$4:$C$16,'Aug''24 Actual'!J53)</f>
        <v>0</v>
      </c>
      <c r="K74" s="50">
        <f>SUMIFS('21. Biologics Unit 9'!$N$4:$N$16,'21. Biologics Unit 9'!$C$4:$C$16,'Aug''24 Actual'!K53)</f>
        <v>0</v>
      </c>
      <c r="L74" s="50">
        <f>SUMIFS('21. Biologics Unit 9'!$N$4:$N$16,'21. Biologics Unit 9'!$C$4:$C$16,'Aug''24 Actual'!L53)</f>
        <v>0</v>
      </c>
      <c r="M74" s="50">
        <f>SUMIFS('21. Biologics Unit 9'!$N$4:$N$16,'21. Biologics Unit 9'!$C$4:$C$16,'Aug''24 Actual'!M53)</f>
        <v>0</v>
      </c>
      <c r="N74" s="50">
        <f>SUMIFS('21. Biologics Unit 9'!$N$4:$N$16,'21. Biologics Unit 9'!$C$4:$C$16,'Aug''24 Actual'!N53)</f>
        <v>0</v>
      </c>
      <c r="O74" s="50">
        <f>SUMIFS('21. Biologics Unit 9'!$N$4:$N$16,'21. Biologics Unit 9'!$C$4:$C$16,'Aug''24 Actual'!O53)</f>
        <v>0</v>
      </c>
      <c r="P74" s="50">
        <f>SUMIFS('21. Biologics Unit 9'!$N$4:$N$16,'21. Biologics Unit 9'!$C$4:$C$16,'Aug''24 Actual'!P53)</f>
        <v>0</v>
      </c>
      <c r="Q74" s="56">
        <f t="shared" si="1"/>
        <v>55.299575000000004</v>
      </c>
    </row>
    <row r="75" spans="2:17" ht="15.6">
      <c r="B75" s="52">
        <v>22</v>
      </c>
      <c r="C75" s="24" t="s">
        <v>104</v>
      </c>
      <c r="D75" s="50">
        <f>SUMIFS('22. Alidac'!$N$4:$N$16,'22. Alidac'!$C$4:$C$16,'Aug''24 Actual'!D53)</f>
        <v>10.097394067810292</v>
      </c>
      <c r="E75" s="50">
        <f>SUMIFS('22. Alidac'!$N$4:$N$16,'22. Alidac'!$C$4:$C$16,'Aug''24 Actual'!E53)</f>
        <v>0</v>
      </c>
      <c r="F75" s="50">
        <f>SUMIFS('22. Alidac'!$N$4:$N$16,'22. Alidac'!$C$4:$C$16,'Aug''24 Actual'!F53)</f>
        <v>0</v>
      </c>
      <c r="G75" s="50">
        <f>SUMIFS('22. Alidac'!$N$4:$N$16,'22. Alidac'!$C$4:$C$16,'Aug''24 Actual'!G53)</f>
        <v>0</v>
      </c>
      <c r="H75" s="50">
        <f>SUMIFS('22. Alidac'!$N$4:$N$16,'22. Alidac'!$C$4:$C$16,'Aug''24 Actual'!H53)</f>
        <v>0</v>
      </c>
      <c r="I75" s="50">
        <f>SUMIFS('22. Alidac'!$N$4:$N$16,'22. Alidac'!$C$4:$C$16,'Aug''24 Actual'!I53)</f>
        <v>0.25038195000000002</v>
      </c>
      <c r="J75" s="50">
        <f>SUMIFS('22. Alidac'!$N$4:$N$16,'22. Alidac'!$C$4:$C$16,'Aug''24 Actual'!J53)</f>
        <v>0</v>
      </c>
      <c r="K75" s="50">
        <f>SUMIFS('22. Alidac'!$N$4:$N$16,'22. Alidac'!$C$4:$C$16,'Aug''24 Actual'!K53)</f>
        <v>0</v>
      </c>
      <c r="L75" s="50">
        <f>SUMIFS('22. Alidac'!$N$4:$N$16,'22. Alidac'!$C$4:$C$16,'Aug''24 Actual'!L53)</f>
        <v>0</v>
      </c>
      <c r="M75" s="50">
        <f>SUMIFS('22. Alidac'!$N$4:$N$16,'22. Alidac'!$C$4:$C$16,'Aug''24 Actual'!M53)</f>
        <v>0</v>
      </c>
      <c r="N75" s="50">
        <f>SUMIFS('22. Alidac'!$N$4:$N$16,'22. Alidac'!$C$4:$C$16,'Aug''24 Actual'!N53)</f>
        <v>0</v>
      </c>
      <c r="O75" s="50">
        <f>SUMIFS('22. Alidac'!$N$4:$N$16,'22. Alidac'!$C$4:$C$16,'Aug''24 Actual'!O53)</f>
        <v>0</v>
      </c>
      <c r="P75" s="50">
        <f>SUMIFS('22. Alidac'!$N$4:$N$16,'22. Alidac'!$C$4:$C$16,'Aug''24 Actual'!P53)</f>
        <v>0</v>
      </c>
      <c r="Q75" s="56">
        <f t="shared" si="1"/>
        <v>10.347776017810292</v>
      </c>
    </row>
    <row r="76" spans="2:17" ht="15.6">
      <c r="B76" s="52">
        <v>23</v>
      </c>
      <c r="C76" s="20" t="s">
        <v>108</v>
      </c>
      <c r="D76" s="50">
        <f>SUM('23. VTC'!$N$4:$N$6)</f>
        <v>1.8109199999999999</v>
      </c>
      <c r="E76" s="50">
        <f>SUMIFS('23. VTC'!$N$4:$N$18,'23. VTC'!$C$4:$C$18,'Aug''24 Actual'!E53)</f>
        <v>0</v>
      </c>
      <c r="F76" s="50">
        <f>SUMIFS('23. VTC'!$N$4:$N$18,'23. VTC'!$C$4:$C$18,'Aug''24 Actual'!F53)</f>
        <v>0</v>
      </c>
      <c r="G76" s="50">
        <f>SUMIFS('23. VTC'!$N$4:$N$18,'23. VTC'!$C$4:$C$18,'Aug''24 Actual'!G53)</f>
        <v>0</v>
      </c>
      <c r="H76" s="50">
        <f>SUMIFS('23. VTC'!$N$4:$N$18,'23. VTC'!$C$4:$C$18,'Aug''24 Actual'!H53)</f>
        <v>0</v>
      </c>
      <c r="I76" s="50">
        <f>SUMIFS('23. VTC'!$N$4:$N$18,'23. VTC'!$C$4:$C$18,'Aug''24 Actual'!I53)</f>
        <v>13.167341697408677</v>
      </c>
      <c r="J76" s="50">
        <f>SUMIFS('23. VTC'!$N$4:$N$18,'23. VTC'!$C$4:$C$18,'Aug''24 Actual'!J53)</f>
        <v>0</v>
      </c>
      <c r="K76" s="50">
        <f>SUMIFS('23. VTC'!$N$4:$N$18,'23. VTC'!$C$4:$C$18,'Aug''24 Actual'!K53)</f>
        <v>0</v>
      </c>
      <c r="L76" s="50">
        <f>SUMIFS('23. VTC'!$N$4:$N$18,'23. VTC'!$C$4:$C$18,'Aug''24 Actual'!L53)</f>
        <v>0</v>
      </c>
      <c r="M76" s="50">
        <f>SUMIFS('23. VTC'!$N$4:$N$18,'23. VTC'!$C$4:$C$18,'Aug''24 Actual'!M53)</f>
        <v>0</v>
      </c>
      <c r="N76" s="50">
        <f>SUMIFS('23. VTC'!$N$4:$N$18,'23. VTC'!$C$4:$C$18,'Aug''24 Actual'!N53)</f>
        <v>0</v>
      </c>
      <c r="O76" s="50">
        <f>SUMIFS('23. VTC'!$N$4:$N$18,'23. VTC'!$C$4:$C$18,'Aug''24 Actual'!O53)</f>
        <v>0</v>
      </c>
      <c r="P76" s="50">
        <f>SUMIFS('23. VTC'!$N$4:$N$18,'23. VTC'!$C$4:$C$18,'Aug''24 Actual'!P53)</f>
        <v>0</v>
      </c>
      <c r="Q76" s="56">
        <f t="shared" si="1"/>
        <v>14.978261697408676</v>
      </c>
    </row>
    <row r="77" spans="2:17" ht="15.6">
      <c r="B77" s="52">
        <v>24</v>
      </c>
      <c r="C77" s="24" t="s">
        <v>111</v>
      </c>
      <c r="D77" s="50">
        <f>SUM('24. Biologics Unit 1-2'!$N$4:$N$5)</f>
        <v>0</v>
      </c>
      <c r="E77" s="50">
        <f>SUMIFS('24. Biologics Unit 1-2'!$N$4:$N$17,'24. Biologics Unit 1-2'!$C$4:$C$17,'Aug''24 Actual'!E53)</f>
        <v>0</v>
      </c>
      <c r="F77" s="50">
        <f>SUMIFS('24. Biologics Unit 1-2'!$N$4:$N$17,'24. Biologics Unit 1-2'!$C$4:$C$17,'Aug''24 Actual'!F53)</f>
        <v>0</v>
      </c>
      <c r="G77" s="50">
        <f>SUMIFS('24. Biologics Unit 1-2'!$N$4:$N$17,'24. Biologics Unit 1-2'!$C$4:$C$17,'Aug''24 Actual'!G53)</f>
        <v>0</v>
      </c>
      <c r="H77" s="50">
        <f>SUMIFS('24. Biologics Unit 1-2'!$N$4:$N$17,'24. Biologics Unit 1-2'!$C$4:$C$17,'Aug''24 Actual'!H53)</f>
        <v>0</v>
      </c>
      <c r="I77" s="50">
        <f>SUM('24. Biologics Unit 1-2'!$N$10:$N$10)</f>
        <v>0</v>
      </c>
      <c r="J77" s="50">
        <f>SUMIFS('24. Biologics Unit 1-2'!$N$4:$N$17,'24. Biologics Unit 1-2'!$C$4:$C$17,'Aug''24 Actual'!J53)</f>
        <v>0</v>
      </c>
      <c r="K77" s="50">
        <f>SUMIFS('24. Biologics Unit 1-2'!$N$4:$N$17,'24. Biologics Unit 1-2'!$C$4:$C$17,'Aug''24 Actual'!K53)</f>
        <v>0</v>
      </c>
      <c r="L77" s="50">
        <f>SUMIFS('24. Biologics Unit 1-2'!$N$4:$N$17,'24. Biologics Unit 1-2'!$C$4:$C$17,'Aug''24 Actual'!L53)</f>
        <v>0</v>
      </c>
      <c r="M77" s="50">
        <f>SUMIFS('24. Biologics Unit 1-2'!$N$4:$N$17,'24. Biologics Unit 1-2'!$C$4:$C$17,'Aug''24 Actual'!M53)</f>
        <v>0</v>
      </c>
      <c r="N77" s="50">
        <f>SUMIFS('24. Biologics Unit 1-2'!$N$4:$N$17,'24. Biologics Unit 1-2'!$C$4:$C$17,'Aug''24 Actual'!N53)</f>
        <v>0</v>
      </c>
      <c r="O77" s="50">
        <f>SUMIFS('24. Biologics Unit 1-2'!$N$4:$N$17,'24. Biologics Unit 1-2'!$C$4:$C$17,'Aug''24 Actual'!O53)</f>
        <v>0</v>
      </c>
      <c r="P77" s="50">
        <f>SUMIFS('24. Biologics Unit 1-2'!$N$4:$N$17,'24. Biologics Unit 1-2'!$C$4:$C$17,'Aug''24 Actual'!P53)</f>
        <v>0</v>
      </c>
      <c r="Q77" s="56">
        <f t="shared" si="1"/>
        <v>0</v>
      </c>
    </row>
    <row r="78" spans="2:17" ht="15.6">
      <c r="B78" s="52">
        <v>25</v>
      </c>
      <c r="C78" s="21" t="s">
        <v>114</v>
      </c>
      <c r="D78" s="50">
        <f>SUMIFS('25. Zydus Pfizer'!$N$4:$N$16,'25. Zydus Pfizer'!$C$4:$C$16,'Aug''24 Actual'!D53)</f>
        <v>0</v>
      </c>
      <c r="E78" s="50">
        <f>SUMIFS('25. Zydus Pfizer'!$N$4:$N$16,'25. Zydus Pfizer'!$C$4:$C$16,'Aug''24 Actual'!E53)</f>
        <v>0</v>
      </c>
      <c r="F78" s="50">
        <f>SUMIFS('25. Zydus Pfizer'!$N$4:$N$16,'25. Zydus Pfizer'!$C$4:$C$16,'Aug''24 Actual'!F53)</f>
        <v>68.31</v>
      </c>
      <c r="G78" s="50">
        <f>SUMIFS('25. Zydus Pfizer'!$N$4:$N$16,'25. Zydus Pfizer'!$C$4:$C$16,'Aug''24 Actual'!G53)</f>
        <v>0.38</v>
      </c>
      <c r="H78" s="50">
        <f>SUMIFS('25. Zydus Pfizer'!$N$4:$N$16,'25. Zydus Pfizer'!$C$4:$C$16,'Aug''24 Actual'!H53)</f>
        <v>72.73</v>
      </c>
      <c r="I78" s="50">
        <f>SUMIFS('25. Zydus Pfizer'!$N$4:$N$16,'25. Zydus Pfizer'!$C$4:$C$16,'Aug''24 Actual'!I53)</f>
        <v>0</v>
      </c>
      <c r="J78" s="50">
        <f>SUMIFS('25. Zydus Pfizer'!$N$4:$N$16,'25. Zydus Pfizer'!$C$4:$C$16,'Aug''24 Actual'!J53)</f>
        <v>0</v>
      </c>
      <c r="K78" s="50">
        <f>SUMIFS('25. Zydus Pfizer'!$N$4:$N$16,'25. Zydus Pfizer'!$C$4:$C$16,'Aug''24 Actual'!K53)</f>
        <v>0</v>
      </c>
      <c r="L78" s="50">
        <f>SUMIFS('25. Zydus Pfizer'!$N$4:$N$16,'25. Zydus Pfizer'!$C$4:$C$16,'Aug''24 Actual'!L53)</f>
        <v>0</v>
      </c>
      <c r="M78" s="50">
        <f>SUMIFS('25. Zydus Pfizer'!$N$4:$N$16,'25. Zydus Pfizer'!$C$4:$C$16,'Aug''24 Actual'!M53)</f>
        <v>0</v>
      </c>
      <c r="N78" s="50">
        <f>SUMIFS('25. Zydus Pfizer'!$N$4:$N$16,'25. Zydus Pfizer'!$C$4:$C$16,'Aug''24 Actual'!N53)</f>
        <v>0</v>
      </c>
      <c r="O78" s="50">
        <f>SUMIFS('25. Zydus Pfizer'!$N$4:$N$16,'25. Zydus Pfizer'!$C$4:$C$16,'Aug''24 Actual'!O53)</f>
        <v>0</v>
      </c>
      <c r="P78" s="50">
        <f>SUMIFS('25. Zydus Pfizer'!$N$4:$N$16,'25. Zydus Pfizer'!$C$4:$C$16,'Aug''24 Actual'!P53)</f>
        <v>0</v>
      </c>
      <c r="Q78" s="56">
        <f t="shared" si="1"/>
        <v>141.42000000000002</v>
      </c>
    </row>
    <row r="79" spans="2:17" ht="15.6">
      <c r="B79" s="52">
        <v>26</v>
      </c>
      <c r="C79" s="21" t="s">
        <v>116</v>
      </c>
      <c r="D79" s="50">
        <f>SUMIFS('26. Wellness Sikkim'!$N$4:$N$17,'26. Wellness Sikkim'!$C$4:$C$17,'Aug''24 Actual'!D53)</f>
        <v>0</v>
      </c>
      <c r="E79" s="50">
        <f>SUM('26. Wellness Sikkim'!$N$5:$N$6)</f>
        <v>36.437759007779704</v>
      </c>
      <c r="F79" s="50">
        <f>SUMIFS('26. Wellness Sikkim'!$N$4:$N$17,'26. Wellness Sikkim'!$C$4:$C$17,'Aug''24 Actual'!F53)</f>
        <v>0</v>
      </c>
      <c r="G79" s="50">
        <f>SUMIFS('26. Wellness Sikkim'!$N$4:$N$17,'26. Wellness Sikkim'!$C$4:$C$17,'Aug''24 Actual'!G53)</f>
        <v>0.84699999999999998</v>
      </c>
      <c r="H79" s="50">
        <f>SUMIFS('26. Wellness Sikkim'!$N$4:$N$17,'26. Wellness Sikkim'!$C$4:$C$17,'Aug''24 Actual'!H53)</f>
        <v>4.5599999999999996</v>
      </c>
      <c r="I79" s="50">
        <f>SUMIFS('26. Wellness Sikkim'!$N$4:$N$17,'26. Wellness Sikkim'!$C$4:$C$17,'Aug''24 Actual'!I53)</f>
        <v>21.610000000000003</v>
      </c>
      <c r="J79" s="50">
        <f>SUMIFS('26. Wellness Sikkim'!$N$4:$N$17,'26. Wellness Sikkim'!$C$4:$C$17,'Aug''24 Actual'!J53)</f>
        <v>12.325596640943115</v>
      </c>
      <c r="K79" s="50">
        <f>SUMIFS('26. Wellness Sikkim'!$N$4:$N$17,'26. Wellness Sikkim'!$C$4:$C$17,'Aug''24 Actual'!K53)</f>
        <v>0</v>
      </c>
      <c r="L79" s="50">
        <f>SUMIFS('26. Wellness Sikkim'!$N$4:$N$17,'26. Wellness Sikkim'!$C$4:$C$17,'Aug''24 Actual'!L53)</f>
        <v>3.26</v>
      </c>
      <c r="M79" s="50">
        <f>SUMIFS('26. Wellness Sikkim'!$N$4:$N$17,'26. Wellness Sikkim'!$C$4:$C$17,'Aug''24 Actual'!M53)</f>
        <v>0</v>
      </c>
      <c r="N79" s="50">
        <f>SUMIFS('26. Wellness Sikkim'!$N$4:$N$17,'26. Wellness Sikkim'!$C$4:$C$17,'Aug''24 Actual'!N53)</f>
        <v>0</v>
      </c>
      <c r="O79" s="50">
        <f>SUMIFS('26. Wellness Sikkim'!$N$4:$N$17,'26. Wellness Sikkim'!$C$4:$C$17,'Aug''24 Actual'!O53)</f>
        <v>0</v>
      </c>
      <c r="P79" s="50">
        <f>SUMIFS('26. Wellness Sikkim'!$N$4:$N$17,'26. Wellness Sikkim'!$C$4:$C$17,'Aug''24 Actual'!P53)</f>
        <v>0</v>
      </c>
      <c r="Q79" s="56">
        <f t="shared" si="1"/>
        <v>79.040355648722837</v>
      </c>
    </row>
    <row r="80" spans="2:17" ht="15.6">
      <c r="B80" s="52">
        <v>27</v>
      </c>
      <c r="C80" s="21" t="s">
        <v>118</v>
      </c>
      <c r="D80" s="50">
        <f>SUMIFS('27. Wellness Ahmedabad'!$N$4:$N$16,'27. Wellness Ahmedabad'!$C$4:$C$16,'Aug''24 Actual'!D53)</f>
        <v>0</v>
      </c>
      <c r="E80" s="50">
        <f>SUMIFS('27. Wellness Ahmedabad'!$N$4:$N$16,'27. Wellness Ahmedabad'!$C$4:$C$16,'Aug''24 Actual'!E53)</f>
        <v>0</v>
      </c>
      <c r="F80" s="50">
        <f>SUMIFS('27. Wellness Ahmedabad'!$N$4:$N$16,'27. Wellness Ahmedabad'!$C$4:$C$16,'Aug''24 Actual'!F53)</f>
        <v>0</v>
      </c>
      <c r="G80" s="50">
        <f>SUMIFS('27. Wellness Ahmedabad'!$N$4:$N$16,'27. Wellness Ahmedabad'!$C$4:$C$16,'Aug''24 Actual'!G53)</f>
        <v>0</v>
      </c>
      <c r="H80" s="50">
        <f>SUMIFS('27. Wellness Ahmedabad'!$N$4:$N$16,'27. Wellness Ahmedabad'!$C$4:$C$16,'Aug''24 Actual'!H53)</f>
        <v>1.1659999999999999</v>
      </c>
      <c r="I80" s="50">
        <f>SUMIFS('27. Wellness Ahmedabad'!$N$4:$N$16,'27. Wellness Ahmedabad'!$C$4:$C$16,'Aug''24 Actual'!I53)</f>
        <v>4.59</v>
      </c>
      <c r="J80" s="50">
        <f>SUMIFS('27. Wellness Ahmedabad'!$N$4:$N$16,'27. Wellness Ahmedabad'!$C$4:$C$16,'Aug''24 Actual'!J53)</f>
        <v>1.0489999999999999</v>
      </c>
      <c r="K80" s="50">
        <f>SUMIFS('27. Wellness Ahmedabad'!$N$4:$N$16,'27. Wellness Ahmedabad'!$C$4:$C$16,'Aug''24 Actual'!K53)</f>
        <v>0</v>
      </c>
      <c r="L80" s="50">
        <f>SUMIFS('27. Wellness Ahmedabad'!$N$4:$N$16,'27. Wellness Ahmedabad'!$C$4:$C$16,'Aug''24 Actual'!L53)</f>
        <v>0</v>
      </c>
      <c r="M80" s="50">
        <f>SUMIFS('27. Wellness Ahmedabad'!$N$4:$N$16,'27. Wellness Ahmedabad'!$C$4:$C$16,'Aug''24 Actual'!M53)</f>
        <v>0</v>
      </c>
      <c r="N80" s="50">
        <f>SUMIFS('27. Wellness Ahmedabad'!$N$4:$N$16,'27. Wellness Ahmedabad'!$C$4:$C$16,'Aug''24 Actual'!N53)</f>
        <v>0</v>
      </c>
      <c r="O80" s="50">
        <f>SUMIFS('27. Wellness Ahmedabad'!$N$4:$N$16,'27. Wellness Ahmedabad'!$C$4:$C$16,'Aug''24 Actual'!O53)</f>
        <v>0</v>
      </c>
      <c r="P80" s="50">
        <f>SUMIFS('27. Wellness Ahmedabad'!$N$4:$N$16,'27. Wellness Ahmedabad'!$C$4:$C$16,'Aug''24 Actual'!P53)</f>
        <v>0</v>
      </c>
      <c r="Q80" s="56">
        <f t="shared" si="1"/>
        <v>6.8049999999999997</v>
      </c>
    </row>
    <row r="81" spans="2:17" ht="15.6">
      <c r="B81" s="52">
        <v>28</v>
      </c>
      <c r="C81" s="24" t="s">
        <v>122</v>
      </c>
      <c r="D81" s="50">
        <f>SUMIFS('28. Wellness Aligarh'!$O$4:$O$17,'28. Wellness Aligarh'!$D$4:$D$17,'Aug''24 Actual'!D53)</f>
        <v>252.95</v>
      </c>
      <c r="E81" s="50">
        <f>SUMIFS('28. Wellness Aligarh'!$O$4:$O$17,'28. Wellness Aligarh'!$D$4:$D$17,'Aug''24 Actual'!E53)</f>
        <v>0</v>
      </c>
      <c r="F81" s="50">
        <f>SUMIFS('28. Wellness Aligarh'!$O$4:$O$17,'28. Wellness Aligarh'!$D$4:$D$17,'Aug''24 Actual'!F53)</f>
        <v>0</v>
      </c>
      <c r="G81" s="50">
        <f>SUMIFS('28. Wellness Aligarh'!$O$4:$O$17,'28. Wellness Aligarh'!$D$4:$D$17,'Aug''24 Actual'!G53)</f>
        <v>1.08</v>
      </c>
      <c r="H81" s="50">
        <f>SUMIFS('28. Wellness Aligarh'!$O$4:$O$17,'28. Wellness Aligarh'!$D$4:$D$17,'Aug''24 Actual'!H53)</f>
        <v>5.79</v>
      </c>
      <c r="I81" s="50">
        <f>SUMIFS('28. Wellness Aligarh'!$O$4:$O$17,'28. Wellness Aligarh'!$D$4:$D$17,'Aug''24 Actual'!I53)</f>
        <v>2.23</v>
      </c>
      <c r="J81" s="50">
        <f>SUMIFS('28. Wellness Aligarh'!$O$4:$O$17,'28. Wellness Aligarh'!$D$4:$D$17,'Aug''24 Actual'!J53)</f>
        <v>0</v>
      </c>
      <c r="K81" s="50">
        <f>SUMIFS('28. Wellness Aligarh'!$O$4:$O$17,'28. Wellness Aligarh'!$D$4:$D$17,'Aug''24 Actual'!K53)</f>
        <v>0</v>
      </c>
      <c r="L81" s="50">
        <f>SUMIFS('28. Wellness Aligarh'!$O$4:$O$17,'28. Wellness Aligarh'!$D$4:$D$17,'Aug''24 Actual'!L53)</f>
        <v>55.879999999999995</v>
      </c>
      <c r="M81" s="50">
        <f>SUMIFS('28. Wellness Aligarh'!$O$4:$O$17,'28. Wellness Aligarh'!$D$4:$D$17,'Aug''24 Actual'!M53)</f>
        <v>0</v>
      </c>
      <c r="N81" s="50">
        <f>SUM('28. Wellness Aligarh'!$O$14:$O$15)</f>
        <v>0</v>
      </c>
      <c r="O81" s="50">
        <f>SUMIFS('28. Wellness Aligarh'!$O$4:$O$17,'28. Wellness Aligarh'!$D$4:$D$17,'Aug''24 Actual'!O53)</f>
        <v>0</v>
      </c>
      <c r="P81" s="50">
        <f>SUMIFS('28. Wellness Aligarh'!$O$4:$O$17,'28. Wellness Aligarh'!$D$4:$D$17,'Aug''24 Actual'!P53)</f>
        <v>0</v>
      </c>
      <c r="Q81" s="56">
        <f t="shared" si="1"/>
        <v>317.93</v>
      </c>
    </row>
    <row r="82" spans="2:17" ht="15.6">
      <c r="B82" s="52">
        <v>29</v>
      </c>
      <c r="C82" s="20" t="s">
        <v>124</v>
      </c>
      <c r="D82" s="59"/>
      <c r="E82" s="59"/>
      <c r="F82" s="59"/>
      <c r="G82" s="59"/>
      <c r="H82" s="59"/>
      <c r="I82" s="59"/>
      <c r="J82" s="59"/>
      <c r="K82" s="59"/>
      <c r="L82" s="59"/>
      <c r="M82" s="59"/>
      <c r="N82" s="59"/>
      <c r="O82" s="59"/>
      <c r="P82" s="59"/>
      <c r="Q82" s="56">
        <f>'29. Moraiya Vaccine'!$N$5</f>
        <v>121.39250882805362</v>
      </c>
    </row>
  </sheetData>
  <mergeCells count="2">
    <mergeCell ref="B2:P2"/>
    <mergeCell ref="B52:P52"/>
  </mergeCells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59096-9088-4E85-B077-292CBB1B0C1F}">
  <sheetPr codeName="Sheet55"/>
  <dimension ref="B1:AI82"/>
  <sheetViews>
    <sheetView showZeros="0" topLeftCell="B53" zoomScale="73" zoomScaleNormal="80" workbookViewId="0">
      <selection activeCell="D8" sqref="D8"/>
    </sheetView>
  </sheetViews>
  <sheetFormatPr defaultRowHeight="14.4"/>
  <cols>
    <col min="1" max="1" width="4.6640625" customWidth="1"/>
    <col min="2" max="2" width="9.109375" style="53"/>
    <col min="3" max="3" width="24.6640625" customWidth="1"/>
    <col min="4" max="13" width="12.6640625" customWidth="1"/>
    <col min="14" max="14" width="18.109375" bestFit="1" customWidth="1"/>
    <col min="15" max="15" width="22.6640625" customWidth="1"/>
    <col min="16" max="16" width="14.33203125" bestFit="1" customWidth="1"/>
    <col min="17" max="17" width="12" style="55" bestFit="1" customWidth="1"/>
  </cols>
  <sheetData>
    <row r="1" spans="2:35" ht="23.25" customHeight="1" thickBot="1"/>
    <row r="2" spans="2:35" s="25" customFormat="1" ht="18">
      <c r="B2" s="536" t="s">
        <v>136</v>
      </c>
      <c r="C2" s="537"/>
      <c r="D2" s="537"/>
      <c r="E2" s="537"/>
      <c r="F2" s="537"/>
      <c r="G2" s="537"/>
      <c r="H2" s="537"/>
      <c r="I2" s="537"/>
      <c r="J2" s="537"/>
      <c r="K2" s="537"/>
      <c r="L2" s="537"/>
      <c r="M2" s="537"/>
      <c r="N2" s="537"/>
      <c r="O2" s="537"/>
      <c r="P2" s="538"/>
      <c r="Q2" s="307">
        <f>SUM(Q4:Q32)</f>
        <v>21.298970115246412</v>
      </c>
    </row>
    <row r="3" spans="2:35" ht="31.2">
      <c r="B3" s="304" t="s">
        <v>32</v>
      </c>
      <c r="C3" s="61" t="s">
        <v>1</v>
      </c>
      <c r="D3" s="49" t="s">
        <v>7</v>
      </c>
      <c r="E3" s="49" t="s">
        <v>8</v>
      </c>
      <c r="F3" s="49" t="s">
        <v>9</v>
      </c>
      <c r="G3" s="49" t="s">
        <v>10</v>
      </c>
      <c r="H3" s="49" t="s">
        <v>5</v>
      </c>
      <c r="I3" s="49" t="s">
        <v>11</v>
      </c>
      <c r="J3" s="49" t="s">
        <v>12</v>
      </c>
      <c r="K3" s="49" t="s">
        <v>15</v>
      </c>
      <c r="L3" s="49" t="s">
        <v>16</v>
      </c>
      <c r="M3" s="49" t="s">
        <v>17</v>
      </c>
      <c r="N3" s="49" t="s">
        <v>132</v>
      </c>
      <c r="O3" s="51" t="s">
        <v>13</v>
      </c>
      <c r="P3" s="51" t="s">
        <v>14</v>
      </c>
      <c r="Q3" s="404" t="s">
        <v>6</v>
      </c>
      <c r="T3" s="34"/>
      <c r="U3" s="34"/>
      <c r="V3" s="34"/>
      <c r="W3" s="34"/>
      <c r="X3" s="34"/>
      <c r="Y3" s="34"/>
      <c r="Z3" s="34"/>
      <c r="AA3" s="35"/>
      <c r="AB3" s="34"/>
      <c r="AC3" s="36"/>
      <c r="AD3" s="36"/>
      <c r="AE3" s="36"/>
      <c r="AF3" s="36"/>
      <c r="AG3" s="34"/>
      <c r="AH3" s="35"/>
      <c r="AI3" s="35"/>
    </row>
    <row r="4" spans="2:35" ht="15.6">
      <c r="B4" s="305">
        <v>1</v>
      </c>
      <c r="C4" s="21" t="s">
        <v>43</v>
      </c>
      <c r="D4" s="254">
        <f>('Sep''24 Actual'!D54)/100</f>
        <v>0</v>
      </c>
      <c r="E4" s="254">
        <f>('Sep''24 Actual'!E54)/100</f>
        <v>0</v>
      </c>
      <c r="F4" s="254">
        <f>('Sep''24 Actual'!F54)/100</f>
        <v>0</v>
      </c>
      <c r="G4" s="254">
        <f>('Sep''24 Actual'!G54)/100</f>
        <v>0</v>
      </c>
      <c r="H4" s="254">
        <f>('Sep''24 Actual'!H54)/100</f>
        <v>0</v>
      </c>
      <c r="I4" s="254">
        <f>('Sep''24 Actual'!I54)/100</f>
        <v>0</v>
      </c>
      <c r="J4" s="254">
        <f>('Sep''24 Actual'!J54)/100</f>
        <v>0</v>
      </c>
      <c r="K4" s="254">
        <f>('Sep''24 Actual'!K54)/100</f>
        <v>0</v>
      </c>
      <c r="L4" s="254">
        <f>('Sep''24 Actual'!L54)/100</f>
        <v>0</v>
      </c>
      <c r="M4" s="254">
        <f>('Sep''24 Actual'!M54)/100</f>
        <v>0</v>
      </c>
      <c r="N4" s="254">
        <f>('Sep''24 Actual'!N54)/100</f>
        <v>0</v>
      </c>
      <c r="O4" s="254">
        <f>('Sep''24 Actual'!O54)/100</f>
        <v>0</v>
      </c>
      <c r="P4" s="254">
        <f>('Sep''24 Actual'!P54)/100</f>
        <v>0</v>
      </c>
      <c r="Q4" s="309">
        <f>('Sep''24 Actual'!Q54)/100</f>
        <v>1.11167636824208</v>
      </c>
    </row>
    <row r="5" spans="2:35" ht="15.6">
      <c r="B5" s="305">
        <v>2</v>
      </c>
      <c r="C5" s="21" t="s">
        <v>47</v>
      </c>
      <c r="D5" s="254">
        <f>('Sep''24 Actual'!D55)/100</f>
        <v>0</v>
      </c>
      <c r="E5" s="254">
        <f>('Sep''24 Actual'!E55)/100</f>
        <v>0</v>
      </c>
      <c r="F5" s="254">
        <f>('Sep''24 Actual'!F55)/100</f>
        <v>0</v>
      </c>
      <c r="G5" s="254">
        <f>('Sep''24 Actual'!G55)/100</f>
        <v>0</v>
      </c>
      <c r="H5" s="254">
        <f>('Sep''24 Actual'!H55)/100</f>
        <v>0</v>
      </c>
      <c r="I5" s="254">
        <f>('Sep''24 Actual'!I55)/100</f>
        <v>0</v>
      </c>
      <c r="J5" s="254">
        <f>('Sep''24 Actual'!J55)/100</f>
        <v>0</v>
      </c>
      <c r="K5" s="254">
        <f>('Sep''24 Actual'!K55)/100</f>
        <v>0</v>
      </c>
      <c r="L5" s="254">
        <f>('Sep''24 Actual'!L55)/100</f>
        <v>0</v>
      </c>
      <c r="M5" s="254">
        <f>('Sep''24 Actual'!M55)/100</f>
        <v>0</v>
      </c>
      <c r="N5" s="254">
        <f>('Sep''24 Actual'!N55)/100</f>
        <v>0</v>
      </c>
      <c r="O5" s="254">
        <f>('Sep''24 Actual'!O55)/100</f>
        <v>0</v>
      </c>
      <c r="P5" s="254">
        <f>('Sep''24 Actual'!P55)/100</f>
        <v>0</v>
      </c>
      <c r="Q5" s="309">
        <f>('Sep''24 Actual'!Q55)/100</f>
        <v>0.10009999999999999</v>
      </c>
    </row>
    <row r="6" spans="2:35" ht="15.6">
      <c r="B6" s="305">
        <v>3</v>
      </c>
      <c r="C6" s="21" t="s">
        <v>50</v>
      </c>
      <c r="D6" s="254">
        <f>('Sep''24 Actual'!D56)/100</f>
        <v>0</v>
      </c>
      <c r="E6" s="254">
        <f>('Sep''24 Actual'!E56)/100</f>
        <v>0</v>
      </c>
      <c r="F6" s="254">
        <f>('Sep''24 Actual'!F56)/100</f>
        <v>0</v>
      </c>
      <c r="G6" s="254">
        <f>('Sep''24 Actual'!G56)/100</f>
        <v>0</v>
      </c>
      <c r="H6" s="254">
        <f>('Sep''24 Actual'!H56)/100</f>
        <v>0</v>
      </c>
      <c r="I6" s="254">
        <f>('Sep''24 Actual'!I56)/100</f>
        <v>0</v>
      </c>
      <c r="J6" s="254">
        <f>('Sep''24 Actual'!J56)/100</f>
        <v>0</v>
      </c>
      <c r="K6" s="254">
        <f>('Sep''24 Actual'!K56)/100</f>
        <v>0</v>
      </c>
      <c r="L6" s="254">
        <f>('Sep''24 Actual'!L56)/100</f>
        <v>0</v>
      </c>
      <c r="M6" s="254">
        <f>('Sep''24 Actual'!M56)/100</f>
        <v>0</v>
      </c>
      <c r="N6" s="254">
        <f>('Sep''24 Actual'!N56)/100</f>
        <v>0</v>
      </c>
      <c r="O6" s="254">
        <f>('Sep''24 Actual'!O56)/100</f>
        <v>0</v>
      </c>
      <c r="P6" s="254">
        <f>('Sep''24 Actual'!P56)/100</f>
        <v>0</v>
      </c>
      <c r="Q6" s="309">
        <f>('Sep''24 Actual'!Q56)/100</f>
        <v>0</v>
      </c>
    </row>
    <row r="7" spans="2:35" ht="15.6">
      <c r="B7" s="305">
        <v>4</v>
      </c>
      <c r="C7" s="21" t="s">
        <v>304</v>
      </c>
      <c r="D7" s="137">
        <f>('Sep''24 Actual'!D57)/100</f>
        <v>0</v>
      </c>
      <c r="E7" s="137">
        <f>('Sep''24 Actual'!E57)/100</f>
        <v>0</v>
      </c>
      <c r="F7" s="137">
        <f>('Sep''24 Actual'!F57)/100</f>
        <v>0</v>
      </c>
      <c r="G7" s="137">
        <f>('Sep''24 Actual'!G57)/100</f>
        <v>0</v>
      </c>
      <c r="H7" s="137">
        <f>('Sep''24 Actual'!H57)/100</f>
        <v>0</v>
      </c>
      <c r="I7" s="137">
        <f>('Sep''24 Actual'!I57)/100</f>
        <v>6.4399999999999999E-2</v>
      </c>
      <c r="J7" s="137">
        <f>('Sep''24 Actual'!J57)/100</f>
        <v>0</v>
      </c>
      <c r="K7" s="137">
        <f>('Sep''24 Actual'!K57)/100</f>
        <v>2.8000000000000004E-3</v>
      </c>
      <c r="L7" s="137">
        <f>('Sep''24 Actual'!L57)/100</f>
        <v>1E-3</v>
      </c>
      <c r="M7" s="137">
        <f>('Sep''24 Actual'!M57)/100</f>
        <v>0</v>
      </c>
      <c r="N7" s="137">
        <f>('Sep''24 Actual'!N57)/100</f>
        <v>0</v>
      </c>
      <c r="O7" s="137">
        <f>('Sep''24 Actual'!O57)/100</f>
        <v>0</v>
      </c>
      <c r="P7" s="137">
        <f>('Sep''24 Actual'!P57)/100</f>
        <v>0</v>
      </c>
      <c r="Q7" s="309">
        <f>('Sep''24 Actual'!Q57)/100</f>
        <v>6.8199999999999997E-2</v>
      </c>
    </row>
    <row r="8" spans="2:35" ht="15.6">
      <c r="B8" s="305">
        <v>5</v>
      </c>
      <c r="C8" s="21" t="s">
        <v>57</v>
      </c>
      <c r="D8" s="137">
        <f>('Sep''24 Actual'!D58)/100</f>
        <v>0.61559546975000001</v>
      </c>
      <c r="E8" s="137">
        <f>('Sep''24 Actual'!E58)/100</f>
        <v>3.7150411950521975E-2</v>
      </c>
      <c r="F8" s="137">
        <f>('Sep''24 Actual'!F58)/100</f>
        <v>0.15329999999999999</v>
      </c>
      <c r="G8" s="137">
        <f>('Sep''24 Actual'!G58)/100</f>
        <v>0.12062620840617472</v>
      </c>
      <c r="H8" s="137">
        <f>('Sep''24 Actual'!H58)/100</f>
        <v>2.6774091000000003E-2</v>
      </c>
      <c r="I8" s="137">
        <f>('Sep''24 Actual'!I58)/100</f>
        <v>1.4460211858768057</v>
      </c>
      <c r="J8" s="137">
        <f>('Sep''24 Actual'!J58)/100</f>
        <v>0.25407100405999999</v>
      </c>
      <c r="K8" s="137">
        <f>('Sep''24 Actual'!K58)/100</f>
        <v>4.8913000000000005E-2</v>
      </c>
      <c r="L8" s="137">
        <f>('Sep''24 Actual'!L58)/100</f>
        <v>0</v>
      </c>
      <c r="M8" s="137">
        <f>('Sep''24 Actual'!M58)/100</f>
        <v>0</v>
      </c>
      <c r="N8" s="137">
        <f>('Sep''24 Actual'!N58)/100</f>
        <v>0.85818123490239462</v>
      </c>
      <c r="O8" s="137">
        <f>('Sep''24 Actual'!O58)/100</f>
        <v>0</v>
      </c>
      <c r="P8" s="137">
        <f>('Sep''24 Actual'!P58)/100</f>
        <v>0</v>
      </c>
      <c r="Q8" s="309">
        <f>('Sep''24 Actual'!Q58)/100</f>
        <v>3.5606326059458966</v>
      </c>
    </row>
    <row r="9" spans="2:35" ht="15.6">
      <c r="B9" s="305">
        <v>6</v>
      </c>
      <c r="C9" s="20" t="s">
        <v>158</v>
      </c>
      <c r="D9" s="137">
        <f>('Sep''24 Actual'!D59)/100</f>
        <v>2.5126252561860612E-3</v>
      </c>
      <c r="E9" s="137">
        <f>('Sep''24 Actual'!E59)/100</f>
        <v>0</v>
      </c>
      <c r="F9" s="137">
        <f>('Sep''24 Actual'!F59)/100</f>
        <v>0</v>
      </c>
      <c r="G9" s="137">
        <f>('Sep''24 Actual'!G59)/100</f>
        <v>0</v>
      </c>
      <c r="H9" s="137">
        <f>('Sep''24 Actual'!H59)/100</f>
        <v>2.2609916666666671E-2</v>
      </c>
      <c r="I9" s="137">
        <f>('Sep''24 Actual'!I59)/100</f>
        <v>0.10157267595273378</v>
      </c>
      <c r="J9" s="137">
        <f>('Sep''24 Actual'!J59)/100</f>
        <v>8.316000000000001E-5</v>
      </c>
      <c r="K9" s="137">
        <f>('Sep''24 Actual'!K59)/100</f>
        <v>0</v>
      </c>
      <c r="L9" s="137">
        <f>('Sep''24 Actual'!L59)/100</f>
        <v>0</v>
      </c>
      <c r="M9" s="137">
        <f>('Sep''24 Actual'!M59)/100</f>
        <v>0</v>
      </c>
      <c r="N9" s="137">
        <f>('Sep''24 Actual'!N59)/100</f>
        <v>0</v>
      </c>
      <c r="O9" s="137">
        <f>('Sep''24 Actual'!O59)/100</f>
        <v>0</v>
      </c>
      <c r="P9" s="137">
        <f>('Sep''24 Actual'!P59)/100</f>
        <v>0</v>
      </c>
      <c r="Q9" s="309">
        <f>('Sep''24 Actual'!Q59)/100</f>
        <v>0.12677837787558652</v>
      </c>
    </row>
    <row r="10" spans="2:35" ht="15.6">
      <c r="B10" s="305">
        <v>7</v>
      </c>
      <c r="C10" s="24" t="s">
        <v>61</v>
      </c>
      <c r="D10" s="137">
        <f>('Sep''24 Actual'!D60)/100</f>
        <v>1.0964321239503401</v>
      </c>
      <c r="E10" s="137">
        <f>('Sep''24 Actual'!E60)/100</f>
        <v>7.4778071999999987E-2</v>
      </c>
      <c r="F10" s="137">
        <f>('Sep''24 Actual'!F60)/100</f>
        <v>3.3582569137500004E-2</v>
      </c>
      <c r="G10" s="137">
        <f>('Sep''24 Actual'!G60)/100</f>
        <v>9.8963946273257011E-3</v>
      </c>
      <c r="H10" s="137">
        <f>('Sep''24 Actual'!H60)/100</f>
        <v>0</v>
      </c>
      <c r="I10" s="137">
        <f>('Sep''24 Actual'!I60)/100</f>
        <v>5.0906581303305297E-2</v>
      </c>
      <c r="J10" s="137">
        <f>('Sep''24 Actual'!J60)/100</f>
        <v>4.9792528977049999E-2</v>
      </c>
      <c r="K10" s="137">
        <f>('Sep''24 Actual'!K60)/100</f>
        <v>0</v>
      </c>
      <c r="L10" s="137">
        <f>('Sep''24 Actual'!L60)/100</f>
        <v>0</v>
      </c>
      <c r="M10" s="137">
        <f>('Sep''24 Actual'!M60)/100</f>
        <v>0</v>
      </c>
      <c r="N10" s="137">
        <f>('Sep''24 Actual'!N60)/100</f>
        <v>0</v>
      </c>
      <c r="O10" s="137">
        <f>('Sep''24 Actual'!O60)/100</f>
        <v>0</v>
      </c>
      <c r="P10" s="137">
        <f>('Sep''24 Actual'!P60)/100</f>
        <v>0</v>
      </c>
      <c r="Q10" s="309">
        <f>('Sep''24 Actual'!Q60)/100</f>
        <v>1.3153882699955211</v>
      </c>
    </row>
    <row r="11" spans="2:35" ht="15.6">
      <c r="B11" s="305">
        <v>8</v>
      </c>
      <c r="C11" s="24" t="s">
        <v>64</v>
      </c>
      <c r="D11" s="137">
        <f>('Sep''24 Actual'!D61)/100</f>
        <v>0</v>
      </c>
      <c r="E11" s="137">
        <f>('Sep''24 Actual'!E61)/100</f>
        <v>0</v>
      </c>
      <c r="F11" s="137">
        <f>('Sep''24 Actual'!F61)/100</f>
        <v>0</v>
      </c>
      <c r="G11" s="137">
        <f>('Sep''24 Actual'!G61)/100</f>
        <v>0</v>
      </c>
      <c r="H11" s="137">
        <f>('Sep''24 Actual'!H61)/100</f>
        <v>0</v>
      </c>
      <c r="I11" s="137">
        <f>('Sep''24 Actual'!I61)/100</f>
        <v>0</v>
      </c>
      <c r="J11" s="137">
        <f>('Sep''24 Actual'!J61)/100</f>
        <v>0</v>
      </c>
      <c r="K11" s="137">
        <f>('Sep''24 Actual'!K61)/100</f>
        <v>0</v>
      </c>
      <c r="L11" s="137">
        <f>('Sep''24 Actual'!L61)/100</f>
        <v>0</v>
      </c>
      <c r="M11" s="137">
        <f>('Sep''24 Actual'!M61)/100</f>
        <v>0</v>
      </c>
      <c r="N11" s="137">
        <f>('Sep''24 Actual'!N61)/100</f>
        <v>0</v>
      </c>
      <c r="O11" s="137">
        <f>('Sep''24 Actual'!O61)/100</f>
        <v>0</v>
      </c>
      <c r="P11" s="137">
        <f>('Sep''24 Actual'!P61)/100</f>
        <v>0</v>
      </c>
      <c r="Q11" s="309">
        <f>('Sep''24 Actual'!Q61)/100</f>
        <v>0</v>
      </c>
    </row>
    <row r="12" spans="2:35" ht="15.6">
      <c r="B12" s="305">
        <v>9</v>
      </c>
      <c r="C12" s="24" t="s">
        <v>303</v>
      </c>
      <c r="D12" s="137">
        <f>('Sep''24 Actual'!D62)/100</f>
        <v>0.30199999999999999</v>
      </c>
      <c r="E12" s="137">
        <f>('Sep''24 Actual'!E62)/100</f>
        <v>0</v>
      </c>
      <c r="F12" s="137">
        <f>('Sep''24 Actual'!F62)/100</f>
        <v>2.3000000000000003E-2</v>
      </c>
      <c r="G12" s="137">
        <f>('Sep''24 Actual'!G62)/100</f>
        <v>1E-3</v>
      </c>
      <c r="H12" s="137">
        <f>('Sep''24 Actual'!H62)/100</f>
        <v>0</v>
      </c>
      <c r="I12" s="137">
        <f>('Sep''24 Actual'!I62)/100</f>
        <v>0.1453930299999999</v>
      </c>
      <c r="J12" s="137">
        <f>('Sep''24 Actual'!J62)/100</f>
        <v>5.9900000000000002E-2</v>
      </c>
      <c r="K12" s="137">
        <f>('Sep''24 Actual'!K62)/100</f>
        <v>0</v>
      </c>
      <c r="L12" s="137">
        <f>('Sep''24 Actual'!L62)/100</f>
        <v>0</v>
      </c>
      <c r="M12" s="137">
        <f>('Sep''24 Actual'!M62)/100</f>
        <v>0</v>
      </c>
      <c r="N12" s="137">
        <f>('Sep''24 Actual'!N62)/100</f>
        <v>0</v>
      </c>
      <c r="O12" s="137">
        <f>('Sep''24 Actual'!O62)/100</f>
        <v>0</v>
      </c>
      <c r="P12" s="137">
        <f>('Sep''24 Actual'!P62)/100</f>
        <v>0</v>
      </c>
      <c r="Q12" s="309">
        <f>('Sep''24 Actual'!Q62)/100</f>
        <v>0.53129302999999994</v>
      </c>
    </row>
    <row r="13" spans="2:35" ht="15.6">
      <c r="B13" s="305">
        <v>10</v>
      </c>
      <c r="C13" s="24" t="s">
        <v>69</v>
      </c>
      <c r="D13" s="137">
        <f>('Sep''24 Actual'!D63)/100</f>
        <v>4.8399999999999999E-2</v>
      </c>
      <c r="E13" s="137">
        <f>('Sep''24 Actual'!E63)/100</f>
        <v>8.9900000000000008E-2</v>
      </c>
      <c r="F13" s="137">
        <f>('Sep''24 Actual'!F63)/100</f>
        <v>1.1899999999999999E-2</v>
      </c>
      <c r="G13" s="137">
        <f>('Sep''24 Actual'!G63)/100</f>
        <v>6.8000000000000005E-3</v>
      </c>
      <c r="H13" s="137">
        <f>('Sep''24 Actual'!H63)/100</f>
        <v>0</v>
      </c>
      <c r="I13" s="137">
        <f>('Sep''24 Actual'!I63)/100</f>
        <v>7.690000000000001E-2</v>
      </c>
      <c r="J13" s="137">
        <f>('Sep''24 Actual'!J63)/100</f>
        <v>0</v>
      </c>
      <c r="K13" s="137">
        <f>('Sep''24 Actual'!K63)/100</f>
        <v>6.5799999999999997E-2</v>
      </c>
      <c r="L13" s="137">
        <f>('Sep''24 Actual'!L63)/100</f>
        <v>0</v>
      </c>
      <c r="M13" s="137">
        <f>('Sep''24 Actual'!M63)/100</f>
        <v>0</v>
      </c>
      <c r="N13" s="137">
        <f>('Sep''24 Actual'!N63)/100</f>
        <v>0</v>
      </c>
      <c r="O13" s="137">
        <f>('Sep''24 Actual'!O63)/100</f>
        <v>0</v>
      </c>
      <c r="P13" s="137">
        <f>('Sep''24 Actual'!P63)/100</f>
        <v>0</v>
      </c>
      <c r="Q13" s="309">
        <f>('Sep''24 Actual'!Q63)/100</f>
        <v>0.29969999999999997</v>
      </c>
    </row>
    <row r="14" spans="2:35" ht="15.6">
      <c r="B14" s="305">
        <v>11</v>
      </c>
      <c r="C14" s="24" t="s">
        <v>72</v>
      </c>
      <c r="D14" s="137">
        <f>('Sep''24 Actual'!D64)/100</f>
        <v>3.496444290449463E-2</v>
      </c>
      <c r="E14" s="137">
        <f>('Sep''24 Actual'!E64)/100</f>
        <v>0.58296803135701947</v>
      </c>
      <c r="F14" s="137">
        <f>('Sep''24 Actual'!F64)/100</f>
        <v>0</v>
      </c>
      <c r="G14" s="137">
        <f>('Sep''24 Actual'!G64)/100</f>
        <v>0.1074585582</v>
      </c>
      <c r="H14" s="137">
        <f>('Sep''24 Actual'!H64)/100</f>
        <v>0</v>
      </c>
      <c r="I14" s="137">
        <f>('Sep''24 Actual'!I64)/100</f>
        <v>0.33277353502283108</v>
      </c>
      <c r="J14" s="137">
        <f>('Sep''24 Actual'!J64)/100</f>
        <v>1.0944195E-2</v>
      </c>
      <c r="K14" s="137">
        <f>('Sep''24 Actual'!K64)/100</f>
        <v>0</v>
      </c>
      <c r="L14" s="137">
        <f>('Sep''24 Actual'!L64)/100</f>
        <v>0</v>
      </c>
      <c r="M14" s="137">
        <f>('Sep''24 Actual'!M64)/100</f>
        <v>0</v>
      </c>
      <c r="N14" s="137">
        <f>('Sep''24 Actual'!N64)/100</f>
        <v>0</v>
      </c>
      <c r="O14" s="137">
        <f>('Sep''24 Actual'!O64)/100</f>
        <v>0</v>
      </c>
      <c r="P14" s="137">
        <f>('Sep''24 Actual'!P64)/100</f>
        <v>0</v>
      </c>
      <c r="Q14" s="309">
        <f>('Sep''24 Actual'!Q64)/100</f>
        <v>1.0691087624843449</v>
      </c>
    </row>
    <row r="15" spans="2:35" ht="15.6">
      <c r="B15" s="305">
        <v>12</v>
      </c>
      <c r="C15" s="24" t="s">
        <v>75</v>
      </c>
      <c r="D15" s="137">
        <f>('Sep''24 Actual'!D65)/100</f>
        <v>4.4499999999999991E-2</v>
      </c>
      <c r="E15" s="137">
        <f>('Sep''24 Actual'!E65)/100</f>
        <v>0</v>
      </c>
      <c r="F15" s="137">
        <f>('Sep''24 Actual'!F65)/100</f>
        <v>1.3300000000000001E-2</v>
      </c>
      <c r="G15" s="137">
        <f>('Sep''24 Actual'!G65)/100</f>
        <v>0</v>
      </c>
      <c r="H15" s="137">
        <f>('Sep''24 Actual'!H65)/100</f>
        <v>0</v>
      </c>
      <c r="I15" s="137">
        <f>('Sep''24 Actual'!I65)/100</f>
        <v>7.6E-3</v>
      </c>
      <c r="J15" s="137">
        <f>('Sep''24 Actual'!J65)/100</f>
        <v>6.8999999999999999E-3</v>
      </c>
      <c r="K15" s="137">
        <f>('Sep''24 Actual'!K65)/100</f>
        <v>0</v>
      </c>
      <c r="L15" s="137">
        <f>('Sep''24 Actual'!L65)/100</f>
        <v>0</v>
      </c>
      <c r="M15" s="137">
        <f>('Sep''24 Actual'!M65)/100</f>
        <v>0</v>
      </c>
      <c r="N15" s="137">
        <f>('Sep''24 Actual'!N65)/100</f>
        <v>0</v>
      </c>
      <c r="O15" s="137">
        <f>('Sep''24 Actual'!O65)/100</f>
        <v>0</v>
      </c>
      <c r="P15" s="137">
        <f>('Sep''24 Actual'!P65)/100</f>
        <v>0</v>
      </c>
      <c r="Q15" s="309">
        <f>('Sep''24 Actual'!Q65)/100</f>
        <v>7.2299999999999989E-2</v>
      </c>
    </row>
    <row r="16" spans="2:35" ht="15.6">
      <c r="B16" s="305">
        <v>13</v>
      </c>
      <c r="C16" s="24" t="s">
        <v>78</v>
      </c>
      <c r="D16" s="137">
        <f>('Sep''24 Actual'!D66)/100</f>
        <v>3.7900000000000003E-2</v>
      </c>
      <c r="E16" s="137">
        <f>('Sep''24 Actual'!E66)/100</f>
        <v>1.1681E-3</v>
      </c>
      <c r="F16" s="137">
        <f>('Sep''24 Actual'!F66)/100</f>
        <v>2.748E-3</v>
      </c>
      <c r="G16" s="137">
        <f>('Sep''24 Actual'!G66)/100</f>
        <v>0</v>
      </c>
      <c r="H16" s="137">
        <f>('Sep''24 Actual'!H66)/100</f>
        <v>0</v>
      </c>
      <c r="I16" s="137">
        <f>('Sep''24 Actual'!I66)/100</f>
        <v>0.17243950000000002</v>
      </c>
      <c r="J16" s="137">
        <f>('Sep''24 Actual'!J66)/100</f>
        <v>9.4699999999999993E-2</v>
      </c>
      <c r="K16" s="137">
        <f>('Sep''24 Actual'!K66)/100</f>
        <v>0</v>
      </c>
      <c r="L16" s="137">
        <f>('Sep''24 Actual'!L66)/100</f>
        <v>0</v>
      </c>
      <c r="M16" s="137">
        <f>('Sep''24 Actual'!M66)/100</f>
        <v>3.31E-3</v>
      </c>
      <c r="N16" s="137">
        <f>('Sep''24 Actual'!N66)/100</f>
        <v>0</v>
      </c>
      <c r="O16" s="137">
        <f>('Sep''24 Actual'!O66)/100</f>
        <v>0</v>
      </c>
      <c r="P16" s="137">
        <f>('Sep''24 Actual'!P66)/100</f>
        <v>0</v>
      </c>
      <c r="Q16" s="309">
        <f>('Sep''24 Actual'!Q66)/100</f>
        <v>0.31226559999999998</v>
      </c>
    </row>
    <row r="17" spans="2:17" ht="15.6">
      <c r="B17" s="305">
        <v>14</v>
      </c>
      <c r="C17" s="24" t="s">
        <v>82</v>
      </c>
      <c r="D17" s="137">
        <f>('Sep''24 Actual'!D67)/100</f>
        <v>0</v>
      </c>
      <c r="E17" s="137">
        <f>('Sep''24 Actual'!E67)/100</f>
        <v>0</v>
      </c>
      <c r="F17" s="137">
        <f>('Sep''24 Actual'!F67)/100</f>
        <v>0.29374640000000002</v>
      </c>
      <c r="G17" s="137">
        <f>('Sep''24 Actual'!G67)/100</f>
        <v>0</v>
      </c>
      <c r="H17" s="137">
        <f>('Sep''24 Actual'!H67)/100</f>
        <v>5.9000000000000004E-2</v>
      </c>
      <c r="I17" s="137">
        <f>('Sep''24 Actual'!I67)/100</f>
        <v>8.980106680000001E-2</v>
      </c>
      <c r="J17" s="137">
        <f>('Sep''24 Actual'!J67)/100</f>
        <v>3.1502799999999997E-2</v>
      </c>
      <c r="K17" s="137">
        <f>('Sep''24 Actual'!K67)/100</f>
        <v>0</v>
      </c>
      <c r="L17" s="137">
        <f>('Sep''24 Actual'!L67)/100</f>
        <v>0</v>
      </c>
      <c r="M17" s="137">
        <f>('Sep''24 Actual'!M67)/100</f>
        <v>0</v>
      </c>
      <c r="N17" s="137">
        <f>('Sep''24 Actual'!N67)/100</f>
        <v>2.6812000000000006E-2</v>
      </c>
      <c r="O17" s="137">
        <f>('Sep''24 Actual'!O67)/100</f>
        <v>0</v>
      </c>
      <c r="P17" s="137">
        <f>('Sep''24 Actual'!P67)/100</f>
        <v>0</v>
      </c>
      <c r="Q17" s="309">
        <f>('Sep''24 Actual'!Q67)/100</f>
        <v>0.50086226680000012</v>
      </c>
    </row>
    <row r="18" spans="2:17" ht="15.6">
      <c r="B18" s="305">
        <v>15</v>
      </c>
      <c r="C18" s="24" t="s">
        <v>87</v>
      </c>
      <c r="D18" s="137">
        <f>('Sep''24 Actual'!D68)/100</f>
        <v>2.8999999999999998E-3</v>
      </c>
      <c r="E18" s="137">
        <f>('Sep''24 Actual'!E68)/100</f>
        <v>2.6600000000000002E-2</v>
      </c>
      <c r="F18" s="137">
        <f>('Sep''24 Actual'!F68)/100</f>
        <v>0</v>
      </c>
      <c r="G18" s="137">
        <f>('Sep''24 Actual'!G68)/100</f>
        <v>0</v>
      </c>
      <c r="H18" s="137">
        <f>('Sep''24 Actual'!H68)/100</f>
        <v>0</v>
      </c>
      <c r="I18" s="137">
        <f>('Sep''24 Actual'!I68)/100</f>
        <v>0.46929999999999999</v>
      </c>
      <c r="J18" s="137">
        <f>('Sep''24 Actual'!J68)/100</f>
        <v>0</v>
      </c>
      <c r="K18" s="137">
        <f>('Sep''24 Actual'!K68)/100</f>
        <v>0</v>
      </c>
      <c r="L18" s="137">
        <f>('Sep''24 Actual'!L68)/100</f>
        <v>0</v>
      </c>
      <c r="M18" s="137">
        <f>('Sep''24 Actual'!M68)/100</f>
        <v>0</v>
      </c>
      <c r="N18" s="137">
        <f>('Sep''24 Actual'!N68)/100</f>
        <v>0</v>
      </c>
      <c r="O18" s="137">
        <f>('Sep''24 Actual'!O68)/100</f>
        <v>0</v>
      </c>
      <c r="P18" s="137">
        <f>('Sep''24 Actual'!P68)/100</f>
        <v>0</v>
      </c>
      <c r="Q18" s="309">
        <f>('Sep''24 Actual'!Q68)/100</f>
        <v>0.49880000000000002</v>
      </c>
    </row>
    <row r="19" spans="2:17" ht="15.6">
      <c r="B19" s="305">
        <v>16</v>
      </c>
      <c r="C19" s="24" t="s">
        <v>91</v>
      </c>
      <c r="D19" s="137">
        <f>('Sep''24 Actual'!D69)/100</f>
        <v>1.4422999999999999</v>
      </c>
      <c r="E19" s="137">
        <f>('Sep''24 Actual'!E69)/100</f>
        <v>0</v>
      </c>
      <c r="F19" s="137">
        <f>('Sep''24 Actual'!F69)/100</f>
        <v>0</v>
      </c>
      <c r="G19" s="137">
        <f>('Sep''24 Actual'!G69)/100</f>
        <v>1.1999999999999999E-3</v>
      </c>
      <c r="H19" s="137">
        <f>('Sep''24 Actual'!H69)/100</f>
        <v>2.46E-2</v>
      </c>
      <c r="I19" s="137">
        <f>('Sep''24 Actual'!I69)/100</f>
        <v>0.52203859999999991</v>
      </c>
      <c r="J19" s="137">
        <f>('Sep''24 Actual'!J69)/100</f>
        <v>8.9999999999999998E-4</v>
      </c>
      <c r="K19" s="137">
        <f>('Sep''24 Actual'!K69)/100</f>
        <v>0</v>
      </c>
      <c r="L19" s="137">
        <f>('Sep''24 Actual'!L69)/100</f>
        <v>0</v>
      </c>
      <c r="M19" s="137">
        <f>('Sep''24 Actual'!M69)/100</f>
        <v>0</v>
      </c>
      <c r="N19" s="137">
        <f>('Sep''24 Actual'!N69)/100</f>
        <v>0</v>
      </c>
      <c r="O19" s="137">
        <f>('Sep''24 Actual'!O69)/100</f>
        <v>0</v>
      </c>
      <c r="P19" s="137">
        <f>('Sep''24 Actual'!P69)/100</f>
        <v>0</v>
      </c>
      <c r="Q19" s="309">
        <f>('Sep''24 Actual'!Q69)/100</f>
        <v>1.9910386</v>
      </c>
    </row>
    <row r="20" spans="2:17" ht="15.6">
      <c r="B20" s="305">
        <v>17</v>
      </c>
      <c r="C20" s="24" t="s">
        <v>93</v>
      </c>
      <c r="D20" s="254">
        <f>('Sep''24 Actual'!D70)/100</f>
        <v>0</v>
      </c>
      <c r="E20" s="254">
        <f>('Sep''24 Actual'!E70)/100</f>
        <v>0</v>
      </c>
      <c r="F20" s="254">
        <f>('Sep''24 Actual'!F70)/100</f>
        <v>0</v>
      </c>
      <c r="G20" s="254">
        <f>('Sep''24 Actual'!G70)/100</f>
        <v>0</v>
      </c>
      <c r="H20" s="254">
        <f>('Sep''24 Actual'!H70)/100</f>
        <v>0</v>
      </c>
      <c r="I20" s="254">
        <f>('Sep''24 Actual'!I70)/100</f>
        <v>0</v>
      </c>
      <c r="J20" s="254">
        <f>('Sep''24 Actual'!J70)/100</f>
        <v>0</v>
      </c>
      <c r="K20" s="254">
        <f>('Sep''24 Actual'!K70)/100</f>
        <v>0</v>
      </c>
      <c r="L20" s="254">
        <f>('Sep''24 Actual'!L70)/100</f>
        <v>0</v>
      </c>
      <c r="M20" s="254">
        <f>('Sep''24 Actual'!M70)/100</f>
        <v>0</v>
      </c>
      <c r="N20" s="254">
        <f>('Sep''24 Actual'!N70)/100</f>
        <v>0</v>
      </c>
      <c r="O20" s="254">
        <f>('Sep''24 Actual'!O70)/100</f>
        <v>0</v>
      </c>
      <c r="P20" s="254">
        <f>('Sep''24 Actual'!P70)/100</f>
        <v>0</v>
      </c>
      <c r="Q20" s="309">
        <f>('Sep''24 Actual'!Q70)/100</f>
        <v>0.13439999999999999</v>
      </c>
    </row>
    <row r="21" spans="2:17" ht="15.6">
      <c r="B21" s="305">
        <v>18</v>
      </c>
      <c r="C21" s="21" t="s">
        <v>112</v>
      </c>
      <c r="D21" s="137">
        <f>('Sep''24 Actual'!D71)/100</f>
        <v>0</v>
      </c>
      <c r="E21" s="137">
        <f>('Sep''24 Actual'!E71)/100</f>
        <v>0</v>
      </c>
      <c r="F21" s="137">
        <f>('Sep''24 Actual'!F71)/100</f>
        <v>0</v>
      </c>
      <c r="G21" s="137">
        <f>('Sep''24 Actual'!G71)/100</f>
        <v>0</v>
      </c>
      <c r="H21" s="137">
        <f>('Sep''24 Actual'!H71)/100</f>
        <v>0</v>
      </c>
      <c r="I21" s="137">
        <f>('Sep''24 Actual'!I71)/100</f>
        <v>2.4500000000000001E-2</v>
      </c>
      <c r="J21" s="137">
        <f>('Sep''24 Actual'!J71)/100</f>
        <v>0</v>
      </c>
      <c r="K21" s="137">
        <f>('Sep''24 Actual'!K71)/100</f>
        <v>0</v>
      </c>
      <c r="L21" s="137">
        <f>('Sep''24 Actual'!L71)/100</f>
        <v>0</v>
      </c>
      <c r="M21" s="137">
        <f>('Sep''24 Actual'!M71)/100</f>
        <v>0</v>
      </c>
      <c r="N21" s="137">
        <f>('Sep''24 Actual'!N71)/100</f>
        <v>0</v>
      </c>
      <c r="O21" s="137">
        <f>('Sep''24 Actual'!O71)/100</f>
        <v>0</v>
      </c>
      <c r="P21" s="137">
        <f>('Sep''24 Actual'!P71)/100</f>
        <v>0</v>
      </c>
      <c r="Q21" s="309">
        <f>('Sep''24 Actual'!Q71)/100</f>
        <v>2.4500000000000001E-2</v>
      </c>
    </row>
    <row r="22" spans="2:17" ht="15.6">
      <c r="B22" s="305">
        <v>19</v>
      </c>
      <c r="C22" s="24" t="s">
        <v>96</v>
      </c>
      <c r="D22" s="137">
        <f>('Sep''24 Actual'!D72)/100</f>
        <v>0</v>
      </c>
      <c r="E22" s="137">
        <f>('Sep''24 Actual'!E72)/100</f>
        <v>0</v>
      </c>
      <c r="F22" s="137">
        <f>('Sep''24 Actual'!F72)/100</f>
        <v>7.576566400000001E-2</v>
      </c>
      <c r="G22" s="137">
        <f>('Sep''24 Actual'!G72)/100</f>
        <v>0.27172768204076858</v>
      </c>
      <c r="H22" s="137">
        <f>('Sep''24 Actual'!H72)/100</f>
        <v>4.3425999999999999E-2</v>
      </c>
      <c r="I22" s="137">
        <f>('Sep''24 Actual'!I72)/100</f>
        <v>3.3676245200000003E-2</v>
      </c>
      <c r="J22" s="137">
        <f>('Sep''24 Actual'!J72)/100</f>
        <v>0.14959250799999999</v>
      </c>
      <c r="K22" s="137">
        <f>('Sep''24 Actual'!K72)/100</f>
        <v>0</v>
      </c>
      <c r="L22" s="137">
        <f>('Sep''24 Actual'!L72)/100</f>
        <v>0</v>
      </c>
      <c r="M22" s="137">
        <f>('Sep''24 Actual'!M72)/100</f>
        <v>0</v>
      </c>
      <c r="N22" s="137">
        <f>('Sep''24 Actual'!N72)/100</f>
        <v>0</v>
      </c>
      <c r="O22" s="137">
        <f>('Sep''24 Actual'!O72)/100</f>
        <v>0</v>
      </c>
      <c r="P22" s="137">
        <f>('Sep''24 Actual'!P72)/100</f>
        <v>0</v>
      </c>
      <c r="Q22" s="309">
        <f>('Sep''24 Actual'!Q72)/100</f>
        <v>0.57418809924076863</v>
      </c>
    </row>
    <row r="23" spans="2:17" ht="15.6">
      <c r="B23" s="305">
        <v>20</v>
      </c>
      <c r="C23" s="24" t="s">
        <v>98</v>
      </c>
      <c r="D23" s="137">
        <f>('Sep''24 Actual'!D73)/100</f>
        <v>5.6231014499999989E-2</v>
      </c>
      <c r="E23" s="137">
        <f>('Sep''24 Actual'!E73)/100</f>
        <v>0</v>
      </c>
      <c r="F23" s="137">
        <f>('Sep''24 Actual'!F73)/100</f>
        <v>0</v>
      </c>
      <c r="G23" s="137">
        <f>('Sep''24 Actual'!G73)/100</f>
        <v>0</v>
      </c>
      <c r="H23" s="137">
        <f>('Sep''24 Actual'!H73)/100</f>
        <v>2.0627281073972589E-2</v>
      </c>
      <c r="I23" s="137">
        <f>('Sep''24 Actual'!I73)/100</f>
        <v>3.5249999999999999E-3</v>
      </c>
      <c r="J23" s="137">
        <f>('Sep''24 Actual'!J73)/100</f>
        <v>0</v>
      </c>
      <c r="K23" s="137">
        <f>('Sep''24 Actual'!K73)/100</f>
        <v>0</v>
      </c>
      <c r="L23" s="137">
        <f>('Sep''24 Actual'!L73)/100</f>
        <v>0</v>
      </c>
      <c r="M23" s="137">
        <f>('Sep''24 Actual'!M73)/100</f>
        <v>0</v>
      </c>
      <c r="N23" s="137">
        <f>('Sep''24 Actual'!N73)/100</f>
        <v>0</v>
      </c>
      <c r="O23" s="137">
        <f>('Sep''24 Actual'!O73)/100</f>
        <v>0</v>
      </c>
      <c r="P23" s="137">
        <f>('Sep''24 Actual'!P73)/100</f>
        <v>0</v>
      </c>
      <c r="Q23" s="309">
        <f>('Sep''24 Actual'!Q73)/100</f>
        <v>8.0383295573972585E-2</v>
      </c>
    </row>
    <row r="24" spans="2:17" ht="15.6">
      <c r="B24" s="305">
        <v>21</v>
      </c>
      <c r="C24" s="24" t="s">
        <v>101</v>
      </c>
      <c r="D24" s="137">
        <f>('Sep''24 Actual'!D74)/100</f>
        <v>0.1416</v>
      </c>
      <c r="E24" s="137">
        <f>('Sep''24 Actual'!E74)/100</f>
        <v>0</v>
      </c>
      <c r="F24" s="137">
        <f>('Sep''24 Actual'!F74)/100</f>
        <v>0</v>
      </c>
      <c r="G24" s="137">
        <f>('Sep''24 Actual'!G74)/100</f>
        <v>0</v>
      </c>
      <c r="H24" s="137">
        <f>('Sep''24 Actual'!H74)/100</f>
        <v>0</v>
      </c>
      <c r="I24" s="137">
        <f>('Sep''24 Actual'!I74)/100</f>
        <v>0</v>
      </c>
      <c r="J24" s="137">
        <f>('Sep''24 Actual'!J74)/100</f>
        <v>0</v>
      </c>
      <c r="K24" s="137">
        <f>('Sep''24 Actual'!K74)/100</f>
        <v>0</v>
      </c>
      <c r="L24" s="137">
        <f>('Sep''24 Actual'!L74)/100</f>
        <v>0</v>
      </c>
      <c r="M24" s="137">
        <f>('Sep''24 Actual'!M74)/100</f>
        <v>0</v>
      </c>
      <c r="N24" s="137">
        <f>('Sep''24 Actual'!N74)/100</f>
        <v>0</v>
      </c>
      <c r="O24" s="137">
        <f>('Sep''24 Actual'!O74)/100</f>
        <v>0</v>
      </c>
      <c r="P24" s="137">
        <f>('Sep''24 Actual'!P74)/100</f>
        <v>0</v>
      </c>
      <c r="Q24" s="309">
        <f>('Sep''24 Actual'!Q74)/100</f>
        <v>0.1416</v>
      </c>
    </row>
    <row r="25" spans="2:17" ht="15.6">
      <c r="B25" s="305">
        <v>22</v>
      </c>
      <c r="C25" s="24" t="s">
        <v>104</v>
      </c>
      <c r="D25" s="137">
        <f>('Sep''24 Actual'!D75)/100</f>
        <v>4.1219859428571433E-2</v>
      </c>
      <c r="E25" s="137">
        <f>('Sep''24 Actual'!E75)/100</f>
        <v>0</v>
      </c>
      <c r="F25" s="137">
        <f>('Sep''24 Actual'!F75)/100</f>
        <v>0</v>
      </c>
      <c r="G25" s="137">
        <f>('Sep''24 Actual'!G75)/100</f>
        <v>0</v>
      </c>
      <c r="H25" s="137">
        <f>('Sep''24 Actual'!H75)/100</f>
        <v>0</v>
      </c>
      <c r="I25" s="137">
        <f>('Sep''24 Actual'!I75)/100</f>
        <v>0.14469325924999998</v>
      </c>
      <c r="J25" s="137">
        <f>('Sep''24 Actual'!J75)/100</f>
        <v>0</v>
      </c>
      <c r="K25" s="137">
        <f>('Sep''24 Actual'!K75)/100</f>
        <v>0</v>
      </c>
      <c r="L25" s="137">
        <f>('Sep''24 Actual'!L75)/100</f>
        <v>0</v>
      </c>
      <c r="M25" s="137">
        <f>('Sep''24 Actual'!M75)/100</f>
        <v>0</v>
      </c>
      <c r="N25" s="137">
        <f>('Sep''24 Actual'!N75)/100</f>
        <v>0</v>
      </c>
      <c r="O25" s="137">
        <f>('Sep''24 Actual'!O75)/100</f>
        <v>0</v>
      </c>
      <c r="P25" s="137">
        <f>('Sep''24 Actual'!P75)/100</f>
        <v>0</v>
      </c>
      <c r="Q25" s="309">
        <f>('Sep''24 Actual'!Q75)/100</f>
        <v>0.18591311867857144</v>
      </c>
    </row>
    <row r="26" spans="2:17" ht="15.6">
      <c r="B26" s="305">
        <v>23</v>
      </c>
      <c r="C26" s="20" t="s">
        <v>108</v>
      </c>
      <c r="D26" s="137">
        <f>('Sep''24 Actual'!D76)/100</f>
        <v>1.3486466150000001E-2</v>
      </c>
      <c r="E26" s="137">
        <f>('Sep''24 Actual'!E76)/100</f>
        <v>0</v>
      </c>
      <c r="F26" s="137">
        <f>('Sep''24 Actual'!F76)/100</f>
        <v>0</v>
      </c>
      <c r="G26" s="137">
        <f>('Sep''24 Actual'!G76)/100</f>
        <v>0</v>
      </c>
      <c r="H26" s="137">
        <f>('Sep''24 Actual'!H76)/100</f>
        <v>1.1984999999999999E-2</v>
      </c>
      <c r="I26" s="137">
        <f>('Sep''24 Actual'!I76)/100</f>
        <v>0.37238174513101119</v>
      </c>
      <c r="J26" s="137">
        <f>('Sep''24 Actual'!J76)/100</f>
        <v>0</v>
      </c>
      <c r="K26" s="137">
        <f>('Sep''24 Actual'!K76)/100</f>
        <v>0</v>
      </c>
      <c r="L26" s="137">
        <f>('Sep''24 Actual'!L76)/100</f>
        <v>0</v>
      </c>
      <c r="M26" s="137">
        <f>('Sep''24 Actual'!M76)/100</f>
        <v>0</v>
      </c>
      <c r="N26" s="137">
        <f>('Sep''24 Actual'!N76)/100</f>
        <v>0</v>
      </c>
      <c r="O26" s="137">
        <f>('Sep''24 Actual'!O76)/100</f>
        <v>0</v>
      </c>
      <c r="P26" s="137">
        <f>('Sep''24 Actual'!P76)/100</f>
        <v>0</v>
      </c>
      <c r="Q26" s="309">
        <f>('Sep''24 Actual'!Q76)/100</f>
        <v>0.39785321128101125</v>
      </c>
    </row>
    <row r="27" spans="2:17" ht="15.6">
      <c r="B27" s="305">
        <v>24</v>
      </c>
      <c r="C27" s="24" t="s">
        <v>111</v>
      </c>
      <c r="D27" s="137">
        <f>('Sep''24 Actual'!D77)/100</f>
        <v>0.13681240825000002</v>
      </c>
      <c r="E27" s="137">
        <f>('Sep''24 Actual'!E77)/100</f>
        <v>0</v>
      </c>
      <c r="F27" s="137">
        <f>('Sep''24 Actual'!F77)/100</f>
        <v>0</v>
      </c>
      <c r="G27" s="137">
        <f>('Sep''24 Actual'!G77)/100</f>
        <v>0</v>
      </c>
      <c r="H27" s="137">
        <f>('Sep''24 Actual'!H77)/100</f>
        <v>0.15475416633333333</v>
      </c>
      <c r="I27" s="137">
        <f>('Sep''24 Actual'!I77)/100</f>
        <v>1.5002840833333333E-2</v>
      </c>
      <c r="J27" s="137">
        <f>('Sep''24 Actual'!J77)/100</f>
        <v>0</v>
      </c>
      <c r="K27" s="137">
        <f>('Sep''24 Actual'!K77)/100</f>
        <v>0</v>
      </c>
      <c r="L27" s="137">
        <f>('Sep''24 Actual'!L77)/100</f>
        <v>0</v>
      </c>
      <c r="M27" s="137">
        <f>('Sep''24 Actual'!M77)/100</f>
        <v>0</v>
      </c>
      <c r="N27" s="137">
        <f>('Sep''24 Actual'!N77)/100</f>
        <v>0</v>
      </c>
      <c r="O27" s="137">
        <f>('Sep''24 Actual'!O77)/100</f>
        <v>0</v>
      </c>
      <c r="P27" s="137">
        <f>('Sep''24 Actual'!P77)/100</f>
        <v>0</v>
      </c>
      <c r="Q27" s="309">
        <f>('Sep''24 Actual'!Q77)/100</f>
        <v>0.30656941541666671</v>
      </c>
    </row>
    <row r="28" spans="2:17" ht="15.6">
      <c r="B28" s="305">
        <v>25</v>
      </c>
      <c r="C28" s="21" t="s">
        <v>114</v>
      </c>
      <c r="D28" s="137">
        <f>('Sep''24 Actual'!D78)/100</f>
        <v>1.7000000000000001E-3</v>
      </c>
      <c r="E28" s="137">
        <f>('Sep''24 Actual'!E78)/100</f>
        <v>0</v>
      </c>
      <c r="F28" s="137">
        <f>('Sep''24 Actual'!F78)/100</f>
        <v>0.23199999999999998</v>
      </c>
      <c r="G28" s="137">
        <f>('Sep''24 Actual'!G78)/100</f>
        <v>0</v>
      </c>
      <c r="H28" s="137">
        <f>('Sep''24 Actual'!H78)/100</f>
        <v>0</v>
      </c>
      <c r="I28" s="137">
        <f>('Sep''24 Actual'!I78)/100</f>
        <v>0</v>
      </c>
      <c r="J28" s="137">
        <f>('Sep''24 Actual'!J78)/100</f>
        <v>0</v>
      </c>
      <c r="K28" s="137">
        <f>('Sep''24 Actual'!K78)/100</f>
        <v>0</v>
      </c>
      <c r="L28" s="137">
        <f>('Sep''24 Actual'!L78)/100</f>
        <v>0</v>
      </c>
      <c r="M28" s="137">
        <f>('Sep''24 Actual'!M78)/100</f>
        <v>0.21289999999999998</v>
      </c>
      <c r="N28" s="137">
        <f>('Sep''24 Actual'!N78)/100</f>
        <v>0</v>
      </c>
      <c r="O28" s="137">
        <f>('Sep''24 Actual'!O78)/100</f>
        <v>0</v>
      </c>
      <c r="P28" s="137">
        <f>('Sep''24 Actual'!P78)/100</f>
        <v>0</v>
      </c>
      <c r="Q28" s="309">
        <f>('Sep''24 Actual'!Q78)/100</f>
        <v>0.44659999999999994</v>
      </c>
    </row>
    <row r="29" spans="2:17" ht="15.6">
      <c r="B29" s="305">
        <v>26</v>
      </c>
      <c r="C29" s="21" t="s">
        <v>116</v>
      </c>
      <c r="D29" s="137">
        <f>('Sep''24 Actual'!D79)/100</f>
        <v>3.0800000000000001E-2</v>
      </c>
      <c r="E29" s="137">
        <f>('Sep''24 Actual'!E79)/100</f>
        <v>0.21060921271045085</v>
      </c>
      <c r="F29" s="137">
        <f>('Sep''24 Actual'!F79)/100</f>
        <v>0</v>
      </c>
      <c r="G29" s="137">
        <f>('Sep''24 Actual'!G79)/100</f>
        <v>1.3690000000000003E-2</v>
      </c>
      <c r="H29" s="137">
        <f>('Sep''24 Actual'!H79)/100</f>
        <v>5.636E-2</v>
      </c>
      <c r="I29" s="137">
        <f>('Sep''24 Actual'!I79)/100</f>
        <v>0.1618</v>
      </c>
      <c r="J29" s="137">
        <f>('Sep''24 Actual'!J79)/100</f>
        <v>0.12252006148966864</v>
      </c>
      <c r="K29" s="137">
        <f>('Sep''24 Actual'!K79)/100</f>
        <v>0</v>
      </c>
      <c r="L29" s="137">
        <f>('Sep''24 Actual'!L79)/100</f>
        <v>7.5600000000000001E-2</v>
      </c>
      <c r="M29" s="137">
        <f>('Sep''24 Actual'!M79)/100</f>
        <v>0</v>
      </c>
      <c r="N29" s="137">
        <f>('Sep''24 Actual'!N79)/100</f>
        <v>0</v>
      </c>
      <c r="O29" s="137">
        <f>('Sep''24 Actual'!O79)/100</f>
        <v>0</v>
      </c>
      <c r="P29" s="137">
        <f>('Sep''24 Actual'!P79)/100</f>
        <v>0</v>
      </c>
      <c r="Q29" s="309">
        <f>('Sep''24 Actual'!Q79)/100</f>
        <v>0.67137927420011945</v>
      </c>
    </row>
    <row r="30" spans="2:17" ht="15.6">
      <c r="B30" s="305">
        <v>27</v>
      </c>
      <c r="C30" s="21" t="s">
        <v>118</v>
      </c>
      <c r="D30" s="137">
        <f>('Sep''24 Actual'!D80)/100</f>
        <v>5.4299999999999994E-2</v>
      </c>
      <c r="E30" s="137">
        <f>('Sep''24 Actual'!E80)/100</f>
        <v>0.10379999999999999</v>
      </c>
      <c r="F30" s="137">
        <f>('Sep''24 Actual'!F80)/100</f>
        <v>0</v>
      </c>
      <c r="G30" s="137">
        <f>('Sep''24 Actual'!G80)/100</f>
        <v>0</v>
      </c>
      <c r="H30" s="137">
        <f>('Sep''24 Actual'!H80)/100</f>
        <v>1.19691E-2</v>
      </c>
      <c r="I30" s="137">
        <f>('Sep''24 Actual'!I80)/100</f>
        <v>4.0040056000000002</v>
      </c>
      <c r="J30" s="137">
        <f>('Sep''24 Actual'!J80)/100</f>
        <v>1.0500000000000001E-2</v>
      </c>
      <c r="K30" s="137">
        <f>('Sep''24 Actual'!K80)/100</f>
        <v>0</v>
      </c>
      <c r="L30" s="137">
        <f>('Sep''24 Actual'!L80)/100</f>
        <v>0</v>
      </c>
      <c r="M30" s="137">
        <f>('Sep''24 Actual'!M80)/100</f>
        <v>0</v>
      </c>
      <c r="N30" s="137">
        <f>('Sep''24 Actual'!N80)/100</f>
        <v>0</v>
      </c>
      <c r="O30" s="137">
        <f>('Sep''24 Actual'!O80)/100</f>
        <v>0</v>
      </c>
      <c r="P30" s="137">
        <f>('Sep''24 Actual'!P80)/100</f>
        <v>0</v>
      </c>
      <c r="Q30" s="309">
        <f>('Sep''24 Actual'!Q80)/100</f>
        <v>4.1845747000000006</v>
      </c>
    </row>
    <row r="31" spans="2:17" ht="15.6">
      <c r="B31" s="305">
        <v>28</v>
      </c>
      <c r="C31" s="24" t="s">
        <v>122</v>
      </c>
      <c r="D31" s="137">
        <f>('Sep''24 Actual'!D81)/100</f>
        <v>6.3E-2</v>
      </c>
      <c r="E31" s="137">
        <f>('Sep''24 Actual'!E81)/100</f>
        <v>0</v>
      </c>
      <c r="F31" s="137">
        <f>('Sep''24 Actual'!F81)/100</f>
        <v>0</v>
      </c>
      <c r="G31" s="137">
        <f>('Sep''24 Actual'!G81)/100</f>
        <v>0</v>
      </c>
      <c r="H31" s="137">
        <f>('Sep''24 Actual'!H81)/100</f>
        <v>9.0000000000000011E-3</v>
      </c>
      <c r="I31" s="137">
        <f>('Sep''24 Actual'!I81)/100</f>
        <v>1.4100000000000001E-2</v>
      </c>
      <c r="J31" s="137">
        <f>('Sep''24 Actual'!J81)/100</f>
        <v>0</v>
      </c>
      <c r="K31" s="137">
        <f>('Sep''24 Actual'!K81)/100</f>
        <v>0</v>
      </c>
      <c r="L31" s="137">
        <f>('Sep''24 Actual'!L81)/100</f>
        <v>0.17020000000000002</v>
      </c>
      <c r="M31" s="137">
        <f>('Sep''24 Actual'!M81)/100</f>
        <v>0</v>
      </c>
      <c r="N31" s="137">
        <f>('Sep''24 Actual'!N81)/100</f>
        <v>1.5666</v>
      </c>
      <c r="O31" s="137">
        <f>('Sep''24 Actual'!O81)/100</f>
        <v>0</v>
      </c>
      <c r="P31" s="137">
        <f>('Sep''24 Actual'!P81)/100</f>
        <v>0</v>
      </c>
      <c r="Q31" s="309">
        <f>('Sep''24 Actual'!Q81)/100</f>
        <v>1.8229</v>
      </c>
    </row>
    <row r="32" spans="2:17" ht="16.2" thickBot="1">
      <c r="B32" s="306">
        <v>29</v>
      </c>
      <c r="C32" s="289" t="s">
        <v>124</v>
      </c>
      <c r="D32" s="310">
        <f>('Sep''24 Actual'!D82)/100</f>
        <v>0</v>
      </c>
      <c r="E32" s="310">
        <f>('Sep''24 Actual'!E82)/100</f>
        <v>0</v>
      </c>
      <c r="F32" s="310">
        <f>('Sep''24 Actual'!F82)/100</f>
        <v>0</v>
      </c>
      <c r="G32" s="310">
        <f>('Sep''24 Actual'!G82)/100</f>
        <v>0</v>
      </c>
      <c r="H32" s="310">
        <f>('Sep''24 Actual'!H82)/100</f>
        <v>0</v>
      </c>
      <c r="I32" s="310">
        <f>('Sep''24 Actual'!I82)/100</f>
        <v>0</v>
      </c>
      <c r="J32" s="310">
        <f>('Sep''24 Actual'!J82)/100</f>
        <v>0</v>
      </c>
      <c r="K32" s="310">
        <f>('Sep''24 Actual'!K82)/100</f>
        <v>0</v>
      </c>
      <c r="L32" s="310">
        <f>('Sep''24 Actual'!L82)/100</f>
        <v>0</v>
      </c>
      <c r="M32" s="310">
        <f>('Sep''24 Actual'!M82)/100</f>
        <v>0</v>
      </c>
      <c r="N32" s="310">
        <f>('Sep''24 Actual'!N82)/100</f>
        <v>0</v>
      </c>
      <c r="O32" s="310">
        <f>('Sep''24 Actual'!O82)/100</f>
        <v>0</v>
      </c>
      <c r="P32" s="310">
        <f>('Sep''24 Actual'!P82)/100</f>
        <v>0</v>
      </c>
      <c r="Q32" s="311">
        <f>('Sep''24 Actual'!Q82)/100</f>
        <v>0.7699651195118753</v>
      </c>
    </row>
    <row r="51" spans="2:17">
      <c r="B51" s="53">
        <v>100</v>
      </c>
    </row>
    <row r="52" spans="2:17" ht="18">
      <c r="B52" s="523" t="s">
        <v>137</v>
      </c>
      <c r="C52" s="524"/>
      <c r="D52" s="524"/>
      <c r="E52" s="524"/>
      <c r="F52" s="524"/>
      <c r="G52" s="524"/>
      <c r="H52" s="524"/>
      <c r="I52" s="524"/>
      <c r="J52" s="524"/>
      <c r="K52" s="524"/>
      <c r="L52" s="524"/>
      <c r="M52" s="524"/>
      <c r="N52" s="524"/>
      <c r="O52" s="524"/>
      <c r="P52" s="525"/>
      <c r="Q52" s="57">
        <f>SUM(Q54:Q82)</f>
        <v>2129.8970115246416</v>
      </c>
    </row>
    <row r="53" spans="2:17" ht="31.2">
      <c r="B53" s="49" t="s">
        <v>32</v>
      </c>
      <c r="C53" s="61" t="s">
        <v>1</v>
      </c>
      <c r="D53" s="49" t="s">
        <v>7</v>
      </c>
      <c r="E53" s="49" t="s">
        <v>8</v>
      </c>
      <c r="F53" s="49" t="s">
        <v>9</v>
      </c>
      <c r="G53" s="49" t="s">
        <v>10</v>
      </c>
      <c r="H53" s="49" t="s">
        <v>5</v>
      </c>
      <c r="I53" s="49" t="s">
        <v>11</v>
      </c>
      <c r="J53" s="49" t="s">
        <v>12</v>
      </c>
      <c r="K53" s="49" t="s">
        <v>15</v>
      </c>
      <c r="L53" s="49" t="s">
        <v>16</v>
      </c>
      <c r="M53" s="49" t="s">
        <v>17</v>
      </c>
      <c r="N53" s="49" t="s">
        <v>132</v>
      </c>
      <c r="O53" s="51" t="s">
        <v>13</v>
      </c>
      <c r="P53" s="51" t="s">
        <v>14</v>
      </c>
      <c r="Q53" s="54" t="s">
        <v>6</v>
      </c>
    </row>
    <row r="54" spans="2:17" ht="15.6">
      <c r="B54" s="52">
        <v>1</v>
      </c>
      <c r="C54" s="21" t="s">
        <v>43</v>
      </c>
      <c r="D54" s="59"/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6">
        <f>'1. Projects'!$O$5</f>
        <v>111.167636824208</v>
      </c>
    </row>
    <row r="55" spans="2:17" ht="15.6">
      <c r="B55" s="52">
        <v>2</v>
      </c>
      <c r="C55" s="21" t="s">
        <v>47</v>
      </c>
      <c r="D55" s="59"/>
      <c r="E55" s="59"/>
      <c r="F55" s="59"/>
      <c r="G55" s="59"/>
      <c r="H55" s="59"/>
      <c r="I55" s="59"/>
      <c r="J55" s="59"/>
      <c r="K55" s="59"/>
      <c r="L55" s="59"/>
      <c r="M55" s="59"/>
      <c r="N55" s="59"/>
      <c r="O55" s="59"/>
      <c r="P55" s="59"/>
      <c r="Q55" s="56">
        <f>'2. COE'!$O$5</f>
        <v>10.01</v>
      </c>
    </row>
    <row r="56" spans="2:17" ht="15.6">
      <c r="B56" s="52">
        <v>3</v>
      </c>
      <c r="C56" s="21" t="s">
        <v>50</v>
      </c>
      <c r="D56" s="59"/>
      <c r="E56" s="59"/>
      <c r="F56" s="59"/>
      <c r="G56" s="59"/>
      <c r="H56" s="59"/>
      <c r="I56" s="59"/>
      <c r="J56" s="59"/>
      <c r="K56" s="59"/>
      <c r="L56" s="59"/>
      <c r="M56" s="59"/>
      <c r="N56" s="59"/>
      <c r="O56" s="59"/>
      <c r="P56" s="59"/>
      <c r="Q56" s="56">
        <f>'3. Mfg. Finance'!$O$5</f>
        <v>0</v>
      </c>
    </row>
    <row r="57" spans="2:17" ht="15.6">
      <c r="B57" s="52">
        <v>4</v>
      </c>
      <c r="C57" s="21" t="s">
        <v>304</v>
      </c>
      <c r="D57" s="50">
        <f>SUMIFS('4. ZTL'!$O$4:$O$17,'4. ZTL'!$C$4:$C$17,D53)</f>
        <v>0</v>
      </c>
      <c r="E57" s="50">
        <f>SUMIFS('4. ZTL'!$O$4:$O$17,'4. ZTL'!$C$4:$C$17,E53)</f>
        <v>0</v>
      </c>
      <c r="F57" s="50">
        <f>SUMIFS('4. ZTL'!$O$4:$O$17,'4. ZTL'!$C$4:$C$17,F53)</f>
        <v>0</v>
      </c>
      <c r="G57" s="50">
        <f>SUMIFS('4. ZTL'!$O$4:$O$17,'4. ZTL'!$C$4:$C$17,G53)</f>
        <v>0</v>
      </c>
      <c r="H57" s="50">
        <f>SUMIFS('4. ZTL'!$O$4:$O$17,'4. ZTL'!$C$4:$C$17,H53)</f>
        <v>0</v>
      </c>
      <c r="I57" s="50">
        <f>SUMIFS('4. ZTL'!$O$4:$O$17,'4. ZTL'!$C$4:$C$17,I53)</f>
        <v>6.44</v>
      </c>
      <c r="J57" s="50">
        <f>SUMIFS('4. ZTL'!$O$4:$O$17,'4. ZTL'!$C$4:$C$17,J53)</f>
        <v>0</v>
      </c>
      <c r="K57" s="50">
        <f>SUMIFS('4. ZTL'!$O$4:$O$17,'4. ZTL'!$C$4:$C$17,K53)</f>
        <v>0.28000000000000003</v>
      </c>
      <c r="L57" s="50">
        <f>SUMIFS('4. ZTL'!$O$4:$O$17,'4. ZTL'!$C$4:$C$17,L53)</f>
        <v>0.1</v>
      </c>
      <c r="M57" s="50">
        <f>SUMIFS('4. ZTL'!$O$4:$O$17,'4. ZTL'!$C$4:$C$17,M53)</f>
        <v>0</v>
      </c>
      <c r="N57" s="50">
        <f>SUMIFS('4. ZTL'!$O$4:$O$17,'4. ZTL'!$C$4:$C$17,N53)</f>
        <v>0</v>
      </c>
      <c r="O57" s="50">
        <f>SUMIFS('4. ZTL'!$O$4:$O$17,'4. ZTL'!$C$4:$C$17,O53)</f>
        <v>0</v>
      </c>
      <c r="P57" s="50">
        <f>SUMIFS('4. ZTL'!$O$4:$O$17,'4. ZTL'!$C$4:$C$17,P53)</f>
        <v>0</v>
      </c>
      <c r="Q57" s="56">
        <f t="shared" ref="Q57:Q69" si="0">SUM(D57:P57)</f>
        <v>6.82</v>
      </c>
    </row>
    <row r="58" spans="2:17" ht="15.6">
      <c r="B58" s="52">
        <v>5</v>
      </c>
      <c r="C58" s="21" t="s">
        <v>57</v>
      </c>
      <c r="D58" s="50">
        <f>SUM('5. Moraiya'!$P$4:$P$8)</f>
        <v>61.559546975000003</v>
      </c>
      <c r="E58" s="50">
        <f>SUMIFS('5. Moraiya'!$P$4:$P$19,'5. Moraiya'!$C$4:$C$19,'Sep''24 Actual'!E53)</f>
        <v>3.7150411950521978</v>
      </c>
      <c r="F58" s="50">
        <f>SUMIFS('5. Moraiya'!$P$4:$P$19,'5. Moraiya'!$C$4:$C$19,'Sep''24 Actual'!F53)</f>
        <v>15.33</v>
      </c>
      <c r="G58" s="50">
        <f>SUMIFS('5. Moraiya'!$P$4:$P$19,'5. Moraiya'!$C$4:$C$19,'Sep''24 Actual'!G53)</f>
        <v>12.062620840617472</v>
      </c>
      <c r="H58" s="50">
        <f>SUM('5. Moraiya'!$P$12:$P$13)</f>
        <v>2.6774091000000002</v>
      </c>
      <c r="I58" s="50">
        <f>SUMIFS('5. Moraiya'!$P$4:$P$19,'5. Moraiya'!$C$4:$C$19,'Sep''24 Actual'!I53)</f>
        <v>144.60211858768056</v>
      </c>
      <c r="J58" s="50">
        <f>SUMIFS('5. Moraiya'!$P$4:$P$19,'5. Moraiya'!$C$4:$C$19,'Sep''24 Actual'!J53)</f>
        <v>25.407100406000001</v>
      </c>
      <c r="K58" s="50">
        <f>SUMIFS('5. Moraiya'!$P$4:$P$19,'5. Moraiya'!$C$4:$C$19,'Sep''24 Actual'!K53)</f>
        <v>4.8913000000000002</v>
      </c>
      <c r="L58" s="50">
        <f>SUMIFS('5. Moraiya'!$P$4:$P$19,'5. Moraiya'!$C$4:$C$19,'Sep''24 Actual'!L53)</f>
        <v>0</v>
      </c>
      <c r="M58" s="50">
        <f>SUMIFS('5. Moraiya'!$P$4:$P$19,'5. Moraiya'!$C$4:$C$19,'Sep''24 Actual'!M53)</f>
        <v>0</v>
      </c>
      <c r="N58" s="50">
        <f>SUMIFS('5. Moraiya'!$P$4:$P$19,'5. Moraiya'!$C$4:$C$19,'Sep''24 Actual'!N53)</f>
        <v>85.818123490239458</v>
      </c>
      <c r="O58" s="50">
        <f>SUMIFS('5. Moraiya'!$P$4:$P$19,'5. Moraiya'!$C$4:$C$19,'Sep''24 Actual'!O53)</f>
        <v>0</v>
      </c>
      <c r="P58" s="50">
        <f>SUMIFS('5. Moraiya'!$P$4:$P$19,'5. Moraiya'!$C$4:$C$19,'Sep''24 Actual'!P53)</f>
        <v>0</v>
      </c>
      <c r="Q58" s="56">
        <f t="shared" si="0"/>
        <v>356.06326059458968</v>
      </c>
    </row>
    <row r="59" spans="2:17" ht="15.6">
      <c r="B59" s="52">
        <v>6</v>
      </c>
      <c r="C59" s="20" t="s">
        <v>158</v>
      </c>
      <c r="D59" s="50">
        <f>SUMIFS('6. SEZ 2'!$O$4:$O$16,'6. SEZ 2'!$C$4:$C$16,'Sep''24 Actual'!D53)</f>
        <v>0.25126252561860613</v>
      </c>
      <c r="E59" s="50">
        <f>SUMIFS('6. SEZ 2'!$O$4:$O$16,'6. SEZ 2'!$C$4:$C$16,'Sep''24 Actual'!E53)</f>
        <v>0</v>
      </c>
      <c r="F59" s="50">
        <f>SUMIFS('6. SEZ 2'!$O$4:$O$16,'6. SEZ 2'!$C$4:$C$16,'Sep''24 Actual'!F53)</f>
        <v>0</v>
      </c>
      <c r="G59" s="50">
        <f>SUMIFS('6. SEZ 2'!$O$4:$O$16,'6. SEZ 2'!$C$4:$C$16,'Sep''24 Actual'!G53)</f>
        <v>0</v>
      </c>
      <c r="H59" s="50">
        <f>SUMIFS('6. SEZ 2'!$O$4:$O$16,'6. SEZ 2'!$C$4:$C$16,'Sep''24 Actual'!H53)</f>
        <v>2.260991666666667</v>
      </c>
      <c r="I59" s="50">
        <f>SUMIFS('6. SEZ 2'!$O$4:$O$16,'6. SEZ 2'!$C$4:$C$16,'Sep''24 Actual'!I53)</f>
        <v>10.157267595273378</v>
      </c>
      <c r="J59" s="50">
        <f>SUMIFS('6. SEZ 2'!$O$4:$O$16,'6. SEZ 2'!$C$4:$C$16,'Sep''24 Actual'!J53)</f>
        <v>8.3160000000000005E-3</v>
      </c>
      <c r="K59" s="50">
        <f>SUMIFS('6. SEZ 2'!$O$4:$O$16,'6. SEZ 2'!$C$4:$C$16,'Sep''24 Actual'!K53)</f>
        <v>0</v>
      </c>
      <c r="L59" s="50">
        <f>SUMIFS('6. SEZ 2'!$O$4:$O$16,'6. SEZ 2'!$C$4:$C$16,'Sep''24 Actual'!L53)</f>
        <v>0</v>
      </c>
      <c r="M59" s="50">
        <f>SUMIFS('6. SEZ 2'!$O$4:$O$16,'6. SEZ 2'!$C$4:$C$16,'Sep''24 Actual'!M53)</f>
        <v>0</v>
      </c>
      <c r="N59" s="50">
        <f>SUMIFS('6. SEZ 2'!$O$4:$O$16,'6. SEZ 2'!$C$4:$C$16,'Sep''24 Actual'!N53)</f>
        <v>0</v>
      </c>
      <c r="O59" s="50">
        <f>SUMIFS('6. SEZ 2'!$O$4:$O$16,'6. SEZ 2'!$C$4:$C$16,'Sep''24 Actual'!O53)</f>
        <v>0</v>
      </c>
      <c r="P59" s="50">
        <f>SUMIFS('6. SEZ 2'!$O$4:$O$16,'6. SEZ 2'!$C$4:$C$16,'Sep''24 Actual'!P53)</f>
        <v>0</v>
      </c>
      <c r="Q59" s="56">
        <f>SUM(D59:P59)</f>
        <v>12.677837787558651</v>
      </c>
    </row>
    <row r="60" spans="2:17" ht="15.6">
      <c r="B60" s="52">
        <v>7</v>
      </c>
      <c r="C60" s="24" t="s">
        <v>61</v>
      </c>
      <c r="D60" s="50">
        <f>SUMIFS('7. SEZ 1'!$O$4:$O$16,'7. SEZ 1'!$C$4:$C$16,'Sep''24 Actual'!D53)</f>
        <v>109.64321239503401</v>
      </c>
      <c r="E60" s="50">
        <f>SUMIFS('7. SEZ 1'!$O$4:$O$16,'7. SEZ 1'!$C$4:$C$16,'Sep''24 Actual'!E53)</f>
        <v>7.4778071999999982</v>
      </c>
      <c r="F60" s="50">
        <f>SUMIFS('7. SEZ 1'!$O$4:$O$16,'7. SEZ 1'!$C$4:$C$16,'Sep''24 Actual'!F53)</f>
        <v>3.3582569137500005</v>
      </c>
      <c r="G60" s="50">
        <f>SUMIFS('7. SEZ 1'!$O$4:$O$16,'7. SEZ 1'!$C$4:$C$16,'Sep''24 Actual'!G53)</f>
        <v>0.9896394627325702</v>
      </c>
      <c r="H60" s="50">
        <f>SUMIFS('7. SEZ 1'!$O$4:$O$16,'7. SEZ 1'!$C$4:$C$16,'Sep''24 Actual'!H53)</f>
        <v>0</v>
      </c>
      <c r="I60" s="50">
        <f>SUMIFS('7. SEZ 1'!$O$4:$O$16,'7. SEZ 1'!$C$4:$C$16,'Sep''24 Actual'!I53)</f>
        <v>5.0906581303305298</v>
      </c>
      <c r="J60" s="50">
        <f>SUMIFS('7. SEZ 1'!$O$4:$O$16,'7. SEZ 1'!$C$4:$C$16,'Sep''24 Actual'!J53)</f>
        <v>4.9792528977049999</v>
      </c>
      <c r="K60" s="50">
        <f>SUMIFS('7. SEZ 1'!$O$4:$O$16,'7. SEZ 1'!$C$4:$C$16,'Sep''24 Actual'!K53)</f>
        <v>0</v>
      </c>
      <c r="L60" s="50">
        <f>SUMIFS('7. SEZ 1'!$O$4:$O$16,'7. SEZ 1'!$C$4:$C$16,'Sep''24 Actual'!L53)</f>
        <v>0</v>
      </c>
      <c r="M60" s="50">
        <f>SUMIFS('7. SEZ 1'!$O$4:$O$16,'7. SEZ 1'!$C$4:$C$16,'Sep''24 Actual'!M53)</f>
        <v>0</v>
      </c>
      <c r="N60" s="50">
        <f>SUMIFS('7. SEZ 1'!$O$4:$O$16,'7. SEZ 1'!$C$4:$C$16,'Sep''24 Actual'!N53)</f>
        <v>0</v>
      </c>
      <c r="O60" s="50">
        <f>SUMIFS('7. SEZ 1'!$O$4:$O$16,'7. SEZ 1'!$C$4:$C$16,'Sep''24 Actual'!O53)</f>
        <v>0</v>
      </c>
      <c r="P60" s="50">
        <f>SUMIFS('7. SEZ 1'!$O$4:$O$16,'7. SEZ 1'!$C$4:$C$16,'Sep''24 Actual'!P53)</f>
        <v>0</v>
      </c>
      <c r="Q60" s="56">
        <f t="shared" si="0"/>
        <v>131.5388269995521</v>
      </c>
    </row>
    <row r="61" spans="2:17" ht="15.6">
      <c r="B61" s="52">
        <v>8</v>
      </c>
      <c r="C61" s="24" t="s">
        <v>64</v>
      </c>
      <c r="D61" s="50">
        <f>SUMIFS('8. Animal Healthcare'!$O$4:$O$16,'8. Animal Healthcare'!$C$4:$C$16,'Sep''24 Actual'!D53)</f>
        <v>0</v>
      </c>
      <c r="E61" s="50">
        <f>SUMIFS('8. Animal Healthcare'!$O$4:$O$16,'8. Animal Healthcare'!$C$4:$C$16,'Sep''24 Actual'!E53)</f>
        <v>0</v>
      </c>
      <c r="F61" s="50">
        <f>SUMIFS('8. Animal Healthcare'!$O$4:$O$16,'8. Animal Healthcare'!$C$4:$C$16,'Sep''24 Actual'!F53)</f>
        <v>0</v>
      </c>
      <c r="G61" s="50">
        <f>SUMIFS('8. Animal Healthcare'!$O$4:$O$16,'8. Animal Healthcare'!$C$4:$C$16,'Sep''24 Actual'!G53)</f>
        <v>0</v>
      </c>
      <c r="H61" s="50">
        <f>SUMIFS('8. Animal Healthcare'!$O$4:$O$16,'8. Animal Healthcare'!$C$4:$C$16,'Sep''24 Actual'!H53)</f>
        <v>0</v>
      </c>
      <c r="I61" s="50">
        <f>SUMIFS('8. Animal Healthcare'!$O$4:$O$16,'8. Animal Healthcare'!$C$4:$C$16,'Sep''24 Actual'!I53)</f>
        <v>0</v>
      </c>
      <c r="J61" s="50">
        <f>SUMIFS('8. Animal Healthcare'!$O$4:$O$16,'8. Animal Healthcare'!$C$4:$C$16,'Sep''24 Actual'!J53)</f>
        <v>0</v>
      </c>
      <c r="K61" s="50">
        <f>SUMIFS('8. Animal Healthcare'!$O$4:$O$16,'8. Animal Healthcare'!$C$4:$C$16,'Sep''24 Actual'!K53)</f>
        <v>0</v>
      </c>
      <c r="L61" s="50">
        <f>SUMIFS('8. Animal Healthcare'!$O$4:$O$16,'8. Animal Healthcare'!$C$4:$C$16,'Sep''24 Actual'!L53)</f>
        <v>0</v>
      </c>
      <c r="M61" s="50">
        <f>SUMIFS('8. Animal Healthcare'!$O$4:$O$16,'8. Animal Healthcare'!$C$4:$C$16,'Sep''24 Actual'!M53)</f>
        <v>0</v>
      </c>
      <c r="N61" s="50">
        <f>SUMIFS('8. Animal Healthcare'!$O$4:$O$16,'8. Animal Healthcare'!$C$4:$C$16,'Sep''24 Actual'!N53)</f>
        <v>0</v>
      </c>
      <c r="O61" s="50">
        <f>SUMIFS('8. Animal Healthcare'!$O$4:$O$16,'8. Animal Healthcare'!$C$4:$C$16,'Sep''24 Actual'!O53)</f>
        <v>0</v>
      </c>
      <c r="P61" s="50">
        <f>SUMIFS('8. Animal Healthcare'!$O$4:$O$16,'8. Animal Healthcare'!$C$4:$C$16,'Sep''24 Actual'!P53)</f>
        <v>0</v>
      </c>
      <c r="Q61" s="56">
        <f t="shared" si="0"/>
        <v>0</v>
      </c>
    </row>
    <row r="62" spans="2:17" ht="15.6">
      <c r="B62" s="52">
        <v>9</v>
      </c>
      <c r="C62" s="24" t="s">
        <v>303</v>
      </c>
      <c r="D62" s="50">
        <f>SUMIFS('9. Changodar'!$O$4:$O$16,'9. Changodar'!$C$4:$C$16,'Sep''24 Actual'!D53)</f>
        <v>30.2</v>
      </c>
      <c r="E62" s="50">
        <f>SUMIFS('9. Changodar'!$O$4:$O$16,'9. Changodar'!$C$4:$C$16,'Sep''24 Actual'!E53)</f>
        <v>0</v>
      </c>
      <c r="F62" s="50">
        <f>SUMIFS('9. Changodar'!$O$4:$O$16,'9. Changodar'!$C$4:$C$16,'Sep''24 Actual'!F53)</f>
        <v>2.3000000000000003</v>
      </c>
      <c r="G62" s="50">
        <f>SUMIFS('9. Changodar'!$O$4:$O$16,'9. Changodar'!$C$4:$C$16,'Sep''24 Actual'!G53)</f>
        <v>0.1</v>
      </c>
      <c r="H62" s="50">
        <f>SUMIFS('9. Changodar'!$O$4:$O$16,'9. Changodar'!$C$4:$C$16,'Sep''24 Actual'!H53)</f>
        <v>0</v>
      </c>
      <c r="I62" s="50">
        <f>SUMIFS('9. Changodar'!$O$4:$O$16,'9. Changodar'!$C$4:$C$16,'Sep''24 Actual'!I53)</f>
        <v>14.53930299999999</v>
      </c>
      <c r="J62" s="50">
        <f>SUMIFS('9. Changodar'!$O$4:$O$16,'9. Changodar'!$C$4:$C$16,'Sep''24 Actual'!J53)</f>
        <v>5.99</v>
      </c>
      <c r="K62" s="50">
        <f>SUMIFS('9. Changodar'!$O$4:$O$16,'9. Changodar'!$C$4:$C$16,'Sep''24 Actual'!K53)</f>
        <v>0</v>
      </c>
      <c r="L62" s="50">
        <f>SUMIFS('9. Changodar'!$O$4:$O$16,'9. Changodar'!$C$4:$C$16,'Sep''24 Actual'!L53)</f>
        <v>0</v>
      </c>
      <c r="M62" s="50">
        <f>SUMIFS('9. Changodar'!$O$4:$O$16,'9. Changodar'!$C$4:$C$16,'Sep''24 Actual'!M53)</f>
        <v>0</v>
      </c>
      <c r="N62" s="50">
        <f>SUMIFS('9. Changodar'!$O$4:$O$16,'9. Changodar'!$C$4:$C$16,'Sep''24 Actual'!N53)</f>
        <v>0</v>
      </c>
      <c r="O62" s="50">
        <f>SUMIFS('9. Changodar'!$O$4:$O$16,'9. Changodar'!$C$4:$C$16,'Sep''24 Actual'!O53)</f>
        <v>0</v>
      </c>
      <c r="P62" s="50">
        <f>SUMIFS('9. Changodar'!$O$4:$O$16,'9. Changodar'!$C$4:$C$16,'Sep''24 Actual'!P53)</f>
        <v>0</v>
      </c>
      <c r="Q62" s="56">
        <f t="shared" si="0"/>
        <v>53.129302999999993</v>
      </c>
    </row>
    <row r="63" spans="2:17" ht="15.6">
      <c r="B63" s="52">
        <v>10</v>
      </c>
      <c r="C63" s="24" t="s">
        <v>69</v>
      </c>
      <c r="D63" s="50">
        <f>SUM('10. Baddi'!$P$4:$P$5)</f>
        <v>4.84</v>
      </c>
      <c r="E63" s="50">
        <f>SUM('10. Baddi'!$P$6:$P$7)</f>
        <v>8.99</v>
      </c>
      <c r="F63" s="50">
        <f>SUMIFS('10. Baddi'!$P$4:$P$17,'10. Baddi'!$C$4:$C$17,'Sep''24 Actual'!F53)</f>
        <v>1.19</v>
      </c>
      <c r="G63" s="50">
        <f>SUMIFS('10. Baddi'!$P$4:$P$17,'10. Baddi'!$C$4:$C$17,'Sep''24 Actual'!G53)</f>
        <v>0.68</v>
      </c>
      <c r="H63" s="50">
        <f>SUMIFS('10. Baddi'!$P$4:$P$17,'10. Baddi'!$C$4:$C$17,'Sep''24 Actual'!H53)</f>
        <v>0</v>
      </c>
      <c r="I63" s="50">
        <f>SUMIFS('10. Baddi'!$P$4:$P$17,'10. Baddi'!$C$4:$C$17,'Sep''24 Actual'!I53)</f>
        <v>7.69</v>
      </c>
      <c r="J63" s="50">
        <f>SUMIFS('10. Baddi'!$P$4:$P$17,'10. Baddi'!$C$4:$C$17,'Sep''24 Actual'!J53)</f>
        <v>0</v>
      </c>
      <c r="K63" s="50">
        <f>SUMIFS('10. Baddi'!$P$4:$P$17,'10. Baddi'!$C$4:$C$17,'Sep''24 Actual'!K53)</f>
        <v>6.58</v>
      </c>
      <c r="L63" s="50">
        <f>SUMIFS('10. Baddi'!$P$4:$P$17,'10. Baddi'!$C$4:$C$17,'Sep''24 Actual'!L53)</f>
        <v>0</v>
      </c>
      <c r="M63" s="50">
        <f>SUMIFS('10. Baddi'!$P$4:$P$17,'10. Baddi'!$C$4:$C$17,'Sep''24 Actual'!M53)</f>
        <v>0</v>
      </c>
      <c r="N63" s="50">
        <f>SUMIFS('10. Baddi'!$P$4:$P$17,'10. Baddi'!$C$4:$C$17,'Sep''24 Actual'!N53)</f>
        <v>0</v>
      </c>
      <c r="O63" s="50">
        <f>SUMIFS('10. Baddi'!$P$4:$P$17,'10. Baddi'!$C$4:$C$17,'Sep''24 Actual'!O53)</f>
        <v>0</v>
      </c>
      <c r="P63" s="50">
        <f>SUMIFS('10. Baddi'!$P$4:$P$17,'10. Baddi'!$C$4:$C$17,'Sep''24 Actual'!P53)</f>
        <v>0</v>
      </c>
      <c r="Q63" s="56">
        <f t="shared" si="0"/>
        <v>29.97</v>
      </c>
    </row>
    <row r="64" spans="2:17" ht="15.6">
      <c r="B64" s="52">
        <v>11</v>
      </c>
      <c r="C64" s="24" t="s">
        <v>72</v>
      </c>
      <c r="D64" s="50">
        <f>SUMIFS('11. Goa'!$O$4:$O$17,'11. Goa'!$C$4:$C$17,'Sep''24 Actual'!D53)</f>
        <v>3.496444290449463</v>
      </c>
      <c r="E64" s="50">
        <f>SUMIFS('11. Goa'!$O$4:$O$17,'11. Goa'!$C$4:$C$17,'Sep''24 Actual'!E53)</f>
        <v>58.296803135701943</v>
      </c>
      <c r="F64" s="50">
        <f>SUMIFS('11. Goa'!$O$4:$O$17,'11. Goa'!$C$4:$C$17,'Sep''24 Actual'!F53)</f>
        <v>0</v>
      </c>
      <c r="G64" s="50">
        <f>SUMIFS('11. Goa'!$O$4:$O$17,'11. Goa'!$C$4:$C$17,'Sep''24 Actual'!G53)</f>
        <v>10.745855819999999</v>
      </c>
      <c r="H64" s="50">
        <f>SUMIFS('11. Goa'!$O$4:$O$17,'11. Goa'!$C$4:$C$17,'Sep''24 Actual'!H53)</f>
        <v>0</v>
      </c>
      <c r="I64" s="50">
        <f>SUM('11. Goa'!$O$9:$O$10)</f>
        <v>33.277353502283106</v>
      </c>
      <c r="J64" s="50">
        <f>SUMIFS('11. Goa'!$O$4:$O$17,'11. Goa'!$C$4:$C$17,'Sep''24 Actual'!J53)</f>
        <v>1.0944195000000001</v>
      </c>
      <c r="K64" s="50">
        <f>SUMIFS('11. Goa'!$O$4:$O$17,'11. Goa'!$C$4:$C$17,'Sep''24 Actual'!K53)</f>
        <v>0</v>
      </c>
      <c r="L64" s="50">
        <f>SUMIFS('11. Goa'!$O$4:$O$17,'11. Goa'!$C$4:$C$17,'Sep''24 Actual'!L53)</f>
        <v>0</v>
      </c>
      <c r="M64" s="50">
        <f>SUMIFS('11. Goa'!$O$4:$O$17,'11. Goa'!$C$4:$C$17,'Sep''24 Actual'!M53)</f>
        <v>0</v>
      </c>
      <c r="N64" s="50">
        <f>SUMIFS('11. Goa'!$O$4:$O$17,'11. Goa'!$C$4:$C$17,'Sep''24 Actual'!N53)</f>
        <v>0</v>
      </c>
      <c r="O64" s="50">
        <f>SUMIFS('11. Goa'!$O$4:$O$17,'11. Goa'!$C$4:$C$17,'Sep''24 Actual'!O53)</f>
        <v>0</v>
      </c>
      <c r="P64" s="50">
        <f>SUMIFS('11. Goa'!$O$4:$O$17,'11. Goa'!$C$4:$C$17,'Sep''24 Actual'!P53)</f>
        <v>0</v>
      </c>
      <c r="Q64" s="56">
        <f t="shared" si="0"/>
        <v>106.9108762484345</v>
      </c>
    </row>
    <row r="65" spans="2:17" ht="15.6">
      <c r="B65" s="52">
        <v>12</v>
      </c>
      <c r="C65" s="24" t="s">
        <v>75</v>
      </c>
      <c r="D65" s="50">
        <f>SUMIFS('12. Myanmar'!$O$4:$O$16,'12. Myanmar'!$C$4:$C$16,'Sep''24 Actual'!D53)</f>
        <v>4.4499999999999993</v>
      </c>
      <c r="E65" s="50">
        <f>SUMIFS('12. Myanmar'!$O$4:$O$16,'12. Myanmar'!$C$4:$C$16,'Sep''24 Actual'!E53)</f>
        <v>0</v>
      </c>
      <c r="F65" s="50">
        <f>SUMIFS('12. Myanmar'!$O$4:$O$16,'12. Myanmar'!$C$4:$C$16,'Sep''24 Actual'!F53)</f>
        <v>1.33</v>
      </c>
      <c r="G65" s="50">
        <f>SUMIFS('12. Myanmar'!$O$4:$O$16,'12. Myanmar'!$C$4:$C$16,'Sep''24 Actual'!G53)</f>
        <v>0</v>
      </c>
      <c r="H65" s="50">
        <f>SUMIFS('12. Myanmar'!$O$4:$O$16,'12. Myanmar'!$C$4:$C$16,'Sep''24 Actual'!H53)</f>
        <v>0</v>
      </c>
      <c r="I65" s="50">
        <f>SUMIFS('12. Myanmar'!$O$4:$O$16,'12. Myanmar'!$C$4:$C$16,'Sep''24 Actual'!I53)</f>
        <v>0.76</v>
      </c>
      <c r="J65" s="50">
        <f>SUMIFS('12. Myanmar'!$O$4:$O$16,'12. Myanmar'!$C$4:$C$16,'Sep''24 Actual'!J53)</f>
        <v>0.69</v>
      </c>
      <c r="K65" s="50">
        <f>SUMIFS('12. Myanmar'!$O$4:$O$16,'12. Myanmar'!$C$4:$C$16,'Sep''24 Actual'!K53)</f>
        <v>0</v>
      </c>
      <c r="L65" s="50">
        <f>SUMIFS('12. Myanmar'!$O$4:$O$16,'12. Myanmar'!$C$4:$C$16,'Sep''24 Actual'!L53)</f>
        <v>0</v>
      </c>
      <c r="M65" s="50">
        <f>SUMIFS('12. Myanmar'!$O$4:$O$16,'12. Myanmar'!$C$4:$C$16,'Sep''24 Actual'!M53)</f>
        <v>0</v>
      </c>
      <c r="N65" s="50">
        <f>SUMIFS('12. Myanmar'!$O$4:$O$16,'12. Myanmar'!$C$4:$C$16,'Sep''24 Actual'!N53)</f>
        <v>0</v>
      </c>
      <c r="O65" s="50">
        <f>SUMIFS('12. Myanmar'!$O$4:$O$16,'12. Myanmar'!$C$4:$C$16,'Sep''24 Actual'!O53)</f>
        <v>0</v>
      </c>
      <c r="P65" s="50">
        <f>SUMIFS('12. Myanmar'!$O$4:$O$16,'12. Myanmar'!$C$4:$C$16,'Sep''24 Actual'!P53)</f>
        <v>0</v>
      </c>
      <c r="Q65" s="56">
        <f t="shared" si="0"/>
        <v>7.2299999999999986</v>
      </c>
    </row>
    <row r="66" spans="2:17" ht="15.6">
      <c r="B66" s="52">
        <v>13</v>
      </c>
      <c r="C66" s="24" t="s">
        <v>78</v>
      </c>
      <c r="D66" s="50">
        <f>SUMIFS('13. Daman'!$O$4:$O$16,'13. Daman'!$C$4:$C$16,'Sep''24 Actual'!D53)</f>
        <v>3.79</v>
      </c>
      <c r="E66" s="50">
        <f>SUMIFS('13. Daman'!$O$4:$O$16,'13. Daman'!$C$4:$C$16,'Sep''24 Actual'!E53)</f>
        <v>0.11681</v>
      </c>
      <c r="F66" s="50">
        <f>SUMIFS('13. Daman'!$O$4:$O$16,'13. Daman'!$C$4:$C$16,'Sep''24 Actual'!F53)</f>
        <v>0.27479999999999999</v>
      </c>
      <c r="G66" s="50">
        <f>SUMIFS('13. Daman'!$O$4:$O$16,'13. Daman'!$C$4:$C$16,'Sep''24 Actual'!G53)</f>
        <v>0</v>
      </c>
      <c r="H66" s="50">
        <f>SUMIFS('13. Daman'!$O$4:$O$16,'13. Daman'!$C$4:$C$16,'Sep''24 Actual'!H53)</f>
        <v>0</v>
      </c>
      <c r="I66" s="50">
        <f>SUMIFS('13. Daman'!$O$4:$O$16,'13. Daman'!$C$4:$C$16,'Sep''24 Actual'!I53)</f>
        <v>17.243950000000002</v>
      </c>
      <c r="J66" s="50">
        <f>SUMIFS('13. Daman'!$O$4:$O$16,'13. Daman'!$C$4:$C$16,'Sep''24 Actual'!J53)</f>
        <v>9.4699999999999989</v>
      </c>
      <c r="K66" s="50">
        <f>SUMIFS('13. Daman'!$O$4:$O$16,'13. Daman'!$C$4:$C$16,'Sep''24 Actual'!K53)</f>
        <v>0</v>
      </c>
      <c r="L66" s="50">
        <f>SUMIFS('13. Daman'!$O$4:$O$16,'13. Daman'!$C$4:$C$16,'Sep''24 Actual'!L53)</f>
        <v>0</v>
      </c>
      <c r="M66" s="50">
        <f>SUMIFS('13. Daman'!$O$4:$O$16,'13. Daman'!$C$4:$C$16,'Sep''24 Actual'!M53)</f>
        <v>0.33100000000000002</v>
      </c>
      <c r="N66" s="50">
        <f>SUMIFS('13. Daman'!$O$4:$O$16,'13. Daman'!$C$4:$C$16,'Sep''24 Actual'!N53)</f>
        <v>0</v>
      </c>
      <c r="O66" s="50">
        <f>SUMIFS('13. Daman'!$O$4:$O$16,'13. Daman'!$C$4:$C$16,'Sep''24 Actual'!O53)</f>
        <v>0</v>
      </c>
      <c r="P66" s="50">
        <f>SUMIFS('13. Daman'!$O$4:$O$16,'13. Daman'!$C$4:$C$16,'Sep''24 Actual'!P53)</f>
        <v>0</v>
      </c>
      <c r="Q66" s="56">
        <f t="shared" si="0"/>
        <v>31.226559999999999</v>
      </c>
    </row>
    <row r="67" spans="2:17" ht="15.6">
      <c r="B67" s="52">
        <v>14</v>
      </c>
      <c r="C67" s="24" t="s">
        <v>82</v>
      </c>
      <c r="D67" s="50">
        <f>SUMIFS('14. GRPPL'!$O$4:$O$16,'14. GRPPL'!$C$4:$C$16,'Sep''24 Actual'!D53)</f>
        <v>0</v>
      </c>
      <c r="E67" s="50">
        <f>SUMIFS('14. GRPPL'!$O$4:$O$16,'14. GRPPL'!$C$4:$C$16,'Sep''24 Actual'!E53)</f>
        <v>0</v>
      </c>
      <c r="F67" s="50">
        <f>SUMIFS('14. GRPPL'!$O$4:$O$16,'14. GRPPL'!$C$4:$C$16,'Sep''24 Actual'!F53)</f>
        <v>29.374640000000003</v>
      </c>
      <c r="G67" s="50">
        <f>SUMIFS('14. GRPPL'!$O$4:$O$16,'14. GRPPL'!$C$4:$C$16,'Sep''24 Actual'!G53)</f>
        <v>0</v>
      </c>
      <c r="H67" s="50">
        <f>SUMIFS('14. GRPPL'!$O$4:$O$16,'14. GRPPL'!$C$4:$C$16,'Sep''24 Actual'!H53)</f>
        <v>5.9</v>
      </c>
      <c r="I67" s="50">
        <f>SUMIFS('14. GRPPL'!$O$4:$O$16,'14. GRPPL'!$C$4:$C$16,'Sep''24 Actual'!I53)</f>
        <v>8.9801066800000005</v>
      </c>
      <c r="J67" s="50">
        <f>SUMIFS('14. GRPPL'!$O$4:$O$16,'14. GRPPL'!$C$4:$C$16,'Sep''24 Actual'!J53)</f>
        <v>3.15028</v>
      </c>
      <c r="K67" s="50">
        <f>SUMIFS('14. GRPPL'!$O$4:$O$16,'14. GRPPL'!$C$4:$C$16,'Sep''24 Actual'!K53)</f>
        <v>0</v>
      </c>
      <c r="L67" s="50">
        <f>SUMIFS('14. GRPPL'!$O$4:$O$16,'14. GRPPL'!$C$4:$C$16,'Sep''24 Actual'!L53)</f>
        <v>0</v>
      </c>
      <c r="M67" s="50">
        <f>SUMIFS('14. GRPPL'!$O$4:$O$16,'14. GRPPL'!$C$4:$C$16,'Sep''24 Actual'!M53)</f>
        <v>0</v>
      </c>
      <c r="N67" s="50">
        <f>SUMIFS('14. GRPPL'!$O$4:$O$16,'14. GRPPL'!$C$4:$C$16,'Sep''24 Actual'!N53)</f>
        <v>2.6812000000000005</v>
      </c>
      <c r="O67" s="50">
        <f>SUMIFS('14. GRPPL'!$O$4:$O$16,'14. GRPPL'!$C$4:$C$16,'Sep''24 Actual'!O53)</f>
        <v>0</v>
      </c>
      <c r="P67" s="50">
        <f>SUMIFS('14. GRPPL'!$O$4:$O$16,'14. GRPPL'!$C$4:$C$16,'Sep''24 Actual'!P53)</f>
        <v>0</v>
      </c>
      <c r="Q67" s="56">
        <f t="shared" si="0"/>
        <v>50.08622668000001</v>
      </c>
    </row>
    <row r="68" spans="2:17" ht="15.6">
      <c r="B68" s="52">
        <v>15</v>
      </c>
      <c r="C68" s="24" t="s">
        <v>87</v>
      </c>
      <c r="D68" s="50">
        <f>SUM('15. Sikkim-1'!$P$4:$P$6)</f>
        <v>0.28999999999999998</v>
      </c>
      <c r="E68" s="50">
        <f>SUM('15. Sikkim-1'!$P$7:$P$9)</f>
        <v>2.66</v>
      </c>
      <c r="F68" s="50">
        <f>SUMIFS('15. Sikkim-1'!$P$4:$P$21,'15. Sikkim-1'!$C$4:$C$21,'Sep''24 Actual'!F53)</f>
        <v>0</v>
      </c>
      <c r="G68" s="50">
        <f>SUMIFS('15. Sikkim-1'!$P$4:$P$21,'15. Sikkim-1'!$C$4:$C$21,'Sep''24 Actual'!G53)</f>
        <v>0</v>
      </c>
      <c r="H68" s="50">
        <f>SUMIFS('15. Sikkim-1'!$P$4:$P$21,'15. Sikkim-1'!$C$4:$C$21,'Sep''24 Actual'!H53)</f>
        <v>0</v>
      </c>
      <c r="I68" s="50">
        <f>SUMIFS('15. Sikkim-1'!$P$4:$P$21,'15. Sikkim-1'!$C$4:$C$21,'Sep''24 Actual'!I53)</f>
        <v>46.93</v>
      </c>
      <c r="J68" s="50">
        <f>SUMIFS('15. Sikkim-1'!$P$4:$P$21,'15. Sikkim-1'!$C$4:$C$21,'Sep''24 Actual'!J53)</f>
        <v>0</v>
      </c>
      <c r="K68" s="50">
        <f>SUMIFS('15. Sikkim-1'!$P$4:$P$21,'15. Sikkim-1'!$C$4:$C$21,'Sep''24 Actual'!K53)</f>
        <v>0</v>
      </c>
      <c r="L68" s="50">
        <f>SUMIFS('15. Sikkim-1'!$P$4:$P$21,'15. Sikkim-1'!$C$4:$C$21,'Sep''24 Actual'!L53)</f>
        <v>0</v>
      </c>
      <c r="M68" s="50">
        <f>SUMIFS('15. Sikkim-1'!$P$4:$P$21,'15. Sikkim-1'!$C$4:$C$21,'Sep''24 Actual'!M53)</f>
        <v>0</v>
      </c>
      <c r="N68" s="50">
        <f>SUM('15. Sikkim-1'!$P$19)</f>
        <v>0</v>
      </c>
      <c r="O68" s="50">
        <f>SUMIFS('15. Sikkim-1'!$P$4:$P$21,'15. Sikkim-1'!$C$4:$C$21,'Sep''24 Actual'!O53)</f>
        <v>0</v>
      </c>
      <c r="P68" s="50">
        <f>SUMIFS('15. Sikkim-1'!$P$4:$P$21,'15. Sikkim-1'!$C$4:$C$21,'Sep''24 Actual'!P53)</f>
        <v>0</v>
      </c>
      <c r="Q68" s="56">
        <f t="shared" si="0"/>
        <v>49.88</v>
      </c>
    </row>
    <row r="69" spans="2:17" ht="15.6">
      <c r="B69" s="52">
        <v>16</v>
      </c>
      <c r="C69" s="24" t="s">
        <v>91</v>
      </c>
      <c r="D69" s="50">
        <f>SUM('16. Sikkim-2'!$O$4:$O$5)</f>
        <v>144.22999999999999</v>
      </c>
      <c r="E69" s="50">
        <f>SUM('16. Sikkim-2'!$O$6:$O$7)</f>
        <v>0</v>
      </c>
      <c r="F69" s="50">
        <f>SUMIFS('16. Sikkim-2'!$O$4:$O$18,'16. Sikkim-2'!$C$4:$C$18,'Sep''24 Actual'!F53)</f>
        <v>0</v>
      </c>
      <c r="G69" s="50">
        <f>SUMIFS('16. Sikkim-2'!$O$4:$O$18,'16. Sikkim-2'!$C$4:$C$18,'Sep''24 Actual'!G53)</f>
        <v>0.12</v>
      </c>
      <c r="H69" s="50">
        <f>SUMIFS('16. Sikkim-2'!$O$4:$O$18,'16. Sikkim-2'!$C$4:$C$18,'Sep''24 Actual'!H53)</f>
        <v>2.46</v>
      </c>
      <c r="I69" s="50">
        <f>SUMIFS('16. Sikkim-2'!$O$4:$O$18,'16. Sikkim-2'!$C$4:$C$18,'Sep''24 Actual'!I53)</f>
        <v>52.203859999999992</v>
      </c>
      <c r="J69" s="50">
        <f>SUMIFS('16. Sikkim-2'!$O$4:$O$18,'16. Sikkim-2'!$C$4:$C$18,'Sep''24 Actual'!J53)</f>
        <v>0.09</v>
      </c>
      <c r="K69" s="50">
        <f>SUMIFS('16. Sikkim-2'!$O$4:$O$18,'16. Sikkim-2'!$C$4:$C$18,'Sep''24 Actual'!K53)</f>
        <v>0</v>
      </c>
      <c r="L69" s="50">
        <f>SUMIFS('16. Sikkim-2'!$O$4:$O$18,'16. Sikkim-2'!$C$4:$C$18,'Sep''24 Actual'!L53)</f>
        <v>0</v>
      </c>
      <c r="M69" s="50">
        <f>SUMIFS('16. Sikkim-2'!$O$4:$O$18,'16. Sikkim-2'!$C$4:$C$18,'Sep''24 Actual'!M53)</f>
        <v>0</v>
      </c>
      <c r="N69" s="50">
        <f>SUMIFS('16. Sikkim-2'!$O$4:$O$18,'16. Sikkim-2'!$C$4:$C$18,'Sep''24 Actual'!N53)</f>
        <v>0</v>
      </c>
      <c r="O69" s="50">
        <f>SUMIFS('16. Sikkim-2'!$O$4:$O$18,'16. Sikkim-2'!$C$4:$C$18,'Sep''24 Actual'!O53)</f>
        <v>0</v>
      </c>
      <c r="P69" s="50">
        <f>SUMIFS('16. Sikkim-2'!$O$4:$O$18,'16. Sikkim-2'!$C$4:$C$18,'Sep''24 Actual'!P53)</f>
        <v>0</v>
      </c>
      <c r="Q69" s="56">
        <f t="shared" si="0"/>
        <v>199.10386</v>
      </c>
    </row>
    <row r="70" spans="2:17" ht="15.6">
      <c r="B70" s="52">
        <v>17</v>
      </c>
      <c r="C70" s="24" t="s">
        <v>93</v>
      </c>
      <c r="D70" s="59"/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6">
        <f>'17. EMO'!$O$5</f>
        <v>13.44</v>
      </c>
    </row>
    <row r="71" spans="2:17" ht="15.6">
      <c r="B71" s="52">
        <v>18</v>
      </c>
      <c r="C71" s="21" t="s">
        <v>112</v>
      </c>
      <c r="D71" s="50">
        <f>SUMIFS('18. Agiolax'!$O$4:$O$16,'18. Agiolax'!$C$4:$C$16,'Sep''24 Actual'!D53)</f>
        <v>0</v>
      </c>
      <c r="E71" s="50">
        <f>SUMIFS('18. Agiolax'!$O$4:$O$16,'18. Agiolax'!$C$4:$C$16,'Sep''24 Actual'!E53)</f>
        <v>0</v>
      </c>
      <c r="F71" s="50">
        <f>SUMIFS('18. Agiolax'!$O$4:$O$16,'18. Agiolax'!$C$4:$C$16,'Sep''24 Actual'!F53)</f>
        <v>0</v>
      </c>
      <c r="G71" s="50">
        <f>SUMIFS('18. Agiolax'!$O$4:$O$16,'18. Agiolax'!$C$4:$C$16,'Sep''24 Actual'!G53)</f>
        <v>0</v>
      </c>
      <c r="H71" s="50">
        <f>SUMIFS('18. Agiolax'!$O$4:$O$16,'18. Agiolax'!$C$4:$C$16,'Sep''24 Actual'!H53)</f>
        <v>0</v>
      </c>
      <c r="I71" s="50">
        <f>SUMIFS('18. Agiolax'!$O$4:$O$16,'18. Agiolax'!$C$4:$C$16,'Sep''24 Actual'!I53)</f>
        <v>2.4500000000000002</v>
      </c>
      <c r="J71" s="50">
        <f>SUMIFS('18. Agiolax'!$O$4:$O$16,'18. Agiolax'!$C$4:$C$16,'Sep''24 Actual'!J53)</f>
        <v>0</v>
      </c>
      <c r="K71" s="50">
        <f>SUMIFS('18. Agiolax'!$O$4:$O$16,'18. Agiolax'!$C$4:$C$16,'Sep''24 Actual'!K53)</f>
        <v>0</v>
      </c>
      <c r="L71" s="50">
        <f>SUMIFS('18. Agiolax'!$O$4:$O$16,'18. Agiolax'!$C$4:$C$16,'Sep''24 Actual'!L53)</f>
        <v>0</v>
      </c>
      <c r="M71" s="50">
        <f>SUMIFS('18. Agiolax'!$O$4:$O$16,'18. Agiolax'!$C$4:$C$16,'Sep''24 Actual'!M53)</f>
        <v>0</v>
      </c>
      <c r="N71" s="50">
        <f>SUMIFS('18. Agiolax'!$O$4:$O$16,'18. Agiolax'!$C$4:$C$16,'Sep''24 Actual'!N53)</f>
        <v>0</v>
      </c>
      <c r="O71" s="50">
        <f>SUMIFS('18. Agiolax'!$O$4:$O$16,'18. Agiolax'!$C$4:$C$16,'Sep''24 Actual'!O53)</f>
        <v>0</v>
      </c>
      <c r="P71" s="50">
        <f>SUMIFS('18. Agiolax'!$O$4:$O$16,'18. Agiolax'!$C$4:$C$16,'Sep''24 Actual'!P53)</f>
        <v>0</v>
      </c>
      <c r="Q71" s="56">
        <f>SUM(D71:P71)</f>
        <v>2.4500000000000002</v>
      </c>
    </row>
    <row r="72" spans="2:17" ht="15.6">
      <c r="B72" s="52">
        <v>19</v>
      </c>
      <c r="C72" s="24" t="s">
        <v>96</v>
      </c>
      <c r="D72" s="50">
        <f>SUMIFS('19. Jarod'!$O$4:$O$16,'19. Jarod'!$C$4:$C$16,'Sep''24 Actual'!D53)</f>
        <v>0</v>
      </c>
      <c r="E72" s="50">
        <f>SUMIFS('19. Jarod'!$O$4:$O$16,'19. Jarod'!$C$4:$C$16,'Sep''24 Actual'!E53)</f>
        <v>0</v>
      </c>
      <c r="F72" s="50">
        <f>SUMIFS('19. Jarod'!$O$4:$O$16,'19. Jarod'!$C$4:$C$16,'Sep''24 Actual'!F53)</f>
        <v>7.5765664000000008</v>
      </c>
      <c r="G72" s="50">
        <f>SUMIFS('19. Jarod'!$O$4:$O$16,'19. Jarod'!$C$4:$C$16,'Sep''24 Actual'!G53)</f>
        <v>27.17276820407686</v>
      </c>
      <c r="H72" s="50">
        <f>SUMIFS('19. Jarod'!$O$4:$O$16,'19. Jarod'!$C$4:$C$16,'Sep''24 Actual'!H53)</f>
        <v>4.3426</v>
      </c>
      <c r="I72" s="50">
        <f>SUMIFS('19. Jarod'!$O$4:$O$16,'19. Jarod'!$C$4:$C$16,'Sep''24 Actual'!I53)</f>
        <v>3.3676245200000006</v>
      </c>
      <c r="J72" s="50">
        <f>SUMIFS('19. Jarod'!$O$4:$O$16,'19. Jarod'!$C$4:$C$16,'Sep''24 Actual'!J53)</f>
        <v>14.9592508</v>
      </c>
      <c r="K72" s="50">
        <f>SUMIFS('19. Jarod'!$O$4:$O$16,'19. Jarod'!$C$4:$C$16,'Sep''24 Actual'!K53)</f>
        <v>0</v>
      </c>
      <c r="L72" s="50">
        <f>SUMIFS('19. Jarod'!$O$4:$O$16,'19. Jarod'!$C$4:$C$16,'Sep''24 Actual'!L53)</f>
        <v>0</v>
      </c>
      <c r="M72" s="50">
        <f>SUMIFS('19. Jarod'!$O$4:$O$16,'19. Jarod'!$C$4:$C$16,'Sep''24 Actual'!M53)</f>
        <v>0</v>
      </c>
      <c r="N72" s="50">
        <f>SUMIFS('19. Jarod'!$O$4:$O$16,'19. Jarod'!$C$4:$C$16,'Sep''24 Actual'!N53)</f>
        <v>0</v>
      </c>
      <c r="O72" s="50">
        <f>SUMIFS('19. Jarod'!$O$4:$O$16,'19. Jarod'!$C$4:$C$16,'Sep''24 Actual'!O53)</f>
        <v>0</v>
      </c>
      <c r="P72" s="50">
        <f>SUMIFS('19. Jarod'!$O$4:$O$16,'19. Jarod'!$C$4:$C$16,'Sep''24 Actual'!P53)</f>
        <v>0</v>
      </c>
      <c r="Q72" s="56">
        <f t="shared" ref="Q72:Q81" si="1">SUM(D72:P72)</f>
        <v>57.418809924076861</v>
      </c>
    </row>
    <row r="73" spans="2:17" ht="15.6">
      <c r="B73" s="52">
        <v>20</v>
      </c>
      <c r="C73" s="24" t="s">
        <v>98</v>
      </c>
      <c r="D73" s="50">
        <f>SUMIFS('20. Vatva'!$O$4:$O$16,'20. Vatva'!$C$4:$C$16,'Sep''24 Actual'!D53)</f>
        <v>5.6231014499999992</v>
      </c>
      <c r="E73" s="50">
        <f>SUMIFS('20. Vatva'!$O$4:$O$16,'20. Vatva'!$C$4:$C$16,'Sep''24 Actual'!E53)</f>
        <v>0</v>
      </c>
      <c r="F73" s="50">
        <f>SUMIFS('20. Vatva'!$O$4:$O$16,'20. Vatva'!$C$4:$C$16,'Sep''24 Actual'!F53)</f>
        <v>0</v>
      </c>
      <c r="G73" s="50">
        <f>SUMIFS('20. Vatva'!$O$4:$O$16,'20. Vatva'!$C$4:$C$16,'Sep''24 Actual'!G53)</f>
        <v>0</v>
      </c>
      <c r="H73" s="50">
        <f>SUMIFS('20. Vatva'!$O$4:$O$16,'20. Vatva'!$C$4:$C$16,'Sep''24 Actual'!H53)</f>
        <v>2.062728107397259</v>
      </c>
      <c r="I73" s="50">
        <f>SUMIFS('20. Vatva'!$O$4:$O$16,'20. Vatva'!$C$4:$C$16,'Sep''24 Actual'!I53)</f>
        <v>0.35249999999999998</v>
      </c>
      <c r="J73" s="50">
        <f>SUMIFS('20. Vatva'!$O$4:$O$16,'20. Vatva'!$C$4:$C$16,'Sep''24 Actual'!J53)</f>
        <v>0</v>
      </c>
      <c r="K73" s="50">
        <f>SUMIFS('20. Vatva'!$O$4:$O$16,'20. Vatva'!$C$4:$C$16,'Sep''24 Actual'!K53)</f>
        <v>0</v>
      </c>
      <c r="L73" s="50">
        <f>SUMIFS('20. Vatva'!$O$4:$O$16,'20. Vatva'!$C$4:$C$16,'Sep''24 Actual'!L53)</f>
        <v>0</v>
      </c>
      <c r="M73" s="50">
        <f>SUMIFS('20. Vatva'!$O$4:$O$16,'20. Vatva'!$C$4:$C$16,'Sep''24 Actual'!M53)</f>
        <v>0</v>
      </c>
      <c r="N73" s="50">
        <f>SUMIFS('20. Vatva'!$O$4:$O$16,'20. Vatva'!$C$4:$C$16,'Sep''24 Actual'!N53)</f>
        <v>0</v>
      </c>
      <c r="O73" s="50">
        <f>SUMIFS('20. Vatva'!$O$4:$O$16,'20. Vatva'!$C$4:$C$16,'Sep''24 Actual'!O53)</f>
        <v>0</v>
      </c>
      <c r="P73" s="50">
        <f>SUMIFS('20. Vatva'!$O$4:$O$16,'20. Vatva'!$C$4:$C$16,'Sep''24 Actual'!P53)</f>
        <v>0</v>
      </c>
      <c r="Q73" s="56">
        <f t="shared" si="1"/>
        <v>8.0383295573972582</v>
      </c>
    </row>
    <row r="74" spans="2:17" ht="15.6">
      <c r="B74" s="52">
        <v>21</v>
      </c>
      <c r="C74" s="24" t="s">
        <v>101</v>
      </c>
      <c r="D74" s="50">
        <f>SUMIFS('21. Biologics Unit 9'!$O$4:$O$16,'21. Biologics Unit 9'!$C$4:$C$16,'Sep''24 Actual'!D53)</f>
        <v>14.16</v>
      </c>
      <c r="E74" s="50">
        <f>SUMIFS('21. Biologics Unit 9'!$O$4:$O$16,'21. Biologics Unit 9'!$C$4:$C$16,'Sep''24 Actual'!E53)</f>
        <v>0</v>
      </c>
      <c r="F74" s="50">
        <f>SUMIFS('21. Biologics Unit 9'!$O$4:$O$16,'21. Biologics Unit 9'!$C$4:$C$16,'Sep''24 Actual'!F53)</f>
        <v>0</v>
      </c>
      <c r="G74" s="50">
        <f>SUMIFS('21. Biologics Unit 9'!$O$4:$O$16,'21. Biologics Unit 9'!$C$4:$C$16,'Sep''24 Actual'!G53)</f>
        <v>0</v>
      </c>
      <c r="H74" s="50">
        <f>SUMIFS('21. Biologics Unit 9'!$O$4:$O$16,'21. Biologics Unit 9'!$C$4:$C$16,'Sep''24 Actual'!H53)</f>
        <v>0</v>
      </c>
      <c r="I74" s="50">
        <f>SUMIFS('21. Biologics Unit 9'!$O$4:$O$16,'21. Biologics Unit 9'!$C$4:$C$16,'Sep''24 Actual'!I53)</f>
        <v>0</v>
      </c>
      <c r="J74" s="50">
        <f>SUMIFS('21. Biologics Unit 9'!$O$4:$O$16,'21. Biologics Unit 9'!$C$4:$C$16,'Sep''24 Actual'!J53)</f>
        <v>0</v>
      </c>
      <c r="K74" s="50">
        <f>SUMIFS('21. Biologics Unit 9'!$O$4:$O$16,'21. Biologics Unit 9'!$C$4:$C$16,'Sep''24 Actual'!K53)</f>
        <v>0</v>
      </c>
      <c r="L74" s="50">
        <f>SUMIFS('21. Biologics Unit 9'!$O$4:$O$16,'21. Biologics Unit 9'!$C$4:$C$16,'Sep''24 Actual'!L53)</f>
        <v>0</v>
      </c>
      <c r="M74" s="50">
        <f>SUMIFS('21. Biologics Unit 9'!$O$4:$O$16,'21. Biologics Unit 9'!$C$4:$C$16,'Sep''24 Actual'!M53)</f>
        <v>0</v>
      </c>
      <c r="N74" s="50">
        <f>SUMIFS('21. Biologics Unit 9'!$O$4:$O$16,'21. Biologics Unit 9'!$C$4:$C$16,'Sep''24 Actual'!N53)</f>
        <v>0</v>
      </c>
      <c r="O74" s="50">
        <f>SUMIFS('21. Biologics Unit 9'!$O$4:$O$16,'21. Biologics Unit 9'!$C$4:$C$16,'Sep''24 Actual'!O53)</f>
        <v>0</v>
      </c>
      <c r="P74" s="50">
        <f>SUMIFS('21. Biologics Unit 9'!$O$4:$O$16,'21. Biologics Unit 9'!$C$4:$C$16,'Sep''24 Actual'!P53)</f>
        <v>0</v>
      </c>
      <c r="Q74" s="56">
        <f t="shared" si="1"/>
        <v>14.16</v>
      </c>
    </row>
    <row r="75" spans="2:17" ht="15.6">
      <c r="B75" s="52">
        <v>22</v>
      </c>
      <c r="C75" s="24" t="s">
        <v>104</v>
      </c>
      <c r="D75" s="50">
        <f>SUMIFS('22. Alidac'!$O$4:$O$16,'22. Alidac'!$C$4:$C$16,'Sep''24 Actual'!D53)</f>
        <v>4.121985942857143</v>
      </c>
      <c r="E75" s="50">
        <f>SUMIFS('22. Alidac'!$O$4:$O$16,'22. Alidac'!$C$4:$C$16,'Sep''24 Actual'!E53)</f>
        <v>0</v>
      </c>
      <c r="F75" s="50">
        <f>SUMIFS('22. Alidac'!$O$4:$O$16,'22. Alidac'!$C$4:$C$16,'Sep''24 Actual'!F53)</f>
        <v>0</v>
      </c>
      <c r="G75" s="50">
        <f>SUMIFS('22. Alidac'!$O$4:$O$16,'22. Alidac'!$C$4:$C$16,'Sep''24 Actual'!G53)</f>
        <v>0</v>
      </c>
      <c r="H75" s="50">
        <f>SUMIFS('22. Alidac'!$O$4:$O$16,'22. Alidac'!$C$4:$C$16,'Sep''24 Actual'!H53)</f>
        <v>0</v>
      </c>
      <c r="I75" s="50">
        <f>SUMIFS('22. Alidac'!$O$4:$O$16,'22. Alidac'!$C$4:$C$16,'Sep''24 Actual'!I53)</f>
        <v>14.469325925</v>
      </c>
      <c r="J75" s="50">
        <f>SUMIFS('22. Alidac'!$O$4:$O$16,'22. Alidac'!$C$4:$C$16,'Sep''24 Actual'!J53)</f>
        <v>0</v>
      </c>
      <c r="K75" s="50">
        <f>SUMIFS('22. Alidac'!$O$4:$O$16,'22. Alidac'!$C$4:$C$16,'Sep''24 Actual'!K53)</f>
        <v>0</v>
      </c>
      <c r="L75" s="50">
        <f>SUMIFS('22. Alidac'!$O$4:$O$16,'22. Alidac'!$C$4:$C$16,'Sep''24 Actual'!L53)</f>
        <v>0</v>
      </c>
      <c r="M75" s="50">
        <f>SUMIFS('22. Alidac'!$O$4:$O$16,'22. Alidac'!$C$4:$C$16,'Sep''24 Actual'!M53)</f>
        <v>0</v>
      </c>
      <c r="N75" s="50">
        <f>SUMIFS('22. Alidac'!$O$4:$O$16,'22. Alidac'!$C$4:$C$16,'Sep''24 Actual'!N53)</f>
        <v>0</v>
      </c>
      <c r="O75" s="50">
        <f>SUMIFS('22. Alidac'!$O$4:$O$16,'22. Alidac'!$C$4:$C$16,'Sep''24 Actual'!O53)</f>
        <v>0</v>
      </c>
      <c r="P75" s="50">
        <f>SUMIFS('22. Alidac'!$O$4:$O$16,'22. Alidac'!$C$4:$C$16,'Sep''24 Actual'!P53)</f>
        <v>0</v>
      </c>
      <c r="Q75" s="56">
        <f t="shared" si="1"/>
        <v>18.591311867857144</v>
      </c>
    </row>
    <row r="76" spans="2:17" ht="15.6">
      <c r="B76" s="52">
        <v>23</v>
      </c>
      <c r="C76" s="20" t="s">
        <v>108</v>
      </c>
      <c r="D76" s="50">
        <f>SUM('23. VTC'!$O$4:$O$6)</f>
        <v>1.348646615</v>
      </c>
      <c r="E76" s="50">
        <f>SUMIFS('23. VTC'!$O$4:$O$18,'23. VTC'!$C$4:$C$18,'Sep''24 Actual'!E53)</f>
        <v>0</v>
      </c>
      <c r="F76" s="50">
        <f>SUMIFS('23. VTC'!$O$4:$O$18,'23. VTC'!$C$4:$C$18,'Sep''24 Actual'!F53)</f>
        <v>0</v>
      </c>
      <c r="G76" s="50">
        <f>SUMIFS('23. VTC'!$O$4:$O$18,'23. VTC'!$C$4:$C$18,'Sep''24 Actual'!G53)</f>
        <v>0</v>
      </c>
      <c r="H76" s="50">
        <f>SUMIFS('23. VTC'!$O$4:$O$18,'23. VTC'!$C$4:$C$18,'Sep''24 Actual'!H53)</f>
        <v>1.1984999999999999</v>
      </c>
      <c r="I76" s="50">
        <f>SUMIFS('23. VTC'!$O$4:$O$18,'23. VTC'!$C$4:$C$18,'Sep''24 Actual'!I53)</f>
        <v>37.238174513101121</v>
      </c>
      <c r="J76" s="50">
        <f>SUMIFS('23. VTC'!$O$4:$O$18,'23. VTC'!$C$4:$C$18,'Sep''24 Actual'!J53)</f>
        <v>0</v>
      </c>
      <c r="K76" s="50">
        <f>SUMIFS('23. VTC'!$O$4:$O$18,'23. VTC'!$C$4:$C$18,'Sep''24 Actual'!K53)</f>
        <v>0</v>
      </c>
      <c r="L76" s="50">
        <f>SUMIFS('23. VTC'!$O$4:$O$18,'23. VTC'!$C$4:$C$18,'Sep''24 Actual'!L53)</f>
        <v>0</v>
      </c>
      <c r="M76" s="50">
        <f>SUMIFS('23. VTC'!$O$4:$O$18,'23. VTC'!$C$4:$C$18,'Sep''24 Actual'!M53)</f>
        <v>0</v>
      </c>
      <c r="N76" s="50">
        <f>SUMIFS('23. VTC'!$O$4:$O$18,'23. VTC'!$C$4:$C$18,'Sep''24 Actual'!N53)</f>
        <v>0</v>
      </c>
      <c r="O76" s="50">
        <f>SUMIFS('23. VTC'!$O$4:$O$18,'23. VTC'!$C$4:$C$18,'Sep''24 Actual'!O53)</f>
        <v>0</v>
      </c>
      <c r="P76" s="50">
        <f>SUMIFS('23. VTC'!$O$4:$O$18,'23. VTC'!$C$4:$C$18,'Sep''24 Actual'!P53)</f>
        <v>0</v>
      </c>
      <c r="Q76" s="56">
        <f t="shared" si="1"/>
        <v>39.785321128101124</v>
      </c>
    </row>
    <row r="77" spans="2:17" ht="15.6">
      <c r="B77" s="52">
        <v>24</v>
      </c>
      <c r="C77" s="24" t="s">
        <v>111</v>
      </c>
      <c r="D77" s="50">
        <f>SUM('24. Biologics Unit 1-2'!$O$4:$O$5)</f>
        <v>13.681240825000001</v>
      </c>
      <c r="E77" s="50">
        <f>SUMIFS('24. Biologics Unit 1-2'!$O$4:$O$17,'24. Biologics Unit 1-2'!$C$4:$C$17,'Sep''24 Actual'!E53)</f>
        <v>0</v>
      </c>
      <c r="F77" s="50">
        <f>SUMIFS('24. Biologics Unit 1-2'!$O$4:$O$17,'24. Biologics Unit 1-2'!$C$4:$C$17,'Sep''24 Actual'!F53)</f>
        <v>0</v>
      </c>
      <c r="G77" s="50">
        <f>SUMIFS('24. Biologics Unit 1-2'!$O$4:$O$17,'24. Biologics Unit 1-2'!$C$4:$C$17,'Sep''24 Actual'!G53)</f>
        <v>0</v>
      </c>
      <c r="H77" s="50">
        <f>SUMIFS('24. Biologics Unit 1-2'!$O$4:$O$17,'24. Biologics Unit 1-2'!$C$4:$C$17,'Sep''24 Actual'!H53)</f>
        <v>15.475416633333333</v>
      </c>
      <c r="I77" s="50">
        <f>SUM('24. Biologics Unit 1-2'!$O$10:$O$10)</f>
        <v>1.5002840833333333</v>
      </c>
      <c r="J77" s="50">
        <f>SUMIFS('24. Biologics Unit 1-2'!$O$4:$O$17,'24. Biologics Unit 1-2'!$C$4:$C$17,'Sep''24 Actual'!J53)</f>
        <v>0</v>
      </c>
      <c r="K77" s="50">
        <f>SUMIFS('24. Biologics Unit 1-2'!$O$4:$O$17,'24. Biologics Unit 1-2'!$C$4:$C$17,'Sep''24 Actual'!K53)</f>
        <v>0</v>
      </c>
      <c r="L77" s="50">
        <f>SUMIFS('24. Biologics Unit 1-2'!$O$4:$O$17,'24. Biologics Unit 1-2'!$C$4:$C$17,'Sep''24 Actual'!L53)</f>
        <v>0</v>
      </c>
      <c r="M77" s="50">
        <f>SUMIFS('24. Biologics Unit 1-2'!$O$4:$O$17,'24. Biologics Unit 1-2'!$C$4:$C$17,'Sep''24 Actual'!M53)</f>
        <v>0</v>
      </c>
      <c r="N77" s="50">
        <f>SUMIFS('24. Biologics Unit 1-2'!$O$4:$O$17,'24. Biologics Unit 1-2'!$C$4:$C$17,'Sep''24 Actual'!N53)</f>
        <v>0</v>
      </c>
      <c r="O77" s="50">
        <f>SUMIFS('24. Biologics Unit 1-2'!$O$4:$O$17,'24. Biologics Unit 1-2'!$C$4:$C$17,'Sep''24 Actual'!O53)</f>
        <v>0</v>
      </c>
      <c r="P77" s="50">
        <f>SUMIFS('24. Biologics Unit 1-2'!$O$4:$O$17,'24. Biologics Unit 1-2'!$C$4:$C$17,'Sep''24 Actual'!P53)</f>
        <v>0</v>
      </c>
      <c r="Q77" s="56">
        <f t="shared" si="1"/>
        <v>30.656941541666669</v>
      </c>
    </row>
    <row r="78" spans="2:17" ht="15.6">
      <c r="B78" s="52">
        <v>25</v>
      </c>
      <c r="C78" s="21" t="s">
        <v>114</v>
      </c>
      <c r="D78" s="50">
        <f>SUMIFS('25. Zydus Pfizer'!$O$4:$O$16,'25. Zydus Pfizer'!$C$4:$C$16,'Sep''24 Actual'!D53)</f>
        <v>0.17</v>
      </c>
      <c r="E78" s="50">
        <f>SUMIFS('25. Zydus Pfizer'!$O$4:$O$16,'25. Zydus Pfizer'!$C$4:$C$16,'Sep''24 Actual'!E53)</f>
        <v>0</v>
      </c>
      <c r="F78" s="50">
        <f>SUMIFS('25. Zydus Pfizer'!$O$4:$O$16,'25. Zydus Pfizer'!$C$4:$C$16,'Sep''24 Actual'!F53)</f>
        <v>23.2</v>
      </c>
      <c r="G78" s="50">
        <f>SUMIFS('25. Zydus Pfizer'!$O$4:$O$16,'25. Zydus Pfizer'!$C$4:$C$16,'Sep''24 Actual'!G53)</f>
        <v>0</v>
      </c>
      <c r="H78" s="50">
        <f>SUMIFS('25. Zydus Pfizer'!$O$4:$O$16,'25. Zydus Pfizer'!$C$4:$C$16,'Sep''24 Actual'!H53)</f>
        <v>0</v>
      </c>
      <c r="I78" s="50">
        <f>SUMIFS('25. Zydus Pfizer'!$O$4:$O$16,'25. Zydus Pfizer'!$C$4:$C$16,'Sep''24 Actual'!I53)</f>
        <v>0</v>
      </c>
      <c r="J78" s="50">
        <f>SUMIFS('25. Zydus Pfizer'!$O$4:$O$16,'25. Zydus Pfizer'!$C$4:$C$16,'Sep''24 Actual'!J53)</f>
        <v>0</v>
      </c>
      <c r="K78" s="50">
        <f>SUMIFS('25. Zydus Pfizer'!$O$4:$O$16,'25. Zydus Pfizer'!$C$4:$C$16,'Sep''24 Actual'!K53)</f>
        <v>0</v>
      </c>
      <c r="L78" s="50">
        <f>SUMIFS('25. Zydus Pfizer'!$O$4:$O$16,'25. Zydus Pfizer'!$C$4:$C$16,'Sep''24 Actual'!L53)</f>
        <v>0</v>
      </c>
      <c r="M78" s="50">
        <f>SUMIFS('25. Zydus Pfizer'!$O$4:$O$16,'25. Zydus Pfizer'!$C$4:$C$16,'Sep''24 Actual'!M53)</f>
        <v>21.29</v>
      </c>
      <c r="N78" s="50">
        <f>SUMIFS('25. Zydus Pfizer'!$O$4:$O$16,'25. Zydus Pfizer'!$C$4:$C$16,'Sep''24 Actual'!N53)</f>
        <v>0</v>
      </c>
      <c r="O78" s="50">
        <f>SUMIFS('25. Zydus Pfizer'!$O$4:$O$16,'25. Zydus Pfizer'!$C$4:$C$16,'Sep''24 Actual'!O53)</f>
        <v>0</v>
      </c>
      <c r="P78" s="50">
        <f>SUMIFS('25. Zydus Pfizer'!$O$4:$O$16,'25. Zydus Pfizer'!$C$4:$C$16,'Sep''24 Actual'!P53)</f>
        <v>0</v>
      </c>
      <c r="Q78" s="56">
        <f t="shared" si="1"/>
        <v>44.66</v>
      </c>
    </row>
    <row r="79" spans="2:17" ht="15.6">
      <c r="B79" s="52">
        <v>26</v>
      </c>
      <c r="C79" s="21" t="s">
        <v>116</v>
      </c>
      <c r="D79" s="50">
        <f>SUMIFS('26. Wellness Sikkim'!$O$4:$O$17,'26. Wellness Sikkim'!$C$4:$C$17,'Sep''24 Actual'!D53)</f>
        <v>3.08</v>
      </c>
      <c r="E79" s="50">
        <f>SUM('26. Wellness Sikkim'!O5:O6)</f>
        <v>21.060921271045085</v>
      </c>
      <c r="F79" s="50">
        <f>SUMIFS('26. Wellness Sikkim'!$O$4:$O$17,'26. Wellness Sikkim'!$C$4:$C$17,'Sep''24 Actual'!F53)</f>
        <v>0</v>
      </c>
      <c r="G79" s="50">
        <f>SUMIFS('26. Wellness Sikkim'!$O$4:$O$17,'26. Wellness Sikkim'!$C$4:$C$17,'Sep''24 Actual'!G53)</f>
        <v>1.3690000000000002</v>
      </c>
      <c r="H79" s="50">
        <f>SUMIFS('26. Wellness Sikkim'!$O$4:$O$17,'26. Wellness Sikkim'!$C$4:$C$17,'Sep''24 Actual'!H53)</f>
        <v>5.6360000000000001</v>
      </c>
      <c r="I79" s="50">
        <f>SUMIFS('26. Wellness Sikkim'!$O$4:$O$17,'26. Wellness Sikkim'!$C$4:$C$17,'Sep''24 Actual'!I53)</f>
        <v>16.18</v>
      </c>
      <c r="J79" s="50">
        <f>SUMIFS('26. Wellness Sikkim'!$O$4:$O$17,'26. Wellness Sikkim'!$C$4:$C$17,'Sep''24 Actual'!J53)</f>
        <v>12.252006148966863</v>
      </c>
      <c r="K79" s="50">
        <f>SUMIFS('26. Wellness Sikkim'!$O$4:$O$17,'26. Wellness Sikkim'!$C$4:$C$17,'Sep''24 Actual'!K53)</f>
        <v>0</v>
      </c>
      <c r="L79" s="50">
        <f>SUMIFS('26. Wellness Sikkim'!$O$4:$O$17,'26. Wellness Sikkim'!$C$4:$C$17,'Sep''24 Actual'!L53)</f>
        <v>7.5600000000000005</v>
      </c>
      <c r="M79" s="50">
        <f>SUMIFS('26. Wellness Sikkim'!$O$4:$O$17,'26. Wellness Sikkim'!$C$4:$C$17,'Sep''24 Actual'!M53)</f>
        <v>0</v>
      </c>
      <c r="N79" s="50">
        <f>SUMIFS('26. Wellness Sikkim'!$O$4:$O$17,'26. Wellness Sikkim'!$C$4:$C$17,'Sep''24 Actual'!N53)</f>
        <v>0</v>
      </c>
      <c r="O79" s="50">
        <f>SUMIFS('26. Wellness Sikkim'!$O$4:$O$17,'26. Wellness Sikkim'!$C$4:$C$17,'Sep''24 Actual'!O53)</f>
        <v>0</v>
      </c>
      <c r="P79" s="50">
        <f>SUMIFS('26. Wellness Sikkim'!$O$4:$O$17,'26. Wellness Sikkim'!$C$4:$C$17,'Sep''24 Actual'!P53)</f>
        <v>0</v>
      </c>
      <c r="Q79" s="56">
        <f t="shared" si="1"/>
        <v>67.137927420011948</v>
      </c>
    </row>
    <row r="80" spans="2:17" ht="15.6">
      <c r="B80" s="52">
        <v>27</v>
      </c>
      <c r="C80" s="21" t="s">
        <v>118</v>
      </c>
      <c r="D80" s="50">
        <f>SUMIFS('27. Wellness Ahmedabad'!$O$4:$O$16,'27. Wellness Ahmedabad'!$C$4:$C$16,'Sep''24 Actual'!D53)</f>
        <v>5.43</v>
      </c>
      <c r="E80" s="50">
        <f>SUMIFS('27. Wellness Ahmedabad'!$O$4:$O$16,'27. Wellness Ahmedabad'!$C$4:$C$16,'Sep''24 Actual'!E53)</f>
        <v>10.379999999999999</v>
      </c>
      <c r="F80" s="50">
        <f>SUMIFS('27. Wellness Ahmedabad'!$O$4:$O$16,'27. Wellness Ahmedabad'!$C$4:$C$16,'Sep''24 Actual'!F53)</f>
        <v>0</v>
      </c>
      <c r="G80" s="50">
        <f>SUMIFS('27. Wellness Ahmedabad'!$O$4:$O$16,'27. Wellness Ahmedabad'!$C$4:$C$16,'Sep''24 Actual'!G53)</f>
        <v>0</v>
      </c>
      <c r="H80" s="50">
        <f>SUMIFS('27. Wellness Ahmedabad'!$O$4:$O$16,'27. Wellness Ahmedabad'!$C$4:$C$16,'Sep''24 Actual'!H53)</f>
        <v>1.1969099999999999</v>
      </c>
      <c r="I80" s="50">
        <f>SUMIFS('27. Wellness Ahmedabad'!$O$4:$O$16,'27. Wellness Ahmedabad'!$C$4:$C$16,'Sep''24 Actual'!I53)</f>
        <v>400.40056000000004</v>
      </c>
      <c r="J80" s="50">
        <f>SUMIFS('27. Wellness Ahmedabad'!$O$4:$O$16,'27. Wellness Ahmedabad'!$C$4:$C$16,'Sep''24 Actual'!J53)</f>
        <v>1.05</v>
      </c>
      <c r="K80" s="50">
        <f>SUMIFS('27. Wellness Ahmedabad'!$O$4:$O$16,'27. Wellness Ahmedabad'!$C$4:$C$16,'Sep''24 Actual'!K53)</f>
        <v>0</v>
      </c>
      <c r="L80" s="50">
        <f>SUMIFS('27. Wellness Ahmedabad'!$O$4:$O$16,'27. Wellness Ahmedabad'!$C$4:$C$16,'Sep''24 Actual'!L53)</f>
        <v>0</v>
      </c>
      <c r="M80" s="50">
        <f>SUMIFS('27. Wellness Ahmedabad'!$O$4:$O$16,'27. Wellness Ahmedabad'!$C$4:$C$16,'Sep''24 Actual'!M53)</f>
        <v>0</v>
      </c>
      <c r="N80" s="50">
        <f>SUMIFS('27. Wellness Ahmedabad'!$O$4:$O$16,'27. Wellness Ahmedabad'!$C$4:$C$16,'Sep''24 Actual'!N53)</f>
        <v>0</v>
      </c>
      <c r="O80" s="50">
        <f>SUMIFS('27. Wellness Ahmedabad'!$O$4:$O$16,'27. Wellness Ahmedabad'!$C$4:$C$16,'Sep''24 Actual'!O53)</f>
        <v>0</v>
      </c>
      <c r="P80" s="50">
        <f>SUMIFS('27. Wellness Ahmedabad'!$O$4:$O$16,'27. Wellness Ahmedabad'!$C$4:$C$16,'Sep''24 Actual'!P53)</f>
        <v>0</v>
      </c>
      <c r="Q80" s="56">
        <f t="shared" si="1"/>
        <v>418.45747000000006</v>
      </c>
    </row>
    <row r="81" spans="2:17" ht="15.6">
      <c r="B81" s="52">
        <v>28</v>
      </c>
      <c r="C81" s="24" t="s">
        <v>122</v>
      </c>
      <c r="D81" s="50">
        <f>SUMIFS('28. Wellness Aligarh'!$P$4:$P$17,'28. Wellness Aligarh'!$D$4:$D$17,'Sep''24 Actual'!D53)</f>
        <v>6.3</v>
      </c>
      <c r="E81" s="50">
        <f>SUMIFS('28. Wellness Aligarh'!$P$4:$P$17,'28. Wellness Aligarh'!$D$4:$D$17,'Sep''24 Actual'!E53)</f>
        <v>0</v>
      </c>
      <c r="F81" s="50">
        <f>SUMIFS('28. Wellness Aligarh'!$P$4:$P$17,'28. Wellness Aligarh'!$D$4:$D$17,'Sep''24 Actual'!F53)</f>
        <v>0</v>
      </c>
      <c r="G81" s="50">
        <f>SUMIFS('28. Wellness Aligarh'!$P$4:$P$17,'28. Wellness Aligarh'!$D$4:$D$17,'Sep''24 Actual'!G53)</f>
        <v>0</v>
      </c>
      <c r="H81" s="50">
        <f>SUMIFS('28. Wellness Aligarh'!$P$4:$P$17,'28. Wellness Aligarh'!$D$4:$D$17,'Sep''24 Actual'!H53)</f>
        <v>0.9</v>
      </c>
      <c r="I81" s="50">
        <f>SUMIFS('28. Wellness Aligarh'!$P$4:$P$17,'28. Wellness Aligarh'!$D$4:$D$17,'Sep''24 Actual'!I53)</f>
        <v>1.4100000000000001</v>
      </c>
      <c r="J81" s="50">
        <f>SUMIFS('28. Wellness Aligarh'!$P$4:$P$17,'28. Wellness Aligarh'!$D$4:$D$17,'Sep''24 Actual'!J53)</f>
        <v>0</v>
      </c>
      <c r="K81" s="50">
        <f>SUMIFS('28. Wellness Aligarh'!$P$4:$P$17,'28. Wellness Aligarh'!$D$4:$D$17,'Sep''24 Actual'!K53)</f>
        <v>0</v>
      </c>
      <c r="L81" s="50">
        <f>SUMIFS('28. Wellness Aligarh'!$P$4:$P$17,'28. Wellness Aligarh'!$D$4:$D$17,'Sep''24 Actual'!L53)</f>
        <v>17.020000000000003</v>
      </c>
      <c r="M81" s="50">
        <f>SUMIFS('28. Wellness Aligarh'!$P$4:$P$17,'28. Wellness Aligarh'!$D$4:$D$17,'Sep''24 Actual'!M53)</f>
        <v>0</v>
      </c>
      <c r="N81" s="50">
        <f>SUM('28. Wellness Aligarh'!$P$14:$P$15)</f>
        <v>156.66</v>
      </c>
      <c r="O81" s="50">
        <f>SUMIFS('28. Wellness Aligarh'!$P$4:$P$17,'28. Wellness Aligarh'!$D$4:$D$17,'Sep''24 Actual'!O53)</f>
        <v>0</v>
      </c>
      <c r="P81" s="50">
        <f>SUMIFS('28. Wellness Aligarh'!$P$4:$P$17,'28. Wellness Aligarh'!$D$4:$D$17,'Sep''24 Actual'!P53)</f>
        <v>0</v>
      </c>
      <c r="Q81" s="56">
        <f t="shared" si="1"/>
        <v>182.29</v>
      </c>
    </row>
    <row r="82" spans="2:17" ht="15.6">
      <c r="B82" s="52">
        <v>29</v>
      </c>
      <c r="C82" s="20" t="s">
        <v>124</v>
      </c>
      <c r="D82" s="59"/>
      <c r="E82" s="59"/>
      <c r="F82" s="59"/>
      <c r="G82" s="59"/>
      <c r="H82" s="59"/>
      <c r="I82" s="59"/>
      <c r="J82" s="59"/>
      <c r="K82" s="59"/>
      <c r="L82" s="59"/>
      <c r="M82" s="59"/>
      <c r="N82" s="59"/>
      <c r="O82" s="59"/>
      <c r="P82" s="59"/>
      <c r="Q82" s="56">
        <f>'29. Moraiya Vaccine'!$O$5</f>
        <v>76.996511951187529</v>
      </c>
    </row>
  </sheetData>
  <mergeCells count="2">
    <mergeCell ref="B2:P2"/>
    <mergeCell ref="B52:P52"/>
  </mergeCells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60F1F-E219-444A-8FE7-4CE8FFD67DCF}">
  <sheetPr codeName="Sheet59"/>
  <dimension ref="B1:AI82"/>
  <sheetViews>
    <sheetView showZeros="0" zoomScale="80" zoomScaleNormal="80" workbookViewId="0">
      <pane xSplit="8" ySplit="3" topLeftCell="I4" activePane="bottomRight" state="frozen"/>
      <selection activeCell="Q82" sqref="Q82"/>
      <selection pane="topRight" activeCell="Q82" sqref="Q82"/>
      <selection pane="bottomLeft" activeCell="Q82" sqref="Q82"/>
      <selection pane="bottomRight" activeCell="H9" sqref="H9"/>
    </sheetView>
  </sheetViews>
  <sheetFormatPr defaultRowHeight="14.4"/>
  <cols>
    <col min="1" max="1" width="4.6640625" customWidth="1"/>
    <col min="2" max="2" width="9.109375" style="53"/>
    <col min="3" max="3" width="24.6640625" customWidth="1"/>
    <col min="4" max="13" width="12.6640625" customWidth="1"/>
    <col min="14" max="14" width="18.109375" bestFit="1" customWidth="1"/>
    <col min="15" max="15" width="22.6640625" customWidth="1"/>
    <col min="16" max="16" width="14.33203125" bestFit="1" customWidth="1"/>
    <col min="17" max="17" width="12" style="55" bestFit="1" customWidth="1"/>
  </cols>
  <sheetData>
    <row r="1" spans="2:35" ht="23.25" customHeight="1" thickBot="1"/>
    <row r="2" spans="2:35" s="25" customFormat="1" ht="18">
      <c r="B2" s="536" t="s">
        <v>218</v>
      </c>
      <c r="C2" s="537"/>
      <c r="D2" s="537"/>
      <c r="E2" s="537"/>
      <c r="F2" s="537"/>
      <c r="G2" s="537"/>
      <c r="H2" s="537"/>
      <c r="I2" s="537"/>
      <c r="J2" s="537"/>
      <c r="K2" s="537"/>
      <c r="L2" s="537"/>
      <c r="M2" s="537"/>
      <c r="N2" s="537"/>
      <c r="O2" s="537"/>
      <c r="P2" s="538"/>
      <c r="Q2" s="307">
        <f>SUM(Q4:Q32)</f>
        <v>32.169456729698673</v>
      </c>
    </row>
    <row r="3" spans="2:35" ht="31.2">
      <c r="B3" s="304" t="s">
        <v>32</v>
      </c>
      <c r="C3" s="61" t="s">
        <v>1</v>
      </c>
      <c r="D3" s="49" t="s">
        <v>7</v>
      </c>
      <c r="E3" s="49" t="s">
        <v>8</v>
      </c>
      <c r="F3" s="49" t="s">
        <v>9</v>
      </c>
      <c r="G3" s="49" t="s">
        <v>10</v>
      </c>
      <c r="H3" s="49" t="s">
        <v>5</v>
      </c>
      <c r="I3" s="49" t="s">
        <v>11</v>
      </c>
      <c r="J3" s="49" t="s">
        <v>12</v>
      </c>
      <c r="K3" s="49" t="s">
        <v>15</v>
      </c>
      <c r="L3" s="49" t="s">
        <v>16</v>
      </c>
      <c r="M3" s="49" t="s">
        <v>17</v>
      </c>
      <c r="N3" s="49" t="s">
        <v>132</v>
      </c>
      <c r="O3" s="51" t="s">
        <v>13</v>
      </c>
      <c r="P3" s="51" t="s">
        <v>14</v>
      </c>
      <c r="Q3" s="404" t="s">
        <v>6</v>
      </c>
      <c r="T3" s="34"/>
      <c r="U3" s="34"/>
      <c r="V3" s="34"/>
      <c r="W3" s="34"/>
      <c r="X3" s="34"/>
      <c r="Y3" s="34"/>
      <c r="Z3" s="34"/>
      <c r="AA3" s="35"/>
      <c r="AB3" s="34"/>
      <c r="AC3" s="36"/>
      <c r="AD3" s="36"/>
      <c r="AE3" s="36"/>
      <c r="AF3" s="36"/>
      <c r="AG3" s="34"/>
      <c r="AH3" s="35"/>
      <c r="AI3" s="35"/>
    </row>
    <row r="4" spans="2:35" ht="15.6">
      <c r="B4" s="305">
        <v>1</v>
      </c>
      <c r="C4" s="21" t="s">
        <v>43</v>
      </c>
      <c r="D4" s="254">
        <f>('Oct''24 Actual'!D54)/100</f>
        <v>0</v>
      </c>
      <c r="E4" s="254">
        <f>('Oct''24 Actual'!E54)/100</f>
        <v>0</v>
      </c>
      <c r="F4" s="254">
        <f>('Oct''24 Actual'!F54)/100</f>
        <v>0</v>
      </c>
      <c r="G4" s="254">
        <f>('Oct''24 Actual'!G54)/100</f>
        <v>0</v>
      </c>
      <c r="H4" s="254">
        <f>('Oct''24 Actual'!H54)/100</f>
        <v>0</v>
      </c>
      <c r="I4" s="254">
        <f>('Oct''24 Actual'!I54)/100</f>
        <v>0</v>
      </c>
      <c r="J4" s="254">
        <f>('Oct''24 Actual'!J54)/100</f>
        <v>0</v>
      </c>
      <c r="K4" s="254">
        <f>('Oct''24 Actual'!K54)/100</f>
        <v>0</v>
      </c>
      <c r="L4" s="254">
        <f>('Oct''24 Actual'!L54)/100</f>
        <v>0</v>
      </c>
      <c r="M4" s="254">
        <f>('Oct''24 Actual'!M54)/100</f>
        <v>0</v>
      </c>
      <c r="N4" s="254">
        <f>('Oct''24 Actual'!N54)/100</f>
        <v>0</v>
      </c>
      <c r="O4" s="254">
        <f>('Oct''24 Actual'!O54)/100</f>
        <v>0</v>
      </c>
      <c r="P4" s="254">
        <f>('Oct''24 Actual'!P54)/100</f>
        <v>0</v>
      </c>
      <c r="Q4" s="309">
        <f>('Oct''24 Actual'!Q54)/100</f>
        <v>1.6768421622580645E-2</v>
      </c>
    </row>
    <row r="5" spans="2:35" ht="15.6">
      <c r="B5" s="305">
        <v>2</v>
      </c>
      <c r="C5" s="21" t="s">
        <v>47</v>
      </c>
      <c r="D5" s="254">
        <f>('Oct''24 Actual'!D55)/100</f>
        <v>0</v>
      </c>
      <c r="E5" s="254">
        <f>('Oct''24 Actual'!E55)/100</f>
        <v>0</v>
      </c>
      <c r="F5" s="254">
        <f>('Oct''24 Actual'!F55)/100</f>
        <v>0</v>
      </c>
      <c r="G5" s="254">
        <f>('Oct''24 Actual'!G55)/100</f>
        <v>0</v>
      </c>
      <c r="H5" s="254">
        <f>('Oct''24 Actual'!H55)/100</f>
        <v>0</v>
      </c>
      <c r="I5" s="254">
        <f>('Oct''24 Actual'!I55)/100</f>
        <v>0</v>
      </c>
      <c r="J5" s="254">
        <f>('Oct''24 Actual'!J55)/100</f>
        <v>0</v>
      </c>
      <c r="K5" s="254">
        <f>('Oct''24 Actual'!K55)/100</f>
        <v>0</v>
      </c>
      <c r="L5" s="254">
        <f>('Oct''24 Actual'!L55)/100</f>
        <v>0</v>
      </c>
      <c r="M5" s="254">
        <f>('Oct''24 Actual'!M55)/100</f>
        <v>0</v>
      </c>
      <c r="N5" s="254">
        <f>('Oct''24 Actual'!N55)/100</f>
        <v>0</v>
      </c>
      <c r="O5" s="254">
        <f>('Oct''24 Actual'!O55)/100</f>
        <v>0</v>
      </c>
      <c r="P5" s="254">
        <f>('Oct''24 Actual'!P55)/100</f>
        <v>0</v>
      </c>
      <c r="Q5" s="309">
        <f>('Oct''24 Actual'!Q55)/100</f>
        <v>7.5923974533199989E-2</v>
      </c>
    </row>
    <row r="6" spans="2:35" ht="15.6">
      <c r="B6" s="305">
        <v>3</v>
      </c>
      <c r="C6" s="21" t="s">
        <v>50</v>
      </c>
      <c r="D6" s="254">
        <f>('Oct''24 Actual'!D56)/100</f>
        <v>0</v>
      </c>
      <c r="E6" s="254">
        <f>('Oct''24 Actual'!E56)/100</f>
        <v>0</v>
      </c>
      <c r="F6" s="254">
        <f>('Oct''24 Actual'!F56)/100</f>
        <v>0</v>
      </c>
      <c r="G6" s="254">
        <f>('Oct''24 Actual'!G56)/100</f>
        <v>0</v>
      </c>
      <c r="H6" s="254">
        <f>('Oct''24 Actual'!H56)/100</f>
        <v>0</v>
      </c>
      <c r="I6" s="254">
        <f>('Oct''24 Actual'!I56)/100</f>
        <v>0</v>
      </c>
      <c r="J6" s="254">
        <f>('Oct''24 Actual'!J56)/100</f>
        <v>0</v>
      </c>
      <c r="K6" s="254">
        <f>('Oct''24 Actual'!K56)/100</f>
        <v>0</v>
      </c>
      <c r="L6" s="254">
        <f>('Oct''24 Actual'!L56)/100</f>
        <v>0</v>
      </c>
      <c r="M6" s="254">
        <f>('Oct''24 Actual'!M56)/100</f>
        <v>0</v>
      </c>
      <c r="N6" s="254">
        <f>('Oct''24 Actual'!N56)/100</f>
        <v>0</v>
      </c>
      <c r="O6" s="254">
        <f>('Oct''24 Actual'!O56)/100</f>
        <v>0</v>
      </c>
      <c r="P6" s="254">
        <f>('Oct''24 Actual'!P56)/100</f>
        <v>0</v>
      </c>
      <c r="Q6" s="309">
        <f>('Oct''24 Actual'!Q56)/100</f>
        <v>0</v>
      </c>
    </row>
    <row r="7" spans="2:35" ht="15.6">
      <c r="B7" s="305">
        <v>4</v>
      </c>
      <c r="C7" s="21" t="s">
        <v>304</v>
      </c>
      <c r="D7" s="137">
        <f>('Oct''24 Actual'!D57)/100</f>
        <v>0</v>
      </c>
      <c r="E7" s="137">
        <f>('Oct''24 Actual'!E57)/100</f>
        <v>0</v>
      </c>
      <c r="F7" s="137">
        <f>('Oct''24 Actual'!F57)/100</f>
        <v>0</v>
      </c>
      <c r="G7" s="137">
        <f>('Oct''24 Actual'!G57)/100</f>
        <v>0</v>
      </c>
      <c r="H7" s="137">
        <f>('Oct''24 Actual'!H57)/100</f>
        <v>0</v>
      </c>
      <c r="I7" s="137">
        <f>('Oct''24 Actual'!I57)/100</f>
        <v>1.29E-2</v>
      </c>
      <c r="J7" s="137">
        <f>('Oct''24 Actual'!J57)/100</f>
        <v>0</v>
      </c>
      <c r="K7" s="137">
        <f>('Oct''24 Actual'!K57)/100</f>
        <v>0</v>
      </c>
      <c r="L7" s="137">
        <f>('Oct''24 Actual'!L57)/100</f>
        <v>0</v>
      </c>
      <c r="M7" s="137">
        <f>('Oct''24 Actual'!M57)/100</f>
        <v>0</v>
      </c>
      <c r="N7" s="137">
        <f>('Oct''24 Actual'!N57)/100</f>
        <v>0</v>
      </c>
      <c r="O7" s="137">
        <f>('Oct''24 Actual'!O57)/100</f>
        <v>0</v>
      </c>
      <c r="P7" s="137">
        <f>('Oct''24 Actual'!P57)/100</f>
        <v>0</v>
      </c>
      <c r="Q7" s="309">
        <f>('Oct''24 Actual'!Q57)/100</f>
        <v>1.29E-2</v>
      </c>
    </row>
    <row r="8" spans="2:35" ht="15.6">
      <c r="B8" s="305">
        <v>5</v>
      </c>
      <c r="C8" s="21" t="s">
        <v>57</v>
      </c>
      <c r="D8" s="137">
        <f>('Oct''24 Actual'!D58)/100</f>
        <v>2.9705857086462584</v>
      </c>
      <c r="E8" s="137">
        <f>('Oct''24 Actual'!E58)/100</f>
        <v>3.8646542792578301E-2</v>
      </c>
      <c r="F8" s="137">
        <f>('Oct''24 Actual'!F58)/100</f>
        <v>0.1075</v>
      </c>
      <c r="G8" s="137">
        <f>('Oct''24 Actual'!G58)/100</f>
        <v>5.1776266681200001E-2</v>
      </c>
      <c r="H8" s="137">
        <f>('Oct''24 Actual'!H58)/100</f>
        <v>0</v>
      </c>
      <c r="I8" s="137">
        <f>('Oct''24 Actual'!I58)/100</f>
        <v>4.808104077055713E-2</v>
      </c>
      <c r="J8" s="137">
        <f>('Oct''24 Actual'!J58)/100</f>
        <v>0.62243155161186448</v>
      </c>
      <c r="K8" s="137">
        <f>('Oct''24 Actual'!K58)/100</f>
        <v>6.7776179999999974E-3</v>
      </c>
      <c r="L8" s="137">
        <f>('Oct''24 Actual'!L58)/100</f>
        <v>0</v>
      </c>
      <c r="M8" s="137">
        <f>('Oct''24 Actual'!M58)/100</f>
        <v>0</v>
      </c>
      <c r="N8" s="137">
        <f>('Oct''24 Actual'!N58)/100</f>
        <v>1.3713887127946134</v>
      </c>
      <c r="O8" s="137">
        <f>('Oct''24 Actual'!O58)/100</f>
        <v>0</v>
      </c>
      <c r="P8" s="137">
        <f>('Oct''24 Actual'!P58)/100</f>
        <v>0</v>
      </c>
      <c r="Q8" s="309">
        <f>('Oct''24 Actual'!Q58)/100</f>
        <v>5.2171874412970718</v>
      </c>
    </row>
    <row r="9" spans="2:35" ht="15.6">
      <c r="B9" s="305">
        <v>6</v>
      </c>
      <c r="C9" s="20" t="s">
        <v>158</v>
      </c>
      <c r="D9" s="137">
        <f>('Oct''24 Actual'!D59)/100</f>
        <v>2.4765243185971815E-3</v>
      </c>
      <c r="E9" s="137">
        <f>('Oct''24 Actual'!E59)/100</f>
        <v>0</v>
      </c>
      <c r="F9" s="137">
        <f>('Oct''24 Actual'!F59)/100</f>
        <v>2.4723551812799997E-2</v>
      </c>
      <c r="G9" s="137">
        <f>('Oct''24 Actual'!G59)/100</f>
        <v>0</v>
      </c>
      <c r="H9" s="137">
        <f>('Oct''24 Actual'!H59)/100</f>
        <v>0</v>
      </c>
      <c r="I9" s="137">
        <f>('Oct''24 Actual'!I59)/100</f>
        <v>6.23016E-4</v>
      </c>
      <c r="J9" s="137">
        <f>('Oct''24 Actual'!J59)/100</f>
        <v>2.1038799999999999E-4</v>
      </c>
      <c r="K9" s="137">
        <f>('Oct''24 Actual'!K59)/100</f>
        <v>0</v>
      </c>
      <c r="L9" s="137">
        <f>('Oct''24 Actual'!L59)/100</f>
        <v>0</v>
      </c>
      <c r="M9" s="137">
        <f>('Oct''24 Actual'!M59)/100</f>
        <v>0</v>
      </c>
      <c r="N9" s="137">
        <f>('Oct''24 Actual'!N59)/100</f>
        <v>0</v>
      </c>
      <c r="O9" s="137">
        <f>('Oct''24 Actual'!O59)/100</f>
        <v>0</v>
      </c>
      <c r="P9" s="137">
        <f>('Oct''24 Actual'!P59)/100</f>
        <v>0</v>
      </c>
      <c r="Q9" s="309">
        <f>('Oct''24 Actual'!Q59)/100</f>
        <v>2.8033480131397181E-2</v>
      </c>
    </row>
    <row r="10" spans="2:35" ht="15.6">
      <c r="B10" s="305">
        <v>7</v>
      </c>
      <c r="C10" s="24" t="s">
        <v>61</v>
      </c>
      <c r="D10" s="137">
        <f>('Oct''24 Actual'!D60)/100</f>
        <v>0.67078994006195136</v>
      </c>
      <c r="E10" s="137">
        <f>('Oct''24 Actual'!E60)/100</f>
        <v>7.7344623999999987E-2</v>
      </c>
      <c r="F10" s="137">
        <f>('Oct''24 Actual'!F60)/100</f>
        <v>2.6866055310000015E-2</v>
      </c>
      <c r="G10" s="137">
        <f>('Oct''24 Actual'!G60)/100</f>
        <v>7.9584950195603337E-3</v>
      </c>
      <c r="H10" s="137">
        <f>('Oct''24 Actual'!H60)/100</f>
        <v>0</v>
      </c>
      <c r="I10" s="137">
        <f>('Oct''24 Actual'!I60)/100</f>
        <v>7.3000000000000001E-3</v>
      </c>
      <c r="J10" s="137">
        <f>('Oct''24 Actual'!J60)/100</f>
        <v>0</v>
      </c>
      <c r="K10" s="137">
        <f>('Oct''24 Actual'!K60)/100</f>
        <v>0</v>
      </c>
      <c r="L10" s="137">
        <f>('Oct''24 Actual'!L60)/100</f>
        <v>0</v>
      </c>
      <c r="M10" s="137">
        <f>('Oct''24 Actual'!M60)/100</f>
        <v>0</v>
      </c>
      <c r="N10" s="137">
        <f>('Oct''24 Actual'!N60)/100</f>
        <v>0</v>
      </c>
      <c r="O10" s="137">
        <f>('Oct''24 Actual'!O60)/100</f>
        <v>0</v>
      </c>
      <c r="P10" s="137">
        <f>('Oct''24 Actual'!P60)/100</f>
        <v>0</v>
      </c>
      <c r="Q10" s="309">
        <f>('Oct''24 Actual'!Q60)/100</f>
        <v>0.79025911439151164</v>
      </c>
    </row>
    <row r="11" spans="2:35" ht="15.6">
      <c r="B11" s="305">
        <v>8</v>
      </c>
      <c r="C11" s="24" t="s">
        <v>64</v>
      </c>
      <c r="D11" s="137">
        <f>('Oct''24 Actual'!D61)/100</f>
        <v>8.6199999999999999E-2</v>
      </c>
      <c r="E11" s="137">
        <f>('Oct''24 Actual'!E61)/100</f>
        <v>0</v>
      </c>
      <c r="F11" s="137">
        <f>('Oct''24 Actual'!F61)/100</f>
        <v>0</v>
      </c>
      <c r="G11" s="137">
        <f>('Oct''24 Actual'!G61)/100</f>
        <v>0</v>
      </c>
      <c r="H11" s="137">
        <f>('Oct''24 Actual'!H61)/100</f>
        <v>0</v>
      </c>
      <c r="I11" s="137">
        <f>('Oct''24 Actual'!I61)/100</f>
        <v>0</v>
      </c>
      <c r="J11" s="137">
        <f>('Oct''24 Actual'!J61)/100</f>
        <v>0</v>
      </c>
      <c r="K11" s="137">
        <f>('Oct''24 Actual'!K61)/100</f>
        <v>0</v>
      </c>
      <c r="L11" s="137">
        <f>('Oct''24 Actual'!L61)/100</f>
        <v>0</v>
      </c>
      <c r="M11" s="137">
        <f>('Oct''24 Actual'!M61)/100</f>
        <v>0</v>
      </c>
      <c r="N11" s="137">
        <f>('Oct''24 Actual'!N61)/100</f>
        <v>0</v>
      </c>
      <c r="O11" s="137">
        <f>('Oct''24 Actual'!O61)/100</f>
        <v>0</v>
      </c>
      <c r="P11" s="137">
        <f>('Oct''24 Actual'!P61)/100</f>
        <v>0</v>
      </c>
      <c r="Q11" s="309">
        <f>('Oct''24 Actual'!Q61)/100</f>
        <v>8.6199999999999999E-2</v>
      </c>
    </row>
    <row r="12" spans="2:35" ht="15.6">
      <c r="B12" s="305">
        <v>9</v>
      </c>
      <c r="C12" s="24" t="s">
        <v>303</v>
      </c>
      <c r="D12" s="137">
        <f>('Oct''24 Actual'!D62)/100</f>
        <v>0</v>
      </c>
      <c r="E12" s="137">
        <f>('Oct''24 Actual'!E62)/100</f>
        <v>0</v>
      </c>
      <c r="F12" s="137">
        <f>('Oct''24 Actual'!F62)/100</f>
        <v>0</v>
      </c>
      <c r="G12" s="137">
        <f>('Oct''24 Actual'!G62)/100</f>
        <v>1E-3</v>
      </c>
      <c r="H12" s="137">
        <f>('Oct''24 Actual'!H62)/100</f>
        <v>0</v>
      </c>
      <c r="I12" s="137">
        <f>('Oct''24 Actual'!I62)/100</f>
        <v>4.7699999999999992E-2</v>
      </c>
      <c r="J12" s="137">
        <f>('Oct''24 Actual'!J62)/100</f>
        <v>9.2200000000000004E-2</v>
      </c>
      <c r="K12" s="137">
        <f>('Oct''24 Actual'!K62)/100</f>
        <v>0</v>
      </c>
      <c r="L12" s="137">
        <f>('Oct''24 Actual'!L62)/100</f>
        <v>0</v>
      </c>
      <c r="M12" s="137">
        <f>('Oct''24 Actual'!M62)/100</f>
        <v>0</v>
      </c>
      <c r="N12" s="137">
        <f>('Oct''24 Actual'!N62)/100</f>
        <v>0</v>
      </c>
      <c r="O12" s="137">
        <f>('Oct''24 Actual'!O62)/100</f>
        <v>0</v>
      </c>
      <c r="P12" s="137">
        <f>('Oct''24 Actual'!P62)/100</f>
        <v>0</v>
      </c>
      <c r="Q12" s="309">
        <f>('Oct''24 Actual'!Q62)/100</f>
        <v>0.1409</v>
      </c>
    </row>
    <row r="13" spans="2:35" ht="15.6">
      <c r="B13" s="305">
        <v>10</v>
      </c>
      <c r="C13" s="24" t="s">
        <v>69</v>
      </c>
      <c r="D13" s="137">
        <f>('Oct''24 Actual'!D63)/100</f>
        <v>0</v>
      </c>
      <c r="E13" s="137">
        <f>('Oct''24 Actual'!E63)/100</f>
        <v>1.3997882500000001E-2</v>
      </c>
      <c r="F13" s="137">
        <f>('Oct''24 Actual'!F63)/100</f>
        <v>1.18505E-2</v>
      </c>
      <c r="G13" s="137">
        <f>('Oct''24 Actual'!G63)/100</f>
        <v>0</v>
      </c>
      <c r="H13" s="137">
        <f>('Oct''24 Actual'!H63)/100</f>
        <v>0</v>
      </c>
      <c r="I13" s="137">
        <f>('Oct''24 Actual'!I63)/100</f>
        <v>0</v>
      </c>
      <c r="J13" s="137">
        <f>('Oct''24 Actual'!J63)/100</f>
        <v>0</v>
      </c>
      <c r="K13" s="137">
        <f>('Oct''24 Actual'!K63)/100</f>
        <v>0</v>
      </c>
      <c r="L13" s="137">
        <f>('Oct''24 Actual'!L63)/100</f>
        <v>0</v>
      </c>
      <c r="M13" s="137">
        <f>('Oct''24 Actual'!M63)/100</f>
        <v>0</v>
      </c>
      <c r="N13" s="137">
        <f>('Oct''24 Actual'!N63)/100</f>
        <v>0</v>
      </c>
      <c r="O13" s="137">
        <f>('Oct''24 Actual'!O63)/100</f>
        <v>0</v>
      </c>
      <c r="P13" s="137">
        <f>('Oct''24 Actual'!P63)/100</f>
        <v>0</v>
      </c>
      <c r="Q13" s="309">
        <f>('Oct''24 Actual'!Q63)/100</f>
        <v>2.5848382499999999E-2</v>
      </c>
    </row>
    <row r="14" spans="2:35" ht="15.6">
      <c r="B14" s="305">
        <v>11</v>
      </c>
      <c r="C14" s="24" t="s">
        <v>72</v>
      </c>
      <c r="D14" s="137">
        <f>('Oct''24 Actual'!D64)/100</f>
        <v>0.60663058164734307</v>
      </c>
      <c r="E14" s="137">
        <f>('Oct''24 Actual'!E64)/100</f>
        <v>0.26321756184855694</v>
      </c>
      <c r="F14" s="137">
        <f>('Oct''24 Actual'!F64)/100</f>
        <v>0</v>
      </c>
      <c r="G14" s="137">
        <f>('Oct''24 Actual'!G64)/100</f>
        <v>9.6750711000000003E-2</v>
      </c>
      <c r="H14" s="137">
        <f>('Oct''24 Actual'!H64)/100</f>
        <v>3.1946840833333351E-2</v>
      </c>
      <c r="I14" s="137">
        <f>('Oct''24 Actual'!I64)/100</f>
        <v>0.404267836967664</v>
      </c>
      <c r="J14" s="137">
        <f>('Oct''24 Actual'!J64)/100</f>
        <v>4.8209940299999997E-2</v>
      </c>
      <c r="K14" s="137">
        <f>('Oct''24 Actual'!K64)/100</f>
        <v>0</v>
      </c>
      <c r="L14" s="137">
        <f>('Oct''24 Actual'!L64)/100</f>
        <v>0</v>
      </c>
      <c r="M14" s="137">
        <f>('Oct''24 Actual'!M64)/100</f>
        <v>0</v>
      </c>
      <c r="N14" s="137">
        <f>('Oct''24 Actual'!N64)/100</f>
        <v>0</v>
      </c>
      <c r="O14" s="137">
        <f>('Oct''24 Actual'!O64)/100</f>
        <v>0</v>
      </c>
      <c r="P14" s="137">
        <f>('Oct''24 Actual'!P64)/100</f>
        <v>0</v>
      </c>
      <c r="Q14" s="309">
        <f>('Oct''24 Actual'!Q64)/100</f>
        <v>1.4510234725968973</v>
      </c>
    </row>
    <row r="15" spans="2:35" ht="15.6">
      <c r="B15" s="305">
        <v>12</v>
      </c>
      <c r="C15" s="24" t="s">
        <v>75</v>
      </c>
      <c r="D15" s="137">
        <f>('Oct''24 Actual'!D65)/100</f>
        <v>0</v>
      </c>
      <c r="E15" s="137">
        <f>('Oct''24 Actual'!E65)/100</f>
        <v>0</v>
      </c>
      <c r="F15" s="137">
        <f>('Oct''24 Actual'!F65)/100</f>
        <v>1.7899999999999999E-2</v>
      </c>
      <c r="G15" s="137">
        <f>('Oct''24 Actual'!G65)/100</f>
        <v>0</v>
      </c>
      <c r="H15" s="137">
        <f>('Oct''24 Actual'!H65)/100</f>
        <v>0</v>
      </c>
      <c r="I15" s="137">
        <f>('Oct''24 Actual'!I65)/100</f>
        <v>7.6E-3</v>
      </c>
      <c r="J15" s="137">
        <f>('Oct''24 Actual'!J65)/100</f>
        <v>6.8999999999999999E-3</v>
      </c>
      <c r="K15" s="137">
        <f>('Oct''24 Actual'!K65)/100</f>
        <v>0</v>
      </c>
      <c r="L15" s="137">
        <f>('Oct''24 Actual'!L65)/100</f>
        <v>0</v>
      </c>
      <c r="M15" s="137">
        <f>('Oct''24 Actual'!M65)/100</f>
        <v>0</v>
      </c>
      <c r="N15" s="137">
        <f>('Oct''24 Actual'!N65)/100</f>
        <v>0</v>
      </c>
      <c r="O15" s="137">
        <f>('Oct''24 Actual'!O65)/100</f>
        <v>0</v>
      </c>
      <c r="P15" s="137">
        <f>('Oct''24 Actual'!P65)/100</f>
        <v>0</v>
      </c>
      <c r="Q15" s="309">
        <f>('Oct''24 Actual'!Q65)/100</f>
        <v>3.2399999999999998E-2</v>
      </c>
    </row>
    <row r="16" spans="2:35" ht="15.6">
      <c r="B16" s="305">
        <v>13</v>
      </c>
      <c r="C16" s="24" t="s">
        <v>78</v>
      </c>
      <c r="D16" s="137">
        <f>('Oct''24 Actual'!D66)/100</f>
        <v>0</v>
      </c>
      <c r="E16" s="137">
        <f>('Oct''24 Actual'!E66)/100</f>
        <v>4.8406299999999999E-2</v>
      </c>
      <c r="F16" s="137">
        <f>('Oct''24 Actual'!F66)/100</f>
        <v>5.4960000000000002E-4</v>
      </c>
      <c r="G16" s="137">
        <f>('Oct''24 Actual'!G66)/100</f>
        <v>7.2172000000000014E-2</v>
      </c>
      <c r="H16" s="137">
        <f>('Oct''24 Actual'!H66)/100</f>
        <v>0</v>
      </c>
      <c r="I16" s="137">
        <f>('Oct''24 Actual'!I66)/100</f>
        <v>0</v>
      </c>
      <c r="J16" s="137">
        <f>('Oct''24 Actual'!J66)/100</f>
        <v>1.1492E-2</v>
      </c>
      <c r="K16" s="137">
        <f>('Oct''24 Actual'!K66)/100</f>
        <v>0</v>
      </c>
      <c r="L16" s="137">
        <f>('Oct''24 Actual'!L66)/100</f>
        <v>4.6107770800000045E-2</v>
      </c>
      <c r="M16" s="137">
        <f>('Oct''24 Actual'!M66)/100</f>
        <v>8.8568999999999991E-3</v>
      </c>
      <c r="N16" s="137">
        <f>('Oct''24 Actual'!N66)/100</f>
        <v>0</v>
      </c>
      <c r="O16" s="137">
        <f>('Oct''24 Actual'!O66)/100</f>
        <v>0</v>
      </c>
      <c r="P16" s="137">
        <f>('Oct''24 Actual'!P66)/100</f>
        <v>0</v>
      </c>
      <c r="Q16" s="309">
        <f>('Oct''24 Actual'!Q66)/100</f>
        <v>0.18758457080000007</v>
      </c>
    </row>
    <row r="17" spans="2:17" ht="15.6">
      <c r="B17" s="305">
        <v>14</v>
      </c>
      <c r="C17" s="24" t="s">
        <v>82</v>
      </c>
      <c r="D17" s="137">
        <f>('Oct''24 Actual'!D67)/100</f>
        <v>0</v>
      </c>
      <c r="E17" s="137">
        <f>('Oct''24 Actual'!E67)/100</f>
        <v>0</v>
      </c>
      <c r="F17" s="137">
        <f>('Oct''24 Actual'!F67)/100</f>
        <v>0</v>
      </c>
      <c r="G17" s="137">
        <f>('Oct''24 Actual'!G67)/100</f>
        <v>0</v>
      </c>
      <c r="H17" s="137">
        <f>('Oct''24 Actual'!H67)/100</f>
        <v>5.0400000000000002E-3</v>
      </c>
      <c r="I17" s="137">
        <f>('Oct''24 Actual'!I67)/100</f>
        <v>2.107353999353085E-2</v>
      </c>
      <c r="J17" s="137">
        <f>('Oct''24 Actual'!J67)/100</f>
        <v>1.3049999999999999E-2</v>
      </c>
      <c r="K17" s="137">
        <f>('Oct''24 Actual'!K67)/100</f>
        <v>0</v>
      </c>
      <c r="L17" s="137">
        <f>('Oct''24 Actual'!L67)/100</f>
        <v>0</v>
      </c>
      <c r="M17" s="137">
        <f>('Oct''24 Actual'!M67)/100</f>
        <v>0</v>
      </c>
      <c r="N17" s="137">
        <f>('Oct''24 Actual'!N67)/100</f>
        <v>3.1569999999999994E-2</v>
      </c>
      <c r="O17" s="137">
        <f>('Oct''24 Actual'!O67)/100</f>
        <v>0</v>
      </c>
      <c r="P17" s="137">
        <f>('Oct''24 Actual'!P67)/100</f>
        <v>0</v>
      </c>
      <c r="Q17" s="309">
        <f>('Oct''24 Actual'!Q67)/100</f>
        <v>7.0733539993530853E-2</v>
      </c>
    </row>
    <row r="18" spans="2:17" ht="15.6">
      <c r="B18" s="305">
        <v>15</v>
      </c>
      <c r="C18" s="24" t="s">
        <v>87</v>
      </c>
      <c r="D18" s="137">
        <f>('Oct''24 Actual'!D68)/100</f>
        <v>6.5000000000000006E-3</v>
      </c>
      <c r="E18" s="137">
        <f>('Oct''24 Actual'!E68)/100</f>
        <v>0</v>
      </c>
      <c r="F18" s="137">
        <f>('Oct''24 Actual'!F68)/100</f>
        <v>0</v>
      </c>
      <c r="G18" s="137">
        <f>('Oct''24 Actual'!G68)/100</f>
        <v>0</v>
      </c>
      <c r="H18" s="137">
        <f>('Oct''24 Actual'!H68)/100</f>
        <v>0</v>
      </c>
      <c r="I18" s="137">
        <f>('Oct''24 Actual'!I68)/100</f>
        <v>0</v>
      </c>
      <c r="J18" s="137">
        <f>('Oct''24 Actual'!J68)/100</f>
        <v>0</v>
      </c>
      <c r="K18" s="137">
        <f>('Oct''24 Actual'!K68)/100</f>
        <v>0</v>
      </c>
      <c r="L18" s="137">
        <f>('Oct''24 Actual'!L68)/100</f>
        <v>0</v>
      </c>
      <c r="M18" s="137">
        <f>('Oct''24 Actual'!M68)/100</f>
        <v>0</v>
      </c>
      <c r="N18" s="137">
        <f>('Oct''24 Actual'!N68)/100</f>
        <v>0</v>
      </c>
      <c r="O18" s="137">
        <f>('Oct''24 Actual'!O68)/100</f>
        <v>0</v>
      </c>
      <c r="P18" s="137">
        <f>('Oct''24 Actual'!P68)/100</f>
        <v>0</v>
      </c>
      <c r="Q18" s="309">
        <f>('Oct''24 Actual'!Q68)/100</f>
        <v>6.5000000000000006E-3</v>
      </c>
    </row>
    <row r="19" spans="2:17" ht="15.6">
      <c r="B19" s="305">
        <v>16</v>
      </c>
      <c r="C19" s="24" t="s">
        <v>91</v>
      </c>
      <c r="D19" s="137">
        <f>('Oct''24 Actual'!D69)/100</f>
        <v>1.6299999999999999E-2</v>
      </c>
      <c r="E19" s="137">
        <f>('Oct''24 Actual'!E69)/100</f>
        <v>5.5000000000000005E-3</v>
      </c>
      <c r="F19" s="137">
        <f>('Oct''24 Actual'!F69)/100</f>
        <v>1.66E-2</v>
      </c>
      <c r="G19" s="137">
        <f>('Oct''24 Actual'!G69)/100</f>
        <v>0.13799999999999998</v>
      </c>
      <c r="H19" s="137">
        <f>('Oct''24 Actual'!H69)/100</f>
        <v>2.46E-2</v>
      </c>
      <c r="I19" s="137">
        <f>('Oct''24 Actual'!I69)/100</f>
        <v>0.19819999999999993</v>
      </c>
      <c r="J19" s="137">
        <f>('Oct''24 Actual'!J69)/100</f>
        <v>5.4799999999999995E-2</v>
      </c>
      <c r="K19" s="137">
        <f>('Oct''24 Actual'!K69)/100</f>
        <v>0</v>
      </c>
      <c r="L19" s="137">
        <f>('Oct''24 Actual'!L69)/100</f>
        <v>0</v>
      </c>
      <c r="M19" s="137">
        <f>('Oct''24 Actual'!M69)/100</f>
        <v>0</v>
      </c>
      <c r="N19" s="137">
        <f>('Oct''24 Actual'!N69)/100</f>
        <v>0</v>
      </c>
      <c r="O19" s="137">
        <f>('Oct''24 Actual'!O69)/100</f>
        <v>0</v>
      </c>
      <c r="P19" s="137">
        <f>('Oct''24 Actual'!P69)/100</f>
        <v>0</v>
      </c>
      <c r="Q19" s="309">
        <f>('Oct''24 Actual'!Q69)/100</f>
        <v>0.4539999999999999</v>
      </c>
    </row>
    <row r="20" spans="2:17" ht="15.6">
      <c r="B20" s="305">
        <v>17</v>
      </c>
      <c r="C20" s="24" t="s">
        <v>93</v>
      </c>
      <c r="D20" s="254">
        <f>('Oct''24 Actual'!D70)/100</f>
        <v>0</v>
      </c>
      <c r="E20" s="254">
        <f>('Oct''24 Actual'!E70)/100</f>
        <v>0</v>
      </c>
      <c r="F20" s="254">
        <f>('Oct''24 Actual'!F70)/100</f>
        <v>0</v>
      </c>
      <c r="G20" s="254">
        <f>('Oct''24 Actual'!G70)/100</f>
        <v>0</v>
      </c>
      <c r="H20" s="254">
        <f>('Oct''24 Actual'!H70)/100</f>
        <v>0</v>
      </c>
      <c r="I20" s="254">
        <f>('Oct''24 Actual'!I70)/100</f>
        <v>0</v>
      </c>
      <c r="J20" s="254">
        <f>('Oct''24 Actual'!J70)/100</f>
        <v>0</v>
      </c>
      <c r="K20" s="254">
        <f>('Oct''24 Actual'!K70)/100</f>
        <v>0</v>
      </c>
      <c r="L20" s="254">
        <f>('Oct''24 Actual'!L70)/100</f>
        <v>0</v>
      </c>
      <c r="M20" s="254">
        <f>('Oct''24 Actual'!M70)/100</f>
        <v>0</v>
      </c>
      <c r="N20" s="254">
        <f>('Oct''24 Actual'!N70)/100</f>
        <v>0</v>
      </c>
      <c r="O20" s="254">
        <f>('Oct''24 Actual'!O70)/100</f>
        <v>0</v>
      </c>
      <c r="P20" s="254">
        <f>('Oct''24 Actual'!P70)/100</f>
        <v>0</v>
      </c>
      <c r="Q20" s="309">
        <f>('Oct''24 Actual'!Q70)/100</f>
        <v>0.11035102901606994</v>
      </c>
    </row>
    <row r="21" spans="2:17" ht="15.6">
      <c r="B21" s="305">
        <v>18</v>
      </c>
      <c r="C21" s="21" t="s">
        <v>112</v>
      </c>
      <c r="D21" s="137">
        <f>('Oct''24 Actual'!D71)/100</f>
        <v>0</v>
      </c>
      <c r="E21" s="137">
        <f>('Oct''24 Actual'!E71)/100</f>
        <v>0</v>
      </c>
      <c r="F21" s="137">
        <f>('Oct''24 Actual'!F71)/100</f>
        <v>0</v>
      </c>
      <c r="G21" s="137">
        <f>('Oct''24 Actual'!G71)/100</f>
        <v>0</v>
      </c>
      <c r="H21" s="137">
        <f>('Oct''24 Actual'!H71)/100</f>
        <v>7.400000000000001E-2</v>
      </c>
      <c r="I21" s="137">
        <f>('Oct''24 Actual'!I71)/100</f>
        <v>8.9999999999999998E-4</v>
      </c>
      <c r="J21" s="137">
        <f>('Oct''24 Actual'!J71)/100</f>
        <v>0</v>
      </c>
      <c r="K21" s="137">
        <f>('Oct''24 Actual'!K71)/100</f>
        <v>0</v>
      </c>
      <c r="L21" s="137">
        <f>('Oct''24 Actual'!L71)/100</f>
        <v>0</v>
      </c>
      <c r="M21" s="137">
        <f>('Oct''24 Actual'!M71)/100</f>
        <v>0</v>
      </c>
      <c r="N21" s="137">
        <f>('Oct''24 Actual'!N71)/100</f>
        <v>0</v>
      </c>
      <c r="O21" s="137">
        <f>('Oct''24 Actual'!O71)/100</f>
        <v>0</v>
      </c>
      <c r="P21" s="137">
        <f>('Oct''24 Actual'!P71)/100</f>
        <v>0</v>
      </c>
      <c r="Q21" s="309">
        <f>('Oct''24 Actual'!Q71)/100</f>
        <v>7.4900000000000008E-2</v>
      </c>
    </row>
    <row r="22" spans="2:17" ht="15.6">
      <c r="B22" s="305">
        <v>19</v>
      </c>
      <c r="C22" s="24" t="s">
        <v>96</v>
      </c>
      <c r="D22" s="137">
        <f>('Oct''24 Actual'!D72)/100</f>
        <v>3.8293401333333324E-2</v>
      </c>
      <c r="E22" s="137">
        <f>('Oct''24 Actual'!E72)/100</f>
        <v>0</v>
      </c>
      <c r="F22" s="137">
        <f>('Oct''24 Actual'!F72)/100</f>
        <v>2.8120641950000001E-2</v>
      </c>
      <c r="G22" s="137">
        <f>('Oct''24 Actual'!G72)/100</f>
        <v>2.0867682040768609E-2</v>
      </c>
      <c r="H22" s="137">
        <f>('Oct''24 Actual'!H72)/100</f>
        <v>0.28043999999999997</v>
      </c>
      <c r="I22" s="137">
        <f>('Oct''24 Actual'!I72)/100</f>
        <v>0.32249438685249998</v>
      </c>
      <c r="J22" s="137">
        <f>('Oct''24 Actual'!J72)/100</f>
        <v>0.55290600000000001</v>
      </c>
      <c r="K22" s="137">
        <f>('Oct''24 Actual'!K72)/100</f>
        <v>0.22853624908814013</v>
      </c>
      <c r="L22" s="137">
        <f>('Oct''24 Actual'!L72)/100</f>
        <v>0</v>
      </c>
      <c r="M22" s="137">
        <f>('Oct''24 Actual'!M72)/100</f>
        <v>0</v>
      </c>
      <c r="N22" s="137">
        <f>('Oct''24 Actual'!N72)/100</f>
        <v>0</v>
      </c>
      <c r="O22" s="137">
        <f>('Oct''24 Actual'!O72)/100</f>
        <v>0</v>
      </c>
      <c r="P22" s="137">
        <f>('Oct''24 Actual'!P72)/100</f>
        <v>0</v>
      </c>
      <c r="Q22" s="309">
        <f>('Oct''24 Actual'!Q72)/100</f>
        <v>1.4716583612647423</v>
      </c>
    </row>
    <row r="23" spans="2:17" ht="15.6">
      <c r="B23" s="305">
        <v>20</v>
      </c>
      <c r="C23" s="24" t="s">
        <v>98</v>
      </c>
      <c r="D23" s="137">
        <f>('Oct''24 Actual'!D73)/100</f>
        <v>7.0741178999999987E-2</v>
      </c>
      <c r="E23" s="137">
        <f>('Oct''24 Actual'!E73)/100</f>
        <v>0</v>
      </c>
      <c r="F23" s="137">
        <f>('Oct''24 Actual'!F73)/100</f>
        <v>0</v>
      </c>
      <c r="G23" s="137">
        <f>('Oct''24 Actual'!G73)/100</f>
        <v>0</v>
      </c>
      <c r="H23" s="137">
        <f>('Oct''24 Actual'!H73)/100</f>
        <v>0</v>
      </c>
      <c r="I23" s="137">
        <f>('Oct''24 Actual'!I73)/100</f>
        <v>1.4303138000000075E-2</v>
      </c>
      <c r="J23" s="137">
        <f>('Oct''24 Actual'!J73)/100</f>
        <v>0</v>
      </c>
      <c r="K23" s="137">
        <f>('Oct''24 Actual'!K73)/100</f>
        <v>0</v>
      </c>
      <c r="L23" s="137">
        <f>('Oct''24 Actual'!L73)/100</f>
        <v>0</v>
      </c>
      <c r="M23" s="137">
        <f>('Oct''24 Actual'!M73)/100</f>
        <v>0</v>
      </c>
      <c r="N23" s="137">
        <f>('Oct''24 Actual'!N73)/100</f>
        <v>1.9019300000000002E-3</v>
      </c>
      <c r="O23" s="137">
        <f>('Oct''24 Actual'!O73)/100</f>
        <v>0</v>
      </c>
      <c r="P23" s="137">
        <f>('Oct''24 Actual'!P73)/100</f>
        <v>0</v>
      </c>
      <c r="Q23" s="309">
        <f>('Oct''24 Actual'!Q73)/100</f>
        <v>8.6946247000000074E-2</v>
      </c>
    </row>
    <row r="24" spans="2:17" ht="15.6">
      <c r="B24" s="305">
        <v>21</v>
      </c>
      <c r="C24" s="24" t="s">
        <v>101</v>
      </c>
      <c r="D24" s="137">
        <f>('Oct''24 Actual'!D74)/100</f>
        <v>0</v>
      </c>
      <c r="E24" s="137">
        <f>('Oct''24 Actual'!E74)/100</f>
        <v>0</v>
      </c>
      <c r="F24" s="137">
        <f>('Oct''24 Actual'!F74)/100</f>
        <v>0</v>
      </c>
      <c r="G24" s="137">
        <f>('Oct''24 Actual'!G74)/100</f>
        <v>0</v>
      </c>
      <c r="H24" s="137">
        <f>('Oct''24 Actual'!H74)/100</f>
        <v>0</v>
      </c>
      <c r="I24" s="137">
        <f>('Oct''24 Actual'!I74)/100</f>
        <v>0</v>
      </c>
      <c r="J24" s="137">
        <f>('Oct''24 Actual'!J74)/100</f>
        <v>0</v>
      </c>
      <c r="K24" s="137">
        <f>('Oct''24 Actual'!K74)/100</f>
        <v>0</v>
      </c>
      <c r="L24" s="137">
        <f>('Oct''24 Actual'!L74)/100</f>
        <v>0</v>
      </c>
      <c r="M24" s="137">
        <f>('Oct''24 Actual'!M74)/100</f>
        <v>0</v>
      </c>
      <c r="N24" s="137">
        <f>('Oct''24 Actual'!N74)/100</f>
        <v>0</v>
      </c>
      <c r="O24" s="137">
        <f>('Oct''24 Actual'!O74)/100</f>
        <v>0</v>
      </c>
      <c r="P24" s="137">
        <f>('Oct''24 Actual'!P74)/100</f>
        <v>0</v>
      </c>
      <c r="Q24" s="309">
        <f>('Oct''24 Actual'!Q74)/100</f>
        <v>0</v>
      </c>
    </row>
    <row r="25" spans="2:17" ht="15.6">
      <c r="B25" s="305">
        <v>22</v>
      </c>
      <c r="C25" s="24" t="s">
        <v>104</v>
      </c>
      <c r="D25" s="137">
        <f>('Oct''24 Actual'!D75)/100</f>
        <v>5.3541172571428576E-2</v>
      </c>
      <c r="E25" s="137">
        <f>('Oct''24 Actual'!E75)/100</f>
        <v>0</v>
      </c>
      <c r="F25" s="137">
        <f>('Oct''24 Actual'!F75)/100</f>
        <v>0</v>
      </c>
      <c r="G25" s="137">
        <f>('Oct''24 Actual'!G75)/100</f>
        <v>0</v>
      </c>
      <c r="H25" s="137">
        <f>('Oct''24 Actual'!H75)/100</f>
        <v>0</v>
      </c>
      <c r="I25" s="137">
        <f>('Oct''24 Actual'!I75)/100</f>
        <v>4.2240603749999994E-2</v>
      </c>
      <c r="J25" s="137">
        <f>('Oct''24 Actual'!J75)/100</f>
        <v>0</v>
      </c>
      <c r="K25" s="137">
        <f>('Oct''24 Actual'!K75)/100</f>
        <v>0</v>
      </c>
      <c r="L25" s="137">
        <f>('Oct''24 Actual'!L75)/100</f>
        <v>0</v>
      </c>
      <c r="M25" s="137">
        <f>('Oct''24 Actual'!M75)/100</f>
        <v>0</v>
      </c>
      <c r="N25" s="137">
        <f>('Oct''24 Actual'!N75)/100</f>
        <v>0</v>
      </c>
      <c r="O25" s="137">
        <f>('Oct''24 Actual'!O75)/100</f>
        <v>0</v>
      </c>
      <c r="P25" s="137">
        <f>('Oct''24 Actual'!P75)/100</f>
        <v>0</v>
      </c>
      <c r="Q25" s="309">
        <f>('Oct''24 Actual'!Q75)/100</f>
        <v>9.5781776321428577E-2</v>
      </c>
    </row>
    <row r="26" spans="2:17" ht="15.6">
      <c r="B26" s="305">
        <v>23</v>
      </c>
      <c r="C26" s="20" t="s">
        <v>108</v>
      </c>
      <c r="D26" s="137">
        <f>('Oct''24 Actual'!D76)/100</f>
        <v>3.7228000000000001E-3</v>
      </c>
      <c r="E26" s="137">
        <f>('Oct''24 Actual'!E76)/100</f>
        <v>0</v>
      </c>
      <c r="F26" s="137">
        <f>('Oct''24 Actual'!F76)/100</f>
        <v>8.9564201999999996E-2</v>
      </c>
      <c r="G26" s="137">
        <f>('Oct''24 Actual'!G76)/100</f>
        <v>0</v>
      </c>
      <c r="H26" s="137">
        <f>('Oct''24 Actual'!H76)/100</f>
        <v>0</v>
      </c>
      <c r="I26" s="137">
        <f>('Oct''24 Actual'!I76)/100</f>
        <v>1.0944000000000002E-2</v>
      </c>
      <c r="J26" s="137">
        <f>('Oct''24 Actual'!J76)/100</f>
        <v>0</v>
      </c>
      <c r="K26" s="137">
        <f>('Oct''24 Actual'!K76)/100</f>
        <v>0</v>
      </c>
      <c r="L26" s="137">
        <f>('Oct''24 Actual'!L76)/100</f>
        <v>0</v>
      </c>
      <c r="M26" s="137">
        <f>('Oct''24 Actual'!M76)/100</f>
        <v>0</v>
      </c>
      <c r="N26" s="137">
        <f>('Oct''24 Actual'!N76)/100</f>
        <v>0</v>
      </c>
      <c r="O26" s="137">
        <f>('Oct''24 Actual'!O76)/100</f>
        <v>0</v>
      </c>
      <c r="P26" s="137">
        <f>('Oct''24 Actual'!P76)/100</f>
        <v>0</v>
      </c>
      <c r="Q26" s="309">
        <f>('Oct''24 Actual'!Q76)/100</f>
        <v>0.104231002</v>
      </c>
    </row>
    <row r="27" spans="2:17" ht="15.6">
      <c r="B27" s="305">
        <v>24</v>
      </c>
      <c r="C27" s="24" t="s">
        <v>111</v>
      </c>
      <c r="D27" s="137">
        <f>('Oct''24 Actual'!D77)/100</f>
        <v>0.33933489100000003</v>
      </c>
      <c r="E27" s="137">
        <f>('Oct''24 Actual'!E77)/100</f>
        <v>0</v>
      </c>
      <c r="F27" s="137">
        <f>('Oct''24 Actual'!F77)/100</f>
        <v>0</v>
      </c>
      <c r="G27" s="137">
        <f>('Oct''24 Actual'!G77)/100</f>
        <v>0</v>
      </c>
      <c r="H27" s="137">
        <f>('Oct''24 Actual'!H77)/100</f>
        <v>3.1509875E-2</v>
      </c>
      <c r="I27" s="137">
        <f>('Oct''24 Actual'!I77)/100</f>
        <v>2.3525162500000001E-3</v>
      </c>
      <c r="J27" s="137">
        <f>('Oct''24 Actual'!J77)/100</f>
        <v>0</v>
      </c>
      <c r="K27" s="137">
        <f>('Oct''24 Actual'!K77)/100</f>
        <v>0</v>
      </c>
      <c r="L27" s="137">
        <f>('Oct''24 Actual'!L77)/100</f>
        <v>0</v>
      </c>
      <c r="M27" s="137">
        <f>('Oct''24 Actual'!M77)/100</f>
        <v>0</v>
      </c>
      <c r="N27" s="137">
        <f>('Oct''24 Actual'!N77)/100</f>
        <v>0</v>
      </c>
      <c r="O27" s="137">
        <f>('Oct''24 Actual'!O77)/100</f>
        <v>0</v>
      </c>
      <c r="P27" s="137">
        <f>('Oct''24 Actual'!P77)/100</f>
        <v>0</v>
      </c>
      <c r="Q27" s="309">
        <f>('Oct''24 Actual'!Q77)/100</f>
        <v>0.37319728224999998</v>
      </c>
    </row>
    <row r="28" spans="2:17" ht="15.6">
      <c r="B28" s="305">
        <v>25</v>
      </c>
      <c r="C28" s="21" t="s">
        <v>114</v>
      </c>
      <c r="D28" s="137">
        <f>('Oct''24 Actual'!D78)/100</f>
        <v>9.4999999999999998E-3</v>
      </c>
      <c r="E28" s="137">
        <f>('Oct''24 Actual'!E78)/100</f>
        <v>1.09E-2</v>
      </c>
      <c r="F28" s="137">
        <f>('Oct''24 Actual'!F78)/100</f>
        <v>0</v>
      </c>
      <c r="G28" s="137">
        <f>('Oct''24 Actual'!G78)/100</f>
        <v>0.48799999999999999</v>
      </c>
      <c r="H28" s="137">
        <f>('Oct''24 Actual'!H78)/100</f>
        <v>0</v>
      </c>
      <c r="I28" s="137">
        <f>('Oct''24 Actual'!I78)/100</f>
        <v>0</v>
      </c>
      <c r="J28" s="137">
        <f>('Oct''24 Actual'!J78)/100</f>
        <v>0</v>
      </c>
      <c r="K28" s="137">
        <f>('Oct''24 Actual'!K78)/100</f>
        <v>0</v>
      </c>
      <c r="L28" s="137">
        <f>('Oct''24 Actual'!L78)/100</f>
        <v>3.6400000000000002E-2</v>
      </c>
      <c r="M28" s="137">
        <f>('Oct''24 Actual'!M78)/100</f>
        <v>0</v>
      </c>
      <c r="N28" s="137">
        <f>('Oct''24 Actual'!N78)/100</f>
        <v>0</v>
      </c>
      <c r="O28" s="137">
        <f>('Oct''24 Actual'!O78)/100</f>
        <v>0</v>
      </c>
      <c r="P28" s="137">
        <f>('Oct''24 Actual'!P78)/100</f>
        <v>0</v>
      </c>
      <c r="Q28" s="309">
        <f>('Oct''24 Actual'!Q78)/100</f>
        <v>0.54479999999999995</v>
      </c>
    </row>
    <row r="29" spans="2:17" ht="15.6">
      <c r="B29" s="305">
        <v>26</v>
      </c>
      <c r="C29" s="21" t="s">
        <v>116</v>
      </c>
      <c r="D29" s="137">
        <f>('Oct''24 Actual'!D79)/100</f>
        <v>1.24E-2</v>
      </c>
      <c r="E29" s="137">
        <f>('Oct''24 Actual'!E79)/100</f>
        <v>2.1186666E-2</v>
      </c>
      <c r="F29" s="137">
        <f>('Oct''24 Actual'!F79)/100</f>
        <v>0</v>
      </c>
      <c r="G29" s="137">
        <f>('Oct''24 Actual'!G79)/100</f>
        <v>3.2000000000000002E-3</v>
      </c>
      <c r="H29" s="137">
        <f>('Oct''24 Actual'!H79)/100</f>
        <v>6.2798254999999997E-2</v>
      </c>
      <c r="I29" s="137">
        <f>('Oct''24 Actual'!I79)/100</f>
        <v>0</v>
      </c>
      <c r="J29" s="137">
        <f>('Oct''24 Actual'!J79)/100</f>
        <v>0.11810904000000001</v>
      </c>
      <c r="K29" s="137">
        <f>('Oct''24 Actual'!K79)/100</f>
        <v>0</v>
      </c>
      <c r="L29" s="137">
        <f>('Oct''24 Actual'!L79)/100</f>
        <v>2.8300000000000002E-2</v>
      </c>
      <c r="M29" s="137">
        <f>('Oct''24 Actual'!M79)/100</f>
        <v>0</v>
      </c>
      <c r="N29" s="137">
        <f>('Oct''24 Actual'!N79)/100</f>
        <v>0</v>
      </c>
      <c r="O29" s="137">
        <f>('Oct''24 Actual'!O79)/100</f>
        <v>0</v>
      </c>
      <c r="P29" s="137">
        <f>('Oct''24 Actual'!P79)/100</f>
        <v>0</v>
      </c>
      <c r="Q29" s="309">
        <f>('Oct''24 Actual'!Q79)/100</f>
        <v>0.24599396100000001</v>
      </c>
    </row>
    <row r="30" spans="2:17" ht="15.6">
      <c r="B30" s="305">
        <v>27</v>
      </c>
      <c r="C30" s="21" t="s">
        <v>118</v>
      </c>
      <c r="D30" s="137">
        <f>('Oct''24 Actual'!D80)/100</f>
        <v>0.24623690000000004</v>
      </c>
      <c r="E30" s="137">
        <f>('Oct''24 Actual'!E80)/100</f>
        <v>0.10432069999999999</v>
      </c>
      <c r="F30" s="137">
        <f>('Oct''24 Actual'!F80)/100</f>
        <v>0</v>
      </c>
      <c r="G30" s="137">
        <f>('Oct''24 Actual'!G80)/100</f>
        <v>1.8000000000000002E-2</v>
      </c>
      <c r="H30" s="137">
        <f>('Oct''24 Actual'!H80)/100</f>
        <v>1.7680000000000001E-2</v>
      </c>
      <c r="I30" s="137">
        <f>('Oct''24 Actual'!I80)/100</f>
        <v>15.230399999999999</v>
      </c>
      <c r="J30" s="137">
        <f>('Oct''24 Actual'!J80)/100</f>
        <v>1.7170000000000001E-2</v>
      </c>
      <c r="K30" s="137">
        <f>('Oct''24 Actual'!K80)/100</f>
        <v>0</v>
      </c>
      <c r="L30" s="137">
        <f>('Oct''24 Actual'!L80)/100</f>
        <v>0</v>
      </c>
      <c r="M30" s="137">
        <f>('Oct''24 Actual'!M80)/100</f>
        <v>0</v>
      </c>
      <c r="N30" s="137">
        <f>('Oct''24 Actual'!N80)/100</f>
        <v>0</v>
      </c>
      <c r="O30" s="137">
        <f>('Oct''24 Actual'!O80)/100</f>
        <v>0</v>
      </c>
      <c r="P30" s="137">
        <f>('Oct''24 Actual'!P80)/100</f>
        <v>0</v>
      </c>
      <c r="Q30" s="309">
        <f>('Oct''24 Actual'!Q80)/100</f>
        <v>15.633807600000001</v>
      </c>
    </row>
    <row r="31" spans="2:17" ht="15.6">
      <c r="B31" s="305">
        <v>28</v>
      </c>
      <c r="C31" s="24" t="s">
        <v>122</v>
      </c>
      <c r="D31" s="137">
        <f>('Oct''24 Actual'!D81)/100</f>
        <v>5.8200000000000002E-2</v>
      </c>
      <c r="E31" s="137">
        <f>('Oct''24 Actual'!E81)/100</f>
        <v>0</v>
      </c>
      <c r="F31" s="137">
        <f>('Oct''24 Actual'!F81)/100</f>
        <v>0</v>
      </c>
      <c r="G31" s="137">
        <f>('Oct''24 Actual'!G81)/100</f>
        <v>1.0781999999999998</v>
      </c>
      <c r="H31" s="137">
        <f>('Oct''24 Actual'!H81)/100</f>
        <v>0.18860000000000002</v>
      </c>
      <c r="I31" s="137">
        <f>('Oct''24 Actual'!I81)/100</f>
        <v>0.99719999999999998</v>
      </c>
      <c r="J31" s="137">
        <f>('Oct''24 Actual'!J81)/100</f>
        <v>0</v>
      </c>
      <c r="K31" s="137">
        <f>('Oct''24 Actual'!K81)/100</f>
        <v>0</v>
      </c>
      <c r="L31" s="137">
        <f>('Oct''24 Actual'!L81)/100</f>
        <v>0.24040000000000003</v>
      </c>
      <c r="M31" s="137">
        <f>('Oct''24 Actual'!M81)/100</f>
        <v>3.9699999999999999E-2</v>
      </c>
      <c r="N31" s="137">
        <f>('Oct''24 Actual'!N81)/100</f>
        <v>0.78849999999999998</v>
      </c>
      <c r="O31" s="137">
        <f>('Oct''24 Actual'!O81)/100</f>
        <v>0</v>
      </c>
      <c r="P31" s="137">
        <f>('Oct''24 Actual'!P81)/100</f>
        <v>0</v>
      </c>
      <c r="Q31" s="309">
        <f>('Oct''24 Actual'!Q81)/100</f>
        <v>3.3908000000000005</v>
      </c>
    </row>
    <row r="32" spans="2:17" ht="16.2" thickBot="1">
      <c r="B32" s="306">
        <v>29</v>
      </c>
      <c r="C32" s="289" t="s">
        <v>124</v>
      </c>
      <c r="D32" s="310">
        <f>('Oct''24 Actual'!D82)/100</f>
        <v>0</v>
      </c>
      <c r="E32" s="310">
        <f>('Oct''24 Actual'!E82)/100</f>
        <v>0</v>
      </c>
      <c r="F32" s="310">
        <f>('Oct''24 Actual'!F82)/100</f>
        <v>0</v>
      </c>
      <c r="G32" s="310">
        <f>('Oct''24 Actual'!G82)/100</f>
        <v>0</v>
      </c>
      <c r="H32" s="310">
        <f>('Oct''24 Actual'!H82)/100</f>
        <v>0</v>
      </c>
      <c r="I32" s="310">
        <f>('Oct''24 Actual'!I82)/100</f>
        <v>0</v>
      </c>
      <c r="J32" s="310">
        <f>('Oct''24 Actual'!J82)/100</f>
        <v>0</v>
      </c>
      <c r="K32" s="310">
        <f>('Oct''24 Actual'!K82)/100</f>
        <v>0</v>
      </c>
      <c r="L32" s="310">
        <f>('Oct''24 Actual'!L82)/100</f>
        <v>0</v>
      </c>
      <c r="M32" s="310">
        <f>('Oct''24 Actual'!M82)/100</f>
        <v>0</v>
      </c>
      <c r="N32" s="310">
        <f>('Oct''24 Actual'!N82)/100</f>
        <v>0</v>
      </c>
      <c r="O32" s="310">
        <f>('Oct''24 Actual'!O82)/100</f>
        <v>0</v>
      </c>
      <c r="P32" s="310">
        <f>('Oct''24 Actual'!P82)/100</f>
        <v>0</v>
      </c>
      <c r="Q32" s="311">
        <f>('Oct''24 Actual'!Q82)/100</f>
        <v>1.4407270729802411</v>
      </c>
    </row>
    <row r="51" spans="2:17">
      <c r="B51" s="53">
        <v>100</v>
      </c>
    </row>
    <row r="52" spans="2:17" ht="18">
      <c r="B52" s="523" t="s">
        <v>137</v>
      </c>
      <c r="C52" s="524"/>
      <c r="D52" s="524"/>
      <c r="E52" s="524"/>
      <c r="F52" s="524"/>
      <c r="G52" s="524"/>
      <c r="H52" s="524"/>
      <c r="I52" s="524"/>
      <c r="J52" s="524"/>
      <c r="K52" s="524"/>
      <c r="L52" s="524"/>
      <c r="M52" s="524"/>
      <c r="N52" s="524"/>
      <c r="O52" s="524"/>
      <c r="P52" s="525"/>
      <c r="Q52" s="57">
        <f>SUM(Q54:Q82)</f>
        <v>3216.9456729698668</v>
      </c>
    </row>
    <row r="53" spans="2:17" ht="31.2">
      <c r="B53" s="49" t="s">
        <v>32</v>
      </c>
      <c r="C53" s="61" t="s">
        <v>1</v>
      </c>
      <c r="D53" s="49" t="s">
        <v>7</v>
      </c>
      <c r="E53" s="49" t="s">
        <v>8</v>
      </c>
      <c r="F53" s="49" t="s">
        <v>9</v>
      </c>
      <c r="G53" s="49" t="s">
        <v>10</v>
      </c>
      <c r="H53" s="49" t="s">
        <v>5</v>
      </c>
      <c r="I53" s="49" t="s">
        <v>11</v>
      </c>
      <c r="J53" s="49" t="s">
        <v>12</v>
      </c>
      <c r="K53" s="49" t="s">
        <v>15</v>
      </c>
      <c r="L53" s="49" t="s">
        <v>16</v>
      </c>
      <c r="M53" s="49" t="s">
        <v>17</v>
      </c>
      <c r="N53" s="49" t="s">
        <v>132</v>
      </c>
      <c r="O53" s="51" t="s">
        <v>13</v>
      </c>
      <c r="P53" s="51" t="s">
        <v>14</v>
      </c>
      <c r="Q53" s="54" t="s">
        <v>6</v>
      </c>
    </row>
    <row r="54" spans="2:17" ht="15.6">
      <c r="B54" s="52">
        <v>1</v>
      </c>
      <c r="C54" s="21" t="s">
        <v>43</v>
      </c>
      <c r="D54" s="59"/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6">
        <f>'1. Projects'!$P$5</f>
        <v>1.6768421622580645</v>
      </c>
    </row>
    <row r="55" spans="2:17" ht="15.6">
      <c r="B55" s="52">
        <v>2</v>
      </c>
      <c r="C55" s="21" t="s">
        <v>47</v>
      </c>
      <c r="D55" s="59"/>
      <c r="E55" s="59"/>
      <c r="F55" s="59"/>
      <c r="G55" s="59"/>
      <c r="H55" s="59"/>
      <c r="I55" s="59"/>
      <c r="J55" s="59"/>
      <c r="K55" s="59"/>
      <c r="L55" s="59"/>
      <c r="M55" s="59"/>
      <c r="N55" s="59"/>
      <c r="O55" s="59"/>
      <c r="P55" s="59"/>
      <c r="Q55" s="56">
        <f>'2. COE'!$P$5</f>
        <v>7.5923974533199994</v>
      </c>
    </row>
    <row r="56" spans="2:17" ht="15.6">
      <c r="B56" s="52">
        <v>3</v>
      </c>
      <c r="C56" s="21" t="s">
        <v>50</v>
      </c>
      <c r="D56" s="59"/>
      <c r="E56" s="59"/>
      <c r="F56" s="59"/>
      <c r="G56" s="59"/>
      <c r="H56" s="59"/>
      <c r="I56" s="59"/>
      <c r="J56" s="59"/>
      <c r="K56" s="59"/>
      <c r="L56" s="59"/>
      <c r="M56" s="59"/>
      <c r="N56" s="59"/>
      <c r="O56" s="59"/>
      <c r="P56" s="59"/>
      <c r="Q56" s="56">
        <f>'3. Mfg. Finance'!$P$5</f>
        <v>0</v>
      </c>
    </row>
    <row r="57" spans="2:17" ht="15.6">
      <c r="B57" s="52">
        <v>4</v>
      </c>
      <c r="C57" s="21" t="s">
        <v>304</v>
      </c>
      <c r="D57" s="50">
        <f>SUMIFS('4. ZTL'!$P$4:$P$17,'4. ZTL'!$C$4:$C$17,D53)</f>
        <v>0</v>
      </c>
      <c r="E57" s="50">
        <f>SUMIFS('4. ZTL'!$P$4:$P$17,'4. ZTL'!$C$4:$C$17,E53)</f>
        <v>0</v>
      </c>
      <c r="F57" s="50">
        <f>SUMIFS('4. ZTL'!$P$4:$P$17,'4. ZTL'!$C$4:$C$17,F53)</f>
        <v>0</v>
      </c>
      <c r="G57" s="50">
        <f>SUMIFS('4. ZTL'!$P$4:$P$17,'4. ZTL'!$C$4:$C$17,G53)</f>
        <v>0</v>
      </c>
      <c r="H57" s="50">
        <f>SUMIFS('4. ZTL'!$P$4:$P$17,'4. ZTL'!$C$4:$C$17,H53)</f>
        <v>0</v>
      </c>
      <c r="I57" s="50">
        <f>SUMIFS('4. ZTL'!$P$4:$P$17,'4. ZTL'!$C$4:$C$17,I53)</f>
        <v>1.29</v>
      </c>
      <c r="J57" s="50">
        <f>SUMIFS('4. ZTL'!$P$4:$P$17,'4. ZTL'!$C$4:$C$17,J53)</f>
        <v>0</v>
      </c>
      <c r="K57" s="50">
        <f>SUMIFS('4. ZTL'!$P$4:$P$17,'4. ZTL'!$C$4:$C$17,K53)</f>
        <v>0</v>
      </c>
      <c r="L57" s="50">
        <f>SUMIFS('4. ZTL'!$P$4:$P$17,'4. ZTL'!$C$4:$C$17,L53)</f>
        <v>0</v>
      </c>
      <c r="M57" s="50">
        <f>SUMIFS('4. ZTL'!$P$4:$P$17,'4. ZTL'!$C$4:$C$17,M53)</f>
        <v>0</v>
      </c>
      <c r="N57" s="50">
        <f>SUMIFS('4. ZTL'!$P$4:$P$17,'4. ZTL'!$C$4:$C$17,N53)</f>
        <v>0</v>
      </c>
      <c r="O57" s="50">
        <f>SUMIFS('4. ZTL'!$P$4:$P$17,'4. ZTL'!$C$4:$C$17,O53)</f>
        <v>0</v>
      </c>
      <c r="P57" s="50">
        <f>SUMIFS('4. ZTL'!$P$4:$P$17,'4. ZTL'!$C$4:$C$17,P53)</f>
        <v>0</v>
      </c>
      <c r="Q57" s="56">
        <f t="shared" ref="Q57:Q69" si="0">SUM(D57:P57)</f>
        <v>1.29</v>
      </c>
    </row>
    <row r="58" spans="2:17" ht="15.6">
      <c r="B58" s="52">
        <v>5</v>
      </c>
      <c r="C58" s="21" t="s">
        <v>57</v>
      </c>
      <c r="D58" s="50">
        <f>SUM('5. Moraiya'!$Q$4:$Q$8)</f>
        <v>297.05857086462584</v>
      </c>
      <c r="E58" s="50">
        <f>SUMIFS('5. Moraiya'!$Q$4:$Q$19,'5. Moraiya'!$C$4:$C$19,'Oct''24 Actual'!E53)</f>
        <v>3.86465427925783</v>
      </c>
      <c r="F58" s="50">
        <f>SUMIFS('5. Moraiya'!$Q$4:$Q$19,'5. Moraiya'!$C$4:$C$19,'Oct''24 Actual'!F53)</f>
        <v>10.75</v>
      </c>
      <c r="G58" s="50">
        <f>SUMIFS('5. Moraiya'!$Q$4:$Q$19,'5. Moraiya'!$C$4:$C$19,'Oct''24 Actual'!G53)</f>
        <v>5.1776266681200003</v>
      </c>
      <c r="H58" s="50">
        <f>SUM('5. Moraiya'!$Q$12:$Q$13)</f>
        <v>0</v>
      </c>
      <c r="I58" s="50">
        <f>SUMIFS('5. Moraiya'!$Q$4:$Q$19,'5. Moraiya'!$C$4:$C$19,'Oct''24 Actual'!I53)</f>
        <v>4.8081040770557131</v>
      </c>
      <c r="J58" s="50">
        <f>SUMIFS('5. Moraiya'!$Q$4:$Q$19,'5. Moraiya'!$C$4:$C$19,'Oct''24 Actual'!J53)</f>
        <v>62.243155161186444</v>
      </c>
      <c r="K58" s="50">
        <f>SUMIFS('5. Moraiya'!$Q$4:$Q$19,'5. Moraiya'!$C$4:$C$19,'Oct''24 Actual'!K53)</f>
        <v>0.67776179999999975</v>
      </c>
      <c r="L58" s="50">
        <f>SUMIFS('5. Moraiya'!$Q$4:$Q$19,'5. Moraiya'!$C$4:$C$19,'Oct''24 Actual'!L53)</f>
        <v>0</v>
      </c>
      <c r="M58" s="50">
        <f>SUMIFS('5. Moraiya'!$Q$4:$Q$19,'5. Moraiya'!$C$4:$C$19,'Oct''24 Actual'!M53)</f>
        <v>0</v>
      </c>
      <c r="N58" s="50">
        <f>SUMIFS('5. Moraiya'!$Q$4:$Q$19,'5. Moraiya'!$C$4:$C$19,'Oct''24 Actual'!N53)</f>
        <v>137.13887127946134</v>
      </c>
      <c r="O58" s="50">
        <f>SUMIFS('5. Moraiya'!$Q$4:$Q$19,'5. Moraiya'!$C$4:$C$19,'Oct''24 Actual'!O53)</f>
        <v>0</v>
      </c>
      <c r="P58" s="50">
        <f>SUMIFS('5. Moraiya'!$Q$4:$Q$19,'5. Moraiya'!$C$4:$C$19,'Oct''24 Actual'!P53)</f>
        <v>0</v>
      </c>
      <c r="Q58" s="56">
        <f t="shared" si="0"/>
        <v>521.71874412970715</v>
      </c>
    </row>
    <row r="59" spans="2:17" ht="15.6">
      <c r="B59" s="52">
        <v>6</v>
      </c>
      <c r="C59" s="20" t="s">
        <v>158</v>
      </c>
      <c r="D59" s="50">
        <f>SUMIFS('6. SEZ 2'!$P$4:$P$16,'6. SEZ 2'!$C$4:$C$16,'Oct''24 Actual'!D53)</f>
        <v>0.24765243185971814</v>
      </c>
      <c r="E59" s="50">
        <f>SUMIFS('6. SEZ 2'!$P$4:$P$16,'6. SEZ 2'!$C$4:$C$16,'Oct''24 Actual'!E53)</f>
        <v>0</v>
      </c>
      <c r="F59" s="50">
        <f>SUMIFS('6. SEZ 2'!$P$4:$P$16,'6. SEZ 2'!$C$4:$C$16,'Oct''24 Actual'!F53)</f>
        <v>2.4723551812799998</v>
      </c>
      <c r="G59" s="50">
        <f>SUMIFS('6. SEZ 2'!$P$4:$P$16,'6. SEZ 2'!$C$4:$C$16,'Oct''24 Actual'!G53)</f>
        <v>0</v>
      </c>
      <c r="H59" s="50">
        <f>SUMIFS('6. SEZ 2'!$P$4:$P$16,'6. SEZ 2'!$C$4:$C$16,'Oct''24 Actual'!H53)</f>
        <v>0</v>
      </c>
      <c r="I59" s="50">
        <f>SUMIFS('6. SEZ 2'!$P$4:$P$16,'6. SEZ 2'!$C$4:$C$16,'Oct''24 Actual'!I53)</f>
        <v>6.2301599999999999E-2</v>
      </c>
      <c r="J59" s="50">
        <f>SUMIFS('6. SEZ 2'!$P$4:$P$16,'6. SEZ 2'!$C$4:$C$16,'Oct''24 Actual'!J53)</f>
        <v>2.10388E-2</v>
      </c>
      <c r="K59" s="50">
        <f>SUMIFS('6. SEZ 2'!$P$4:$P$16,'6. SEZ 2'!$C$4:$C$16,'Oct''24 Actual'!K53)</f>
        <v>0</v>
      </c>
      <c r="L59" s="50">
        <f>SUMIFS('6. SEZ 2'!$P$4:$P$16,'6. SEZ 2'!$C$4:$C$16,'Oct''24 Actual'!L53)</f>
        <v>0</v>
      </c>
      <c r="M59" s="50">
        <f>SUMIFS('6. SEZ 2'!$P$4:$P$16,'6. SEZ 2'!$C$4:$C$16,'Oct''24 Actual'!M53)</f>
        <v>0</v>
      </c>
      <c r="N59" s="50">
        <f>SUMIFS('6. SEZ 2'!$P$4:$P$16,'6. SEZ 2'!$C$4:$C$16,'Oct''24 Actual'!N53)</f>
        <v>0</v>
      </c>
      <c r="O59" s="50">
        <f>SUMIFS('6. SEZ 2'!$P$4:$P$16,'6. SEZ 2'!$C$4:$C$16,'Oct''24 Actual'!O53)</f>
        <v>0</v>
      </c>
      <c r="P59" s="50">
        <f>SUMIFS('6. SEZ 2'!$P$4:$P$16,'6. SEZ 2'!$C$4:$C$16,'Oct''24 Actual'!P53)</f>
        <v>0</v>
      </c>
      <c r="Q59" s="56">
        <f>SUM(D59:P59)</f>
        <v>2.8033480131397179</v>
      </c>
    </row>
    <row r="60" spans="2:17" ht="15.6">
      <c r="B60" s="52">
        <v>7</v>
      </c>
      <c r="C60" s="24" t="s">
        <v>61</v>
      </c>
      <c r="D60" s="50">
        <f>SUMIFS('7. SEZ 1'!$P$4:$P$16,'7. SEZ 1'!$C$4:$C$16,'Oct''24 Actual'!D53)</f>
        <v>67.078994006195131</v>
      </c>
      <c r="E60" s="50">
        <f>SUMIFS('7. SEZ 1'!$P$4:$P$16,'7. SEZ 1'!$C$4:$C$16,'Oct''24 Actual'!E53)</f>
        <v>7.7344623999999991</v>
      </c>
      <c r="F60" s="50">
        <f>SUMIFS('7. SEZ 1'!$P$4:$P$16,'7. SEZ 1'!$C$4:$C$16,'Oct''24 Actual'!F53)</f>
        <v>2.6866055310000014</v>
      </c>
      <c r="G60" s="50">
        <f>SUMIFS('7. SEZ 1'!$P$4:$P$16,'7. SEZ 1'!$C$4:$C$16,'Oct''24 Actual'!G53)</f>
        <v>0.79584950195603332</v>
      </c>
      <c r="H60" s="50">
        <f>SUMIFS('7. SEZ 1'!$P$4:$P$16,'7. SEZ 1'!$C$4:$C$16,'Oct''24 Actual'!H53)</f>
        <v>0</v>
      </c>
      <c r="I60" s="50">
        <f>SUMIFS('7. SEZ 1'!$P$4:$P$16,'7. SEZ 1'!$C$4:$C$16,'Oct''24 Actual'!I53)</f>
        <v>0.73</v>
      </c>
      <c r="J60" s="50">
        <f>SUMIFS('7. SEZ 1'!$P$4:$P$16,'7. SEZ 1'!$C$4:$C$16,'Oct''24 Actual'!J53)</f>
        <v>0</v>
      </c>
      <c r="K60" s="50">
        <f>SUMIFS('7. SEZ 1'!$P$4:$P$16,'7. SEZ 1'!$C$4:$C$16,'Oct''24 Actual'!K53)</f>
        <v>0</v>
      </c>
      <c r="L60" s="50">
        <f>SUMIFS('7. SEZ 1'!$P$4:$P$16,'7. SEZ 1'!$C$4:$C$16,'Oct''24 Actual'!L53)</f>
        <v>0</v>
      </c>
      <c r="M60" s="50">
        <f>SUMIFS('7. SEZ 1'!$P$4:$P$16,'7. SEZ 1'!$C$4:$C$16,'Oct''24 Actual'!M53)</f>
        <v>0</v>
      </c>
      <c r="N60" s="50">
        <f>SUMIFS('7. SEZ 1'!$P$4:$P$16,'7. SEZ 1'!$C$4:$C$16,'Oct''24 Actual'!N53)</f>
        <v>0</v>
      </c>
      <c r="O60" s="50">
        <f>SUMIFS('7. SEZ 1'!$P$4:$P$16,'7. SEZ 1'!$C$4:$C$16,'Oct''24 Actual'!O53)</f>
        <v>0</v>
      </c>
      <c r="P60" s="50">
        <f>SUMIFS('7. SEZ 1'!$P$4:$P$16,'7. SEZ 1'!$C$4:$C$16,'Oct''24 Actual'!P53)</f>
        <v>0</v>
      </c>
      <c r="Q60" s="56">
        <f t="shared" si="0"/>
        <v>79.025911439151159</v>
      </c>
    </row>
    <row r="61" spans="2:17" ht="15.6">
      <c r="B61" s="52">
        <v>8</v>
      </c>
      <c r="C61" s="24" t="s">
        <v>64</v>
      </c>
      <c r="D61" s="50">
        <f>SUMIFS('8. Animal Healthcare'!$P$4:$P$16,'8. Animal Healthcare'!$C$4:$C$16,'Oct''24 Actual'!D53)</f>
        <v>8.6199999999999992</v>
      </c>
      <c r="E61" s="50">
        <f>SUMIFS('8. Animal Healthcare'!$P$4:$P$16,'8. Animal Healthcare'!$C$4:$C$16,'Oct''24 Actual'!E53)</f>
        <v>0</v>
      </c>
      <c r="F61" s="50">
        <f>SUMIFS('8. Animal Healthcare'!$P$4:$P$16,'8. Animal Healthcare'!$C$4:$C$16,'Oct''24 Actual'!F53)</f>
        <v>0</v>
      </c>
      <c r="G61" s="50">
        <f>SUMIFS('8. Animal Healthcare'!$P$4:$P$16,'8. Animal Healthcare'!$C$4:$C$16,'Oct''24 Actual'!G53)</f>
        <v>0</v>
      </c>
      <c r="H61" s="50">
        <f>SUMIFS('8. Animal Healthcare'!$P$4:$P$16,'8. Animal Healthcare'!$C$4:$C$16,'Oct''24 Actual'!H53)</f>
        <v>0</v>
      </c>
      <c r="I61" s="50">
        <f>SUMIFS('8. Animal Healthcare'!$P$4:$P$16,'8. Animal Healthcare'!$C$4:$C$16,'Oct''24 Actual'!I53)</f>
        <v>0</v>
      </c>
      <c r="J61" s="50">
        <f>SUMIFS('8. Animal Healthcare'!$P$4:$P$16,'8. Animal Healthcare'!$C$4:$C$16,'Oct''24 Actual'!J53)</f>
        <v>0</v>
      </c>
      <c r="K61" s="50">
        <f>SUMIFS('8. Animal Healthcare'!$P$4:$P$16,'8. Animal Healthcare'!$C$4:$C$16,'Oct''24 Actual'!K53)</f>
        <v>0</v>
      </c>
      <c r="L61" s="50">
        <f>SUMIFS('8. Animal Healthcare'!$P$4:$P$16,'8. Animal Healthcare'!$C$4:$C$16,'Oct''24 Actual'!L53)</f>
        <v>0</v>
      </c>
      <c r="M61" s="50">
        <f>SUMIFS('8. Animal Healthcare'!$P$4:$P$16,'8. Animal Healthcare'!$C$4:$C$16,'Oct''24 Actual'!M53)</f>
        <v>0</v>
      </c>
      <c r="N61" s="50">
        <f>SUMIFS('8. Animal Healthcare'!$P$4:$P$16,'8. Animal Healthcare'!$C$4:$C$16,'Oct''24 Actual'!N53)</f>
        <v>0</v>
      </c>
      <c r="O61" s="50">
        <f>SUMIFS('8. Animal Healthcare'!$P$4:$P$16,'8. Animal Healthcare'!$C$4:$C$16,'Oct''24 Actual'!O53)</f>
        <v>0</v>
      </c>
      <c r="P61" s="50">
        <f>SUMIFS('8. Animal Healthcare'!$P$4:$P$16,'8. Animal Healthcare'!$C$4:$C$16,'Oct''24 Actual'!P53)</f>
        <v>0</v>
      </c>
      <c r="Q61" s="56">
        <f t="shared" si="0"/>
        <v>8.6199999999999992</v>
      </c>
    </row>
    <row r="62" spans="2:17" ht="15.6">
      <c r="B62" s="52">
        <v>9</v>
      </c>
      <c r="C62" s="24" t="s">
        <v>303</v>
      </c>
      <c r="D62" s="50">
        <f>SUMIFS('9. Changodar'!$P$4:$P$16,'9. Changodar'!$C$4:$C$16,'Oct''24 Actual'!D53)</f>
        <v>0</v>
      </c>
      <c r="E62" s="50">
        <f>SUMIFS('9. Changodar'!$P$4:$P$16,'9. Changodar'!$C$4:$C$16,'Oct''24 Actual'!E53)</f>
        <v>0</v>
      </c>
      <c r="F62" s="50">
        <f>SUMIFS('9. Changodar'!$P$4:$P$16,'9. Changodar'!$C$4:$C$16,'Oct''24 Actual'!F53)</f>
        <v>0</v>
      </c>
      <c r="G62" s="50">
        <f>SUMIFS('9. Changodar'!$P$4:$P$16,'9. Changodar'!$C$4:$C$16,'Oct''24 Actual'!G53)</f>
        <v>0.1</v>
      </c>
      <c r="H62" s="50">
        <f>SUMIFS('9. Changodar'!$P$4:$P$16,'9. Changodar'!$C$4:$C$16,'Oct''24 Actual'!H53)</f>
        <v>0</v>
      </c>
      <c r="I62" s="50">
        <f>SUMIFS('9. Changodar'!$P$4:$P$16,'9. Changodar'!$C$4:$C$16,'Oct''24 Actual'!I53)</f>
        <v>4.7699999999999996</v>
      </c>
      <c r="J62" s="50">
        <f>SUMIFS('9. Changodar'!$P$4:$P$16,'9. Changodar'!$C$4:$C$16,'Oct''24 Actual'!J53)</f>
        <v>9.2200000000000006</v>
      </c>
      <c r="K62" s="50">
        <f>SUMIFS('9. Changodar'!$P$4:$P$16,'9. Changodar'!$C$4:$C$16,'Oct''24 Actual'!K53)</f>
        <v>0</v>
      </c>
      <c r="L62" s="50">
        <f>SUMIFS('9. Changodar'!$P$4:$P$16,'9. Changodar'!$C$4:$C$16,'Oct''24 Actual'!L53)</f>
        <v>0</v>
      </c>
      <c r="M62" s="50">
        <f>SUMIFS('9. Changodar'!$P$4:$P$16,'9. Changodar'!$C$4:$C$16,'Oct''24 Actual'!M53)</f>
        <v>0</v>
      </c>
      <c r="N62" s="50">
        <f>SUMIFS('9. Changodar'!$P$4:$P$16,'9. Changodar'!$C$4:$C$16,'Oct''24 Actual'!N53)</f>
        <v>0</v>
      </c>
      <c r="O62" s="50">
        <f>SUMIFS('9. Changodar'!$P$4:$P$16,'9. Changodar'!$C$4:$C$16,'Oct''24 Actual'!O53)</f>
        <v>0</v>
      </c>
      <c r="P62" s="50">
        <f>SUMIFS('9. Changodar'!$P$4:$P$16,'9. Changodar'!$C$4:$C$16,'Oct''24 Actual'!P53)</f>
        <v>0</v>
      </c>
      <c r="Q62" s="56">
        <f t="shared" si="0"/>
        <v>14.09</v>
      </c>
    </row>
    <row r="63" spans="2:17" ht="15.6">
      <c r="B63" s="52">
        <v>10</v>
      </c>
      <c r="C63" s="24" t="s">
        <v>69</v>
      </c>
      <c r="D63" s="50">
        <f>SUM('10. Baddi'!$Q$4:$Q$5)</f>
        <v>0</v>
      </c>
      <c r="E63" s="50">
        <f>SUM('10. Baddi'!$Q$6:$Q$7)</f>
        <v>1.3997882500000001</v>
      </c>
      <c r="F63" s="50">
        <f>SUMIFS('10. Baddi'!$Q$4:$Q$17,'10. Baddi'!$C$4:$C$17,'Oct''24 Actual'!F53)</f>
        <v>1.1850499999999999</v>
      </c>
      <c r="G63" s="50">
        <f>SUMIFS('10. Baddi'!$Q$4:$Q$17,'10. Baddi'!$C$4:$C$17,'Oct''24 Actual'!G53)</f>
        <v>0</v>
      </c>
      <c r="H63" s="50">
        <f>SUMIFS('10. Baddi'!$Q$4:$Q$17,'10. Baddi'!$C$4:$C$17,'Oct''24 Actual'!H53)</f>
        <v>0</v>
      </c>
      <c r="I63" s="50">
        <f>SUMIFS('10. Baddi'!$Q$4:$Q$17,'10. Baddi'!$C$4:$C$17,'Oct''24 Actual'!I53)</f>
        <v>0</v>
      </c>
      <c r="J63" s="50">
        <f>SUMIFS('10. Baddi'!$Q$4:$Q$17,'10. Baddi'!$C$4:$C$17,'Oct''24 Actual'!J53)</f>
        <v>0</v>
      </c>
      <c r="K63" s="50">
        <f>SUMIFS('10. Baddi'!$Q$4:$Q$17,'10. Baddi'!$C$4:$C$17,'Oct''24 Actual'!K53)</f>
        <v>0</v>
      </c>
      <c r="L63" s="50">
        <f>SUMIFS('10. Baddi'!$Q$4:$Q$17,'10. Baddi'!$C$4:$C$17,'Oct''24 Actual'!L53)</f>
        <v>0</v>
      </c>
      <c r="M63" s="50">
        <f>SUMIFS('10. Baddi'!$Q$4:$Q$17,'10. Baddi'!$C$4:$C$17,'Oct''24 Actual'!M53)</f>
        <v>0</v>
      </c>
      <c r="N63" s="50">
        <f>SUMIFS('10. Baddi'!$Q$4:$Q$17,'10. Baddi'!$C$4:$C$17,'Oct''24 Actual'!N53)</f>
        <v>0</v>
      </c>
      <c r="O63" s="50">
        <f>SUMIFS('10. Baddi'!$Q$4:$Q$17,'10. Baddi'!$C$4:$C$17,'Oct''24 Actual'!O53)</f>
        <v>0</v>
      </c>
      <c r="P63" s="50">
        <f>SUMIFS('10. Baddi'!$Q$4:$Q$17,'10. Baddi'!$C$4:$C$17,'Oct''24 Actual'!P53)</f>
        <v>0</v>
      </c>
      <c r="Q63" s="56">
        <f t="shared" si="0"/>
        <v>2.5848382499999998</v>
      </c>
    </row>
    <row r="64" spans="2:17" ht="15.6">
      <c r="B64" s="52">
        <v>11</v>
      </c>
      <c r="C64" s="24" t="s">
        <v>72</v>
      </c>
      <c r="D64" s="50">
        <f>SUMIFS('11. Goa'!$P$4:$P$17,'11. Goa'!$C$4:$C$17,'Oct''24 Actual'!D53)</f>
        <v>60.663058164734302</v>
      </c>
      <c r="E64" s="50">
        <f>SUMIFS('11. Goa'!$P$4:$P$17,'11. Goa'!$C$4:$C$17,'Oct''24 Actual'!E53)</f>
        <v>26.321756184855694</v>
      </c>
      <c r="F64" s="50">
        <f>SUMIFS('11. Goa'!$P$4:$P$17,'11. Goa'!$C$4:$C$17,'Oct''24 Actual'!F53)</f>
        <v>0</v>
      </c>
      <c r="G64" s="50">
        <f>SUMIFS('11. Goa'!$P$4:$P$17,'11. Goa'!$C$4:$C$17,'Oct''24 Actual'!G53)</f>
        <v>9.6750711000000003</v>
      </c>
      <c r="H64" s="50">
        <f>SUMIFS('11. Goa'!$P$4:$P$17,'11. Goa'!$C$4:$C$17,'Oct''24 Actual'!H53)</f>
        <v>3.194684083333335</v>
      </c>
      <c r="I64" s="50">
        <f>SUM('11. Goa'!$P$9:$P$10)</f>
        <v>40.4267836967664</v>
      </c>
      <c r="J64" s="50">
        <f>SUMIFS('11. Goa'!$P$4:$P$17,'11. Goa'!$C$4:$C$17,'Oct''24 Actual'!J53)</f>
        <v>4.8209940299999996</v>
      </c>
      <c r="K64" s="50">
        <f>SUMIFS('11. Goa'!$P$4:$P$17,'11. Goa'!$C$4:$C$17,'Oct''24 Actual'!K53)</f>
        <v>0</v>
      </c>
      <c r="L64" s="50">
        <f>SUMIFS('11. Goa'!$P$4:$P$17,'11. Goa'!$C$4:$C$17,'Oct''24 Actual'!L53)</f>
        <v>0</v>
      </c>
      <c r="M64" s="50">
        <f>SUMIFS('11. Goa'!$P$4:$P$17,'11. Goa'!$C$4:$C$17,'Oct''24 Actual'!M53)</f>
        <v>0</v>
      </c>
      <c r="N64" s="50">
        <f>SUMIFS('11. Goa'!$P$4:$P$17,'11. Goa'!$C$4:$C$17,'Oct''24 Actual'!N53)</f>
        <v>0</v>
      </c>
      <c r="O64" s="50">
        <f>SUMIFS('11. Goa'!$P$4:$P$17,'11. Goa'!$C$4:$C$17,'Oct''24 Actual'!O53)</f>
        <v>0</v>
      </c>
      <c r="P64" s="50">
        <f>SUMIFS('11. Goa'!$P$4:$P$17,'11. Goa'!$C$4:$C$17,'Oct''24 Actual'!P53)</f>
        <v>0</v>
      </c>
      <c r="Q64" s="56">
        <f t="shared" si="0"/>
        <v>145.10234725968974</v>
      </c>
    </row>
    <row r="65" spans="2:17" ht="15.6">
      <c r="B65" s="52">
        <v>12</v>
      </c>
      <c r="C65" s="24" t="s">
        <v>75</v>
      </c>
      <c r="D65" s="50">
        <f>SUMIFS('12. Myanmar'!$P$4:$P$16,'12. Myanmar'!$C$4:$C$16,'Oct''24 Actual'!D53)</f>
        <v>0</v>
      </c>
      <c r="E65" s="50">
        <f>SUMIFS('12. Myanmar'!$P$4:$P$16,'12. Myanmar'!$C$4:$C$16,'Oct''24 Actual'!E53)</f>
        <v>0</v>
      </c>
      <c r="F65" s="50">
        <f>SUMIFS('12. Myanmar'!$P$4:$P$16,'12. Myanmar'!$C$4:$C$16,'Oct''24 Actual'!F53)</f>
        <v>1.79</v>
      </c>
      <c r="G65" s="50">
        <f>SUMIFS('12. Myanmar'!$P$4:$P$16,'12. Myanmar'!$C$4:$C$16,'Oct''24 Actual'!G53)</f>
        <v>0</v>
      </c>
      <c r="H65" s="50">
        <f>SUMIFS('12. Myanmar'!$P$4:$P$16,'12. Myanmar'!$C$4:$C$16,'Oct''24 Actual'!H53)</f>
        <v>0</v>
      </c>
      <c r="I65" s="50">
        <f>SUMIFS('12. Myanmar'!$P$4:$P$16,'12. Myanmar'!$C$4:$C$16,'Oct''24 Actual'!I53)</f>
        <v>0.76</v>
      </c>
      <c r="J65" s="50">
        <f>SUMIFS('12. Myanmar'!$P$4:$P$16,'12. Myanmar'!$C$4:$C$16,'Oct''24 Actual'!J53)</f>
        <v>0.69</v>
      </c>
      <c r="K65" s="50">
        <f>SUMIFS('12. Myanmar'!$P$4:$P$16,'12. Myanmar'!$C$4:$C$16,'Oct''24 Actual'!K53)</f>
        <v>0</v>
      </c>
      <c r="L65" s="50">
        <f>SUMIFS('12. Myanmar'!$P$4:$P$16,'12. Myanmar'!$C$4:$C$16,'Oct''24 Actual'!L53)</f>
        <v>0</v>
      </c>
      <c r="M65" s="50">
        <f>SUMIFS('12. Myanmar'!$P$4:$P$16,'12. Myanmar'!$C$4:$C$16,'Oct''24 Actual'!M53)</f>
        <v>0</v>
      </c>
      <c r="N65" s="50">
        <f>SUMIFS('12. Myanmar'!$P$4:$P$16,'12. Myanmar'!$C$4:$C$16,'Oct''24 Actual'!N53)</f>
        <v>0</v>
      </c>
      <c r="O65" s="50">
        <f>SUMIFS('12. Myanmar'!$P$4:$P$16,'12. Myanmar'!$C$4:$C$16,'Oct''24 Actual'!O53)</f>
        <v>0</v>
      </c>
      <c r="P65" s="50">
        <f>SUMIFS('12. Myanmar'!$P$4:$P$16,'12. Myanmar'!$C$4:$C$16,'Oct''24 Actual'!P53)</f>
        <v>0</v>
      </c>
      <c r="Q65" s="56">
        <f t="shared" si="0"/>
        <v>3.2399999999999998</v>
      </c>
    </row>
    <row r="66" spans="2:17" ht="15.6">
      <c r="B66" s="52">
        <v>13</v>
      </c>
      <c r="C66" s="24" t="s">
        <v>78</v>
      </c>
      <c r="D66" s="50">
        <f>SUMIFS('13. Daman'!$P$4:$P$16,'13. Daman'!$C$4:$C$16,'Oct''24 Actual'!D53)</f>
        <v>0</v>
      </c>
      <c r="E66" s="50">
        <f>SUMIFS('13. Daman'!$P$4:$P$16,'13. Daman'!$C$4:$C$16,'Oct''24 Actual'!E53)</f>
        <v>4.84063</v>
      </c>
      <c r="F66" s="50">
        <f>SUMIFS('13. Daman'!$P$4:$P$16,'13. Daman'!$C$4:$C$16,'Oct''24 Actual'!F53)</f>
        <v>5.4960000000000002E-2</v>
      </c>
      <c r="G66" s="50">
        <f>SUMIFS('13. Daman'!$P$4:$P$16,'13. Daman'!$C$4:$C$16,'Oct''24 Actual'!G53)</f>
        <v>7.2172000000000018</v>
      </c>
      <c r="H66" s="50">
        <f>SUMIFS('13. Daman'!$P$4:$P$16,'13. Daman'!$C$4:$C$16,'Oct''24 Actual'!H53)</f>
        <v>0</v>
      </c>
      <c r="I66" s="50">
        <f>SUMIFS('13. Daman'!$P$4:$P$16,'13. Daman'!$C$4:$C$16,'Oct''24 Actual'!I53)</f>
        <v>0</v>
      </c>
      <c r="J66" s="50">
        <f>SUMIFS('13. Daman'!$P$4:$P$16,'13. Daman'!$C$4:$C$16,'Oct''24 Actual'!J53)</f>
        <v>1.1492</v>
      </c>
      <c r="K66" s="50">
        <f>SUMIFS('13. Daman'!$P$4:$P$16,'13. Daman'!$C$4:$C$16,'Oct''24 Actual'!K53)</f>
        <v>0</v>
      </c>
      <c r="L66" s="50">
        <f>SUMIFS('13. Daman'!$P$4:$P$16,'13. Daman'!$C$4:$C$16,'Oct''24 Actual'!L53)</f>
        <v>4.6107770800000045</v>
      </c>
      <c r="M66" s="50">
        <f>SUMIFS('13. Daman'!$P$4:$P$16,'13. Daman'!$C$4:$C$16,'Oct''24 Actual'!M53)</f>
        <v>0.88568999999999998</v>
      </c>
      <c r="N66" s="50">
        <f>SUMIFS('13. Daman'!$P$4:$P$16,'13. Daman'!$C$4:$C$16,'Oct''24 Actual'!N53)</f>
        <v>0</v>
      </c>
      <c r="O66" s="50">
        <f>SUMIFS('13. Daman'!$P$4:$P$16,'13. Daman'!$C$4:$C$16,'Oct''24 Actual'!O53)</f>
        <v>0</v>
      </c>
      <c r="P66" s="50">
        <f>SUMIFS('13. Daman'!$P$4:$P$16,'13. Daman'!$C$4:$C$16,'Oct''24 Actual'!P53)</f>
        <v>0</v>
      </c>
      <c r="Q66" s="56">
        <f t="shared" si="0"/>
        <v>18.758457080000007</v>
      </c>
    </row>
    <row r="67" spans="2:17" ht="15.6">
      <c r="B67" s="52">
        <v>14</v>
      </c>
      <c r="C67" s="24" t="s">
        <v>82</v>
      </c>
      <c r="D67" s="50">
        <f>SUMIFS('14. GRPPL'!$P$4:$P$16,'14. GRPPL'!$C$4:$C$16,'Oct''24 Actual'!D53)</f>
        <v>0</v>
      </c>
      <c r="E67" s="50">
        <f>SUMIFS('14. GRPPL'!$P$4:$P$16,'14. GRPPL'!$C$4:$C$16,'Oct''24 Actual'!E53)</f>
        <v>0</v>
      </c>
      <c r="F67" s="50">
        <f>SUMIFS('14. GRPPL'!$P$4:$P$16,'14. GRPPL'!$C$4:$C$16,'Oct''24 Actual'!F53)</f>
        <v>0</v>
      </c>
      <c r="G67" s="50">
        <f>SUMIFS('14. GRPPL'!$P$4:$P$16,'14. GRPPL'!$C$4:$C$16,'Oct''24 Actual'!G53)</f>
        <v>0</v>
      </c>
      <c r="H67" s="50">
        <f>SUMIFS('14. GRPPL'!$P$4:$P$16,'14. GRPPL'!$C$4:$C$16,'Oct''24 Actual'!H53)</f>
        <v>0.504</v>
      </c>
      <c r="I67" s="50">
        <f>SUMIFS('14. GRPPL'!$P$4:$P$16,'14. GRPPL'!$C$4:$C$16,'Oct''24 Actual'!I53)</f>
        <v>2.107353999353085</v>
      </c>
      <c r="J67" s="50">
        <f>SUMIFS('14. GRPPL'!$P$4:$P$16,'14. GRPPL'!$C$4:$C$16,'Oct''24 Actual'!J53)</f>
        <v>1.3049999999999999</v>
      </c>
      <c r="K67" s="50">
        <f>SUMIFS('14. GRPPL'!$P$4:$P$16,'14. GRPPL'!$C$4:$C$16,'Oct''24 Actual'!K53)</f>
        <v>0</v>
      </c>
      <c r="L67" s="50">
        <f>SUMIFS('14. GRPPL'!$P$4:$P$16,'14. GRPPL'!$C$4:$C$16,'Oct''24 Actual'!L53)</f>
        <v>0</v>
      </c>
      <c r="M67" s="50">
        <f>SUMIFS('14. GRPPL'!$P$4:$P$16,'14. GRPPL'!$C$4:$C$16,'Oct''24 Actual'!M53)</f>
        <v>0</v>
      </c>
      <c r="N67" s="50">
        <f>SUMIFS('14. GRPPL'!$P$4:$P$16,'14. GRPPL'!$C$4:$C$16,'Oct''24 Actual'!N53)</f>
        <v>3.1569999999999996</v>
      </c>
      <c r="O67" s="50">
        <f>SUMIFS('14. GRPPL'!$P$4:$P$16,'14. GRPPL'!$C$4:$C$16,'Oct''24 Actual'!O53)</f>
        <v>0</v>
      </c>
      <c r="P67" s="50">
        <f>SUMIFS('14. GRPPL'!$P$4:$P$16,'14. GRPPL'!$C$4:$C$16,'Oct''24 Actual'!P53)</f>
        <v>0</v>
      </c>
      <c r="Q67" s="56">
        <f t="shared" si="0"/>
        <v>7.0733539993530847</v>
      </c>
    </row>
    <row r="68" spans="2:17" ht="15.6">
      <c r="B68" s="52">
        <v>15</v>
      </c>
      <c r="C68" s="24" t="s">
        <v>87</v>
      </c>
      <c r="D68" s="50">
        <f>SUM('15. Sikkim-1'!$Q$4:$Q$6)</f>
        <v>0.65</v>
      </c>
      <c r="E68" s="50">
        <f>SUM('15. Sikkim-1'!$Q$7:$Q$9)</f>
        <v>0</v>
      </c>
      <c r="F68" s="50">
        <f>SUMIFS('15. Sikkim-1'!$Q$4:$Q$21,'15. Sikkim-1'!$D$4:$D$21,'Oct''24 Actual'!F53)</f>
        <v>0</v>
      </c>
      <c r="G68" s="50">
        <f>SUMIFS('15. Sikkim-1'!$Q$4:$Q$21,'15. Sikkim-1'!$D$4:$D$21,'Oct''24 Actual'!G53)</f>
        <v>0</v>
      </c>
      <c r="H68" s="50">
        <f>SUMIFS('15. Sikkim-1'!$Q$4:$Q$21,'15. Sikkim-1'!$D$4:$D$21,'Oct''24 Actual'!H53)</f>
        <v>0</v>
      </c>
      <c r="I68" s="50">
        <f>SUMIFS('15. Sikkim-1'!$Q$4:$Q$21,'15. Sikkim-1'!$D$4:$D$21,'Oct''24 Actual'!I53)</f>
        <v>0</v>
      </c>
      <c r="J68" s="50">
        <f>SUMIFS('15. Sikkim-1'!$Q$4:$Q$21,'15. Sikkim-1'!$D$4:$D$21,'Oct''24 Actual'!J53)</f>
        <v>0</v>
      </c>
      <c r="K68" s="50">
        <f>SUMIFS('15. Sikkim-1'!$Q$4:$Q$21,'15. Sikkim-1'!$D$4:$D$21,'Oct''24 Actual'!K53)</f>
        <v>0</v>
      </c>
      <c r="L68" s="50">
        <f>SUMIFS('15. Sikkim-1'!$Q$4:$Q$21,'15. Sikkim-1'!$D$4:$D$21,'Oct''24 Actual'!L53)</f>
        <v>0</v>
      </c>
      <c r="M68" s="50">
        <f>SUMIFS('15. Sikkim-1'!$Q$4:$Q$21,'15. Sikkim-1'!$D$4:$D$21,'Oct''24 Actual'!M53)</f>
        <v>0</v>
      </c>
      <c r="N68" s="50">
        <f>SUM('15. Sikkim-1'!$Q$19)</f>
        <v>0</v>
      </c>
      <c r="O68" s="50">
        <f>SUMIFS('15. Sikkim-1'!$Q$4:$Q$21,'15. Sikkim-1'!$D$4:$D$21,'Oct''24 Actual'!O53)</f>
        <v>0</v>
      </c>
      <c r="P68" s="50">
        <f>SUMIFS('15. Sikkim-1'!$Q$4:$Q$21,'15. Sikkim-1'!$D$4:$D$21,'Oct''24 Actual'!P53)</f>
        <v>0</v>
      </c>
      <c r="Q68" s="56">
        <f t="shared" si="0"/>
        <v>0.65</v>
      </c>
    </row>
    <row r="69" spans="2:17" ht="15.6">
      <c r="B69" s="52">
        <v>16</v>
      </c>
      <c r="C69" s="24" t="s">
        <v>91</v>
      </c>
      <c r="D69" s="50">
        <f>SUM('16. Sikkim-2'!$P$4:$P$5)</f>
        <v>1.63</v>
      </c>
      <c r="E69" s="50">
        <f>SUM('16. Sikkim-2'!$P$6:$P$7)</f>
        <v>0.55000000000000004</v>
      </c>
      <c r="F69" s="50">
        <f>SUMIFS('16. Sikkim-2'!$P$4:$P$18,'16. Sikkim-2'!$C$4:$C$18,'Oct''24 Actual'!F53)</f>
        <v>1.66</v>
      </c>
      <c r="G69" s="50">
        <f>SUMIFS('16. Sikkim-2'!$P$4:$P$18,'16. Sikkim-2'!$C$4:$C$18,'Oct''24 Actual'!G53)</f>
        <v>13.799999999999999</v>
      </c>
      <c r="H69" s="50">
        <f>SUMIFS('16. Sikkim-2'!$P$4:$P$18,'16. Sikkim-2'!$C$4:$C$18,'Oct''24 Actual'!H53)</f>
        <v>2.46</v>
      </c>
      <c r="I69" s="50">
        <f>SUMIFS('16. Sikkim-2'!$P$4:$P$18,'16. Sikkim-2'!$C$4:$C$18,'Oct''24 Actual'!I53)</f>
        <v>19.819999999999993</v>
      </c>
      <c r="J69" s="50">
        <f>SUMIFS('16. Sikkim-2'!$P$4:$P$18,'16. Sikkim-2'!$C$4:$C$18,'Oct''24 Actual'!J53)</f>
        <v>5.4799999999999995</v>
      </c>
      <c r="K69" s="50">
        <f>SUMIFS('16. Sikkim-2'!$P$4:$P$18,'16. Sikkim-2'!$C$4:$C$18,'Oct''24 Actual'!K53)</f>
        <v>0</v>
      </c>
      <c r="L69" s="50">
        <f>SUMIFS('16. Sikkim-2'!$P$4:$P$18,'16. Sikkim-2'!$C$4:$C$18,'Oct''24 Actual'!L53)</f>
        <v>0</v>
      </c>
      <c r="M69" s="50">
        <f>SUMIFS('16. Sikkim-2'!$P$4:$P$18,'16. Sikkim-2'!$C$4:$C$18,'Oct''24 Actual'!M53)</f>
        <v>0</v>
      </c>
      <c r="N69" s="50">
        <f>SUMIFS('16. Sikkim-2'!$P$4:$P$18,'16. Sikkim-2'!$C$4:$C$18,'Oct''24 Actual'!N53)</f>
        <v>0</v>
      </c>
      <c r="O69" s="50">
        <f>SUMIFS('16. Sikkim-2'!$P$4:$P$18,'16. Sikkim-2'!$C$4:$C$18,'Oct''24 Actual'!O53)</f>
        <v>0</v>
      </c>
      <c r="P69" s="50">
        <f>SUMIFS('16. Sikkim-2'!$P$4:$P$18,'16. Sikkim-2'!$C$4:$C$18,'Oct''24 Actual'!P53)</f>
        <v>0</v>
      </c>
      <c r="Q69" s="56">
        <f t="shared" si="0"/>
        <v>45.399999999999991</v>
      </c>
    </row>
    <row r="70" spans="2:17" ht="15.6">
      <c r="B70" s="52">
        <v>17</v>
      </c>
      <c r="C70" s="24" t="s">
        <v>93</v>
      </c>
      <c r="D70" s="59"/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6">
        <f>'17. EMO'!$P$5</f>
        <v>11.035102901606994</v>
      </c>
    </row>
    <row r="71" spans="2:17" ht="15.6">
      <c r="B71" s="52">
        <v>18</v>
      </c>
      <c r="C71" s="21" t="s">
        <v>112</v>
      </c>
      <c r="D71" s="50">
        <f>SUMIFS('18. Agiolax'!$P$4:$P$16,'18. Agiolax'!$C$4:$C$16,'Oct''24 Actual'!D53)</f>
        <v>0</v>
      </c>
      <c r="E71" s="50">
        <f>SUMIFS('18. Agiolax'!$P$4:$P$16,'18. Agiolax'!$C$4:$C$16,'Oct''24 Actual'!E53)</f>
        <v>0</v>
      </c>
      <c r="F71" s="50">
        <f>SUMIFS('18. Agiolax'!$P$4:$P$16,'18. Agiolax'!$C$4:$C$16,'Oct''24 Actual'!F53)</f>
        <v>0</v>
      </c>
      <c r="G71" s="50">
        <f>SUMIFS('18. Agiolax'!$P$4:$P$16,'18. Agiolax'!$C$4:$C$16,'Oct''24 Actual'!G53)</f>
        <v>0</v>
      </c>
      <c r="H71" s="50">
        <f>SUMIFS('18. Agiolax'!$P$4:$P$16,'18. Agiolax'!$C$4:$C$16,'Oct''24 Actual'!H53)</f>
        <v>7.4</v>
      </c>
      <c r="I71" s="50">
        <f>SUMIFS('18. Agiolax'!$P$4:$P$16,'18. Agiolax'!$C$4:$C$16,'Oct''24 Actual'!I53)</f>
        <v>0.09</v>
      </c>
      <c r="J71" s="50">
        <f>SUMIFS('18. Agiolax'!$P$4:$P$16,'18. Agiolax'!$C$4:$C$16,'Oct''24 Actual'!J53)</f>
        <v>0</v>
      </c>
      <c r="K71" s="50">
        <f>SUMIFS('18. Agiolax'!$P$4:$P$16,'18. Agiolax'!$C$4:$C$16,'Oct''24 Actual'!K53)</f>
        <v>0</v>
      </c>
      <c r="L71" s="50">
        <f>SUMIFS('18. Agiolax'!$P$4:$P$16,'18. Agiolax'!$C$4:$C$16,'Oct''24 Actual'!L53)</f>
        <v>0</v>
      </c>
      <c r="M71" s="50">
        <f>SUMIFS('18. Agiolax'!$P$4:$P$16,'18. Agiolax'!$C$4:$C$16,'Oct''24 Actual'!M53)</f>
        <v>0</v>
      </c>
      <c r="N71" s="50">
        <f>SUMIFS('18. Agiolax'!$P$4:$P$16,'18. Agiolax'!$C$4:$C$16,'Oct''24 Actual'!N53)</f>
        <v>0</v>
      </c>
      <c r="O71" s="50">
        <f>SUMIFS('18. Agiolax'!$P$4:$P$16,'18. Agiolax'!$C$4:$C$16,'Oct''24 Actual'!O53)</f>
        <v>0</v>
      </c>
      <c r="P71" s="50">
        <f>SUMIFS('18. Agiolax'!$P$4:$P$16,'18. Agiolax'!$C$4:$C$16,'Oct''24 Actual'!P53)</f>
        <v>0</v>
      </c>
      <c r="Q71" s="56">
        <f>SUM(D71:P71)</f>
        <v>7.49</v>
      </c>
    </row>
    <row r="72" spans="2:17" ht="15.6">
      <c r="B72" s="52">
        <v>19</v>
      </c>
      <c r="C72" s="24" t="s">
        <v>96</v>
      </c>
      <c r="D72" s="50">
        <f>SUMIFS('19. Jarod'!$P$4:$P$16,'19. Jarod'!$C$4:$C$16,'Oct''24 Actual'!D53)</f>
        <v>3.8293401333333326</v>
      </c>
      <c r="E72" s="50">
        <f>SUMIFS('19. Jarod'!$P$4:$P$16,'19. Jarod'!$C$4:$C$16,'Oct''24 Actual'!E53)</f>
        <v>0</v>
      </c>
      <c r="F72" s="50">
        <f>SUMIFS('19. Jarod'!$P$4:$P$16,'19. Jarod'!$C$4:$C$16,'Oct''24 Actual'!F53)</f>
        <v>2.812064195</v>
      </c>
      <c r="G72" s="50">
        <f>SUMIFS('19. Jarod'!$P$4:$P$16,'19. Jarod'!$C$4:$C$16,'Oct''24 Actual'!G53)</f>
        <v>2.0867682040768609</v>
      </c>
      <c r="H72" s="50">
        <f>SUMIFS('19. Jarod'!$P$4:$P$16,'19. Jarod'!$C$4:$C$16,'Oct''24 Actual'!H53)</f>
        <v>28.043999999999997</v>
      </c>
      <c r="I72" s="50">
        <f>SUMIFS('19. Jarod'!$P$4:$P$16,'19. Jarod'!$C$4:$C$16,'Oct''24 Actual'!I53)</f>
        <v>32.249438685249999</v>
      </c>
      <c r="J72" s="50">
        <f>SUMIFS('19. Jarod'!$P$4:$P$16,'19. Jarod'!$C$4:$C$16,'Oct''24 Actual'!J53)</f>
        <v>55.290600000000005</v>
      </c>
      <c r="K72" s="50">
        <f>SUMIFS('19. Jarod'!$P$4:$P$16,'19. Jarod'!$C$4:$C$16,'Oct''24 Actual'!K53)</f>
        <v>22.853624908814012</v>
      </c>
      <c r="L72" s="50">
        <f>SUMIFS('19. Jarod'!$P$4:$P$16,'19. Jarod'!$C$4:$C$16,'Oct''24 Actual'!L53)</f>
        <v>0</v>
      </c>
      <c r="M72" s="50">
        <f>SUMIFS('19. Jarod'!$P$4:$P$16,'19. Jarod'!$C$4:$C$16,'Oct''24 Actual'!M53)</f>
        <v>0</v>
      </c>
      <c r="N72" s="50">
        <f>SUMIFS('19. Jarod'!$P$4:$P$16,'19. Jarod'!$C$4:$C$16,'Oct''24 Actual'!N53)</f>
        <v>0</v>
      </c>
      <c r="O72" s="50">
        <f>SUMIFS('19. Jarod'!$P$4:$P$16,'19. Jarod'!$C$4:$C$16,'Oct''24 Actual'!O53)</f>
        <v>0</v>
      </c>
      <c r="P72" s="50">
        <f>SUMIFS('19. Jarod'!$P$4:$P$16,'19. Jarod'!$C$4:$C$16,'Oct''24 Actual'!P53)</f>
        <v>0</v>
      </c>
      <c r="Q72" s="56">
        <f t="shared" ref="Q72:Q81" si="1">SUM(D72:P72)</f>
        <v>147.16583612647423</v>
      </c>
    </row>
    <row r="73" spans="2:17" ht="15.6">
      <c r="B73" s="52">
        <v>20</v>
      </c>
      <c r="C73" s="24" t="s">
        <v>98</v>
      </c>
      <c r="D73" s="50">
        <f>SUMIFS('20. Vatva'!$P$4:$P$16,'20. Vatva'!$C$4:$C$16,'Oct''24 Actual'!D53)</f>
        <v>7.0741178999999992</v>
      </c>
      <c r="E73" s="50">
        <f>SUMIFS('20. Vatva'!$P$4:$P$16,'20. Vatva'!$C$4:$C$16,'Oct''24 Actual'!E53)</f>
        <v>0</v>
      </c>
      <c r="F73" s="50">
        <f>SUMIFS('20. Vatva'!$P$4:$P$16,'20. Vatva'!$C$4:$C$16,'Oct''24 Actual'!F53)</f>
        <v>0</v>
      </c>
      <c r="G73" s="50">
        <f>SUMIFS('20. Vatva'!$P$4:$P$16,'20. Vatva'!$C$4:$C$16,'Oct''24 Actual'!G53)</f>
        <v>0</v>
      </c>
      <c r="H73" s="50">
        <f>SUMIFS('20. Vatva'!$P$4:$P$16,'20. Vatva'!$C$4:$C$16,'Oct''24 Actual'!H53)</f>
        <v>0</v>
      </c>
      <c r="I73" s="50">
        <f>SUMIFS('20. Vatva'!$P$4:$P$16,'20. Vatva'!$C$4:$C$16,'Oct''24 Actual'!I53)</f>
        <v>1.4303138000000075</v>
      </c>
      <c r="J73" s="50">
        <f>SUMIFS('20. Vatva'!$P$4:$P$16,'20. Vatva'!$C$4:$C$16,'Oct''24 Actual'!J53)</f>
        <v>0</v>
      </c>
      <c r="K73" s="50">
        <f>SUMIFS('20. Vatva'!$P$4:$P$16,'20. Vatva'!$C$4:$C$16,'Oct''24 Actual'!K53)</f>
        <v>0</v>
      </c>
      <c r="L73" s="50">
        <f>SUMIFS('20. Vatva'!$P$4:$P$16,'20. Vatva'!$C$4:$C$16,'Oct''24 Actual'!L53)</f>
        <v>0</v>
      </c>
      <c r="M73" s="50">
        <f>SUMIFS('20. Vatva'!$P$4:$P$16,'20. Vatva'!$C$4:$C$16,'Oct''24 Actual'!M53)</f>
        <v>0</v>
      </c>
      <c r="N73" s="50">
        <f>SUMIFS('20. Vatva'!$P$4:$P$16,'20. Vatva'!$C$4:$C$16,'Oct''24 Actual'!N53)</f>
        <v>0.19019300000000003</v>
      </c>
      <c r="O73" s="50">
        <f>SUMIFS('20. Vatva'!$P$4:$P$16,'20. Vatva'!$C$4:$C$16,'Oct''24 Actual'!O53)</f>
        <v>0</v>
      </c>
      <c r="P73" s="50">
        <f>SUMIFS('20. Vatva'!$P$4:$P$16,'20. Vatva'!$C$4:$C$16,'Oct''24 Actual'!P53)</f>
        <v>0</v>
      </c>
      <c r="Q73" s="56">
        <f t="shared" si="1"/>
        <v>8.6946247000000074</v>
      </c>
    </row>
    <row r="74" spans="2:17" ht="15.6">
      <c r="B74" s="52">
        <v>21</v>
      </c>
      <c r="C74" s="24" t="s">
        <v>101</v>
      </c>
      <c r="D74" s="50">
        <f>SUMIFS('21. Biologics Unit 9'!$P$4:$P$16,'21. Biologics Unit 9'!$C$4:$C$16,'Oct''24 Actual'!D53)</f>
        <v>0</v>
      </c>
      <c r="E74" s="50">
        <f>SUMIFS('21. Biologics Unit 9'!$P$4:$P$16,'21. Biologics Unit 9'!$C$4:$C$16,'Oct''24 Actual'!E53)</f>
        <v>0</v>
      </c>
      <c r="F74" s="50">
        <f>SUMIFS('21. Biologics Unit 9'!$P$4:$P$16,'21. Biologics Unit 9'!$C$4:$C$16,'Oct''24 Actual'!F53)</f>
        <v>0</v>
      </c>
      <c r="G74" s="50">
        <f>SUMIFS('21. Biologics Unit 9'!$P$4:$P$16,'21. Biologics Unit 9'!$C$4:$C$16,'Oct''24 Actual'!G53)</f>
        <v>0</v>
      </c>
      <c r="H74" s="50">
        <f>SUMIFS('21. Biologics Unit 9'!$P$4:$P$16,'21. Biologics Unit 9'!$C$4:$C$16,'Oct''24 Actual'!H53)</f>
        <v>0</v>
      </c>
      <c r="I74" s="50">
        <f>SUMIFS('21. Biologics Unit 9'!$P$4:$P$16,'21. Biologics Unit 9'!$C$4:$C$16,'Oct''24 Actual'!I53)</f>
        <v>0</v>
      </c>
      <c r="J74" s="50">
        <f>SUMIFS('21. Biologics Unit 9'!$P$4:$P$16,'21. Biologics Unit 9'!$C$4:$C$16,'Oct''24 Actual'!J53)</f>
        <v>0</v>
      </c>
      <c r="K74" s="50">
        <f>SUMIFS('21. Biologics Unit 9'!$P$4:$P$16,'21. Biologics Unit 9'!$C$4:$C$16,'Oct''24 Actual'!K53)</f>
        <v>0</v>
      </c>
      <c r="L74" s="50">
        <f>SUMIFS('21. Biologics Unit 9'!$P$4:$P$16,'21. Biologics Unit 9'!$C$4:$C$16,'Oct''24 Actual'!L53)</f>
        <v>0</v>
      </c>
      <c r="M74" s="50">
        <f>SUMIFS('21. Biologics Unit 9'!$P$4:$P$16,'21. Biologics Unit 9'!$C$4:$C$16,'Oct''24 Actual'!M53)</f>
        <v>0</v>
      </c>
      <c r="N74" s="50">
        <f>SUMIFS('21. Biologics Unit 9'!$P$4:$P$16,'21. Biologics Unit 9'!$C$4:$C$16,'Oct''24 Actual'!N53)</f>
        <v>0</v>
      </c>
      <c r="O74" s="50">
        <f>SUMIFS('21. Biologics Unit 9'!$P$4:$P$16,'21. Biologics Unit 9'!$C$4:$C$16,'Oct''24 Actual'!O53)</f>
        <v>0</v>
      </c>
      <c r="P74" s="50">
        <f>SUMIFS('21. Biologics Unit 9'!$P$4:$P$16,'21. Biologics Unit 9'!$C$4:$C$16,'Oct''24 Actual'!P53)</f>
        <v>0</v>
      </c>
      <c r="Q74" s="56">
        <f t="shared" si="1"/>
        <v>0</v>
      </c>
    </row>
    <row r="75" spans="2:17" ht="15.6">
      <c r="B75" s="52">
        <v>22</v>
      </c>
      <c r="C75" s="24" t="s">
        <v>104</v>
      </c>
      <c r="D75" s="50">
        <f>SUMIFS('22. Alidac'!$P$4:$P$16,'22. Alidac'!$C$4:$C$16,'Oct''24 Actual'!D53)</f>
        <v>5.3541172571428577</v>
      </c>
      <c r="E75" s="50">
        <f>SUMIFS('22. Alidac'!$P$4:$P$16,'22. Alidac'!$C$4:$C$16,'Oct''24 Actual'!E53)</f>
        <v>0</v>
      </c>
      <c r="F75" s="50">
        <f>SUMIFS('22. Alidac'!$P$4:$P$16,'22. Alidac'!$C$4:$C$16,'Oct''24 Actual'!F53)</f>
        <v>0</v>
      </c>
      <c r="G75" s="50">
        <f>SUMIFS('22. Alidac'!$P$4:$P$16,'22. Alidac'!$C$4:$C$16,'Oct''24 Actual'!G53)</f>
        <v>0</v>
      </c>
      <c r="H75" s="50">
        <f>SUMIFS('22. Alidac'!$P$4:$P$16,'22. Alidac'!$C$4:$C$16,'Oct''24 Actual'!H53)</f>
        <v>0</v>
      </c>
      <c r="I75" s="50">
        <f>SUMIFS('22. Alidac'!$P$4:$P$16,'22. Alidac'!$C$4:$C$16,'Oct''24 Actual'!I53)</f>
        <v>4.2240603749999996</v>
      </c>
      <c r="J75" s="50">
        <f>SUMIFS('22. Alidac'!$P$4:$P$16,'22. Alidac'!$C$4:$C$16,'Oct''24 Actual'!J53)</f>
        <v>0</v>
      </c>
      <c r="K75" s="50">
        <f>SUMIFS('22. Alidac'!$P$4:$P$16,'22. Alidac'!$C$4:$C$16,'Oct''24 Actual'!K53)</f>
        <v>0</v>
      </c>
      <c r="L75" s="50">
        <f>SUMIFS('22. Alidac'!$P$4:$P$16,'22. Alidac'!$C$4:$C$16,'Oct''24 Actual'!L53)</f>
        <v>0</v>
      </c>
      <c r="M75" s="50">
        <f>SUMIFS('22. Alidac'!$P$4:$P$16,'22. Alidac'!$C$4:$C$16,'Oct''24 Actual'!M53)</f>
        <v>0</v>
      </c>
      <c r="N75" s="50">
        <f>SUMIFS('22. Alidac'!$P$4:$P$16,'22. Alidac'!$C$4:$C$16,'Oct''24 Actual'!N53)</f>
        <v>0</v>
      </c>
      <c r="O75" s="50">
        <f>SUMIFS('22. Alidac'!$P$4:$P$16,'22. Alidac'!$C$4:$C$16,'Oct''24 Actual'!O53)</f>
        <v>0</v>
      </c>
      <c r="P75" s="50">
        <f>SUMIFS('22. Alidac'!$P$4:$P$16,'22. Alidac'!$C$4:$C$16,'Oct''24 Actual'!P53)</f>
        <v>0</v>
      </c>
      <c r="Q75" s="56">
        <f t="shared" si="1"/>
        <v>9.5781776321428573</v>
      </c>
    </row>
    <row r="76" spans="2:17" ht="15.6">
      <c r="B76" s="52">
        <v>23</v>
      </c>
      <c r="C76" s="20" t="s">
        <v>108</v>
      </c>
      <c r="D76" s="50">
        <f>SUM('23. VTC'!$P$4:$P$6)</f>
        <v>0.37228</v>
      </c>
      <c r="E76" s="50">
        <f>SUMIFS('23. VTC'!$P$4:$P$18,'23. VTC'!$C$4:$C$18,'Oct''24 Actual'!E53)</f>
        <v>0</v>
      </c>
      <c r="F76" s="50">
        <f>SUMIFS('23. VTC'!$P$4:$P$18,'23. VTC'!$C$4:$C$18,'Oct''24 Actual'!F53)</f>
        <v>8.9564202000000002</v>
      </c>
      <c r="G76" s="50">
        <f>SUMIFS('23. VTC'!$P$4:$P$18,'23. VTC'!$C$4:$C$18,'Oct''24 Actual'!G53)</f>
        <v>0</v>
      </c>
      <c r="H76" s="50">
        <f>SUMIFS('23. VTC'!$P$4:$P$18,'23. VTC'!$C$4:$C$18,'Oct''24 Actual'!H53)</f>
        <v>0</v>
      </c>
      <c r="I76" s="50">
        <f>SUMIFS('23. VTC'!$P$4:$P$18,'23. VTC'!$C$4:$C$18,'Oct''24 Actual'!I53)</f>
        <v>1.0944000000000003</v>
      </c>
      <c r="J76" s="50">
        <f>SUMIFS('23. VTC'!$P$4:$P$18,'23. VTC'!$C$4:$C$18,'Oct''24 Actual'!J53)</f>
        <v>0</v>
      </c>
      <c r="K76" s="50">
        <f>SUMIFS('23. VTC'!$P$4:$P$18,'23. VTC'!$C$4:$C$18,'Oct''24 Actual'!K53)</f>
        <v>0</v>
      </c>
      <c r="L76" s="50">
        <f>SUMIFS('23. VTC'!$P$4:$P$18,'23. VTC'!$C$4:$C$18,'Oct''24 Actual'!L53)</f>
        <v>0</v>
      </c>
      <c r="M76" s="50">
        <f>SUMIFS('23. VTC'!$P$4:$P$18,'23. VTC'!$C$4:$C$18,'Oct''24 Actual'!M53)</f>
        <v>0</v>
      </c>
      <c r="N76" s="50">
        <f>SUMIFS('23. VTC'!$P$4:$P$18,'23. VTC'!$C$4:$C$18,'Oct''24 Actual'!N53)</f>
        <v>0</v>
      </c>
      <c r="O76" s="50">
        <f>SUMIFS('23. VTC'!$P$4:$P$18,'23. VTC'!$C$4:$C$18,'Oct''24 Actual'!O53)</f>
        <v>0</v>
      </c>
      <c r="P76" s="50">
        <f>SUMIFS('23. VTC'!$P$4:$P$18,'23. VTC'!$C$4:$C$18,'Oct''24 Actual'!P53)</f>
        <v>0</v>
      </c>
      <c r="Q76" s="56">
        <f t="shared" si="1"/>
        <v>10.4231002</v>
      </c>
    </row>
    <row r="77" spans="2:17" ht="15.6">
      <c r="B77" s="52">
        <v>24</v>
      </c>
      <c r="C77" s="24" t="s">
        <v>111</v>
      </c>
      <c r="D77" s="50">
        <f>SUM('24. Biologics Unit 1-2'!$P$4:$P$5)</f>
        <v>33.933489100000003</v>
      </c>
      <c r="E77" s="50">
        <f>SUMIFS('24. Biologics Unit 1-2'!$P$4:$P$17,'24. Biologics Unit 1-2'!$C$4:$C$17,'Oct''24 Actual'!E53)</f>
        <v>0</v>
      </c>
      <c r="F77" s="50">
        <f>SUMIFS('24. Biologics Unit 1-2'!$P$4:$P$17,'24. Biologics Unit 1-2'!$C$4:$C$17,'Oct''24 Actual'!F53)</f>
        <v>0</v>
      </c>
      <c r="G77" s="50">
        <f>SUMIFS('24. Biologics Unit 1-2'!$P$4:$P$17,'24. Biologics Unit 1-2'!$C$4:$C$17,'Oct''24 Actual'!G53)</f>
        <v>0</v>
      </c>
      <c r="H77" s="50">
        <f>SUMIFS('24. Biologics Unit 1-2'!$P$4:$P$17,'24. Biologics Unit 1-2'!$C$4:$C$17,'Oct''24 Actual'!H53)</f>
        <v>3.1509874999999998</v>
      </c>
      <c r="I77" s="50">
        <f>SUM('24. Biologics Unit 1-2'!$P$10:$P$10)</f>
        <v>0.23525162499999999</v>
      </c>
      <c r="J77" s="50">
        <f>SUMIFS('24. Biologics Unit 1-2'!$P$4:$P$17,'24. Biologics Unit 1-2'!$C$4:$C$17,'Oct''24 Actual'!J53)</f>
        <v>0</v>
      </c>
      <c r="K77" s="50">
        <f>SUMIFS('24. Biologics Unit 1-2'!$P$4:$P$17,'24. Biologics Unit 1-2'!$C$4:$C$17,'Oct''24 Actual'!K53)</f>
        <v>0</v>
      </c>
      <c r="L77" s="50">
        <f>SUMIFS('24. Biologics Unit 1-2'!$P$4:$P$17,'24. Biologics Unit 1-2'!$C$4:$C$17,'Oct''24 Actual'!L53)</f>
        <v>0</v>
      </c>
      <c r="M77" s="50">
        <f>SUMIFS('24. Biologics Unit 1-2'!$P$4:$P$17,'24. Biologics Unit 1-2'!$C$4:$C$17,'Oct''24 Actual'!M53)</f>
        <v>0</v>
      </c>
      <c r="N77" s="50">
        <f>SUMIFS('24. Biologics Unit 1-2'!$P$4:$P$17,'24. Biologics Unit 1-2'!$C$4:$C$17,'Oct''24 Actual'!N53)</f>
        <v>0</v>
      </c>
      <c r="O77" s="50">
        <f>SUMIFS('24. Biologics Unit 1-2'!$P$4:$P$17,'24. Biologics Unit 1-2'!$C$4:$C$17,'Oct''24 Actual'!O53)</f>
        <v>0</v>
      </c>
      <c r="P77" s="50">
        <f>SUMIFS('24. Biologics Unit 1-2'!$P$4:$P$17,'24. Biologics Unit 1-2'!$C$4:$C$17,'Oct''24 Actual'!P53)</f>
        <v>0</v>
      </c>
      <c r="Q77" s="56">
        <f t="shared" si="1"/>
        <v>37.319728224999999</v>
      </c>
    </row>
    <row r="78" spans="2:17" ht="15.6">
      <c r="B78" s="52">
        <v>25</v>
      </c>
      <c r="C78" s="21" t="s">
        <v>114</v>
      </c>
      <c r="D78" s="50">
        <f>SUMIFS('25. Zydus Pfizer'!$P$4:$P$16,'25. Zydus Pfizer'!$C$4:$C$16,'Oct''24 Actual'!D53)</f>
        <v>0.95</v>
      </c>
      <c r="E78" s="50">
        <f>SUMIFS('25. Zydus Pfizer'!$P$4:$P$16,'25. Zydus Pfizer'!$C$4:$C$16,'Oct''24 Actual'!E53)</f>
        <v>1.0900000000000001</v>
      </c>
      <c r="F78" s="50">
        <f>SUMIFS('25. Zydus Pfizer'!$P$4:$P$16,'25. Zydus Pfizer'!$C$4:$C$16,'Oct''24 Actual'!F53)</f>
        <v>0</v>
      </c>
      <c r="G78" s="50">
        <f>SUMIFS('25. Zydus Pfizer'!$P$4:$P$16,'25. Zydus Pfizer'!$C$4:$C$16,'Oct''24 Actual'!G53)</f>
        <v>48.8</v>
      </c>
      <c r="H78" s="50">
        <f>SUMIFS('25. Zydus Pfizer'!$P$4:$P$16,'25. Zydus Pfizer'!$C$4:$C$16,'Oct''24 Actual'!H53)</f>
        <v>0</v>
      </c>
      <c r="I78" s="50">
        <f>SUMIFS('25. Zydus Pfizer'!$P$4:$P$16,'25. Zydus Pfizer'!$C$4:$C$16,'Oct''24 Actual'!I53)</f>
        <v>0</v>
      </c>
      <c r="J78" s="50">
        <f>SUMIFS('25. Zydus Pfizer'!$P$4:$P$16,'25. Zydus Pfizer'!$C$4:$C$16,'Oct''24 Actual'!J53)</f>
        <v>0</v>
      </c>
      <c r="K78" s="50">
        <f>SUMIFS('25. Zydus Pfizer'!$P$4:$P$16,'25. Zydus Pfizer'!$C$4:$C$16,'Oct''24 Actual'!K53)</f>
        <v>0</v>
      </c>
      <c r="L78" s="50">
        <f>SUMIFS('25. Zydus Pfizer'!$P$4:$P$16,'25. Zydus Pfizer'!$C$4:$C$16,'Oct''24 Actual'!L53)</f>
        <v>3.64</v>
      </c>
      <c r="M78" s="50">
        <f>SUMIFS('25. Zydus Pfizer'!$P$4:$P$16,'25. Zydus Pfizer'!$C$4:$C$16,'Oct''24 Actual'!M53)</f>
        <v>0</v>
      </c>
      <c r="N78" s="50">
        <f>SUMIFS('25. Zydus Pfizer'!$P$4:$P$16,'25. Zydus Pfizer'!$C$4:$C$16,'Oct''24 Actual'!N53)</f>
        <v>0</v>
      </c>
      <c r="O78" s="50">
        <f>SUMIFS('25. Zydus Pfizer'!$P$4:$P$16,'25. Zydus Pfizer'!$C$4:$C$16,'Oct''24 Actual'!O53)</f>
        <v>0</v>
      </c>
      <c r="P78" s="50">
        <f>SUMIFS('25. Zydus Pfizer'!$P$4:$P$16,'25. Zydus Pfizer'!$C$4:$C$16,'Oct''24 Actual'!P53)</f>
        <v>0</v>
      </c>
      <c r="Q78" s="56">
        <f t="shared" si="1"/>
        <v>54.48</v>
      </c>
    </row>
    <row r="79" spans="2:17" ht="15.6">
      <c r="B79" s="52">
        <v>26</v>
      </c>
      <c r="C79" s="21" t="s">
        <v>116</v>
      </c>
      <c r="D79" s="50">
        <f>SUMIFS('26. Wellness Sikkim'!$P$4:$P$17,'26. Wellness Sikkim'!$C$4:$C$17,'Oct''24 Actual'!D53)</f>
        <v>1.24</v>
      </c>
      <c r="E79" s="50">
        <f>SUM('26. Wellness Sikkim'!$P$5:$P$6)</f>
        <v>2.1186666000000001</v>
      </c>
      <c r="F79" s="50">
        <f>SUMIFS('26. Wellness Sikkim'!$P$4:$P$17,'26. Wellness Sikkim'!$C$4:$C$17,'Oct''24 Actual'!F53)</f>
        <v>0</v>
      </c>
      <c r="G79" s="50">
        <f>SUMIFS('26. Wellness Sikkim'!$P$4:$P$17,'26. Wellness Sikkim'!$C$4:$C$17,'Oct''24 Actual'!G53)</f>
        <v>0.32</v>
      </c>
      <c r="H79" s="50">
        <f>SUMIFS('26. Wellness Sikkim'!$P$4:$P$17,'26. Wellness Sikkim'!$C$4:$C$17,'Oct''24 Actual'!H53)</f>
        <v>6.2798255000000003</v>
      </c>
      <c r="I79" s="50">
        <f>SUMIFS('26. Wellness Sikkim'!$P$4:$P$17,'26. Wellness Sikkim'!$C$4:$C$17,'Oct''24 Actual'!I53)</f>
        <v>0</v>
      </c>
      <c r="J79" s="50">
        <f>SUMIFS('26. Wellness Sikkim'!$P$4:$P$17,'26. Wellness Sikkim'!$C$4:$C$17,'Oct''24 Actual'!J53)</f>
        <v>11.810904000000001</v>
      </c>
      <c r="K79" s="50">
        <f>SUMIFS('26. Wellness Sikkim'!$P$4:$P$17,'26. Wellness Sikkim'!$C$4:$C$17,'Oct''24 Actual'!K53)</f>
        <v>0</v>
      </c>
      <c r="L79" s="50">
        <f>SUMIFS('26. Wellness Sikkim'!$P$4:$P$17,'26. Wellness Sikkim'!$C$4:$C$17,'Oct''24 Actual'!L53)</f>
        <v>2.83</v>
      </c>
      <c r="M79" s="50">
        <f>SUMIFS('26. Wellness Sikkim'!$P$4:$P$17,'26. Wellness Sikkim'!$C$4:$C$17,'Oct''24 Actual'!M53)</f>
        <v>0</v>
      </c>
      <c r="N79" s="50">
        <f>SUMIFS('26. Wellness Sikkim'!$P$4:$P$17,'26. Wellness Sikkim'!$C$4:$C$17,'Oct''24 Actual'!N53)</f>
        <v>0</v>
      </c>
      <c r="O79" s="50">
        <f>SUMIFS('26. Wellness Sikkim'!$P$4:$P$17,'26. Wellness Sikkim'!$C$4:$C$17,'Oct''24 Actual'!O53)</f>
        <v>0</v>
      </c>
      <c r="P79" s="50">
        <f>SUMIFS('26. Wellness Sikkim'!$P$4:$P$17,'26. Wellness Sikkim'!$C$4:$C$17,'Oct''24 Actual'!P53)</f>
        <v>0</v>
      </c>
      <c r="Q79" s="56">
        <f t="shared" si="1"/>
        <v>24.5993961</v>
      </c>
    </row>
    <row r="80" spans="2:17" ht="15.6">
      <c r="B80" s="52">
        <v>27</v>
      </c>
      <c r="C80" s="21" t="s">
        <v>118</v>
      </c>
      <c r="D80" s="50">
        <f>SUMIFS('27. Wellness Ahmedabad'!$P$4:$P$16,'27. Wellness Ahmedabad'!$C$4:$C$16,'Oct''24 Actual'!D53)</f>
        <v>24.623690000000003</v>
      </c>
      <c r="E80" s="50">
        <f>SUMIFS('27. Wellness Ahmedabad'!$P$4:$P$16,'27. Wellness Ahmedabad'!$C$4:$C$16,'Oct''24 Actual'!E53)</f>
        <v>10.43207</v>
      </c>
      <c r="F80" s="50">
        <f>SUMIFS('27. Wellness Ahmedabad'!$P$4:$P$16,'27. Wellness Ahmedabad'!$C$4:$C$16,'Oct''24 Actual'!F53)</f>
        <v>0</v>
      </c>
      <c r="G80" s="50">
        <f>SUMIFS('27. Wellness Ahmedabad'!$P$4:$P$16,'27. Wellness Ahmedabad'!$C$4:$C$16,'Oct''24 Actual'!G53)</f>
        <v>1.8</v>
      </c>
      <c r="H80" s="50">
        <f>SUMIFS('27. Wellness Ahmedabad'!$P$4:$P$16,'27. Wellness Ahmedabad'!$C$4:$C$16,'Oct''24 Actual'!H53)</f>
        <v>1.768</v>
      </c>
      <c r="I80" s="50">
        <f>SUMIFS('27. Wellness Ahmedabad'!$P$4:$P$16,'27. Wellness Ahmedabad'!$C$4:$C$16,'Oct''24 Actual'!I53)</f>
        <v>1523.04</v>
      </c>
      <c r="J80" s="50">
        <f>SUMIFS('27. Wellness Ahmedabad'!$P$4:$P$16,'27. Wellness Ahmedabad'!$C$4:$C$16,'Oct''24 Actual'!J53)</f>
        <v>1.7170000000000001</v>
      </c>
      <c r="K80" s="50">
        <f>SUMIFS('27. Wellness Ahmedabad'!$P$4:$P$16,'27. Wellness Ahmedabad'!$C$4:$C$16,'Oct''24 Actual'!K53)</f>
        <v>0</v>
      </c>
      <c r="L80" s="50">
        <f>SUMIFS('27. Wellness Ahmedabad'!$P$4:$P$16,'27. Wellness Ahmedabad'!$C$4:$C$16,'Oct''24 Actual'!L53)</f>
        <v>0</v>
      </c>
      <c r="M80" s="50">
        <f>SUMIFS('27. Wellness Ahmedabad'!$P$4:$P$16,'27. Wellness Ahmedabad'!$C$4:$C$16,'Oct''24 Actual'!M53)</f>
        <v>0</v>
      </c>
      <c r="N80" s="50">
        <f>SUMIFS('27. Wellness Ahmedabad'!$P$4:$P$16,'27. Wellness Ahmedabad'!$C$4:$C$16,'Oct''24 Actual'!N53)</f>
        <v>0</v>
      </c>
      <c r="O80" s="50">
        <f>SUMIFS('27. Wellness Ahmedabad'!$P$4:$P$16,'27. Wellness Ahmedabad'!$C$4:$C$16,'Oct''24 Actual'!O53)</f>
        <v>0</v>
      </c>
      <c r="P80" s="50">
        <f>SUMIFS('27. Wellness Ahmedabad'!$P$4:$P$16,'27. Wellness Ahmedabad'!$C$4:$C$16,'Oct''24 Actual'!P53)</f>
        <v>0</v>
      </c>
      <c r="Q80" s="56">
        <f t="shared" si="1"/>
        <v>1563.38076</v>
      </c>
    </row>
    <row r="81" spans="2:17" ht="15.6">
      <c r="B81" s="52">
        <v>28</v>
      </c>
      <c r="C81" s="24" t="s">
        <v>122</v>
      </c>
      <c r="D81" s="50">
        <f>SUMIFS('28. Wellness Aligarh'!$Q$4:$Q$17,'28. Wellness Aligarh'!$D$4:$D$17,'Oct''24 Actual'!D53)</f>
        <v>5.82</v>
      </c>
      <c r="E81" s="50">
        <f>SUMIFS('28. Wellness Aligarh'!$Q$4:$Q$17,'28. Wellness Aligarh'!$D$4:$D$17,'Oct''24 Actual'!E53)</f>
        <v>0</v>
      </c>
      <c r="F81" s="50">
        <f>SUMIFS('28. Wellness Aligarh'!$Q$4:$Q$17,'28. Wellness Aligarh'!$D$4:$D$17,'Oct''24 Actual'!F53)</f>
        <v>0</v>
      </c>
      <c r="G81" s="50">
        <f>SUMIFS('28. Wellness Aligarh'!$Q$4:$Q$17,'28. Wellness Aligarh'!$D$4:$D$17,'Oct''24 Actual'!G53)</f>
        <v>107.82</v>
      </c>
      <c r="H81" s="50">
        <f>SUMIFS('28. Wellness Aligarh'!$Q$4:$Q$17,'28. Wellness Aligarh'!$D$4:$D$17,'Oct''24 Actual'!H53)</f>
        <v>18.860000000000003</v>
      </c>
      <c r="I81" s="50">
        <f>SUMIFS('28. Wellness Aligarh'!$Q$4:$Q$17,'28. Wellness Aligarh'!$D$4:$D$17,'Oct''24 Actual'!I53)</f>
        <v>99.72</v>
      </c>
      <c r="J81" s="50">
        <f>SUMIFS('28. Wellness Aligarh'!$Q$4:$Q$17,'28. Wellness Aligarh'!$D$4:$D$17,'Oct''24 Actual'!J53)</f>
        <v>0</v>
      </c>
      <c r="K81" s="50">
        <f>SUMIFS('28. Wellness Aligarh'!$Q$4:$Q$17,'28. Wellness Aligarh'!$D$4:$D$17,'Oct''24 Actual'!K53)</f>
        <v>0</v>
      </c>
      <c r="L81" s="50">
        <f>SUMIFS('28. Wellness Aligarh'!$Q$4:$Q$17,'28. Wellness Aligarh'!$D$4:$D$17,'Oct''24 Actual'!L53)</f>
        <v>24.040000000000003</v>
      </c>
      <c r="M81" s="50">
        <f>SUMIFS('28. Wellness Aligarh'!$Q$4:$Q$17,'28. Wellness Aligarh'!$D$4:$D$17,'Oct''24 Actual'!M53)</f>
        <v>3.97</v>
      </c>
      <c r="N81" s="50">
        <f>SUM('28. Wellness Aligarh'!$Q$14:$Q$15)</f>
        <v>78.849999999999994</v>
      </c>
      <c r="O81" s="50">
        <f>SUMIFS('28. Wellness Aligarh'!$Q$4:$Q$17,'28. Wellness Aligarh'!$D$4:$D$17,'Oct''24 Actual'!O53)</f>
        <v>0</v>
      </c>
      <c r="P81" s="50">
        <f>SUMIFS('28. Wellness Aligarh'!$Q$4:$Q$17,'28. Wellness Aligarh'!$D$4:$D$17,'Oct''24 Actual'!P53)</f>
        <v>0</v>
      </c>
      <c r="Q81" s="56">
        <f t="shared" si="1"/>
        <v>339.08000000000004</v>
      </c>
    </row>
    <row r="82" spans="2:17" ht="15.6">
      <c r="B82" s="52">
        <v>29</v>
      </c>
      <c r="C82" s="20" t="s">
        <v>124</v>
      </c>
      <c r="D82" s="59"/>
      <c r="E82" s="59"/>
      <c r="F82" s="59"/>
      <c r="G82" s="59"/>
      <c r="H82" s="59"/>
      <c r="I82" s="59"/>
      <c r="J82" s="59"/>
      <c r="K82" s="59"/>
      <c r="L82" s="59"/>
      <c r="M82" s="59"/>
      <c r="N82" s="59"/>
      <c r="O82" s="59"/>
      <c r="P82" s="59"/>
      <c r="Q82" s="56">
        <f>'29. Moraiya Vaccine'!$P$5</f>
        <v>144.07270729802411</v>
      </c>
    </row>
  </sheetData>
  <mergeCells count="2">
    <mergeCell ref="B2:P2"/>
    <mergeCell ref="B52:P52"/>
  </mergeCell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F7BCB-38C7-453F-97AD-2B876E3A031C}">
  <sheetPr codeName="Sheet56"/>
  <dimension ref="B1:AI82"/>
  <sheetViews>
    <sheetView showZeros="0" zoomScale="80" zoomScaleNormal="80" workbookViewId="0">
      <pane xSplit="8" ySplit="3" topLeftCell="I4" activePane="bottomRight" state="frozen"/>
      <selection activeCell="Q82" sqref="Q82"/>
      <selection pane="topRight" activeCell="Q82" sqref="Q82"/>
      <selection pane="bottomLeft" activeCell="Q82" sqref="Q82"/>
      <selection pane="bottomRight" activeCell="Q82" sqref="Q82"/>
    </sheetView>
  </sheetViews>
  <sheetFormatPr defaultRowHeight="14.4"/>
  <cols>
    <col min="1" max="1" width="4.6640625" customWidth="1"/>
    <col min="2" max="2" width="9.109375" style="53"/>
    <col min="3" max="3" width="24.6640625" customWidth="1"/>
    <col min="4" max="13" width="12.6640625" customWidth="1"/>
    <col min="14" max="14" width="18.109375" bestFit="1" customWidth="1"/>
    <col min="15" max="15" width="22.6640625" customWidth="1"/>
    <col min="16" max="16" width="14.33203125" bestFit="1" customWidth="1"/>
    <col min="17" max="17" width="12" style="55" bestFit="1" customWidth="1"/>
  </cols>
  <sheetData>
    <row r="1" spans="2:35" ht="23.25" customHeight="1"/>
    <row r="2" spans="2:35" s="25" customFormat="1" ht="18">
      <c r="B2" s="523" t="s">
        <v>218</v>
      </c>
      <c r="C2" s="524"/>
      <c r="D2" s="524"/>
      <c r="E2" s="524"/>
      <c r="F2" s="524"/>
      <c r="G2" s="524"/>
      <c r="H2" s="524"/>
      <c r="I2" s="524"/>
      <c r="J2" s="524"/>
      <c r="K2" s="524"/>
      <c r="L2" s="524"/>
      <c r="M2" s="524"/>
      <c r="N2" s="524"/>
      <c r="O2" s="524"/>
      <c r="P2" s="525"/>
      <c r="Q2" s="57">
        <f>SUM(Q4:Q32)</f>
        <v>0</v>
      </c>
    </row>
    <row r="3" spans="2:35" ht="31.2">
      <c r="B3" s="49" t="s">
        <v>32</v>
      </c>
      <c r="C3" s="61" t="s">
        <v>1</v>
      </c>
      <c r="D3" s="49" t="s">
        <v>7</v>
      </c>
      <c r="E3" s="49" t="s">
        <v>8</v>
      </c>
      <c r="F3" s="49" t="s">
        <v>9</v>
      </c>
      <c r="G3" s="49" t="s">
        <v>10</v>
      </c>
      <c r="H3" s="49" t="s">
        <v>5</v>
      </c>
      <c r="I3" s="49" t="s">
        <v>11</v>
      </c>
      <c r="J3" s="49" t="s">
        <v>12</v>
      </c>
      <c r="K3" s="49" t="s">
        <v>15</v>
      </c>
      <c r="L3" s="49" t="s">
        <v>16</v>
      </c>
      <c r="M3" s="49" t="s">
        <v>17</v>
      </c>
      <c r="N3" s="49" t="s">
        <v>132</v>
      </c>
      <c r="O3" s="51" t="s">
        <v>13</v>
      </c>
      <c r="P3" s="51" t="s">
        <v>14</v>
      </c>
      <c r="Q3" s="54" t="s">
        <v>6</v>
      </c>
      <c r="T3" s="34"/>
      <c r="U3" s="34"/>
      <c r="V3" s="34"/>
      <c r="W3" s="34"/>
      <c r="X3" s="34"/>
      <c r="Y3" s="34"/>
      <c r="Z3" s="34"/>
      <c r="AA3" s="35"/>
      <c r="AB3" s="34"/>
      <c r="AC3" s="36"/>
      <c r="AD3" s="36"/>
      <c r="AE3" s="36"/>
      <c r="AF3" s="36"/>
      <c r="AG3" s="34"/>
      <c r="AH3" s="35"/>
      <c r="AI3" s="35"/>
    </row>
    <row r="4" spans="2:35" ht="15.6">
      <c r="B4" s="52">
        <v>1</v>
      </c>
      <c r="C4" s="21" t="s">
        <v>43</v>
      </c>
      <c r="D4" s="254">
        <f>('Nov''24 Actual'!D54)/100</f>
        <v>0</v>
      </c>
      <c r="E4" s="254">
        <f>('Nov''24 Actual'!E54)/100</f>
        <v>0</v>
      </c>
      <c r="F4" s="254">
        <f>('Nov''24 Actual'!F54)/100</f>
        <v>0</v>
      </c>
      <c r="G4" s="254">
        <f>('Nov''24 Actual'!G54)/100</f>
        <v>0</v>
      </c>
      <c r="H4" s="254">
        <f>('Nov''24 Actual'!H54)/100</f>
        <v>0</v>
      </c>
      <c r="I4" s="254">
        <f>('Nov''24 Actual'!I54)/100</f>
        <v>0</v>
      </c>
      <c r="J4" s="254">
        <f>('Nov''24 Actual'!J54)/100</f>
        <v>0</v>
      </c>
      <c r="K4" s="254">
        <f>('Nov''24 Actual'!K54)/100</f>
        <v>0</v>
      </c>
      <c r="L4" s="254">
        <f>('Nov''24 Actual'!L54)/100</f>
        <v>0</v>
      </c>
      <c r="M4" s="254">
        <f>('Nov''24 Actual'!M54)/100</f>
        <v>0</v>
      </c>
      <c r="N4" s="254">
        <f>('Nov''24 Actual'!N54)/100</f>
        <v>0</v>
      </c>
      <c r="O4" s="254">
        <f>('Nov''24 Actual'!O54)/100</f>
        <v>0</v>
      </c>
      <c r="P4" s="254">
        <f>('Nov''24 Actual'!P54)/100</f>
        <v>0</v>
      </c>
      <c r="Q4" s="255">
        <f>('Nov''24 Actual'!Q54)/100</f>
        <v>0</v>
      </c>
    </row>
    <row r="5" spans="2:35" ht="15.6">
      <c r="B5" s="52">
        <v>2</v>
      </c>
      <c r="C5" s="21" t="s">
        <v>47</v>
      </c>
      <c r="D5" s="254">
        <f>('Nov''24 Actual'!D55)/100</f>
        <v>0</v>
      </c>
      <c r="E5" s="254">
        <f>('Nov''24 Actual'!E55)/100</f>
        <v>0</v>
      </c>
      <c r="F5" s="254">
        <f>('Nov''24 Actual'!F55)/100</f>
        <v>0</v>
      </c>
      <c r="G5" s="254">
        <f>('Nov''24 Actual'!G55)/100</f>
        <v>0</v>
      </c>
      <c r="H5" s="254">
        <f>('Nov''24 Actual'!H55)/100</f>
        <v>0</v>
      </c>
      <c r="I5" s="254">
        <f>('Nov''24 Actual'!I55)/100</f>
        <v>0</v>
      </c>
      <c r="J5" s="254">
        <f>('Nov''24 Actual'!J55)/100</f>
        <v>0</v>
      </c>
      <c r="K5" s="254">
        <f>('Nov''24 Actual'!K55)/100</f>
        <v>0</v>
      </c>
      <c r="L5" s="254">
        <f>('Nov''24 Actual'!L55)/100</f>
        <v>0</v>
      </c>
      <c r="M5" s="254">
        <f>('Nov''24 Actual'!M55)/100</f>
        <v>0</v>
      </c>
      <c r="N5" s="254">
        <f>('Nov''24 Actual'!N55)/100</f>
        <v>0</v>
      </c>
      <c r="O5" s="254">
        <f>('Nov''24 Actual'!O55)/100</f>
        <v>0</v>
      </c>
      <c r="P5" s="254">
        <f>('Nov''24 Actual'!P55)/100</f>
        <v>0</v>
      </c>
      <c r="Q5" s="255">
        <f>('Nov''24 Actual'!Q55)/100</f>
        <v>0</v>
      </c>
    </row>
    <row r="6" spans="2:35" ht="15.6">
      <c r="B6" s="52">
        <v>3</v>
      </c>
      <c r="C6" s="21" t="s">
        <v>50</v>
      </c>
      <c r="D6" s="254">
        <f>('Nov''24 Actual'!D56)/100</f>
        <v>0</v>
      </c>
      <c r="E6" s="254">
        <f>('Nov''24 Actual'!E56)/100</f>
        <v>0</v>
      </c>
      <c r="F6" s="254">
        <f>('Nov''24 Actual'!F56)/100</f>
        <v>0</v>
      </c>
      <c r="G6" s="254">
        <f>('Nov''24 Actual'!G56)/100</f>
        <v>0</v>
      </c>
      <c r="H6" s="254">
        <f>('Nov''24 Actual'!H56)/100</f>
        <v>0</v>
      </c>
      <c r="I6" s="254">
        <f>('Nov''24 Actual'!I56)/100</f>
        <v>0</v>
      </c>
      <c r="J6" s="254">
        <f>('Nov''24 Actual'!J56)/100</f>
        <v>0</v>
      </c>
      <c r="K6" s="254">
        <f>('Nov''24 Actual'!K56)/100</f>
        <v>0</v>
      </c>
      <c r="L6" s="254">
        <f>('Nov''24 Actual'!L56)/100</f>
        <v>0</v>
      </c>
      <c r="M6" s="254">
        <f>('Nov''24 Actual'!M56)/100</f>
        <v>0</v>
      </c>
      <c r="N6" s="254">
        <f>('Nov''24 Actual'!N56)/100</f>
        <v>0</v>
      </c>
      <c r="O6" s="254">
        <f>('Nov''24 Actual'!O56)/100</f>
        <v>0</v>
      </c>
      <c r="P6" s="254">
        <f>('Nov''24 Actual'!P56)/100</f>
        <v>0</v>
      </c>
      <c r="Q6" s="255">
        <f>('Nov''24 Actual'!Q56)/100</f>
        <v>0</v>
      </c>
    </row>
    <row r="7" spans="2:35" ht="15.6">
      <c r="B7" s="52">
        <v>4</v>
      </c>
      <c r="C7" s="21" t="s">
        <v>304</v>
      </c>
      <c r="D7" s="137">
        <f>('Nov''24 Actual'!D57)/100</f>
        <v>0</v>
      </c>
      <c r="E7" s="137">
        <f>('Nov''24 Actual'!E57)/100</f>
        <v>0</v>
      </c>
      <c r="F7" s="137">
        <f>('Nov''24 Actual'!F57)/100</f>
        <v>0</v>
      </c>
      <c r="G7" s="137">
        <f>('Nov''24 Actual'!G57)/100</f>
        <v>0</v>
      </c>
      <c r="H7" s="137">
        <f>('Nov''24 Actual'!H57)/100</f>
        <v>0</v>
      </c>
      <c r="I7" s="137">
        <f>('Nov''24 Actual'!I57)/100</f>
        <v>0</v>
      </c>
      <c r="J7" s="137">
        <f>('Nov''24 Actual'!J57)/100</f>
        <v>0</v>
      </c>
      <c r="K7" s="137">
        <f>('Nov''24 Actual'!K57)/100</f>
        <v>0</v>
      </c>
      <c r="L7" s="137">
        <f>('Nov''24 Actual'!L57)/100</f>
        <v>0</v>
      </c>
      <c r="M7" s="137">
        <f>('Nov''24 Actual'!M57)/100</f>
        <v>0</v>
      </c>
      <c r="N7" s="137">
        <f>('Nov''24 Actual'!N57)/100</f>
        <v>0</v>
      </c>
      <c r="O7" s="137">
        <f>('Nov''24 Actual'!O57)/100</f>
        <v>0</v>
      </c>
      <c r="P7" s="137">
        <f>('Nov''24 Actual'!P57)/100</f>
        <v>0</v>
      </c>
      <c r="Q7" s="255">
        <f>('Nov''24 Actual'!Q57)/100</f>
        <v>0</v>
      </c>
    </row>
    <row r="8" spans="2:35" ht="15.6">
      <c r="B8" s="52">
        <v>5</v>
      </c>
      <c r="C8" s="21" t="s">
        <v>57</v>
      </c>
      <c r="D8" s="137">
        <f>('Nov''24 Actual'!D58)/100</f>
        <v>0</v>
      </c>
      <c r="E8" s="137">
        <f>('Nov''24 Actual'!E58)/100</f>
        <v>0</v>
      </c>
      <c r="F8" s="137">
        <f>('Nov''24 Actual'!F58)/100</f>
        <v>0</v>
      </c>
      <c r="G8" s="137">
        <f>('Nov''24 Actual'!G58)/100</f>
        <v>0</v>
      </c>
      <c r="H8" s="137">
        <f>('Nov''24 Actual'!H58)/100</f>
        <v>0</v>
      </c>
      <c r="I8" s="137">
        <f>('Nov''24 Actual'!I58)/100</f>
        <v>0</v>
      </c>
      <c r="J8" s="137">
        <f>('Nov''24 Actual'!J58)/100</f>
        <v>0</v>
      </c>
      <c r="K8" s="137">
        <f>('Nov''24 Actual'!K58)/100</f>
        <v>0</v>
      </c>
      <c r="L8" s="137">
        <f>('Nov''24 Actual'!L58)/100</f>
        <v>0</v>
      </c>
      <c r="M8" s="137">
        <f>('Nov''24 Actual'!M58)/100</f>
        <v>0</v>
      </c>
      <c r="N8" s="137">
        <f>('Nov''24 Actual'!N58)/100</f>
        <v>0</v>
      </c>
      <c r="O8" s="137">
        <f>('Nov''24 Actual'!O58)/100</f>
        <v>0</v>
      </c>
      <c r="P8" s="137">
        <f>('Nov''24 Actual'!P58)/100</f>
        <v>0</v>
      </c>
      <c r="Q8" s="255">
        <f>('Nov''24 Actual'!Q58)/100</f>
        <v>0</v>
      </c>
    </row>
    <row r="9" spans="2:35" ht="15.6">
      <c r="B9" s="52">
        <v>6</v>
      </c>
      <c r="C9" s="20" t="s">
        <v>158</v>
      </c>
      <c r="D9" s="137">
        <f>('Nov''24 Actual'!D59)/100</f>
        <v>0</v>
      </c>
      <c r="E9" s="137">
        <f>('Nov''24 Actual'!E59)/100</f>
        <v>0</v>
      </c>
      <c r="F9" s="137">
        <f>('Nov''24 Actual'!F59)/100</f>
        <v>0</v>
      </c>
      <c r="G9" s="137">
        <f>('Nov''24 Actual'!G59)/100</f>
        <v>0</v>
      </c>
      <c r="H9" s="137">
        <f>('Nov''24 Actual'!H59)/100</f>
        <v>0</v>
      </c>
      <c r="I9" s="137">
        <f>('Nov''24 Actual'!I59)/100</f>
        <v>0</v>
      </c>
      <c r="J9" s="137">
        <f>('Nov''24 Actual'!J59)/100</f>
        <v>0</v>
      </c>
      <c r="K9" s="137">
        <f>('Nov''24 Actual'!K59)/100</f>
        <v>0</v>
      </c>
      <c r="L9" s="137">
        <f>('Nov''24 Actual'!L59)/100</f>
        <v>0</v>
      </c>
      <c r="M9" s="137">
        <f>('Nov''24 Actual'!M59)/100</f>
        <v>0</v>
      </c>
      <c r="N9" s="137">
        <f>('Nov''24 Actual'!N59)/100</f>
        <v>0</v>
      </c>
      <c r="O9" s="137">
        <f>('Nov''24 Actual'!O59)/100</f>
        <v>0</v>
      </c>
      <c r="P9" s="137">
        <f>('Nov''24 Actual'!P59)/100</f>
        <v>0</v>
      </c>
      <c r="Q9" s="255">
        <f>('Nov''24 Actual'!Q59)/100</f>
        <v>0</v>
      </c>
    </row>
    <row r="10" spans="2:35" ht="15.6">
      <c r="B10" s="52">
        <v>7</v>
      </c>
      <c r="C10" s="24" t="s">
        <v>61</v>
      </c>
      <c r="D10" s="137">
        <f>('Nov''24 Actual'!D60)/100</f>
        <v>0</v>
      </c>
      <c r="E10" s="137">
        <f>('Nov''24 Actual'!E60)/100</f>
        <v>0</v>
      </c>
      <c r="F10" s="137">
        <f>('Nov''24 Actual'!F60)/100</f>
        <v>0</v>
      </c>
      <c r="G10" s="137">
        <f>('Nov''24 Actual'!G60)/100</f>
        <v>0</v>
      </c>
      <c r="H10" s="137">
        <f>('Nov''24 Actual'!H60)/100</f>
        <v>0</v>
      </c>
      <c r="I10" s="137">
        <f>('Nov''24 Actual'!I60)/100</f>
        <v>0</v>
      </c>
      <c r="J10" s="137">
        <f>('Nov''24 Actual'!J60)/100</f>
        <v>0</v>
      </c>
      <c r="K10" s="137">
        <f>('Nov''24 Actual'!K60)/100</f>
        <v>0</v>
      </c>
      <c r="L10" s="137">
        <f>('Nov''24 Actual'!L60)/100</f>
        <v>0</v>
      </c>
      <c r="M10" s="137">
        <f>('Nov''24 Actual'!M60)/100</f>
        <v>0</v>
      </c>
      <c r="N10" s="137">
        <f>('Nov''24 Actual'!N60)/100</f>
        <v>0</v>
      </c>
      <c r="O10" s="137">
        <f>('Nov''24 Actual'!O60)/100</f>
        <v>0</v>
      </c>
      <c r="P10" s="137">
        <f>('Nov''24 Actual'!P60)/100</f>
        <v>0</v>
      </c>
      <c r="Q10" s="255">
        <f>('Nov''24 Actual'!Q60)/100</f>
        <v>0</v>
      </c>
    </row>
    <row r="11" spans="2:35" ht="15.6">
      <c r="B11" s="52">
        <v>8</v>
      </c>
      <c r="C11" s="24" t="s">
        <v>64</v>
      </c>
      <c r="D11" s="137">
        <f>('Nov''24 Actual'!D61)/100</f>
        <v>0</v>
      </c>
      <c r="E11" s="137">
        <f>('Nov''24 Actual'!E61)/100</f>
        <v>0</v>
      </c>
      <c r="F11" s="137">
        <f>('Nov''24 Actual'!F61)/100</f>
        <v>0</v>
      </c>
      <c r="G11" s="137">
        <f>('Nov''24 Actual'!G61)/100</f>
        <v>0</v>
      </c>
      <c r="H11" s="137">
        <f>('Nov''24 Actual'!H61)/100</f>
        <v>0</v>
      </c>
      <c r="I11" s="137">
        <f>('Nov''24 Actual'!I61)/100</f>
        <v>0</v>
      </c>
      <c r="J11" s="137">
        <f>('Nov''24 Actual'!J61)/100</f>
        <v>0</v>
      </c>
      <c r="K11" s="137">
        <f>('Nov''24 Actual'!K61)/100</f>
        <v>0</v>
      </c>
      <c r="L11" s="137">
        <f>('Nov''24 Actual'!L61)/100</f>
        <v>0</v>
      </c>
      <c r="M11" s="137">
        <f>('Nov''24 Actual'!M61)/100</f>
        <v>0</v>
      </c>
      <c r="N11" s="137">
        <f>('Nov''24 Actual'!N61)/100</f>
        <v>0</v>
      </c>
      <c r="O11" s="137">
        <f>('Nov''24 Actual'!O61)/100</f>
        <v>0</v>
      </c>
      <c r="P11" s="137">
        <f>('Nov''24 Actual'!P61)/100</f>
        <v>0</v>
      </c>
      <c r="Q11" s="255">
        <f>('Nov''24 Actual'!Q61)/100</f>
        <v>0</v>
      </c>
    </row>
    <row r="12" spans="2:35" ht="15.6">
      <c r="B12" s="52">
        <v>9</v>
      </c>
      <c r="C12" s="24" t="s">
        <v>303</v>
      </c>
      <c r="D12" s="137">
        <f>('Nov''24 Actual'!D62)/100</f>
        <v>0</v>
      </c>
      <c r="E12" s="137">
        <f>('Nov''24 Actual'!E62)/100</f>
        <v>0</v>
      </c>
      <c r="F12" s="137">
        <f>('Nov''24 Actual'!F62)/100</f>
        <v>0</v>
      </c>
      <c r="G12" s="137">
        <f>('Nov''24 Actual'!G62)/100</f>
        <v>0</v>
      </c>
      <c r="H12" s="137">
        <f>('Nov''24 Actual'!H62)/100</f>
        <v>0</v>
      </c>
      <c r="I12" s="137">
        <f>('Nov''24 Actual'!I62)/100</f>
        <v>0</v>
      </c>
      <c r="J12" s="137">
        <f>('Nov''24 Actual'!J62)/100</f>
        <v>0</v>
      </c>
      <c r="K12" s="137">
        <f>('Nov''24 Actual'!K62)/100</f>
        <v>0</v>
      </c>
      <c r="L12" s="137">
        <f>('Nov''24 Actual'!L62)/100</f>
        <v>0</v>
      </c>
      <c r="M12" s="137">
        <f>('Nov''24 Actual'!M62)/100</f>
        <v>0</v>
      </c>
      <c r="N12" s="137">
        <f>('Nov''24 Actual'!N62)/100</f>
        <v>0</v>
      </c>
      <c r="O12" s="137">
        <f>('Nov''24 Actual'!O62)/100</f>
        <v>0</v>
      </c>
      <c r="P12" s="137">
        <f>('Nov''24 Actual'!P62)/100</f>
        <v>0</v>
      </c>
      <c r="Q12" s="255">
        <f>('Nov''24 Actual'!Q62)/100</f>
        <v>0</v>
      </c>
    </row>
    <row r="13" spans="2:35" ht="15.6">
      <c r="B13" s="52">
        <v>10</v>
      </c>
      <c r="C13" s="24" t="s">
        <v>69</v>
      </c>
      <c r="D13" s="137">
        <f>('Nov''24 Actual'!D63)/100</f>
        <v>0</v>
      </c>
      <c r="E13" s="137">
        <f>('Nov''24 Actual'!E63)/100</f>
        <v>0</v>
      </c>
      <c r="F13" s="137">
        <f>('Nov''24 Actual'!F63)/100</f>
        <v>0</v>
      </c>
      <c r="G13" s="137">
        <f>('Nov''24 Actual'!G63)/100</f>
        <v>0</v>
      </c>
      <c r="H13" s="137">
        <f>('Nov''24 Actual'!H63)/100</f>
        <v>0</v>
      </c>
      <c r="I13" s="137">
        <f>('Nov''24 Actual'!I63)/100</f>
        <v>0</v>
      </c>
      <c r="J13" s="137">
        <f>('Nov''24 Actual'!J63)/100</f>
        <v>0</v>
      </c>
      <c r="K13" s="137">
        <f>('Nov''24 Actual'!K63)/100</f>
        <v>0</v>
      </c>
      <c r="L13" s="137">
        <f>('Nov''24 Actual'!L63)/100</f>
        <v>0</v>
      </c>
      <c r="M13" s="137">
        <f>('Nov''24 Actual'!M63)/100</f>
        <v>0</v>
      </c>
      <c r="N13" s="137">
        <f>('Nov''24 Actual'!N63)/100</f>
        <v>0</v>
      </c>
      <c r="O13" s="137">
        <f>('Nov''24 Actual'!O63)/100</f>
        <v>0</v>
      </c>
      <c r="P13" s="137">
        <f>('Nov''24 Actual'!P63)/100</f>
        <v>0</v>
      </c>
      <c r="Q13" s="255">
        <f>('Nov''24 Actual'!Q63)/100</f>
        <v>0</v>
      </c>
    </row>
    <row r="14" spans="2:35" ht="15.6">
      <c r="B14" s="52">
        <v>11</v>
      </c>
      <c r="C14" s="24" t="s">
        <v>72</v>
      </c>
      <c r="D14" s="137">
        <f>('Nov''24 Actual'!D64)/100</f>
        <v>0</v>
      </c>
      <c r="E14" s="137">
        <f>('Nov''24 Actual'!E64)/100</f>
        <v>0</v>
      </c>
      <c r="F14" s="137">
        <f>('Nov''24 Actual'!F64)/100</f>
        <v>0</v>
      </c>
      <c r="G14" s="137">
        <f>('Nov''24 Actual'!G64)/100</f>
        <v>0</v>
      </c>
      <c r="H14" s="137">
        <f>('Nov''24 Actual'!H64)/100</f>
        <v>0</v>
      </c>
      <c r="I14" s="137">
        <f>('Nov''24 Actual'!I64)/100</f>
        <v>0</v>
      </c>
      <c r="J14" s="137">
        <f>('Nov''24 Actual'!J64)/100</f>
        <v>0</v>
      </c>
      <c r="K14" s="137">
        <f>('Nov''24 Actual'!K64)/100</f>
        <v>0</v>
      </c>
      <c r="L14" s="137">
        <f>('Nov''24 Actual'!L64)/100</f>
        <v>0</v>
      </c>
      <c r="M14" s="137">
        <f>('Nov''24 Actual'!M64)/100</f>
        <v>0</v>
      </c>
      <c r="N14" s="137">
        <f>('Nov''24 Actual'!N64)/100</f>
        <v>0</v>
      </c>
      <c r="O14" s="137">
        <f>('Nov''24 Actual'!O64)/100</f>
        <v>0</v>
      </c>
      <c r="P14" s="137">
        <f>('Nov''24 Actual'!P64)/100</f>
        <v>0</v>
      </c>
      <c r="Q14" s="255">
        <f>('Nov''24 Actual'!Q64)/100</f>
        <v>0</v>
      </c>
    </row>
    <row r="15" spans="2:35" ht="15.6">
      <c r="B15" s="52">
        <v>12</v>
      </c>
      <c r="C15" s="24" t="s">
        <v>75</v>
      </c>
      <c r="D15" s="137">
        <f>('Nov''24 Actual'!D65)/100</f>
        <v>0</v>
      </c>
      <c r="E15" s="137">
        <f>('Nov''24 Actual'!E65)/100</f>
        <v>0</v>
      </c>
      <c r="F15" s="137">
        <f>('Nov''24 Actual'!F65)/100</f>
        <v>0</v>
      </c>
      <c r="G15" s="137">
        <f>('Nov''24 Actual'!G65)/100</f>
        <v>0</v>
      </c>
      <c r="H15" s="137">
        <f>('Nov''24 Actual'!H65)/100</f>
        <v>0</v>
      </c>
      <c r="I15" s="137">
        <f>('Nov''24 Actual'!I65)/100</f>
        <v>0</v>
      </c>
      <c r="J15" s="137">
        <f>('Nov''24 Actual'!J65)/100</f>
        <v>0</v>
      </c>
      <c r="K15" s="137">
        <f>('Nov''24 Actual'!K65)/100</f>
        <v>0</v>
      </c>
      <c r="L15" s="137">
        <f>('Nov''24 Actual'!L65)/100</f>
        <v>0</v>
      </c>
      <c r="M15" s="137">
        <f>('Nov''24 Actual'!M65)/100</f>
        <v>0</v>
      </c>
      <c r="N15" s="137">
        <f>('Nov''24 Actual'!N65)/100</f>
        <v>0</v>
      </c>
      <c r="O15" s="137">
        <f>('Nov''24 Actual'!O65)/100</f>
        <v>0</v>
      </c>
      <c r="P15" s="137">
        <f>('Nov''24 Actual'!P65)/100</f>
        <v>0</v>
      </c>
      <c r="Q15" s="255">
        <f>('Nov''24 Actual'!Q65)/100</f>
        <v>0</v>
      </c>
    </row>
    <row r="16" spans="2:35" ht="15.6">
      <c r="B16" s="52">
        <v>13</v>
      </c>
      <c r="C16" s="24" t="s">
        <v>78</v>
      </c>
      <c r="D16" s="137">
        <f>('Nov''24 Actual'!D66)/100</f>
        <v>0</v>
      </c>
      <c r="E16" s="137">
        <f>('Nov''24 Actual'!E66)/100</f>
        <v>0</v>
      </c>
      <c r="F16" s="137">
        <f>('Nov''24 Actual'!F66)/100</f>
        <v>0</v>
      </c>
      <c r="G16" s="137">
        <f>('Nov''24 Actual'!G66)/100</f>
        <v>0</v>
      </c>
      <c r="H16" s="137">
        <f>('Nov''24 Actual'!H66)/100</f>
        <v>0</v>
      </c>
      <c r="I16" s="137">
        <f>('Nov''24 Actual'!I66)/100</f>
        <v>0</v>
      </c>
      <c r="J16" s="137">
        <f>('Nov''24 Actual'!J66)/100</f>
        <v>0</v>
      </c>
      <c r="K16" s="137">
        <f>('Nov''24 Actual'!K66)/100</f>
        <v>0</v>
      </c>
      <c r="L16" s="137">
        <f>('Nov''24 Actual'!L66)/100</f>
        <v>0</v>
      </c>
      <c r="M16" s="137">
        <f>('Nov''24 Actual'!M66)/100</f>
        <v>0</v>
      </c>
      <c r="N16" s="137">
        <f>('Nov''24 Actual'!N66)/100</f>
        <v>0</v>
      </c>
      <c r="O16" s="137">
        <f>('Nov''24 Actual'!O66)/100</f>
        <v>0</v>
      </c>
      <c r="P16" s="137">
        <f>('Nov''24 Actual'!P66)/100</f>
        <v>0</v>
      </c>
      <c r="Q16" s="255">
        <f>('Nov''24 Actual'!Q66)/100</f>
        <v>0</v>
      </c>
    </row>
    <row r="17" spans="2:17" ht="15.6">
      <c r="B17" s="52">
        <v>14</v>
      </c>
      <c r="C17" s="24" t="s">
        <v>82</v>
      </c>
      <c r="D17" s="137">
        <f>('Nov''24 Actual'!D67)/100</f>
        <v>0</v>
      </c>
      <c r="E17" s="137">
        <f>('Nov''24 Actual'!E67)/100</f>
        <v>0</v>
      </c>
      <c r="F17" s="137">
        <f>('Nov''24 Actual'!F67)/100</f>
        <v>0</v>
      </c>
      <c r="G17" s="137">
        <f>('Nov''24 Actual'!G67)/100</f>
        <v>0</v>
      </c>
      <c r="H17" s="137">
        <f>('Nov''24 Actual'!H67)/100</f>
        <v>0</v>
      </c>
      <c r="I17" s="137">
        <f>('Nov''24 Actual'!I67)/100</f>
        <v>0</v>
      </c>
      <c r="J17" s="137">
        <f>('Nov''24 Actual'!J67)/100</f>
        <v>0</v>
      </c>
      <c r="K17" s="137">
        <f>('Nov''24 Actual'!K67)/100</f>
        <v>0</v>
      </c>
      <c r="L17" s="137">
        <f>('Nov''24 Actual'!L67)/100</f>
        <v>0</v>
      </c>
      <c r="M17" s="137">
        <f>('Nov''24 Actual'!M67)/100</f>
        <v>0</v>
      </c>
      <c r="N17" s="137">
        <f>('Nov''24 Actual'!N67)/100</f>
        <v>0</v>
      </c>
      <c r="O17" s="137">
        <f>('Nov''24 Actual'!O67)/100</f>
        <v>0</v>
      </c>
      <c r="P17" s="137">
        <f>('Nov''24 Actual'!P67)/100</f>
        <v>0</v>
      </c>
      <c r="Q17" s="255">
        <f>('Nov''24 Actual'!Q67)/100</f>
        <v>0</v>
      </c>
    </row>
    <row r="18" spans="2:17" ht="15.6">
      <c r="B18" s="52">
        <v>15</v>
      </c>
      <c r="C18" s="24" t="s">
        <v>87</v>
      </c>
      <c r="D18" s="137">
        <f>('Nov''24 Actual'!D68)/100</f>
        <v>0</v>
      </c>
      <c r="E18" s="137">
        <f>('Nov''24 Actual'!E68)/100</f>
        <v>0</v>
      </c>
      <c r="F18" s="137">
        <f>('Nov''24 Actual'!F68)/100</f>
        <v>0</v>
      </c>
      <c r="G18" s="137">
        <f>('Nov''24 Actual'!G68)/100</f>
        <v>0</v>
      </c>
      <c r="H18" s="137">
        <f>('Nov''24 Actual'!H68)/100</f>
        <v>0</v>
      </c>
      <c r="I18" s="137">
        <f>('Nov''24 Actual'!I68)/100</f>
        <v>0</v>
      </c>
      <c r="J18" s="137">
        <f>('Nov''24 Actual'!J68)/100</f>
        <v>0</v>
      </c>
      <c r="K18" s="137">
        <f>('Nov''24 Actual'!K68)/100</f>
        <v>0</v>
      </c>
      <c r="L18" s="137">
        <f>('Nov''24 Actual'!L68)/100</f>
        <v>0</v>
      </c>
      <c r="M18" s="137">
        <f>('Nov''24 Actual'!M68)/100</f>
        <v>0</v>
      </c>
      <c r="N18" s="137">
        <f>('Nov''24 Actual'!N68)/100</f>
        <v>0</v>
      </c>
      <c r="O18" s="137">
        <f>('Nov''24 Actual'!O68)/100</f>
        <v>0</v>
      </c>
      <c r="P18" s="137">
        <f>('Nov''24 Actual'!P68)/100</f>
        <v>0</v>
      </c>
      <c r="Q18" s="255">
        <f>('Nov''24 Actual'!Q68)/100</f>
        <v>0</v>
      </c>
    </row>
    <row r="19" spans="2:17" ht="15.6">
      <c r="B19" s="52">
        <v>16</v>
      </c>
      <c r="C19" s="24" t="s">
        <v>91</v>
      </c>
      <c r="D19" s="137">
        <f>('Nov''24 Actual'!D69)/100</f>
        <v>0</v>
      </c>
      <c r="E19" s="137">
        <f>('Nov''24 Actual'!E69)/100</f>
        <v>0</v>
      </c>
      <c r="F19" s="137">
        <f>('Nov''24 Actual'!F69)/100</f>
        <v>0</v>
      </c>
      <c r="G19" s="137">
        <f>('Nov''24 Actual'!G69)/100</f>
        <v>0</v>
      </c>
      <c r="H19" s="137">
        <f>('Nov''24 Actual'!H69)/100</f>
        <v>0</v>
      </c>
      <c r="I19" s="137">
        <f>('Nov''24 Actual'!I69)/100</f>
        <v>0</v>
      </c>
      <c r="J19" s="137">
        <f>('Nov''24 Actual'!J69)/100</f>
        <v>0</v>
      </c>
      <c r="K19" s="137">
        <f>('Nov''24 Actual'!K69)/100</f>
        <v>0</v>
      </c>
      <c r="L19" s="137">
        <f>('Nov''24 Actual'!L69)/100</f>
        <v>0</v>
      </c>
      <c r="M19" s="137">
        <f>('Nov''24 Actual'!M69)/100</f>
        <v>0</v>
      </c>
      <c r="N19" s="137">
        <f>('Nov''24 Actual'!N69)/100</f>
        <v>0</v>
      </c>
      <c r="O19" s="137">
        <f>('Nov''24 Actual'!O69)/100</f>
        <v>0</v>
      </c>
      <c r="P19" s="137">
        <f>('Nov''24 Actual'!P69)/100</f>
        <v>0</v>
      </c>
      <c r="Q19" s="255">
        <f>('Nov''24 Actual'!Q69)/100</f>
        <v>0</v>
      </c>
    </row>
    <row r="20" spans="2:17" ht="15.6">
      <c r="B20" s="52">
        <v>17</v>
      </c>
      <c r="C20" s="24" t="s">
        <v>93</v>
      </c>
      <c r="D20" s="254">
        <f>('Nov''24 Actual'!D70)/100</f>
        <v>0</v>
      </c>
      <c r="E20" s="254">
        <f>('Nov''24 Actual'!E70)/100</f>
        <v>0</v>
      </c>
      <c r="F20" s="254">
        <f>('Nov''24 Actual'!F70)/100</f>
        <v>0</v>
      </c>
      <c r="G20" s="254">
        <f>('Nov''24 Actual'!G70)/100</f>
        <v>0</v>
      </c>
      <c r="H20" s="254">
        <f>('Nov''24 Actual'!H70)/100</f>
        <v>0</v>
      </c>
      <c r="I20" s="254">
        <f>('Nov''24 Actual'!I70)/100</f>
        <v>0</v>
      </c>
      <c r="J20" s="254">
        <f>('Nov''24 Actual'!J70)/100</f>
        <v>0</v>
      </c>
      <c r="K20" s="254">
        <f>('Nov''24 Actual'!K70)/100</f>
        <v>0</v>
      </c>
      <c r="L20" s="254">
        <f>('Nov''24 Actual'!L70)/100</f>
        <v>0</v>
      </c>
      <c r="M20" s="254">
        <f>('Nov''24 Actual'!M70)/100</f>
        <v>0</v>
      </c>
      <c r="N20" s="254">
        <f>('Nov''24 Actual'!N70)/100</f>
        <v>0</v>
      </c>
      <c r="O20" s="254">
        <f>('Nov''24 Actual'!O70)/100</f>
        <v>0</v>
      </c>
      <c r="P20" s="254">
        <f>('Nov''24 Actual'!P70)/100</f>
        <v>0</v>
      </c>
      <c r="Q20" s="255">
        <f>('Nov''24 Actual'!Q70)/100</f>
        <v>0</v>
      </c>
    </row>
    <row r="21" spans="2:17" ht="15.6">
      <c r="B21" s="52">
        <v>18</v>
      </c>
      <c r="C21" s="21" t="s">
        <v>112</v>
      </c>
      <c r="D21" s="137">
        <f>('Nov''24 Actual'!D71)/100</f>
        <v>0</v>
      </c>
      <c r="E21" s="137">
        <f>('Nov''24 Actual'!E71)/100</f>
        <v>0</v>
      </c>
      <c r="F21" s="137">
        <f>('Nov''24 Actual'!F71)/100</f>
        <v>0</v>
      </c>
      <c r="G21" s="137">
        <f>('Nov''24 Actual'!G71)/100</f>
        <v>0</v>
      </c>
      <c r="H21" s="137">
        <f>('Nov''24 Actual'!H71)/100</f>
        <v>0</v>
      </c>
      <c r="I21" s="137">
        <f>('Nov''24 Actual'!I71)/100</f>
        <v>0</v>
      </c>
      <c r="J21" s="137">
        <f>('Nov''24 Actual'!J71)/100</f>
        <v>0</v>
      </c>
      <c r="K21" s="137">
        <f>('Nov''24 Actual'!K71)/100</f>
        <v>0</v>
      </c>
      <c r="L21" s="137">
        <f>('Nov''24 Actual'!L71)/100</f>
        <v>0</v>
      </c>
      <c r="M21" s="137">
        <f>('Nov''24 Actual'!M71)/100</f>
        <v>0</v>
      </c>
      <c r="N21" s="137">
        <f>('Nov''24 Actual'!N71)/100</f>
        <v>0</v>
      </c>
      <c r="O21" s="137">
        <f>('Nov''24 Actual'!O71)/100</f>
        <v>0</v>
      </c>
      <c r="P21" s="137">
        <f>('Nov''24 Actual'!P71)/100</f>
        <v>0</v>
      </c>
      <c r="Q21" s="255">
        <f>('Nov''24 Actual'!Q71)/100</f>
        <v>0</v>
      </c>
    </row>
    <row r="22" spans="2:17" ht="15.6">
      <c r="B22" s="52">
        <v>19</v>
      </c>
      <c r="C22" s="24" t="s">
        <v>96</v>
      </c>
      <c r="D22" s="137">
        <f>('Nov''24 Actual'!D72)/100</f>
        <v>0</v>
      </c>
      <c r="E22" s="137">
        <f>('Nov''24 Actual'!E72)/100</f>
        <v>0</v>
      </c>
      <c r="F22" s="137">
        <f>('Nov''24 Actual'!F72)/100</f>
        <v>0</v>
      </c>
      <c r="G22" s="137">
        <f>('Nov''24 Actual'!G72)/100</f>
        <v>0</v>
      </c>
      <c r="H22" s="137">
        <f>('Nov''24 Actual'!H72)/100</f>
        <v>0</v>
      </c>
      <c r="I22" s="137">
        <f>('Nov''24 Actual'!I72)/100</f>
        <v>0</v>
      </c>
      <c r="J22" s="137">
        <f>('Nov''24 Actual'!J72)/100</f>
        <v>0</v>
      </c>
      <c r="K22" s="137">
        <f>('Nov''24 Actual'!K72)/100</f>
        <v>0</v>
      </c>
      <c r="L22" s="137">
        <f>('Nov''24 Actual'!L72)/100</f>
        <v>0</v>
      </c>
      <c r="M22" s="137">
        <f>('Nov''24 Actual'!M72)/100</f>
        <v>0</v>
      </c>
      <c r="N22" s="137">
        <f>('Nov''24 Actual'!N72)/100</f>
        <v>0</v>
      </c>
      <c r="O22" s="137">
        <f>('Nov''24 Actual'!O72)/100</f>
        <v>0</v>
      </c>
      <c r="P22" s="137">
        <f>('Nov''24 Actual'!P72)/100</f>
        <v>0</v>
      </c>
      <c r="Q22" s="255">
        <f>('Nov''24 Actual'!Q72)/100</f>
        <v>0</v>
      </c>
    </row>
    <row r="23" spans="2:17" ht="15.6">
      <c r="B23" s="52">
        <v>20</v>
      </c>
      <c r="C23" s="24" t="s">
        <v>98</v>
      </c>
      <c r="D23" s="137">
        <f>('Nov''24 Actual'!D73)/100</f>
        <v>0</v>
      </c>
      <c r="E23" s="137">
        <f>('Nov''24 Actual'!E73)/100</f>
        <v>0</v>
      </c>
      <c r="F23" s="137">
        <f>('Nov''24 Actual'!F73)/100</f>
        <v>0</v>
      </c>
      <c r="G23" s="137">
        <f>('Nov''24 Actual'!G73)/100</f>
        <v>0</v>
      </c>
      <c r="H23" s="137">
        <f>('Nov''24 Actual'!H73)/100</f>
        <v>0</v>
      </c>
      <c r="I23" s="137">
        <f>('Nov''24 Actual'!I73)/100</f>
        <v>0</v>
      </c>
      <c r="J23" s="137">
        <f>('Nov''24 Actual'!J73)/100</f>
        <v>0</v>
      </c>
      <c r="K23" s="137">
        <f>('Nov''24 Actual'!K73)/100</f>
        <v>0</v>
      </c>
      <c r="L23" s="137">
        <f>('Nov''24 Actual'!L73)/100</f>
        <v>0</v>
      </c>
      <c r="M23" s="137">
        <f>('Nov''24 Actual'!M73)/100</f>
        <v>0</v>
      </c>
      <c r="N23" s="137">
        <f>('Nov''24 Actual'!N73)/100</f>
        <v>0</v>
      </c>
      <c r="O23" s="137">
        <f>('Nov''24 Actual'!O73)/100</f>
        <v>0</v>
      </c>
      <c r="P23" s="137">
        <f>('Nov''24 Actual'!P73)/100</f>
        <v>0</v>
      </c>
      <c r="Q23" s="255">
        <f>('Nov''24 Actual'!Q73)/100</f>
        <v>0</v>
      </c>
    </row>
    <row r="24" spans="2:17" ht="15.6">
      <c r="B24" s="52">
        <v>21</v>
      </c>
      <c r="C24" s="24" t="s">
        <v>101</v>
      </c>
      <c r="D24" s="137">
        <f>('Nov''24 Actual'!D74)/100</f>
        <v>0</v>
      </c>
      <c r="E24" s="137">
        <f>('Nov''24 Actual'!E74)/100</f>
        <v>0</v>
      </c>
      <c r="F24" s="137">
        <f>('Nov''24 Actual'!F74)/100</f>
        <v>0</v>
      </c>
      <c r="G24" s="137">
        <f>('Nov''24 Actual'!G74)/100</f>
        <v>0</v>
      </c>
      <c r="H24" s="137">
        <f>('Nov''24 Actual'!H74)/100</f>
        <v>0</v>
      </c>
      <c r="I24" s="137">
        <f>('Nov''24 Actual'!I74)/100</f>
        <v>0</v>
      </c>
      <c r="J24" s="137">
        <f>('Nov''24 Actual'!J74)/100</f>
        <v>0</v>
      </c>
      <c r="K24" s="137">
        <f>('Nov''24 Actual'!K74)/100</f>
        <v>0</v>
      </c>
      <c r="L24" s="137">
        <f>('Nov''24 Actual'!L74)/100</f>
        <v>0</v>
      </c>
      <c r="M24" s="137">
        <f>('Nov''24 Actual'!M74)/100</f>
        <v>0</v>
      </c>
      <c r="N24" s="137">
        <f>('Nov''24 Actual'!N74)/100</f>
        <v>0</v>
      </c>
      <c r="O24" s="137">
        <f>('Nov''24 Actual'!O74)/100</f>
        <v>0</v>
      </c>
      <c r="P24" s="137">
        <f>('Nov''24 Actual'!P74)/100</f>
        <v>0</v>
      </c>
      <c r="Q24" s="255">
        <f>('Nov''24 Actual'!Q74)/100</f>
        <v>0</v>
      </c>
    </row>
    <row r="25" spans="2:17" ht="15.6">
      <c r="B25" s="52">
        <v>22</v>
      </c>
      <c r="C25" s="24" t="s">
        <v>104</v>
      </c>
      <c r="D25" s="137">
        <f>('Nov''24 Actual'!D75)/100</f>
        <v>0</v>
      </c>
      <c r="E25" s="137">
        <f>('Nov''24 Actual'!E75)/100</f>
        <v>0</v>
      </c>
      <c r="F25" s="137">
        <f>('Nov''24 Actual'!F75)/100</f>
        <v>0</v>
      </c>
      <c r="G25" s="137">
        <f>('Nov''24 Actual'!G75)/100</f>
        <v>0</v>
      </c>
      <c r="H25" s="137">
        <f>('Nov''24 Actual'!H75)/100</f>
        <v>0</v>
      </c>
      <c r="I25" s="137">
        <f>('Nov''24 Actual'!I75)/100</f>
        <v>0</v>
      </c>
      <c r="J25" s="137">
        <f>('Nov''24 Actual'!J75)/100</f>
        <v>0</v>
      </c>
      <c r="K25" s="137">
        <f>('Nov''24 Actual'!K75)/100</f>
        <v>0</v>
      </c>
      <c r="L25" s="137">
        <f>('Nov''24 Actual'!L75)/100</f>
        <v>0</v>
      </c>
      <c r="M25" s="137">
        <f>('Nov''24 Actual'!M75)/100</f>
        <v>0</v>
      </c>
      <c r="N25" s="137">
        <f>('Nov''24 Actual'!N75)/100</f>
        <v>0</v>
      </c>
      <c r="O25" s="137">
        <f>('Nov''24 Actual'!O75)/100</f>
        <v>0</v>
      </c>
      <c r="P25" s="137">
        <f>('Nov''24 Actual'!P75)/100</f>
        <v>0</v>
      </c>
      <c r="Q25" s="255">
        <f>('Nov''24 Actual'!Q75)/100</f>
        <v>0</v>
      </c>
    </row>
    <row r="26" spans="2:17" ht="15.6">
      <c r="B26" s="52">
        <v>23</v>
      </c>
      <c r="C26" s="20" t="s">
        <v>108</v>
      </c>
      <c r="D26" s="137">
        <f>('Nov''24 Actual'!D76)/100</f>
        <v>0</v>
      </c>
      <c r="E26" s="137">
        <f>('Nov''24 Actual'!E76)/100</f>
        <v>0</v>
      </c>
      <c r="F26" s="137">
        <f>('Nov''24 Actual'!F76)/100</f>
        <v>0</v>
      </c>
      <c r="G26" s="137">
        <f>('Nov''24 Actual'!G76)/100</f>
        <v>0</v>
      </c>
      <c r="H26" s="137">
        <f>('Nov''24 Actual'!H76)/100</f>
        <v>0</v>
      </c>
      <c r="I26" s="137">
        <f>('Nov''24 Actual'!I76)/100</f>
        <v>0</v>
      </c>
      <c r="J26" s="137">
        <f>('Nov''24 Actual'!J76)/100</f>
        <v>0</v>
      </c>
      <c r="K26" s="137">
        <f>('Nov''24 Actual'!K76)/100</f>
        <v>0</v>
      </c>
      <c r="L26" s="137">
        <f>('Nov''24 Actual'!L76)/100</f>
        <v>0</v>
      </c>
      <c r="M26" s="137">
        <f>('Nov''24 Actual'!M76)/100</f>
        <v>0</v>
      </c>
      <c r="N26" s="137">
        <f>('Nov''24 Actual'!N76)/100</f>
        <v>0</v>
      </c>
      <c r="O26" s="137">
        <f>('Nov''24 Actual'!O76)/100</f>
        <v>0</v>
      </c>
      <c r="P26" s="137">
        <f>('Nov''24 Actual'!P76)/100</f>
        <v>0</v>
      </c>
      <c r="Q26" s="255">
        <f>('Nov''24 Actual'!Q76)/100</f>
        <v>0</v>
      </c>
    </row>
    <row r="27" spans="2:17" ht="15.6">
      <c r="B27" s="52">
        <v>24</v>
      </c>
      <c r="C27" s="24" t="s">
        <v>111</v>
      </c>
      <c r="D27" s="137">
        <f>('Nov''24 Actual'!D77)/100</f>
        <v>0</v>
      </c>
      <c r="E27" s="137">
        <f>('Nov''24 Actual'!E77)/100</f>
        <v>0</v>
      </c>
      <c r="F27" s="137">
        <f>('Nov''24 Actual'!F77)/100</f>
        <v>0</v>
      </c>
      <c r="G27" s="137">
        <f>('Nov''24 Actual'!G77)/100</f>
        <v>0</v>
      </c>
      <c r="H27" s="137">
        <f>('Nov''24 Actual'!H77)/100</f>
        <v>0</v>
      </c>
      <c r="I27" s="137">
        <f>('Nov''24 Actual'!I77)/100</f>
        <v>0</v>
      </c>
      <c r="J27" s="137">
        <f>('Nov''24 Actual'!J77)/100</f>
        <v>0</v>
      </c>
      <c r="K27" s="137">
        <f>('Nov''24 Actual'!K77)/100</f>
        <v>0</v>
      </c>
      <c r="L27" s="137">
        <f>('Nov''24 Actual'!L77)/100</f>
        <v>0</v>
      </c>
      <c r="M27" s="137">
        <f>('Nov''24 Actual'!M77)/100</f>
        <v>0</v>
      </c>
      <c r="N27" s="137">
        <f>('Nov''24 Actual'!N77)/100</f>
        <v>0</v>
      </c>
      <c r="O27" s="137">
        <f>('Nov''24 Actual'!O77)/100</f>
        <v>0</v>
      </c>
      <c r="P27" s="137">
        <f>('Nov''24 Actual'!P77)/100</f>
        <v>0</v>
      </c>
      <c r="Q27" s="255">
        <f>('Nov''24 Actual'!Q77)/100</f>
        <v>0</v>
      </c>
    </row>
    <row r="28" spans="2:17" ht="15.6">
      <c r="B28" s="52">
        <v>25</v>
      </c>
      <c r="C28" s="21" t="s">
        <v>114</v>
      </c>
      <c r="D28" s="137">
        <f>('Nov''24 Actual'!D78)/100</f>
        <v>0</v>
      </c>
      <c r="E28" s="137">
        <f>('Nov''24 Actual'!E78)/100</f>
        <v>0</v>
      </c>
      <c r="F28" s="137">
        <f>('Nov''24 Actual'!F78)/100</f>
        <v>0</v>
      </c>
      <c r="G28" s="137">
        <f>('Nov''24 Actual'!G78)/100</f>
        <v>0</v>
      </c>
      <c r="H28" s="137">
        <f>('Nov''24 Actual'!H78)/100</f>
        <v>0</v>
      </c>
      <c r="I28" s="137">
        <f>('Nov''24 Actual'!I78)/100</f>
        <v>0</v>
      </c>
      <c r="J28" s="137">
        <f>('Nov''24 Actual'!J78)/100</f>
        <v>0</v>
      </c>
      <c r="K28" s="137">
        <f>('Nov''24 Actual'!K78)/100</f>
        <v>0</v>
      </c>
      <c r="L28" s="137">
        <f>('Nov''24 Actual'!L78)/100</f>
        <v>0</v>
      </c>
      <c r="M28" s="137">
        <f>('Nov''24 Actual'!M78)/100</f>
        <v>0</v>
      </c>
      <c r="N28" s="137">
        <f>('Nov''24 Actual'!N78)/100</f>
        <v>0</v>
      </c>
      <c r="O28" s="137">
        <f>('Nov''24 Actual'!O78)/100</f>
        <v>0</v>
      </c>
      <c r="P28" s="137">
        <f>('Nov''24 Actual'!P78)/100</f>
        <v>0</v>
      </c>
      <c r="Q28" s="255">
        <f>('Nov''24 Actual'!Q78)/100</f>
        <v>0</v>
      </c>
    </row>
    <row r="29" spans="2:17" ht="15.6">
      <c r="B29" s="52">
        <v>26</v>
      </c>
      <c r="C29" s="21" t="s">
        <v>116</v>
      </c>
      <c r="D29" s="137">
        <f>('Nov''24 Actual'!D79)/100</f>
        <v>0</v>
      </c>
      <c r="E29" s="137">
        <f>('Nov''24 Actual'!E79)/100</f>
        <v>0</v>
      </c>
      <c r="F29" s="137">
        <f>('Nov''24 Actual'!F79)/100</f>
        <v>0</v>
      </c>
      <c r="G29" s="137">
        <f>('Nov''24 Actual'!G79)/100</f>
        <v>0</v>
      </c>
      <c r="H29" s="137">
        <f>('Nov''24 Actual'!H79)/100</f>
        <v>0</v>
      </c>
      <c r="I29" s="137">
        <f>('Nov''24 Actual'!I79)/100</f>
        <v>0</v>
      </c>
      <c r="J29" s="137">
        <f>('Nov''24 Actual'!J79)/100</f>
        <v>0</v>
      </c>
      <c r="K29" s="137">
        <f>('Nov''24 Actual'!K79)/100</f>
        <v>0</v>
      </c>
      <c r="L29" s="137">
        <f>('Nov''24 Actual'!L79)/100</f>
        <v>0</v>
      </c>
      <c r="M29" s="137">
        <f>('Nov''24 Actual'!M79)/100</f>
        <v>0</v>
      </c>
      <c r="N29" s="137">
        <f>('Nov''24 Actual'!N79)/100</f>
        <v>0</v>
      </c>
      <c r="O29" s="137">
        <f>('Nov''24 Actual'!O79)/100</f>
        <v>0</v>
      </c>
      <c r="P29" s="137">
        <f>('Nov''24 Actual'!P79)/100</f>
        <v>0</v>
      </c>
      <c r="Q29" s="255">
        <f>('Nov''24 Actual'!Q79)/100</f>
        <v>0</v>
      </c>
    </row>
    <row r="30" spans="2:17" ht="15.6">
      <c r="B30" s="52">
        <v>27</v>
      </c>
      <c r="C30" s="21" t="s">
        <v>118</v>
      </c>
      <c r="D30" s="137">
        <f>('Nov''24 Actual'!D80)/100</f>
        <v>0</v>
      </c>
      <c r="E30" s="137">
        <f>('Nov''24 Actual'!E80)/100</f>
        <v>0</v>
      </c>
      <c r="F30" s="137">
        <f>('Nov''24 Actual'!F80)/100</f>
        <v>0</v>
      </c>
      <c r="G30" s="137">
        <f>('Nov''24 Actual'!G80)/100</f>
        <v>0</v>
      </c>
      <c r="H30" s="137">
        <f>('Nov''24 Actual'!H80)/100</f>
        <v>0</v>
      </c>
      <c r="I30" s="137">
        <f>('Nov''24 Actual'!I80)/100</f>
        <v>0</v>
      </c>
      <c r="J30" s="137">
        <f>('Nov''24 Actual'!J80)/100</f>
        <v>0</v>
      </c>
      <c r="K30" s="137">
        <f>('Nov''24 Actual'!K80)/100</f>
        <v>0</v>
      </c>
      <c r="L30" s="137">
        <f>('Nov''24 Actual'!L80)/100</f>
        <v>0</v>
      </c>
      <c r="M30" s="137">
        <f>('Nov''24 Actual'!M80)/100</f>
        <v>0</v>
      </c>
      <c r="N30" s="137">
        <f>('Nov''24 Actual'!N80)/100</f>
        <v>0</v>
      </c>
      <c r="O30" s="137">
        <f>('Nov''24 Actual'!O80)/100</f>
        <v>0</v>
      </c>
      <c r="P30" s="137">
        <f>('Nov''24 Actual'!P80)/100</f>
        <v>0</v>
      </c>
      <c r="Q30" s="255">
        <f>('Nov''24 Actual'!Q80)/100</f>
        <v>0</v>
      </c>
    </row>
    <row r="31" spans="2:17" ht="15.6">
      <c r="B31" s="52">
        <v>28</v>
      </c>
      <c r="C31" s="24" t="s">
        <v>122</v>
      </c>
      <c r="D31" s="137">
        <f>('Nov''24 Actual'!D81)/100</f>
        <v>0</v>
      </c>
      <c r="E31" s="137">
        <f>('Nov''24 Actual'!E81)/100</f>
        <v>0</v>
      </c>
      <c r="F31" s="137">
        <f>('Nov''24 Actual'!F81)/100</f>
        <v>0</v>
      </c>
      <c r="G31" s="137">
        <f>('Nov''24 Actual'!G81)/100</f>
        <v>0</v>
      </c>
      <c r="H31" s="137">
        <f>('Nov''24 Actual'!H81)/100</f>
        <v>0</v>
      </c>
      <c r="I31" s="137">
        <f>('Nov''24 Actual'!I81)/100</f>
        <v>0</v>
      </c>
      <c r="J31" s="137">
        <f>('Nov''24 Actual'!J81)/100</f>
        <v>0</v>
      </c>
      <c r="K31" s="137">
        <f>('Nov''24 Actual'!K81)/100</f>
        <v>0</v>
      </c>
      <c r="L31" s="137">
        <f>('Nov''24 Actual'!L81)/100</f>
        <v>0</v>
      </c>
      <c r="M31" s="137">
        <f>('Nov''24 Actual'!M81)/100</f>
        <v>0</v>
      </c>
      <c r="N31" s="137">
        <f>('Nov''24 Actual'!N81)/100</f>
        <v>0</v>
      </c>
      <c r="O31" s="137">
        <f>('Nov''24 Actual'!O81)/100</f>
        <v>0</v>
      </c>
      <c r="P31" s="137">
        <f>('Nov''24 Actual'!P81)/100</f>
        <v>0</v>
      </c>
      <c r="Q31" s="255">
        <f>('Nov''24 Actual'!Q81)/100</f>
        <v>0</v>
      </c>
    </row>
    <row r="32" spans="2:17" ht="15.6">
      <c r="B32" s="52">
        <v>29</v>
      </c>
      <c r="C32" s="20" t="s">
        <v>124</v>
      </c>
      <c r="D32" s="137">
        <f>('Nov''24 Actual'!D82)/100</f>
        <v>0</v>
      </c>
      <c r="E32" s="137">
        <f>('Nov''24 Actual'!E82)/100</f>
        <v>0</v>
      </c>
      <c r="F32" s="137">
        <f>('Nov''24 Actual'!F82)/100</f>
        <v>0</v>
      </c>
      <c r="G32" s="137">
        <f>('Nov''24 Actual'!G82)/100</f>
        <v>0</v>
      </c>
      <c r="H32" s="137">
        <f>('Nov''24 Actual'!H82)/100</f>
        <v>0</v>
      </c>
      <c r="I32" s="137">
        <f>('Nov''24 Actual'!I82)/100</f>
        <v>0</v>
      </c>
      <c r="J32" s="137">
        <f>('Nov''24 Actual'!J82)/100</f>
        <v>0</v>
      </c>
      <c r="K32" s="137">
        <f>('Nov''24 Actual'!K82)/100</f>
        <v>0</v>
      </c>
      <c r="L32" s="137">
        <f>('Nov''24 Actual'!L82)/100</f>
        <v>0</v>
      </c>
      <c r="M32" s="137">
        <f>('Nov''24 Actual'!M82)/100</f>
        <v>0</v>
      </c>
      <c r="N32" s="137">
        <f>('Nov''24 Actual'!N82)/100</f>
        <v>0</v>
      </c>
      <c r="O32" s="137">
        <f>('Nov''24 Actual'!O82)/100</f>
        <v>0</v>
      </c>
      <c r="P32" s="137">
        <f>('Nov''24 Actual'!P82)/100</f>
        <v>0</v>
      </c>
      <c r="Q32" s="255">
        <f>('Nov''24 Actual'!Q82)/100</f>
        <v>0</v>
      </c>
    </row>
    <row r="51" spans="2:17">
      <c r="B51" s="53">
        <v>100</v>
      </c>
    </row>
    <row r="52" spans="2:17" ht="18">
      <c r="B52" s="523" t="s">
        <v>137</v>
      </c>
      <c r="C52" s="524"/>
      <c r="D52" s="524"/>
      <c r="E52" s="524"/>
      <c r="F52" s="524"/>
      <c r="G52" s="524"/>
      <c r="H52" s="524"/>
      <c r="I52" s="524"/>
      <c r="J52" s="524"/>
      <c r="K52" s="524"/>
      <c r="L52" s="524"/>
      <c r="M52" s="524"/>
      <c r="N52" s="524"/>
      <c r="O52" s="524"/>
      <c r="P52" s="525"/>
      <c r="Q52" s="57">
        <f>SUM(Q54:Q82)</f>
        <v>0</v>
      </c>
    </row>
    <row r="53" spans="2:17" ht="31.2">
      <c r="B53" s="49" t="s">
        <v>32</v>
      </c>
      <c r="C53" s="61" t="s">
        <v>1</v>
      </c>
      <c r="D53" s="49" t="s">
        <v>7</v>
      </c>
      <c r="E53" s="49" t="s">
        <v>8</v>
      </c>
      <c r="F53" s="49" t="s">
        <v>9</v>
      </c>
      <c r="G53" s="49" t="s">
        <v>10</v>
      </c>
      <c r="H53" s="49" t="s">
        <v>5</v>
      </c>
      <c r="I53" s="49" t="s">
        <v>11</v>
      </c>
      <c r="J53" s="49" t="s">
        <v>12</v>
      </c>
      <c r="K53" s="49" t="s">
        <v>15</v>
      </c>
      <c r="L53" s="49" t="s">
        <v>16</v>
      </c>
      <c r="M53" s="49" t="s">
        <v>17</v>
      </c>
      <c r="N53" s="49" t="s">
        <v>132</v>
      </c>
      <c r="O53" s="51" t="s">
        <v>13</v>
      </c>
      <c r="P53" s="51" t="s">
        <v>14</v>
      </c>
      <c r="Q53" s="54" t="s">
        <v>6</v>
      </c>
    </row>
    <row r="54" spans="2:17" ht="15.6">
      <c r="B54" s="52">
        <v>1</v>
      </c>
      <c r="C54" s="21" t="s">
        <v>43</v>
      </c>
      <c r="D54" s="59"/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6">
        <f>'1. Projects'!$Q$5</f>
        <v>0</v>
      </c>
    </row>
    <row r="55" spans="2:17" ht="15.6">
      <c r="B55" s="52">
        <v>2</v>
      </c>
      <c r="C55" s="21" t="s">
        <v>47</v>
      </c>
      <c r="D55" s="59"/>
      <c r="E55" s="59"/>
      <c r="F55" s="59"/>
      <c r="G55" s="59"/>
      <c r="H55" s="59"/>
      <c r="I55" s="59"/>
      <c r="J55" s="59"/>
      <c r="K55" s="59"/>
      <c r="L55" s="59"/>
      <c r="M55" s="59"/>
      <c r="N55" s="59"/>
      <c r="O55" s="59"/>
      <c r="P55" s="59"/>
      <c r="Q55" s="56">
        <f>'2. COE'!$Q$5</f>
        <v>0</v>
      </c>
    </row>
    <row r="56" spans="2:17" ht="15.6">
      <c r="B56" s="52">
        <v>3</v>
      </c>
      <c r="C56" s="21" t="s">
        <v>50</v>
      </c>
      <c r="D56" s="59"/>
      <c r="E56" s="59"/>
      <c r="F56" s="59"/>
      <c r="G56" s="59"/>
      <c r="H56" s="59"/>
      <c r="I56" s="59"/>
      <c r="J56" s="59"/>
      <c r="K56" s="59"/>
      <c r="L56" s="59"/>
      <c r="M56" s="59"/>
      <c r="N56" s="59"/>
      <c r="O56" s="59"/>
      <c r="P56" s="59"/>
      <c r="Q56" s="56">
        <f>'3. Mfg. Finance'!$Q$5</f>
        <v>0</v>
      </c>
    </row>
    <row r="57" spans="2:17" ht="15.6">
      <c r="B57" s="52">
        <v>4</v>
      </c>
      <c r="C57" s="21" t="s">
        <v>304</v>
      </c>
      <c r="D57" s="50">
        <f>SUMIFS('4. ZTL'!$Q$4:$Q$17,'4. ZTL'!$C$4:$C$17,D53)</f>
        <v>0</v>
      </c>
      <c r="E57" s="50">
        <f>SUMIFS('4. ZTL'!$Q$4:$Q$17,'4. ZTL'!$C$4:$C$17,E53)</f>
        <v>0</v>
      </c>
      <c r="F57" s="50">
        <f>SUMIFS('4. ZTL'!$Q$4:$Q$17,'4. ZTL'!$C$4:$C$17,F53)</f>
        <v>0</v>
      </c>
      <c r="G57" s="50">
        <f>SUMIFS('4. ZTL'!$Q$4:$Q$17,'4. ZTL'!$C$4:$C$17,G53)</f>
        <v>0</v>
      </c>
      <c r="H57" s="50">
        <f>SUMIFS('4. ZTL'!$Q$4:$Q$17,'4. ZTL'!$C$4:$C$17,H53)</f>
        <v>0</v>
      </c>
      <c r="I57" s="50">
        <f>SUMIFS('4. ZTL'!$Q$4:$Q$17,'4. ZTL'!$C$4:$C$17,I53)</f>
        <v>0</v>
      </c>
      <c r="J57" s="50">
        <f>SUMIFS('4. ZTL'!$Q$4:$Q$17,'4. ZTL'!$C$4:$C$17,J53)</f>
        <v>0</v>
      </c>
      <c r="K57" s="50">
        <f>SUMIFS('4. ZTL'!$Q$4:$Q$17,'4. ZTL'!$C$4:$C$17,K53)</f>
        <v>0</v>
      </c>
      <c r="L57" s="50">
        <f>SUMIFS('4. ZTL'!$Q$4:$Q$17,'4. ZTL'!$C$4:$C$17,L53)</f>
        <v>0</v>
      </c>
      <c r="M57" s="50">
        <f>SUMIFS('4. ZTL'!$Q$4:$Q$17,'4. ZTL'!$C$4:$C$17,M53)</f>
        <v>0</v>
      </c>
      <c r="N57" s="50">
        <f>SUMIFS('4. ZTL'!$Q$4:$Q$17,'4. ZTL'!$C$4:$C$17,N53)</f>
        <v>0</v>
      </c>
      <c r="O57" s="50">
        <f>SUMIFS('4. ZTL'!$Q$4:$Q$17,'4. ZTL'!$C$4:$C$17,O53)</f>
        <v>0</v>
      </c>
      <c r="P57" s="50">
        <f>SUMIFS('4. ZTL'!$Q$4:$Q$17,'4. ZTL'!$C$4:$C$17,P53)</f>
        <v>0</v>
      </c>
      <c r="Q57" s="56">
        <f t="shared" ref="Q57:Q69" si="0">SUM(D57:P57)</f>
        <v>0</v>
      </c>
    </row>
    <row r="58" spans="2:17" ht="15.6">
      <c r="B58" s="52">
        <v>5</v>
      </c>
      <c r="C58" s="21" t="s">
        <v>57</v>
      </c>
      <c r="D58" s="50">
        <f>SUM('5. Moraiya'!$R$4:$R$8)</f>
        <v>0</v>
      </c>
      <c r="E58" s="50">
        <f>SUMIFS('5. Moraiya'!$R$4:$R$19,'5. Moraiya'!$C$4:$C$19,'Nov''24 Actual'!E53)</f>
        <v>0</v>
      </c>
      <c r="F58" s="50">
        <f>SUMIFS('5. Moraiya'!$R$4:$R$19,'5. Moraiya'!$C$4:$C$19,'Nov''24 Actual'!F53)</f>
        <v>0</v>
      </c>
      <c r="G58" s="50">
        <f>SUMIFS('5. Moraiya'!$R$4:$R$19,'5. Moraiya'!$C$4:$C$19,'Nov''24 Actual'!G53)</f>
        <v>0</v>
      </c>
      <c r="H58" s="50">
        <f>SUM('5. Moraiya'!$R$12:$R$13)</f>
        <v>0</v>
      </c>
      <c r="I58" s="50">
        <f>SUMIFS('5. Moraiya'!$R$4:$R$19,'5. Moraiya'!$C$4:$C$19,'Nov''24 Actual'!I53)</f>
        <v>0</v>
      </c>
      <c r="J58" s="50">
        <f>SUMIFS('5. Moraiya'!$R$4:$R$19,'5. Moraiya'!$C$4:$C$19,'Nov''24 Actual'!J53)</f>
        <v>0</v>
      </c>
      <c r="K58" s="50">
        <f>SUMIFS('5. Moraiya'!$R$4:$R$19,'5. Moraiya'!$C$4:$C$19,'Nov''24 Actual'!K53)</f>
        <v>0</v>
      </c>
      <c r="L58" s="50">
        <f>SUMIFS('5. Moraiya'!$R$4:$R$19,'5. Moraiya'!$C$4:$C$19,'Nov''24 Actual'!L53)</f>
        <v>0</v>
      </c>
      <c r="M58" s="50">
        <f>SUMIFS('5. Moraiya'!$R$4:$R$19,'5. Moraiya'!$C$4:$C$19,'Nov''24 Actual'!M53)</f>
        <v>0</v>
      </c>
      <c r="N58" s="50">
        <f>SUMIFS('5. Moraiya'!$R$4:$R$19,'5. Moraiya'!$C$4:$C$19,'Nov''24 Actual'!N53)</f>
        <v>0</v>
      </c>
      <c r="O58" s="50">
        <f>SUMIFS('5. Moraiya'!$R$4:$R$19,'5. Moraiya'!$C$4:$C$19,'Nov''24 Actual'!O53)</f>
        <v>0</v>
      </c>
      <c r="P58" s="50">
        <f>SUMIFS('5. Moraiya'!$R$4:$R$19,'5. Moraiya'!$C$4:$C$19,'Nov''24 Actual'!P53)</f>
        <v>0</v>
      </c>
      <c r="Q58" s="56">
        <f t="shared" si="0"/>
        <v>0</v>
      </c>
    </row>
    <row r="59" spans="2:17" ht="15.6">
      <c r="B59" s="52">
        <v>6</v>
      </c>
      <c r="C59" s="20" t="s">
        <v>158</v>
      </c>
      <c r="D59" s="50">
        <f>SUMIFS('6. SEZ 2'!$Q$4:$Q$16,'6. SEZ 2'!$C$4:$C$16,'Nov''24 Actual'!D53)</f>
        <v>0</v>
      </c>
      <c r="E59" s="50">
        <f>SUMIFS('6. SEZ 2'!$Q$4:$Q$16,'6. SEZ 2'!$C$4:$C$16,'Nov''24 Actual'!E53)</f>
        <v>0</v>
      </c>
      <c r="F59" s="50">
        <f>SUMIFS('6. SEZ 2'!$Q$4:$Q$16,'6. SEZ 2'!$C$4:$C$16,'Nov''24 Actual'!F53)</f>
        <v>0</v>
      </c>
      <c r="G59" s="50">
        <f>SUMIFS('6. SEZ 2'!$Q$4:$Q$16,'6. SEZ 2'!$C$4:$C$16,'Nov''24 Actual'!G53)</f>
        <v>0</v>
      </c>
      <c r="H59" s="50">
        <f>SUMIFS('6. SEZ 2'!$Q$4:$Q$16,'6. SEZ 2'!$C$4:$C$16,'Nov''24 Actual'!H53)</f>
        <v>0</v>
      </c>
      <c r="I59" s="50">
        <f>SUMIFS('6. SEZ 2'!$Q$4:$Q$16,'6. SEZ 2'!$C$4:$C$16,'Nov''24 Actual'!I53)</f>
        <v>0</v>
      </c>
      <c r="J59" s="50">
        <f>SUMIFS('6. SEZ 2'!$Q$4:$Q$16,'6. SEZ 2'!$C$4:$C$16,'Nov''24 Actual'!J53)</f>
        <v>0</v>
      </c>
      <c r="K59" s="50">
        <f>SUMIFS('6. SEZ 2'!$Q$4:$Q$16,'6. SEZ 2'!$C$4:$C$16,'Nov''24 Actual'!K53)</f>
        <v>0</v>
      </c>
      <c r="L59" s="50">
        <f>SUMIFS('6. SEZ 2'!$Q$4:$Q$16,'6. SEZ 2'!$C$4:$C$16,'Nov''24 Actual'!L53)</f>
        <v>0</v>
      </c>
      <c r="M59" s="50">
        <f>SUMIFS('6. SEZ 2'!$Q$4:$Q$16,'6. SEZ 2'!$C$4:$C$16,'Nov''24 Actual'!M53)</f>
        <v>0</v>
      </c>
      <c r="N59" s="50">
        <f>SUMIFS('6. SEZ 2'!$Q$4:$Q$16,'6. SEZ 2'!$C$4:$C$16,'Nov''24 Actual'!N53)</f>
        <v>0</v>
      </c>
      <c r="O59" s="50">
        <f>SUMIFS('6. SEZ 2'!$Q$4:$Q$16,'6. SEZ 2'!$C$4:$C$16,'Nov''24 Actual'!O53)</f>
        <v>0</v>
      </c>
      <c r="P59" s="50">
        <f>SUMIFS('6. SEZ 2'!$Q$4:$Q$16,'6. SEZ 2'!$C$4:$C$16,'Nov''24 Actual'!P53)</f>
        <v>0</v>
      </c>
      <c r="Q59" s="56">
        <f>SUM(D59:P59)</f>
        <v>0</v>
      </c>
    </row>
    <row r="60" spans="2:17" ht="15.6">
      <c r="B60" s="52">
        <v>7</v>
      </c>
      <c r="C60" s="24" t="s">
        <v>61</v>
      </c>
      <c r="D60" s="50">
        <f>SUMIFS('7. SEZ 1'!$Q$4:$Q$16,'7. SEZ 1'!$C$4:$C$16,'Nov''24 Actual'!D53)</f>
        <v>0</v>
      </c>
      <c r="E60" s="50">
        <f>SUMIFS('7. SEZ 1'!$Q$4:$Q$16,'7. SEZ 1'!$C$4:$C$16,'Nov''24 Actual'!E53)</f>
        <v>0</v>
      </c>
      <c r="F60" s="50">
        <f>SUMIFS('7. SEZ 1'!$Q$4:$Q$16,'7. SEZ 1'!$C$4:$C$16,'Nov''24 Actual'!F53)</f>
        <v>0</v>
      </c>
      <c r="G60" s="50">
        <f>SUMIFS('7. SEZ 1'!$Q$4:$Q$16,'7. SEZ 1'!$C$4:$C$16,'Nov''24 Actual'!G53)</f>
        <v>0</v>
      </c>
      <c r="H60" s="50">
        <f>SUMIFS('7. SEZ 1'!$Q$4:$Q$16,'7. SEZ 1'!$C$4:$C$16,'Nov''24 Actual'!H53)</f>
        <v>0</v>
      </c>
      <c r="I60" s="50">
        <f>SUMIFS('7. SEZ 1'!$Q$4:$Q$16,'7. SEZ 1'!$C$4:$C$16,'Nov''24 Actual'!I53)</f>
        <v>0</v>
      </c>
      <c r="J60" s="50">
        <f>SUMIFS('7. SEZ 1'!$Q$4:$Q$16,'7. SEZ 1'!$C$4:$C$16,'Nov''24 Actual'!J53)</f>
        <v>0</v>
      </c>
      <c r="K60" s="50">
        <f>SUMIFS('7. SEZ 1'!$Q$4:$Q$16,'7. SEZ 1'!$C$4:$C$16,'Nov''24 Actual'!K53)</f>
        <v>0</v>
      </c>
      <c r="L60" s="50">
        <f>SUMIFS('7. SEZ 1'!$Q$4:$Q$16,'7. SEZ 1'!$C$4:$C$16,'Nov''24 Actual'!L53)</f>
        <v>0</v>
      </c>
      <c r="M60" s="50">
        <f>SUMIFS('7. SEZ 1'!$Q$4:$Q$16,'7. SEZ 1'!$C$4:$C$16,'Nov''24 Actual'!M53)</f>
        <v>0</v>
      </c>
      <c r="N60" s="50">
        <f>SUMIFS('7. SEZ 1'!$Q$4:$Q$16,'7. SEZ 1'!$C$4:$C$16,'Nov''24 Actual'!N53)</f>
        <v>0</v>
      </c>
      <c r="O60" s="50">
        <f>SUMIFS('7. SEZ 1'!$Q$4:$Q$16,'7. SEZ 1'!$C$4:$C$16,'Nov''24 Actual'!O53)</f>
        <v>0</v>
      </c>
      <c r="P60" s="50">
        <f>SUMIFS('7. SEZ 1'!$Q$4:$Q$16,'7. SEZ 1'!$C$4:$C$16,'Nov''24 Actual'!P53)</f>
        <v>0</v>
      </c>
      <c r="Q60" s="56">
        <f t="shared" si="0"/>
        <v>0</v>
      </c>
    </row>
    <row r="61" spans="2:17" ht="15.6">
      <c r="B61" s="52">
        <v>8</v>
      </c>
      <c r="C61" s="24" t="s">
        <v>64</v>
      </c>
      <c r="D61" s="50">
        <f>SUMIFS('8. Animal Healthcare'!$Q$4:$Q$16,'8. Animal Healthcare'!$C$4:$C$16,'Nov''24 Actual'!D53)</f>
        <v>0</v>
      </c>
      <c r="E61" s="50">
        <f>SUMIFS('8. Animal Healthcare'!$Q$4:$Q$16,'8. Animal Healthcare'!$C$4:$C$16,'Nov''24 Actual'!E53)</f>
        <v>0</v>
      </c>
      <c r="F61" s="50">
        <f>SUMIFS('8. Animal Healthcare'!$Q$4:$Q$16,'8. Animal Healthcare'!$C$4:$C$16,'Nov''24 Actual'!F53)</f>
        <v>0</v>
      </c>
      <c r="G61" s="50">
        <f>SUMIFS('8. Animal Healthcare'!$Q$4:$Q$16,'8. Animal Healthcare'!$C$4:$C$16,'Nov''24 Actual'!G53)</f>
        <v>0</v>
      </c>
      <c r="H61" s="50">
        <f>SUMIFS('8. Animal Healthcare'!$Q$4:$Q$16,'8. Animal Healthcare'!$C$4:$C$16,'Nov''24 Actual'!H53)</f>
        <v>0</v>
      </c>
      <c r="I61" s="50">
        <f>SUMIFS('8. Animal Healthcare'!$Q$4:$Q$16,'8. Animal Healthcare'!$C$4:$C$16,'Nov''24 Actual'!I53)</f>
        <v>0</v>
      </c>
      <c r="J61" s="50">
        <f>SUMIFS('8. Animal Healthcare'!$Q$4:$Q$16,'8. Animal Healthcare'!$C$4:$C$16,'Nov''24 Actual'!J53)</f>
        <v>0</v>
      </c>
      <c r="K61" s="50">
        <f>SUMIFS('8. Animal Healthcare'!$Q$4:$Q$16,'8. Animal Healthcare'!$C$4:$C$16,'Nov''24 Actual'!K53)</f>
        <v>0</v>
      </c>
      <c r="L61" s="50">
        <f>SUMIFS('8. Animal Healthcare'!$Q$4:$Q$16,'8. Animal Healthcare'!$C$4:$C$16,'Nov''24 Actual'!L53)</f>
        <v>0</v>
      </c>
      <c r="M61" s="50">
        <f>SUMIFS('8. Animal Healthcare'!$Q$4:$Q$16,'8. Animal Healthcare'!$C$4:$C$16,'Nov''24 Actual'!M53)</f>
        <v>0</v>
      </c>
      <c r="N61" s="50">
        <f>SUMIFS('8. Animal Healthcare'!$Q$4:$Q$16,'8. Animal Healthcare'!$C$4:$C$16,'Nov''24 Actual'!N53)</f>
        <v>0</v>
      </c>
      <c r="O61" s="50">
        <f>SUMIFS('8. Animal Healthcare'!$Q$4:$Q$16,'8. Animal Healthcare'!$C$4:$C$16,'Nov''24 Actual'!O53)</f>
        <v>0</v>
      </c>
      <c r="P61" s="50">
        <f>SUMIFS('8. Animal Healthcare'!$Q$4:$Q$16,'8. Animal Healthcare'!$C$4:$C$16,'Nov''24 Actual'!P53)</f>
        <v>0</v>
      </c>
      <c r="Q61" s="56">
        <f t="shared" si="0"/>
        <v>0</v>
      </c>
    </row>
    <row r="62" spans="2:17" ht="15.6">
      <c r="B62" s="52">
        <v>9</v>
      </c>
      <c r="C62" s="24" t="s">
        <v>303</v>
      </c>
      <c r="D62" s="50">
        <f>SUMIFS('9. Changodar'!$Q$4:$Q$16,'9. Changodar'!$C$4:$C$16,'Nov''24 Actual'!D53)</f>
        <v>0</v>
      </c>
      <c r="E62" s="50">
        <f>SUMIFS('9. Changodar'!$Q$4:$Q$16,'9. Changodar'!$C$4:$C$16,'Nov''24 Actual'!E53)</f>
        <v>0</v>
      </c>
      <c r="F62" s="50">
        <f>SUMIFS('9. Changodar'!$Q$4:$Q$16,'9. Changodar'!$C$4:$C$16,'Nov''24 Actual'!F53)</f>
        <v>0</v>
      </c>
      <c r="G62" s="50">
        <f>SUMIFS('9. Changodar'!$Q$4:$Q$16,'9. Changodar'!$C$4:$C$16,'Nov''24 Actual'!G53)</f>
        <v>0</v>
      </c>
      <c r="H62" s="50">
        <f>SUMIFS('9. Changodar'!$Q$4:$Q$16,'9. Changodar'!$C$4:$C$16,'Nov''24 Actual'!H53)</f>
        <v>0</v>
      </c>
      <c r="I62" s="50">
        <f>SUMIFS('9. Changodar'!$Q$4:$Q$16,'9. Changodar'!$C$4:$C$16,'Nov''24 Actual'!I53)</f>
        <v>0</v>
      </c>
      <c r="J62" s="50">
        <f>SUMIFS('9. Changodar'!$Q$4:$Q$16,'9. Changodar'!$C$4:$C$16,'Nov''24 Actual'!J53)</f>
        <v>0</v>
      </c>
      <c r="K62" s="50">
        <f>SUMIFS('9. Changodar'!$Q$4:$Q$16,'9. Changodar'!$C$4:$C$16,'Nov''24 Actual'!K53)</f>
        <v>0</v>
      </c>
      <c r="L62" s="50">
        <f>SUMIFS('9. Changodar'!$Q$4:$Q$16,'9. Changodar'!$C$4:$C$16,'Nov''24 Actual'!L53)</f>
        <v>0</v>
      </c>
      <c r="M62" s="50">
        <f>SUMIFS('9. Changodar'!$Q$4:$Q$16,'9. Changodar'!$C$4:$C$16,'Nov''24 Actual'!M53)</f>
        <v>0</v>
      </c>
      <c r="N62" s="50">
        <f>SUMIFS('9. Changodar'!$Q$4:$Q$16,'9. Changodar'!$C$4:$C$16,'Nov''24 Actual'!N53)</f>
        <v>0</v>
      </c>
      <c r="O62" s="50">
        <f>SUMIFS('9. Changodar'!$Q$4:$Q$16,'9. Changodar'!$C$4:$C$16,'Nov''24 Actual'!O53)</f>
        <v>0</v>
      </c>
      <c r="P62" s="50">
        <f>SUMIFS('9. Changodar'!$Q$4:$Q$16,'9. Changodar'!$C$4:$C$16,'Nov''24 Actual'!P53)</f>
        <v>0</v>
      </c>
      <c r="Q62" s="56">
        <f t="shared" si="0"/>
        <v>0</v>
      </c>
    </row>
    <row r="63" spans="2:17" ht="15.6">
      <c r="B63" s="52">
        <v>10</v>
      </c>
      <c r="C63" s="24" t="s">
        <v>69</v>
      </c>
      <c r="D63" s="50">
        <f>SUM('10. Baddi'!$R$4:$R$5)</f>
        <v>0</v>
      </c>
      <c r="E63" s="50">
        <f>SUM('10. Baddi'!$R$6:$R$7)</f>
        <v>0</v>
      </c>
      <c r="F63" s="50">
        <f>SUMIFS('10. Baddi'!$R$4:$R$17,'10. Baddi'!$C$4:$C$17,'Nov''24 Actual'!F53)</f>
        <v>0</v>
      </c>
      <c r="G63" s="50">
        <f>SUMIFS('10. Baddi'!$R$4:$R$17,'10. Baddi'!$C$4:$C$17,'Nov''24 Actual'!G53)</f>
        <v>0</v>
      </c>
      <c r="H63" s="50">
        <f>SUMIFS('10. Baddi'!$R$4:$R$17,'10. Baddi'!$C$4:$C$17,'Nov''24 Actual'!H53)</f>
        <v>0</v>
      </c>
      <c r="I63" s="50">
        <f>SUMIFS('10. Baddi'!$R$4:$R$17,'10. Baddi'!$C$4:$C$17,'Nov''24 Actual'!I53)</f>
        <v>0</v>
      </c>
      <c r="J63" s="50">
        <f>SUMIFS('10. Baddi'!$R$4:$R$17,'10. Baddi'!$C$4:$C$17,'Nov''24 Actual'!J53)</f>
        <v>0</v>
      </c>
      <c r="K63" s="50">
        <f>SUMIFS('10. Baddi'!$R$4:$R$17,'10. Baddi'!$C$4:$C$17,'Nov''24 Actual'!K53)</f>
        <v>0</v>
      </c>
      <c r="L63" s="50">
        <f>SUMIFS('10. Baddi'!$R$4:$R$17,'10. Baddi'!$C$4:$C$17,'Nov''24 Actual'!L53)</f>
        <v>0</v>
      </c>
      <c r="M63" s="50">
        <f>SUMIFS('10. Baddi'!$R$4:$R$17,'10. Baddi'!$C$4:$C$17,'Nov''24 Actual'!M53)</f>
        <v>0</v>
      </c>
      <c r="N63" s="50">
        <f>SUMIFS('10. Baddi'!$R$4:$R$17,'10. Baddi'!$C$4:$C$17,'Nov''24 Actual'!N53)</f>
        <v>0</v>
      </c>
      <c r="O63" s="50">
        <f>SUMIFS('10. Baddi'!$R$4:$R$17,'10. Baddi'!$C$4:$C$17,'Nov''24 Actual'!O53)</f>
        <v>0</v>
      </c>
      <c r="P63" s="50">
        <f>SUMIFS('10. Baddi'!$R$4:$R$17,'10. Baddi'!$C$4:$C$17,'Nov''24 Actual'!P53)</f>
        <v>0</v>
      </c>
      <c r="Q63" s="56">
        <f t="shared" si="0"/>
        <v>0</v>
      </c>
    </row>
    <row r="64" spans="2:17" ht="15.6">
      <c r="B64" s="52">
        <v>11</v>
      </c>
      <c r="C64" s="24" t="s">
        <v>72</v>
      </c>
      <c r="D64" s="50">
        <f>SUMIFS('11. Goa'!$Q$4:$Q$17,'11. Goa'!$C$4:$C$17,'Nov''24 Actual'!D53)</f>
        <v>0</v>
      </c>
      <c r="E64" s="50">
        <f>SUMIFS('11. Goa'!$Q$4:$Q$17,'11. Goa'!$C$4:$C$17,'Nov''24 Actual'!E53)</f>
        <v>0</v>
      </c>
      <c r="F64" s="50">
        <f>SUMIFS('11. Goa'!$Q$4:$Q$17,'11. Goa'!$C$4:$C$17,'Nov''24 Actual'!F53)</f>
        <v>0</v>
      </c>
      <c r="G64" s="50">
        <f>SUMIFS('11. Goa'!$Q$4:$Q$17,'11. Goa'!$C$4:$C$17,'Nov''24 Actual'!G53)</f>
        <v>0</v>
      </c>
      <c r="H64" s="50">
        <f>SUMIFS('11. Goa'!$Q$4:$Q$17,'11. Goa'!$C$4:$C$17,'Nov''24 Actual'!H53)</f>
        <v>0</v>
      </c>
      <c r="I64" s="50">
        <f>SUM('11. Goa'!$Q$9:$Q$10)</f>
        <v>0</v>
      </c>
      <c r="J64" s="50">
        <f>SUMIFS('11. Goa'!$Q$4:$Q$17,'11. Goa'!$C$4:$C$17,'Nov''24 Actual'!J53)</f>
        <v>0</v>
      </c>
      <c r="K64" s="50">
        <f>SUMIFS('11. Goa'!$Q$4:$Q$17,'11. Goa'!$C$4:$C$17,'Nov''24 Actual'!K53)</f>
        <v>0</v>
      </c>
      <c r="L64" s="50">
        <f>SUMIFS('11. Goa'!$Q$4:$Q$17,'11. Goa'!$C$4:$C$17,'Nov''24 Actual'!L53)</f>
        <v>0</v>
      </c>
      <c r="M64" s="50">
        <f>SUMIFS('11. Goa'!$Q$4:$Q$17,'11. Goa'!$C$4:$C$17,'Nov''24 Actual'!M53)</f>
        <v>0</v>
      </c>
      <c r="N64" s="50">
        <f>SUMIFS('11. Goa'!$Q$4:$Q$17,'11. Goa'!$C$4:$C$17,'Nov''24 Actual'!N53)</f>
        <v>0</v>
      </c>
      <c r="O64" s="50">
        <f>SUMIFS('11. Goa'!$Q$4:$Q$17,'11. Goa'!$C$4:$C$17,'Nov''24 Actual'!O53)</f>
        <v>0</v>
      </c>
      <c r="P64" s="50">
        <f>SUMIFS('11. Goa'!$Q$4:$Q$17,'11. Goa'!$C$4:$C$17,'Nov''24 Actual'!P53)</f>
        <v>0</v>
      </c>
      <c r="Q64" s="56">
        <f t="shared" si="0"/>
        <v>0</v>
      </c>
    </row>
    <row r="65" spans="2:17" ht="15.6">
      <c r="B65" s="52">
        <v>12</v>
      </c>
      <c r="C65" s="24" t="s">
        <v>75</v>
      </c>
      <c r="D65" s="50">
        <f>SUMIFS('12. Myanmar'!$Q$4:$Q$16,'12. Myanmar'!$C$4:$C$16,'Nov''24 Actual'!D53)</f>
        <v>0</v>
      </c>
      <c r="E65" s="50">
        <f>SUMIFS('12. Myanmar'!$Q$4:$Q$16,'12. Myanmar'!$C$4:$C$16,'Nov''24 Actual'!E53)</f>
        <v>0</v>
      </c>
      <c r="F65" s="50">
        <f>SUMIFS('12. Myanmar'!$Q$4:$Q$16,'12. Myanmar'!$C$4:$C$16,'Nov''24 Actual'!F53)</f>
        <v>0</v>
      </c>
      <c r="G65" s="50">
        <f>SUMIFS('12. Myanmar'!$Q$4:$Q$16,'12. Myanmar'!$C$4:$C$16,'Nov''24 Actual'!G53)</f>
        <v>0</v>
      </c>
      <c r="H65" s="50">
        <f>SUMIFS('12. Myanmar'!$Q$4:$Q$16,'12. Myanmar'!$C$4:$C$16,'Nov''24 Actual'!H53)</f>
        <v>0</v>
      </c>
      <c r="I65" s="50">
        <f>SUMIFS('12. Myanmar'!$Q$4:$Q$16,'12. Myanmar'!$C$4:$C$16,'Nov''24 Actual'!I53)</f>
        <v>0</v>
      </c>
      <c r="J65" s="50">
        <f>SUMIFS('12. Myanmar'!$Q$4:$Q$16,'12. Myanmar'!$C$4:$C$16,'Nov''24 Actual'!J53)</f>
        <v>0</v>
      </c>
      <c r="K65" s="50">
        <f>SUMIFS('12. Myanmar'!$Q$4:$Q$16,'12. Myanmar'!$C$4:$C$16,'Nov''24 Actual'!K53)</f>
        <v>0</v>
      </c>
      <c r="L65" s="50">
        <f>SUMIFS('12. Myanmar'!$Q$4:$Q$16,'12. Myanmar'!$C$4:$C$16,'Nov''24 Actual'!L53)</f>
        <v>0</v>
      </c>
      <c r="M65" s="50">
        <f>SUMIFS('12. Myanmar'!$Q$4:$Q$16,'12. Myanmar'!$C$4:$C$16,'Nov''24 Actual'!M53)</f>
        <v>0</v>
      </c>
      <c r="N65" s="50">
        <f>SUMIFS('12. Myanmar'!$Q$4:$Q$16,'12. Myanmar'!$C$4:$C$16,'Nov''24 Actual'!N53)</f>
        <v>0</v>
      </c>
      <c r="O65" s="50">
        <f>SUMIFS('12. Myanmar'!$Q$4:$Q$16,'12. Myanmar'!$C$4:$C$16,'Nov''24 Actual'!O53)</f>
        <v>0</v>
      </c>
      <c r="P65" s="50">
        <f>SUMIFS('12. Myanmar'!$Q$4:$Q$16,'12. Myanmar'!$C$4:$C$16,'Nov''24 Actual'!P53)</f>
        <v>0</v>
      </c>
      <c r="Q65" s="56">
        <f t="shared" si="0"/>
        <v>0</v>
      </c>
    </row>
    <row r="66" spans="2:17" ht="15.6">
      <c r="B66" s="52">
        <v>13</v>
      </c>
      <c r="C66" s="24" t="s">
        <v>78</v>
      </c>
      <c r="D66" s="50">
        <f>SUMIFS('13. Daman'!$Q$4:$Q$16,'13. Daman'!$C$4:$C$16,'Nov''24 Actual'!D53)</f>
        <v>0</v>
      </c>
      <c r="E66" s="50">
        <f>SUMIFS('13. Daman'!$Q$4:$Q$16,'13. Daman'!$C$4:$C$16,'Nov''24 Actual'!E53)</f>
        <v>0</v>
      </c>
      <c r="F66" s="50">
        <f>SUMIFS('13. Daman'!$Q$4:$Q$16,'13. Daman'!$C$4:$C$16,'Nov''24 Actual'!F53)</f>
        <v>0</v>
      </c>
      <c r="G66" s="50">
        <f>SUMIFS('13. Daman'!$Q$4:$Q$16,'13. Daman'!$C$4:$C$16,'Nov''24 Actual'!G53)</f>
        <v>0</v>
      </c>
      <c r="H66" s="50">
        <f>SUMIFS('13. Daman'!$Q$4:$Q$16,'13. Daman'!$C$4:$C$16,'Nov''24 Actual'!H53)</f>
        <v>0</v>
      </c>
      <c r="I66" s="50">
        <f>SUMIFS('13. Daman'!$Q$4:$Q$16,'13. Daman'!$C$4:$C$16,'Nov''24 Actual'!I53)</f>
        <v>0</v>
      </c>
      <c r="J66" s="50">
        <f>SUMIFS('13. Daman'!$Q$4:$Q$16,'13. Daman'!$C$4:$C$16,'Nov''24 Actual'!J53)</f>
        <v>0</v>
      </c>
      <c r="K66" s="50">
        <f>SUMIFS('13. Daman'!$Q$4:$Q$16,'13. Daman'!$C$4:$C$16,'Nov''24 Actual'!K53)</f>
        <v>0</v>
      </c>
      <c r="L66" s="50">
        <f>SUMIFS('13. Daman'!$Q$4:$Q$16,'13. Daman'!$C$4:$C$16,'Nov''24 Actual'!L53)</f>
        <v>0</v>
      </c>
      <c r="M66" s="50">
        <f>SUMIFS('13. Daman'!$Q$4:$Q$16,'13. Daman'!$C$4:$C$16,'Nov''24 Actual'!M53)</f>
        <v>0</v>
      </c>
      <c r="N66" s="50">
        <f>SUMIFS('13. Daman'!$Q$4:$Q$16,'13. Daman'!$C$4:$C$16,'Nov''24 Actual'!N53)</f>
        <v>0</v>
      </c>
      <c r="O66" s="50">
        <f>SUMIFS('13. Daman'!$Q$4:$Q$16,'13. Daman'!$C$4:$C$16,'Nov''24 Actual'!O53)</f>
        <v>0</v>
      </c>
      <c r="P66" s="50">
        <f>SUMIFS('13. Daman'!$Q$4:$Q$16,'13. Daman'!$C$4:$C$16,'Nov''24 Actual'!P53)</f>
        <v>0</v>
      </c>
      <c r="Q66" s="56">
        <f t="shared" si="0"/>
        <v>0</v>
      </c>
    </row>
    <row r="67" spans="2:17" ht="15.6">
      <c r="B67" s="52">
        <v>14</v>
      </c>
      <c r="C67" s="24" t="s">
        <v>82</v>
      </c>
      <c r="D67" s="50">
        <f>SUMIFS('14. GRPPL'!$Q$4:$Q$16,'14. GRPPL'!$C$4:$C$16,'Nov''24 Actual'!D53)</f>
        <v>0</v>
      </c>
      <c r="E67" s="50">
        <f>SUMIFS('14. GRPPL'!$Q$4:$Q$16,'14. GRPPL'!$C$4:$C$16,'Nov''24 Actual'!E53)</f>
        <v>0</v>
      </c>
      <c r="F67" s="50">
        <f>SUMIFS('14. GRPPL'!$Q$4:$Q$16,'14. GRPPL'!$C$4:$C$16,'Nov''24 Actual'!F53)</f>
        <v>0</v>
      </c>
      <c r="G67" s="50">
        <f>SUMIFS('14. GRPPL'!$Q$4:$Q$16,'14. GRPPL'!$C$4:$C$16,'Nov''24 Actual'!G53)</f>
        <v>0</v>
      </c>
      <c r="H67" s="50">
        <f>SUMIFS('14. GRPPL'!$Q$4:$Q$16,'14. GRPPL'!$C$4:$C$16,'Nov''24 Actual'!H53)</f>
        <v>0</v>
      </c>
      <c r="I67" s="50">
        <f>SUMIFS('14. GRPPL'!$Q$4:$Q$16,'14. GRPPL'!$C$4:$C$16,'Nov''24 Actual'!I53)</f>
        <v>0</v>
      </c>
      <c r="J67" s="50">
        <f>SUMIFS('14. GRPPL'!$Q$4:$Q$16,'14. GRPPL'!$C$4:$C$16,'Nov''24 Actual'!J53)</f>
        <v>0</v>
      </c>
      <c r="K67" s="50">
        <f>SUMIFS('14. GRPPL'!$Q$4:$Q$16,'14. GRPPL'!$C$4:$C$16,'Nov''24 Actual'!K53)</f>
        <v>0</v>
      </c>
      <c r="L67" s="50">
        <f>SUMIFS('14. GRPPL'!$Q$4:$Q$16,'14. GRPPL'!$C$4:$C$16,'Nov''24 Actual'!L53)</f>
        <v>0</v>
      </c>
      <c r="M67" s="50">
        <f>SUMIFS('14. GRPPL'!$Q$4:$Q$16,'14. GRPPL'!$C$4:$C$16,'Nov''24 Actual'!M53)</f>
        <v>0</v>
      </c>
      <c r="N67" s="50">
        <f>SUMIFS('14. GRPPL'!$Q$4:$Q$16,'14. GRPPL'!$C$4:$C$16,'Nov''24 Actual'!N53)</f>
        <v>0</v>
      </c>
      <c r="O67" s="50">
        <f>SUMIFS('14. GRPPL'!$Q$4:$Q$16,'14. GRPPL'!$C$4:$C$16,'Nov''24 Actual'!O53)</f>
        <v>0</v>
      </c>
      <c r="P67" s="50">
        <f>SUMIFS('14. GRPPL'!$Q$4:$Q$16,'14. GRPPL'!$C$4:$C$16,'Nov''24 Actual'!P53)</f>
        <v>0</v>
      </c>
      <c r="Q67" s="56">
        <f t="shared" si="0"/>
        <v>0</v>
      </c>
    </row>
    <row r="68" spans="2:17" ht="15.6">
      <c r="B68" s="52">
        <v>15</v>
      </c>
      <c r="C68" s="24" t="s">
        <v>87</v>
      </c>
      <c r="D68" s="50">
        <f>SUM('15. Sikkim-1'!$R$4:$R$6)</f>
        <v>0</v>
      </c>
      <c r="E68" s="50">
        <f>SUM('15. Sikkim-1'!$R$7:$R$9)</f>
        <v>0</v>
      </c>
      <c r="F68" s="50">
        <f>SUMIFS('15. Sikkim-1'!$R$4:$R$21,'15. Sikkim-1'!$D$4:$D$21,'Nov''24 Actual'!F53)</f>
        <v>0</v>
      </c>
      <c r="G68" s="50">
        <f>SUMIFS('15. Sikkim-1'!$R$4:$R$21,'15. Sikkim-1'!$D$4:$D$21,'Nov''24 Actual'!G53)</f>
        <v>0</v>
      </c>
      <c r="H68" s="50">
        <f>SUMIFS('15. Sikkim-1'!$R$4:$R$21,'15. Sikkim-1'!$D$4:$D$21,'Nov''24 Actual'!H53)</f>
        <v>0</v>
      </c>
      <c r="I68" s="50">
        <f>SUMIFS('15. Sikkim-1'!$R$4:$R$21,'15. Sikkim-1'!$D$4:$D$21,'Nov''24 Actual'!I53)</f>
        <v>0</v>
      </c>
      <c r="J68" s="50">
        <f>SUMIFS('15. Sikkim-1'!$R$4:$R$21,'15. Sikkim-1'!$D$4:$D$21,'Nov''24 Actual'!J53)</f>
        <v>0</v>
      </c>
      <c r="K68" s="50">
        <f>SUMIFS('15. Sikkim-1'!$R$4:$R$21,'15. Sikkim-1'!$D$4:$D$21,'Nov''24 Actual'!K53)</f>
        <v>0</v>
      </c>
      <c r="L68" s="50">
        <f>SUMIFS('15. Sikkim-1'!$R$4:$R$21,'15. Sikkim-1'!$D$4:$D$21,'Nov''24 Actual'!L53)</f>
        <v>0</v>
      </c>
      <c r="M68" s="50">
        <f>SUMIFS('15. Sikkim-1'!$R$4:$R$21,'15. Sikkim-1'!$D$4:$D$21,'Nov''24 Actual'!M53)</f>
        <v>0</v>
      </c>
      <c r="N68" s="50">
        <f>SUM('15. Sikkim-1'!$R$19)</f>
        <v>0</v>
      </c>
      <c r="O68" s="50">
        <f>SUMIFS('15. Sikkim-1'!$R$4:$R$21,'15. Sikkim-1'!$D$4:$D$21,'Nov''24 Actual'!O53)</f>
        <v>0</v>
      </c>
      <c r="P68" s="50">
        <f>SUMIFS('15. Sikkim-1'!$R$4:$R$21,'15. Sikkim-1'!$D$4:$D$21,'Nov''24 Actual'!P53)</f>
        <v>0</v>
      </c>
      <c r="Q68" s="56">
        <f t="shared" si="0"/>
        <v>0</v>
      </c>
    </row>
    <row r="69" spans="2:17" ht="15.6">
      <c r="B69" s="52">
        <v>16</v>
      </c>
      <c r="C69" s="24" t="s">
        <v>91</v>
      </c>
      <c r="D69" s="50">
        <f>SUM('16. Sikkim-2'!$Q$4:$Q$5)</f>
        <v>0</v>
      </c>
      <c r="E69" s="50">
        <f>SUM('16. Sikkim-2'!$Q$6:$Q$7)</f>
        <v>0</v>
      </c>
      <c r="F69" s="50">
        <f>SUMIFS('16. Sikkim-2'!$Q$4:$Q$18,'16. Sikkim-2'!$C$4:$C$18,'Nov''24 Actual'!F53)</f>
        <v>0</v>
      </c>
      <c r="G69" s="50">
        <f>SUMIFS('16. Sikkim-2'!$Q$4:$Q$18,'16. Sikkim-2'!$C$4:$C$18,'Nov''24 Actual'!G53)</f>
        <v>0</v>
      </c>
      <c r="H69" s="50">
        <f>SUMIFS('16. Sikkim-2'!$Q$4:$Q$18,'16. Sikkim-2'!$C$4:$C$18,'Nov''24 Actual'!H53)</f>
        <v>0</v>
      </c>
      <c r="I69" s="50">
        <f>SUMIFS('16. Sikkim-2'!$Q$4:$Q$18,'16. Sikkim-2'!$C$4:$C$18,'Nov''24 Actual'!I53)</f>
        <v>0</v>
      </c>
      <c r="J69" s="50">
        <f>SUMIFS('16. Sikkim-2'!$Q$4:$Q$18,'16. Sikkim-2'!$C$4:$C$18,'Nov''24 Actual'!J53)</f>
        <v>0</v>
      </c>
      <c r="K69" s="50">
        <f>SUMIFS('16. Sikkim-2'!$Q$4:$Q$18,'16. Sikkim-2'!$C$4:$C$18,'Nov''24 Actual'!K53)</f>
        <v>0</v>
      </c>
      <c r="L69" s="50">
        <f>SUMIFS('16. Sikkim-2'!$Q$4:$Q$18,'16. Sikkim-2'!$C$4:$C$18,'Nov''24 Actual'!L53)</f>
        <v>0</v>
      </c>
      <c r="M69" s="50">
        <f>SUMIFS('16. Sikkim-2'!$Q$4:$Q$18,'16. Sikkim-2'!$C$4:$C$18,'Nov''24 Actual'!M53)</f>
        <v>0</v>
      </c>
      <c r="N69" s="50">
        <f>SUMIFS('16. Sikkim-2'!$Q$4:$Q$18,'16. Sikkim-2'!$C$4:$C$18,'Nov''24 Actual'!N53)</f>
        <v>0</v>
      </c>
      <c r="O69" s="50">
        <f>SUMIFS('16. Sikkim-2'!$Q$4:$Q$18,'16. Sikkim-2'!$C$4:$C$18,'Nov''24 Actual'!O53)</f>
        <v>0</v>
      </c>
      <c r="P69" s="50">
        <f>SUMIFS('16. Sikkim-2'!$Q$4:$Q$18,'16. Sikkim-2'!$C$4:$C$18,'Nov''24 Actual'!P53)</f>
        <v>0</v>
      </c>
      <c r="Q69" s="56">
        <f t="shared" si="0"/>
        <v>0</v>
      </c>
    </row>
    <row r="70" spans="2:17" ht="15.6">
      <c r="B70" s="52">
        <v>17</v>
      </c>
      <c r="C70" s="24" t="s">
        <v>93</v>
      </c>
      <c r="D70" s="59"/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6">
        <f>'17. EMO'!$Q$5</f>
        <v>0</v>
      </c>
    </row>
    <row r="71" spans="2:17" ht="15.6">
      <c r="B71" s="52">
        <v>18</v>
      </c>
      <c r="C71" s="21" t="s">
        <v>112</v>
      </c>
      <c r="D71" s="50">
        <f>SUMIFS('18. Agiolax'!$Q$4:$Q$16,'18. Agiolax'!$C$4:$C$16,'Nov''24 Actual'!D53)</f>
        <v>0</v>
      </c>
      <c r="E71" s="50">
        <f>SUMIFS('18. Agiolax'!$Q$4:$Q$16,'18. Agiolax'!$C$4:$C$16,'Nov''24 Actual'!E53)</f>
        <v>0</v>
      </c>
      <c r="F71" s="50">
        <f>SUMIFS('18. Agiolax'!$Q$4:$Q$16,'18. Agiolax'!$C$4:$C$16,'Nov''24 Actual'!F53)</f>
        <v>0</v>
      </c>
      <c r="G71" s="50">
        <f>SUMIFS('18. Agiolax'!$Q$4:$Q$16,'18. Agiolax'!$C$4:$C$16,'Nov''24 Actual'!G53)</f>
        <v>0</v>
      </c>
      <c r="H71" s="50">
        <f>SUMIFS('18. Agiolax'!$Q$4:$Q$16,'18. Agiolax'!$C$4:$C$16,'Nov''24 Actual'!H53)</f>
        <v>0</v>
      </c>
      <c r="I71" s="50">
        <f>SUMIFS('18. Agiolax'!$Q$4:$Q$16,'18. Agiolax'!$C$4:$C$16,'Nov''24 Actual'!I53)</f>
        <v>0</v>
      </c>
      <c r="J71" s="50">
        <f>SUMIFS('18. Agiolax'!$Q$4:$Q$16,'18. Agiolax'!$C$4:$C$16,'Nov''24 Actual'!J53)</f>
        <v>0</v>
      </c>
      <c r="K71" s="50">
        <f>SUMIFS('18. Agiolax'!$Q$4:$Q$16,'18. Agiolax'!$C$4:$C$16,'Nov''24 Actual'!K53)</f>
        <v>0</v>
      </c>
      <c r="L71" s="50">
        <f>SUMIFS('18. Agiolax'!$Q$4:$Q$16,'18. Agiolax'!$C$4:$C$16,'Nov''24 Actual'!L53)</f>
        <v>0</v>
      </c>
      <c r="M71" s="50">
        <f>SUMIFS('18. Agiolax'!$Q$4:$Q$16,'18. Agiolax'!$C$4:$C$16,'Nov''24 Actual'!M53)</f>
        <v>0</v>
      </c>
      <c r="N71" s="50">
        <f>SUMIFS('18. Agiolax'!$Q$4:$Q$16,'18. Agiolax'!$C$4:$C$16,'Nov''24 Actual'!N53)</f>
        <v>0</v>
      </c>
      <c r="O71" s="50">
        <f>SUMIFS('18. Agiolax'!$Q$4:$Q$16,'18. Agiolax'!$C$4:$C$16,'Nov''24 Actual'!O53)</f>
        <v>0</v>
      </c>
      <c r="P71" s="50">
        <f>SUMIFS('18. Agiolax'!$Q$4:$Q$16,'18. Agiolax'!$C$4:$C$16,'Nov''24 Actual'!P53)</f>
        <v>0</v>
      </c>
      <c r="Q71" s="56">
        <f>SUM(D71:P71)</f>
        <v>0</v>
      </c>
    </row>
    <row r="72" spans="2:17" ht="15.6">
      <c r="B72" s="52">
        <v>19</v>
      </c>
      <c r="C72" s="24" t="s">
        <v>96</v>
      </c>
      <c r="D72" s="50">
        <f>SUMIFS('19. Jarod'!$Q$4:$Q$16,'19. Jarod'!$C$4:$C$16,'Nov''24 Actual'!D53)</f>
        <v>0</v>
      </c>
      <c r="E72" s="50">
        <f>SUMIFS('19. Jarod'!$Q$4:$Q$16,'19. Jarod'!$C$4:$C$16,'Nov''24 Actual'!E53)</f>
        <v>0</v>
      </c>
      <c r="F72" s="50">
        <f>SUMIFS('19. Jarod'!$Q$4:$Q$16,'19. Jarod'!$C$4:$C$16,'Nov''24 Actual'!F53)</f>
        <v>0</v>
      </c>
      <c r="G72" s="50">
        <f>SUMIFS('19. Jarod'!$Q$4:$Q$16,'19. Jarod'!$C$4:$C$16,'Nov''24 Actual'!G53)</f>
        <v>0</v>
      </c>
      <c r="H72" s="50">
        <f>SUMIFS('19. Jarod'!$Q$4:$Q$16,'19. Jarod'!$C$4:$C$16,'Nov''24 Actual'!H53)</f>
        <v>0</v>
      </c>
      <c r="I72" s="50">
        <f>SUMIFS('19. Jarod'!$Q$4:$Q$16,'19. Jarod'!$C$4:$C$16,'Nov''24 Actual'!I53)</f>
        <v>0</v>
      </c>
      <c r="J72" s="50">
        <f>SUMIFS('19. Jarod'!$Q$4:$Q$16,'19. Jarod'!$C$4:$C$16,'Nov''24 Actual'!J53)</f>
        <v>0</v>
      </c>
      <c r="K72" s="50">
        <f>SUMIFS('19. Jarod'!$Q$4:$Q$16,'19. Jarod'!$C$4:$C$16,'Nov''24 Actual'!K53)</f>
        <v>0</v>
      </c>
      <c r="L72" s="50">
        <f>SUMIFS('19. Jarod'!$Q$4:$Q$16,'19. Jarod'!$C$4:$C$16,'Nov''24 Actual'!L53)</f>
        <v>0</v>
      </c>
      <c r="M72" s="50">
        <f>SUMIFS('19. Jarod'!$Q$4:$Q$16,'19. Jarod'!$C$4:$C$16,'Nov''24 Actual'!M53)</f>
        <v>0</v>
      </c>
      <c r="N72" s="50">
        <f>SUMIFS('19. Jarod'!$Q$4:$Q$16,'19. Jarod'!$C$4:$C$16,'Nov''24 Actual'!N53)</f>
        <v>0</v>
      </c>
      <c r="O72" s="50">
        <f>SUMIFS('19. Jarod'!$Q$4:$Q$16,'19. Jarod'!$C$4:$C$16,'Nov''24 Actual'!O53)</f>
        <v>0</v>
      </c>
      <c r="P72" s="50">
        <f>SUMIFS('19. Jarod'!$Q$4:$Q$16,'19. Jarod'!$C$4:$C$16,'Nov''24 Actual'!P53)</f>
        <v>0</v>
      </c>
      <c r="Q72" s="56">
        <f t="shared" ref="Q72:Q81" si="1">SUM(D72:P72)</f>
        <v>0</v>
      </c>
    </row>
    <row r="73" spans="2:17" ht="15.6">
      <c r="B73" s="52">
        <v>20</v>
      </c>
      <c r="C73" s="24" t="s">
        <v>98</v>
      </c>
      <c r="D73" s="50">
        <f>SUMIFS('20. Vatva'!$Q$4:$Q$16,'20. Vatva'!$C$4:$C$16,'Nov''24 Actual'!D53)</f>
        <v>0</v>
      </c>
      <c r="E73" s="50">
        <f>SUMIFS('20. Vatva'!$Q$4:$Q$16,'20. Vatva'!$C$4:$C$16,'Nov''24 Actual'!E53)</f>
        <v>0</v>
      </c>
      <c r="F73" s="50">
        <f>SUMIFS('20. Vatva'!$Q$4:$Q$16,'20. Vatva'!$C$4:$C$16,'Nov''24 Actual'!F53)</f>
        <v>0</v>
      </c>
      <c r="G73" s="50">
        <f>SUMIFS('20. Vatva'!$Q$4:$Q$16,'20. Vatva'!$C$4:$C$16,'Nov''24 Actual'!G53)</f>
        <v>0</v>
      </c>
      <c r="H73" s="50">
        <f>SUMIFS('20. Vatva'!$Q$4:$Q$16,'20. Vatva'!$C$4:$C$16,'Nov''24 Actual'!H53)</f>
        <v>0</v>
      </c>
      <c r="I73" s="50">
        <f>SUMIFS('20. Vatva'!$Q$4:$Q$16,'20. Vatva'!$C$4:$C$16,'Nov''24 Actual'!I53)</f>
        <v>0</v>
      </c>
      <c r="J73" s="50">
        <f>SUMIFS('20. Vatva'!$Q$4:$Q$16,'20. Vatva'!$C$4:$C$16,'Nov''24 Actual'!J53)</f>
        <v>0</v>
      </c>
      <c r="K73" s="50">
        <f>SUMIFS('20. Vatva'!$Q$4:$Q$16,'20. Vatva'!$C$4:$C$16,'Nov''24 Actual'!K53)</f>
        <v>0</v>
      </c>
      <c r="L73" s="50">
        <f>SUMIFS('20. Vatva'!$Q$4:$Q$16,'20. Vatva'!$C$4:$C$16,'Nov''24 Actual'!L53)</f>
        <v>0</v>
      </c>
      <c r="M73" s="50">
        <f>SUMIFS('20. Vatva'!$Q$4:$Q$16,'20. Vatva'!$C$4:$C$16,'Nov''24 Actual'!M53)</f>
        <v>0</v>
      </c>
      <c r="N73" s="50">
        <f>SUMIFS('20. Vatva'!$Q$4:$Q$16,'20. Vatva'!$C$4:$C$16,'Nov''24 Actual'!N53)</f>
        <v>0</v>
      </c>
      <c r="O73" s="50">
        <f>SUMIFS('20. Vatva'!$Q$4:$Q$16,'20. Vatva'!$C$4:$C$16,'Nov''24 Actual'!O53)</f>
        <v>0</v>
      </c>
      <c r="P73" s="50">
        <f>SUMIFS('20. Vatva'!$Q$4:$Q$16,'20. Vatva'!$C$4:$C$16,'Nov''24 Actual'!P53)</f>
        <v>0</v>
      </c>
      <c r="Q73" s="56">
        <f t="shared" si="1"/>
        <v>0</v>
      </c>
    </row>
    <row r="74" spans="2:17" ht="15.6">
      <c r="B74" s="52">
        <v>21</v>
      </c>
      <c r="C74" s="24" t="s">
        <v>101</v>
      </c>
      <c r="D74" s="50">
        <f>SUMIFS('21. Biologics Unit 9'!$Q$4:$Q$16,'21. Biologics Unit 9'!$C$4:$C$16,'Nov''24 Actual'!D53)</f>
        <v>0</v>
      </c>
      <c r="E74" s="50">
        <f>SUMIFS('21. Biologics Unit 9'!$Q$4:$Q$16,'21. Biologics Unit 9'!$C$4:$C$16,'Nov''24 Actual'!E53)</f>
        <v>0</v>
      </c>
      <c r="F74" s="50">
        <f>SUMIFS('21. Biologics Unit 9'!$Q$4:$Q$16,'21. Biologics Unit 9'!$C$4:$C$16,'Nov''24 Actual'!F53)</f>
        <v>0</v>
      </c>
      <c r="G74" s="50">
        <f>SUMIFS('21. Biologics Unit 9'!$Q$4:$Q$16,'21. Biologics Unit 9'!$C$4:$C$16,'Nov''24 Actual'!G53)</f>
        <v>0</v>
      </c>
      <c r="H74" s="50">
        <f>SUMIFS('21. Biologics Unit 9'!$Q$4:$Q$16,'21. Biologics Unit 9'!$C$4:$C$16,'Nov''24 Actual'!H53)</f>
        <v>0</v>
      </c>
      <c r="I74" s="50">
        <f>SUMIFS('21. Biologics Unit 9'!$Q$4:$Q$16,'21. Biologics Unit 9'!$C$4:$C$16,'Nov''24 Actual'!I53)</f>
        <v>0</v>
      </c>
      <c r="J74" s="50">
        <f>SUMIFS('21. Biologics Unit 9'!$Q$4:$Q$16,'21. Biologics Unit 9'!$C$4:$C$16,'Nov''24 Actual'!J53)</f>
        <v>0</v>
      </c>
      <c r="K74" s="50">
        <f>SUMIFS('21. Biologics Unit 9'!$Q$4:$Q$16,'21. Biologics Unit 9'!$C$4:$C$16,'Nov''24 Actual'!K53)</f>
        <v>0</v>
      </c>
      <c r="L74" s="50">
        <f>SUMIFS('21. Biologics Unit 9'!$Q$4:$Q$16,'21. Biologics Unit 9'!$C$4:$C$16,'Nov''24 Actual'!L53)</f>
        <v>0</v>
      </c>
      <c r="M74" s="50">
        <f>SUMIFS('21. Biologics Unit 9'!$Q$4:$Q$16,'21. Biologics Unit 9'!$C$4:$C$16,'Nov''24 Actual'!M53)</f>
        <v>0</v>
      </c>
      <c r="N74" s="50">
        <f>SUMIFS('21. Biologics Unit 9'!$Q$4:$Q$16,'21. Biologics Unit 9'!$C$4:$C$16,'Nov''24 Actual'!N53)</f>
        <v>0</v>
      </c>
      <c r="O74" s="50">
        <f>SUMIFS('21. Biologics Unit 9'!$Q$4:$Q$16,'21. Biologics Unit 9'!$C$4:$C$16,'Nov''24 Actual'!O53)</f>
        <v>0</v>
      </c>
      <c r="P74" s="50">
        <f>SUMIFS('21. Biologics Unit 9'!$Q$4:$Q$16,'21. Biologics Unit 9'!$C$4:$C$16,'Nov''24 Actual'!P53)</f>
        <v>0</v>
      </c>
      <c r="Q74" s="56">
        <f t="shared" si="1"/>
        <v>0</v>
      </c>
    </row>
    <row r="75" spans="2:17" ht="15.6">
      <c r="B75" s="52">
        <v>22</v>
      </c>
      <c r="C75" s="24" t="s">
        <v>104</v>
      </c>
      <c r="D75" s="50">
        <f>SUMIFS('22. Alidac'!$Q$4:$Q$16,'22. Alidac'!$C$4:$C$16,'Nov''24 Actual'!D53)</f>
        <v>0</v>
      </c>
      <c r="E75" s="50">
        <f>SUMIFS('22. Alidac'!$Q$4:$Q$16,'22. Alidac'!$C$4:$C$16,'Nov''24 Actual'!E53)</f>
        <v>0</v>
      </c>
      <c r="F75" s="50">
        <f>SUMIFS('22. Alidac'!$Q$4:$Q$16,'22. Alidac'!$C$4:$C$16,'Nov''24 Actual'!F53)</f>
        <v>0</v>
      </c>
      <c r="G75" s="50">
        <f>SUMIFS('22. Alidac'!$Q$4:$Q$16,'22. Alidac'!$C$4:$C$16,'Nov''24 Actual'!G53)</f>
        <v>0</v>
      </c>
      <c r="H75" s="50">
        <f>SUMIFS('22. Alidac'!$Q$4:$Q$16,'22. Alidac'!$C$4:$C$16,'Nov''24 Actual'!H53)</f>
        <v>0</v>
      </c>
      <c r="I75" s="50">
        <f>SUMIFS('22. Alidac'!$Q$4:$Q$16,'22. Alidac'!$C$4:$C$16,'Nov''24 Actual'!I53)</f>
        <v>0</v>
      </c>
      <c r="J75" s="50">
        <f>SUMIFS('22. Alidac'!$Q$4:$Q$16,'22. Alidac'!$C$4:$C$16,'Nov''24 Actual'!J53)</f>
        <v>0</v>
      </c>
      <c r="K75" s="50">
        <f>SUMIFS('22. Alidac'!$Q$4:$Q$16,'22. Alidac'!$C$4:$C$16,'Nov''24 Actual'!K53)</f>
        <v>0</v>
      </c>
      <c r="L75" s="50">
        <f>SUMIFS('22. Alidac'!$Q$4:$Q$16,'22. Alidac'!$C$4:$C$16,'Nov''24 Actual'!L53)</f>
        <v>0</v>
      </c>
      <c r="M75" s="50">
        <f>SUMIFS('22. Alidac'!$Q$4:$Q$16,'22. Alidac'!$C$4:$C$16,'Nov''24 Actual'!M53)</f>
        <v>0</v>
      </c>
      <c r="N75" s="50">
        <f>SUMIFS('22. Alidac'!$Q$4:$Q$16,'22. Alidac'!$C$4:$C$16,'Nov''24 Actual'!N53)</f>
        <v>0</v>
      </c>
      <c r="O75" s="50">
        <f>SUMIFS('22. Alidac'!$Q$4:$Q$16,'22. Alidac'!$C$4:$C$16,'Nov''24 Actual'!O53)</f>
        <v>0</v>
      </c>
      <c r="P75" s="50">
        <f>SUMIFS('22. Alidac'!$Q$4:$Q$16,'22. Alidac'!$C$4:$C$16,'Nov''24 Actual'!P53)</f>
        <v>0</v>
      </c>
      <c r="Q75" s="56">
        <f t="shared" si="1"/>
        <v>0</v>
      </c>
    </row>
    <row r="76" spans="2:17" ht="15.6">
      <c r="B76" s="52">
        <v>23</v>
      </c>
      <c r="C76" s="20" t="s">
        <v>108</v>
      </c>
      <c r="D76" s="50">
        <f>SUM('23. VTC'!$Q$4:$Q$6)</f>
        <v>0</v>
      </c>
      <c r="E76" s="50">
        <f>SUMIFS('23. VTC'!$Q$4:$Q$18,'23. VTC'!$C$4:$C$18,'Nov''24 Actual'!E53)</f>
        <v>0</v>
      </c>
      <c r="F76" s="50">
        <f>SUMIFS('23. VTC'!$Q$4:$Q$18,'23. VTC'!$C$4:$C$18,'Nov''24 Actual'!F53)</f>
        <v>0</v>
      </c>
      <c r="G76" s="50">
        <f>SUMIFS('23. VTC'!$Q$4:$Q$18,'23. VTC'!$C$4:$C$18,'Nov''24 Actual'!G53)</f>
        <v>0</v>
      </c>
      <c r="H76" s="50">
        <f>SUMIFS('23. VTC'!$Q$4:$Q$18,'23. VTC'!$C$4:$C$18,'Nov''24 Actual'!H53)</f>
        <v>0</v>
      </c>
      <c r="I76" s="50">
        <f>SUMIFS('23. VTC'!$Q$4:$Q$18,'23. VTC'!$C$4:$C$18,'Nov''24 Actual'!I53)</f>
        <v>0</v>
      </c>
      <c r="J76" s="50">
        <f>SUMIFS('23. VTC'!$Q$4:$Q$18,'23. VTC'!$C$4:$C$18,'Nov''24 Actual'!J53)</f>
        <v>0</v>
      </c>
      <c r="K76" s="50">
        <f>SUMIFS('23. VTC'!$Q$4:$Q$18,'23. VTC'!$C$4:$C$18,'Nov''24 Actual'!K53)</f>
        <v>0</v>
      </c>
      <c r="L76" s="50">
        <f>SUMIFS('23. VTC'!$Q$4:$Q$18,'23. VTC'!$C$4:$C$18,'Nov''24 Actual'!L53)</f>
        <v>0</v>
      </c>
      <c r="M76" s="50">
        <f>SUMIFS('23. VTC'!$Q$4:$Q$18,'23. VTC'!$C$4:$C$18,'Nov''24 Actual'!M53)</f>
        <v>0</v>
      </c>
      <c r="N76" s="50">
        <f>SUMIFS('23. VTC'!$Q$4:$Q$18,'23. VTC'!$C$4:$C$18,'Nov''24 Actual'!N53)</f>
        <v>0</v>
      </c>
      <c r="O76" s="50">
        <f>SUMIFS('23. VTC'!$Q$4:$Q$18,'23. VTC'!$C$4:$C$18,'Nov''24 Actual'!O53)</f>
        <v>0</v>
      </c>
      <c r="P76" s="50">
        <f>SUMIFS('23. VTC'!$Q$4:$Q$18,'23. VTC'!$C$4:$C$18,'Nov''24 Actual'!P53)</f>
        <v>0</v>
      </c>
      <c r="Q76" s="56">
        <f t="shared" si="1"/>
        <v>0</v>
      </c>
    </row>
    <row r="77" spans="2:17" ht="15.6">
      <c r="B77" s="52">
        <v>24</v>
      </c>
      <c r="C77" s="24" t="s">
        <v>111</v>
      </c>
      <c r="D77" s="50">
        <f>SUM('24. Biologics Unit 1-2'!$Q$4:$Q$5)</f>
        <v>0</v>
      </c>
      <c r="E77" s="50">
        <f>SUMIFS('24. Biologics Unit 1-2'!$Q$4:$Q$17,'24. Biologics Unit 1-2'!$C$4:$C$17,'Nov''24 Actual'!E53)</f>
        <v>0</v>
      </c>
      <c r="F77" s="50">
        <f>SUMIFS('24. Biologics Unit 1-2'!$Q$4:$Q$17,'24. Biologics Unit 1-2'!$C$4:$C$17,'Nov''24 Actual'!F53)</f>
        <v>0</v>
      </c>
      <c r="G77" s="50">
        <f>SUMIFS('24. Biologics Unit 1-2'!$Q$4:$Q$17,'24. Biologics Unit 1-2'!$C$4:$C$17,'Nov''24 Actual'!G53)</f>
        <v>0</v>
      </c>
      <c r="H77" s="50">
        <f>SUMIFS('24. Biologics Unit 1-2'!$Q$4:$Q$17,'24. Biologics Unit 1-2'!$C$4:$C$17,'Nov''24 Actual'!H53)</f>
        <v>0</v>
      </c>
      <c r="I77" s="50">
        <f>SUM('24. Biologics Unit 1-2'!$Q$10:$Q$10)</f>
        <v>0</v>
      </c>
      <c r="J77" s="50">
        <f>SUMIFS('24. Biologics Unit 1-2'!$Q$4:$Q$17,'24. Biologics Unit 1-2'!$C$4:$C$17,'Nov''24 Actual'!J53)</f>
        <v>0</v>
      </c>
      <c r="K77" s="50">
        <f>SUMIFS('24. Biologics Unit 1-2'!$Q$4:$Q$17,'24. Biologics Unit 1-2'!$C$4:$C$17,'Nov''24 Actual'!K53)</f>
        <v>0</v>
      </c>
      <c r="L77" s="50">
        <f>SUMIFS('24. Biologics Unit 1-2'!$Q$4:$Q$17,'24. Biologics Unit 1-2'!$C$4:$C$17,'Nov''24 Actual'!L53)</f>
        <v>0</v>
      </c>
      <c r="M77" s="50">
        <f>SUMIFS('24. Biologics Unit 1-2'!$Q$4:$Q$17,'24. Biologics Unit 1-2'!$C$4:$C$17,'Nov''24 Actual'!M53)</f>
        <v>0</v>
      </c>
      <c r="N77" s="50">
        <f>SUMIFS('24. Biologics Unit 1-2'!$Q$4:$Q$17,'24. Biologics Unit 1-2'!$C$4:$C$17,'Nov''24 Actual'!N53)</f>
        <v>0</v>
      </c>
      <c r="O77" s="50">
        <f>SUMIFS('24. Biologics Unit 1-2'!$Q$4:$Q$17,'24. Biologics Unit 1-2'!$C$4:$C$17,'Nov''24 Actual'!O53)</f>
        <v>0</v>
      </c>
      <c r="P77" s="50">
        <f>SUMIFS('24. Biologics Unit 1-2'!$Q$4:$Q$17,'24. Biologics Unit 1-2'!$C$4:$C$17,'Nov''24 Actual'!P53)</f>
        <v>0</v>
      </c>
      <c r="Q77" s="56">
        <f t="shared" si="1"/>
        <v>0</v>
      </c>
    </row>
    <row r="78" spans="2:17" ht="15.6">
      <c r="B78" s="52">
        <v>25</v>
      </c>
      <c r="C78" s="21" t="s">
        <v>114</v>
      </c>
      <c r="D78" s="50">
        <f>SUMIFS('25. Zydus Pfizer'!$Q$4:$Q$16,'25. Zydus Pfizer'!$C$4:$C$16,'Nov''24 Actual'!D53)</f>
        <v>0</v>
      </c>
      <c r="E78" s="50">
        <f>SUMIFS('25. Zydus Pfizer'!$Q$4:$Q$16,'25. Zydus Pfizer'!$C$4:$C$16,'Nov''24 Actual'!E53)</f>
        <v>0</v>
      </c>
      <c r="F78" s="50">
        <f>SUMIFS('25. Zydus Pfizer'!$Q$4:$Q$16,'25. Zydus Pfizer'!$C$4:$C$16,'Nov''24 Actual'!F53)</f>
        <v>0</v>
      </c>
      <c r="G78" s="50">
        <f>SUMIFS('25. Zydus Pfizer'!$Q$4:$Q$16,'25. Zydus Pfizer'!$C$4:$C$16,'Nov''24 Actual'!G53)</f>
        <v>0</v>
      </c>
      <c r="H78" s="50">
        <f>SUMIFS('25. Zydus Pfizer'!$Q$4:$Q$16,'25. Zydus Pfizer'!$C$4:$C$16,'Nov''24 Actual'!H53)</f>
        <v>0</v>
      </c>
      <c r="I78" s="50">
        <f>SUMIFS('25. Zydus Pfizer'!$Q$4:$Q$16,'25. Zydus Pfizer'!$C$4:$C$16,'Nov''24 Actual'!I53)</f>
        <v>0</v>
      </c>
      <c r="J78" s="50">
        <f>SUMIFS('25. Zydus Pfizer'!$Q$4:$Q$16,'25. Zydus Pfizer'!$C$4:$C$16,'Nov''24 Actual'!J53)</f>
        <v>0</v>
      </c>
      <c r="K78" s="50">
        <f>SUMIFS('25. Zydus Pfizer'!$Q$4:$Q$16,'25. Zydus Pfizer'!$C$4:$C$16,'Nov''24 Actual'!K53)</f>
        <v>0</v>
      </c>
      <c r="L78" s="50">
        <f>SUMIFS('25. Zydus Pfizer'!$Q$4:$Q$16,'25. Zydus Pfizer'!$C$4:$C$16,'Nov''24 Actual'!L53)</f>
        <v>0</v>
      </c>
      <c r="M78" s="50">
        <f>SUMIFS('25. Zydus Pfizer'!$Q$4:$Q$16,'25. Zydus Pfizer'!$C$4:$C$16,'Nov''24 Actual'!M53)</f>
        <v>0</v>
      </c>
      <c r="N78" s="50">
        <f>SUMIFS('25. Zydus Pfizer'!$Q$4:$Q$16,'25. Zydus Pfizer'!$C$4:$C$16,'Nov''24 Actual'!N53)</f>
        <v>0</v>
      </c>
      <c r="O78" s="50">
        <f>SUMIFS('25. Zydus Pfizer'!$Q$4:$Q$16,'25. Zydus Pfizer'!$C$4:$C$16,'Nov''24 Actual'!O53)</f>
        <v>0</v>
      </c>
      <c r="P78" s="50">
        <f>SUMIFS('25. Zydus Pfizer'!$Q$4:$Q$16,'25. Zydus Pfizer'!$C$4:$C$16,'Nov''24 Actual'!P53)</f>
        <v>0</v>
      </c>
      <c r="Q78" s="56">
        <f t="shared" si="1"/>
        <v>0</v>
      </c>
    </row>
    <row r="79" spans="2:17" ht="15.6">
      <c r="B79" s="52">
        <v>26</v>
      </c>
      <c r="C79" s="21" t="s">
        <v>116</v>
      </c>
      <c r="D79" s="50">
        <f>SUMIFS('26. Wellness Sikkim'!$Q$4:$Q$17,'26. Wellness Sikkim'!$C$4:$C$17,'Nov''24 Actual'!D53)</f>
        <v>0</v>
      </c>
      <c r="E79" s="50">
        <f>SUM('26. Wellness Sikkim'!$Q$5:$Q$6)</f>
        <v>0</v>
      </c>
      <c r="F79" s="50">
        <f>SUMIFS('26. Wellness Sikkim'!$Q$4:$Q$17,'26. Wellness Sikkim'!$C$4:$C$17,'Nov''24 Actual'!F53)</f>
        <v>0</v>
      </c>
      <c r="G79" s="50">
        <f>SUMIFS('26. Wellness Sikkim'!$Q$4:$Q$17,'26. Wellness Sikkim'!$C$4:$C$17,'Nov''24 Actual'!G53)</f>
        <v>0</v>
      </c>
      <c r="H79" s="50">
        <f>SUMIFS('26. Wellness Sikkim'!$Q$4:$Q$17,'26. Wellness Sikkim'!$C$4:$C$17,'Nov''24 Actual'!H53)</f>
        <v>0</v>
      </c>
      <c r="I79" s="50">
        <f>SUMIFS('26. Wellness Sikkim'!$Q$4:$Q$17,'26. Wellness Sikkim'!$C$4:$C$17,'Nov''24 Actual'!I53)</f>
        <v>0</v>
      </c>
      <c r="J79" s="50">
        <f>SUMIFS('26. Wellness Sikkim'!$Q$4:$Q$17,'26. Wellness Sikkim'!$C$4:$C$17,'Nov''24 Actual'!J53)</f>
        <v>0</v>
      </c>
      <c r="K79" s="50">
        <f>SUMIFS('26. Wellness Sikkim'!$Q$4:$Q$17,'26. Wellness Sikkim'!$C$4:$C$17,'Nov''24 Actual'!K53)</f>
        <v>0</v>
      </c>
      <c r="L79" s="50">
        <f>SUMIFS('26. Wellness Sikkim'!$Q$4:$Q$17,'26. Wellness Sikkim'!$C$4:$C$17,'Nov''24 Actual'!L53)</f>
        <v>0</v>
      </c>
      <c r="M79" s="50">
        <f>SUMIFS('26. Wellness Sikkim'!$Q$4:$Q$17,'26. Wellness Sikkim'!$C$4:$C$17,'Nov''24 Actual'!M53)</f>
        <v>0</v>
      </c>
      <c r="N79" s="50">
        <f>SUMIFS('26. Wellness Sikkim'!$Q$4:$Q$17,'26. Wellness Sikkim'!$C$4:$C$17,'Nov''24 Actual'!N53)</f>
        <v>0</v>
      </c>
      <c r="O79" s="50">
        <f>SUMIFS('26. Wellness Sikkim'!$Q$4:$Q$17,'26. Wellness Sikkim'!$C$4:$C$17,'Nov''24 Actual'!O53)</f>
        <v>0</v>
      </c>
      <c r="P79" s="50">
        <f>SUMIFS('26. Wellness Sikkim'!$Q$4:$Q$17,'26. Wellness Sikkim'!$C$4:$C$17,'Nov''24 Actual'!P53)</f>
        <v>0</v>
      </c>
      <c r="Q79" s="56">
        <f t="shared" si="1"/>
        <v>0</v>
      </c>
    </row>
    <row r="80" spans="2:17" ht="15.6">
      <c r="B80" s="52">
        <v>27</v>
      </c>
      <c r="C80" s="21" t="s">
        <v>118</v>
      </c>
      <c r="D80" s="50">
        <f>SUMIFS('27. Wellness Ahmedabad'!$Q$4:$Q$16,'27. Wellness Ahmedabad'!$C$4:$C$16,'Nov''24 Actual'!D53)</f>
        <v>0</v>
      </c>
      <c r="E80" s="50">
        <f>SUMIFS('27. Wellness Ahmedabad'!$Q$4:$Q$16,'27. Wellness Ahmedabad'!$C$4:$C$16,'Nov''24 Actual'!E53)</f>
        <v>0</v>
      </c>
      <c r="F80" s="50">
        <f>SUMIFS('27. Wellness Ahmedabad'!$Q$4:$Q$16,'27. Wellness Ahmedabad'!$C$4:$C$16,'Nov''24 Actual'!F53)</f>
        <v>0</v>
      </c>
      <c r="G80" s="50">
        <f>SUMIFS('27. Wellness Ahmedabad'!$Q$4:$Q$16,'27. Wellness Ahmedabad'!$C$4:$C$16,'Nov''24 Actual'!G53)</f>
        <v>0</v>
      </c>
      <c r="H80" s="50">
        <f>SUMIFS('27. Wellness Ahmedabad'!$Q$4:$Q$16,'27. Wellness Ahmedabad'!$C$4:$C$16,'Nov''24 Actual'!H53)</f>
        <v>0</v>
      </c>
      <c r="I80" s="50">
        <f>SUMIFS('27. Wellness Ahmedabad'!$Q$4:$Q$16,'27. Wellness Ahmedabad'!$C$4:$C$16,'Nov''24 Actual'!I53)</f>
        <v>0</v>
      </c>
      <c r="J80" s="50">
        <f>SUMIFS('27. Wellness Ahmedabad'!$Q$4:$Q$16,'27. Wellness Ahmedabad'!$C$4:$C$16,'Nov''24 Actual'!J53)</f>
        <v>0</v>
      </c>
      <c r="K80" s="50">
        <f>SUMIFS('27. Wellness Ahmedabad'!$Q$4:$Q$16,'27. Wellness Ahmedabad'!$C$4:$C$16,'Nov''24 Actual'!K53)</f>
        <v>0</v>
      </c>
      <c r="L80" s="50">
        <f>SUMIFS('27. Wellness Ahmedabad'!$Q$4:$Q$16,'27. Wellness Ahmedabad'!$C$4:$C$16,'Nov''24 Actual'!L53)</f>
        <v>0</v>
      </c>
      <c r="M80" s="50">
        <f>SUMIFS('27. Wellness Ahmedabad'!$Q$4:$Q$16,'27. Wellness Ahmedabad'!$C$4:$C$16,'Nov''24 Actual'!M53)</f>
        <v>0</v>
      </c>
      <c r="N80" s="50">
        <f>SUMIFS('27. Wellness Ahmedabad'!$Q$4:$Q$16,'27. Wellness Ahmedabad'!$C$4:$C$16,'Nov''24 Actual'!N53)</f>
        <v>0</v>
      </c>
      <c r="O80" s="50">
        <f>SUMIFS('27. Wellness Ahmedabad'!$Q$4:$Q$16,'27. Wellness Ahmedabad'!$C$4:$C$16,'Nov''24 Actual'!O53)</f>
        <v>0</v>
      </c>
      <c r="P80" s="50">
        <f>SUMIFS('27. Wellness Ahmedabad'!$Q$4:$Q$16,'27. Wellness Ahmedabad'!$C$4:$C$16,'Nov''24 Actual'!P53)</f>
        <v>0</v>
      </c>
      <c r="Q80" s="56">
        <f t="shared" si="1"/>
        <v>0</v>
      </c>
    </row>
    <row r="81" spans="2:17" ht="15.6">
      <c r="B81" s="52">
        <v>28</v>
      </c>
      <c r="C81" s="24" t="s">
        <v>122</v>
      </c>
      <c r="D81" s="50">
        <f>SUMIFS('28. Wellness Aligarh'!$R$4:$R$17,'28. Wellness Aligarh'!$D$4:$D$17,'Nov''24 Actual'!D53)</f>
        <v>0</v>
      </c>
      <c r="E81" s="50">
        <f>SUMIFS('28. Wellness Aligarh'!$R$4:$R$17,'28. Wellness Aligarh'!$D$4:$D$17,'Nov''24 Actual'!E53)</f>
        <v>0</v>
      </c>
      <c r="F81" s="50">
        <f>SUMIFS('28. Wellness Aligarh'!$R$4:$R$17,'28. Wellness Aligarh'!$D$4:$D$17,'Nov''24 Actual'!F53)</f>
        <v>0</v>
      </c>
      <c r="G81" s="50">
        <f>SUMIFS('28. Wellness Aligarh'!$R$4:$R$17,'28. Wellness Aligarh'!$D$4:$D$17,'Nov''24 Actual'!G53)</f>
        <v>0</v>
      </c>
      <c r="H81" s="50">
        <f>SUMIFS('28. Wellness Aligarh'!$R$4:$R$17,'28. Wellness Aligarh'!$D$4:$D$17,'Nov''24 Actual'!H53)</f>
        <v>0</v>
      </c>
      <c r="I81" s="50">
        <f>SUMIFS('28. Wellness Aligarh'!$R$4:$R$17,'28. Wellness Aligarh'!$D$4:$D$17,'Nov''24 Actual'!I53)</f>
        <v>0</v>
      </c>
      <c r="J81" s="50">
        <f>SUMIFS('28. Wellness Aligarh'!$R$4:$R$17,'28. Wellness Aligarh'!$D$4:$D$17,'Nov''24 Actual'!J53)</f>
        <v>0</v>
      </c>
      <c r="K81" s="50">
        <f>SUMIFS('28. Wellness Aligarh'!$R$4:$R$17,'28. Wellness Aligarh'!$D$4:$D$17,'Nov''24 Actual'!K53)</f>
        <v>0</v>
      </c>
      <c r="L81" s="50">
        <f>SUMIFS('28. Wellness Aligarh'!$R$4:$R$17,'28. Wellness Aligarh'!$D$4:$D$17,'Nov''24 Actual'!L53)</f>
        <v>0</v>
      </c>
      <c r="M81" s="50">
        <f>SUMIFS('28. Wellness Aligarh'!$R$4:$R$17,'28. Wellness Aligarh'!$D$4:$D$17,'Nov''24 Actual'!M53)</f>
        <v>0</v>
      </c>
      <c r="N81" s="50">
        <f>SUM('28. Wellness Aligarh'!$R$14:$R$15)</f>
        <v>0</v>
      </c>
      <c r="O81" s="50">
        <f>SUMIFS('28. Wellness Aligarh'!$R$4:$R$17,'28. Wellness Aligarh'!$D$4:$D$17,'Nov''24 Actual'!O53)</f>
        <v>0</v>
      </c>
      <c r="P81" s="50">
        <f>SUMIFS('28. Wellness Aligarh'!$R$4:$R$17,'28. Wellness Aligarh'!$D$4:$D$17,'Nov''24 Actual'!P53)</f>
        <v>0</v>
      </c>
      <c r="Q81" s="56">
        <f t="shared" si="1"/>
        <v>0</v>
      </c>
    </row>
    <row r="82" spans="2:17" ht="15.6">
      <c r="B82" s="52">
        <v>29</v>
      </c>
      <c r="C82" s="20" t="s">
        <v>124</v>
      </c>
      <c r="D82" s="59"/>
      <c r="E82" s="59"/>
      <c r="F82" s="59"/>
      <c r="G82" s="59"/>
      <c r="H82" s="59"/>
      <c r="I82" s="59"/>
      <c r="J82" s="59"/>
      <c r="K82" s="59"/>
      <c r="L82" s="59"/>
      <c r="M82" s="59"/>
      <c r="N82" s="59"/>
      <c r="O82" s="59"/>
      <c r="P82" s="59"/>
      <c r="Q82" s="56">
        <f>'29. Moraiya Vaccine'!$Q$5</f>
        <v>0</v>
      </c>
    </row>
  </sheetData>
  <mergeCells count="2">
    <mergeCell ref="B2:P2"/>
    <mergeCell ref="B52:P52"/>
  </mergeCell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4903A-7486-471A-A620-F6D6180EBF5F}">
  <sheetPr codeName="Sheet61"/>
  <dimension ref="B1:AH82"/>
  <sheetViews>
    <sheetView showZeros="0" zoomScale="80" zoomScaleNormal="80" workbookViewId="0">
      <pane xSplit="8" ySplit="3" topLeftCell="I4" activePane="bottomRight" state="frozen"/>
      <selection activeCell="Q82" sqref="Q82"/>
      <selection pane="topRight" activeCell="Q82" sqref="Q82"/>
      <selection pane="bottomLeft" activeCell="Q82" sqref="Q82"/>
      <selection pane="bottomRight" activeCell="Q82" sqref="Q82"/>
    </sheetView>
  </sheetViews>
  <sheetFormatPr defaultRowHeight="14.4"/>
  <cols>
    <col min="1" max="1" width="4.6640625" customWidth="1"/>
    <col min="2" max="2" width="9.109375" style="53"/>
    <col min="3" max="3" width="24.6640625" customWidth="1"/>
    <col min="4" max="13" width="12.6640625" customWidth="1"/>
    <col min="14" max="14" width="18.109375" bestFit="1" customWidth="1"/>
    <col min="15" max="15" width="22.6640625" customWidth="1"/>
    <col min="16" max="16" width="14.33203125" bestFit="1" customWidth="1"/>
    <col min="17" max="17" width="12" style="55" bestFit="1" customWidth="1"/>
  </cols>
  <sheetData>
    <row r="1" spans="2:34" ht="23.25" customHeight="1" thickBot="1"/>
    <row r="2" spans="2:34" s="25" customFormat="1" ht="18">
      <c r="B2" s="539" t="s">
        <v>218</v>
      </c>
      <c r="C2" s="540"/>
      <c r="D2" s="540"/>
      <c r="E2" s="540"/>
      <c r="F2" s="540"/>
      <c r="G2" s="540"/>
      <c r="H2" s="540"/>
      <c r="I2" s="540"/>
      <c r="J2" s="540"/>
      <c r="K2" s="540"/>
      <c r="L2" s="540"/>
      <c r="M2" s="540"/>
      <c r="N2" s="540"/>
      <c r="O2" s="540"/>
      <c r="P2" s="540"/>
      <c r="Q2" s="307">
        <f>SUM(Q4:Q32)</f>
        <v>0</v>
      </c>
    </row>
    <row r="3" spans="2:34" ht="31.2">
      <c r="B3" s="304" t="s">
        <v>32</v>
      </c>
      <c r="C3" s="61" t="s">
        <v>1</v>
      </c>
      <c r="D3" s="51" t="s">
        <v>7</v>
      </c>
      <c r="E3" s="51" t="s">
        <v>8</v>
      </c>
      <c r="F3" s="51" t="s">
        <v>9</v>
      </c>
      <c r="G3" s="51" t="s">
        <v>10</v>
      </c>
      <c r="H3" s="51" t="s">
        <v>135</v>
      </c>
      <c r="I3" s="51" t="s">
        <v>11</v>
      </c>
      <c r="J3" s="51" t="s">
        <v>12</v>
      </c>
      <c r="K3" s="51" t="s">
        <v>15</v>
      </c>
      <c r="L3" s="51" t="s">
        <v>16</v>
      </c>
      <c r="M3" s="51" t="s">
        <v>17</v>
      </c>
      <c r="N3" s="51" t="s">
        <v>132</v>
      </c>
      <c r="O3" s="51" t="s">
        <v>13</v>
      </c>
      <c r="P3" s="51" t="s">
        <v>14</v>
      </c>
      <c r="Q3" s="308" t="s">
        <v>6</v>
      </c>
      <c r="S3" s="34"/>
      <c r="T3" s="34"/>
      <c r="U3" s="34"/>
      <c r="V3" s="34"/>
      <c r="W3" s="34"/>
      <c r="X3" s="34"/>
      <c r="Y3" s="34"/>
      <c r="Z3" s="35"/>
      <c r="AA3" s="34"/>
      <c r="AB3" s="36"/>
      <c r="AC3" s="36"/>
      <c r="AD3" s="36"/>
      <c r="AE3" s="36"/>
      <c r="AF3" s="34"/>
      <c r="AG3" s="35"/>
      <c r="AH3" s="35"/>
    </row>
    <row r="4" spans="2:34" ht="15.6">
      <c r="B4" s="305">
        <v>1</v>
      </c>
      <c r="C4" s="21" t="s">
        <v>43</v>
      </c>
      <c r="D4" s="254">
        <f>('Dec''24 Actual'!D54)/100</f>
        <v>0</v>
      </c>
      <c r="E4" s="254">
        <f>('Dec''24 Actual'!E54)/100</f>
        <v>0</v>
      </c>
      <c r="F4" s="254">
        <f>('Dec''24 Actual'!F54)/100</f>
        <v>0</v>
      </c>
      <c r="G4" s="254"/>
      <c r="H4" s="254"/>
      <c r="I4" s="254"/>
      <c r="J4" s="254"/>
      <c r="K4" s="254"/>
      <c r="L4" s="254"/>
      <c r="M4" s="254"/>
      <c r="N4" s="254"/>
      <c r="O4" s="254"/>
      <c r="P4" s="254"/>
      <c r="Q4" s="309">
        <f>('Dec''24 Actual'!Q54)/100</f>
        <v>0</v>
      </c>
    </row>
    <row r="5" spans="2:34" ht="15.6">
      <c r="B5" s="305">
        <v>2</v>
      </c>
      <c r="C5" s="21" t="s">
        <v>47</v>
      </c>
      <c r="D5" s="254">
        <f>('Dec''24 Actual'!D55)/100</f>
        <v>0</v>
      </c>
      <c r="E5" s="254">
        <f>('Dec''24 Actual'!E55)/100</f>
        <v>0</v>
      </c>
      <c r="F5" s="254">
        <f>('Dec''24 Actual'!F55)/100</f>
        <v>0</v>
      </c>
      <c r="G5" s="254">
        <f>('Dec''24 Actual'!G55)/100</f>
        <v>0</v>
      </c>
      <c r="H5" s="254">
        <f>('Dec''24 Actual'!H55)/100</f>
        <v>0</v>
      </c>
      <c r="I5" s="254">
        <f>('Dec''24 Actual'!I55)/100</f>
        <v>0</v>
      </c>
      <c r="J5" s="254">
        <f>('Dec''24 Actual'!J55)/100</f>
        <v>0</v>
      </c>
      <c r="K5" s="254">
        <f>('Dec''24 Actual'!K55)/100</f>
        <v>0</v>
      </c>
      <c r="L5" s="254">
        <f>('Dec''24 Actual'!L55)/100</f>
        <v>0</v>
      </c>
      <c r="M5" s="254">
        <f>('Dec''24 Actual'!M55)/100</f>
        <v>0</v>
      </c>
      <c r="N5" s="254">
        <f>('Dec''24 Actual'!N55)/100</f>
        <v>0</v>
      </c>
      <c r="O5" s="254">
        <f>('Dec''24 Actual'!O55)/100</f>
        <v>0</v>
      </c>
      <c r="P5" s="254">
        <f>('Dec''24 Actual'!P55)/100</f>
        <v>0</v>
      </c>
      <c r="Q5" s="309">
        <f>('Dec''24 Actual'!Q55)/100</f>
        <v>0</v>
      </c>
    </row>
    <row r="6" spans="2:34" ht="15.6">
      <c r="B6" s="305">
        <v>3</v>
      </c>
      <c r="C6" s="21" t="s">
        <v>50</v>
      </c>
      <c r="D6" s="254">
        <f>('Dec''24 Actual'!D56)/100</f>
        <v>0</v>
      </c>
      <c r="E6" s="254">
        <f>('Dec''24 Actual'!E56)/100</f>
        <v>0</v>
      </c>
      <c r="F6" s="254">
        <f>('Dec''24 Actual'!F56)/100</f>
        <v>0</v>
      </c>
      <c r="G6" s="254">
        <f>('Dec''24 Actual'!G56)/100</f>
        <v>0</v>
      </c>
      <c r="H6" s="254">
        <f>('Dec''24 Actual'!H56)/100</f>
        <v>0</v>
      </c>
      <c r="I6" s="254">
        <f>('Dec''24 Actual'!I56)/100</f>
        <v>0</v>
      </c>
      <c r="J6" s="254">
        <f>('Dec''24 Actual'!J56)/100</f>
        <v>0</v>
      </c>
      <c r="K6" s="254">
        <f>('Dec''24 Actual'!K56)/100</f>
        <v>0</v>
      </c>
      <c r="L6" s="254">
        <f>('Dec''24 Actual'!L56)/100</f>
        <v>0</v>
      </c>
      <c r="M6" s="254">
        <f>('Dec''24 Actual'!M56)/100</f>
        <v>0</v>
      </c>
      <c r="N6" s="254">
        <f>('Dec''24 Actual'!N56)/100</f>
        <v>0</v>
      </c>
      <c r="O6" s="254">
        <f>('Dec''24 Actual'!O56)/100</f>
        <v>0</v>
      </c>
      <c r="P6" s="254">
        <f>('Dec''24 Actual'!P56)/100</f>
        <v>0</v>
      </c>
      <c r="Q6" s="309">
        <f>('Dec''24 Actual'!Q56)/100</f>
        <v>0</v>
      </c>
    </row>
    <row r="7" spans="2:34" ht="15.6">
      <c r="B7" s="305">
        <v>4</v>
      </c>
      <c r="C7" s="21" t="s">
        <v>304</v>
      </c>
      <c r="D7" s="137">
        <f>('Dec''24 Actual'!D57)/100</f>
        <v>0</v>
      </c>
      <c r="E7" s="137">
        <f>('Dec''24 Actual'!E57)/100</f>
        <v>0</v>
      </c>
      <c r="F7" s="137">
        <f>('Dec''24 Actual'!F57)/100</f>
        <v>0</v>
      </c>
      <c r="G7" s="137">
        <f>('Dec''24 Actual'!G57)/100</f>
        <v>0</v>
      </c>
      <c r="H7" s="137">
        <f>('Dec''24 Actual'!H57)/100</f>
        <v>0</v>
      </c>
      <c r="I7" s="137">
        <f>('Dec''24 Actual'!I57)/100</f>
        <v>0</v>
      </c>
      <c r="J7" s="137">
        <f>('Dec''24 Actual'!J57)/100</f>
        <v>0</v>
      </c>
      <c r="K7" s="137">
        <f>('Dec''24 Actual'!K57)/100</f>
        <v>0</v>
      </c>
      <c r="L7" s="137">
        <f>('Dec''24 Actual'!L57)/100</f>
        <v>0</v>
      </c>
      <c r="M7" s="137">
        <f>('Dec''24 Actual'!M57)/100</f>
        <v>0</v>
      </c>
      <c r="N7" s="137">
        <f>('Dec''24 Actual'!N57)/100</f>
        <v>0</v>
      </c>
      <c r="O7" s="137">
        <f>('Dec''24 Actual'!O57)/100</f>
        <v>0</v>
      </c>
      <c r="P7" s="137">
        <f>('Dec''24 Actual'!P57)/100</f>
        <v>0</v>
      </c>
      <c r="Q7" s="309">
        <f>('Dec''24 Actual'!Q57)/100</f>
        <v>0</v>
      </c>
    </row>
    <row r="8" spans="2:34" ht="15.6">
      <c r="B8" s="305">
        <v>5</v>
      </c>
      <c r="C8" s="21" t="s">
        <v>57</v>
      </c>
      <c r="D8" s="137">
        <f>('Dec''24 Actual'!D58)/100</f>
        <v>0</v>
      </c>
      <c r="E8" s="137">
        <f>('Dec''24 Actual'!E58)/100</f>
        <v>0</v>
      </c>
      <c r="F8" s="137">
        <f>('Dec''24 Actual'!F58)/100</f>
        <v>0</v>
      </c>
      <c r="G8" s="137">
        <f>('Dec''24 Actual'!G58)/100</f>
        <v>0</v>
      </c>
      <c r="H8" s="137">
        <f>('Dec''24 Actual'!H58)/100</f>
        <v>0</v>
      </c>
      <c r="I8" s="137">
        <f>('Dec''24 Actual'!I58)/100</f>
        <v>0</v>
      </c>
      <c r="J8" s="137">
        <f>('Dec''24 Actual'!J58)/100</f>
        <v>0</v>
      </c>
      <c r="K8" s="137">
        <f>('Dec''24 Actual'!K58)/100</f>
        <v>0</v>
      </c>
      <c r="L8" s="137">
        <f>('Dec''24 Actual'!L58)/100</f>
        <v>0</v>
      </c>
      <c r="M8" s="137">
        <f>('Dec''24 Actual'!M58)/100</f>
        <v>0</v>
      </c>
      <c r="N8" s="137">
        <f>('Dec''24 Actual'!N58)/100</f>
        <v>0</v>
      </c>
      <c r="O8" s="137">
        <f>('Dec''24 Actual'!O58)/100</f>
        <v>0</v>
      </c>
      <c r="P8" s="137">
        <f>('Dec''24 Actual'!P58)/100</f>
        <v>0</v>
      </c>
      <c r="Q8" s="309">
        <f>('Dec''24 Actual'!Q58)/100</f>
        <v>0</v>
      </c>
    </row>
    <row r="9" spans="2:34" ht="15.6">
      <c r="B9" s="305">
        <v>6</v>
      </c>
      <c r="C9" s="20" t="s">
        <v>158</v>
      </c>
      <c r="D9" s="137">
        <f>('Dec''24 Actual'!D59)/100</f>
        <v>0</v>
      </c>
      <c r="E9" s="137">
        <f>('Dec''24 Actual'!E59)/100</f>
        <v>0</v>
      </c>
      <c r="F9" s="137">
        <f>('Dec''24 Actual'!F59)/100</f>
        <v>0</v>
      </c>
      <c r="G9" s="137">
        <f>('Dec''24 Actual'!G59)/100</f>
        <v>0</v>
      </c>
      <c r="H9" s="137">
        <f>('Dec''24 Actual'!H59)/100</f>
        <v>0</v>
      </c>
      <c r="I9" s="137">
        <f>('Dec''24 Actual'!I59)/100</f>
        <v>0</v>
      </c>
      <c r="J9" s="137">
        <f>('Dec''24 Actual'!J59)/100</f>
        <v>0</v>
      </c>
      <c r="K9" s="137">
        <f>('Dec''24 Actual'!K59)/100</f>
        <v>0</v>
      </c>
      <c r="L9" s="137">
        <f>('Dec''24 Actual'!L59)/100</f>
        <v>0</v>
      </c>
      <c r="M9" s="137">
        <f>('Dec''24 Actual'!M59)/100</f>
        <v>0</v>
      </c>
      <c r="N9" s="137">
        <f>('Dec''24 Actual'!N59)/100</f>
        <v>0</v>
      </c>
      <c r="O9" s="137">
        <f>('Dec''24 Actual'!O59)/100</f>
        <v>0</v>
      </c>
      <c r="P9" s="137">
        <f>('Dec''24 Actual'!P59)/100</f>
        <v>0</v>
      </c>
      <c r="Q9" s="309">
        <f>('Dec''24 Actual'!Q59)/100</f>
        <v>0</v>
      </c>
    </row>
    <row r="10" spans="2:34" ht="15.6">
      <c r="B10" s="305">
        <v>7</v>
      </c>
      <c r="C10" s="24" t="s">
        <v>61</v>
      </c>
      <c r="D10" s="137">
        <f>('Dec''24 Actual'!D60)/100</f>
        <v>0</v>
      </c>
      <c r="E10" s="137">
        <f>('Dec''24 Actual'!E60)/100</f>
        <v>0</v>
      </c>
      <c r="F10" s="137">
        <f>('Dec''24 Actual'!F60)/100</f>
        <v>0</v>
      </c>
      <c r="G10" s="137">
        <f>('Dec''24 Actual'!G60)/100</f>
        <v>0</v>
      </c>
      <c r="H10" s="137">
        <f>('Dec''24 Actual'!H60)/100</f>
        <v>0</v>
      </c>
      <c r="I10" s="137">
        <f>('Dec''24 Actual'!I60)/100</f>
        <v>0</v>
      </c>
      <c r="J10" s="137">
        <f>('Dec''24 Actual'!J60)/100</f>
        <v>0</v>
      </c>
      <c r="K10" s="137">
        <f>('Dec''24 Actual'!K60)/100</f>
        <v>0</v>
      </c>
      <c r="L10" s="137">
        <f>('Dec''24 Actual'!L60)/100</f>
        <v>0</v>
      </c>
      <c r="M10" s="137">
        <f>('Dec''24 Actual'!M60)/100</f>
        <v>0</v>
      </c>
      <c r="N10" s="137">
        <f>('Dec''24 Actual'!N60)/100</f>
        <v>0</v>
      </c>
      <c r="O10" s="137">
        <f>('Dec''24 Actual'!O60)/100</f>
        <v>0</v>
      </c>
      <c r="P10" s="137">
        <f>('Dec''24 Actual'!P60)/100</f>
        <v>0</v>
      </c>
      <c r="Q10" s="309">
        <f>('Dec''24 Actual'!Q60)/100</f>
        <v>0</v>
      </c>
    </row>
    <row r="11" spans="2:34" ht="15.6">
      <c r="B11" s="305">
        <v>8</v>
      </c>
      <c r="C11" s="24" t="s">
        <v>64</v>
      </c>
      <c r="D11" s="137">
        <f>('Dec''24 Actual'!D61)/100</f>
        <v>0</v>
      </c>
      <c r="E11" s="137">
        <f>('Dec''24 Actual'!E61)/100</f>
        <v>0</v>
      </c>
      <c r="F11" s="137">
        <f>('Dec''24 Actual'!F61)/100</f>
        <v>0</v>
      </c>
      <c r="G11" s="137">
        <f>('Dec''24 Actual'!G61)/100</f>
        <v>0</v>
      </c>
      <c r="H11" s="137">
        <f>('Dec''24 Actual'!H61)/100</f>
        <v>0</v>
      </c>
      <c r="I11" s="137">
        <f>('Dec''24 Actual'!I61)/100</f>
        <v>0</v>
      </c>
      <c r="J11" s="137">
        <f>('Dec''24 Actual'!J61)/100</f>
        <v>0</v>
      </c>
      <c r="K11" s="137">
        <f>('Dec''24 Actual'!K61)/100</f>
        <v>0</v>
      </c>
      <c r="L11" s="137">
        <f>('Dec''24 Actual'!L61)/100</f>
        <v>0</v>
      </c>
      <c r="M11" s="137">
        <f>('Dec''24 Actual'!M61)/100</f>
        <v>0</v>
      </c>
      <c r="N11" s="137">
        <f>('Dec''24 Actual'!N61)/100</f>
        <v>0</v>
      </c>
      <c r="O11" s="137">
        <f>('Dec''24 Actual'!O61)/100</f>
        <v>0</v>
      </c>
      <c r="P11" s="137">
        <f>('Dec''24 Actual'!P61)/100</f>
        <v>0</v>
      </c>
      <c r="Q11" s="309">
        <f>('Dec''24 Actual'!Q61)/100</f>
        <v>0</v>
      </c>
    </row>
    <row r="12" spans="2:34" ht="15.6">
      <c r="B12" s="305">
        <v>9</v>
      </c>
      <c r="C12" s="24" t="s">
        <v>303</v>
      </c>
      <c r="D12" s="137">
        <f>('Dec''24 Actual'!D62)/100</f>
        <v>0</v>
      </c>
      <c r="E12" s="137">
        <f>('Dec''24 Actual'!E62)/100</f>
        <v>0</v>
      </c>
      <c r="F12" s="137">
        <f>('Dec''24 Actual'!F62)/100</f>
        <v>0</v>
      </c>
      <c r="G12" s="137">
        <f>('Dec''24 Actual'!G62)/100</f>
        <v>0</v>
      </c>
      <c r="H12" s="137">
        <f>('Dec''24 Actual'!H62)/100</f>
        <v>0</v>
      </c>
      <c r="I12" s="137">
        <f>('Dec''24 Actual'!I62)/100</f>
        <v>0</v>
      </c>
      <c r="J12" s="137">
        <f>('Dec''24 Actual'!J62)/100</f>
        <v>0</v>
      </c>
      <c r="K12" s="137">
        <f>('Dec''24 Actual'!K62)/100</f>
        <v>0</v>
      </c>
      <c r="L12" s="137">
        <f>('Dec''24 Actual'!L62)/100</f>
        <v>0</v>
      </c>
      <c r="M12" s="137">
        <f>('Dec''24 Actual'!M62)/100</f>
        <v>0</v>
      </c>
      <c r="N12" s="137">
        <f>('Dec''24 Actual'!N62)/100</f>
        <v>0</v>
      </c>
      <c r="O12" s="137">
        <f>('Dec''24 Actual'!O62)/100</f>
        <v>0</v>
      </c>
      <c r="P12" s="137">
        <f>('Dec''24 Actual'!P62)/100</f>
        <v>0</v>
      </c>
      <c r="Q12" s="309">
        <f>('Dec''24 Actual'!Q62)/100</f>
        <v>0</v>
      </c>
    </row>
    <row r="13" spans="2:34" ht="15.6">
      <c r="B13" s="305">
        <v>10</v>
      </c>
      <c r="C13" s="24" t="s">
        <v>69</v>
      </c>
      <c r="D13" s="137">
        <f>('Dec''24 Actual'!D63)/100</f>
        <v>0</v>
      </c>
      <c r="E13" s="137">
        <f>('Dec''24 Actual'!E63)/100</f>
        <v>0</v>
      </c>
      <c r="F13" s="137">
        <f>('Dec''24 Actual'!F63)/100</f>
        <v>0</v>
      </c>
      <c r="G13" s="137">
        <f>('Dec''24 Actual'!G63)/100</f>
        <v>0</v>
      </c>
      <c r="H13" s="137">
        <f>('Dec''24 Actual'!H63)/100</f>
        <v>0</v>
      </c>
      <c r="I13" s="137">
        <f>('Dec''24 Actual'!I63)/100</f>
        <v>0</v>
      </c>
      <c r="J13" s="137">
        <f>('Dec''24 Actual'!J63)/100</f>
        <v>0</v>
      </c>
      <c r="K13" s="137">
        <f>('Dec''24 Actual'!K63)/100</f>
        <v>0</v>
      </c>
      <c r="L13" s="137">
        <f>('Dec''24 Actual'!L63)/100</f>
        <v>0</v>
      </c>
      <c r="M13" s="137">
        <f>('Dec''24 Actual'!M63)/100</f>
        <v>0</v>
      </c>
      <c r="N13" s="137">
        <f>('Dec''24 Actual'!N63)/100</f>
        <v>0</v>
      </c>
      <c r="O13" s="137">
        <f>('Dec''24 Actual'!O63)/100</f>
        <v>0</v>
      </c>
      <c r="P13" s="137">
        <f>('Dec''24 Actual'!P63)/100</f>
        <v>0</v>
      </c>
      <c r="Q13" s="309">
        <f>('Dec''24 Actual'!Q63)/100</f>
        <v>0</v>
      </c>
    </row>
    <row r="14" spans="2:34" ht="15.6">
      <c r="B14" s="305">
        <v>11</v>
      </c>
      <c r="C14" s="24" t="s">
        <v>72</v>
      </c>
      <c r="D14" s="137">
        <f>('Dec''24 Actual'!D64)/100</f>
        <v>0</v>
      </c>
      <c r="E14" s="137">
        <f>('Dec''24 Actual'!E64)/100</f>
        <v>0</v>
      </c>
      <c r="F14" s="137">
        <f>('Dec''24 Actual'!F64)/100</f>
        <v>0</v>
      </c>
      <c r="G14" s="137">
        <f>('Dec''24 Actual'!G64)/100</f>
        <v>0</v>
      </c>
      <c r="H14" s="137">
        <f>('Dec''24 Actual'!H64)/100</f>
        <v>0</v>
      </c>
      <c r="I14" s="137">
        <f>('Dec''24 Actual'!I64)/100</f>
        <v>0</v>
      </c>
      <c r="J14" s="137">
        <f>('Dec''24 Actual'!J64)/100</f>
        <v>0</v>
      </c>
      <c r="K14" s="137">
        <f>('Dec''24 Actual'!K64)/100</f>
        <v>0</v>
      </c>
      <c r="L14" s="137">
        <f>('Dec''24 Actual'!L64)/100</f>
        <v>0</v>
      </c>
      <c r="M14" s="137">
        <f>('Dec''24 Actual'!M64)/100</f>
        <v>0</v>
      </c>
      <c r="N14" s="137">
        <f>('Dec''24 Actual'!N64)/100</f>
        <v>0</v>
      </c>
      <c r="O14" s="137">
        <f>('Dec''24 Actual'!O64)/100</f>
        <v>0</v>
      </c>
      <c r="P14" s="137">
        <f>('Dec''24 Actual'!P64)/100</f>
        <v>0</v>
      </c>
      <c r="Q14" s="309">
        <f>('Dec''24 Actual'!Q64)/100</f>
        <v>0</v>
      </c>
    </row>
    <row r="15" spans="2:34" ht="15.6">
      <c r="B15" s="305">
        <v>12</v>
      </c>
      <c r="C15" s="24" t="s">
        <v>75</v>
      </c>
      <c r="D15" s="137">
        <f>('Dec''24 Actual'!D65)/100</f>
        <v>0</v>
      </c>
      <c r="E15" s="137">
        <f>('Dec''24 Actual'!E65)/100</f>
        <v>0</v>
      </c>
      <c r="F15" s="137">
        <f>('Dec''24 Actual'!F65)/100</f>
        <v>0</v>
      </c>
      <c r="G15" s="137">
        <f>('Dec''24 Actual'!G65)/100</f>
        <v>0</v>
      </c>
      <c r="H15" s="137">
        <f>('Dec''24 Actual'!H65)/100</f>
        <v>0</v>
      </c>
      <c r="I15" s="137">
        <f>('Dec''24 Actual'!I65)/100</f>
        <v>0</v>
      </c>
      <c r="J15" s="137">
        <f>('Dec''24 Actual'!J65)/100</f>
        <v>0</v>
      </c>
      <c r="K15" s="137">
        <f>('Dec''24 Actual'!K65)/100</f>
        <v>0</v>
      </c>
      <c r="L15" s="137">
        <f>('Dec''24 Actual'!L65)/100</f>
        <v>0</v>
      </c>
      <c r="M15" s="137">
        <f>('Dec''24 Actual'!M65)/100</f>
        <v>0</v>
      </c>
      <c r="N15" s="137">
        <f>('Dec''24 Actual'!N65)/100</f>
        <v>0</v>
      </c>
      <c r="O15" s="137">
        <f>('Dec''24 Actual'!O65)/100</f>
        <v>0</v>
      </c>
      <c r="P15" s="137">
        <f>('Dec''24 Actual'!P65)/100</f>
        <v>0</v>
      </c>
      <c r="Q15" s="309">
        <f>('Dec''24 Actual'!Q65)/100</f>
        <v>0</v>
      </c>
    </row>
    <row r="16" spans="2:34" ht="15.6">
      <c r="B16" s="305">
        <v>13</v>
      </c>
      <c r="C16" s="24" t="s">
        <v>78</v>
      </c>
      <c r="D16" s="137">
        <f>('Dec''24 Actual'!D66)/100</f>
        <v>0</v>
      </c>
      <c r="E16" s="137">
        <f>('Dec''24 Actual'!E66)/100</f>
        <v>0</v>
      </c>
      <c r="F16" s="137">
        <f>('Dec''24 Actual'!F66)/100</f>
        <v>0</v>
      </c>
      <c r="G16" s="137">
        <f>('Dec''24 Actual'!G66)/100</f>
        <v>0</v>
      </c>
      <c r="H16" s="137">
        <f>('Dec''24 Actual'!H66)/100</f>
        <v>0</v>
      </c>
      <c r="I16" s="137">
        <f>('Dec''24 Actual'!I66)/100</f>
        <v>0</v>
      </c>
      <c r="J16" s="137">
        <f>('Dec''24 Actual'!J66)/100</f>
        <v>0</v>
      </c>
      <c r="K16" s="137">
        <f>('Dec''24 Actual'!K66)/100</f>
        <v>0</v>
      </c>
      <c r="L16" s="137">
        <f>('Dec''24 Actual'!L66)/100</f>
        <v>0</v>
      </c>
      <c r="M16" s="137">
        <f>('Dec''24 Actual'!M66)/100</f>
        <v>0</v>
      </c>
      <c r="N16" s="137">
        <f>('Dec''24 Actual'!N66)/100</f>
        <v>0</v>
      </c>
      <c r="O16" s="137">
        <f>('Dec''24 Actual'!O66)/100</f>
        <v>0</v>
      </c>
      <c r="P16" s="137">
        <f>('Dec''24 Actual'!P66)/100</f>
        <v>0</v>
      </c>
      <c r="Q16" s="309">
        <f>('Dec''24 Actual'!Q66)/100</f>
        <v>0</v>
      </c>
    </row>
    <row r="17" spans="2:17" ht="15.6">
      <c r="B17" s="305">
        <v>14</v>
      </c>
      <c r="C17" s="24" t="s">
        <v>82</v>
      </c>
      <c r="D17" s="137">
        <f>('Dec''24 Actual'!D67)/100</f>
        <v>0</v>
      </c>
      <c r="E17" s="137">
        <f>('Dec''24 Actual'!E67)/100</f>
        <v>0</v>
      </c>
      <c r="F17" s="137">
        <f>('Dec''24 Actual'!F67)/100</f>
        <v>0</v>
      </c>
      <c r="G17" s="137">
        <f>('Dec''24 Actual'!G67)/100</f>
        <v>0</v>
      </c>
      <c r="H17" s="137">
        <f>('Dec''24 Actual'!H67)/100</f>
        <v>0</v>
      </c>
      <c r="I17" s="137">
        <f>('Dec''24 Actual'!I67)/100</f>
        <v>0</v>
      </c>
      <c r="J17" s="137">
        <f>('Dec''24 Actual'!J67)/100</f>
        <v>0</v>
      </c>
      <c r="K17" s="137">
        <f>('Dec''24 Actual'!K67)/100</f>
        <v>0</v>
      </c>
      <c r="L17" s="137">
        <f>('Dec''24 Actual'!L67)/100</f>
        <v>0</v>
      </c>
      <c r="M17" s="137">
        <f>('Dec''24 Actual'!M67)/100</f>
        <v>0</v>
      </c>
      <c r="N17" s="137">
        <f>('Dec''24 Actual'!N67)/100</f>
        <v>0</v>
      </c>
      <c r="O17" s="137">
        <f>('Dec''24 Actual'!O67)/100</f>
        <v>0</v>
      </c>
      <c r="P17" s="137">
        <f>('Dec''24 Actual'!P67)/100</f>
        <v>0</v>
      </c>
      <c r="Q17" s="309">
        <f>('Dec''24 Actual'!Q67)/100</f>
        <v>0</v>
      </c>
    </row>
    <row r="18" spans="2:17" ht="15.6">
      <c r="B18" s="305">
        <v>15</v>
      </c>
      <c r="C18" s="24" t="s">
        <v>87</v>
      </c>
      <c r="D18" s="137">
        <f>('Dec''24 Actual'!D68)/100</f>
        <v>0</v>
      </c>
      <c r="E18" s="137">
        <f>('Dec''24 Actual'!E68)/100</f>
        <v>0</v>
      </c>
      <c r="F18" s="137">
        <f>('Dec''24 Actual'!F68)/100</f>
        <v>0</v>
      </c>
      <c r="G18" s="137">
        <f>('Dec''24 Actual'!G68)/100</f>
        <v>0</v>
      </c>
      <c r="H18" s="137">
        <f>('Dec''24 Actual'!H68)/100</f>
        <v>0</v>
      </c>
      <c r="I18" s="137">
        <f>('Dec''24 Actual'!I68)/100</f>
        <v>0</v>
      </c>
      <c r="J18" s="137">
        <f>('Dec''24 Actual'!J68)/100</f>
        <v>0</v>
      </c>
      <c r="K18" s="137">
        <f>('Dec''24 Actual'!K68)/100</f>
        <v>0</v>
      </c>
      <c r="L18" s="137">
        <f>('Dec''24 Actual'!L68)/100</f>
        <v>0</v>
      </c>
      <c r="M18" s="137">
        <f>('Dec''24 Actual'!M68)/100</f>
        <v>0</v>
      </c>
      <c r="N18" s="137">
        <f>('Dec''24 Actual'!N68)/100</f>
        <v>0</v>
      </c>
      <c r="O18" s="137">
        <f>('Dec''24 Actual'!O68)/100</f>
        <v>0</v>
      </c>
      <c r="P18" s="137">
        <f>('Dec''24 Actual'!P68)/100</f>
        <v>0</v>
      </c>
      <c r="Q18" s="309">
        <f>('Dec''24 Actual'!Q68)/100</f>
        <v>0</v>
      </c>
    </row>
    <row r="19" spans="2:17" ht="15.6">
      <c r="B19" s="305">
        <v>16</v>
      </c>
      <c r="C19" s="24" t="s">
        <v>91</v>
      </c>
      <c r="D19" s="137">
        <f>('Dec''24 Actual'!D69)/100</f>
        <v>0</v>
      </c>
      <c r="E19" s="137">
        <f>('Dec''24 Actual'!E69)/100</f>
        <v>0</v>
      </c>
      <c r="F19" s="137">
        <f>('Dec''24 Actual'!F69)/100</f>
        <v>0</v>
      </c>
      <c r="G19" s="137">
        <f>('Dec''24 Actual'!G69)/100</f>
        <v>0</v>
      </c>
      <c r="H19" s="137">
        <f>('Dec''24 Actual'!H69)/100</f>
        <v>0</v>
      </c>
      <c r="I19" s="137">
        <f>('Dec''24 Actual'!I69)/100</f>
        <v>0</v>
      </c>
      <c r="J19" s="137">
        <f>('Dec''24 Actual'!J69)/100</f>
        <v>0</v>
      </c>
      <c r="K19" s="137">
        <f>('Dec''24 Actual'!K69)/100</f>
        <v>0</v>
      </c>
      <c r="L19" s="137">
        <f>('Dec''24 Actual'!L69)/100</f>
        <v>0</v>
      </c>
      <c r="M19" s="137">
        <f>('Dec''24 Actual'!M69)/100</f>
        <v>0</v>
      </c>
      <c r="N19" s="137">
        <f>('Dec''24 Actual'!N69)/100</f>
        <v>0</v>
      </c>
      <c r="O19" s="137">
        <f>('Dec''24 Actual'!O69)/100</f>
        <v>0</v>
      </c>
      <c r="P19" s="137">
        <f>('Dec''24 Actual'!P69)/100</f>
        <v>0</v>
      </c>
      <c r="Q19" s="309">
        <f>('Dec''24 Actual'!Q69)/100</f>
        <v>0</v>
      </c>
    </row>
    <row r="20" spans="2:17" ht="15.6">
      <c r="B20" s="305">
        <v>17</v>
      </c>
      <c r="C20" s="24" t="s">
        <v>93</v>
      </c>
      <c r="D20" s="254">
        <f>('Dec''24 Actual'!D70)/100</f>
        <v>0</v>
      </c>
      <c r="E20" s="254">
        <f>('Dec''24 Actual'!E70)/100</f>
        <v>0</v>
      </c>
      <c r="F20" s="254">
        <f>('Dec''24 Actual'!F70)/100</f>
        <v>0</v>
      </c>
      <c r="G20" s="254">
        <f>('Dec''24 Actual'!G70)/100</f>
        <v>0</v>
      </c>
      <c r="H20" s="254">
        <f>('Dec''24 Actual'!H70)/100</f>
        <v>0</v>
      </c>
      <c r="I20" s="254">
        <f>('Dec''24 Actual'!I70)/100</f>
        <v>0</v>
      </c>
      <c r="J20" s="254">
        <f>('Dec''24 Actual'!J70)/100</f>
        <v>0</v>
      </c>
      <c r="K20" s="254">
        <f>('Dec''24 Actual'!K70)/100</f>
        <v>0</v>
      </c>
      <c r="L20" s="254">
        <f>('Dec''24 Actual'!L70)/100</f>
        <v>0</v>
      </c>
      <c r="M20" s="254">
        <f>('Dec''24 Actual'!M70)/100</f>
        <v>0</v>
      </c>
      <c r="N20" s="254">
        <f>('Dec''24 Actual'!N70)/100</f>
        <v>0</v>
      </c>
      <c r="O20" s="254">
        <f>('Dec''24 Actual'!O70)/100</f>
        <v>0</v>
      </c>
      <c r="P20" s="254">
        <f>('Dec''24 Actual'!P70)/100</f>
        <v>0</v>
      </c>
      <c r="Q20" s="309">
        <f>('Dec''24 Actual'!Q70)/100</f>
        <v>0</v>
      </c>
    </row>
    <row r="21" spans="2:17" ht="15.6">
      <c r="B21" s="305">
        <v>18</v>
      </c>
      <c r="C21" s="21" t="s">
        <v>112</v>
      </c>
      <c r="D21" s="137">
        <f>('Dec''24 Actual'!D71)/100</f>
        <v>0</v>
      </c>
      <c r="E21" s="137">
        <f>('Dec''24 Actual'!E71)/100</f>
        <v>0</v>
      </c>
      <c r="F21" s="137">
        <f>('Dec''24 Actual'!F71)/100</f>
        <v>0</v>
      </c>
      <c r="G21" s="137">
        <f>('Dec''24 Actual'!G71)/100</f>
        <v>0</v>
      </c>
      <c r="H21" s="137">
        <f>('Dec''24 Actual'!H71)/100</f>
        <v>0</v>
      </c>
      <c r="I21" s="137">
        <f>('Dec''24 Actual'!I71)/100</f>
        <v>0</v>
      </c>
      <c r="J21" s="137">
        <f>('Dec''24 Actual'!J71)/100</f>
        <v>0</v>
      </c>
      <c r="K21" s="137">
        <f>('Dec''24 Actual'!K71)/100</f>
        <v>0</v>
      </c>
      <c r="L21" s="137">
        <f>('Dec''24 Actual'!L71)/100</f>
        <v>0</v>
      </c>
      <c r="M21" s="137">
        <f>('Dec''24 Actual'!M71)/100</f>
        <v>0</v>
      </c>
      <c r="N21" s="137">
        <f>('Dec''24 Actual'!N71)/100</f>
        <v>0</v>
      </c>
      <c r="O21" s="137">
        <f>('Dec''24 Actual'!O71)/100</f>
        <v>0</v>
      </c>
      <c r="P21" s="137">
        <f>('Dec''24 Actual'!P71)/100</f>
        <v>0</v>
      </c>
      <c r="Q21" s="309">
        <f>('Dec''24 Actual'!Q71)/100</f>
        <v>0</v>
      </c>
    </row>
    <row r="22" spans="2:17" ht="15.6">
      <c r="B22" s="305">
        <v>19</v>
      </c>
      <c r="C22" s="24" t="s">
        <v>96</v>
      </c>
      <c r="D22" s="137">
        <f>('Dec''24 Actual'!D72)/100</f>
        <v>0</v>
      </c>
      <c r="E22" s="137">
        <f>('Dec''24 Actual'!E72)/100</f>
        <v>0</v>
      </c>
      <c r="F22" s="137">
        <f>('Dec''24 Actual'!F72)/100</f>
        <v>0</v>
      </c>
      <c r="G22" s="137">
        <f>('Dec''24 Actual'!G72)/100</f>
        <v>0</v>
      </c>
      <c r="H22" s="137">
        <f>('Dec''24 Actual'!H72)/100</f>
        <v>0</v>
      </c>
      <c r="I22" s="137">
        <f>('Dec''24 Actual'!I72)/100</f>
        <v>0</v>
      </c>
      <c r="J22" s="137">
        <f>('Dec''24 Actual'!J72)/100</f>
        <v>0</v>
      </c>
      <c r="K22" s="137">
        <f>('Dec''24 Actual'!K72)/100</f>
        <v>0</v>
      </c>
      <c r="L22" s="137">
        <f>('Dec''24 Actual'!L72)/100</f>
        <v>0</v>
      </c>
      <c r="M22" s="137">
        <f>('Dec''24 Actual'!M72)/100</f>
        <v>0</v>
      </c>
      <c r="N22" s="137">
        <f>('Dec''24 Actual'!N72)/100</f>
        <v>0</v>
      </c>
      <c r="O22" s="137">
        <f>('Dec''24 Actual'!O72)/100</f>
        <v>0</v>
      </c>
      <c r="P22" s="137">
        <f>('Dec''24 Actual'!P72)/100</f>
        <v>0</v>
      </c>
      <c r="Q22" s="309">
        <f>('Dec''24 Actual'!Q72)/100</f>
        <v>0</v>
      </c>
    </row>
    <row r="23" spans="2:17" ht="15.6">
      <c r="B23" s="305">
        <v>20</v>
      </c>
      <c r="C23" s="24" t="s">
        <v>98</v>
      </c>
      <c r="D23" s="137">
        <f>('Dec''24 Actual'!D73)/100</f>
        <v>0</v>
      </c>
      <c r="E23" s="137">
        <f>('Dec''24 Actual'!E73)/100</f>
        <v>0</v>
      </c>
      <c r="F23" s="137">
        <f>('Dec''24 Actual'!F73)/100</f>
        <v>0</v>
      </c>
      <c r="G23" s="137">
        <f>('Dec''24 Actual'!G73)/100</f>
        <v>0</v>
      </c>
      <c r="H23" s="137">
        <f>('Dec''24 Actual'!H73)/100</f>
        <v>0</v>
      </c>
      <c r="I23" s="137">
        <f>('Dec''24 Actual'!I73)/100</f>
        <v>0</v>
      </c>
      <c r="J23" s="137">
        <f>('Dec''24 Actual'!J73)/100</f>
        <v>0</v>
      </c>
      <c r="K23" s="137">
        <f>('Dec''24 Actual'!K73)/100</f>
        <v>0</v>
      </c>
      <c r="L23" s="137">
        <f>('Dec''24 Actual'!L73)/100</f>
        <v>0</v>
      </c>
      <c r="M23" s="137">
        <f>('Dec''24 Actual'!M73)/100</f>
        <v>0</v>
      </c>
      <c r="N23" s="137">
        <f>('Dec''24 Actual'!N73)/100</f>
        <v>0</v>
      </c>
      <c r="O23" s="137">
        <f>('Dec''24 Actual'!O73)/100</f>
        <v>0</v>
      </c>
      <c r="P23" s="137">
        <f>('Dec''24 Actual'!P73)/100</f>
        <v>0</v>
      </c>
      <c r="Q23" s="309">
        <f>('Dec''24 Actual'!Q73)/100</f>
        <v>0</v>
      </c>
    </row>
    <row r="24" spans="2:17" ht="15.6">
      <c r="B24" s="305">
        <v>21</v>
      </c>
      <c r="C24" s="24" t="s">
        <v>101</v>
      </c>
      <c r="D24" s="137">
        <f>('Dec''24 Actual'!D74)/100</f>
        <v>0</v>
      </c>
      <c r="E24" s="137">
        <f>('Dec''24 Actual'!E74)/100</f>
        <v>0</v>
      </c>
      <c r="F24" s="137">
        <f>('Dec''24 Actual'!F74)/100</f>
        <v>0</v>
      </c>
      <c r="G24" s="137">
        <f>('Dec''24 Actual'!G74)/100</f>
        <v>0</v>
      </c>
      <c r="H24" s="137">
        <f>('Dec''24 Actual'!H74)/100</f>
        <v>0</v>
      </c>
      <c r="I24" s="137">
        <f>('Dec''24 Actual'!I74)/100</f>
        <v>0</v>
      </c>
      <c r="J24" s="137">
        <f>('Dec''24 Actual'!J74)/100</f>
        <v>0</v>
      </c>
      <c r="K24" s="137">
        <f>('Dec''24 Actual'!K74)/100</f>
        <v>0</v>
      </c>
      <c r="L24" s="137">
        <f>('Dec''24 Actual'!L74)/100</f>
        <v>0</v>
      </c>
      <c r="M24" s="137">
        <f>('Dec''24 Actual'!M74)/100</f>
        <v>0</v>
      </c>
      <c r="N24" s="137">
        <f>('Dec''24 Actual'!N74)/100</f>
        <v>0</v>
      </c>
      <c r="O24" s="137">
        <f>('Dec''24 Actual'!O74)/100</f>
        <v>0</v>
      </c>
      <c r="P24" s="137">
        <f>('Dec''24 Actual'!P74)/100</f>
        <v>0</v>
      </c>
      <c r="Q24" s="309">
        <f>('Dec''24 Actual'!Q74)/100</f>
        <v>0</v>
      </c>
    </row>
    <row r="25" spans="2:17" ht="15.6">
      <c r="B25" s="305">
        <v>22</v>
      </c>
      <c r="C25" s="24" t="s">
        <v>104</v>
      </c>
      <c r="D25" s="137">
        <f>('Dec''24 Actual'!D75)/100</f>
        <v>0</v>
      </c>
      <c r="E25" s="137">
        <f>('Dec''24 Actual'!E75)/100</f>
        <v>0</v>
      </c>
      <c r="F25" s="137">
        <f>('Dec''24 Actual'!F75)/100</f>
        <v>0</v>
      </c>
      <c r="G25" s="137">
        <f>('Dec''24 Actual'!G75)/100</f>
        <v>0</v>
      </c>
      <c r="H25" s="137">
        <f>('Dec''24 Actual'!H75)/100</f>
        <v>0</v>
      </c>
      <c r="I25" s="137">
        <f>('Dec''24 Actual'!I75)/100</f>
        <v>0</v>
      </c>
      <c r="J25" s="137">
        <f>('Dec''24 Actual'!J75)/100</f>
        <v>0</v>
      </c>
      <c r="K25" s="137">
        <f>('Dec''24 Actual'!K75)/100</f>
        <v>0</v>
      </c>
      <c r="L25" s="137">
        <f>('Dec''24 Actual'!L75)/100</f>
        <v>0</v>
      </c>
      <c r="M25" s="137">
        <f>('Dec''24 Actual'!M75)/100</f>
        <v>0</v>
      </c>
      <c r="N25" s="137">
        <f>('Dec''24 Actual'!N75)/100</f>
        <v>0</v>
      </c>
      <c r="O25" s="137">
        <f>('Dec''24 Actual'!O75)/100</f>
        <v>0</v>
      </c>
      <c r="P25" s="137">
        <f>('Dec''24 Actual'!P75)/100</f>
        <v>0</v>
      </c>
      <c r="Q25" s="309">
        <f>('Dec''24 Actual'!Q75)/100</f>
        <v>0</v>
      </c>
    </row>
    <row r="26" spans="2:17" ht="15.6">
      <c r="B26" s="305">
        <v>23</v>
      </c>
      <c r="C26" s="20" t="s">
        <v>108</v>
      </c>
      <c r="D26" s="137">
        <f>('Dec''24 Actual'!D76)/100</f>
        <v>0</v>
      </c>
      <c r="E26" s="137">
        <f>('Dec''24 Actual'!E76)/100</f>
        <v>0</v>
      </c>
      <c r="F26" s="137">
        <f>('Dec''24 Actual'!F76)/100</f>
        <v>0</v>
      </c>
      <c r="G26" s="137">
        <f>('Dec''24 Actual'!G76)/100</f>
        <v>0</v>
      </c>
      <c r="H26" s="137">
        <f>('Dec''24 Actual'!H76)/100</f>
        <v>0</v>
      </c>
      <c r="I26" s="137">
        <f>('Dec''24 Actual'!I76)/100</f>
        <v>0</v>
      </c>
      <c r="J26" s="137">
        <f>('Dec''24 Actual'!J76)/100</f>
        <v>0</v>
      </c>
      <c r="K26" s="137">
        <f>('Dec''24 Actual'!K76)/100</f>
        <v>0</v>
      </c>
      <c r="L26" s="137">
        <f>('Dec''24 Actual'!L76)/100</f>
        <v>0</v>
      </c>
      <c r="M26" s="137">
        <f>('Dec''24 Actual'!M76)/100</f>
        <v>0</v>
      </c>
      <c r="N26" s="137">
        <f>('Dec''24 Actual'!N76)/100</f>
        <v>0</v>
      </c>
      <c r="O26" s="137">
        <f>('Dec''24 Actual'!O76)/100</f>
        <v>0</v>
      </c>
      <c r="P26" s="137">
        <f>('Dec''24 Actual'!P76)/100</f>
        <v>0</v>
      </c>
      <c r="Q26" s="309">
        <f>('Dec''24 Actual'!Q76)/100</f>
        <v>0</v>
      </c>
    </row>
    <row r="27" spans="2:17" ht="15.6">
      <c r="B27" s="305">
        <v>24</v>
      </c>
      <c r="C27" s="24" t="s">
        <v>111</v>
      </c>
      <c r="D27" s="137">
        <f>('Dec''24 Actual'!D77)/100</f>
        <v>0</v>
      </c>
      <c r="E27" s="137">
        <f>('Dec''24 Actual'!E77)/100</f>
        <v>0</v>
      </c>
      <c r="F27" s="137">
        <f>('Dec''24 Actual'!F77)/100</f>
        <v>0</v>
      </c>
      <c r="G27" s="137">
        <f>('Dec''24 Actual'!G77)/100</f>
        <v>0</v>
      </c>
      <c r="H27" s="137">
        <f>('Dec''24 Actual'!H77)/100</f>
        <v>0</v>
      </c>
      <c r="I27" s="137">
        <f>('Dec''24 Actual'!I77)/100</f>
        <v>0</v>
      </c>
      <c r="J27" s="137">
        <f>('Dec''24 Actual'!J77)/100</f>
        <v>0</v>
      </c>
      <c r="K27" s="137">
        <f>('Dec''24 Actual'!K77)/100</f>
        <v>0</v>
      </c>
      <c r="L27" s="137">
        <f>('Dec''24 Actual'!L77)/100</f>
        <v>0</v>
      </c>
      <c r="M27" s="137">
        <f>('Dec''24 Actual'!M77)/100</f>
        <v>0</v>
      </c>
      <c r="N27" s="137">
        <f>('Dec''24 Actual'!N77)/100</f>
        <v>0</v>
      </c>
      <c r="O27" s="137">
        <f>('Dec''24 Actual'!O77)/100</f>
        <v>0</v>
      </c>
      <c r="P27" s="137">
        <f>('Dec''24 Actual'!P77)/100</f>
        <v>0</v>
      </c>
      <c r="Q27" s="309">
        <f>('Dec''24 Actual'!Q77)/100</f>
        <v>0</v>
      </c>
    </row>
    <row r="28" spans="2:17" ht="15.6">
      <c r="B28" s="305">
        <v>25</v>
      </c>
      <c r="C28" s="21" t="s">
        <v>114</v>
      </c>
      <c r="D28" s="137">
        <f>('Dec''24 Actual'!D78)/100</f>
        <v>0</v>
      </c>
      <c r="E28" s="137">
        <f>('Dec''24 Actual'!E78)/100</f>
        <v>0</v>
      </c>
      <c r="F28" s="137">
        <f>('Dec''24 Actual'!F78)/100</f>
        <v>0</v>
      </c>
      <c r="G28" s="137">
        <f>('Dec''24 Actual'!G78)/100</f>
        <v>0</v>
      </c>
      <c r="H28" s="137">
        <f>('Dec''24 Actual'!H78)/100</f>
        <v>0</v>
      </c>
      <c r="I28" s="137">
        <f>('Dec''24 Actual'!I78)/100</f>
        <v>0</v>
      </c>
      <c r="J28" s="137">
        <f>('Dec''24 Actual'!J78)/100</f>
        <v>0</v>
      </c>
      <c r="K28" s="137">
        <f>('Dec''24 Actual'!K78)/100</f>
        <v>0</v>
      </c>
      <c r="L28" s="137">
        <f>('Dec''24 Actual'!L78)/100</f>
        <v>0</v>
      </c>
      <c r="M28" s="137">
        <f>('Dec''24 Actual'!M78)/100</f>
        <v>0</v>
      </c>
      <c r="N28" s="137">
        <f>('Dec''24 Actual'!N78)/100</f>
        <v>0</v>
      </c>
      <c r="O28" s="137">
        <f>('Dec''24 Actual'!O78)/100</f>
        <v>0</v>
      </c>
      <c r="P28" s="137">
        <f>('Dec''24 Actual'!P78)/100</f>
        <v>0</v>
      </c>
      <c r="Q28" s="309">
        <f>('Dec''24 Actual'!Q78)/100</f>
        <v>0</v>
      </c>
    </row>
    <row r="29" spans="2:17" ht="15.6">
      <c r="B29" s="305">
        <v>26</v>
      </c>
      <c r="C29" s="21" t="s">
        <v>116</v>
      </c>
      <c r="D29" s="137">
        <f>('Dec''24 Actual'!D79)/100</f>
        <v>0</v>
      </c>
      <c r="E29" s="137">
        <f>('Dec''24 Actual'!E79)/100</f>
        <v>0</v>
      </c>
      <c r="F29" s="137">
        <f>('Dec''24 Actual'!F79)/100</f>
        <v>0</v>
      </c>
      <c r="G29" s="137">
        <f>('Dec''24 Actual'!G79)/100</f>
        <v>0</v>
      </c>
      <c r="H29" s="137">
        <f>('Dec''24 Actual'!H79)/100</f>
        <v>0</v>
      </c>
      <c r="I29" s="137">
        <f>('Dec''24 Actual'!I79)/100</f>
        <v>0</v>
      </c>
      <c r="J29" s="137">
        <f>('Dec''24 Actual'!J79)/100</f>
        <v>0</v>
      </c>
      <c r="K29" s="137">
        <f>('Dec''24 Actual'!K79)/100</f>
        <v>0</v>
      </c>
      <c r="L29" s="137">
        <f>('Dec''24 Actual'!L79)/100</f>
        <v>0</v>
      </c>
      <c r="M29" s="137">
        <f>('Dec''24 Actual'!M79)/100</f>
        <v>0</v>
      </c>
      <c r="N29" s="137">
        <f>('Dec''24 Actual'!N79)/100</f>
        <v>0</v>
      </c>
      <c r="O29" s="137">
        <f>('Dec''24 Actual'!O79)/100</f>
        <v>0</v>
      </c>
      <c r="P29" s="137">
        <f>('Dec''24 Actual'!P79)/100</f>
        <v>0</v>
      </c>
      <c r="Q29" s="309">
        <f>('Dec''24 Actual'!Q79)/100</f>
        <v>0</v>
      </c>
    </row>
    <row r="30" spans="2:17" ht="15.6">
      <c r="B30" s="305">
        <v>27</v>
      </c>
      <c r="C30" s="21" t="s">
        <v>118</v>
      </c>
      <c r="D30" s="137">
        <f>('Dec''24 Actual'!D80)/100</f>
        <v>0</v>
      </c>
      <c r="E30" s="137">
        <f>('Dec''24 Actual'!E80)/100</f>
        <v>0</v>
      </c>
      <c r="F30" s="137">
        <f>('Dec''24 Actual'!F80)/100</f>
        <v>0</v>
      </c>
      <c r="G30" s="137">
        <f>('Dec''24 Actual'!G80)/100</f>
        <v>0</v>
      </c>
      <c r="H30" s="137">
        <f>('Dec''24 Actual'!H80)/100</f>
        <v>0</v>
      </c>
      <c r="I30" s="137">
        <f>('Dec''24 Actual'!I80)/100</f>
        <v>0</v>
      </c>
      <c r="J30" s="137">
        <f>('Dec''24 Actual'!J80)/100</f>
        <v>0</v>
      </c>
      <c r="K30" s="137">
        <f>('Dec''24 Actual'!K80)/100</f>
        <v>0</v>
      </c>
      <c r="L30" s="137">
        <f>('Dec''24 Actual'!L80)/100</f>
        <v>0</v>
      </c>
      <c r="M30" s="137">
        <f>('Dec''24 Actual'!M80)/100</f>
        <v>0</v>
      </c>
      <c r="N30" s="137">
        <f>('Dec''24 Actual'!N80)/100</f>
        <v>0</v>
      </c>
      <c r="O30" s="137">
        <f>('Dec''24 Actual'!O80)/100</f>
        <v>0</v>
      </c>
      <c r="P30" s="137">
        <f>('Dec''24 Actual'!P80)/100</f>
        <v>0</v>
      </c>
      <c r="Q30" s="309">
        <f>('Dec''24 Actual'!Q80)/100</f>
        <v>0</v>
      </c>
    </row>
    <row r="31" spans="2:17" ht="15.6">
      <c r="B31" s="305">
        <v>28</v>
      </c>
      <c r="C31" s="24" t="s">
        <v>122</v>
      </c>
      <c r="D31" s="137">
        <f>('Dec''24 Actual'!D81)/100</f>
        <v>0</v>
      </c>
      <c r="E31" s="137">
        <f>('Dec''24 Actual'!E81)/100</f>
        <v>0</v>
      </c>
      <c r="F31" s="137">
        <f>('Dec''24 Actual'!F81)/100</f>
        <v>0</v>
      </c>
      <c r="G31" s="137">
        <f>('Dec''24 Actual'!G81)/100</f>
        <v>0</v>
      </c>
      <c r="H31" s="137">
        <f>('Dec''24 Actual'!H81)/100</f>
        <v>0</v>
      </c>
      <c r="I31" s="137">
        <f>('Dec''24 Actual'!I81)/100</f>
        <v>0</v>
      </c>
      <c r="J31" s="137">
        <f>('Dec''24 Actual'!J81)/100</f>
        <v>0</v>
      </c>
      <c r="K31" s="137">
        <f>('Dec''24 Actual'!K81)/100</f>
        <v>0</v>
      </c>
      <c r="L31" s="137">
        <f>('Dec''24 Actual'!L81)/100</f>
        <v>0</v>
      </c>
      <c r="M31" s="137">
        <f>('Dec''24 Actual'!M81)/100</f>
        <v>0</v>
      </c>
      <c r="N31" s="137">
        <f>('Dec''24 Actual'!N81)/100</f>
        <v>0</v>
      </c>
      <c r="O31" s="137">
        <f>('Dec''24 Actual'!O81)/100</f>
        <v>0</v>
      </c>
      <c r="P31" s="137">
        <f>('Dec''24 Actual'!P81)/100</f>
        <v>0</v>
      </c>
      <c r="Q31" s="309">
        <f>('Dec''24 Actual'!Q81)/100</f>
        <v>0</v>
      </c>
    </row>
    <row r="32" spans="2:17" ht="16.2" thickBot="1">
      <c r="B32" s="306">
        <v>29</v>
      </c>
      <c r="C32" s="289" t="s">
        <v>124</v>
      </c>
      <c r="D32" s="310">
        <f>('Dec''24 Actual'!D82)/100</f>
        <v>0</v>
      </c>
      <c r="E32" s="310">
        <f>('Dec''24 Actual'!E82)/100</f>
        <v>0</v>
      </c>
      <c r="F32" s="310">
        <f>('Dec''24 Actual'!F82)/100</f>
        <v>0</v>
      </c>
      <c r="G32" s="310">
        <f>('Dec''24 Actual'!G82)/100</f>
        <v>0</v>
      </c>
      <c r="H32" s="310">
        <f>('Dec''24 Actual'!H82)/100</f>
        <v>0</v>
      </c>
      <c r="I32" s="310">
        <f>('Dec''24 Actual'!I82)/100</f>
        <v>0</v>
      </c>
      <c r="J32" s="310">
        <f>('Dec''24 Actual'!J82)/100</f>
        <v>0</v>
      </c>
      <c r="K32" s="310">
        <f>('Dec''24 Actual'!K82)/100</f>
        <v>0</v>
      </c>
      <c r="L32" s="310">
        <f>('Dec''24 Actual'!L82)/100</f>
        <v>0</v>
      </c>
      <c r="M32" s="310">
        <f>('Dec''24 Actual'!M82)/100</f>
        <v>0</v>
      </c>
      <c r="N32" s="310">
        <f>('Dec''24 Actual'!N82)/100</f>
        <v>0</v>
      </c>
      <c r="O32" s="310">
        <f>('Dec''24 Actual'!O82)/100</f>
        <v>0</v>
      </c>
      <c r="P32" s="310">
        <f>('Dec''24 Actual'!P82)/100</f>
        <v>0</v>
      </c>
      <c r="Q32" s="311">
        <f>('Dec''24 Actual'!Q82)/100</f>
        <v>0</v>
      </c>
    </row>
    <row r="51" spans="2:17">
      <c r="B51" s="53">
        <v>100</v>
      </c>
    </row>
    <row r="52" spans="2:17" ht="18">
      <c r="B52" s="523" t="s">
        <v>137</v>
      </c>
      <c r="C52" s="524"/>
      <c r="D52" s="524"/>
      <c r="E52" s="524"/>
      <c r="F52" s="524"/>
      <c r="G52" s="524"/>
      <c r="H52" s="524"/>
      <c r="I52" s="524"/>
      <c r="J52" s="524"/>
      <c r="K52" s="524"/>
      <c r="L52" s="524"/>
      <c r="M52" s="524"/>
      <c r="N52" s="524"/>
      <c r="O52" s="524"/>
      <c r="P52" s="525"/>
      <c r="Q52" s="57">
        <f>SUM(Q54:Q82)</f>
        <v>0</v>
      </c>
    </row>
    <row r="53" spans="2:17" ht="31.2">
      <c r="B53" s="49" t="s">
        <v>32</v>
      </c>
      <c r="C53" s="61" t="s">
        <v>1</v>
      </c>
      <c r="D53" s="49" t="s">
        <v>7</v>
      </c>
      <c r="E53" s="49" t="s">
        <v>8</v>
      </c>
      <c r="F53" s="49" t="s">
        <v>9</v>
      </c>
      <c r="G53" s="49" t="s">
        <v>10</v>
      </c>
      <c r="H53" s="49" t="s">
        <v>135</v>
      </c>
      <c r="I53" s="49" t="s">
        <v>11</v>
      </c>
      <c r="J53" s="49" t="s">
        <v>12</v>
      </c>
      <c r="K53" s="49" t="s">
        <v>15</v>
      </c>
      <c r="L53" s="49" t="s">
        <v>16</v>
      </c>
      <c r="M53" s="49" t="s">
        <v>17</v>
      </c>
      <c r="N53" s="49" t="s">
        <v>132</v>
      </c>
      <c r="O53" s="51" t="s">
        <v>13</v>
      </c>
      <c r="P53" s="51" t="s">
        <v>14</v>
      </c>
      <c r="Q53" s="54" t="s">
        <v>6</v>
      </c>
    </row>
    <row r="54" spans="2:17" ht="15.6">
      <c r="B54" s="52">
        <v>1</v>
      </c>
      <c r="C54" s="21" t="s">
        <v>43</v>
      </c>
      <c r="D54" s="59"/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6">
        <f>'2. COE'!$R$5</f>
        <v>0</v>
      </c>
    </row>
    <row r="55" spans="2:17" ht="15.6">
      <c r="B55" s="52">
        <v>2</v>
      </c>
      <c r="C55" s="21" t="s">
        <v>47</v>
      </c>
      <c r="D55" s="59"/>
      <c r="E55" s="59"/>
      <c r="F55" s="59"/>
      <c r="G55" s="59"/>
      <c r="H55" s="59"/>
      <c r="I55" s="59"/>
      <c r="J55" s="59"/>
      <c r="K55" s="59"/>
      <c r="L55" s="59"/>
      <c r="M55" s="59"/>
      <c r="N55" s="59"/>
      <c r="O55" s="59"/>
      <c r="P55" s="59"/>
      <c r="Q55" s="56">
        <f>'2. COE'!$R$5</f>
        <v>0</v>
      </c>
    </row>
    <row r="56" spans="2:17" ht="15.6">
      <c r="B56" s="52">
        <v>3</v>
      </c>
      <c r="C56" s="21" t="s">
        <v>50</v>
      </c>
      <c r="D56" s="59"/>
      <c r="E56" s="59"/>
      <c r="F56" s="59"/>
      <c r="G56" s="59"/>
      <c r="H56" s="59"/>
      <c r="I56" s="59"/>
      <c r="J56" s="59"/>
      <c r="K56" s="59"/>
      <c r="L56" s="59"/>
      <c r="M56" s="59"/>
      <c r="N56" s="59"/>
      <c r="O56" s="59"/>
      <c r="P56" s="59"/>
      <c r="Q56" s="56">
        <f>'3. Mfg. Finance'!$R$5</f>
        <v>0</v>
      </c>
    </row>
    <row r="57" spans="2:17" ht="15.6">
      <c r="B57" s="52">
        <v>4</v>
      </c>
      <c r="C57" s="21" t="s">
        <v>304</v>
      </c>
      <c r="D57" s="50">
        <f>SUMIFS('4. ZTL'!$R$4:$R$17,'4. ZTL'!$C$4:$C$17,D53)</f>
        <v>0</v>
      </c>
      <c r="E57" s="50">
        <f>SUMIFS('4. ZTL'!$R$4:$R$17,'4. ZTL'!$C$4:$C$17,E53)</f>
        <v>0</v>
      </c>
      <c r="F57" s="50">
        <f>SUMIFS('4. ZTL'!$R$4:$R$17,'4. ZTL'!$C$4:$C$17,F53)</f>
        <v>0</v>
      </c>
      <c r="G57" s="50">
        <f>SUMIFS('4. ZTL'!$R$4:$R$17,'4. ZTL'!$C$4:$C$17,G53)</f>
        <v>0</v>
      </c>
      <c r="H57" s="50">
        <f>SUMIFS('4. ZTL'!$R$4:$R$17,'4. ZTL'!$C$4:$C$17,H53)</f>
        <v>0</v>
      </c>
      <c r="I57" s="50">
        <f>SUMIFS('4. ZTL'!$R$4:$R$17,'4. ZTL'!$C$4:$C$17,I53)</f>
        <v>0</v>
      </c>
      <c r="J57" s="50">
        <f>SUMIFS('4. ZTL'!$R$4:$R$17,'4. ZTL'!$C$4:$C$17,J53)</f>
        <v>0</v>
      </c>
      <c r="K57" s="50">
        <f>SUMIFS('4. ZTL'!$R$4:$R$17,'4. ZTL'!$C$4:$C$17,K53)</f>
        <v>0</v>
      </c>
      <c r="L57" s="50">
        <f>SUMIFS('4. ZTL'!$R$4:$R$17,'4. ZTL'!$C$4:$C$17,L53)</f>
        <v>0</v>
      </c>
      <c r="M57" s="50">
        <f>SUMIFS('4. ZTL'!$R$4:$R$17,'4. ZTL'!$C$4:$C$17,M53)</f>
        <v>0</v>
      </c>
      <c r="N57" s="50">
        <f>SUMIFS('4. ZTL'!$R$4:$R$17,'4. ZTL'!$C$4:$C$17,N53)</f>
        <v>0</v>
      </c>
      <c r="O57" s="50">
        <f>SUMIFS('4. ZTL'!$R$4:$R$17,'4. ZTL'!$C$4:$C$17,O53)</f>
        <v>0</v>
      </c>
      <c r="P57" s="50">
        <f>SUMIFS('4. ZTL'!$R$4:$R$17,'4. ZTL'!$C$4:$C$17,P53)</f>
        <v>0</v>
      </c>
      <c r="Q57" s="56">
        <f t="shared" ref="Q57:Q69" si="0">SUM(D57:P57)</f>
        <v>0</v>
      </c>
    </row>
    <row r="58" spans="2:17" ht="15.6">
      <c r="B58" s="52">
        <v>5</v>
      </c>
      <c r="C58" s="21" t="s">
        <v>57</v>
      </c>
      <c r="D58" s="50">
        <f>SUM('5. Moraiya'!$S$4:$S$8)</f>
        <v>0</v>
      </c>
      <c r="E58" s="50">
        <f>SUMIFS('5. Moraiya'!$S$4:$S$19,'5. Moraiya'!$C$4:$C$19,'Dec''24 Actual'!E53)</f>
        <v>0</v>
      </c>
      <c r="F58" s="50">
        <f>SUMIFS('5. Moraiya'!$S$4:$S$19,'5. Moraiya'!$C$4:$C$19,'Dec''24 Actual'!F53)</f>
        <v>0</v>
      </c>
      <c r="G58" s="50">
        <f>SUMIFS('5. Moraiya'!$S$4:$S$19,'5. Moraiya'!$C$4:$C$19,'Dec''24 Actual'!G53)</f>
        <v>0</v>
      </c>
      <c r="H58" s="50">
        <f>SUM('5. Moraiya'!$S$12:$S$13)</f>
        <v>0</v>
      </c>
      <c r="I58" s="50">
        <f>SUMIFS('5. Moraiya'!$S$4:$S$19,'5. Moraiya'!$C$4:$C$19,'Dec''24 Actual'!I53)</f>
        <v>0</v>
      </c>
      <c r="J58" s="50">
        <f>SUMIFS('5. Moraiya'!$S$4:$S$19,'5. Moraiya'!$C$4:$C$19,'Dec''24 Actual'!J53)</f>
        <v>0</v>
      </c>
      <c r="K58" s="50">
        <f>SUMIFS('5. Moraiya'!$S$4:$S$19,'5. Moraiya'!$C$4:$C$19,'Dec''24 Actual'!K53)</f>
        <v>0</v>
      </c>
      <c r="L58" s="50">
        <f>SUMIFS('5. Moraiya'!$S$4:$S$19,'5. Moraiya'!$C$4:$C$19,'Dec''24 Actual'!L53)</f>
        <v>0</v>
      </c>
      <c r="M58" s="50">
        <f>SUMIFS('5. Moraiya'!$S$4:$S$19,'5. Moraiya'!$C$4:$C$19,'Dec''24 Actual'!M53)</f>
        <v>0</v>
      </c>
      <c r="N58" s="50">
        <f>SUMIFS('5. Moraiya'!$S$4:$S$19,'5. Moraiya'!$C$4:$C$19,'Dec''24 Actual'!N53)</f>
        <v>0</v>
      </c>
      <c r="O58" s="50">
        <f>SUMIFS('5. Moraiya'!$S$4:$S$19,'5. Moraiya'!$C$4:$C$19,'Dec''24 Actual'!O53)</f>
        <v>0</v>
      </c>
      <c r="P58" s="50">
        <f>SUMIFS('5. Moraiya'!$S$4:$S$19,'5. Moraiya'!$C$4:$C$19,'Dec''24 Actual'!P53)</f>
        <v>0</v>
      </c>
      <c r="Q58" s="56">
        <f t="shared" si="0"/>
        <v>0</v>
      </c>
    </row>
    <row r="59" spans="2:17" ht="15.6">
      <c r="B59" s="52">
        <v>6</v>
      </c>
      <c r="C59" s="20" t="s">
        <v>158</v>
      </c>
      <c r="D59" s="50">
        <f>SUMIFS('6. SEZ 2'!$R$4:$R$16,'6. SEZ 2'!$C$4:$C$16,'Dec''24 Actual'!D53)</f>
        <v>0</v>
      </c>
      <c r="E59" s="50">
        <f>SUMIFS('6. SEZ 2'!$R$4:$R$16,'6. SEZ 2'!$C$4:$C$16,'Dec''24 Actual'!E53)</f>
        <v>0</v>
      </c>
      <c r="F59" s="50">
        <f>SUMIFS('6. SEZ 2'!$R$4:$R$16,'6. SEZ 2'!$C$4:$C$16,'Dec''24 Actual'!F53)</f>
        <v>0</v>
      </c>
      <c r="G59" s="50">
        <f>SUMIFS('6. SEZ 2'!$R$4:$R$16,'6. SEZ 2'!$C$4:$C$16,'Dec''24 Actual'!G53)</f>
        <v>0</v>
      </c>
      <c r="H59" s="50">
        <f>SUMIFS('6. SEZ 2'!$R$4:$R$16,'6. SEZ 2'!$C$4:$C$16,'Dec''24 Actual'!H53)</f>
        <v>0</v>
      </c>
      <c r="I59" s="50">
        <f>SUMIFS('6. SEZ 2'!$R$4:$R$16,'6. SEZ 2'!$C$4:$C$16,'Dec''24 Actual'!I53)</f>
        <v>0</v>
      </c>
      <c r="J59" s="50">
        <f>SUMIFS('6. SEZ 2'!$R$4:$R$16,'6. SEZ 2'!$C$4:$C$16,'Dec''24 Actual'!J53)</f>
        <v>0</v>
      </c>
      <c r="K59" s="50">
        <f>SUMIFS('6. SEZ 2'!$R$4:$R$16,'6. SEZ 2'!$C$4:$C$16,'Dec''24 Actual'!K53)</f>
        <v>0</v>
      </c>
      <c r="L59" s="50">
        <f>SUMIFS('6. SEZ 2'!$R$4:$R$16,'6. SEZ 2'!$C$4:$C$16,'Dec''24 Actual'!L53)</f>
        <v>0</v>
      </c>
      <c r="M59" s="50">
        <f>SUMIFS('6. SEZ 2'!$R$4:$R$16,'6. SEZ 2'!$C$4:$C$16,'Dec''24 Actual'!M53)</f>
        <v>0</v>
      </c>
      <c r="N59" s="50">
        <f>SUMIFS('6. SEZ 2'!$R$4:$R$16,'6. SEZ 2'!$C$4:$C$16,'Dec''24 Actual'!N53)</f>
        <v>0</v>
      </c>
      <c r="O59" s="50">
        <f>SUMIFS('6. SEZ 2'!$R$4:$R$16,'6. SEZ 2'!$C$4:$C$16,'Dec''24 Actual'!O53)</f>
        <v>0</v>
      </c>
      <c r="P59" s="50">
        <f>SUMIFS('6. SEZ 2'!$R$4:$R$16,'6. SEZ 2'!$C$4:$C$16,'Dec''24 Actual'!P53)</f>
        <v>0</v>
      </c>
      <c r="Q59" s="56">
        <f>'6. SEZ 2'!R4</f>
        <v>0</v>
      </c>
    </row>
    <row r="60" spans="2:17" ht="15.6">
      <c r="B60" s="52">
        <v>7</v>
      </c>
      <c r="C60" s="24" t="s">
        <v>61</v>
      </c>
      <c r="D60" s="50">
        <f>SUMIFS('7. SEZ 1'!$R$4:$R$16,'7. SEZ 1'!$C$4:$C$16,'Dec''24 Actual'!D53)</f>
        <v>0</v>
      </c>
      <c r="E60" s="50">
        <f>SUMIFS('7. SEZ 1'!$R$4:$R$16,'7. SEZ 1'!$C$4:$C$16,'Dec''24 Actual'!E53)</f>
        <v>0</v>
      </c>
      <c r="F60" s="50">
        <f>SUMIFS('7. SEZ 1'!$R$4:$R$16,'7. SEZ 1'!$C$4:$C$16,'Dec''24 Actual'!F53)</f>
        <v>0</v>
      </c>
      <c r="G60" s="50">
        <f>SUMIFS('7. SEZ 1'!$R$4:$R$16,'7. SEZ 1'!$C$4:$C$16,'Dec''24 Actual'!G53)</f>
        <v>0</v>
      </c>
      <c r="H60" s="50">
        <f>SUMIFS('7. SEZ 1'!$R$4:$R$16,'7. SEZ 1'!$C$4:$C$16,'Dec''24 Actual'!H53)</f>
        <v>0</v>
      </c>
      <c r="I60" s="50">
        <f>SUMIFS('7. SEZ 1'!$R$4:$R$16,'7. SEZ 1'!$C$4:$C$16,'Dec''24 Actual'!I53)</f>
        <v>0</v>
      </c>
      <c r="J60" s="50">
        <f>SUMIFS('7. SEZ 1'!$R$4:$R$16,'7. SEZ 1'!$C$4:$C$16,'Dec''24 Actual'!J53)</f>
        <v>0</v>
      </c>
      <c r="K60" s="50">
        <f>SUMIFS('7. SEZ 1'!$R$4:$R$16,'7. SEZ 1'!$C$4:$C$16,'Dec''24 Actual'!K53)</f>
        <v>0</v>
      </c>
      <c r="L60" s="50">
        <f>SUMIFS('7. SEZ 1'!$R$4:$R$16,'7. SEZ 1'!$C$4:$C$16,'Dec''24 Actual'!L53)</f>
        <v>0</v>
      </c>
      <c r="M60" s="50">
        <f>SUMIFS('7. SEZ 1'!$R$4:$R$16,'7. SEZ 1'!$C$4:$C$16,'Dec''24 Actual'!M53)</f>
        <v>0</v>
      </c>
      <c r="N60" s="50">
        <f>SUMIFS('7. SEZ 1'!$R$4:$R$16,'7. SEZ 1'!$C$4:$C$16,'Dec''24 Actual'!N53)</f>
        <v>0</v>
      </c>
      <c r="O60" s="50">
        <f>SUMIFS('7. SEZ 1'!$R$4:$R$16,'7. SEZ 1'!$C$4:$C$16,'Dec''24 Actual'!O53)</f>
        <v>0</v>
      </c>
      <c r="P60" s="50">
        <f>SUMIFS('7. SEZ 1'!$R$4:$R$16,'7. SEZ 1'!$C$4:$C$16,'Dec''24 Actual'!P53)</f>
        <v>0</v>
      </c>
      <c r="Q60" s="56">
        <f t="shared" si="0"/>
        <v>0</v>
      </c>
    </row>
    <row r="61" spans="2:17" ht="15.6">
      <c r="B61" s="52">
        <v>8</v>
      </c>
      <c r="C61" s="24" t="s">
        <v>64</v>
      </c>
      <c r="D61" s="50">
        <f>SUMIFS('8. Animal Healthcare'!$R$4:$R$16,'8. Animal Healthcare'!$C$4:$C$16,'Dec''24 Actual'!D53)</f>
        <v>0</v>
      </c>
      <c r="E61" s="50">
        <f>SUMIFS('8. Animal Healthcare'!$R$4:$R$16,'8. Animal Healthcare'!$C$4:$C$16,'Dec''24 Actual'!E53)</f>
        <v>0</v>
      </c>
      <c r="F61" s="50">
        <f>SUMIFS('8. Animal Healthcare'!$R$4:$R$16,'8. Animal Healthcare'!$C$4:$C$16,'Dec''24 Actual'!F53)</f>
        <v>0</v>
      </c>
      <c r="G61" s="50">
        <f>SUMIFS('8. Animal Healthcare'!$R$4:$R$16,'8. Animal Healthcare'!$C$4:$C$16,'Dec''24 Actual'!G53)</f>
        <v>0</v>
      </c>
      <c r="H61" s="50">
        <f>SUMIFS('8. Animal Healthcare'!$R$4:$R$16,'8. Animal Healthcare'!$C$4:$C$16,'Dec''24 Actual'!H53)</f>
        <v>0</v>
      </c>
      <c r="I61" s="50">
        <f>SUMIFS('8. Animal Healthcare'!$R$4:$R$16,'8. Animal Healthcare'!$C$4:$C$16,'Dec''24 Actual'!I53)</f>
        <v>0</v>
      </c>
      <c r="J61" s="50">
        <f>SUMIFS('8. Animal Healthcare'!$R$4:$R$16,'8. Animal Healthcare'!$C$4:$C$16,'Dec''24 Actual'!J53)</f>
        <v>0</v>
      </c>
      <c r="K61" s="50">
        <f>SUMIFS('8. Animal Healthcare'!$R$4:$R$16,'8. Animal Healthcare'!$C$4:$C$16,'Dec''24 Actual'!K53)</f>
        <v>0</v>
      </c>
      <c r="L61" s="50">
        <f>SUMIFS('8. Animal Healthcare'!$R$4:$R$16,'8. Animal Healthcare'!$C$4:$C$16,'Dec''24 Actual'!L53)</f>
        <v>0</v>
      </c>
      <c r="M61" s="50">
        <f>SUMIFS('8. Animal Healthcare'!$R$4:$R$16,'8. Animal Healthcare'!$C$4:$C$16,'Dec''24 Actual'!M53)</f>
        <v>0</v>
      </c>
      <c r="N61" s="50">
        <f>SUMIFS('8. Animal Healthcare'!$R$4:$R$16,'8. Animal Healthcare'!$C$4:$C$16,'Dec''24 Actual'!N53)</f>
        <v>0</v>
      </c>
      <c r="O61" s="50">
        <f>SUMIFS('8. Animal Healthcare'!$R$4:$R$16,'8. Animal Healthcare'!$C$4:$C$16,'Dec''24 Actual'!O53)</f>
        <v>0</v>
      </c>
      <c r="P61" s="50">
        <f>SUMIFS('8. Animal Healthcare'!$R$4:$R$16,'8. Animal Healthcare'!$C$4:$C$16,'Dec''24 Actual'!P53)</f>
        <v>0</v>
      </c>
      <c r="Q61" s="56">
        <f t="shared" si="0"/>
        <v>0</v>
      </c>
    </row>
    <row r="62" spans="2:17" ht="15.6">
      <c r="B62" s="52">
        <v>9</v>
      </c>
      <c r="C62" s="24" t="s">
        <v>303</v>
      </c>
      <c r="D62" s="50">
        <f>SUMIFS('9. Changodar'!$R$4:$R$16,'9. Changodar'!$C$4:$C$16,'Dec''24 Actual'!D53)</f>
        <v>0</v>
      </c>
      <c r="E62" s="50">
        <f>SUMIFS('9. Changodar'!$R$4:$R$16,'9. Changodar'!$C$4:$C$16,'Dec''24 Actual'!E53)</f>
        <v>0</v>
      </c>
      <c r="F62" s="50">
        <f>SUMIFS('9. Changodar'!$R$4:$R$16,'9. Changodar'!$C$4:$C$16,'Dec''24 Actual'!F53)</f>
        <v>0</v>
      </c>
      <c r="G62" s="50">
        <f>SUMIFS('9. Changodar'!$R$4:$R$16,'9. Changodar'!$C$4:$C$16,'Dec''24 Actual'!G53)</f>
        <v>0</v>
      </c>
      <c r="H62" s="50">
        <f>SUMIFS('9. Changodar'!$R$4:$R$16,'9. Changodar'!$C$4:$C$16,'Dec''24 Actual'!H53)</f>
        <v>0</v>
      </c>
      <c r="I62" s="50">
        <f>SUMIFS('9. Changodar'!$R$4:$R$16,'9. Changodar'!$C$4:$C$16,'Dec''24 Actual'!I53)</f>
        <v>0</v>
      </c>
      <c r="J62" s="50">
        <f>SUMIFS('9. Changodar'!$R$4:$R$16,'9. Changodar'!$C$4:$C$16,'Dec''24 Actual'!J53)</f>
        <v>0</v>
      </c>
      <c r="K62" s="50">
        <f>SUMIFS('9. Changodar'!$R$4:$R$16,'9. Changodar'!$C$4:$C$16,'Dec''24 Actual'!K53)</f>
        <v>0</v>
      </c>
      <c r="L62" s="50">
        <f>SUMIFS('9. Changodar'!$R$4:$R$16,'9. Changodar'!$C$4:$C$16,'Dec''24 Actual'!L53)</f>
        <v>0</v>
      </c>
      <c r="M62" s="50">
        <f>SUMIFS('9. Changodar'!$R$4:$R$16,'9. Changodar'!$C$4:$C$16,'Dec''24 Actual'!M53)</f>
        <v>0</v>
      </c>
      <c r="N62" s="50">
        <f>SUMIFS('9. Changodar'!$R$4:$R$16,'9. Changodar'!$C$4:$C$16,'Dec''24 Actual'!N53)</f>
        <v>0</v>
      </c>
      <c r="O62" s="50">
        <f>SUMIFS('9. Changodar'!$R$4:$R$16,'9. Changodar'!$C$4:$C$16,'Dec''24 Actual'!O53)</f>
        <v>0</v>
      </c>
      <c r="P62" s="50">
        <f>SUMIFS('9. Changodar'!$R$4:$R$16,'9. Changodar'!$C$4:$C$16,'Dec''24 Actual'!P53)</f>
        <v>0</v>
      </c>
      <c r="Q62" s="56">
        <f t="shared" si="0"/>
        <v>0</v>
      </c>
    </row>
    <row r="63" spans="2:17" ht="15.6">
      <c r="B63" s="52">
        <v>10</v>
      </c>
      <c r="C63" s="24" t="s">
        <v>69</v>
      </c>
      <c r="D63" s="50">
        <f>SUM('10. Baddi'!$S$4:$S$5)</f>
        <v>0</v>
      </c>
      <c r="E63" s="50">
        <f>SUM('10. Baddi'!$S$6:$S$7)</f>
        <v>0</v>
      </c>
      <c r="F63" s="50">
        <f>SUMIFS('10. Baddi'!$S$4:$S$17,'10. Baddi'!$C$4:$C$17,'Dec''24 Actual'!F53)</f>
        <v>0</v>
      </c>
      <c r="G63" s="50">
        <f>SUMIFS('10. Baddi'!$S$4:$S$17,'10. Baddi'!$C$4:$C$17,'Dec''24 Actual'!G53)</f>
        <v>0</v>
      </c>
      <c r="H63" s="50">
        <f>SUMIFS('10. Baddi'!$S$4:$S$17,'10. Baddi'!$C$4:$C$17,'Dec''24 Actual'!H53)</f>
        <v>0</v>
      </c>
      <c r="I63" s="50">
        <f>SUMIFS('10. Baddi'!$S$4:$S$17,'10. Baddi'!$C$4:$C$17,'Dec''24 Actual'!I53)</f>
        <v>0</v>
      </c>
      <c r="J63" s="50">
        <f>SUMIFS('10. Baddi'!$S$4:$S$17,'10. Baddi'!$C$4:$C$17,'Dec''24 Actual'!J53)</f>
        <v>0</v>
      </c>
      <c r="K63" s="50">
        <f>SUMIFS('10. Baddi'!$S$4:$S$17,'10. Baddi'!$C$4:$C$17,'Dec''24 Actual'!K53)</f>
        <v>0</v>
      </c>
      <c r="L63" s="50">
        <f>SUMIFS('10. Baddi'!$S$4:$S$17,'10. Baddi'!$C$4:$C$17,'Dec''24 Actual'!L53)</f>
        <v>0</v>
      </c>
      <c r="M63" s="50">
        <f>SUMIFS('10. Baddi'!$S$4:$S$17,'10. Baddi'!$C$4:$C$17,'Dec''24 Actual'!M53)</f>
        <v>0</v>
      </c>
      <c r="N63" s="50">
        <f>SUMIFS('10. Baddi'!$S$4:$S$17,'10. Baddi'!$C$4:$C$17,'Dec''24 Actual'!N53)</f>
        <v>0</v>
      </c>
      <c r="O63" s="50">
        <f>SUMIFS('10. Baddi'!$S$4:$S$17,'10. Baddi'!$C$4:$C$17,'Dec''24 Actual'!O53)</f>
        <v>0</v>
      </c>
      <c r="P63" s="50">
        <f>SUMIFS('10. Baddi'!$S$4:$S$17,'10. Baddi'!$C$4:$C$17,'Dec''24 Actual'!P53)</f>
        <v>0</v>
      </c>
      <c r="Q63" s="56">
        <f t="shared" si="0"/>
        <v>0</v>
      </c>
    </row>
    <row r="64" spans="2:17" ht="15.6">
      <c r="B64" s="52">
        <v>11</v>
      </c>
      <c r="C64" s="24" t="s">
        <v>72</v>
      </c>
      <c r="D64" s="50">
        <f>SUMIFS('11. Goa'!$R$4:$R$17,'11. Goa'!$C$4:$C$17,'Dec''24 Actual'!D53)</f>
        <v>0</v>
      </c>
      <c r="E64" s="50">
        <f>SUMIFS('11. Goa'!$R$4:$R$17,'11. Goa'!$C$4:$C$17,'Dec''24 Actual'!E53)</f>
        <v>0</v>
      </c>
      <c r="F64" s="50">
        <f>SUMIFS('11. Goa'!$R$4:$R$17,'11. Goa'!$C$4:$C$17,'Dec''24 Actual'!F53)</f>
        <v>0</v>
      </c>
      <c r="G64" s="50">
        <f>SUMIFS('11. Goa'!$R$4:$R$17,'11. Goa'!$C$4:$C$17,'Dec''24 Actual'!G53)</f>
        <v>0</v>
      </c>
      <c r="H64" s="50">
        <f>SUMIFS('11. Goa'!$R$4:$R$17,'11. Goa'!$C$4:$C$17,'Dec''24 Actual'!H53)</f>
        <v>0</v>
      </c>
      <c r="I64" s="50">
        <f>SUM('11. Goa'!$R$9:$R$10)</f>
        <v>0</v>
      </c>
      <c r="J64" s="50">
        <f>SUMIFS('11. Goa'!$R$4:$R$17,'11. Goa'!$C$4:$C$17,'Dec''24 Actual'!J53)</f>
        <v>0</v>
      </c>
      <c r="K64" s="50">
        <f>SUMIFS('11. Goa'!$R$4:$R$17,'11. Goa'!$C$4:$C$17,'Dec''24 Actual'!K53)</f>
        <v>0</v>
      </c>
      <c r="L64" s="50">
        <f>SUMIFS('11. Goa'!$R$4:$R$17,'11. Goa'!$C$4:$C$17,'Dec''24 Actual'!L53)</f>
        <v>0</v>
      </c>
      <c r="M64" s="50">
        <f>SUMIFS('11. Goa'!$R$4:$R$17,'11. Goa'!$C$4:$C$17,'Dec''24 Actual'!M53)</f>
        <v>0</v>
      </c>
      <c r="N64" s="50">
        <f>SUMIFS('11. Goa'!$R$4:$R$17,'11. Goa'!$C$4:$C$17,'Dec''24 Actual'!N53)</f>
        <v>0</v>
      </c>
      <c r="O64" s="50">
        <f>SUMIFS('11. Goa'!$R$4:$R$17,'11. Goa'!$C$4:$C$17,'Dec''24 Actual'!O53)</f>
        <v>0</v>
      </c>
      <c r="P64" s="50">
        <f>SUMIFS('11. Goa'!$R$4:$R$17,'11. Goa'!$C$4:$C$17,'Dec''24 Actual'!P53)</f>
        <v>0</v>
      </c>
      <c r="Q64" s="56">
        <f t="shared" si="0"/>
        <v>0</v>
      </c>
    </row>
    <row r="65" spans="2:17" ht="15.6">
      <c r="B65" s="52">
        <v>12</v>
      </c>
      <c r="C65" s="24" t="s">
        <v>75</v>
      </c>
      <c r="D65" s="50">
        <f>SUMIFS('12. Myanmar'!$R$4:$R$16,'12. Myanmar'!$C$4:$C$16,'Dec''24 Actual'!D53)</f>
        <v>0</v>
      </c>
      <c r="E65" s="50">
        <f>SUMIFS('12. Myanmar'!$R$4:$R$16,'12. Myanmar'!$C$4:$C$16,'Dec''24 Actual'!E53)</f>
        <v>0</v>
      </c>
      <c r="F65" s="50">
        <f>SUMIFS('12. Myanmar'!$R$4:$R$16,'12. Myanmar'!$C$4:$C$16,'Dec''24 Actual'!F53)</f>
        <v>0</v>
      </c>
      <c r="G65" s="50">
        <f>SUMIFS('12. Myanmar'!$R$4:$R$16,'12. Myanmar'!$C$4:$C$16,'Dec''24 Actual'!G53)</f>
        <v>0</v>
      </c>
      <c r="H65" s="50">
        <f>SUMIFS('12. Myanmar'!$R$4:$R$16,'12. Myanmar'!$C$4:$C$16,'Dec''24 Actual'!H53)</f>
        <v>0</v>
      </c>
      <c r="I65" s="50">
        <f>SUMIFS('12. Myanmar'!$R$4:$R$16,'12. Myanmar'!$C$4:$C$16,'Dec''24 Actual'!I53)</f>
        <v>0</v>
      </c>
      <c r="J65" s="50">
        <f>SUMIFS('12. Myanmar'!$R$4:$R$16,'12. Myanmar'!$C$4:$C$16,'Dec''24 Actual'!J53)</f>
        <v>0</v>
      </c>
      <c r="K65" s="50">
        <f>SUMIFS('12. Myanmar'!$R$4:$R$16,'12. Myanmar'!$C$4:$C$16,'Dec''24 Actual'!K53)</f>
        <v>0</v>
      </c>
      <c r="L65" s="50">
        <f>SUMIFS('12. Myanmar'!$R$4:$R$16,'12. Myanmar'!$C$4:$C$16,'Dec''24 Actual'!L53)</f>
        <v>0</v>
      </c>
      <c r="M65" s="50">
        <f>SUMIFS('12. Myanmar'!$R$4:$R$16,'12. Myanmar'!$C$4:$C$16,'Dec''24 Actual'!M53)</f>
        <v>0</v>
      </c>
      <c r="N65" s="50">
        <f>SUMIFS('12. Myanmar'!$R$4:$R$16,'12. Myanmar'!$C$4:$C$16,'Dec''24 Actual'!N53)</f>
        <v>0</v>
      </c>
      <c r="O65" s="50">
        <f>SUMIFS('12. Myanmar'!$R$4:$R$16,'12. Myanmar'!$C$4:$C$16,'Dec''24 Actual'!O53)</f>
        <v>0</v>
      </c>
      <c r="P65" s="50">
        <f>SUMIFS('12. Myanmar'!$R$4:$R$16,'12. Myanmar'!$C$4:$C$16,'Dec''24 Actual'!P53)</f>
        <v>0</v>
      </c>
      <c r="Q65" s="56">
        <f t="shared" si="0"/>
        <v>0</v>
      </c>
    </row>
    <row r="66" spans="2:17" ht="15.6">
      <c r="B66" s="52">
        <v>13</v>
      </c>
      <c r="C66" s="24" t="s">
        <v>78</v>
      </c>
      <c r="D66" s="50">
        <f>SUMIFS('13. Daman'!$R$4:$R$16,'13. Daman'!$C$4:$C$16,'Dec''24 Actual'!D53)</f>
        <v>0</v>
      </c>
      <c r="E66" s="50">
        <f>SUMIFS('13. Daman'!$R$4:$R$16,'13. Daman'!$C$4:$C$16,'Dec''24 Actual'!E53)</f>
        <v>0</v>
      </c>
      <c r="F66" s="50">
        <f>SUMIFS('13. Daman'!$R$4:$R$16,'13. Daman'!$C$4:$C$16,'Dec''24 Actual'!F53)</f>
        <v>0</v>
      </c>
      <c r="G66" s="50">
        <f>SUMIFS('13. Daman'!$R$4:$R$16,'13. Daman'!$C$4:$C$16,'Dec''24 Actual'!G53)</f>
        <v>0</v>
      </c>
      <c r="H66" s="50">
        <f>SUMIFS('13. Daman'!$R$4:$R$16,'13. Daman'!$C$4:$C$16,'Dec''24 Actual'!H53)</f>
        <v>0</v>
      </c>
      <c r="I66" s="50">
        <f>SUMIFS('13. Daman'!$R$4:$R$16,'13. Daman'!$C$4:$C$16,'Dec''24 Actual'!I53)</f>
        <v>0</v>
      </c>
      <c r="J66" s="50">
        <f>SUMIFS('13. Daman'!$R$4:$R$16,'13. Daman'!$C$4:$C$16,'Dec''24 Actual'!J53)</f>
        <v>0</v>
      </c>
      <c r="K66" s="50">
        <f>SUMIFS('13. Daman'!$R$4:$R$16,'13. Daman'!$C$4:$C$16,'Dec''24 Actual'!K53)</f>
        <v>0</v>
      </c>
      <c r="L66" s="50">
        <f>SUMIFS('13. Daman'!$R$4:$R$16,'13. Daman'!$C$4:$C$16,'Dec''24 Actual'!L53)</f>
        <v>0</v>
      </c>
      <c r="M66" s="50">
        <f>SUMIFS('13. Daman'!$R$4:$R$16,'13. Daman'!$C$4:$C$16,'Dec''24 Actual'!M53)</f>
        <v>0</v>
      </c>
      <c r="N66" s="50">
        <f>SUMIFS('13. Daman'!$R$4:$R$16,'13. Daman'!$C$4:$C$16,'Dec''24 Actual'!N53)</f>
        <v>0</v>
      </c>
      <c r="O66" s="50">
        <f>SUMIFS('13. Daman'!$R$4:$R$16,'13. Daman'!$C$4:$C$16,'Dec''24 Actual'!O53)</f>
        <v>0</v>
      </c>
      <c r="P66" s="50">
        <f>SUMIFS('13. Daman'!$R$4:$R$16,'13. Daman'!$C$4:$C$16,'Dec''24 Actual'!P53)</f>
        <v>0</v>
      </c>
      <c r="Q66" s="56">
        <f t="shared" si="0"/>
        <v>0</v>
      </c>
    </row>
    <row r="67" spans="2:17" ht="15.6">
      <c r="B67" s="52">
        <v>14</v>
      </c>
      <c r="C67" s="24" t="s">
        <v>82</v>
      </c>
      <c r="D67" s="50">
        <f>SUMIFS('14. GRPPL'!$R$4:$R$16,'14. GRPPL'!$C$4:$C$16,'Dec''24 Actual'!D53)</f>
        <v>0</v>
      </c>
      <c r="E67" s="50">
        <f>SUMIFS('14. GRPPL'!$R$4:$R$16,'14. GRPPL'!$C$4:$C$16,'Dec''24 Actual'!E53)</f>
        <v>0</v>
      </c>
      <c r="F67" s="50">
        <f>SUMIFS('14. GRPPL'!$R$4:$R$16,'14. GRPPL'!$C$4:$C$16,'Dec''24 Actual'!F53)</f>
        <v>0</v>
      </c>
      <c r="G67" s="50">
        <f>SUMIFS('14. GRPPL'!$R$4:$R$16,'14. GRPPL'!$C$4:$C$16,'Dec''24 Actual'!G53)</f>
        <v>0</v>
      </c>
      <c r="H67" s="50">
        <f>SUMIFS('14. GRPPL'!$R$4:$R$16,'14. GRPPL'!$C$4:$C$16,'Dec''24 Actual'!H53)</f>
        <v>0</v>
      </c>
      <c r="I67" s="50">
        <f>SUMIFS('14. GRPPL'!$R$4:$R$16,'14. GRPPL'!$C$4:$C$16,'Dec''24 Actual'!I53)</f>
        <v>0</v>
      </c>
      <c r="J67" s="50">
        <f>SUMIFS('14. GRPPL'!$R$4:$R$16,'14. GRPPL'!$C$4:$C$16,'Dec''24 Actual'!J53)</f>
        <v>0</v>
      </c>
      <c r="K67" s="50">
        <f>SUMIFS('14. GRPPL'!$R$4:$R$16,'14. GRPPL'!$C$4:$C$16,'Dec''24 Actual'!K53)</f>
        <v>0</v>
      </c>
      <c r="L67" s="50">
        <f>SUMIFS('14. GRPPL'!$R$4:$R$16,'14. GRPPL'!$C$4:$C$16,'Dec''24 Actual'!L53)</f>
        <v>0</v>
      </c>
      <c r="M67" s="50">
        <f>SUMIFS('14. GRPPL'!$R$4:$R$16,'14. GRPPL'!$C$4:$C$16,'Dec''24 Actual'!M53)</f>
        <v>0</v>
      </c>
      <c r="N67" s="50">
        <f>SUMIFS('14. GRPPL'!$R$4:$R$16,'14. GRPPL'!$C$4:$C$16,'Dec''24 Actual'!N53)</f>
        <v>0</v>
      </c>
      <c r="O67" s="50">
        <f>SUMIFS('14. GRPPL'!$R$4:$R$16,'14. GRPPL'!$C$4:$C$16,'Dec''24 Actual'!O53)</f>
        <v>0</v>
      </c>
      <c r="P67" s="50">
        <f>SUMIFS('14. GRPPL'!$R$4:$R$16,'14. GRPPL'!$C$4:$C$16,'Dec''24 Actual'!P53)</f>
        <v>0</v>
      </c>
      <c r="Q67" s="56">
        <f t="shared" si="0"/>
        <v>0</v>
      </c>
    </row>
    <row r="68" spans="2:17" ht="15.6">
      <c r="B68" s="52">
        <v>15</v>
      </c>
      <c r="C68" s="24" t="s">
        <v>87</v>
      </c>
      <c r="D68" s="50">
        <f>SUM('15. Sikkim-1'!$S$4:$S$6)</f>
        <v>0</v>
      </c>
      <c r="E68" s="50">
        <f>SUM('15. Sikkim-1'!$S$7:$S$9)</f>
        <v>0</v>
      </c>
      <c r="F68" s="50">
        <f>SUMIFS('15. Sikkim-1'!$S$4:$S$21,'15. Sikkim-1'!$D$4:$D$21,'Dec''24 Actual'!F53)</f>
        <v>0</v>
      </c>
      <c r="G68" s="50">
        <f>SUMIFS('15. Sikkim-1'!$S$4:$S$21,'15. Sikkim-1'!$D$4:$D$21,'Dec''24 Actual'!G53)</f>
        <v>0</v>
      </c>
      <c r="H68" s="50">
        <f>SUMIFS('15. Sikkim-1'!$S$4:$S$21,'15. Sikkim-1'!$D$4:$D$21,'Dec''24 Actual'!H53)</f>
        <v>0</v>
      </c>
      <c r="I68" s="50">
        <f>SUMIFS('15. Sikkim-1'!$S$4:$S$21,'15. Sikkim-1'!$D$4:$D$21,'Dec''24 Actual'!I53)</f>
        <v>0</v>
      </c>
      <c r="J68" s="50">
        <f>SUMIFS('15. Sikkim-1'!$S$4:$S$21,'15. Sikkim-1'!$D$4:$D$21,'Dec''24 Actual'!J53)</f>
        <v>0</v>
      </c>
      <c r="K68" s="50">
        <f>SUMIFS('15. Sikkim-1'!$S$4:$S$21,'15. Sikkim-1'!$D$4:$D$21,'Dec''24 Actual'!K53)</f>
        <v>0</v>
      </c>
      <c r="L68" s="50">
        <f>SUMIFS('15. Sikkim-1'!$S$4:$S$21,'15. Sikkim-1'!$D$4:$D$21,'Dec''24 Actual'!L53)</f>
        <v>0</v>
      </c>
      <c r="M68" s="50">
        <f>SUMIFS('15. Sikkim-1'!$S$4:$S$21,'15. Sikkim-1'!$D$4:$D$21,'Dec''24 Actual'!M53)</f>
        <v>0</v>
      </c>
      <c r="N68" s="50">
        <f>SUM('15. Sikkim-1'!$S$19)</f>
        <v>0</v>
      </c>
      <c r="O68" s="50">
        <f>SUMIFS('15. Sikkim-1'!$S$4:$S$21,'15. Sikkim-1'!$D$4:$D$21,'Dec''24 Actual'!O53)</f>
        <v>0</v>
      </c>
      <c r="P68" s="50">
        <f>SUMIFS('15. Sikkim-1'!$S$4:$S$21,'15. Sikkim-1'!$D$4:$D$21,'Dec''24 Actual'!P53)</f>
        <v>0</v>
      </c>
      <c r="Q68" s="56">
        <f t="shared" si="0"/>
        <v>0</v>
      </c>
    </row>
    <row r="69" spans="2:17" ht="15.6">
      <c r="B69" s="52">
        <v>16</v>
      </c>
      <c r="C69" s="24" t="s">
        <v>91</v>
      </c>
      <c r="D69" s="50">
        <f>SUM('16. Sikkim-2'!$R$4:$R$5)</f>
        <v>0</v>
      </c>
      <c r="E69" s="50">
        <f>SUM('16. Sikkim-2'!$R$6:$R$7)</f>
        <v>0</v>
      </c>
      <c r="F69" s="50">
        <f>SUMIFS('16. Sikkim-2'!$R$4:$R$18,'16. Sikkim-2'!$C$4:$C$18,'Dec''24 Actual'!F53)</f>
        <v>0</v>
      </c>
      <c r="G69" s="50">
        <f>SUMIFS('16. Sikkim-2'!$R$4:$R$18,'16. Sikkim-2'!$C$4:$C$18,'Dec''24 Actual'!G53)</f>
        <v>0</v>
      </c>
      <c r="H69" s="50">
        <f>SUMIFS('16. Sikkim-2'!$R$4:$R$18,'16. Sikkim-2'!$C$4:$C$18,'Dec''24 Actual'!H53)</f>
        <v>0</v>
      </c>
      <c r="I69" s="50">
        <f>SUMIFS('16. Sikkim-2'!$R$4:$R$18,'16. Sikkim-2'!$C$4:$C$18,'Dec''24 Actual'!I53)</f>
        <v>0</v>
      </c>
      <c r="J69" s="50">
        <f>SUMIFS('16. Sikkim-2'!$R$4:$R$18,'16. Sikkim-2'!$C$4:$C$18,'Dec''24 Actual'!J53)</f>
        <v>0</v>
      </c>
      <c r="K69" s="50">
        <f>SUMIFS('16. Sikkim-2'!$R$4:$R$18,'16. Sikkim-2'!$C$4:$C$18,'Dec''24 Actual'!K53)</f>
        <v>0</v>
      </c>
      <c r="L69" s="50">
        <f>SUMIFS('16. Sikkim-2'!$R$4:$R$18,'16. Sikkim-2'!$C$4:$C$18,'Dec''24 Actual'!L53)</f>
        <v>0</v>
      </c>
      <c r="M69" s="50">
        <f>SUMIFS('16. Sikkim-2'!$R$4:$R$18,'16. Sikkim-2'!$C$4:$C$18,'Dec''24 Actual'!M53)</f>
        <v>0</v>
      </c>
      <c r="N69" s="50">
        <f>SUMIFS('16. Sikkim-2'!$R$4:$R$18,'16. Sikkim-2'!$C$4:$C$18,'Dec''24 Actual'!N53)</f>
        <v>0</v>
      </c>
      <c r="O69" s="50">
        <f>SUMIFS('16. Sikkim-2'!$R$4:$R$18,'16. Sikkim-2'!$C$4:$C$18,'Dec''24 Actual'!O53)</f>
        <v>0</v>
      </c>
      <c r="P69" s="50">
        <f>SUMIFS('16. Sikkim-2'!$R$4:$R$18,'16. Sikkim-2'!$C$4:$C$18,'Dec''24 Actual'!P53)</f>
        <v>0</v>
      </c>
      <c r="Q69" s="56">
        <f t="shared" si="0"/>
        <v>0</v>
      </c>
    </row>
    <row r="70" spans="2:17" ht="15.6">
      <c r="B70" s="52">
        <v>17</v>
      </c>
      <c r="C70" s="24" t="s">
        <v>93</v>
      </c>
      <c r="D70" s="59"/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6">
        <f>'17. EMO'!$R$5</f>
        <v>0</v>
      </c>
    </row>
    <row r="71" spans="2:17" ht="15.6">
      <c r="B71" s="52">
        <v>18</v>
      </c>
      <c r="C71" s="21" t="s">
        <v>112</v>
      </c>
      <c r="D71" s="50">
        <f>SUMIFS('18. Agiolax'!$R$4:$R$16,'18. Agiolax'!$C$4:$C$16,'Dec''24 Actual'!D53)</f>
        <v>0</v>
      </c>
      <c r="E71" s="50">
        <f>SUMIFS('18. Agiolax'!$R$4:$R$16,'18. Agiolax'!$C$4:$C$16,'Dec''24 Actual'!E53)</f>
        <v>0</v>
      </c>
      <c r="F71" s="50">
        <f>SUMIFS('18. Agiolax'!$R$4:$R$16,'18. Agiolax'!$C$4:$C$16,'Dec''24 Actual'!F53)</f>
        <v>0</v>
      </c>
      <c r="G71" s="50">
        <f>SUMIFS('18. Agiolax'!$R$4:$R$16,'18. Agiolax'!$C$4:$C$16,'Dec''24 Actual'!G53)</f>
        <v>0</v>
      </c>
      <c r="H71" s="50">
        <f>SUMIFS('18. Agiolax'!$R$4:$R$16,'18. Agiolax'!$C$4:$C$16,'Dec''24 Actual'!H53)</f>
        <v>0</v>
      </c>
      <c r="I71" s="50">
        <f>SUMIFS('18. Agiolax'!$R$4:$R$16,'18. Agiolax'!$C$4:$C$16,'Dec''24 Actual'!I53)</f>
        <v>0</v>
      </c>
      <c r="J71" s="50">
        <f>SUMIFS('18. Agiolax'!$R$4:$R$16,'18. Agiolax'!$C$4:$C$16,'Dec''24 Actual'!J53)</f>
        <v>0</v>
      </c>
      <c r="K71" s="50">
        <f>SUMIFS('18. Agiolax'!$R$4:$R$16,'18. Agiolax'!$C$4:$C$16,'Dec''24 Actual'!K53)</f>
        <v>0</v>
      </c>
      <c r="L71" s="50">
        <f>SUMIFS('18. Agiolax'!$R$4:$R$16,'18. Agiolax'!$C$4:$C$16,'Dec''24 Actual'!L53)</f>
        <v>0</v>
      </c>
      <c r="M71" s="50">
        <f>SUMIFS('18. Agiolax'!$R$4:$R$16,'18. Agiolax'!$C$4:$C$16,'Dec''24 Actual'!M53)</f>
        <v>0</v>
      </c>
      <c r="N71" s="50">
        <f>SUMIFS('18. Agiolax'!$R$4:$R$16,'18. Agiolax'!$C$4:$C$16,'Dec''24 Actual'!N53)</f>
        <v>0</v>
      </c>
      <c r="O71" s="50">
        <f>SUMIFS('18. Agiolax'!$R$4:$R$16,'18. Agiolax'!$C$4:$C$16,'Dec''24 Actual'!O53)</f>
        <v>0</v>
      </c>
      <c r="P71" s="50">
        <f>SUMIFS('18. Agiolax'!$R$4:$R$16,'18. Agiolax'!$C$4:$C$16,'Dec''24 Actual'!P53)</f>
        <v>0</v>
      </c>
      <c r="Q71" s="56">
        <f>SUM(D71:P71)</f>
        <v>0</v>
      </c>
    </row>
    <row r="72" spans="2:17" ht="15.6">
      <c r="B72" s="52">
        <v>19</v>
      </c>
      <c r="C72" s="24" t="s">
        <v>96</v>
      </c>
      <c r="D72" s="50">
        <f>SUMIFS('19. Jarod'!$R$4:$R$16,'19. Jarod'!$C$4:$C$16,'Dec''24 Actual'!D53)</f>
        <v>0</v>
      </c>
      <c r="E72" s="50">
        <f>SUMIFS('19. Jarod'!$R$4:$R$16,'19. Jarod'!$C$4:$C$16,'Dec''24 Actual'!E53)</f>
        <v>0</v>
      </c>
      <c r="F72" s="50">
        <f>SUMIFS('19. Jarod'!$R$4:$R$16,'19. Jarod'!$C$4:$C$16,'Dec''24 Actual'!F53)</f>
        <v>0</v>
      </c>
      <c r="G72" s="50">
        <f>SUMIFS('19. Jarod'!$R$4:$R$16,'19. Jarod'!$C$4:$C$16,'Dec''24 Actual'!G53)</f>
        <v>0</v>
      </c>
      <c r="H72" s="50">
        <f>SUMIFS('19. Jarod'!$R$4:$R$16,'19. Jarod'!$C$4:$C$16,'Dec''24 Actual'!H53)</f>
        <v>0</v>
      </c>
      <c r="I72" s="50">
        <f>SUMIFS('19. Jarod'!$R$4:$R$16,'19. Jarod'!$C$4:$C$16,'Dec''24 Actual'!I53)</f>
        <v>0</v>
      </c>
      <c r="J72" s="50">
        <f>SUMIFS('19. Jarod'!$R$4:$R$16,'19. Jarod'!$C$4:$C$16,'Dec''24 Actual'!J53)</f>
        <v>0</v>
      </c>
      <c r="K72" s="50">
        <f>SUMIFS('19. Jarod'!$R$4:$R$16,'19. Jarod'!$C$4:$C$16,'Dec''24 Actual'!K53)</f>
        <v>0</v>
      </c>
      <c r="L72" s="50">
        <f>SUMIFS('19. Jarod'!$R$4:$R$16,'19. Jarod'!$C$4:$C$16,'Dec''24 Actual'!L53)</f>
        <v>0</v>
      </c>
      <c r="M72" s="50">
        <f>SUMIFS('19. Jarod'!$R$4:$R$16,'19. Jarod'!$C$4:$C$16,'Dec''24 Actual'!M53)</f>
        <v>0</v>
      </c>
      <c r="N72" s="50">
        <f>SUMIFS('19. Jarod'!$R$4:$R$16,'19. Jarod'!$C$4:$C$16,'Dec''24 Actual'!N53)</f>
        <v>0</v>
      </c>
      <c r="O72" s="50">
        <f>SUMIFS('19. Jarod'!$R$4:$R$16,'19. Jarod'!$C$4:$C$16,'Dec''24 Actual'!O53)</f>
        <v>0</v>
      </c>
      <c r="P72" s="50">
        <f>SUMIFS('19. Jarod'!$R$4:$R$16,'19. Jarod'!$C$4:$C$16,'Dec''24 Actual'!P53)</f>
        <v>0</v>
      </c>
      <c r="Q72" s="56">
        <f t="shared" ref="Q72:Q81" si="1">SUM(D72:P72)</f>
        <v>0</v>
      </c>
    </row>
    <row r="73" spans="2:17" ht="15.6">
      <c r="B73" s="52">
        <v>20</v>
      </c>
      <c r="C73" s="24" t="s">
        <v>98</v>
      </c>
      <c r="D73" s="50">
        <f>SUMIFS('20. Vatva'!$R$4:$R$16,'20. Vatva'!$C$4:$C$16,'Dec''24 Actual'!D53)</f>
        <v>0</v>
      </c>
      <c r="E73" s="50">
        <f>SUMIFS('20. Vatva'!$R$4:$R$16,'20. Vatva'!$C$4:$C$16,'Dec''24 Actual'!E53)</f>
        <v>0</v>
      </c>
      <c r="F73" s="50">
        <f>SUMIFS('20. Vatva'!$R$4:$R$16,'20. Vatva'!$C$4:$C$16,'Dec''24 Actual'!F53)</f>
        <v>0</v>
      </c>
      <c r="G73" s="50">
        <f>SUMIFS('20. Vatva'!$R$4:$R$16,'20. Vatva'!$C$4:$C$16,'Dec''24 Actual'!G53)</f>
        <v>0</v>
      </c>
      <c r="H73" s="50">
        <f>SUMIFS('20. Vatva'!$R$4:$R$16,'20. Vatva'!$C$4:$C$16,'Dec''24 Actual'!H53)</f>
        <v>0</v>
      </c>
      <c r="I73" s="50">
        <f>SUMIFS('20. Vatva'!$R$4:$R$16,'20. Vatva'!$C$4:$C$16,'Dec''24 Actual'!I53)</f>
        <v>0</v>
      </c>
      <c r="J73" s="50">
        <f>SUMIFS('20. Vatva'!$R$4:$R$16,'20. Vatva'!$C$4:$C$16,'Dec''24 Actual'!J53)</f>
        <v>0</v>
      </c>
      <c r="K73" s="50">
        <f>SUMIFS('20. Vatva'!$R$4:$R$16,'20. Vatva'!$C$4:$C$16,'Dec''24 Actual'!K53)</f>
        <v>0</v>
      </c>
      <c r="L73" s="50">
        <f>SUMIFS('20. Vatva'!$R$4:$R$16,'20. Vatva'!$C$4:$C$16,'Dec''24 Actual'!L53)</f>
        <v>0</v>
      </c>
      <c r="M73" s="50">
        <f>SUMIFS('20. Vatva'!$R$4:$R$16,'20. Vatva'!$C$4:$C$16,'Dec''24 Actual'!M53)</f>
        <v>0</v>
      </c>
      <c r="N73" s="50">
        <f>SUMIFS('20. Vatva'!$R$4:$R$16,'20. Vatva'!$C$4:$C$16,'Dec''24 Actual'!N53)</f>
        <v>0</v>
      </c>
      <c r="O73" s="50">
        <f>SUMIFS('20. Vatva'!$R$4:$R$16,'20. Vatva'!$C$4:$C$16,'Dec''24 Actual'!O53)</f>
        <v>0</v>
      </c>
      <c r="P73" s="50">
        <f>SUMIFS('20. Vatva'!$R$4:$R$16,'20. Vatva'!$C$4:$C$16,'Dec''24 Actual'!P53)</f>
        <v>0</v>
      </c>
      <c r="Q73" s="56">
        <f t="shared" si="1"/>
        <v>0</v>
      </c>
    </row>
    <row r="74" spans="2:17" ht="15.6">
      <c r="B74" s="52">
        <v>21</v>
      </c>
      <c r="C74" s="24" t="s">
        <v>101</v>
      </c>
      <c r="D74" s="50">
        <f>SUMIFS('21. Biologics Unit 9'!$R$4:$R$16,'21. Biologics Unit 9'!$C$4:$C$16,'Dec''24 Actual'!D53)</f>
        <v>0</v>
      </c>
      <c r="E74" s="50">
        <f>SUMIFS('21. Biologics Unit 9'!$R$4:$R$16,'21. Biologics Unit 9'!$C$4:$C$16,'Dec''24 Actual'!E53)</f>
        <v>0</v>
      </c>
      <c r="F74" s="50">
        <f>SUMIFS('21. Biologics Unit 9'!$R$4:$R$16,'21. Biologics Unit 9'!$C$4:$C$16,'Dec''24 Actual'!F53)</f>
        <v>0</v>
      </c>
      <c r="G74" s="50">
        <f>SUMIFS('21. Biologics Unit 9'!$R$4:$R$16,'21. Biologics Unit 9'!$C$4:$C$16,'Dec''24 Actual'!G53)</f>
        <v>0</v>
      </c>
      <c r="H74" s="50">
        <f>SUMIFS('21. Biologics Unit 9'!$R$4:$R$16,'21. Biologics Unit 9'!$C$4:$C$16,'Dec''24 Actual'!H53)</f>
        <v>0</v>
      </c>
      <c r="I74" s="50">
        <f>SUMIFS('21. Biologics Unit 9'!$R$4:$R$16,'21. Biologics Unit 9'!$C$4:$C$16,'Dec''24 Actual'!I53)</f>
        <v>0</v>
      </c>
      <c r="J74" s="50">
        <f>SUMIFS('21. Biologics Unit 9'!$R$4:$R$16,'21. Biologics Unit 9'!$C$4:$C$16,'Dec''24 Actual'!J53)</f>
        <v>0</v>
      </c>
      <c r="K74" s="50">
        <f>SUMIFS('21. Biologics Unit 9'!$R$4:$R$16,'21. Biologics Unit 9'!$C$4:$C$16,'Dec''24 Actual'!K53)</f>
        <v>0</v>
      </c>
      <c r="L74" s="50">
        <f>SUMIFS('21. Biologics Unit 9'!$R$4:$R$16,'21. Biologics Unit 9'!$C$4:$C$16,'Dec''24 Actual'!L53)</f>
        <v>0</v>
      </c>
      <c r="M74" s="50">
        <f>SUMIFS('21. Biologics Unit 9'!$R$4:$R$16,'21. Biologics Unit 9'!$C$4:$C$16,'Dec''24 Actual'!M53)</f>
        <v>0</v>
      </c>
      <c r="N74" s="50">
        <f>SUMIFS('21. Biologics Unit 9'!$R$4:$R$16,'21. Biologics Unit 9'!$C$4:$C$16,'Dec''24 Actual'!N53)</f>
        <v>0</v>
      </c>
      <c r="O74" s="50">
        <f>SUMIFS('21. Biologics Unit 9'!$R$4:$R$16,'21. Biologics Unit 9'!$C$4:$C$16,'Dec''24 Actual'!O53)</f>
        <v>0</v>
      </c>
      <c r="P74" s="50">
        <f>SUMIFS('21. Biologics Unit 9'!$R$4:$R$16,'21. Biologics Unit 9'!$C$4:$C$16,'Dec''24 Actual'!P53)</f>
        <v>0</v>
      </c>
      <c r="Q74" s="56">
        <f t="shared" si="1"/>
        <v>0</v>
      </c>
    </row>
    <row r="75" spans="2:17" ht="15.6">
      <c r="B75" s="52">
        <v>22</v>
      </c>
      <c r="C75" s="24" t="s">
        <v>104</v>
      </c>
      <c r="D75" s="50">
        <f>SUMIFS('22. Alidac'!$R$4:$R$16,'22. Alidac'!$C$4:$C$16,'Dec''24 Actual'!D53)</f>
        <v>0</v>
      </c>
      <c r="E75" s="50">
        <f>SUMIFS('22. Alidac'!$R$4:$R$16,'22. Alidac'!$C$4:$C$16,'Dec''24 Actual'!E53)</f>
        <v>0</v>
      </c>
      <c r="F75" s="50">
        <f>SUMIFS('22. Alidac'!$R$4:$R$16,'22. Alidac'!$C$4:$C$16,'Dec''24 Actual'!F53)</f>
        <v>0</v>
      </c>
      <c r="G75" s="50">
        <f>SUMIFS('22. Alidac'!$R$4:$R$16,'22. Alidac'!$C$4:$C$16,'Dec''24 Actual'!G53)</f>
        <v>0</v>
      </c>
      <c r="H75" s="50">
        <f>SUMIFS('22. Alidac'!$R$4:$R$16,'22. Alidac'!$C$4:$C$16,'Dec''24 Actual'!H53)</f>
        <v>0</v>
      </c>
      <c r="I75" s="50">
        <f>SUMIFS('22. Alidac'!$R$4:$R$16,'22. Alidac'!$C$4:$C$16,'Dec''24 Actual'!I53)</f>
        <v>0</v>
      </c>
      <c r="J75" s="50">
        <f>SUMIFS('22. Alidac'!$R$4:$R$16,'22. Alidac'!$C$4:$C$16,'Dec''24 Actual'!J53)</f>
        <v>0</v>
      </c>
      <c r="K75" s="50">
        <f>SUMIFS('22. Alidac'!$R$4:$R$16,'22. Alidac'!$C$4:$C$16,'Dec''24 Actual'!K53)</f>
        <v>0</v>
      </c>
      <c r="L75" s="50">
        <f>SUMIFS('22. Alidac'!$R$4:$R$16,'22. Alidac'!$C$4:$C$16,'Dec''24 Actual'!L53)</f>
        <v>0</v>
      </c>
      <c r="M75" s="50">
        <f>SUMIFS('22. Alidac'!$R$4:$R$16,'22. Alidac'!$C$4:$C$16,'Dec''24 Actual'!M53)</f>
        <v>0</v>
      </c>
      <c r="N75" s="50">
        <f>SUMIFS('22. Alidac'!$R$4:$R$16,'22. Alidac'!$C$4:$C$16,'Dec''24 Actual'!N53)</f>
        <v>0</v>
      </c>
      <c r="O75" s="50">
        <f>SUMIFS('22. Alidac'!$R$4:$R$16,'22. Alidac'!$C$4:$C$16,'Dec''24 Actual'!O53)</f>
        <v>0</v>
      </c>
      <c r="P75" s="50">
        <f>SUMIFS('22. Alidac'!$R$4:$R$16,'22. Alidac'!$C$4:$C$16,'Dec''24 Actual'!P53)</f>
        <v>0</v>
      </c>
      <c r="Q75" s="56">
        <f t="shared" si="1"/>
        <v>0</v>
      </c>
    </row>
    <row r="76" spans="2:17" ht="15.6">
      <c r="B76" s="52">
        <v>23</v>
      </c>
      <c r="C76" s="20" t="s">
        <v>108</v>
      </c>
      <c r="D76" s="50">
        <f>SUM('23. VTC'!$R$4:$R$6)</f>
        <v>0</v>
      </c>
      <c r="E76" s="50">
        <f>SUMIFS('23. VTC'!$R$4:$R$18,'23. VTC'!$C$4:$C$18,'Dec''24 Actual'!E53)</f>
        <v>0</v>
      </c>
      <c r="F76" s="50">
        <f>SUMIFS('23. VTC'!$R$4:$R$18,'23. VTC'!$C$4:$C$18,'Dec''24 Actual'!F53)</f>
        <v>0</v>
      </c>
      <c r="G76" s="50">
        <f>SUMIFS('23. VTC'!$R$4:$R$18,'23. VTC'!$C$4:$C$18,'Dec''24 Actual'!G53)</f>
        <v>0</v>
      </c>
      <c r="H76" s="50">
        <f>SUMIFS('23. VTC'!$R$4:$R$18,'23. VTC'!$C$4:$C$18,'Dec''24 Actual'!H53)</f>
        <v>0</v>
      </c>
      <c r="I76" s="50">
        <f>SUMIFS('23. VTC'!$R$4:$R$18,'23. VTC'!$C$4:$C$18,'Dec''24 Actual'!I53)</f>
        <v>0</v>
      </c>
      <c r="J76" s="50">
        <f>SUMIFS('23. VTC'!$R$4:$R$18,'23. VTC'!$C$4:$C$18,'Dec''24 Actual'!J53)</f>
        <v>0</v>
      </c>
      <c r="K76" s="50">
        <f>SUMIFS('23. VTC'!$R$4:$R$18,'23. VTC'!$C$4:$C$18,'Dec''24 Actual'!K53)</f>
        <v>0</v>
      </c>
      <c r="L76" s="50">
        <f>SUMIFS('23. VTC'!$R$4:$R$18,'23. VTC'!$C$4:$C$18,'Dec''24 Actual'!L53)</f>
        <v>0</v>
      </c>
      <c r="M76" s="50">
        <f>SUMIFS('23. VTC'!$R$4:$R$18,'23. VTC'!$C$4:$C$18,'Dec''24 Actual'!M53)</f>
        <v>0</v>
      </c>
      <c r="N76" s="50">
        <f>SUMIFS('23. VTC'!$R$4:$R$18,'23. VTC'!$C$4:$C$18,'Dec''24 Actual'!N53)</f>
        <v>0</v>
      </c>
      <c r="O76" s="50">
        <f>SUMIFS('23. VTC'!$R$4:$R$18,'23. VTC'!$C$4:$C$18,'Dec''24 Actual'!O53)</f>
        <v>0</v>
      </c>
      <c r="P76" s="50">
        <f>SUMIFS('23. VTC'!$R$4:$R$18,'23. VTC'!$C$4:$C$18,'Dec''24 Actual'!P53)</f>
        <v>0</v>
      </c>
      <c r="Q76" s="56">
        <f t="shared" si="1"/>
        <v>0</v>
      </c>
    </row>
    <row r="77" spans="2:17" ht="15.6">
      <c r="B77" s="52">
        <v>24</v>
      </c>
      <c r="C77" s="24" t="s">
        <v>111</v>
      </c>
      <c r="D77" s="50">
        <f>SUM('24. Biologics Unit 1-2'!$R$4:$R$5)</f>
        <v>0</v>
      </c>
      <c r="E77" s="50">
        <f>SUMIFS('24. Biologics Unit 1-2'!$R$4:$R$17,'24. Biologics Unit 1-2'!$C$4:$C$17,'Dec''24 Actual'!E53)</f>
        <v>0</v>
      </c>
      <c r="F77" s="50">
        <f>SUMIFS('24. Biologics Unit 1-2'!$R$4:$R$17,'24. Biologics Unit 1-2'!$C$4:$C$17,'Dec''24 Actual'!F53)</f>
        <v>0</v>
      </c>
      <c r="G77" s="50">
        <f>SUMIFS('24. Biologics Unit 1-2'!$R$4:$R$17,'24. Biologics Unit 1-2'!$C$4:$C$17,'Dec''24 Actual'!G53)</f>
        <v>0</v>
      </c>
      <c r="H77" s="50">
        <f>SUMIFS('24. Biologics Unit 1-2'!$R$4:$R$17,'24. Biologics Unit 1-2'!$C$4:$C$17,'Dec''24 Actual'!H53)</f>
        <v>0</v>
      </c>
      <c r="I77" s="50">
        <f>SUM('24. Biologics Unit 1-2'!$R$10:$R$10)</f>
        <v>0</v>
      </c>
      <c r="J77" s="50">
        <f>SUMIFS('24. Biologics Unit 1-2'!$R$4:$R$17,'24. Biologics Unit 1-2'!$C$4:$C$17,'Dec''24 Actual'!J53)</f>
        <v>0</v>
      </c>
      <c r="K77" s="50">
        <f>SUMIFS('24. Biologics Unit 1-2'!$R$4:$R$17,'24. Biologics Unit 1-2'!$C$4:$C$17,'Dec''24 Actual'!K53)</f>
        <v>0</v>
      </c>
      <c r="L77" s="50">
        <f>SUMIFS('24. Biologics Unit 1-2'!$R$4:$R$17,'24. Biologics Unit 1-2'!$C$4:$C$17,'Dec''24 Actual'!L53)</f>
        <v>0</v>
      </c>
      <c r="M77" s="50">
        <f>SUMIFS('24. Biologics Unit 1-2'!$R$4:$R$17,'24. Biologics Unit 1-2'!$C$4:$C$17,'Dec''24 Actual'!M53)</f>
        <v>0</v>
      </c>
      <c r="N77" s="50">
        <f>SUMIFS('24. Biologics Unit 1-2'!$R$4:$R$17,'24. Biologics Unit 1-2'!$C$4:$C$17,'Dec''24 Actual'!N53)</f>
        <v>0</v>
      </c>
      <c r="O77" s="50">
        <f>SUMIFS('24. Biologics Unit 1-2'!$R$4:$R$17,'24. Biologics Unit 1-2'!$C$4:$C$17,'Dec''24 Actual'!O53)</f>
        <v>0</v>
      </c>
      <c r="P77" s="50">
        <f>SUMIFS('24. Biologics Unit 1-2'!$R$4:$R$17,'24. Biologics Unit 1-2'!$C$4:$C$17,'Dec''24 Actual'!P53)</f>
        <v>0</v>
      </c>
      <c r="Q77" s="56">
        <f t="shared" si="1"/>
        <v>0</v>
      </c>
    </row>
    <row r="78" spans="2:17" ht="15.6">
      <c r="B78" s="52">
        <v>25</v>
      </c>
      <c r="C78" s="21" t="s">
        <v>114</v>
      </c>
      <c r="D78" s="50">
        <f>SUMIFS('25. Zydus Pfizer'!$R$4:$R$16,'25. Zydus Pfizer'!$C$4:$C$16,'Dec''24 Actual'!D53)</f>
        <v>0</v>
      </c>
      <c r="E78" s="50">
        <f>SUMIFS('25. Zydus Pfizer'!$R$4:$R$16,'25. Zydus Pfizer'!$C$4:$C$16,'Dec''24 Actual'!E53)</f>
        <v>0</v>
      </c>
      <c r="F78" s="50">
        <f>SUMIFS('25. Zydus Pfizer'!$R$4:$R$16,'25. Zydus Pfizer'!$C$4:$C$16,'Dec''24 Actual'!F53)</f>
        <v>0</v>
      </c>
      <c r="G78" s="50">
        <f>SUMIFS('25. Zydus Pfizer'!$R$4:$R$16,'25. Zydus Pfizer'!$C$4:$C$16,'Dec''24 Actual'!G53)</f>
        <v>0</v>
      </c>
      <c r="H78" s="50">
        <f>SUMIFS('25. Zydus Pfizer'!$R$4:$R$16,'25. Zydus Pfizer'!$C$4:$C$16,'Dec''24 Actual'!H53)</f>
        <v>0</v>
      </c>
      <c r="I78" s="50">
        <f>SUMIFS('25. Zydus Pfizer'!$R$4:$R$16,'25. Zydus Pfizer'!$C$4:$C$16,'Dec''24 Actual'!I53)</f>
        <v>0</v>
      </c>
      <c r="J78" s="50">
        <f>SUMIFS('25. Zydus Pfizer'!$R$4:$R$16,'25. Zydus Pfizer'!$C$4:$C$16,'Dec''24 Actual'!J53)</f>
        <v>0</v>
      </c>
      <c r="K78" s="50">
        <f>SUMIFS('25. Zydus Pfizer'!$R$4:$R$16,'25. Zydus Pfizer'!$C$4:$C$16,'Dec''24 Actual'!K53)</f>
        <v>0</v>
      </c>
      <c r="L78" s="50">
        <f>SUMIFS('25. Zydus Pfizer'!$R$4:$R$16,'25. Zydus Pfizer'!$C$4:$C$16,'Dec''24 Actual'!L53)</f>
        <v>0</v>
      </c>
      <c r="M78" s="50">
        <f>SUMIFS('25. Zydus Pfizer'!$R$4:$R$16,'25. Zydus Pfizer'!$C$4:$C$16,'Dec''24 Actual'!M53)</f>
        <v>0</v>
      </c>
      <c r="N78" s="50">
        <f>SUMIFS('25. Zydus Pfizer'!$R$4:$R$16,'25. Zydus Pfizer'!$C$4:$C$16,'Dec''24 Actual'!N53)</f>
        <v>0</v>
      </c>
      <c r="O78" s="50">
        <f>SUMIFS('25. Zydus Pfizer'!$R$4:$R$16,'25. Zydus Pfizer'!$C$4:$C$16,'Dec''24 Actual'!O53)</f>
        <v>0</v>
      </c>
      <c r="P78" s="50">
        <f>SUMIFS('25. Zydus Pfizer'!$R$4:$R$16,'25. Zydus Pfizer'!$C$4:$C$16,'Dec''24 Actual'!P53)</f>
        <v>0</v>
      </c>
      <c r="Q78" s="56">
        <f t="shared" si="1"/>
        <v>0</v>
      </c>
    </row>
    <row r="79" spans="2:17" ht="15.6">
      <c r="B79" s="52">
        <v>26</v>
      </c>
      <c r="C79" s="21" t="s">
        <v>116</v>
      </c>
      <c r="D79" s="50">
        <f>SUMIFS('26. Wellness Sikkim'!$R$4:$R$17,'26. Wellness Sikkim'!$C$4:$C$17,'Dec''24 Actual'!D53)</f>
        <v>0</v>
      </c>
      <c r="E79" s="50">
        <f>SUM('26. Wellness Sikkim'!$R$5:$R$6)</f>
        <v>0</v>
      </c>
      <c r="F79" s="50">
        <f>SUMIFS('26. Wellness Sikkim'!$R$4:$R$17,'26. Wellness Sikkim'!$C$4:$C$17,'Dec''24 Actual'!F53)</f>
        <v>0</v>
      </c>
      <c r="G79" s="50">
        <f>SUMIFS('26. Wellness Sikkim'!$R$4:$R$17,'26. Wellness Sikkim'!$C$4:$C$17,'Dec''24 Actual'!G53)</f>
        <v>0</v>
      </c>
      <c r="H79" s="50">
        <f>SUMIFS('26. Wellness Sikkim'!$R$4:$R$17,'26. Wellness Sikkim'!$C$4:$C$17,'Dec''24 Actual'!H53)</f>
        <v>0</v>
      </c>
      <c r="I79" s="50">
        <f>SUMIFS('26. Wellness Sikkim'!$R$4:$R$17,'26. Wellness Sikkim'!$C$4:$C$17,'Dec''24 Actual'!I53)</f>
        <v>0</v>
      </c>
      <c r="J79" s="50">
        <f>SUMIFS('26. Wellness Sikkim'!$R$4:$R$17,'26. Wellness Sikkim'!$C$4:$C$17,'Dec''24 Actual'!J53)</f>
        <v>0</v>
      </c>
      <c r="K79" s="50">
        <f>SUMIFS('26. Wellness Sikkim'!$R$4:$R$17,'26. Wellness Sikkim'!$C$4:$C$17,'Dec''24 Actual'!K53)</f>
        <v>0</v>
      </c>
      <c r="L79" s="50">
        <f>SUMIFS('26. Wellness Sikkim'!$R$4:$R$17,'26. Wellness Sikkim'!$C$4:$C$17,'Dec''24 Actual'!L53)</f>
        <v>0</v>
      </c>
      <c r="M79" s="50">
        <f>SUMIFS('26. Wellness Sikkim'!$R$4:$R$17,'26. Wellness Sikkim'!$C$4:$C$17,'Dec''24 Actual'!M53)</f>
        <v>0</v>
      </c>
      <c r="N79" s="50">
        <f>SUMIFS('26. Wellness Sikkim'!$R$4:$R$17,'26. Wellness Sikkim'!$C$4:$C$17,'Dec''24 Actual'!N53)</f>
        <v>0</v>
      </c>
      <c r="O79" s="50">
        <f>SUMIFS('26. Wellness Sikkim'!$R$4:$R$17,'26. Wellness Sikkim'!$C$4:$C$17,'Dec''24 Actual'!O53)</f>
        <v>0</v>
      </c>
      <c r="P79" s="50">
        <f>SUMIFS('26. Wellness Sikkim'!$R$4:$R$17,'26. Wellness Sikkim'!$C$4:$C$17,'Dec''24 Actual'!P53)</f>
        <v>0</v>
      </c>
      <c r="Q79" s="56">
        <f t="shared" si="1"/>
        <v>0</v>
      </c>
    </row>
    <row r="80" spans="2:17" ht="15.6">
      <c r="B80" s="52">
        <v>27</v>
      </c>
      <c r="C80" s="21" t="s">
        <v>118</v>
      </c>
      <c r="D80" s="50">
        <f>SUMIFS('27. Wellness Ahmedabad'!$R$4:$R$16,'27. Wellness Ahmedabad'!$C$4:$C$16,'Dec''24 Actual'!D53)</f>
        <v>0</v>
      </c>
      <c r="E80" s="50">
        <f>SUMIFS('27. Wellness Ahmedabad'!$R$4:$R$16,'27. Wellness Ahmedabad'!$C$4:$C$16,'Dec''24 Actual'!E53)</f>
        <v>0</v>
      </c>
      <c r="F80" s="50">
        <f>SUMIFS('27. Wellness Ahmedabad'!$R$4:$R$16,'27. Wellness Ahmedabad'!$C$4:$C$16,'Dec''24 Actual'!F53)</f>
        <v>0</v>
      </c>
      <c r="G80" s="50">
        <f>SUMIFS('27. Wellness Ahmedabad'!$R$4:$R$16,'27. Wellness Ahmedabad'!$C$4:$C$16,'Dec''24 Actual'!G53)</f>
        <v>0</v>
      </c>
      <c r="H80" s="50">
        <f>SUMIFS('27. Wellness Ahmedabad'!$R$4:$R$16,'27. Wellness Ahmedabad'!$C$4:$C$16,'Dec''24 Actual'!H53)</f>
        <v>0</v>
      </c>
      <c r="I80" s="50">
        <f>SUMIFS('27. Wellness Ahmedabad'!$R$4:$R$16,'27. Wellness Ahmedabad'!$C$4:$C$16,'Dec''24 Actual'!I53)</f>
        <v>0</v>
      </c>
      <c r="J80" s="50">
        <f>SUMIFS('27. Wellness Ahmedabad'!$R$4:$R$16,'27. Wellness Ahmedabad'!$C$4:$C$16,'Dec''24 Actual'!J53)</f>
        <v>0</v>
      </c>
      <c r="K80" s="50">
        <f>SUMIFS('27. Wellness Ahmedabad'!$R$4:$R$16,'27. Wellness Ahmedabad'!$C$4:$C$16,'Dec''24 Actual'!K53)</f>
        <v>0</v>
      </c>
      <c r="L80" s="50">
        <f>SUMIFS('27. Wellness Ahmedabad'!$R$4:$R$16,'27. Wellness Ahmedabad'!$C$4:$C$16,'Dec''24 Actual'!L53)</f>
        <v>0</v>
      </c>
      <c r="M80" s="50">
        <f>SUMIFS('27. Wellness Ahmedabad'!$R$4:$R$16,'27. Wellness Ahmedabad'!$C$4:$C$16,'Dec''24 Actual'!M53)</f>
        <v>0</v>
      </c>
      <c r="N80" s="50">
        <f>SUMIFS('27. Wellness Ahmedabad'!$R$4:$R$16,'27. Wellness Ahmedabad'!$C$4:$C$16,'Dec''24 Actual'!N53)</f>
        <v>0</v>
      </c>
      <c r="O80" s="50">
        <f>SUMIFS('27. Wellness Ahmedabad'!$R$4:$R$16,'27. Wellness Ahmedabad'!$C$4:$C$16,'Dec''24 Actual'!O53)</f>
        <v>0</v>
      </c>
      <c r="P80" s="50">
        <f>SUMIFS('27. Wellness Ahmedabad'!$R$4:$R$16,'27. Wellness Ahmedabad'!$C$4:$C$16,'Dec''24 Actual'!P53)</f>
        <v>0</v>
      </c>
      <c r="Q80" s="56">
        <f t="shared" si="1"/>
        <v>0</v>
      </c>
    </row>
    <row r="81" spans="2:17" ht="15.6">
      <c r="B81" s="52">
        <v>28</v>
      </c>
      <c r="C81" s="24" t="s">
        <v>122</v>
      </c>
      <c r="D81" s="50">
        <f>SUMIFS('28. Wellness Aligarh'!$S$4:$S$17,'28. Wellness Aligarh'!$D$4:$D$17,'Dec''24 Actual'!D53)</f>
        <v>0</v>
      </c>
      <c r="E81" s="50">
        <f>SUMIFS('28. Wellness Aligarh'!$S$4:$S$17,'28. Wellness Aligarh'!$D$4:$D$17,'Dec''24 Actual'!E53)</f>
        <v>0</v>
      </c>
      <c r="F81" s="50">
        <f>SUMIFS('28. Wellness Aligarh'!$S$4:$S$17,'28. Wellness Aligarh'!$D$4:$D$17,'Dec''24 Actual'!F53)</f>
        <v>0</v>
      </c>
      <c r="G81" s="50">
        <f>SUMIFS('28. Wellness Aligarh'!$S$4:$S$17,'28. Wellness Aligarh'!$D$4:$D$17,'Dec''24 Actual'!G53)</f>
        <v>0</v>
      </c>
      <c r="H81" s="50">
        <f>SUMIFS('28. Wellness Aligarh'!$S$4:$S$17,'28. Wellness Aligarh'!$D$4:$D$17,'Dec''24 Actual'!H53)</f>
        <v>0</v>
      </c>
      <c r="I81" s="50">
        <f>SUMIFS('28. Wellness Aligarh'!$S$4:$S$17,'28. Wellness Aligarh'!$D$4:$D$17,'Dec''24 Actual'!I53)</f>
        <v>0</v>
      </c>
      <c r="J81" s="50">
        <f>SUMIFS('28. Wellness Aligarh'!$S$4:$S$17,'28. Wellness Aligarh'!$D$4:$D$17,'Dec''24 Actual'!J53)</f>
        <v>0</v>
      </c>
      <c r="K81" s="50">
        <f>SUMIFS('28. Wellness Aligarh'!$S$4:$S$17,'28. Wellness Aligarh'!$D$4:$D$17,'Dec''24 Actual'!K53)</f>
        <v>0</v>
      </c>
      <c r="L81" s="50">
        <f>SUMIFS('28. Wellness Aligarh'!$S$4:$S$17,'28. Wellness Aligarh'!$D$4:$D$17,'Dec''24 Actual'!L53)</f>
        <v>0</v>
      </c>
      <c r="M81" s="50">
        <f>SUMIFS('28. Wellness Aligarh'!$S$4:$S$17,'28. Wellness Aligarh'!$D$4:$D$17,'Dec''24 Actual'!M53)</f>
        <v>0</v>
      </c>
      <c r="N81" s="50">
        <f>SUM('28. Wellness Aligarh'!$S$14:$S$15)</f>
        <v>0</v>
      </c>
      <c r="O81" s="50">
        <f>SUMIFS('28. Wellness Aligarh'!$S$4:$S$17,'28. Wellness Aligarh'!$D$4:$D$17,'Dec''24 Actual'!O53)</f>
        <v>0</v>
      </c>
      <c r="P81" s="50">
        <f>SUMIFS('28. Wellness Aligarh'!$S$4:$S$17,'28. Wellness Aligarh'!$D$4:$D$17,'Dec''24 Actual'!P53)</f>
        <v>0</v>
      </c>
      <c r="Q81" s="56">
        <f t="shared" si="1"/>
        <v>0</v>
      </c>
    </row>
    <row r="82" spans="2:17" ht="15.6">
      <c r="B82" s="52">
        <v>29</v>
      </c>
      <c r="C82" s="20" t="s">
        <v>124</v>
      </c>
      <c r="D82" s="59"/>
      <c r="E82" s="59"/>
      <c r="F82" s="59"/>
      <c r="G82" s="59"/>
      <c r="H82" s="59"/>
      <c r="I82" s="59"/>
      <c r="J82" s="59"/>
      <c r="K82" s="59"/>
      <c r="L82" s="59"/>
      <c r="M82" s="59"/>
      <c r="N82" s="59"/>
      <c r="O82" s="59"/>
      <c r="P82" s="59"/>
      <c r="Q82" s="56">
        <f>'29. Moraiya Vaccine'!$R$5</f>
        <v>0</v>
      </c>
    </row>
  </sheetData>
  <mergeCells count="2">
    <mergeCell ref="B2:P2"/>
    <mergeCell ref="B52:P52"/>
  </mergeCells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5"/>
  <dimension ref="B1:R7"/>
  <sheetViews>
    <sheetView workbookViewId="0">
      <selection activeCell="P4" sqref="P4"/>
    </sheetView>
  </sheetViews>
  <sheetFormatPr defaultRowHeight="14.4"/>
  <cols>
    <col min="1" max="1" width="4.6640625" customWidth="1"/>
    <col min="2" max="2" width="5.6640625" customWidth="1"/>
    <col min="3" max="3" width="18.6640625" style="63" customWidth="1"/>
    <col min="4" max="4" width="9.6640625" style="9" customWidth="1"/>
    <col min="5" max="6" width="10.44140625" style="9" bestFit="1" customWidth="1"/>
    <col min="7" max="18" width="9.6640625" customWidth="1"/>
  </cols>
  <sheetData>
    <row r="1" spans="2:18" ht="15" thickBot="1">
      <c r="E1" s="9">
        <v>10</v>
      </c>
    </row>
    <row r="2" spans="2:18">
      <c r="B2" s="541" t="s">
        <v>133</v>
      </c>
      <c r="C2" s="542"/>
      <c r="D2" s="542"/>
      <c r="E2" s="542"/>
      <c r="F2" s="542"/>
      <c r="G2" s="542"/>
      <c r="H2" s="542"/>
      <c r="I2" s="542"/>
      <c r="J2" s="542"/>
      <c r="K2" s="542"/>
      <c r="L2" s="542"/>
      <c r="M2" s="542"/>
      <c r="N2" s="542"/>
      <c r="O2" s="542"/>
      <c r="P2" s="542"/>
      <c r="Q2" s="542"/>
      <c r="R2" s="543"/>
    </row>
    <row r="3" spans="2:18" s="1" customFormat="1">
      <c r="B3" s="42" t="s">
        <v>32</v>
      </c>
      <c r="C3" s="62" t="s">
        <v>0</v>
      </c>
      <c r="D3" s="2" t="s">
        <v>39</v>
      </c>
      <c r="E3" s="2" t="s">
        <v>414</v>
      </c>
      <c r="F3" s="2" t="s">
        <v>415</v>
      </c>
      <c r="G3" s="68">
        <v>45292</v>
      </c>
      <c r="H3" s="68">
        <v>45323</v>
      </c>
      <c r="I3" s="68">
        <v>45352</v>
      </c>
      <c r="J3" s="68">
        <v>45383</v>
      </c>
      <c r="K3" s="68">
        <v>45413</v>
      </c>
      <c r="L3" s="68">
        <v>45444</v>
      </c>
      <c r="M3" s="68">
        <v>45474</v>
      </c>
      <c r="N3" s="68">
        <v>45505</v>
      </c>
      <c r="O3" s="68">
        <v>45536</v>
      </c>
      <c r="P3" s="68">
        <v>45566</v>
      </c>
      <c r="Q3" s="68">
        <v>45597</v>
      </c>
      <c r="R3" s="73">
        <v>45627</v>
      </c>
    </row>
    <row r="4" spans="2:18">
      <c r="B4" s="64">
        <v>1</v>
      </c>
      <c r="C4" s="11" t="s">
        <v>18</v>
      </c>
      <c r="D4" s="4">
        <v>800</v>
      </c>
      <c r="E4" s="131">
        <f>(D4/12)*E1</f>
        <v>666.66666666666674</v>
      </c>
      <c r="F4" s="131">
        <f>SUM(G4:R4)</f>
        <v>743.59447898646602</v>
      </c>
      <c r="G4" s="4">
        <v>0</v>
      </c>
      <c r="H4" s="4">
        <v>86</v>
      </c>
      <c r="I4" s="4">
        <v>0</v>
      </c>
      <c r="J4" s="4">
        <v>85</v>
      </c>
      <c r="K4" s="4">
        <v>0</v>
      </c>
      <c r="L4" s="4">
        <v>104</v>
      </c>
      <c r="M4" s="4">
        <v>121.25</v>
      </c>
      <c r="N4" s="4">
        <v>234.5</v>
      </c>
      <c r="O4" s="4">
        <v>111.167636824208</v>
      </c>
      <c r="P4" s="4">
        <v>1.6768421622580645</v>
      </c>
      <c r="Q4" s="4"/>
      <c r="R4" s="112"/>
    </row>
    <row r="5" spans="2:18" s="1" customFormat="1" ht="15" thickBot="1">
      <c r="B5" s="95"/>
      <c r="C5" s="96" t="s">
        <v>6</v>
      </c>
      <c r="D5" s="127">
        <f>SUM(D4)</f>
        <v>800</v>
      </c>
      <c r="E5" s="127">
        <f>SUM(E4)</f>
        <v>666.66666666666674</v>
      </c>
      <c r="F5" s="127">
        <f>SUM(G5:R5)</f>
        <v>743.59447898646602</v>
      </c>
      <c r="G5" s="74">
        <f>SUM(G4)</f>
        <v>0</v>
      </c>
      <c r="H5" s="74">
        <f t="shared" ref="H5:R5" si="0">SUM(H4)</f>
        <v>86</v>
      </c>
      <c r="I5" s="74">
        <f t="shared" si="0"/>
        <v>0</v>
      </c>
      <c r="J5" s="74">
        <f t="shared" si="0"/>
        <v>85</v>
      </c>
      <c r="K5" s="74">
        <f t="shared" si="0"/>
        <v>0</v>
      </c>
      <c r="L5" s="74">
        <f t="shared" si="0"/>
        <v>104</v>
      </c>
      <c r="M5" s="74">
        <f t="shared" si="0"/>
        <v>121.25</v>
      </c>
      <c r="N5" s="74">
        <f t="shared" si="0"/>
        <v>234.5</v>
      </c>
      <c r="O5" s="74">
        <f t="shared" si="0"/>
        <v>111.167636824208</v>
      </c>
      <c r="P5" s="74">
        <f t="shared" si="0"/>
        <v>1.6768421622580645</v>
      </c>
      <c r="Q5" s="74">
        <f t="shared" si="0"/>
        <v>0</v>
      </c>
      <c r="R5" s="75">
        <f t="shared" si="0"/>
        <v>0</v>
      </c>
    </row>
    <row r="7" spans="2:18">
      <c r="D7" s="165"/>
      <c r="E7" s="165"/>
      <c r="F7" s="165"/>
    </row>
  </sheetData>
  <mergeCells count="1">
    <mergeCell ref="B2:R2"/>
  </mergeCells>
  <pageMargins left="0.7" right="0.7" top="0.75" bottom="0.75" header="0.3" footer="0.3"/>
  <pageSetup paperSize="9" orientation="portrait" r:id="rId1"/>
  <ignoredErrors>
    <ignoredError sqref="F5" 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6"/>
  <dimension ref="B1:R7"/>
  <sheetViews>
    <sheetView workbookViewId="0"/>
  </sheetViews>
  <sheetFormatPr defaultRowHeight="14.4"/>
  <cols>
    <col min="1" max="1" width="4.6640625" customWidth="1"/>
    <col min="2" max="2" width="5.6640625" style="53" customWidth="1"/>
    <col min="4" max="4" width="9.6640625" style="63" customWidth="1"/>
    <col min="5" max="5" width="10.44140625" style="9" bestFit="1" customWidth="1"/>
    <col min="6" max="6" width="10.44140625" style="63" bestFit="1" customWidth="1"/>
    <col min="7" max="18" width="9.6640625" customWidth="1"/>
  </cols>
  <sheetData>
    <row r="1" spans="2:18" ht="15" thickBot="1">
      <c r="C1" s="63"/>
      <c r="E1" s="9">
        <v>10</v>
      </c>
    </row>
    <row r="2" spans="2:18">
      <c r="B2" s="541" t="s">
        <v>133</v>
      </c>
      <c r="C2" s="542"/>
      <c r="D2" s="542"/>
      <c r="E2" s="542"/>
      <c r="F2" s="542"/>
      <c r="G2" s="542"/>
      <c r="H2" s="542"/>
      <c r="I2" s="542"/>
      <c r="J2" s="542"/>
      <c r="K2" s="542"/>
      <c r="L2" s="542"/>
      <c r="M2" s="542"/>
      <c r="N2" s="542"/>
      <c r="O2" s="542"/>
      <c r="P2" s="542"/>
      <c r="Q2" s="542"/>
      <c r="R2" s="543"/>
    </row>
    <row r="3" spans="2:18" s="1" customFormat="1">
      <c r="B3" s="42" t="s">
        <v>32</v>
      </c>
      <c r="C3" s="62" t="s">
        <v>0</v>
      </c>
      <c r="D3" s="2" t="s">
        <v>39</v>
      </c>
      <c r="E3" s="2" t="s">
        <v>414</v>
      </c>
      <c r="F3" s="2" t="s">
        <v>415</v>
      </c>
      <c r="G3" s="68">
        <v>45292</v>
      </c>
      <c r="H3" s="68">
        <v>45323</v>
      </c>
      <c r="I3" s="68">
        <v>45352</v>
      </c>
      <c r="J3" s="68">
        <v>45383</v>
      </c>
      <c r="K3" s="68">
        <v>45413</v>
      </c>
      <c r="L3" s="68">
        <v>45444</v>
      </c>
      <c r="M3" s="68">
        <v>45474</v>
      </c>
      <c r="N3" s="68">
        <v>45505</v>
      </c>
      <c r="O3" s="68">
        <v>45536</v>
      </c>
      <c r="P3" s="68">
        <v>45566</v>
      </c>
      <c r="Q3" s="68">
        <v>45597</v>
      </c>
      <c r="R3" s="73">
        <v>45627</v>
      </c>
    </row>
    <row r="4" spans="2:18">
      <c r="B4" s="64">
        <v>1</v>
      </c>
      <c r="C4" s="65" t="s">
        <v>47</v>
      </c>
      <c r="D4" s="4">
        <v>50</v>
      </c>
      <c r="E4" s="131">
        <f>(D4/12)*E1</f>
        <v>41.666666666666671</v>
      </c>
      <c r="F4" s="131">
        <f>SUM(G4:R4)</f>
        <v>50.019846078215991</v>
      </c>
      <c r="G4" s="4">
        <v>12.944929999999999</v>
      </c>
      <c r="H4" s="4">
        <v>8.4429099999999995</v>
      </c>
      <c r="I4" s="4">
        <v>1.28</v>
      </c>
      <c r="J4" s="4">
        <v>2.7176886248959997</v>
      </c>
      <c r="K4" s="4">
        <v>2.49444</v>
      </c>
      <c r="L4" s="4">
        <v>0</v>
      </c>
      <c r="M4" s="4">
        <v>0</v>
      </c>
      <c r="N4" s="4">
        <v>4.5374799999999995</v>
      </c>
      <c r="O4" s="4">
        <v>10.01</v>
      </c>
      <c r="P4" s="4">
        <v>7.5923974533199994</v>
      </c>
      <c r="Q4" s="38"/>
      <c r="R4" s="112"/>
    </row>
    <row r="5" spans="2:18" s="1" customFormat="1" ht="15" thickBot="1">
      <c r="B5" s="69"/>
      <c r="C5" s="70" t="s">
        <v>6</v>
      </c>
      <c r="D5" s="127">
        <f>SUM(D4)</f>
        <v>50</v>
      </c>
      <c r="E5" s="127">
        <f>SUM(E4)</f>
        <v>41.666666666666671</v>
      </c>
      <c r="F5" s="127">
        <f>SUM(G5:R5)</f>
        <v>50.019846078215991</v>
      </c>
      <c r="G5" s="74">
        <f>SUM(G4)</f>
        <v>12.944929999999999</v>
      </c>
      <c r="H5" s="74">
        <f t="shared" ref="H5:R5" si="0">SUM(H4)</f>
        <v>8.4429099999999995</v>
      </c>
      <c r="I5" s="74">
        <f t="shared" si="0"/>
        <v>1.28</v>
      </c>
      <c r="J5" s="74">
        <f t="shared" si="0"/>
        <v>2.7176886248959997</v>
      </c>
      <c r="K5" s="74">
        <f t="shared" si="0"/>
        <v>2.49444</v>
      </c>
      <c r="L5" s="74">
        <f t="shared" si="0"/>
        <v>0</v>
      </c>
      <c r="M5" s="74">
        <f t="shared" si="0"/>
        <v>0</v>
      </c>
      <c r="N5" s="74">
        <f t="shared" si="0"/>
        <v>4.5374799999999995</v>
      </c>
      <c r="O5" s="74">
        <f t="shared" si="0"/>
        <v>10.01</v>
      </c>
      <c r="P5" s="74">
        <f t="shared" si="0"/>
        <v>7.5923974533199994</v>
      </c>
      <c r="Q5" s="74">
        <f t="shared" si="0"/>
        <v>0</v>
      </c>
      <c r="R5" s="75">
        <f t="shared" si="0"/>
        <v>0</v>
      </c>
    </row>
    <row r="7" spans="2:18">
      <c r="E7" s="165"/>
    </row>
  </sheetData>
  <mergeCells count="1">
    <mergeCell ref="B2:R2"/>
  </mergeCells>
  <pageMargins left="0.7" right="0.7" top="0.75" bottom="0.75" header="0.3" footer="0.3"/>
  <ignoredErrors>
    <ignoredError sqref="F5" 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7"/>
  <dimension ref="B1:R7"/>
  <sheetViews>
    <sheetView workbookViewId="0">
      <selection activeCell="N9" sqref="N9"/>
    </sheetView>
  </sheetViews>
  <sheetFormatPr defaultRowHeight="14.4"/>
  <cols>
    <col min="1" max="1" width="4.6640625" customWidth="1"/>
    <col min="2" max="2" width="5.6640625" style="53" customWidth="1"/>
    <col min="3" max="3" width="16.6640625" style="63" customWidth="1"/>
    <col min="4" max="4" width="9.6640625" style="63" customWidth="1"/>
    <col min="5" max="5" width="10.44140625" style="9" bestFit="1" customWidth="1"/>
    <col min="6" max="6" width="10.44140625" style="63" bestFit="1" customWidth="1"/>
    <col min="7" max="18" width="9.6640625" customWidth="1"/>
  </cols>
  <sheetData>
    <row r="1" spans="2:18" ht="15" thickBot="1">
      <c r="E1" s="9">
        <v>10</v>
      </c>
    </row>
    <row r="2" spans="2:18">
      <c r="B2" s="541" t="s">
        <v>133</v>
      </c>
      <c r="C2" s="542"/>
      <c r="D2" s="542"/>
      <c r="E2" s="542"/>
      <c r="F2" s="542"/>
      <c r="G2" s="542"/>
      <c r="H2" s="542"/>
      <c r="I2" s="542"/>
      <c r="J2" s="542"/>
      <c r="K2" s="542"/>
      <c r="L2" s="542"/>
      <c r="M2" s="542"/>
      <c r="N2" s="542"/>
      <c r="O2" s="542"/>
      <c r="P2" s="542"/>
      <c r="Q2" s="542"/>
      <c r="R2" s="543"/>
    </row>
    <row r="3" spans="2:18" s="1" customFormat="1">
      <c r="B3" s="42" t="s">
        <v>32</v>
      </c>
      <c r="C3" s="62" t="s">
        <v>0</v>
      </c>
      <c r="D3" s="2" t="s">
        <v>39</v>
      </c>
      <c r="E3" s="2" t="s">
        <v>414</v>
      </c>
      <c r="F3" s="2" t="s">
        <v>415</v>
      </c>
      <c r="G3" s="68">
        <v>45292</v>
      </c>
      <c r="H3" s="68">
        <v>45323</v>
      </c>
      <c r="I3" s="68">
        <v>45352</v>
      </c>
      <c r="J3" s="68">
        <v>45383</v>
      </c>
      <c r="K3" s="68">
        <v>45413</v>
      </c>
      <c r="L3" s="68">
        <v>45444</v>
      </c>
      <c r="M3" s="68">
        <v>45474</v>
      </c>
      <c r="N3" s="68">
        <v>45505</v>
      </c>
      <c r="O3" s="68">
        <v>45536</v>
      </c>
      <c r="P3" s="68">
        <v>45566</v>
      </c>
      <c r="Q3" s="68">
        <v>45597</v>
      </c>
      <c r="R3" s="73">
        <v>45627</v>
      </c>
    </row>
    <row r="4" spans="2:18">
      <c r="B4" s="64">
        <v>1</v>
      </c>
      <c r="C4" s="5" t="s">
        <v>50</v>
      </c>
      <c r="D4" s="6">
        <v>250</v>
      </c>
      <c r="E4" s="131">
        <f>(D4/12)*E1</f>
        <v>208.33333333333331</v>
      </c>
      <c r="F4" s="131">
        <f>SUM(G4:R4)</f>
        <v>541.97088376592467</v>
      </c>
      <c r="G4" s="4">
        <v>154.66999999999999</v>
      </c>
      <c r="H4" s="4">
        <v>14.598000000000001</v>
      </c>
      <c r="I4" s="4">
        <v>12.030463420273975</v>
      </c>
      <c r="J4" s="4">
        <v>39.214746304499997</v>
      </c>
      <c r="K4" s="4">
        <v>5.6770793382000004</v>
      </c>
      <c r="L4" s="4">
        <v>281.85418313445069</v>
      </c>
      <c r="M4" s="4">
        <v>27.585996568499997</v>
      </c>
      <c r="N4" s="4">
        <v>6.3404150000000001</v>
      </c>
      <c r="O4" s="4">
        <v>0</v>
      </c>
      <c r="P4" s="4">
        <v>0</v>
      </c>
      <c r="Q4" s="38"/>
      <c r="R4" s="112"/>
    </row>
    <row r="5" spans="2:18" s="1" customFormat="1" ht="15" thickBot="1">
      <c r="B5" s="69"/>
      <c r="C5" s="70" t="s">
        <v>6</v>
      </c>
      <c r="D5" s="126">
        <f>SUM(D4)</f>
        <v>250</v>
      </c>
      <c r="E5" s="127">
        <f>SUM(E4)</f>
        <v>208.33333333333331</v>
      </c>
      <c r="F5" s="126">
        <f>SUM(G5:R5)</f>
        <v>541.97088376592467</v>
      </c>
      <c r="G5" s="74">
        <f>SUM(G4)</f>
        <v>154.66999999999999</v>
      </c>
      <c r="H5" s="74">
        <f t="shared" ref="H5:R5" si="0">SUM(H4)</f>
        <v>14.598000000000001</v>
      </c>
      <c r="I5" s="74">
        <f t="shared" si="0"/>
        <v>12.030463420273975</v>
      </c>
      <c r="J5" s="74">
        <f t="shared" si="0"/>
        <v>39.214746304499997</v>
      </c>
      <c r="K5" s="74">
        <f t="shared" si="0"/>
        <v>5.6770793382000004</v>
      </c>
      <c r="L5" s="74">
        <f t="shared" si="0"/>
        <v>281.85418313445069</v>
      </c>
      <c r="M5" s="74">
        <f t="shared" si="0"/>
        <v>27.585996568499997</v>
      </c>
      <c r="N5" s="74">
        <f t="shared" si="0"/>
        <v>6.3404150000000001</v>
      </c>
      <c r="O5" s="74">
        <f t="shared" si="0"/>
        <v>0</v>
      </c>
      <c r="P5" s="74">
        <f t="shared" si="0"/>
        <v>0</v>
      </c>
      <c r="Q5" s="74">
        <f t="shared" si="0"/>
        <v>0</v>
      </c>
      <c r="R5" s="75">
        <f t="shared" si="0"/>
        <v>0</v>
      </c>
    </row>
    <row r="7" spans="2:18">
      <c r="E7" s="165"/>
    </row>
  </sheetData>
  <mergeCells count="1">
    <mergeCell ref="B2:R2"/>
  </mergeCells>
  <pageMargins left="0.7" right="0.7" top="0.75" bottom="0.75" header="0.3" footer="0.3"/>
  <ignoredErrors>
    <ignoredError sqref="F5" 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8"/>
  <dimension ref="B1:R33"/>
  <sheetViews>
    <sheetView workbookViewId="0">
      <selection activeCell="P9" sqref="P9"/>
    </sheetView>
  </sheetViews>
  <sheetFormatPr defaultRowHeight="14.4"/>
  <cols>
    <col min="1" max="1" width="4.6640625" customWidth="1"/>
    <col min="2" max="2" width="5.6640625" style="53" customWidth="1"/>
    <col min="3" max="3" width="26.5546875" style="7" customWidth="1"/>
    <col min="4" max="4" width="9.6640625" style="7" customWidth="1"/>
    <col min="5" max="5" width="10.44140625" style="9" bestFit="1" customWidth="1"/>
    <col min="6" max="6" width="10.44140625" style="7" bestFit="1" customWidth="1"/>
    <col min="7" max="7" width="9.6640625" style="7" customWidth="1"/>
    <col min="8" max="18" width="9.6640625" customWidth="1"/>
  </cols>
  <sheetData>
    <row r="1" spans="2:18" ht="15" thickBot="1">
      <c r="C1" s="63"/>
      <c r="E1" s="9">
        <v>10</v>
      </c>
    </row>
    <row r="2" spans="2:18">
      <c r="B2" s="544" t="s">
        <v>133</v>
      </c>
      <c r="C2" s="545"/>
      <c r="D2" s="545"/>
      <c r="E2" s="545"/>
      <c r="F2" s="545"/>
      <c r="G2" s="545"/>
      <c r="H2" s="545"/>
      <c r="I2" s="545"/>
      <c r="J2" s="545"/>
      <c r="K2" s="545"/>
      <c r="L2" s="545"/>
      <c r="M2" s="545"/>
      <c r="N2" s="545"/>
      <c r="O2" s="545"/>
      <c r="P2" s="545"/>
      <c r="Q2" s="545"/>
      <c r="R2" s="546"/>
    </row>
    <row r="3" spans="2:18">
      <c r="B3" s="42" t="s">
        <v>32</v>
      </c>
      <c r="C3" s="62" t="s">
        <v>1</v>
      </c>
      <c r="D3" s="2" t="s">
        <v>39</v>
      </c>
      <c r="E3" s="2" t="s">
        <v>414</v>
      </c>
      <c r="F3" s="2" t="s">
        <v>415</v>
      </c>
      <c r="G3" s="68">
        <v>45292</v>
      </c>
      <c r="H3" s="68">
        <v>45323</v>
      </c>
      <c r="I3" s="68">
        <v>45352</v>
      </c>
      <c r="J3" s="68">
        <v>45383</v>
      </c>
      <c r="K3" s="68">
        <v>45413</v>
      </c>
      <c r="L3" s="68">
        <v>45444</v>
      </c>
      <c r="M3" s="68">
        <v>45474</v>
      </c>
      <c r="N3" s="68">
        <v>45505</v>
      </c>
      <c r="O3" s="68">
        <v>45536</v>
      </c>
      <c r="P3" s="68">
        <v>45566</v>
      </c>
      <c r="Q3" s="68">
        <v>45597</v>
      </c>
      <c r="R3" s="73">
        <v>45627</v>
      </c>
    </row>
    <row r="4" spans="2:18">
      <c r="B4" s="64">
        <v>1</v>
      </c>
      <c r="C4" s="39" t="s">
        <v>7</v>
      </c>
      <c r="D4" s="8">
        <v>39</v>
      </c>
      <c r="E4" s="4">
        <f>(D4/12)*$E$1</f>
        <v>32.5</v>
      </c>
      <c r="F4" s="4">
        <f>SUM(G4:R4)</f>
        <v>332.60999999999996</v>
      </c>
      <c r="G4" s="48">
        <v>0</v>
      </c>
      <c r="H4" s="48">
        <v>0.4</v>
      </c>
      <c r="I4" s="48">
        <v>0</v>
      </c>
      <c r="J4" s="48">
        <v>332.21</v>
      </c>
      <c r="K4" s="48">
        <v>0</v>
      </c>
      <c r="L4" s="48">
        <v>0</v>
      </c>
      <c r="M4" s="48">
        <v>0</v>
      </c>
      <c r="N4" s="48">
        <v>0</v>
      </c>
      <c r="O4" s="48">
        <v>0</v>
      </c>
      <c r="P4" s="48">
        <v>0</v>
      </c>
      <c r="Q4" s="48"/>
      <c r="R4" s="119"/>
    </row>
    <row r="5" spans="2:18">
      <c r="B5" s="64">
        <v>2</v>
      </c>
      <c r="C5" s="39" t="s">
        <v>8</v>
      </c>
      <c r="D5" s="122">
        <v>0</v>
      </c>
      <c r="E5" s="4">
        <f t="shared" ref="E5:E15" si="0">(D5/12)*$E$1</f>
        <v>0</v>
      </c>
      <c r="F5" s="4">
        <f t="shared" ref="F5:F17" si="1">SUM(G5:R5)</f>
        <v>0</v>
      </c>
      <c r="G5" s="48">
        <v>0</v>
      </c>
      <c r="H5" s="48">
        <v>0</v>
      </c>
      <c r="I5" s="48">
        <v>0</v>
      </c>
      <c r="J5" s="48">
        <v>0</v>
      </c>
      <c r="K5" s="48">
        <v>0</v>
      </c>
      <c r="L5" s="48">
        <v>0</v>
      </c>
      <c r="M5" s="48">
        <v>0</v>
      </c>
      <c r="N5" s="48">
        <v>0</v>
      </c>
      <c r="O5" s="48">
        <v>0</v>
      </c>
      <c r="P5" s="48">
        <v>0</v>
      </c>
      <c r="Q5" s="48"/>
      <c r="R5" s="48"/>
    </row>
    <row r="6" spans="2:18">
      <c r="B6" s="64">
        <v>3</v>
      </c>
      <c r="C6" s="39" t="s">
        <v>9</v>
      </c>
      <c r="D6" s="8">
        <v>13</v>
      </c>
      <c r="E6" s="4">
        <f t="shared" si="0"/>
        <v>10.833333333333332</v>
      </c>
      <c r="F6" s="4">
        <f t="shared" si="1"/>
        <v>0</v>
      </c>
      <c r="G6" s="48">
        <v>0</v>
      </c>
      <c r="H6" s="48">
        <v>0</v>
      </c>
      <c r="I6" s="48">
        <v>0</v>
      </c>
      <c r="J6" s="4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  <c r="P6" s="48">
        <v>0</v>
      </c>
      <c r="Q6" s="48"/>
      <c r="R6" s="48"/>
    </row>
    <row r="7" spans="2:18">
      <c r="B7" s="64">
        <v>4</v>
      </c>
      <c r="C7" s="39" t="s">
        <v>10</v>
      </c>
      <c r="D7" s="8">
        <v>13</v>
      </c>
      <c r="E7" s="4">
        <f t="shared" si="0"/>
        <v>10.833333333333332</v>
      </c>
      <c r="F7" s="4">
        <f t="shared" si="1"/>
        <v>0</v>
      </c>
      <c r="G7" s="48">
        <v>0</v>
      </c>
      <c r="H7" s="48">
        <v>0</v>
      </c>
      <c r="I7" s="48">
        <v>0</v>
      </c>
      <c r="J7" s="48">
        <v>0</v>
      </c>
      <c r="K7" s="48">
        <v>0</v>
      </c>
      <c r="L7" s="48">
        <v>0</v>
      </c>
      <c r="M7" s="48">
        <v>0</v>
      </c>
      <c r="N7" s="48">
        <v>0</v>
      </c>
      <c r="O7" s="48">
        <v>0</v>
      </c>
      <c r="P7" s="48">
        <v>0</v>
      </c>
      <c r="Q7" s="48"/>
      <c r="R7" s="48"/>
    </row>
    <row r="8" spans="2:18">
      <c r="B8" s="64">
        <v>5</v>
      </c>
      <c r="C8" s="39" t="s">
        <v>5</v>
      </c>
      <c r="D8" s="8">
        <v>13</v>
      </c>
      <c r="E8" s="4">
        <f t="shared" si="0"/>
        <v>10.833333333333332</v>
      </c>
      <c r="F8" s="4">
        <f t="shared" si="1"/>
        <v>0</v>
      </c>
      <c r="G8" s="48">
        <v>0</v>
      </c>
      <c r="H8" s="48">
        <v>0</v>
      </c>
      <c r="I8" s="48">
        <v>0</v>
      </c>
      <c r="J8" s="48">
        <v>0</v>
      </c>
      <c r="K8" s="48">
        <v>0</v>
      </c>
      <c r="L8" s="48">
        <v>0</v>
      </c>
      <c r="M8" s="48">
        <v>0</v>
      </c>
      <c r="N8" s="48">
        <v>0</v>
      </c>
      <c r="O8" s="48">
        <v>0</v>
      </c>
      <c r="P8" s="48">
        <v>0</v>
      </c>
      <c r="Q8" s="48"/>
      <c r="R8" s="48"/>
    </row>
    <row r="9" spans="2:18">
      <c r="B9" s="64">
        <v>6</v>
      </c>
      <c r="C9" s="39" t="s">
        <v>11</v>
      </c>
      <c r="D9" s="8">
        <v>39</v>
      </c>
      <c r="E9" s="4">
        <f t="shared" si="0"/>
        <v>32.5</v>
      </c>
      <c r="F9" s="4">
        <f t="shared" si="1"/>
        <v>8.3290256000000014</v>
      </c>
      <c r="G9" s="48">
        <v>0.57999999999999996</v>
      </c>
      <c r="H9" s="48">
        <v>0</v>
      </c>
      <c r="I9" s="48">
        <v>0</v>
      </c>
      <c r="J9" s="48">
        <v>0</v>
      </c>
      <c r="K9" s="48">
        <v>1.9025600000000004E-2</v>
      </c>
      <c r="L9" s="48">
        <v>0</v>
      </c>
      <c r="M9" s="48">
        <v>0</v>
      </c>
      <c r="N9" s="48">
        <v>0</v>
      </c>
      <c r="O9" s="48">
        <v>6.44</v>
      </c>
      <c r="P9" s="111">
        <v>1.29</v>
      </c>
      <c r="Q9" s="48"/>
      <c r="R9" s="48"/>
    </row>
    <row r="10" spans="2:18">
      <c r="B10" s="64">
        <v>7</v>
      </c>
      <c r="C10" s="39" t="s">
        <v>12</v>
      </c>
      <c r="D10" s="8">
        <v>13</v>
      </c>
      <c r="E10" s="4">
        <f t="shared" si="0"/>
        <v>10.833333333333332</v>
      </c>
      <c r="F10" s="4">
        <f t="shared" si="1"/>
        <v>1.2965889969000002</v>
      </c>
      <c r="G10" s="48">
        <v>0</v>
      </c>
      <c r="H10" s="48">
        <v>0</v>
      </c>
      <c r="I10" s="48">
        <v>0</v>
      </c>
      <c r="J10" s="48">
        <v>0</v>
      </c>
      <c r="K10" s="48">
        <v>0</v>
      </c>
      <c r="L10" s="48">
        <v>0.102319929</v>
      </c>
      <c r="M10" s="48">
        <v>1.1879993061</v>
      </c>
      <c r="N10" s="48">
        <v>6.2697618000000007E-3</v>
      </c>
      <c r="O10" s="48">
        <v>0</v>
      </c>
      <c r="P10" s="48">
        <v>0</v>
      </c>
      <c r="Q10" s="48"/>
      <c r="R10" s="48"/>
    </row>
    <row r="11" spans="2:18">
      <c r="B11" s="64">
        <v>8</v>
      </c>
      <c r="C11" s="40" t="s">
        <v>15</v>
      </c>
      <c r="D11" s="122">
        <v>0</v>
      </c>
      <c r="E11" s="4">
        <f t="shared" si="0"/>
        <v>0</v>
      </c>
      <c r="F11" s="4">
        <f t="shared" si="1"/>
        <v>0.28000000000000003</v>
      </c>
      <c r="G11" s="48">
        <v>0</v>
      </c>
      <c r="H11" s="48">
        <v>0</v>
      </c>
      <c r="I11" s="48">
        <v>0</v>
      </c>
      <c r="J11" s="48">
        <v>0</v>
      </c>
      <c r="K11" s="48">
        <v>0</v>
      </c>
      <c r="L11" s="48">
        <v>0</v>
      </c>
      <c r="M11" s="48">
        <v>0</v>
      </c>
      <c r="N11" s="48">
        <v>0</v>
      </c>
      <c r="O11" s="48">
        <v>0.28000000000000003</v>
      </c>
      <c r="P11" s="48">
        <v>0</v>
      </c>
      <c r="Q11" s="48"/>
      <c r="R11" s="48"/>
    </row>
    <row r="12" spans="2:18">
      <c r="B12" s="64">
        <v>9</v>
      </c>
      <c r="C12" s="40" t="s">
        <v>16</v>
      </c>
      <c r="D12" s="122">
        <v>0</v>
      </c>
      <c r="E12" s="4">
        <f t="shared" si="0"/>
        <v>0</v>
      </c>
      <c r="F12" s="4">
        <f t="shared" si="1"/>
        <v>0.1</v>
      </c>
      <c r="G12" s="48">
        <v>0</v>
      </c>
      <c r="H12" s="48">
        <v>0</v>
      </c>
      <c r="I12" s="48">
        <v>0</v>
      </c>
      <c r="J12" s="48">
        <v>0</v>
      </c>
      <c r="K12" s="48">
        <v>0</v>
      </c>
      <c r="L12" s="48">
        <v>0</v>
      </c>
      <c r="M12" s="48">
        <v>0</v>
      </c>
      <c r="N12" s="48">
        <v>0</v>
      </c>
      <c r="O12" s="48">
        <v>0.1</v>
      </c>
      <c r="P12" s="48">
        <v>0</v>
      </c>
      <c r="Q12" s="48"/>
      <c r="R12" s="48"/>
    </row>
    <row r="13" spans="2:18">
      <c r="B13" s="64">
        <v>10</v>
      </c>
      <c r="C13" s="40" t="s">
        <v>17</v>
      </c>
      <c r="D13" s="122">
        <v>0</v>
      </c>
      <c r="E13" s="4">
        <f t="shared" si="0"/>
        <v>0</v>
      </c>
      <c r="F13" s="4">
        <f t="shared" si="1"/>
        <v>0</v>
      </c>
      <c r="G13" s="48">
        <v>0</v>
      </c>
      <c r="H13" s="48">
        <v>0</v>
      </c>
      <c r="I13" s="48">
        <v>0</v>
      </c>
      <c r="J13" s="48">
        <v>0</v>
      </c>
      <c r="K13" s="48">
        <v>0</v>
      </c>
      <c r="L13" s="48">
        <v>0</v>
      </c>
      <c r="M13" s="48">
        <v>0</v>
      </c>
      <c r="N13" s="48">
        <v>0</v>
      </c>
      <c r="O13" s="48">
        <v>0</v>
      </c>
      <c r="P13" s="48">
        <v>0</v>
      </c>
      <c r="Q13" s="48"/>
      <c r="R13" s="48"/>
    </row>
    <row r="14" spans="2:18">
      <c r="B14" s="64">
        <v>11</v>
      </c>
      <c r="C14" s="41" t="s">
        <v>132</v>
      </c>
      <c r="D14" s="122">
        <v>0</v>
      </c>
      <c r="E14" s="4">
        <f t="shared" si="0"/>
        <v>0</v>
      </c>
      <c r="F14" s="4">
        <f t="shared" si="1"/>
        <v>0</v>
      </c>
      <c r="G14" s="48">
        <v>0</v>
      </c>
      <c r="H14" s="48">
        <v>0</v>
      </c>
      <c r="I14" s="48">
        <v>0</v>
      </c>
      <c r="J14" s="48">
        <v>0</v>
      </c>
      <c r="K14" s="48">
        <v>0</v>
      </c>
      <c r="L14" s="48">
        <v>0</v>
      </c>
      <c r="M14" s="48">
        <v>0</v>
      </c>
      <c r="N14" s="48">
        <v>0</v>
      </c>
      <c r="O14" s="48">
        <v>0</v>
      </c>
      <c r="P14" s="48">
        <v>0</v>
      </c>
      <c r="Q14" s="48"/>
      <c r="R14" s="48"/>
    </row>
    <row r="15" spans="2:18">
      <c r="B15" s="64">
        <v>12</v>
      </c>
      <c r="C15" s="41" t="s">
        <v>13</v>
      </c>
      <c r="D15" s="8">
        <v>20</v>
      </c>
      <c r="E15" s="4">
        <f t="shared" si="0"/>
        <v>16.666666666666668</v>
      </c>
      <c r="F15" s="4">
        <f t="shared" si="1"/>
        <v>0</v>
      </c>
      <c r="G15" s="48">
        <v>0</v>
      </c>
      <c r="H15" s="48">
        <v>0</v>
      </c>
      <c r="I15" s="48">
        <v>0</v>
      </c>
      <c r="J15" s="48">
        <v>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/>
      <c r="R15" s="48"/>
    </row>
    <row r="16" spans="2:18" ht="15" thickBot="1">
      <c r="B16" s="97">
        <v>13</v>
      </c>
      <c r="C16" s="80" t="s">
        <v>14</v>
      </c>
      <c r="D16" s="123">
        <v>20</v>
      </c>
      <c r="E16" s="108">
        <f>(D16/12)*$E$1</f>
        <v>16.666666666666668</v>
      </c>
      <c r="F16" s="108">
        <f t="shared" si="1"/>
        <v>0</v>
      </c>
      <c r="G16" s="113">
        <v>0</v>
      </c>
      <c r="H16" s="113">
        <v>0</v>
      </c>
      <c r="I16" s="113">
        <v>0</v>
      </c>
      <c r="J16" s="113">
        <v>0</v>
      </c>
      <c r="K16" s="48">
        <v>0</v>
      </c>
      <c r="L16" s="48">
        <v>0</v>
      </c>
      <c r="M16" s="48">
        <v>0</v>
      </c>
      <c r="N16" s="48">
        <v>0</v>
      </c>
      <c r="O16" s="48">
        <v>0</v>
      </c>
      <c r="P16" s="48">
        <v>0</v>
      </c>
      <c r="Q16" s="108"/>
      <c r="R16" s="113"/>
    </row>
    <row r="17" spans="2:18" s="1" customFormat="1" ht="15" thickBot="1">
      <c r="B17" s="44"/>
      <c r="C17" s="98" t="s">
        <v>6</v>
      </c>
      <c r="D17" s="124">
        <f>SUM(D4:D16)</f>
        <v>170</v>
      </c>
      <c r="E17" s="124">
        <f>SUM(E4:E16)</f>
        <v>141.66666666666666</v>
      </c>
      <c r="F17" s="124">
        <f t="shared" si="1"/>
        <v>342.6156145969</v>
      </c>
      <c r="G17" s="78">
        <f>SUM(G4:G16)</f>
        <v>0.57999999999999996</v>
      </c>
      <c r="H17" s="78">
        <f t="shared" ref="H17:R17" si="2">SUM(H4:H16)</f>
        <v>0.4</v>
      </c>
      <c r="I17" s="78">
        <f t="shared" si="2"/>
        <v>0</v>
      </c>
      <c r="J17" s="78">
        <f t="shared" si="2"/>
        <v>332.21</v>
      </c>
      <c r="K17" s="78">
        <f t="shared" si="2"/>
        <v>1.9025600000000004E-2</v>
      </c>
      <c r="L17" s="78">
        <f t="shared" si="2"/>
        <v>0.102319929</v>
      </c>
      <c r="M17" s="78">
        <f t="shared" si="2"/>
        <v>1.1879993061</v>
      </c>
      <c r="N17" s="78">
        <f t="shared" si="2"/>
        <v>6.2697618000000007E-3</v>
      </c>
      <c r="O17" s="78">
        <f t="shared" si="2"/>
        <v>6.82</v>
      </c>
      <c r="P17" s="78">
        <f t="shared" si="2"/>
        <v>1.29</v>
      </c>
      <c r="Q17" s="78">
        <f t="shared" si="2"/>
        <v>0</v>
      </c>
      <c r="R17" s="79">
        <f t="shared" si="2"/>
        <v>0</v>
      </c>
    </row>
    <row r="21" spans="2:18">
      <c r="D21" s="246"/>
    </row>
    <row r="22" spans="2:18">
      <c r="D22" s="246"/>
    </row>
    <row r="23" spans="2:18">
      <c r="D23" s="246"/>
    </row>
    <row r="24" spans="2:18">
      <c r="D24" s="246"/>
    </row>
    <row r="25" spans="2:18">
      <c r="D25" s="246"/>
    </row>
    <row r="26" spans="2:18">
      <c r="D26" s="246"/>
    </row>
    <row r="27" spans="2:18">
      <c r="D27" s="246"/>
    </row>
    <row r="28" spans="2:18">
      <c r="D28" s="247"/>
    </row>
    <row r="29" spans="2:18">
      <c r="D29" s="247"/>
    </row>
    <row r="30" spans="2:18">
      <c r="D30" s="247"/>
    </row>
    <row r="31" spans="2:18">
      <c r="D31" s="246"/>
    </row>
    <row r="32" spans="2:18">
      <c r="D32" s="246"/>
    </row>
    <row r="33" spans="4:4">
      <c r="D33" s="247"/>
    </row>
  </sheetData>
  <mergeCells count="1">
    <mergeCell ref="B2:R2"/>
  </mergeCells>
  <pageMargins left="0.7" right="0.7" top="0.75" bottom="0.75" header="0.3" footer="0.3"/>
  <pageSetup orientation="portrait" r:id="rId1"/>
  <ignoredErrors>
    <ignoredError sqref="G17:R17" formulaRange="1"/>
    <ignoredError sqref="F17" 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9"/>
  <dimension ref="B1:S46"/>
  <sheetViews>
    <sheetView topLeftCell="C1" workbookViewId="0"/>
  </sheetViews>
  <sheetFormatPr defaultColWidth="9.109375" defaultRowHeight="14.4"/>
  <cols>
    <col min="1" max="1" width="4.6640625" customWidth="1"/>
    <col min="2" max="2" width="5.6640625" customWidth="1"/>
    <col min="3" max="3" width="24.88671875" bestFit="1" customWidth="1"/>
    <col min="4" max="4" width="25" customWidth="1"/>
    <col min="5" max="5" width="9.6640625" customWidth="1"/>
    <col min="6" max="6" width="10.44140625" style="9" bestFit="1" customWidth="1"/>
    <col min="7" max="7" width="10.44140625" bestFit="1" customWidth="1"/>
    <col min="8" max="8" width="9.6640625" style="9" customWidth="1"/>
    <col min="9" max="19" width="9.6640625" customWidth="1"/>
  </cols>
  <sheetData>
    <row r="1" spans="2:19" ht="15" thickBot="1">
      <c r="C1" s="63"/>
      <c r="F1" s="9">
        <v>10</v>
      </c>
    </row>
    <row r="2" spans="2:19">
      <c r="B2" s="541" t="s">
        <v>133</v>
      </c>
      <c r="C2" s="542"/>
      <c r="D2" s="542"/>
      <c r="E2" s="542"/>
      <c r="F2" s="542"/>
      <c r="G2" s="542"/>
      <c r="H2" s="542"/>
      <c r="I2" s="542"/>
      <c r="J2" s="542"/>
      <c r="K2" s="542"/>
      <c r="L2" s="542"/>
      <c r="M2" s="542"/>
      <c r="N2" s="542"/>
      <c r="O2" s="542"/>
      <c r="P2" s="542"/>
      <c r="Q2" s="542"/>
      <c r="R2" s="542"/>
      <c r="S2" s="543"/>
    </row>
    <row r="3" spans="2:19" s="1" customFormat="1" ht="15" thickBot="1">
      <c r="B3" s="42" t="s">
        <v>32</v>
      </c>
      <c r="C3" s="62" t="s">
        <v>1</v>
      </c>
      <c r="D3" s="62" t="s">
        <v>19</v>
      </c>
      <c r="E3" s="2" t="s">
        <v>39</v>
      </c>
      <c r="F3" s="2" t="s">
        <v>414</v>
      </c>
      <c r="G3" s="2" t="s">
        <v>415</v>
      </c>
      <c r="H3" s="68">
        <v>45292</v>
      </c>
      <c r="I3" s="68">
        <v>45323</v>
      </c>
      <c r="J3" s="68">
        <v>45352</v>
      </c>
      <c r="K3" s="68">
        <v>45383</v>
      </c>
      <c r="L3" s="68">
        <v>45413</v>
      </c>
      <c r="M3" s="68">
        <v>45444</v>
      </c>
      <c r="N3" s="68">
        <v>45474</v>
      </c>
      <c r="O3" s="68">
        <v>45505</v>
      </c>
      <c r="P3" s="68">
        <v>45536</v>
      </c>
      <c r="Q3" s="68">
        <v>45566</v>
      </c>
      <c r="R3" s="68">
        <v>45597</v>
      </c>
      <c r="S3" s="73">
        <v>45627</v>
      </c>
    </row>
    <row r="4" spans="2:19">
      <c r="B4" s="548">
        <v>1</v>
      </c>
      <c r="C4" s="547" t="s">
        <v>7</v>
      </c>
      <c r="D4" s="66" t="s">
        <v>150</v>
      </c>
      <c r="E4" s="132">
        <v>45</v>
      </c>
      <c r="F4" s="4">
        <f>(E4/12)*$F$1</f>
        <v>37.5</v>
      </c>
      <c r="G4" s="4">
        <f>SUM(H4:S4)</f>
        <v>206.93057191825221</v>
      </c>
      <c r="H4" s="132">
        <v>0.95</v>
      </c>
      <c r="I4" s="4">
        <v>1.478175</v>
      </c>
      <c r="J4" s="4">
        <v>0.19</v>
      </c>
      <c r="K4" s="132">
        <v>3.3626</v>
      </c>
      <c r="L4" s="6">
        <v>4.2</v>
      </c>
      <c r="M4" s="4">
        <v>0</v>
      </c>
      <c r="N4" s="4">
        <v>0</v>
      </c>
      <c r="O4" s="6">
        <v>0</v>
      </c>
      <c r="P4" s="4">
        <v>11.53</v>
      </c>
      <c r="Q4" s="4">
        <v>185.21979691825223</v>
      </c>
      <c r="R4" s="6"/>
      <c r="S4" s="300"/>
    </row>
    <row r="5" spans="2:19">
      <c r="B5" s="548"/>
      <c r="C5" s="547"/>
      <c r="D5" s="66" t="s">
        <v>20</v>
      </c>
      <c r="E5" s="132">
        <v>230</v>
      </c>
      <c r="F5" s="4">
        <f t="shared" ref="F5:F21" si="0">(E5/12)*$F$1</f>
        <v>191.66666666666669</v>
      </c>
      <c r="G5" s="4">
        <f t="shared" ref="G5:G22" si="1">SUM(H5:S5)</f>
        <v>48.055200414074633</v>
      </c>
      <c r="H5" s="132">
        <v>3.58</v>
      </c>
      <c r="I5" s="4">
        <v>3.4230499999999999</v>
      </c>
      <c r="J5" s="4">
        <v>3.82</v>
      </c>
      <c r="K5" s="132">
        <v>2.282</v>
      </c>
      <c r="L5" s="6">
        <v>0</v>
      </c>
      <c r="M5" s="4">
        <v>6.1158662330856242</v>
      </c>
      <c r="N5" s="4">
        <v>0</v>
      </c>
      <c r="O5" s="6">
        <v>10.275028900000001</v>
      </c>
      <c r="P5" s="4">
        <v>2.3121659999999999</v>
      </c>
      <c r="Q5" s="4">
        <v>16.247089280989009</v>
      </c>
      <c r="R5" s="6"/>
      <c r="S5" s="299"/>
    </row>
    <row r="6" spans="2:19">
      <c r="B6" s="548"/>
      <c r="C6" s="547"/>
      <c r="D6" s="66" t="s">
        <v>21</v>
      </c>
      <c r="E6" s="132">
        <v>230</v>
      </c>
      <c r="F6" s="4">
        <f t="shared" si="0"/>
        <v>191.66666666666669</v>
      </c>
      <c r="G6" s="4">
        <f t="shared" si="1"/>
        <v>107.28217525641026</v>
      </c>
      <c r="H6" s="132">
        <v>0</v>
      </c>
      <c r="I6" s="4">
        <v>0</v>
      </c>
      <c r="J6" s="4">
        <v>0</v>
      </c>
      <c r="K6" s="132">
        <v>0</v>
      </c>
      <c r="L6" s="6">
        <v>41.700499999999998</v>
      </c>
      <c r="M6" s="4">
        <v>22.720600000000001</v>
      </c>
      <c r="N6" s="4">
        <v>9.4435000000000002</v>
      </c>
      <c r="O6" s="6">
        <v>11.466883641025641</v>
      </c>
      <c r="P6" s="4">
        <v>13.382619999999999</v>
      </c>
      <c r="Q6" s="4">
        <v>8.5680716153846141</v>
      </c>
      <c r="R6" s="6"/>
      <c r="S6" s="299"/>
    </row>
    <row r="7" spans="2:19">
      <c r="B7" s="548"/>
      <c r="C7" s="547"/>
      <c r="D7" s="67" t="s">
        <v>22</v>
      </c>
      <c r="E7" s="132">
        <v>230</v>
      </c>
      <c r="F7" s="4">
        <f t="shared" si="0"/>
        <v>191.66666666666669</v>
      </c>
      <c r="G7" s="4">
        <f t="shared" si="1"/>
        <v>148.69222769999999</v>
      </c>
      <c r="H7" s="132">
        <v>14.82</v>
      </c>
      <c r="I7" s="4">
        <v>5.6117400000000002</v>
      </c>
      <c r="J7" s="4">
        <v>4.88</v>
      </c>
      <c r="K7" s="132">
        <v>43.289400000000001</v>
      </c>
      <c r="L7" s="6">
        <v>17.9693</v>
      </c>
      <c r="M7" s="4">
        <v>15.93681585</v>
      </c>
      <c r="N7" s="4">
        <v>15.838100000000001</v>
      </c>
      <c r="O7" s="6">
        <v>8.0349038000000004</v>
      </c>
      <c r="P7" s="4">
        <v>11.622955000000001</v>
      </c>
      <c r="Q7" s="4">
        <v>10.68901305</v>
      </c>
      <c r="R7" s="6"/>
      <c r="S7" s="299"/>
    </row>
    <row r="8" spans="2:19">
      <c r="B8" s="548"/>
      <c r="C8" s="547"/>
      <c r="D8" s="66" t="s">
        <v>23</v>
      </c>
      <c r="E8" s="132">
        <v>230</v>
      </c>
      <c r="F8" s="4">
        <f t="shared" si="0"/>
        <v>191.66666666666669</v>
      </c>
      <c r="G8" s="4">
        <f t="shared" si="1"/>
        <v>179.05370420833333</v>
      </c>
      <c r="H8" s="132">
        <v>20.79</v>
      </c>
      <c r="I8" s="4">
        <v>0</v>
      </c>
      <c r="J8" s="4">
        <v>0</v>
      </c>
      <c r="K8" s="132">
        <v>0</v>
      </c>
      <c r="L8" s="6">
        <v>1.3556999999999999</v>
      </c>
      <c r="M8" s="4">
        <v>41.697017933333328</v>
      </c>
      <c r="N8" s="4">
        <v>5.3535000000000004</v>
      </c>
      <c r="O8" s="6">
        <v>10.8110803</v>
      </c>
      <c r="P8" s="4">
        <v>22.711805975000001</v>
      </c>
      <c r="Q8" s="4">
        <v>76.334599999999995</v>
      </c>
      <c r="R8" s="6"/>
      <c r="S8" s="299"/>
    </row>
    <row r="9" spans="2:19">
      <c r="B9" s="72">
        <v>2</v>
      </c>
      <c r="C9" s="66" t="s">
        <v>8</v>
      </c>
      <c r="D9" s="66" t="s">
        <v>8</v>
      </c>
      <c r="E9" s="132">
        <v>230</v>
      </c>
      <c r="F9" s="4">
        <f t="shared" si="0"/>
        <v>191.66666666666669</v>
      </c>
      <c r="G9" s="4">
        <f t="shared" si="1"/>
        <v>30.177669087731356</v>
      </c>
      <c r="H9" s="132">
        <v>4.28</v>
      </c>
      <c r="I9" s="4">
        <v>0.37900281342132663</v>
      </c>
      <c r="J9" s="4">
        <v>4.22</v>
      </c>
      <c r="K9" s="132">
        <v>0.34139999999999998</v>
      </c>
      <c r="L9" s="6">
        <v>1.2998000000000001</v>
      </c>
      <c r="M9" s="4">
        <v>0.72354079999999998</v>
      </c>
      <c r="N9" s="4">
        <v>0</v>
      </c>
      <c r="O9" s="6">
        <v>11.354230000000001</v>
      </c>
      <c r="P9" s="4">
        <v>3.7150411950521978</v>
      </c>
      <c r="Q9" s="4">
        <v>3.86465427925783</v>
      </c>
      <c r="R9" s="6"/>
      <c r="S9" s="301"/>
    </row>
    <row r="10" spans="2:19">
      <c r="B10" s="72">
        <v>3</v>
      </c>
      <c r="C10" s="66" t="s">
        <v>9</v>
      </c>
      <c r="D10" s="66" t="s">
        <v>9</v>
      </c>
      <c r="E10" s="132">
        <v>50</v>
      </c>
      <c r="F10" s="4">
        <f t="shared" si="0"/>
        <v>41.666666666666671</v>
      </c>
      <c r="G10" s="4">
        <f t="shared" si="1"/>
        <v>72.341999999999985</v>
      </c>
      <c r="H10" s="132">
        <v>1.8</v>
      </c>
      <c r="I10" s="135">
        <v>11.087</v>
      </c>
      <c r="J10" s="4">
        <v>3.22</v>
      </c>
      <c r="K10" s="132">
        <v>1.1060000000000001</v>
      </c>
      <c r="L10" s="6">
        <v>17.585999999999999</v>
      </c>
      <c r="M10" s="4">
        <v>0.12</v>
      </c>
      <c r="N10" s="4">
        <v>4.26</v>
      </c>
      <c r="O10" s="6">
        <v>7.0830000000000002</v>
      </c>
      <c r="P10" s="4">
        <v>15.33</v>
      </c>
      <c r="Q10" s="4">
        <v>10.75</v>
      </c>
      <c r="R10" s="6"/>
      <c r="S10" s="301"/>
    </row>
    <row r="11" spans="2:19">
      <c r="B11" s="72">
        <v>4</v>
      </c>
      <c r="C11" s="66" t="s">
        <v>10</v>
      </c>
      <c r="D11" s="66" t="s">
        <v>10</v>
      </c>
      <c r="E11" s="132">
        <v>50</v>
      </c>
      <c r="F11" s="4">
        <f t="shared" si="0"/>
        <v>41.666666666666671</v>
      </c>
      <c r="G11" s="4">
        <f t="shared" si="1"/>
        <v>46.028492208737475</v>
      </c>
      <c r="H11" s="132">
        <v>0</v>
      </c>
      <c r="I11" s="135">
        <v>0</v>
      </c>
      <c r="J11" s="4">
        <v>0</v>
      </c>
      <c r="K11" s="132">
        <v>3.4198</v>
      </c>
      <c r="L11" s="6">
        <v>1.6806000000000001</v>
      </c>
      <c r="M11" s="4">
        <v>21.967634700000001</v>
      </c>
      <c r="N11" s="4">
        <v>0.56020999999999999</v>
      </c>
      <c r="O11" s="6">
        <v>1.1599999999999999</v>
      </c>
      <c r="P11" s="4">
        <v>12.062620840617472</v>
      </c>
      <c r="Q11" s="4">
        <v>5.1776266681200003</v>
      </c>
      <c r="R11" s="6"/>
      <c r="S11" s="301"/>
    </row>
    <row r="12" spans="2:19">
      <c r="B12" s="72">
        <v>5</v>
      </c>
      <c r="C12" s="66" t="s">
        <v>26</v>
      </c>
      <c r="D12" s="66" t="s">
        <v>26</v>
      </c>
      <c r="E12" s="132">
        <v>125</v>
      </c>
      <c r="F12" s="4">
        <f t="shared" si="0"/>
        <v>104.16666666666666</v>
      </c>
      <c r="G12" s="4">
        <f t="shared" si="1"/>
        <v>99.666139000000001</v>
      </c>
      <c r="H12" s="132">
        <v>0</v>
      </c>
      <c r="I12" s="135">
        <v>36.544060000000002</v>
      </c>
      <c r="J12" s="4">
        <v>16.645859999999999</v>
      </c>
      <c r="K12" s="132">
        <v>14.84399</v>
      </c>
      <c r="L12" s="6">
        <v>11.500120000000001</v>
      </c>
      <c r="M12" s="4">
        <v>6.4631599</v>
      </c>
      <c r="N12" s="4">
        <v>0</v>
      </c>
      <c r="O12" s="6">
        <v>10.991540000000001</v>
      </c>
      <c r="P12" s="4">
        <v>2.6774091000000002</v>
      </c>
      <c r="Q12" s="4">
        <v>0</v>
      </c>
      <c r="R12" s="6"/>
      <c r="S12" s="301"/>
    </row>
    <row r="13" spans="2:19">
      <c r="B13" s="72">
        <v>6</v>
      </c>
      <c r="C13" s="66" t="s">
        <v>27</v>
      </c>
      <c r="D13" s="66" t="s">
        <v>27</v>
      </c>
      <c r="E13" s="132">
        <v>35</v>
      </c>
      <c r="F13" s="4">
        <f t="shared" si="0"/>
        <v>29.166666666666664</v>
      </c>
      <c r="G13" s="4">
        <f t="shared" si="1"/>
        <v>0</v>
      </c>
      <c r="H13" s="132">
        <v>0</v>
      </c>
      <c r="I13" s="135">
        <v>0</v>
      </c>
      <c r="J13" s="4">
        <v>0</v>
      </c>
      <c r="K13" s="132">
        <v>0</v>
      </c>
      <c r="L13" s="132">
        <v>0</v>
      </c>
      <c r="M13" s="4">
        <v>0</v>
      </c>
      <c r="N13" s="4">
        <v>0</v>
      </c>
      <c r="O13" s="6">
        <v>0</v>
      </c>
      <c r="P13" s="4">
        <v>0</v>
      </c>
      <c r="Q13" s="4">
        <v>0</v>
      </c>
      <c r="R13" s="6"/>
      <c r="S13" s="301"/>
    </row>
    <row r="14" spans="2:19">
      <c r="B14" s="72">
        <v>7</v>
      </c>
      <c r="C14" s="66" t="s">
        <v>11</v>
      </c>
      <c r="D14" s="66" t="s">
        <v>24</v>
      </c>
      <c r="E14" s="132">
        <v>300</v>
      </c>
      <c r="F14" s="4">
        <f t="shared" si="0"/>
        <v>250</v>
      </c>
      <c r="G14" s="4">
        <f t="shared" si="1"/>
        <v>418.17146987995676</v>
      </c>
      <c r="H14" s="132">
        <v>9.32</v>
      </c>
      <c r="I14" s="4">
        <v>20.015841543410517</v>
      </c>
      <c r="J14" s="4">
        <v>8.82</v>
      </c>
      <c r="K14" s="252">
        <v>7.5891000000000002</v>
      </c>
      <c r="L14" s="6">
        <v>1.758</v>
      </c>
      <c r="M14" s="4">
        <v>101.59740000000001</v>
      </c>
      <c r="N14" s="493">
        <v>0</v>
      </c>
      <c r="O14" s="6">
        <v>119.6609056718099</v>
      </c>
      <c r="P14" s="4">
        <v>144.60211858768056</v>
      </c>
      <c r="Q14" s="4">
        <v>4.8081040770557131</v>
      </c>
      <c r="R14" s="6"/>
      <c r="S14" s="302"/>
    </row>
    <row r="15" spans="2:19">
      <c r="B15" s="72">
        <v>8</v>
      </c>
      <c r="C15" s="66" t="s">
        <v>12</v>
      </c>
      <c r="D15" s="66" t="s">
        <v>25</v>
      </c>
      <c r="E15" s="132">
        <v>200</v>
      </c>
      <c r="F15" s="4">
        <f t="shared" si="0"/>
        <v>166.66666666666669</v>
      </c>
      <c r="G15" s="4">
        <f t="shared" si="1"/>
        <v>190.47690855218647</v>
      </c>
      <c r="H15" s="132">
        <v>0</v>
      </c>
      <c r="I15" s="4">
        <v>0</v>
      </c>
      <c r="J15" s="4">
        <v>0</v>
      </c>
      <c r="K15" s="252">
        <v>0</v>
      </c>
      <c r="L15" s="6">
        <v>2.9897</v>
      </c>
      <c r="M15" s="4">
        <v>23.068552985000004</v>
      </c>
      <c r="N15" s="4">
        <v>0.62870000000000004</v>
      </c>
      <c r="O15" s="6">
        <v>76.139700000000005</v>
      </c>
      <c r="P15" s="4">
        <v>25.407100406000001</v>
      </c>
      <c r="Q15" s="4">
        <v>62.243155161186444</v>
      </c>
      <c r="R15" s="6"/>
      <c r="S15" s="301"/>
    </row>
    <row r="16" spans="2:19">
      <c r="B16" s="72">
        <v>9</v>
      </c>
      <c r="C16" s="66" t="s">
        <v>15</v>
      </c>
      <c r="D16" s="66" t="s">
        <v>28</v>
      </c>
      <c r="E16" s="132">
        <v>25</v>
      </c>
      <c r="F16" s="4">
        <f t="shared" si="0"/>
        <v>20.833333333333336</v>
      </c>
      <c r="G16" s="4">
        <f t="shared" si="1"/>
        <v>19.8519808</v>
      </c>
      <c r="H16" s="132">
        <v>0</v>
      </c>
      <c r="I16" s="4">
        <v>0</v>
      </c>
      <c r="J16" s="4">
        <v>1.69</v>
      </c>
      <c r="K16" s="132">
        <v>0.54079999999999995</v>
      </c>
      <c r="L16" s="6">
        <v>0.2747</v>
      </c>
      <c r="M16" s="4">
        <v>1.51274</v>
      </c>
      <c r="N16" s="4">
        <v>0.40539999999999998</v>
      </c>
      <c r="O16" s="6">
        <v>9.859278999999999</v>
      </c>
      <c r="P16" s="4">
        <v>4.8913000000000002</v>
      </c>
      <c r="Q16" s="4">
        <v>0.67776179999999975</v>
      </c>
      <c r="R16" s="6"/>
      <c r="S16" s="301"/>
    </row>
    <row r="17" spans="2:19">
      <c r="B17" s="72">
        <v>10</v>
      </c>
      <c r="C17" s="66" t="s">
        <v>16</v>
      </c>
      <c r="D17" s="66" t="s">
        <v>16</v>
      </c>
      <c r="E17" s="132">
        <v>0</v>
      </c>
      <c r="F17" s="4">
        <f t="shared" si="0"/>
        <v>0</v>
      </c>
      <c r="G17" s="4">
        <f t="shared" si="1"/>
        <v>0</v>
      </c>
      <c r="H17" s="132">
        <v>0</v>
      </c>
      <c r="I17" s="4">
        <v>0</v>
      </c>
      <c r="J17" s="135">
        <v>0</v>
      </c>
      <c r="K17" s="135">
        <v>0</v>
      </c>
      <c r="L17" s="135">
        <v>0</v>
      </c>
      <c r="M17" s="135">
        <v>0</v>
      </c>
      <c r="N17" s="135">
        <v>0</v>
      </c>
      <c r="O17" s="6">
        <v>0</v>
      </c>
      <c r="P17" s="6">
        <v>0</v>
      </c>
      <c r="Q17" s="6">
        <v>0</v>
      </c>
      <c r="R17" s="6"/>
      <c r="S17" s="301"/>
    </row>
    <row r="18" spans="2:19">
      <c r="B18" s="72">
        <v>11</v>
      </c>
      <c r="C18" s="66" t="s">
        <v>17</v>
      </c>
      <c r="D18" s="66" t="s">
        <v>17</v>
      </c>
      <c r="E18" s="132">
        <v>0</v>
      </c>
      <c r="F18" s="4">
        <f t="shared" si="0"/>
        <v>0</v>
      </c>
      <c r="G18" s="4">
        <f t="shared" si="1"/>
        <v>0</v>
      </c>
      <c r="H18" s="132">
        <v>0</v>
      </c>
      <c r="I18" s="135">
        <v>0</v>
      </c>
      <c r="J18" s="135">
        <v>0</v>
      </c>
      <c r="K18" s="135">
        <v>0</v>
      </c>
      <c r="L18" s="135">
        <v>0</v>
      </c>
      <c r="M18" s="135">
        <v>0</v>
      </c>
      <c r="N18" s="135">
        <v>0</v>
      </c>
      <c r="O18" s="6">
        <v>0</v>
      </c>
      <c r="P18" s="6">
        <v>0</v>
      </c>
      <c r="Q18" s="6">
        <v>0</v>
      </c>
      <c r="R18" s="6"/>
      <c r="S18" s="301"/>
    </row>
    <row r="19" spans="2:19">
      <c r="B19" s="72">
        <v>12</v>
      </c>
      <c r="C19" s="66" t="s">
        <v>129</v>
      </c>
      <c r="D19" s="66" t="s">
        <v>129</v>
      </c>
      <c r="E19" s="132">
        <v>20</v>
      </c>
      <c r="F19" s="4">
        <f t="shared" si="0"/>
        <v>16.666666666666668</v>
      </c>
      <c r="G19" s="4">
        <f t="shared" si="1"/>
        <v>264.50374213763308</v>
      </c>
      <c r="H19" s="132">
        <v>21.98</v>
      </c>
      <c r="I19" s="135">
        <v>0</v>
      </c>
      <c r="J19" s="135">
        <v>0</v>
      </c>
      <c r="K19" s="135">
        <v>0</v>
      </c>
      <c r="L19" s="135">
        <v>0</v>
      </c>
      <c r="M19" s="135">
        <v>6.6709613522317328</v>
      </c>
      <c r="N19" s="135">
        <v>4.6074000000000002</v>
      </c>
      <c r="O19" s="6">
        <v>8.2883860157005564</v>
      </c>
      <c r="P19" s="135">
        <v>85.818123490239458</v>
      </c>
      <c r="Q19" s="135">
        <v>137.13887127946134</v>
      </c>
      <c r="R19" s="6"/>
      <c r="S19" s="301"/>
    </row>
    <row r="20" spans="2:19">
      <c r="B20" s="72">
        <v>13</v>
      </c>
      <c r="C20" s="41" t="s">
        <v>13</v>
      </c>
      <c r="D20" s="41" t="s">
        <v>13</v>
      </c>
      <c r="E20" s="8">
        <v>0</v>
      </c>
      <c r="F20" s="4">
        <f t="shared" si="0"/>
        <v>0</v>
      </c>
      <c r="G20" s="4">
        <f t="shared" si="1"/>
        <v>0</v>
      </c>
      <c r="H20" s="132">
        <v>0</v>
      </c>
      <c r="I20" s="135">
        <v>0</v>
      </c>
      <c r="J20" s="135">
        <v>0</v>
      </c>
      <c r="K20" s="135">
        <v>0</v>
      </c>
      <c r="L20" s="135">
        <v>0</v>
      </c>
      <c r="M20" s="135">
        <v>0</v>
      </c>
      <c r="N20" s="135">
        <v>0</v>
      </c>
      <c r="O20" s="6">
        <v>0</v>
      </c>
      <c r="P20" s="6">
        <v>0</v>
      </c>
      <c r="Q20" s="6">
        <v>0</v>
      </c>
      <c r="R20" s="6"/>
      <c r="S20" s="301"/>
    </row>
    <row r="21" spans="2:19" ht="15" thickBot="1">
      <c r="B21" s="85">
        <v>14</v>
      </c>
      <c r="C21" s="80" t="s">
        <v>14</v>
      </c>
      <c r="D21" s="80" t="s">
        <v>14</v>
      </c>
      <c r="E21" s="123">
        <v>0</v>
      </c>
      <c r="F21" s="4">
        <f t="shared" si="0"/>
        <v>0</v>
      </c>
      <c r="G21" s="4">
        <f t="shared" si="1"/>
        <v>0</v>
      </c>
      <c r="H21" s="135">
        <v>0</v>
      </c>
      <c r="I21" s="135">
        <v>0</v>
      </c>
      <c r="J21" s="135">
        <v>0</v>
      </c>
      <c r="K21" s="135">
        <v>0</v>
      </c>
      <c r="L21" s="135">
        <v>0</v>
      </c>
      <c r="M21" s="135">
        <v>0</v>
      </c>
      <c r="N21" s="135">
        <v>0</v>
      </c>
      <c r="O21" s="82">
        <v>0</v>
      </c>
      <c r="P21" s="6">
        <v>0</v>
      </c>
      <c r="Q21" s="6">
        <v>0</v>
      </c>
      <c r="R21" s="82"/>
      <c r="S21" s="301"/>
    </row>
    <row r="22" spans="2:19" s="1" customFormat="1" ht="15" thickBot="1">
      <c r="B22" s="44"/>
      <c r="C22" s="98"/>
      <c r="D22" s="99" t="s">
        <v>29</v>
      </c>
      <c r="E22" s="130">
        <f>SUM(E4:E21)</f>
        <v>2000</v>
      </c>
      <c r="F22" s="130">
        <f>SUM(F4:F21)</f>
        <v>1666.6666666666672</v>
      </c>
      <c r="G22" s="130">
        <f t="shared" si="1"/>
        <v>1831.2322811633155</v>
      </c>
      <c r="H22" s="100">
        <f>SUM(H4:H21)</f>
        <v>77.52</v>
      </c>
      <c r="I22" s="100">
        <f t="shared" ref="I22:S22" si="2">SUM(I4:I21)</f>
        <v>78.538869356831839</v>
      </c>
      <c r="J22" s="101">
        <f t="shared" si="2"/>
        <v>43.485859999999995</v>
      </c>
      <c r="K22" s="100">
        <f t="shared" si="2"/>
        <v>76.775090000000006</v>
      </c>
      <c r="L22" s="100">
        <f t="shared" si="2"/>
        <v>102.31441999999998</v>
      </c>
      <c r="M22" s="101">
        <f t="shared" si="2"/>
        <v>248.59428975365068</v>
      </c>
      <c r="N22" s="101">
        <f t="shared" si="2"/>
        <v>41.096809999999998</v>
      </c>
      <c r="O22" s="101">
        <f t="shared" si="2"/>
        <v>285.12493732853613</v>
      </c>
      <c r="P22" s="101">
        <f t="shared" si="2"/>
        <v>356.06326059458968</v>
      </c>
      <c r="Q22" s="101">
        <f t="shared" si="2"/>
        <v>521.71874412970715</v>
      </c>
      <c r="R22" s="101">
        <f t="shared" si="2"/>
        <v>0</v>
      </c>
      <c r="S22" s="101">
        <f t="shared" si="2"/>
        <v>0</v>
      </c>
    </row>
    <row r="29" spans="2:19">
      <c r="E29" s="249"/>
    </row>
    <row r="30" spans="2:19">
      <c r="E30" s="249"/>
    </row>
    <row r="31" spans="2:19">
      <c r="E31" s="249"/>
    </row>
    <row r="32" spans="2:19">
      <c r="E32" s="249"/>
    </row>
    <row r="33" spans="5:5">
      <c r="E33" s="249"/>
    </row>
    <row r="34" spans="5:5">
      <c r="E34" s="249"/>
    </row>
    <row r="35" spans="5:5">
      <c r="E35" s="249"/>
    </row>
    <row r="36" spans="5:5">
      <c r="E36" s="249"/>
    </row>
    <row r="37" spans="5:5">
      <c r="E37" s="249"/>
    </row>
    <row r="38" spans="5:5">
      <c r="E38" s="249"/>
    </row>
    <row r="39" spans="5:5">
      <c r="E39" s="249"/>
    </row>
    <row r="40" spans="5:5">
      <c r="E40" s="249"/>
    </row>
    <row r="41" spans="5:5">
      <c r="E41" s="249"/>
    </row>
    <row r="42" spans="5:5">
      <c r="E42" s="249"/>
    </row>
    <row r="43" spans="5:5">
      <c r="E43" s="249"/>
    </row>
    <row r="44" spans="5:5">
      <c r="E44" s="249"/>
    </row>
    <row r="45" spans="5:5">
      <c r="E45" s="246"/>
    </row>
    <row r="46" spans="5:5">
      <c r="E46" s="247"/>
    </row>
  </sheetData>
  <mergeCells count="3">
    <mergeCell ref="C4:C8"/>
    <mergeCell ref="B4:B8"/>
    <mergeCell ref="B2:S2"/>
  </mergeCells>
  <pageMargins left="0.7" right="0.7" top="0.75" bottom="0.75" header="0.3" footer="0.3"/>
  <pageSetup orientation="portrait" r:id="rId1"/>
  <ignoredErrors>
    <ignoredError sqref="H22:M22 N22:T22" formulaRange="1"/>
    <ignoredError sqref="G22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3"/>
  <dimension ref="B1:R17"/>
  <sheetViews>
    <sheetView workbookViewId="0"/>
  </sheetViews>
  <sheetFormatPr defaultRowHeight="14.4"/>
  <cols>
    <col min="1" max="1" width="4.6640625" customWidth="1"/>
    <col min="2" max="2" width="5.6640625" customWidth="1"/>
    <col min="3" max="3" width="20.44140625" customWidth="1"/>
    <col min="4" max="4" width="9.6640625" customWidth="1"/>
    <col min="5" max="5" width="10.44140625" style="9" bestFit="1" customWidth="1"/>
    <col min="6" max="6" width="10.44140625" bestFit="1" customWidth="1"/>
    <col min="7" max="18" width="9.6640625" customWidth="1"/>
  </cols>
  <sheetData>
    <row r="1" spans="2:18" ht="15" thickBot="1">
      <c r="C1" s="63"/>
      <c r="E1" s="9">
        <v>10</v>
      </c>
    </row>
    <row r="2" spans="2:18">
      <c r="B2" s="541" t="s">
        <v>133</v>
      </c>
      <c r="C2" s="542"/>
      <c r="D2" s="542"/>
      <c r="E2" s="542"/>
      <c r="F2" s="542"/>
      <c r="G2" s="542"/>
      <c r="H2" s="542"/>
      <c r="I2" s="542"/>
      <c r="J2" s="542"/>
      <c r="K2" s="542"/>
      <c r="L2" s="542"/>
      <c r="M2" s="542"/>
      <c r="N2" s="542"/>
      <c r="O2" s="542"/>
      <c r="P2" s="542"/>
      <c r="Q2" s="542"/>
      <c r="R2" s="543"/>
    </row>
    <row r="3" spans="2:18">
      <c r="B3" s="42" t="s">
        <v>32</v>
      </c>
      <c r="C3" s="62" t="s">
        <v>0</v>
      </c>
      <c r="D3" s="2" t="s">
        <v>39</v>
      </c>
      <c r="E3" s="2" t="s">
        <v>414</v>
      </c>
      <c r="F3" s="2" t="s">
        <v>415</v>
      </c>
      <c r="G3" s="68">
        <v>45292</v>
      </c>
      <c r="H3" s="68">
        <v>45323</v>
      </c>
      <c r="I3" s="68">
        <v>45352</v>
      </c>
      <c r="J3" s="68">
        <v>45383</v>
      </c>
      <c r="K3" s="68">
        <v>45413</v>
      </c>
      <c r="L3" s="68">
        <v>45444</v>
      </c>
      <c r="M3" s="68">
        <v>45474</v>
      </c>
      <c r="N3" s="68">
        <v>45505</v>
      </c>
      <c r="O3" s="68">
        <v>45536</v>
      </c>
      <c r="P3" s="68">
        <v>45566</v>
      </c>
      <c r="Q3" s="68">
        <v>45597</v>
      </c>
      <c r="R3" s="73">
        <v>45627</v>
      </c>
    </row>
    <row r="4" spans="2:18">
      <c r="B4" s="64">
        <v>1</v>
      </c>
      <c r="C4" s="39" t="s">
        <v>7</v>
      </c>
      <c r="D4" s="4">
        <v>25</v>
      </c>
      <c r="E4" s="4">
        <f>(D4/12)*$E$1</f>
        <v>20.833333333333336</v>
      </c>
      <c r="F4" s="48">
        <f>SUM(G4:R4)</f>
        <v>105.96540850497729</v>
      </c>
      <c r="G4" s="4">
        <v>0</v>
      </c>
      <c r="H4" s="4">
        <v>95.430777000000006</v>
      </c>
      <c r="I4" s="4">
        <v>0.24259830059727486</v>
      </c>
      <c r="J4" s="4">
        <v>3.2295435443703839</v>
      </c>
      <c r="K4" s="4">
        <v>5.783794450611496</v>
      </c>
      <c r="L4" s="4">
        <v>0.25126252561860613</v>
      </c>
      <c r="M4" s="4">
        <v>0.26425886315060293</v>
      </c>
      <c r="N4" s="4">
        <v>0.26425886315060293</v>
      </c>
      <c r="O4" s="4">
        <v>0.25126252561860613</v>
      </c>
      <c r="P4" s="4">
        <v>0.24765243185971814</v>
      </c>
      <c r="Q4" s="4"/>
      <c r="R4" s="119"/>
    </row>
    <row r="5" spans="2:18">
      <c r="B5" s="64">
        <v>2</v>
      </c>
      <c r="C5" s="39" t="s">
        <v>8</v>
      </c>
      <c r="D5" s="4">
        <v>2.5</v>
      </c>
      <c r="E5" s="4">
        <f t="shared" ref="E5:E15" si="0">(D5/12)*$E$1</f>
        <v>2.0833333333333335</v>
      </c>
      <c r="F5" s="48">
        <f t="shared" ref="F5:F16" si="1">SUM(G5:R5)</f>
        <v>14.81514</v>
      </c>
      <c r="G5" s="4">
        <v>0</v>
      </c>
      <c r="H5" s="4">
        <v>0</v>
      </c>
      <c r="I5" s="4">
        <v>0</v>
      </c>
      <c r="J5" s="4">
        <v>14.81514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/>
      <c r="R5" s="119"/>
    </row>
    <row r="6" spans="2:18">
      <c r="B6" s="64">
        <v>3</v>
      </c>
      <c r="C6" s="39" t="s">
        <v>9</v>
      </c>
      <c r="D6" s="4">
        <v>5</v>
      </c>
      <c r="E6" s="4">
        <f t="shared" si="0"/>
        <v>4.166666666666667</v>
      </c>
      <c r="F6" s="48">
        <f t="shared" si="1"/>
        <v>8.9960599504399994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3.8280060732200001</v>
      </c>
      <c r="M6" s="4">
        <v>1.2889847026800001</v>
      </c>
      <c r="N6" s="4">
        <v>1.4067139932600001</v>
      </c>
      <c r="O6" s="4">
        <v>0</v>
      </c>
      <c r="P6" s="4">
        <v>2.4723551812799998</v>
      </c>
      <c r="Q6" s="4"/>
      <c r="R6" s="119"/>
    </row>
    <row r="7" spans="2:18">
      <c r="B7" s="64">
        <v>4</v>
      </c>
      <c r="C7" s="39" t="s">
        <v>10</v>
      </c>
      <c r="D7" s="4">
        <v>5</v>
      </c>
      <c r="E7" s="4">
        <f t="shared" si="0"/>
        <v>4.166666666666667</v>
      </c>
      <c r="F7" s="48">
        <f t="shared" si="1"/>
        <v>5.91432</v>
      </c>
      <c r="G7" s="4">
        <v>2.37</v>
      </c>
      <c r="H7" s="4">
        <v>0.36431999999999998</v>
      </c>
      <c r="I7" s="4">
        <v>0</v>
      </c>
      <c r="J7" s="4">
        <v>1.46</v>
      </c>
      <c r="K7" s="4">
        <v>0</v>
      </c>
      <c r="L7" s="4">
        <v>0</v>
      </c>
      <c r="M7" s="4">
        <v>0</v>
      </c>
      <c r="N7" s="4">
        <v>1.72</v>
      </c>
      <c r="O7" s="4">
        <v>0</v>
      </c>
      <c r="P7" s="4">
        <v>0</v>
      </c>
      <c r="Q7" s="4"/>
      <c r="R7" s="119"/>
    </row>
    <row r="8" spans="2:18">
      <c r="B8" s="64">
        <v>5</v>
      </c>
      <c r="C8" s="39" t="s">
        <v>5</v>
      </c>
      <c r="D8" s="4">
        <v>10</v>
      </c>
      <c r="E8" s="4">
        <f t="shared" si="0"/>
        <v>8.3333333333333339</v>
      </c>
      <c r="F8" s="48">
        <f t="shared" si="1"/>
        <v>24.870908333333333</v>
      </c>
      <c r="G8" s="4">
        <v>0</v>
      </c>
      <c r="H8" s="4">
        <v>9.0439666666666678</v>
      </c>
      <c r="I8" s="4">
        <v>2.260991666666667</v>
      </c>
      <c r="J8" s="4">
        <v>2.260991666666667</v>
      </c>
      <c r="K8" s="4">
        <v>2.260991666666667</v>
      </c>
      <c r="L8" s="4">
        <v>2.260991666666667</v>
      </c>
      <c r="M8" s="4">
        <v>2.260991666666667</v>
      </c>
      <c r="N8" s="4">
        <v>2.260991666666667</v>
      </c>
      <c r="O8" s="4">
        <v>2.260991666666667</v>
      </c>
      <c r="P8" s="4">
        <v>0</v>
      </c>
      <c r="Q8" s="4"/>
      <c r="R8" s="119"/>
    </row>
    <row r="9" spans="2:18">
      <c r="B9" s="64">
        <v>6</v>
      </c>
      <c r="C9" s="39" t="s">
        <v>11</v>
      </c>
      <c r="D9" s="4">
        <v>45</v>
      </c>
      <c r="E9" s="4">
        <f t="shared" si="0"/>
        <v>37.5</v>
      </c>
      <c r="F9" s="48">
        <f t="shared" si="1"/>
        <v>88.760559522793727</v>
      </c>
      <c r="G9" s="4">
        <v>4.3600000000000003</v>
      </c>
      <c r="H9" s="4">
        <v>15.309765095308657</v>
      </c>
      <c r="I9" s="4">
        <v>9.2531382981876629</v>
      </c>
      <c r="J9" s="4">
        <v>9.7697187334876627</v>
      </c>
      <c r="K9" s="4">
        <v>7.3440609623352815</v>
      </c>
      <c r="L9" s="4">
        <v>11.440399845273376</v>
      </c>
      <c r="M9" s="4">
        <v>9.8711687500352809</v>
      </c>
      <c r="N9" s="4">
        <v>11.192738642892424</v>
      </c>
      <c r="O9" s="4">
        <v>10.157267595273378</v>
      </c>
      <c r="P9" s="4">
        <v>6.2301599999999999E-2</v>
      </c>
      <c r="Q9" s="4"/>
      <c r="R9" s="119"/>
    </row>
    <row r="10" spans="2:18">
      <c r="B10" s="64">
        <v>7</v>
      </c>
      <c r="C10" s="39" t="s">
        <v>12</v>
      </c>
      <c r="D10" s="4">
        <v>7</v>
      </c>
      <c r="E10" s="4">
        <f t="shared" si="0"/>
        <v>5.8333333333333339</v>
      </c>
      <c r="F10" s="48">
        <f t="shared" si="1"/>
        <v>35.764276144999997</v>
      </c>
      <c r="G10" s="4">
        <v>7.74</v>
      </c>
      <c r="H10" s="4">
        <v>6.9736454499999985</v>
      </c>
      <c r="I10" s="4">
        <v>0</v>
      </c>
      <c r="J10" s="4">
        <v>0</v>
      </c>
      <c r="K10" s="4">
        <v>20.956523495000003</v>
      </c>
      <c r="L10" s="4">
        <v>0</v>
      </c>
      <c r="M10" s="4">
        <v>2.6249999999999999E-2</v>
      </c>
      <c r="N10" s="4">
        <v>3.8502399999999999E-2</v>
      </c>
      <c r="O10" s="4">
        <v>8.3160000000000005E-3</v>
      </c>
      <c r="P10" s="4">
        <v>2.10388E-2</v>
      </c>
      <c r="Q10" s="4"/>
      <c r="R10" s="119"/>
    </row>
    <row r="11" spans="2:18">
      <c r="B11" s="64">
        <v>8</v>
      </c>
      <c r="C11" s="40" t="s">
        <v>15</v>
      </c>
      <c r="D11" s="4">
        <v>0.5</v>
      </c>
      <c r="E11" s="4">
        <f t="shared" si="0"/>
        <v>0.41666666666666663</v>
      </c>
      <c r="F11" s="48">
        <f t="shared" si="1"/>
        <v>0.161</v>
      </c>
      <c r="G11" s="4">
        <v>0</v>
      </c>
      <c r="H11" s="4">
        <v>0.161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/>
      <c r="R11" s="119"/>
    </row>
    <row r="12" spans="2:18">
      <c r="B12" s="64">
        <v>9</v>
      </c>
      <c r="C12" s="40" t="s">
        <v>16</v>
      </c>
      <c r="D12" s="4">
        <v>0</v>
      </c>
      <c r="E12" s="4">
        <f t="shared" si="0"/>
        <v>0</v>
      </c>
      <c r="F12" s="48">
        <f t="shared" si="1"/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/>
      <c r="R12" s="119"/>
    </row>
    <row r="13" spans="2:18">
      <c r="B13" s="64">
        <v>10</v>
      </c>
      <c r="C13" s="40" t="s">
        <v>17</v>
      </c>
      <c r="D13" s="4">
        <v>0</v>
      </c>
      <c r="E13" s="4">
        <f t="shared" si="0"/>
        <v>0</v>
      </c>
      <c r="F13" s="48">
        <f t="shared" si="1"/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</v>
      </c>
      <c r="Q13" s="4"/>
      <c r="R13" s="119"/>
    </row>
    <row r="14" spans="2:18">
      <c r="B14" s="64">
        <v>11</v>
      </c>
      <c r="C14" s="41" t="s">
        <v>132</v>
      </c>
      <c r="D14" s="4">
        <v>0</v>
      </c>
      <c r="E14" s="4">
        <f t="shared" si="0"/>
        <v>0</v>
      </c>
      <c r="F14" s="48">
        <f t="shared" si="1"/>
        <v>0</v>
      </c>
      <c r="G14" s="4">
        <v>0</v>
      </c>
      <c r="H14" s="4">
        <v>0</v>
      </c>
      <c r="I14" s="4">
        <v>0</v>
      </c>
      <c r="J14" s="4">
        <v>0</v>
      </c>
      <c r="K14" s="4">
        <v>0</v>
      </c>
      <c r="L14" s="4">
        <v>0</v>
      </c>
      <c r="M14" s="4">
        <v>0</v>
      </c>
      <c r="N14" s="4">
        <v>0</v>
      </c>
      <c r="O14" s="4">
        <v>0</v>
      </c>
      <c r="P14" s="4">
        <v>0</v>
      </c>
      <c r="Q14" s="4"/>
      <c r="R14" s="119"/>
    </row>
    <row r="15" spans="2:18">
      <c r="B15" s="64">
        <v>12</v>
      </c>
      <c r="C15" s="41" t="s">
        <v>13</v>
      </c>
      <c r="D15" s="4">
        <v>0</v>
      </c>
      <c r="E15" s="4">
        <f t="shared" si="0"/>
        <v>0</v>
      </c>
      <c r="F15" s="48">
        <f t="shared" si="1"/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0</v>
      </c>
      <c r="N15" s="4">
        <v>0</v>
      </c>
      <c r="O15" s="4">
        <v>0</v>
      </c>
      <c r="P15" s="4">
        <v>0</v>
      </c>
      <c r="Q15" s="4"/>
      <c r="R15" s="119"/>
    </row>
    <row r="16" spans="2:18" ht="29.4" thickBot="1">
      <c r="B16" s="64">
        <v>13</v>
      </c>
      <c r="C16" s="40" t="s">
        <v>14</v>
      </c>
      <c r="D16" s="4">
        <v>0</v>
      </c>
      <c r="E16" s="108">
        <f>(D16/12)*$E$1</f>
        <v>0</v>
      </c>
      <c r="F16" s="48">
        <f t="shared" si="1"/>
        <v>0</v>
      </c>
      <c r="G16" s="4">
        <v>0</v>
      </c>
      <c r="H16" s="4">
        <v>0</v>
      </c>
      <c r="I16" s="4">
        <v>0</v>
      </c>
      <c r="J16" s="4">
        <v>0</v>
      </c>
      <c r="K16" s="4">
        <v>0</v>
      </c>
      <c r="L16" s="4">
        <v>0</v>
      </c>
      <c r="M16" s="4">
        <v>0</v>
      </c>
      <c r="N16" s="4">
        <v>0</v>
      </c>
      <c r="O16" s="4">
        <v>0</v>
      </c>
      <c r="P16" s="4">
        <v>0</v>
      </c>
      <c r="Q16" s="4"/>
      <c r="R16" s="119"/>
    </row>
    <row r="17" spans="2:18" ht="15" thickBot="1">
      <c r="B17" s="364"/>
      <c r="C17" s="365" t="s">
        <v>6</v>
      </c>
      <c r="D17" s="274">
        <f>SUM(D4:D16)</f>
        <v>100</v>
      </c>
      <c r="E17" s="124">
        <f>SUM(E4:E16)</f>
        <v>83.333333333333343</v>
      </c>
      <c r="F17" s="274">
        <f>SUM(G17:R17)</f>
        <v>285.24767245654436</v>
      </c>
      <c r="G17" s="366">
        <f>SUM(G4:G16)</f>
        <v>14.47</v>
      </c>
      <c r="H17" s="366">
        <f t="shared" ref="H17:R17" si="2">SUM(H4:H16)</f>
        <v>127.28347421197533</v>
      </c>
      <c r="I17" s="366">
        <f t="shared" si="2"/>
        <v>11.756728265451605</v>
      </c>
      <c r="J17" s="366">
        <f t="shared" si="2"/>
        <v>31.535393944524714</v>
      </c>
      <c r="K17" s="366">
        <f t="shared" si="2"/>
        <v>36.345370574613447</v>
      </c>
      <c r="L17" s="366">
        <f t="shared" si="2"/>
        <v>17.780660110778648</v>
      </c>
      <c r="M17" s="366">
        <f t="shared" si="2"/>
        <v>13.71165398253255</v>
      </c>
      <c r="N17" s="366">
        <f t="shared" si="2"/>
        <v>16.883205565969693</v>
      </c>
      <c r="O17" s="366">
        <f t="shared" si="2"/>
        <v>12.677837787558651</v>
      </c>
      <c r="P17" s="366">
        <f t="shared" si="2"/>
        <v>2.8033480131397179</v>
      </c>
      <c r="Q17" s="366">
        <f t="shared" si="2"/>
        <v>0</v>
      </c>
      <c r="R17" s="366">
        <f t="shared" si="2"/>
        <v>0</v>
      </c>
    </row>
  </sheetData>
  <mergeCells count="1">
    <mergeCell ref="B2:R2"/>
  </mergeCells>
  <pageMargins left="0.7" right="0.7" top="0.75" bottom="0.75" header="0.3" footer="0.3"/>
  <ignoredErrors>
    <ignoredError sqref="F17" formula="1"/>
    <ignoredError sqref="G17:R17" formulaRange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0"/>
  <dimension ref="B1:R17"/>
  <sheetViews>
    <sheetView workbookViewId="0">
      <selection activeCell="P10" sqref="P10:P16"/>
    </sheetView>
  </sheetViews>
  <sheetFormatPr defaultRowHeight="14.4"/>
  <cols>
    <col min="1" max="1" width="4.6640625" customWidth="1"/>
    <col min="2" max="2" width="5.6640625" style="53" customWidth="1"/>
    <col min="3" max="3" width="24.88671875" bestFit="1" customWidth="1"/>
    <col min="4" max="4" width="9.6640625" style="53" customWidth="1"/>
    <col min="5" max="5" width="10.44140625" style="9" bestFit="1" customWidth="1"/>
    <col min="6" max="6" width="10.44140625" style="53" bestFit="1" customWidth="1"/>
    <col min="7" max="18" width="9.6640625" customWidth="1"/>
  </cols>
  <sheetData>
    <row r="1" spans="2:18" ht="15" thickBot="1">
      <c r="C1" s="63"/>
      <c r="D1"/>
      <c r="E1" s="9">
        <v>10</v>
      </c>
      <c r="F1"/>
    </row>
    <row r="2" spans="2:18">
      <c r="B2" s="544" t="s">
        <v>133</v>
      </c>
      <c r="C2" s="545"/>
      <c r="D2" s="545"/>
      <c r="E2" s="545"/>
      <c r="F2" s="545"/>
      <c r="G2" s="545"/>
      <c r="H2" s="545"/>
      <c r="I2" s="545"/>
      <c r="J2" s="545"/>
      <c r="K2" s="545"/>
      <c r="L2" s="545"/>
      <c r="M2" s="545"/>
      <c r="N2" s="545"/>
      <c r="O2" s="545"/>
      <c r="P2" s="545"/>
      <c r="Q2" s="545"/>
      <c r="R2" s="546"/>
    </row>
    <row r="3" spans="2:18">
      <c r="B3" s="42" t="s">
        <v>32</v>
      </c>
      <c r="C3" s="62" t="s">
        <v>1</v>
      </c>
      <c r="D3" s="2" t="s">
        <v>39</v>
      </c>
      <c r="E3" s="2" t="s">
        <v>414</v>
      </c>
      <c r="F3" s="2" t="s">
        <v>415</v>
      </c>
      <c r="G3" s="68">
        <v>45292</v>
      </c>
      <c r="H3" s="68">
        <v>45323</v>
      </c>
      <c r="I3" s="68">
        <v>45352</v>
      </c>
      <c r="J3" s="68">
        <v>45383</v>
      </c>
      <c r="K3" s="68">
        <v>45413</v>
      </c>
      <c r="L3" s="68">
        <v>45444</v>
      </c>
      <c r="M3" s="68">
        <v>45474</v>
      </c>
      <c r="N3" s="68">
        <v>45505</v>
      </c>
      <c r="O3" s="68">
        <v>45536</v>
      </c>
      <c r="P3" s="68">
        <v>45566</v>
      </c>
      <c r="Q3" s="68">
        <v>45597</v>
      </c>
      <c r="R3" s="73">
        <v>45627</v>
      </c>
    </row>
    <row r="4" spans="2:18">
      <c r="B4" s="64">
        <v>1</v>
      </c>
      <c r="C4" s="39" t="s">
        <v>7</v>
      </c>
      <c r="D4" s="8">
        <v>250</v>
      </c>
      <c r="E4" s="4">
        <f>(D4/12)*$E$1</f>
        <v>208.33333333333331</v>
      </c>
      <c r="F4" s="4">
        <f>SUM(G4:R4)</f>
        <v>463.91110803978552</v>
      </c>
      <c r="G4" s="4">
        <v>6.1454000000000004</v>
      </c>
      <c r="H4" s="4">
        <v>5.1552241669107213</v>
      </c>
      <c r="I4" s="4">
        <v>34.095683190000003</v>
      </c>
      <c r="J4" s="4">
        <v>29.570866522910961</v>
      </c>
      <c r="K4" s="4">
        <v>29.255427478508636</v>
      </c>
      <c r="L4" s="48">
        <v>8.5130426311387115</v>
      </c>
      <c r="M4" s="4">
        <v>51.663975047351251</v>
      </c>
      <c r="N4" s="4">
        <v>122.78928260173609</v>
      </c>
      <c r="O4" s="48">
        <v>109.64321239503401</v>
      </c>
      <c r="P4" s="4">
        <v>67.078994006195131</v>
      </c>
      <c r="Q4" s="4"/>
      <c r="R4" s="4"/>
    </row>
    <row r="5" spans="2:18">
      <c r="B5" s="64">
        <v>2</v>
      </c>
      <c r="C5" s="39" t="s">
        <v>8</v>
      </c>
      <c r="D5" s="8">
        <v>85</v>
      </c>
      <c r="E5" s="4">
        <f t="shared" ref="E5:E15" si="0">(D5/12)*$E$1</f>
        <v>70.833333333333329</v>
      </c>
      <c r="F5" s="4">
        <f t="shared" ref="F5:F16" si="1">SUM(G5:R5)</f>
        <v>60.422710856139332</v>
      </c>
      <c r="G5" s="4">
        <v>6.5124000000000004</v>
      </c>
      <c r="H5" s="4">
        <v>2.6971442475976755</v>
      </c>
      <c r="I5" s="4">
        <v>3.4767492070000001</v>
      </c>
      <c r="J5" s="4">
        <v>4.0088972493333301</v>
      </c>
      <c r="K5" s="4">
        <v>2.0062857909166625</v>
      </c>
      <c r="L5" s="48">
        <v>18.173245561291662</v>
      </c>
      <c r="M5" s="4">
        <v>2.7904355999999995</v>
      </c>
      <c r="N5" s="4">
        <v>5.5452835999999985</v>
      </c>
      <c r="O5" s="4">
        <v>7.4778071999999982</v>
      </c>
      <c r="P5" s="4">
        <v>7.7344623999999991</v>
      </c>
      <c r="Q5" s="4"/>
      <c r="R5" s="4"/>
    </row>
    <row r="6" spans="2:18">
      <c r="B6" s="64">
        <v>3</v>
      </c>
      <c r="C6" s="39" t="s">
        <v>9</v>
      </c>
      <c r="D6" s="8">
        <v>210</v>
      </c>
      <c r="E6" s="4">
        <f t="shared" si="0"/>
        <v>175</v>
      </c>
      <c r="F6" s="4">
        <f t="shared" si="1"/>
        <v>19.477890099750006</v>
      </c>
      <c r="G6" s="48">
        <v>0</v>
      </c>
      <c r="H6" s="48">
        <v>0</v>
      </c>
      <c r="I6" s="48">
        <v>0</v>
      </c>
      <c r="J6" s="48">
        <v>0</v>
      </c>
      <c r="K6" s="48">
        <v>0</v>
      </c>
      <c r="L6" s="48">
        <v>0</v>
      </c>
      <c r="M6" s="4">
        <v>9.4031193585000032</v>
      </c>
      <c r="N6" s="4">
        <v>4.0299082965000004</v>
      </c>
      <c r="O6" s="4">
        <v>3.3582569137500005</v>
      </c>
      <c r="P6" s="4">
        <v>2.6866055310000014</v>
      </c>
      <c r="Q6" s="4"/>
      <c r="R6" s="4"/>
    </row>
    <row r="7" spans="2:18">
      <c r="B7" s="64">
        <v>4</v>
      </c>
      <c r="C7" s="39" t="s">
        <v>10</v>
      </c>
      <c r="D7" s="8">
        <v>10</v>
      </c>
      <c r="E7" s="4">
        <f t="shared" si="0"/>
        <v>8.3333333333333339</v>
      </c>
      <c r="F7" s="4">
        <f t="shared" si="1"/>
        <v>22.78842042817914</v>
      </c>
      <c r="G7" s="48">
        <v>0</v>
      </c>
      <c r="H7" s="48">
        <v>0</v>
      </c>
      <c r="I7" s="48">
        <v>0</v>
      </c>
      <c r="J7" s="48">
        <v>0</v>
      </c>
      <c r="K7" s="48">
        <v>0</v>
      </c>
      <c r="L7" s="48">
        <v>0</v>
      </c>
      <c r="M7" s="4">
        <v>13.175770499999985</v>
      </c>
      <c r="N7" s="4">
        <v>7.8271609634905515</v>
      </c>
      <c r="O7" s="4">
        <v>0.9896394627325702</v>
      </c>
      <c r="P7" s="4">
        <v>0.79584950195603332</v>
      </c>
      <c r="Q7" s="4"/>
      <c r="R7" s="119"/>
    </row>
    <row r="8" spans="2:18">
      <c r="B8" s="64">
        <v>5</v>
      </c>
      <c r="C8" s="39" t="s">
        <v>5</v>
      </c>
      <c r="D8" s="8">
        <v>50</v>
      </c>
      <c r="E8" s="4">
        <f t="shared" si="0"/>
        <v>41.666666666666671</v>
      </c>
      <c r="F8" s="4">
        <f t="shared" si="1"/>
        <v>0</v>
      </c>
      <c r="G8" s="48">
        <v>0</v>
      </c>
      <c r="H8" s="48">
        <v>0</v>
      </c>
      <c r="I8" s="48">
        <v>0</v>
      </c>
      <c r="J8" s="48">
        <v>0</v>
      </c>
      <c r="K8" s="48">
        <v>0</v>
      </c>
      <c r="L8" s="48">
        <v>0</v>
      </c>
      <c r="M8" s="48">
        <v>0</v>
      </c>
      <c r="N8" s="48">
        <v>0</v>
      </c>
      <c r="O8" s="48">
        <v>0</v>
      </c>
      <c r="P8" s="48">
        <v>0</v>
      </c>
      <c r="Q8" s="4"/>
      <c r="R8" s="4"/>
    </row>
    <row r="9" spans="2:18">
      <c r="B9" s="64">
        <v>6</v>
      </c>
      <c r="C9" s="39" t="s">
        <v>11</v>
      </c>
      <c r="D9" s="8">
        <v>220</v>
      </c>
      <c r="E9" s="4">
        <f t="shared" si="0"/>
        <v>183.33333333333331</v>
      </c>
      <c r="F9" s="4">
        <f t="shared" si="1"/>
        <v>231.97104412405284</v>
      </c>
      <c r="G9" s="48">
        <v>2.25</v>
      </c>
      <c r="H9" s="4">
        <v>9.2702318000000012</v>
      </c>
      <c r="I9" s="4">
        <v>65.031492540000002</v>
      </c>
      <c r="J9" s="4">
        <v>19.31921185301961</v>
      </c>
      <c r="K9" s="4">
        <v>16.730421723160234</v>
      </c>
      <c r="L9" s="4">
        <v>42.450864540959849</v>
      </c>
      <c r="M9" s="4">
        <v>61.93314527708683</v>
      </c>
      <c r="N9" s="4">
        <v>9.165018259495799</v>
      </c>
      <c r="O9" s="4">
        <v>5.0906581303305298</v>
      </c>
      <c r="P9" s="4">
        <v>0.73</v>
      </c>
      <c r="Q9" s="4"/>
      <c r="R9" s="119"/>
    </row>
    <row r="10" spans="2:18">
      <c r="B10" s="64">
        <v>7</v>
      </c>
      <c r="C10" s="39" t="s">
        <v>12</v>
      </c>
      <c r="D10" s="8">
        <v>90</v>
      </c>
      <c r="E10" s="4">
        <f t="shared" si="0"/>
        <v>75</v>
      </c>
      <c r="F10" s="4">
        <f t="shared" si="1"/>
        <v>12.735780982705</v>
      </c>
      <c r="G10" s="48">
        <v>0</v>
      </c>
      <c r="H10" s="48">
        <v>0</v>
      </c>
      <c r="I10" s="48">
        <v>3.5565280850000001</v>
      </c>
      <c r="J10" s="48">
        <v>0</v>
      </c>
      <c r="K10" s="48">
        <v>0</v>
      </c>
      <c r="L10" s="48">
        <v>0</v>
      </c>
      <c r="M10" s="48">
        <v>0</v>
      </c>
      <c r="N10" s="4">
        <v>4.2</v>
      </c>
      <c r="O10" s="4">
        <v>4.9792528977049999</v>
      </c>
      <c r="P10" s="48">
        <v>0</v>
      </c>
      <c r="Q10" s="4"/>
      <c r="R10" s="4"/>
    </row>
    <row r="11" spans="2:18">
      <c r="B11" s="64">
        <v>8</v>
      </c>
      <c r="C11" s="40" t="s">
        <v>15</v>
      </c>
      <c r="D11" s="122">
        <v>20</v>
      </c>
      <c r="E11" s="4">
        <f t="shared" si="0"/>
        <v>16.666666666666668</v>
      </c>
      <c r="F11" s="4">
        <f t="shared" si="1"/>
        <v>2.9286506036869913</v>
      </c>
      <c r="G11" s="48">
        <v>0</v>
      </c>
      <c r="H11" s="48">
        <v>1.3561099326869912</v>
      </c>
      <c r="I11" s="48">
        <v>1.5725406710000001</v>
      </c>
      <c r="J11" s="48">
        <v>0</v>
      </c>
      <c r="K11" s="48">
        <v>0</v>
      </c>
      <c r="L11" s="48">
        <v>0</v>
      </c>
      <c r="M11" s="48">
        <v>0</v>
      </c>
      <c r="N11" s="48">
        <v>0</v>
      </c>
      <c r="O11" s="48">
        <v>0</v>
      </c>
      <c r="P11" s="48">
        <v>0</v>
      </c>
      <c r="Q11" s="4"/>
      <c r="R11" s="4"/>
    </row>
    <row r="12" spans="2:18">
      <c r="B12" s="64">
        <v>9</v>
      </c>
      <c r="C12" s="40" t="s">
        <v>16</v>
      </c>
      <c r="D12" s="122">
        <v>5</v>
      </c>
      <c r="E12" s="4">
        <f t="shared" si="0"/>
        <v>4.166666666666667</v>
      </c>
      <c r="F12" s="4">
        <f t="shared" si="1"/>
        <v>0.60863099999999992</v>
      </c>
      <c r="G12" s="48">
        <v>0</v>
      </c>
      <c r="H12" s="48">
        <v>0</v>
      </c>
      <c r="I12" s="48">
        <v>0</v>
      </c>
      <c r="J12" s="48">
        <v>0</v>
      </c>
      <c r="K12" s="48">
        <v>0</v>
      </c>
      <c r="L12" s="48">
        <v>0.60863099999999992</v>
      </c>
      <c r="M12" s="48">
        <v>0</v>
      </c>
      <c r="N12" s="48">
        <v>0</v>
      </c>
      <c r="O12" s="48">
        <v>0</v>
      </c>
      <c r="P12" s="48">
        <v>0</v>
      </c>
      <c r="Q12" s="4"/>
      <c r="R12" s="4"/>
    </row>
    <row r="13" spans="2:18">
      <c r="B13" s="64">
        <v>10</v>
      </c>
      <c r="C13" s="40" t="s">
        <v>17</v>
      </c>
      <c r="D13" s="122">
        <v>0</v>
      </c>
      <c r="E13" s="4">
        <f t="shared" si="0"/>
        <v>0</v>
      </c>
      <c r="F13" s="4">
        <f t="shared" si="1"/>
        <v>0</v>
      </c>
      <c r="G13" s="48">
        <v>0</v>
      </c>
      <c r="H13" s="48">
        <v>0</v>
      </c>
      <c r="I13" s="48">
        <v>0</v>
      </c>
      <c r="J13" s="48">
        <v>0</v>
      </c>
      <c r="K13" s="48">
        <v>0</v>
      </c>
      <c r="L13" s="48">
        <v>0</v>
      </c>
      <c r="M13" s="48">
        <v>0</v>
      </c>
      <c r="N13" s="48">
        <v>0</v>
      </c>
      <c r="O13" s="48">
        <v>0</v>
      </c>
      <c r="P13" s="48">
        <v>0</v>
      </c>
      <c r="Q13" s="4"/>
      <c r="R13" s="4"/>
    </row>
    <row r="14" spans="2:18">
      <c r="B14" s="64">
        <v>11</v>
      </c>
      <c r="C14" s="41" t="s">
        <v>132</v>
      </c>
      <c r="D14" s="122">
        <v>0</v>
      </c>
      <c r="E14" s="4">
        <f t="shared" si="0"/>
        <v>0</v>
      </c>
      <c r="F14" s="4">
        <f t="shared" si="1"/>
        <v>0</v>
      </c>
      <c r="G14" s="48">
        <v>0</v>
      </c>
      <c r="H14" s="48">
        <v>0</v>
      </c>
      <c r="I14" s="48">
        <v>0</v>
      </c>
      <c r="J14" s="48">
        <v>0</v>
      </c>
      <c r="K14" s="48">
        <v>0</v>
      </c>
      <c r="L14" s="48">
        <v>0</v>
      </c>
      <c r="M14" s="48">
        <v>0</v>
      </c>
      <c r="N14" s="48">
        <v>0</v>
      </c>
      <c r="O14" s="48">
        <v>0</v>
      </c>
      <c r="P14" s="48">
        <v>0</v>
      </c>
      <c r="Q14" s="4"/>
      <c r="R14" s="4"/>
    </row>
    <row r="15" spans="2:18">
      <c r="B15" s="64">
        <v>12</v>
      </c>
      <c r="C15" s="41" t="s">
        <v>13</v>
      </c>
      <c r="D15" s="122">
        <v>0</v>
      </c>
      <c r="E15" s="4">
        <f t="shared" si="0"/>
        <v>0</v>
      </c>
      <c r="F15" s="4">
        <f t="shared" si="1"/>
        <v>0</v>
      </c>
      <c r="G15" s="48">
        <v>0</v>
      </c>
      <c r="H15" s="48">
        <v>0</v>
      </c>
      <c r="I15" s="48">
        <v>0</v>
      </c>
      <c r="J15" s="48">
        <v>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"/>
      <c r="R15" s="4"/>
    </row>
    <row r="16" spans="2:18" ht="15" thickBot="1">
      <c r="B16" s="97">
        <v>13</v>
      </c>
      <c r="C16" s="80" t="s">
        <v>14</v>
      </c>
      <c r="D16" s="122">
        <v>0</v>
      </c>
      <c r="E16" s="108">
        <f>(D16/12)*$E$1</f>
        <v>0</v>
      </c>
      <c r="F16" s="108">
        <f t="shared" si="1"/>
        <v>0</v>
      </c>
      <c r="G16" s="48">
        <v>0</v>
      </c>
      <c r="H16" s="48">
        <v>0</v>
      </c>
      <c r="I16" s="48">
        <v>0</v>
      </c>
      <c r="J16" s="48">
        <v>0</v>
      </c>
      <c r="K16" s="48">
        <v>0</v>
      </c>
      <c r="L16" s="48">
        <v>0</v>
      </c>
      <c r="M16" s="48">
        <v>0</v>
      </c>
      <c r="N16" s="48">
        <v>0</v>
      </c>
      <c r="O16" s="48">
        <v>0</v>
      </c>
      <c r="P16" s="48">
        <v>0</v>
      </c>
      <c r="Q16" s="4"/>
      <c r="R16" s="4"/>
    </row>
    <row r="17" spans="2:18" ht="15" thickBot="1">
      <c r="B17" s="44"/>
      <c r="C17" s="98" t="s">
        <v>6</v>
      </c>
      <c r="D17" s="124">
        <f>SUM(D4:D16)</f>
        <v>940</v>
      </c>
      <c r="E17" s="124">
        <f>SUM(E4:E16)</f>
        <v>783.33333333333326</v>
      </c>
      <c r="F17" s="124">
        <f>SUM(G17:R17)</f>
        <v>814.84423613429874</v>
      </c>
      <c r="G17" s="101">
        <f>SUM(G4:G16)</f>
        <v>14.907800000000002</v>
      </c>
      <c r="H17" s="101">
        <f t="shared" ref="H17:R17" si="2">SUM(H4:H16)</f>
        <v>18.47871014719539</v>
      </c>
      <c r="I17" s="101">
        <f t="shared" si="2"/>
        <v>107.732993693</v>
      </c>
      <c r="J17" s="102">
        <f t="shared" si="2"/>
        <v>52.898975625263901</v>
      </c>
      <c r="K17" s="102">
        <f t="shared" si="2"/>
        <v>47.992134992585534</v>
      </c>
      <c r="L17" s="102">
        <f t="shared" si="2"/>
        <v>69.745783733390226</v>
      </c>
      <c r="M17" s="102">
        <f t="shared" si="2"/>
        <v>138.96644578293808</v>
      </c>
      <c r="N17" s="102">
        <f t="shared" si="2"/>
        <v>153.55665372122243</v>
      </c>
      <c r="O17" s="102">
        <f t="shared" si="2"/>
        <v>131.5388269995521</v>
      </c>
      <c r="P17" s="102">
        <f t="shared" si="2"/>
        <v>79.025911439151159</v>
      </c>
      <c r="Q17" s="102">
        <f t="shared" si="2"/>
        <v>0</v>
      </c>
      <c r="R17" s="103">
        <f t="shared" si="2"/>
        <v>0</v>
      </c>
    </row>
  </sheetData>
  <mergeCells count="1">
    <mergeCell ref="B2:R2"/>
  </mergeCells>
  <pageMargins left="0.7" right="0.7" top="0.75" bottom="0.75" header="0.3" footer="0.3"/>
  <ignoredErrors>
    <ignoredError sqref="G17:R17" formulaRange="1"/>
    <ignoredError sqref="F17" 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1"/>
  <dimension ref="B1:R17"/>
  <sheetViews>
    <sheetView workbookViewId="0">
      <selection activeCell="K7" sqref="K7"/>
    </sheetView>
  </sheetViews>
  <sheetFormatPr defaultRowHeight="14.4"/>
  <cols>
    <col min="1" max="1" width="4.6640625" customWidth="1"/>
    <col min="2" max="2" width="5.6640625" style="9" customWidth="1"/>
    <col min="3" max="3" width="24.88671875" bestFit="1" customWidth="1"/>
    <col min="4" max="4" width="9.6640625" style="9" customWidth="1"/>
    <col min="5" max="5" width="10.44140625" style="9" bestFit="1" customWidth="1"/>
    <col min="6" max="6" width="9.6640625" style="9" customWidth="1"/>
    <col min="7" max="18" width="9.6640625" customWidth="1"/>
  </cols>
  <sheetData>
    <row r="1" spans="2:18" ht="15" thickBot="1">
      <c r="C1" s="63"/>
      <c r="E1" s="9">
        <v>10</v>
      </c>
    </row>
    <row r="2" spans="2:18">
      <c r="B2" s="544" t="s">
        <v>133</v>
      </c>
      <c r="C2" s="545"/>
      <c r="D2" s="545"/>
      <c r="E2" s="545"/>
      <c r="F2" s="545"/>
      <c r="G2" s="545"/>
      <c r="H2" s="545"/>
      <c r="I2" s="545"/>
      <c r="J2" s="545"/>
      <c r="K2" s="545"/>
      <c r="L2" s="545"/>
      <c r="M2" s="545"/>
      <c r="N2" s="545"/>
      <c r="O2" s="545"/>
      <c r="P2" s="545"/>
      <c r="Q2" s="545"/>
      <c r="R2" s="546"/>
    </row>
    <row r="3" spans="2:18">
      <c r="B3" s="42" t="s">
        <v>32</v>
      </c>
      <c r="C3" s="2" t="s">
        <v>1</v>
      </c>
      <c r="D3" s="2" t="s">
        <v>39</v>
      </c>
      <c r="E3" s="2" t="s">
        <v>414</v>
      </c>
      <c r="F3" s="2" t="s">
        <v>415</v>
      </c>
      <c r="G3" s="68">
        <v>45292</v>
      </c>
      <c r="H3" s="68">
        <v>45323</v>
      </c>
      <c r="I3" s="68">
        <v>45352</v>
      </c>
      <c r="J3" s="68">
        <v>45383</v>
      </c>
      <c r="K3" s="68">
        <v>45413</v>
      </c>
      <c r="L3" s="68">
        <v>45444</v>
      </c>
      <c r="M3" s="68">
        <v>45474</v>
      </c>
      <c r="N3" s="68">
        <v>45505</v>
      </c>
      <c r="O3" s="68">
        <v>45536</v>
      </c>
      <c r="P3" s="68">
        <v>45566</v>
      </c>
      <c r="Q3" s="68">
        <v>45597</v>
      </c>
      <c r="R3" s="73">
        <v>45627</v>
      </c>
    </row>
    <row r="4" spans="2:18">
      <c r="B4" s="72">
        <v>1</v>
      </c>
      <c r="C4" s="39" t="s">
        <v>7</v>
      </c>
      <c r="D4" s="48">
        <v>5</v>
      </c>
      <c r="E4" s="4">
        <f>(D4/12)*$E$1</f>
        <v>4.166666666666667</v>
      </c>
      <c r="F4" s="4">
        <f>SUM(G4:R4)</f>
        <v>31.629976074375136</v>
      </c>
      <c r="G4" s="48">
        <v>0</v>
      </c>
      <c r="H4" s="48">
        <v>0</v>
      </c>
      <c r="I4" s="48">
        <v>0</v>
      </c>
      <c r="J4" s="48">
        <v>6.9374636000000001</v>
      </c>
      <c r="K4" s="48">
        <v>10.406210399999999</v>
      </c>
      <c r="L4" s="48">
        <v>2.01653529441512</v>
      </c>
      <c r="M4" s="48">
        <v>3.6497667799600158</v>
      </c>
      <c r="N4" s="48">
        <v>0</v>
      </c>
      <c r="O4" s="48">
        <v>0</v>
      </c>
      <c r="P4" s="48">
        <v>8.6199999999999992</v>
      </c>
      <c r="Q4" s="48"/>
      <c r="R4" s="48"/>
    </row>
    <row r="5" spans="2:18">
      <c r="B5" s="72">
        <v>2</v>
      </c>
      <c r="C5" s="39" t="s">
        <v>8</v>
      </c>
      <c r="D5" s="48">
        <v>0</v>
      </c>
      <c r="E5" s="4">
        <f t="shared" ref="E5:E15" si="0">(D5/12)*$E$1</f>
        <v>0</v>
      </c>
      <c r="F5" s="4">
        <f t="shared" ref="F5:F17" si="1">SUM(G5:R5)</f>
        <v>0</v>
      </c>
      <c r="G5" s="48">
        <v>0</v>
      </c>
      <c r="H5" s="48">
        <v>0</v>
      </c>
      <c r="I5" s="48">
        <v>0</v>
      </c>
      <c r="J5" s="48">
        <v>0</v>
      </c>
      <c r="K5" s="48">
        <v>0</v>
      </c>
      <c r="L5" s="48">
        <v>0</v>
      </c>
      <c r="M5" s="48">
        <v>0</v>
      </c>
      <c r="N5" s="48">
        <v>0</v>
      </c>
      <c r="O5" s="48">
        <v>0</v>
      </c>
      <c r="P5" s="48">
        <v>0</v>
      </c>
      <c r="Q5" s="48"/>
      <c r="R5" s="48"/>
    </row>
    <row r="6" spans="2:18">
      <c r="B6" s="72">
        <v>3</v>
      </c>
      <c r="C6" s="39" t="s">
        <v>9</v>
      </c>
      <c r="D6" s="48">
        <v>6</v>
      </c>
      <c r="E6" s="4">
        <f t="shared" si="0"/>
        <v>5</v>
      </c>
      <c r="F6" s="4">
        <f t="shared" si="1"/>
        <v>0</v>
      </c>
      <c r="G6" s="48">
        <v>0</v>
      </c>
      <c r="H6" s="48">
        <v>0</v>
      </c>
      <c r="I6" s="48">
        <v>0</v>
      </c>
      <c r="J6" s="4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  <c r="P6" s="48">
        <v>0</v>
      </c>
      <c r="Q6" s="48"/>
      <c r="R6" s="48"/>
    </row>
    <row r="7" spans="2:18">
      <c r="B7" s="72">
        <v>4</v>
      </c>
      <c r="C7" s="39" t="s">
        <v>10</v>
      </c>
      <c r="D7" s="48">
        <v>2</v>
      </c>
      <c r="E7" s="4">
        <f t="shared" si="0"/>
        <v>1.6666666666666665</v>
      </c>
      <c r="F7" s="4">
        <f t="shared" si="1"/>
        <v>0</v>
      </c>
      <c r="G7" s="48">
        <v>0</v>
      </c>
      <c r="H7" s="48">
        <v>0</v>
      </c>
      <c r="I7" s="48">
        <v>0</v>
      </c>
      <c r="J7" s="48">
        <v>0</v>
      </c>
      <c r="K7" s="48">
        <v>0</v>
      </c>
      <c r="L7" s="48">
        <v>0</v>
      </c>
      <c r="M7" s="48">
        <v>0</v>
      </c>
      <c r="N7" s="48">
        <v>0</v>
      </c>
      <c r="O7" s="48">
        <v>0</v>
      </c>
      <c r="P7" s="48">
        <v>0</v>
      </c>
      <c r="Q7" s="48"/>
      <c r="R7" s="119"/>
    </row>
    <row r="8" spans="2:18">
      <c r="B8" s="72">
        <v>5</v>
      </c>
      <c r="C8" s="39" t="s">
        <v>5</v>
      </c>
      <c r="D8" s="48">
        <v>10</v>
      </c>
      <c r="E8" s="4">
        <f t="shared" si="0"/>
        <v>8.3333333333333339</v>
      </c>
      <c r="F8" s="4">
        <f t="shared" si="1"/>
        <v>0</v>
      </c>
      <c r="G8" s="48">
        <v>0</v>
      </c>
      <c r="H8" s="48">
        <v>0</v>
      </c>
      <c r="I8" s="48">
        <v>0</v>
      </c>
      <c r="J8" s="48">
        <v>0</v>
      </c>
      <c r="K8" s="48">
        <v>0</v>
      </c>
      <c r="L8" s="48">
        <v>0</v>
      </c>
      <c r="M8" s="48">
        <v>0</v>
      </c>
      <c r="N8" s="48">
        <v>0</v>
      </c>
      <c r="O8" s="48">
        <v>0</v>
      </c>
      <c r="P8" s="48">
        <v>0</v>
      </c>
      <c r="Q8" s="4"/>
      <c r="R8" s="119"/>
    </row>
    <row r="9" spans="2:18">
      <c r="B9" s="72">
        <v>6</v>
      </c>
      <c r="C9" s="39" t="s">
        <v>11</v>
      </c>
      <c r="D9" s="48">
        <v>17</v>
      </c>
      <c r="E9" s="4">
        <f t="shared" si="0"/>
        <v>14.166666666666668</v>
      </c>
      <c r="F9" s="4">
        <f t="shared" si="1"/>
        <v>10.9124</v>
      </c>
      <c r="G9" s="48">
        <v>0</v>
      </c>
      <c r="H9" s="48">
        <v>4.6193999999999997</v>
      </c>
      <c r="I9" s="48">
        <v>2.4</v>
      </c>
      <c r="J9" s="48">
        <v>2.2505000000000002</v>
      </c>
      <c r="K9" s="4">
        <v>1.6425000000000001</v>
      </c>
      <c r="L9" s="48">
        <v>0</v>
      </c>
      <c r="M9" s="48">
        <v>0</v>
      </c>
      <c r="N9" s="48">
        <v>0</v>
      </c>
      <c r="O9" s="48">
        <v>0</v>
      </c>
      <c r="P9" s="48">
        <v>0</v>
      </c>
      <c r="Q9" s="4"/>
      <c r="R9" s="119"/>
    </row>
    <row r="10" spans="2:18">
      <c r="B10" s="72">
        <v>7</v>
      </c>
      <c r="C10" s="39" t="s">
        <v>12</v>
      </c>
      <c r="D10" s="48">
        <v>0</v>
      </c>
      <c r="E10" s="4">
        <f t="shared" si="0"/>
        <v>0</v>
      </c>
      <c r="F10" s="4">
        <f t="shared" si="1"/>
        <v>0</v>
      </c>
      <c r="G10" s="48">
        <v>0</v>
      </c>
      <c r="H10" s="48">
        <v>0</v>
      </c>
      <c r="I10" s="48">
        <v>0</v>
      </c>
      <c r="J10" s="48">
        <v>0</v>
      </c>
      <c r="K10" s="48">
        <v>0</v>
      </c>
      <c r="L10" s="48">
        <v>0</v>
      </c>
      <c r="M10" s="48">
        <v>0</v>
      </c>
      <c r="N10" s="48">
        <v>0</v>
      </c>
      <c r="O10" s="48">
        <v>0</v>
      </c>
      <c r="P10" s="48">
        <v>0</v>
      </c>
      <c r="Q10" s="48"/>
      <c r="R10" s="48"/>
    </row>
    <row r="11" spans="2:18">
      <c r="B11" s="72">
        <v>8</v>
      </c>
      <c r="C11" s="40" t="s">
        <v>15</v>
      </c>
      <c r="D11" s="122">
        <v>0</v>
      </c>
      <c r="E11" s="4">
        <f t="shared" si="0"/>
        <v>0</v>
      </c>
      <c r="F11" s="4">
        <f t="shared" si="1"/>
        <v>0</v>
      </c>
      <c r="G11" s="48">
        <v>0</v>
      </c>
      <c r="H11" s="48">
        <v>0</v>
      </c>
      <c r="I11" s="48">
        <v>0</v>
      </c>
      <c r="J11" s="48">
        <v>0</v>
      </c>
      <c r="K11" s="48">
        <v>0</v>
      </c>
      <c r="L11" s="48">
        <v>0</v>
      </c>
      <c r="M11" s="48">
        <v>0</v>
      </c>
      <c r="N11" s="48">
        <v>0</v>
      </c>
      <c r="O11" s="48">
        <v>0</v>
      </c>
      <c r="P11" s="48">
        <v>0</v>
      </c>
      <c r="Q11" s="48"/>
      <c r="R11" s="48"/>
    </row>
    <row r="12" spans="2:18">
      <c r="B12" s="72">
        <v>9</v>
      </c>
      <c r="C12" s="40" t="s">
        <v>16</v>
      </c>
      <c r="D12" s="122">
        <v>0</v>
      </c>
      <c r="E12" s="4">
        <f t="shared" si="0"/>
        <v>0</v>
      </c>
      <c r="F12" s="4">
        <f t="shared" si="1"/>
        <v>0</v>
      </c>
      <c r="G12" s="48">
        <v>0</v>
      </c>
      <c r="H12" s="48">
        <v>0</v>
      </c>
      <c r="I12" s="48">
        <v>0</v>
      </c>
      <c r="J12" s="48">
        <v>0</v>
      </c>
      <c r="K12" s="48">
        <v>0</v>
      </c>
      <c r="L12" s="48">
        <v>0</v>
      </c>
      <c r="M12" s="48">
        <v>0</v>
      </c>
      <c r="N12" s="48">
        <v>0</v>
      </c>
      <c r="O12" s="48">
        <v>0</v>
      </c>
      <c r="P12" s="48">
        <v>0</v>
      </c>
      <c r="Q12" s="48"/>
      <c r="R12" s="48"/>
    </row>
    <row r="13" spans="2:18">
      <c r="B13" s="72">
        <v>10</v>
      </c>
      <c r="C13" s="40" t="s">
        <v>17</v>
      </c>
      <c r="D13" s="122">
        <v>0</v>
      </c>
      <c r="E13" s="4">
        <f t="shared" si="0"/>
        <v>0</v>
      </c>
      <c r="F13" s="4">
        <f t="shared" si="1"/>
        <v>0</v>
      </c>
      <c r="G13" s="48">
        <v>0</v>
      </c>
      <c r="H13" s="48">
        <v>0</v>
      </c>
      <c r="I13" s="48">
        <v>0</v>
      </c>
      <c r="J13" s="48">
        <v>0</v>
      </c>
      <c r="K13" s="48">
        <v>0</v>
      </c>
      <c r="L13" s="48">
        <v>0</v>
      </c>
      <c r="M13" s="48">
        <v>0</v>
      </c>
      <c r="N13" s="48">
        <v>0</v>
      </c>
      <c r="O13" s="48">
        <v>0</v>
      </c>
      <c r="P13" s="48">
        <v>0</v>
      </c>
      <c r="Q13" s="48"/>
      <c r="R13" s="48"/>
    </row>
    <row r="14" spans="2:18">
      <c r="B14" s="72">
        <v>11</v>
      </c>
      <c r="C14" s="41" t="s">
        <v>132</v>
      </c>
      <c r="D14" s="48">
        <v>0</v>
      </c>
      <c r="E14" s="4">
        <f t="shared" si="0"/>
        <v>0</v>
      </c>
      <c r="F14" s="4">
        <f t="shared" si="1"/>
        <v>0</v>
      </c>
      <c r="G14" s="48">
        <v>0</v>
      </c>
      <c r="H14" s="48">
        <v>0</v>
      </c>
      <c r="I14" s="48">
        <v>0</v>
      </c>
      <c r="J14" s="48">
        <v>0</v>
      </c>
      <c r="K14" s="48">
        <v>0</v>
      </c>
      <c r="L14" s="48">
        <v>0</v>
      </c>
      <c r="M14" s="48">
        <v>0</v>
      </c>
      <c r="N14" s="48">
        <v>0</v>
      </c>
      <c r="O14" s="48">
        <v>0</v>
      </c>
      <c r="P14" s="48">
        <v>0</v>
      </c>
      <c r="Q14" s="48"/>
      <c r="R14" s="48"/>
    </row>
    <row r="15" spans="2:18">
      <c r="B15" s="72">
        <v>12</v>
      </c>
      <c r="C15" s="41" t="s">
        <v>13</v>
      </c>
      <c r="D15" s="48">
        <v>0</v>
      </c>
      <c r="E15" s="4">
        <f t="shared" si="0"/>
        <v>0</v>
      </c>
      <c r="F15" s="4">
        <f t="shared" si="1"/>
        <v>0</v>
      </c>
      <c r="G15" s="48">
        <v>0</v>
      </c>
      <c r="H15" s="48">
        <v>0</v>
      </c>
      <c r="I15" s="48">
        <v>0</v>
      </c>
      <c r="J15" s="48">
        <v>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/>
      <c r="R15" s="48"/>
    </row>
    <row r="16" spans="2:18" ht="15" thickBot="1">
      <c r="B16" s="85">
        <v>13</v>
      </c>
      <c r="C16" s="80" t="s">
        <v>14</v>
      </c>
      <c r="D16" s="123">
        <v>0</v>
      </c>
      <c r="E16" s="108">
        <f>(D16/12)*$E$1</f>
        <v>0</v>
      </c>
      <c r="F16" s="108">
        <f t="shared" si="1"/>
        <v>0</v>
      </c>
      <c r="G16" s="48">
        <v>0</v>
      </c>
      <c r="H16" s="48">
        <v>0</v>
      </c>
      <c r="I16" s="48">
        <v>0</v>
      </c>
      <c r="J16" s="113">
        <v>0</v>
      </c>
      <c r="K16" s="48">
        <v>0</v>
      </c>
      <c r="L16" s="48">
        <v>0</v>
      </c>
      <c r="M16" s="48">
        <v>0</v>
      </c>
      <c r="N16" s="48">
        <v>0</v>
      </c>
      <c r="O16" s="48">
        <v>0</v>
      </c>
      <c r="P16" s="48">
        <v>0</v>
      </c>
      <c r="Q16" s="48"/>
      <c r="R16" s="48"/>
    </row>
    <row r="17" spans="2:18" ht="15" thickBot="1">
      <c r="B17" s="44"/>
      <c r="C17" s="45" t="s">
        <v>6</v>
      </c>
      <c r="D17" s="124">
        <f>SUM(D4:D16)</f>
        <v>40</v>
      </c>
      <c r="E17" s="124">
        <f>SUM(E4:E16)</f>
        <v>33.333333333333336</v>
      </c>
      <c r="F17" s="124">
        <f t="shared" si="1"/>
        <v>42.542376074375134</v>
      </c>
      <c r="G17" s="102">
        <f>SUM(G4:G16)</f>
        <v>0</v>
      </c>
      <c r="H17" s="102">
        <f t="shared" ref="H17:R17" si="2">SUM(H4:H16)</f>
        <v>4.6193999999999997</v>
      </c>
      <c r="I17" s="102">
        <f t="shared" si="2"/>
        <v>2.4</v>
      </c>
      <c r="J17" s="102">
        <f t="shared" si="2"/>
        <v>9.1879635999999998</v>
      </c>
      <c r="K17" s="102">
        <f t="shared" si="2"/>
        <v>12.048710399999999</v>
      </c>
      <c r="L17" s="102">
        <f t="shared" si="2"/>
        <v>2.01653529441512</v>
      </c>
      <c r="M17" s="102">
        <f t="shared" si="2"/>
        <v>3.6497667799600158</v>
      </c>
      <c r="N17" s="102">
        <f t="shared" si="2"/>
        <v>0</v>
      </c>
      <c r="O17" s="102">
        <f t="shared" si="2"/>
        <v>0</v>
      </c>
      <c r="P17" s="102">
        <f t="shared" si="2"/>
        <v>8.6199999999999992</v>
      </c>
      <c r="Q17" s="102">
        <f t="shared" si="2"/>
        <v>0</v>
      </c>
      <c r="R17" s="103">
        <f t="shared" si="2"/>
        <v>0</v>
      </c>
    </row>
  </sheetData>
  <mergeCells count="1">
    <mergeCell ref="B2:R2"/>
  </mergeCells>
  <pageMargins left="0.7" right="0.7" top="0.75" bottom="0.75" header="0.3" footer="0.3"/>
  <pageSetup paperSize="9" orientation="portrait" r:id="rId1"/>
  <ignoredErrors>
    <ignoredError sqref="G17:R17" formulaRange="1"/>
    <ignoredError sqref="F17" formula="1"/>
  </ignoredError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2"/>
  <dimension ref="B1:R17"/>
  <sheetViews>
    <sheetView workbookViewId="0"/>
  </sheetViews>
  <sheetFormatPr defaultRowHeight="14.4"/>
  <cols>
    <col min="1" max="1" width="4.6640625" customWidth="1"/>
    <col min="2" max="2" width="5.6640625" style="9" customWidth="1"/>
    <col min="3" max="3" width="24.88671875" bestFit="1" customWidth="1"/>
    <col min="4" max="4" width="10.44140625" customWidth="1"/>
    <col min="5" max="5" width="10.44140625" style="9" bestFit="1" customWidth="1"/>
    <col min="6" max="6" width="10.44140625" bestFit="1" customWidth="1"/>
    <col min="7" max="18" width="9.6640625" customWidth="1"/>
  </cols>
  <sheetData>
    <row r="1" spans="2:18" ht="15" thickBot="1">
      <c r="C1" s="63"/>
      <c r="E1" s="9">
        <v>10</v>
      </c>
    </row>
    <row r="2" spans="2:18">
      <c r="B2" s="541" t="s">
        <v>133</v>
      </c>
      <c r="C2" s="542"/>
      <c r="D2" s="542"/>
      <c r="E2" s="542"/>
      <c r="F2" s="542"/>
      <c r="G2" s="542"/>
      <c r="H2" s="542"/>
      <c r="I2" s="542"/>
      <c r="J2" s="542"/>
      <c r="K2" s="542"/>
      <c r="L2" s="542"/>
      <c r="M2" s="542"/>
      <c r="N2" s="542"/>
      <c r="O2" s="542"/>
      <c r="P2" s="542"/>
      <c r="Q2" s="542"/>
      <c r="R2" s="543"/>
    </row>
    <row r="3" spans="2:18">
      <c r="B3" s="42" t="s">
        <v>32</v>
      </c>
      <c r="C3" s="2" t="s">
        <v>1</v>
      </c>
      <c r="D3" s="2" t="s">
        <v>39</v>
      </c>
      <c r="E3" s="2" t="s">
        <v>414</v>
      </c>
      <c r="F3" s="2" t="s">
        <v>415</v>
      </c>
      <c r="G3" s="68">
        <v>45292</v>
      </c>
      <c r="H3" s="68">
        <v>45323</v>
      </c>
      <c r="I3" s="68">
        <v>45352</v>
      </c>
      <c r="J3" s="68">
        <v>45383</v>
      </c>
      <c r="K3" s="68">
        <v>45413</v>
      </c>
      <c r="L3" s="68">
        <v>45444</v>
      </c>
      <c r="M3" s="68">
        <v>45474</v>
      </c>
      <c r="N3" s="68">
        <v>45505</v>
      </c>
      <c r="O3" s="68">
        <v>45536</v>
      </c>
      <c r="P3" s="68">
        <v>45566</v>
      </c>
      <c r="Q3" s="68">
        <v>45597</v>
      </c>
      <c r="R3" s="73">
        <v>45627</v>
      </c>
    </row>
    <row r="4" spans="2:18">
      <c r="B4" s="72">
        <v>1</v>
      </c>
      <c r="C4" s="39" t="s">
        <v>7</v>
      </c>
      <c r="D4" s="48">
        <v>61</v>
      </c>
      <c r="E4" s="4">
        <f>(D4/12)*$E$1</f>
        <v>50.833333333333329</v>
      </c>
      <c r="F4" s="4">
        <f>SUM(G4:R4)</f>
        <v>184.55974820812474</v>
      </c>
      <c r="G4" s="48">
        <v>0</v>
      </c>
      <c r="H4" s="48">
        <v>34.343018915624747</v>
      </c>
      <c r="I4" s="4">
        <v>34.53</v>
      </c>
      <c r="J4" s="4">
        <v>4.58</v>
      </c>
      <c r="K4" s="4">
        <v>9.4898721999999989</v>
      </c>
      <c r="L4" s="4">
        <v>2.0457506000000052</v>
      </c>
      <c r="M4" s="6">
        <v>43.801106492500004</v>
      </c>
      <c r="N4" s="6">
        <v>25.569999999999997</v>
      </c>
      <c r="O4" s="4">
        <v>30.2</v>
      </c>
      <c r="P4" s="48">
        <v>0</v>
      </c>
      <c r="Q4" s="4"/>
      <c r="R4" s="109"/>
    </row>
    <row r="5" spans="2:18">
      <c r="B5" s="72">
        <v>2</v>
      </c>
      <c r="C5" s="39" t="s">
        <v>8</v>
      </c>
      <c r="D5" s="48">
        <v>31</v>
      </c>
      <c r="E5" s="4">
        <f t="shared" ref="E5:E15" si="0">(D5/12)*$E$1</f>
        <v>25.833333333333336</v>
      </c>
      <c r="F5" s="4">
        <f t="shared" ref="F5:F17" si="1">SUM(G5:R5)</f>
        <v>31.049698132162359</v>
      </c>
      <c r="G5" s="48">
        <v>1.3179000000000001</v>
      </c>
      <c r="H5" s="48">
        <v>20.441798132162358</v>
      </c>
      <c r="I5" s="4">
        <v>4.2</v>
      </c>
      <c r="J5" s="4">
        <v>2.06</v>
      </c>
      <c r="K5" s="4">
        <v>0.83</v>
      </c>
      <c r="L5" s="4">
        <v>1.1000000000000001</v>
      </c>
      <c r="M5" s="6">
        <v>1.1000000000000001</v>
      </c>
      <c r="N5" s="48">
        <v>0</v>
      </c>
      <c r="O5" s="48">
        <v>0</v>
      </c>
      <c r="P5" s="48">
        <v>0</v>
      </c>
      <c r="Q5" s="4"/>
      <c r="R5" s="109"/>
    </row>
    <row r="6" spans="2:18">
      <c r="B6" s="72">
        <v>3</v>
      </c>
      <c r="C6" s="39" t="s">
        <v>9</v>
      </c>
      <c r="D6" s="48">
        <v>36</v>
      </c>
      <c r="E6" s="4">
        <f t="shared" si="0"/>
        <v>30</v>
      </c>
      <c r="F6" s="4">
        <f t="shared" si="1"/>
        <v>41.093314915999997</v>
      </c>
      <c r="G6" s="48">
        <v>6.2849000000000004</v>
      </c>
      <c r="H6" s="48">
        <v>11.6582548216</v>
      </c>
      <c r="I6" s="4">
        <v>5.0201600943999978</v>
      </c>
      <c r="J6" s="4">
        <v>8.74</v>
      </c>
      <c r="K6" s="4">
        <v>1.6</v>
      </c>
      <c r="L6" s="4">
        <v>1.2</v>
      </c>
      <c r="M6" s="48">
        <v>0</v>
      </c>
      <c r="N6" s="6">
        <v>4.29</v>
      </c>
      <c r="O6" s="4">
        <v>2.3000000000000003</v>
      </c>
      <c r="P6" s="48">
        <v>0</v>
      </c>
      <c r="Q6" s="4"/>
      <c r="R6" s="109"/>
    </row>
    <row r="7" spans="2:18">
      <c r="B7" s="72">
        <v>4</v>
      </c>
      <c r="C7" s="39" t="s">
        <v>10</v>
      </c>
      <c r="D7" s="48">
        <v>18</v>
      </c>
      <c r="E7" s="4">
        <f t="shared" si="0"/>
        <v>15</v>
      </c>
      <c r="F7" s="4">
        <f t="shared" si="1"/>
        <v>1.02</v>
      </c>
      <c r="G7" s="48">
        <v>0</v>
      </c>
      <c r="H7" s="48">
        <v>0</v>
      </c>
      <c r="I7" s="4">
        <v>0</v>
      </c>
      <c r="J7" s="4">
        <v>0.41</v>
      </c>
      <c r="K7" s="4">
        <v>0.11</v>
      </c>
      <c r="L7" s="4">
        <v>0.1</v>
      </c>
      <c r="M7" s="6">
        <v>0.1</v>
      </c>
      <c r="N7" s="6">
        <v>0.1</v>
      </c>
      <c r="O7" s="6">
        <v>0.1</v>
      </c>
      <c r="P7" s="6">
        <v>0.1</v>
      </c>
      <c r="Q7" s="6"/>
      <c r="R7" s="109"/>
    </row>
    <row r="8" spans="2:18">
      <c r="B8" s="72">
        <v>5</v>
      </c>
      <c r="C8" s="39" t="s">
        <v>5</v>
      </c>
      <c r="D8" s="48">
        <v>51</v>
      </c>
      <c r="E8" s="4">
        <f t="shared" si="0"/>
        <v>42.5</v>
      </c>
      <c r="F8" s="4">
        <f t="shared" si="1"/>
        <v>0</v>
      </c>
      <c r="G8" s="48">
        <v>0</v>
      </c>
      <c r="H8" s="48">
        <v>0</v>
      </c>
      <c r="I8" s="48">
        <v>0</v>
      </c>
      <c r="J8" s="48">
        <v>0</v>
      </c>
      <c r="K8" s="48">
        <v>0</v>
      </c>
      <c r="L8" s="48">
        <v>0</v>
      </c>
      <c r="M8" s="48">
        <v>0</v>
      </c>
      <c r="N8" s="48">
        <v>0</v>
      </c>
      <c r="O8" s="48">
        <v>0</v>
      </c>
      <c r="P8" s="48">
        <v>0</v>
      </c>
      <c r="Q8" s="6"/>
      <c r="R8" s="109"/>
    </row>
    <row r="9" spans="2:18">
      <c r="B9" s="72">
        <v>6</v>
      </c>
      <c r="C9" s="39" t="s">
        <v>11</v>
      </c>
      <c r="D9" s="48">
        <v>40</v>
      </c>
      <c r="E9" s="4">
        <f t="shared" si="0"/>
        <v>33.333333333333336</v>
      </c>
      <c r="F9" s="4">
        <f t="shared" si="1"/>
        <v>26.384176162875022</v>
      </c>
      <c r="G9" s="48">
        <v>0</v>
      </c>
      <c r="H9" s="48">
        <v>1.0234130777265189</v>
      </c>
      <c r="I9" s="4">
        <v>0</v>
      </c>
      <c r="J9" s="48">
        <v>0</v>
      </c>
      <c r="K9" s="48">
        <v>0</v>
      </c>
      <c r="L9" s="48">
        <v>0</v>
      </c>
      <c r="M9" s="6">
        <v>5.7191080346534653</v>
      </c>
      <c r="N9" s="6">
        <v>0.33235205049504951</v>
      </c>
      <c r="O9" s="4">
        <v>14.53930299999999</v>
      </c>
      <c r="P9" s="4">
        <v>4.7699999999999996</v>
      </c>
      <c r="Q9" s="4"/>
      <c r="R9" s="109"/>
    </row>
    <row r="10" spans="2:18">
      <c r="B10" s="72">
        <v>7</v>
      </c>
      <c r="C10" s="39" t="s">
        <v>12</v>
      </c>
      <c r="D10" s="48">
        <v>13</v>
      </c>
      <c r="E10" s="4">
        <f t="shared" si="0"/>
        <v>10.833333333333332</v>
      </c>
      <c r="F10" s="4">
        <f t="shared" si="1"/>
        <v>31.284889999999997</v>
      </c>
      <c r="G10" s="48">
        <v>0</v>
      </c>
      <c r="H10" s="48">
        <v>0</v>
      </c>
      <c r="I10" s="48">
        <v>0</v>
      </c>
      <c r="J10" s="48">
        <v>2.2496499999999999</v>
      </c>
      <c r="K10" s="48">
        <v>0</v>
      </c>
      <c r="L10" s="48">
        <v>0</v>
      </c>
      <c r="M10" s="48">
        <v>6.7552400000000006</v>
      </c>
      <c r="N10" s="6">
        <v>7.07</v>
      </c>
      <c r="O10" s="6">
        <v>5.99</v>
      </c>
      <c r="P10" s="6">
        <v>9.2200000000000006</v>
      </c>
      <c r="Q10" s="4"/>
      <c r="R10" s="109"/>
    </row>
    <row r="11" spans="2:18">
      <c r="B11" s="72">
        <v>8</v>
      </c>
      <c r="C11" s="40" t="s">
        <v>15</v>
      </c>
      <c r="D11" s="122">
        <v>0</v>
      </c>
      <c r="E11" s="4">
        <f t="shared" si="0"/>
        <v>0</v>
      </c>
      <c r="F11" s="4">
        <f t="shared" si="1"/>
        <v>0</v>
      </c>
      <c r="G11" s="48">
        <v>0</v>
      </c>
      <c r="H11" s="48">
        <v>0</v>
      </c>
      <c r="I11" s="48">
        <v>0</v>
      </c>
      <c r="J11" s="48">
        <v>0</v>
      </c>
      <c r="K11" s="48">
        <v>0</v>
      </c>
      <c r="L11" s="48">
        <v>0</v>
      </c>
      <c r="M11" s="48">
        <v>0</v>
      </c>
      <c r="N11" s="48">
        <v>0</v>
      </c>
      <c r="O11" s="48">
        <v>0</v>
      </c>
      <c r="P11" s="48">
        <v>0</v>
      </c>
      <c r="Q11" s="6"/>
      <c r="R11" s="109"/>
    </row>
    <row r="12" spans="2:18">
      <c r="B12" s="72">
        <v>9</v>
      </c>
      <c r="C12" s="40" t="s">
        <v>16</v>
      </c>
      <c r="D12" s="122">
        <v>0</v>
      </c>
      <c r="E12" s="4">
        <f t="shared" si="0"/>
        <v>0</v>
      </c>
      <c r="F12" s="4">
        <f t="shared" si="1"/>
        <v>0</v>
      </c>
      <c r="G12" s="48">
        <v>0</v>
      </c>
      <c r="H12" s="48">
        <v>0</v>
      </c>
      <c r="I12" s="48">
        <v>0</v>
      </c>
      <c r="J12" s="48">
        <v>0</v>
      </c>
      <c r="K12" s="48">
        <v>0</v>
      </c>
      <c r="L12" s="48">
        <v>0</v>
      </c>
      <c r="M12" s="48">
        <v>0</v>
      </c>
      <c r="N12" s="48">
        <v>0</v>
      </c>
      <c r="O12" s="48">
        <v>0</v>
      </c>
      <c r="P12" s="48">
        <v>0</v>
      </c>
      <c r="Q12" s="6"/>
      <c r="R12" s="109"/>
    </row>
    <row r="13" spans="2:18">
      <c r="B13" s="72">
        <v>10</v>
      </c>
      <c r="C13" s="40" t="s">
        <v>17</v>
      </c>
      <c r="D13" s="122">
        <v>0</v>
      </c>
      <c r="E13" s="4">
        <f t="shared" si="0"/>
        <v>0</v>
      </c>
      <c r="F13" s="4">
        <f t="shared" si="1"/>
        <v>0</v>
      </c>
      <c r="G13" s="48">
        <v>0</v>
      </c>
      <c r="H13" s="48">
        <v>0</v>
      </c>
      <c r="I13" s="48">
        <v>0</v>
      </c>
      <c r="J13" s="48">
        <v>0</v>
      </c>
      <c r="K13" s="48">
        <v>0</v>
      </c>
      <c r="L13" s="48">
        <v>0</v>
      </c>
      <c r="M13" s="48">
        <v>0</v>
      </c>
      <c r="N13" s="48">
        <v>0</v>
      </c>
      <c r="O13" s="48">
        <v>0</v>
      </c>
      <c r="P13" s="48">
        <v>0</v>
      </c>
      <c r="Q13" s="6"/>
      <c r="R13" s="109"/>
    </row>
    <row r="14" spans="2:18">
      <c r="B14" s="72">
        <v>11</v>
      </c>
      <c r="C14" s="41" t="s">
        <v>132</v>
      </c>
      <c r="D14" s="122">
        <v>0</v>
      </c>
      <c r="E14" s="4">
        <f t="shared" si="0"/>
        <v>0</v>
      </c>
      <c r="F14" s="4">
        <f t="shared" si="1"/>
        <v>0</v>
      </c>
      <c r="G14" s="48">
        <v>0</v>
      </c>
      <c r="H14" s="48">
        <v>0</v>
      </c>
      <c r="I14" s="48">
        <v>0</v>
      </c>
      <c r="J14" s="48">
        <v>0</v>
      </c>
      <c r="K14" s="48">
        <v>0</v>
      </c>
      <c r="L14" s="48">
        <v>0</v>
      </c>
      <c r="M14" s="48">
        <v>0</v>
      </c>
      <c r="N14" s="48">
        <v>0</v>
      </c>
      <c r="O14" s="48">
        <v>0</v>
      </c>
      <c r="P14" s="48">
        <v>0</v>
      </c>
      <c r="Q14" s="6"/>
      <c r="R14" s="109"/>
    </row>
    <row r="15" spans="2:18">
      <c r="B15" s="72">
        <v>12</v>
      </c>
      <c r="C15" s="41" t="s">
        <v>13</v>
      </c>
      <c r="D15" s="122">
        <v>0</v>
      </c>
      <c r="E15" s="4">
        <f t="shared" si="0"/>
        <v>0</v>
      </c>
      <c r="F15" s="4">
        <f t="shared" si="1"/>
        <v>0</v>
      </c>
      <c r="G15" s="48">
        <v>0</v>
      </c>
      <c r="H15" s="48">
        <v>0</v>
      </c>
      <c r="I15" s="48">
        <v>0</v>
      </c>
      <c r="J15" s="48">
        <v>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6"/>
      <c r="R15" s="109"/>
    </row>
    <row r="16" spans="2:18" ht="15" thickBot="1">
      <c r="B16" s="72">
        <v>13</v>
      </c>
      <c r="C16" s="40" t="s">
        <v>14</v>
      </c>
      <c r="D16" s="122">
        <v>0</v>
      </c>
      <c r="E16" s="108">
        <f>(D16/12)*$E$1</f>
        <v>0</v>
      </c>
      <c r="F16" s="4">
        <f t="shared" si="1"/>
        <v>0</v>
      </c>
      <c r="G16" s="48">
        <v>0</v>
      </c>
      <c r="H16" s="48">
        <v>0</v>
      </c>
      <c r="I16" s="48">
        <v>0</v>
      </c>
      <c r="J16" s="48">
        <v>0</v>
      </c>
      <c r="K16" s="48">
        <v>0</v>
      </c>
      <c r="L16" s="48">
        <v>0</v>
      </c>
      <c r="M16" s="48">
        <v>0</v>
      </c>
      <c r="N16" s="48">
        <v>0</v>
      </c>
      <c r="O16" s="48">
        <v>0</v>
      </c>
      <c r="P16" s="48">
        <v>0</v>
      </c>
      <c r="Q16" s="6"/>
      <c r="R16" s="109"/>
    </row>
    <row r="17" spans="2:18" ht="15" thickBot="1">
      <c r="B17" s="44"/>
      <c r="C17" s="45" t="s">
        <v>6</v>
      </c>
      <c r="D17" s="124">
        <f>SUM(D4:D16)</f>
        <v>250</v>
      </c>
      <c r="E17" s="124">
        <f>SUM(E4:E16)</f>
        <v>208.33333333333334</v>
      </c>
      <c r="F17" s="124">
        <f t="shared" si="1"/>
        <v>315.3918274191621</v>
      </c>
      <c r="G17" s="102">
        <f>SUM(G4:G16)</f>
        <v>7.6028000000000002</v>
      </c>
      <c r="H17" s="102">
        <f t="shared" ref="H17:R17" si="2">SUM(H4:H16)</f>
        <v>67.466484947113614</v>
      </c>
      <c r="I17" s="102">
        <f t="shared" si="2"/>
        <v>43.750160094400002</v>
      </c>
      <c r="J17" s="102">
        <f>SUM(J4:J16)</f>
        <v>18.039650000000002</v>
      </c>
      <c r="K17" s="102">
        <f>SUM(K4:K16)</f>
        <v>12.029872199999998</v>
      </c>
      <c r="L17" s="102">
        <f t="shared" si="2"/>
        <v>4.4457506000000047</v>
      </c>
      <c r="M17" s="102">
        <f t="shared" si="2"/>
        <v>57.475454527153474</v>
      </c>
      <c r="N17" s="102">
        <f t="shared" si="2"/>
        <v>37.362352050495048</v>
      </c>
      <c r="O17" s="102">
        <f t="shared" si="2"/>
        <v>53.129302999999993</v>
      </c>
      <c r="P17" s="102">
        <f t="shared" si="2"/>
        <v>14.09</v>
      </c>
      <c r="Q17" s="102">
        <f t="shared" si="2"/>
        <v>0</v>
      </c>
      <c r="R17" s="103">
        <f t="shared" si="2"/>
        <v>0</v>
      </c>
    </row>
  </sheetData>
  <mergeCells count="1">
    <mergeCell ref="B2:R2"/>
  </mergeCells>
  <pageMargins left="0.7" right="0.7" top="0.75" bottom="0.75" header="0.3" footer="0.3"/>
  <ignoredErrors>
    <ignoredError sqref="G17:R17" formulaRange="1"/>
    <ignoredError sqref="F17" formula="1"/>
  </ignoredErrors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3"/>
  <dimension ref="B1:S18"/>
  <sheetViews>
    <sheetView topLeftCell="C2" workbookViewId="0">
      <selection activeCell="G19" sqref="G18:G19"/>
    </sheetView>
  </sheetViews>
  <sheetFormatPr defaultRowHeight="14.4"/>
  <cols>
    <col min="1" max="1" width="4.6640625" customWidth="1"/>
    <col min="2" max="2" width="5.6640625" customWidth="1"/>
    <col min="3" max="4" width="24.88671875" bestFit="1" customWidth="1"/>
    <col min="5" max="5" width="9.6640625" customWidth="1"/>
    <col min="6" max="6" width="10.44140625" style="9" bestFit="1" customWidth="1"/>
    <col min="7" max="19" width="9.6640625" customWidth="1"/>
  </cols>
  <sheetData>
    <row r="1" spans="2:19" ht="15" thickBot="1">
      <c r="C1" s="63"/>
      <c r="F1" s="9">
        <v>10</v>
      </c>
    </row>
    <row r="2" spans="2:19">
      <c r="B2" s="541" t="s">
        <v>133</v>
      </c>
      <c r="C2" s="542"/>
      <c r="D2" s="542"/>
      <c r="E2" s="542"/>
      <c r="F2" s="542"/>
      <c r="G2" s="542"/>
      <c r="H2" s="542"/>
      <c r="I2" s="542"/>
      <c r="J2" s="542"/>
      <c r="K2" s="542"/>
      <c r="L2" s="542"/>
      <c r="M2" s="542"/>
      <c r="N2" s="542"/>
      <c r="O2" s="542"/>
      <c r="P2" s="542"/>
      <c r="Q2" s="542"/>
      <c r="R2" s="542"/>
      <c r="S2" s="543"/>
    </row>
    <row r="3" spans="2:19">
      <c r="B3" s="42" t="s">
        <v>32</v>
      </c>
      <c r="C3" s="2" t="s">
        <v>134</v>
      </c>
      <c r="D3" s="2" t="s">
        <v>0</v>
      </c>
      <c r="E3" s="2" t="s">
        <v>39</v>
      </c>
      <c r="F3" s="2" t="s">
        <v>414</v>
      </c>
      <c r="G3" s="2" t="s">
        <v>245</v>
      </c>
      <c r="H3" s="68">
        <v>45292</v>
      </c>
      <c r="I3" s="68">
        <v>45323</v>
      </c>
      <c r="J3" s="68">
        <v>45352</v>
      </c>
      <c r="K3" s="68">
        <v>45383</v>
      </c>
      <c r="L3" s="68">
        <v>45413</v>
      </c>
      <c r="M3" s="68">
        <v>45444</v>
      </c>
      <c r="N3" s="68">
        <v>45474</v>
      </c>
      <c r="O3" s="68">
        <v>45505</v>
      </c>
      <c r="P3" s="68">
        <v>45536</v>
      </c>
      <c r="Q3" s="68">
        <v>45566</v>
      </c>
      <c r="R3" s="68">
        <v>45597</v>
      </c>
      <c r="S3" s="73">
        <v>45627</v>
      </c>
    </row>
    <row r="4" spans="2:19">
      <c r="B4" s="549">
        <v>1</v>
      </c>
      <c r="C4" s="551" t="s">
        <v>7</v>
      </c>
      <c r="D4" s="104" t="s">
        <v>30</v>
      </c>
      <c r="E4" s="438">
        <v>120</v>
      </c>
      <c r="F4" s="4">
        <f>(E4/12)*$F$1</f>
        <v>100</v>
      </c>
      <c r="G4" s="4">
        <f>SUM(H4:S4)</f>
        <v>199.54008122000008</v>
      </c>
      <c r="H4" s="114">
        <v>71.831900000000005</v>
      </c>
      <c r="I4" s="4">
        <v>19.436</v>
      </c>
      <c r="J4" s="4">
        <v>18.260000000000002</v>
      </c>
      <c r="K4" s="4">
        <v>13.234</v>
      </c>
      <c r="L4" s="4">
        <v>4.5199999999999996</v>
      </c>
      <c r="M4" s="4">
        <v>0</v>
      </c>
      <c r="N4" s="4">
        <v>0</v>
      </c>
      <c r="O4" s="4">
        <v>67.418181220000065</v>
      </c>
      <c r="P4" s="4">
        <v>4.84</v>
      </c>
      <c r="Q4" s="4">
        <v>0</v>
      </c>
      <c r="R4" s="6"/>
      <c r="S4" s="119"/>
    </row>
    <row r="5" spans="2:19">
      <c r="B5" s="550"/>
      <c r="C5" s="552"/>
      <c r="D5" s="10" t="s">
        <v>31</v>
      </c>
      <c r="E5" s="439">
        <v>124</v>
      </c>
      <c r="F5" s="4">
        <f t="shared" ref="F5:F17" si="0">(E5/12)*$F$1</f>
        <v>103.33333333333334</v>
      </c>
      <c r="G5" s="4">
        <f t="shared" ref="G5:G18" si="1">SUM(H5:S5)</f>
        <v>300.50309110000001</v>
      </c>
      <c r="H5" s="114">
        <v>14.945</v>
      </c>
      <c r="I5" s="4">
        <v>9.8040000000000003</v>
      </c>
      <c r="J5" s="4">
        <v>1.34</v>
      </c>
      <c r="K5" s="4">
        <v>0</v>
      </c>
      <c r="L5" s="4">
        <v>0</v>
      </c>
      <c r="M5" s="4">
        <v>0</v>
      </c>
      <c r="N5" s="4">
        <v>0</v>
      </c>
      <c r="O5" s="4">
        <v>274.41409110000001</v>
      </c>
      <c r="P5" s="4">
        <v>0</v>
      </c>
      <c r="Q5" s="4">
        <v>0</v>
      </c>
      <c r="R5" s="6"/>
      <c r="S5" s="119"/>
    </row>
    <row r="6" spans="2:19">
      <c r="B6" s="549">
        <v>2</v>
      </c>
      <c r="C6" s="551" t="s">
        <v>8</v>
      </c>
      <c r="D6" s="10" t="s">
        <v>130</v>
      </c>
      <c r="E6" s="439">
        <v>77</v>
      </c>
      <c r="F6" s="4">
        <f t="shared" si="0"/>
        <v>64.166666666666671</v>
      </c>
      <c r="G6" s="4">
        <f t="shared" si="1"/>
        <v>36.864000000000004</v>
      </c>
      <c r="H6" s="114">
        <v>8.9543999999999997</v>
      </c>
      <c r="I6" s="4">
        <v>3.0880000000000001</v>
      </c>
      <c r="J6" s="4">
        <v>0.11</v>
      </c>
      <c r="K6" s="4">
        <v>3.2090000000000001</v>
      </c>
      <c r="L6" s="4">
        <v>3.21</v>
      </c>
      <c r="M6" s="4">
        <v>2.5</v>
      </c>
      <c r="N6" s="4">
        <v>4.28</v>
      </c>
      <c r="O6" s="4">
        <v>3.9226000000000001</v>
      </c>
      <c r="P6" s="4">
        <v>7.59</v>
      </c>
      <c r="Q6" s="4">
        <v>0</v>
      </c>
      <c r="R6" s="6"/>
      <c r="S6" s="119"/>
    </row>
    <row r="7" spans="2:19">
      <c r="B7" s="550"/>
      <c r="C7" s="552"/>
      <c r="D7" s="10" t="s">
        <v>131</v>
      </c>
      <c r="E7" s="439">
        <v>77</v>
      </c>
      <c r="F7" s="4">
        <f t="shared" si="0"/>
        <v>64.166666666666671</v>
      </c>
      <c r="G7" s="4">
        <f t="shared" si="1"/>
        <v>83.577111814436364</v>
      </c>
      <c r="H7" s="114">
        <v>34.493299999999998</v>
      </c>
      <c r="I7" s="4">
        <v>6.4080000000000004</v>
      </c>
      <c r="J7" s="4">
        <v>7.43</v>
      </c>
      <c r="K7" s="4">
        <v>7.6616452503497818</v>
      </c>
      <c r="L7" s="4">
        <v>5.59</v>
      </c>
      <c r="M7" s="4">
        <v>10.944590064086583</v>
      </c>
      <c r="N7" s="4">
        <v>6.85</v>
      </c>
      <c r="O7" s="4">
        <v>1.3997882500000001</v>
      </c>
      <c r="P7" s="4">
        <v>1.4</v>
      </c>
      <c r="Q7" s="4">
        <v>1.3997882500000001</v>
      </c>
      <c r="R7" s="6"/>
      <c r="S7" s="119"/>
    </row>
    <row r="8" spans="2:19">
      <c r="B8" s="105">
        <v>3</v>
      </c>
      <c r="C8" s="46" t="s">
        <v>5</v>
      </c>
      <c r="D8" s="10" t="s">
        <v>5</v>
      </c>
      <c r="E8" s="439">
        <v>50</v>
      </c>
      <c r="F8" s="4">
        <f t="shared" si="0"/>
        <v>41.666666666666671</v>
      </c>
      <c r="G8" s="4">
        <f t="shared" si="1"/>
        <v>21.74755236666666</v>
      </c>
      <c r="H8" s="114">
        <v>0</v>
      </c>
      <c r="I8" s="4">
        <v>6.36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15.387552366666661</v>
      </c>
      <c r="P8" s="4">
        <v>0</v>
      </c>
      <c r="Q8" s="4">
        <v>0</v>
      </c>
      <c r="R8" s="6"/>
      <c r="S8" s="119"/>
    </row>
    <row r="9" spans="2:19">
      <c r="B9" s="105">
        <v>4</v>
      </c>
      <c r="C9" s="46" t="s">
        <v>9</v>
      </c>
      <c r="D9" s="10" t="s">
        <v>9</v>
      </c>
      <c r="E9" s="439">
        <v>35</v>
      </c>
      <c r="F9" s="4">
        <f t="shared" si="0"/>
        <v>29.166666666666664</v>
      </c>
      <c r="G9" s="4">
        <f t="shared" si="1"/>
        <v>28.370099000000007</v>
      </c>
      <c r="H9" s="114">
        <v>15.9252</v>
      </c>
      <c r="I9" s="4">
        <v>1.605</v>
      </c>
      <c r="J9" s="4">
        <v>0.71</v>
      </c>
      <c r="K9" s="4">
        <v>0.20919899999999997</v>
      </c>
      <c r="L9" s="4">
        <v>0.48</v>
      </c>
      <c r="M9" s="4">
        <v>0.79391</v>
      </c>
      <c r="N9" s="4">
        <v>0.64</v>
      </c>
      <c r="O9" s="4">
        <v>5.6317400000000006</v>
      </c>
      <c r="P9" s="4">
        <v>1.19</v>
      </c>
      <c r="Q9" s="4">
        <v>1.1850499999999999</v>
      </c>
      <c r="R9" s="6"/>
      <c r="S9" s="119"/>
    </row>
    <row r="10" spans="2:19">
      <c r="B10" s="105">
        <v>5</v>
      </c>
      <c r="C10" s="46" t="s">
        <v>10</v>
      </c>
      <c r="D10" s="10" t="s">
        <v>10</v>
      </c>
      <c r="E10" s="439">
        <v>59</v>
      </c>
      <c r="F10" s="4">
        <f t="shared" si="0"/>
        <v>49.166666666666671</v>
      </c>
      <c r="G10" s="4">
        <f t="shared" si="1"/>
        <v>26.523132517359073</v>
      </c>
      <c r="H10" s="114">
        <v>13.6671</v>
      </c>
      <c r="I10" s="4">
        <v>0.96299999999999997</v>
      </c>
      <c r="J10" s="4">
        <v>1</v>
      </c>
      <c r="K10" s="4">
        <v>0.57377599999999995</v>
      </c>
      <c r="L10" s="4">
        <v>1</v>
      </c>
      <c r="M10" s="4">
        <v>0.181005</v>
      </c>
      <c r="N10" s="4">
        <v>1.55</v>
      </c>
      <c r="O10" s="4">
        <v>6.9082515173590746</v>
      </c>
      <c r="P10" s="4">
        <v>0.68</v>
      </c>
      <c r="Q10" s="4">
        <v>0</v>
      </c>
      <c r="R10" s="6"/>
      <c r="S10" s="119"/>
    </row>
    <row r="11" spans="2:19">
      <c r="B11" s="105">
        <v>6</v>
      </c>
      <c r="C11" s="46" t="s">
        <v>11</v>
      </c>
      <c r="D11" s="10" t="s">
        <v>11</v>
      </c>
      <c r="E11" s="439">
        <v>164</v>
      </c>
      <c r="F11" s="4">
        <f t="shared" si="0"/>
        <v>136.66666666666666</v>
      </c>
      <c r="G11" s="4">
        <f>SUM(H11:S11)</f>
        <v>106.12823227856599</v>
      </c>
      <c r="H11" s="114">
        <v>15.378399999999999</v>
      </c>
      <c r="I11" s="4">
        <v>6.2030000000000003</v>
      </c>
      <c r="J11" s="4">
        <v>6.2</v>
      </c>
      <c r="K11" s="4">
        <v>6.2031533487261692</v>
      </c>
      <c r="L11" s="4">
        <v>6.2</v>
      </c>
      <c r="M11" s="4">
        <v>4.6739453321820505</v>
      </c>
      <c r="N11" s="4">
        <v>21.52</v>
      </c>
      <c r="O11" s="4">
        <v>32.059733597657768</v>
      </c>
      <c r="P11" s="4">
        <v>7.69</v>
      </c>
      <c r="Q11" s="4">
        <v>0</v>
      </c>
      <c r="R11" s="6"/>
      <c r="S11" s="119"/>
    </row>
    <row r="12" spans="2:19">
      <c r="B12" s="105">
        <v>7</v>
      </c>
      <c r="C12" s="46" t="s">
        <v>12</v>
      </c>
      <c r="D12" s="10" t="s">
        <v>12</v>
      </c>
      <c r="E12" s="439">
        <v>58</v>
      </c>
      <c r="F12" s="4">
        <f t="shared" si="0"/>
        <v>48.333333333333329</v>
      </c>
      <c r="G12" s="4">
        <f t="shared" si="1"/>
        <v>79.8459</v>
      </c>
      <c r="H12" s="114">
        <v>34.230899999999998</v>
      </c>
      <c r="I12" s="4">
        <v>10.855</v>
      </c>
      <c r="J12" s="4">
        <v>3.86</v>
      </c>
      <c r="K12" s="4">
        <v>0</v>
      </c>
      <c r="L12" s="4">
        <v>15.45</v>
      </c>
      <c r="M12" s="4">
        <v>0</v>
      </c>
      <c r="N12" s="4">
        <v>0</v>
      </c>
      <c r="O12" s="4">
        <v>15.45</v>
      </c>
      <c r="P12" s="4">
        <v>0</v>
      </c>
      <c r="Q12" s="4">
        <v>0</v>
      </c>
      <c r="R12" s="6"/>
      <c r="S12" s="119"/>
    </row>
    <row r="13" spans="2:19">
      <c r="B13" s="105">
        <v>8</v>
      </c>
      <c r="C13" s="46" t="s">
        <v>15</v>
      </c>
      <c r="D13" s="10" t="s">
        <v>15</v>
      </c>
      <c r="E13" s="439">
        <v>6</v>
      </c>
      <c r="F13" s="4">
        <f t="shared" si="0"/>
        <v>5</v>
      </c>
      <c r="G13" s="4">
        <f t="shared" si="1"/>
        <v>6.58</v>
      </c>
      <c r="H13" s="11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6.58</v>
      </c>
      <c r="Q13" s="4">
        <v>0</v>
      </c>
      <c r="R13" s="4"/>
      <c r="S13" s="119"/>
    </row>
    <row r="14" spans="2:19">
      <c r="B14" s="105">
        <v>9</v>
      </c>
      <c r="C14" s="46" t="s">
        <v>16</v>
      </c>
      <c r="D14" s="10" t="s">
        <v>16</v>
      </c>
      <c r="E14" s="439">
        <v>8</v>
      </c>
      <c r="F14" s="4">
        <f t="shared" si="0"/>
        <v>6.6666666666666661</v>
      </c>
      <c r="G14" s="4">
        <f t="shared" si="1"/>
        <v>6.6665088200000007</v>
      </c>
      <c r="H14" s="114">
        <v>4.7657600000000002</v>
      </c>
      <c r="I14" s="4">
        <v>0</v>
      </c>
      <c r="J14" s="4">
        <v>0</v>
      </c>
      <c r="K14" s="4">
        <v>0</v>
      </c>
      <c r="L14" s="4">
        <v>0</v>
      </c>
      <c r="M14" s="4">
        <v>0</v>
      </c>
      <c r="N14" s="4">
        <v>1.32</v>
      </c>
      <c r="O14" s="4">
        <v>0.58074881999999994</v>
      </c>
      <c r="P14" s="4">
        <v>0</v>
      </c>
      <c r="Q14" s="4">
        <v>0</v>
      </c>
      <c r="R14" s="4"/>
      <c r="S14" s="119"/>
    </row>
    <row r="15" spans="2:19">
      <c r="B15" s="105">
        <v>10</v>
      </c>
      <c r="C15" s="46" t="s">
        <v>132</v>
      </c>
      <c r="D15" s="10" t="s">
        <v>132</v>
      </c>
      <c r="E15" s="439">
        <v>47</v>
      </c>
      <c r="F15" s="4">
        <f t="shared" si="0"/>
        <v>39.166666666666664</v>
      </c>
      <c r="G15" s="4">
        <f t="shared" si="1"/>
        <v>66.412581547784512</v>
      </c>
      <c r="H15" s="114">
        <v>16.782</v>
      </c>
      <c r="I15" s="4">
        <v>4.0579999999999998</v>
      </c>
      <c r="J15" s="4">
        <v>4.07</v>
      </c>
      <c r="K15" s="4">
        <v>12.625096232178754</v>
      </c>
      <c r="L15" s="4">
        <v>4.6380073998775266</v>
      </c>
      <c r="M15" s="4">
        <v>2.3325036999387634</v>
      </c>
      <c r="N15" s="4">
        <v>14.59</v>
      </c>
      <c r="O15" s="4">
        <v>7.3169742157894744</v>
      </c>
      <c r="P15" s="4">
        <v>0</v>
      </c>
      <c r="Q15" s="4">
        <v>0</v>
      </c>
      <c r="R15" s="4"/>
      <c r="S15" s="119"/>
    </row>
    <row r="16" spans="2:19">
      <c r="B16" s="105">
        <v>11</v>
      </c>
      <c r="C16" s="47" t="s">
        <v>13</v>
      </c>
      <c r="D16" s="41" t="s">
        <v>13</v>
      </c>
      <c r="E16" s="8">
        <v>0</v>
      </c>
      <c r="F16" s="4">
        <f t="shared" si="0"/>
        <v>0</v>
      </c>
      <c r="G16" s="4">
        <f t="shared" si="1"/>
        <v>0</v>
      </c>
      <c r="H16" s="114">
        <v>0</v>
      </c>
      <c r="I16" s="114">
        <v>0</v>
      </c>
      <c r="J16" s="4">
        <v>0</v>
      </c>
      <c r="K16" s="4">
        <v>0</v>
      </c>
      <c r="L16" s="4">
        <v>0</v>
      </c>
      <c r="M16" s="4">
        <v>0</v>
      </c>
      <c r="N16" s="4">
        <v>0</v>
      </c>
      <c r="O16" s="4">
        <v>0</v>
      </c>
      <c r="P16" s="4">
        <v>0</v>
      </c>
      <c r="Q16" s="4">
        <v>0</v>
      </c>
      <c r="R16" s="4"/>
      <c r="S16" s="119"/>
    </row>
    <row r="17" spans="2:19" ht="15" thickBot="1">
      <c r="B17" s="284">
        <v>12</v>
      </c>
      <c r="C17" s="285" t="s">
        <v>14</v>
      </c>
      <c r="D17" s="80" t="s">
        <v>14</v>
      </c>
      <c r="E17" s="123">
        <v>0</v>
      </c>
      <c r="F17" s="4">
        <f t="shared" si="0"/>
        <v>0</v>
      </c>
      <c r="G17" s="108">
        <f t="shared" si="1"/>
        <v>0</v>
      </c>
      <c r="H17" s="286">
        <v>0</v>
      </c>
      <c r="I17" s="286">
        <v>0</v>
      </c>
      <c r="J17" s="108">
        <v>0</v>
      </c>
      <c r="K17" s="108">
        <v>0</v>
      </c>
      <c r="L17" s="108">
        <v>0</v>
      </c>
      <c r="M17" s="108">
        <v>0</v>
      </c>
      <c r="N17" s="108">
        <v>0</v>
      </c>
      <c r="O17" s="4">
        <v>0</v>
      </c>
      <c r="P17" s="4">
        <v>0</v>
      </c>
      <c r="Q17" s="4">
        <v>0</v>
      </c>
      <c r="R17" s="4"/>
      <c r="S17" s="278"/>
    </row>
    <row r="18" spans="2:19" ht="15" thickBot="1">
      <c r="B18" s="44"/>
      <c r="C18" s="44"/>
      <c r="D18" s="45" t="s">
        <v>6</v>
      </c>
      <c r="E18" s="124">
        <f>SUM(E4:E17)</f>
        <v>825</v>
      </c>
      <c r="F18" s="124">
        <f>SUM(F4:F17)</f>
        <v>687.5</v>
      </c>
      <c r="G18" s="124">
        <f t="shared" si="1"/>
        <v>962.75829066481276</v>
      </c>
      <c r="H18" s="102">
        <f>SUM(H4:H17)</f>
        <v>230.97396000000001</v>
      </c>
      <c r="I18" s="102">
        <f t="shared" ref="I18:R18" si="2">SUM(I4:I17)</f>
        <v>68.78</v>
      </c>
      <c r="J18" s="102">
        <f t="shared" si="2"/>
        <v>42.980000000000004</v>
      </c>
      <c r="K18" s="102">
        <f t="shared" si="2"/>
        <v>43.715869831254707</v>
      </c>
      <c r="L18" s="102">
        <f t="shared" si="2"/>
        <v>41.088007399877526</v>
      </c>
      <c r="M18" s="102">
        <f t="shared" si="2"/>
        <v>21.425954096207398</v>
      </c>
      <c r="N18" s="102">
        <f t="shared" si="2"/>
        <v>50.75</v>
      </c>
      <c r="O18" s="102">
        <f t="shared" si="2"/>
        <v>430.489661087473</v>
      </c>
      <c r="P18" s="102">
        <f t="shared" si="2"/>
        <v>29.97</v>
      </c>
      <c r="Q18" s="101">
        <f t="shared" si="2"/>
        <v>2.5848382499999998</v>
      </c>
      <c r="R18" s="102">
        <f t="shared" si="2"/>
        <v>0</v>
      </c>
      <c r="S18" s="103">
        <f>SUM(S4:S17)</f>
        <v>0</v>
      </c>
    </row>
  </sheetData>
  <mergeCells count="5">
    <mergeCell ref="B2:S2"/>
    <mergeCell ref="B4:B5"/>
    <mergeCell ref="B6:B7"/>
    <mergeCell ref="C4:C5"/>
    <mergeCell ref="C6:C7"/>
  </mergeCells>
  <conditionalFormatting sqref="H5">
    <cfRule type="cellIs" dxfId="11" priority="3" operator="greaterThanOrEqual">
      <formula>#REF!</formula>
    </cfRule>
  </conditionalFormatting>
  <conditionalFormatting sqref="H4">
    <cfRule type="cellIs" dxfId="10" priority="12" operator="greaterThanOrEqual">
      <formula>#REF!</formula>
    </cfRule>
  </conditionalFormatting>
  <conditionalFormatting sqref="H6">
    <cfRule type="cellIs" dxfId="9" priority="11" operator="greaterThanOrEqual">
      <formula>#REF!</formula>
    </cfRule>
  </conditionalFormatting>
  <conditionalFormatting sqref="H7">
    <cfRule type="cellIs" dxfId="8" priority="10" operator="greaterThanOrEqual">
      <formula>#REF!</formula>
    </cfRule>
  </conditionalFormatting>
  <conditionalFormatting sqref="H8">
    <cfRule type="cellIs" dxfId="7" priority="9" operator="greaterThanOrEqual">
      <formula>#REF!</formula>
    </cfRule>
  </conditionalFormatting>
  <conditionalFormatting sqref="H10">
    <cfRule type="cellIs" dxfId="6" priority="8" operator="greaterThanOrEqual">
      <formula>#REF!</formula>
    </cfRule>
  </conditionalFormatting>
  <conditionalFormatting sqref="H9">
    <cfRule type="cellIs" dxfId="5" priority="7" operator="greaterThanOrEqual">
      <formula>#REF!</formula>
    </cfRule>
  </conditionalFormatting>
  <conditionalFormatting sqref="H11">
    <cfRule type="cellIs" dxfId="4" priority="6" operator="greaterThanOrEqual">
      <formula>#REF!</formula>
    </cfRule>
  </conditionalFormatting>
  <conditionalFormatting sqref="H12 H15">
    <cfRule type="cellIs" dxfId="3" priority="5" operator="greaterThanOrEqual">
      <formula>#REF!</formula>
    </cfRule>
  </conditionalFormatting>
  <conditionalFormatting sqref="H13:H14">
    <cfRule type="cellIs" dxfId="2" priority="4" operator="greaterThanOrEqual">
      <formula>#REF!</formula>
    </cfRule>
  </conditionalFormatting>
  <conditionalFormatting sqref="H16:H17">
    <cfRule type="cellIs" dxfId="1" priority="2" operator="greaterThanOrEqual">
      <formula>#REF!</formula>
    </cfRule>
  </conditionalFormatting>
  <conditionalFormatting sqref="J15">
    <cfRule type="cellIs" dxfId="0" priority="1" operator="greaterThanOrEqual">
      <formula>$C$12</formula>
    </cfRule>
  </conditionalFormatting>
  <pageMargins left="0.7" right="0.7" top="0.75" bottom="0.75" header="0.3" footer="0.3"/>
  <pageSetup paperSize="9" orientation="portrait" r:id="rId1"/>
  <ignoredErrors>
    <ignoredError sqref="H18:S18" formulaRange="1"/>
    <ignoredError sqref="G18" formula="1"/>
  </ignoredError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4">
    <tabColor theme="0"/>
  </sheetPr>
  <dimension ref="B1:R18"/>
  <sheetViews>
    <sheetView workbookViewId="0">
      <selection activeCell="P18" sqref="P18"/>
    </sheetView>
  </sheetViews>
  <sheetFormatPr defaultRowHeight="14.4"/>
  <cols>
    <col min="1" max="1" width="4.6640625" customWidth="1"/>
    <col min="2" max="2" width="5.6640625" style="9" customWidth="1"/>
    <col min="3" max="3" width="24.88671875" bestFit="1" customWidth="1"/>
    <col min="4" max="4" width="9.6640625" customWidth="1"/>
    <col min="5" max="5" width="10.44140625" style="9" bestFit="1" customWidth="1"/>
    <col min="6" max="6" width="10.44140625" bestFit="1" customWidth="1"/>
    <col min="7" max="18" width="9.6640625" customWidth="1"/>
  </cols>
  <sheetData>
    <row r="1" spans="2:18" ht="15" thickBot="1">
      <c r="C1" s="63"/>
      <c r="E1" s="9">
        <v>10</v>
      </c>
    </row>
    <row r="2" spans="2:18">
      <c r="B2" s="553" t="s">
        <v>133</v>
      </c>
      <c r="C2" s="554"/>
      <c r="D2" s="554"/>
      <c r="E2" s="554"/>
      <c r="F2" s="554"/>
      <c r="G2" s="554"/>
      <c r="H2" s="554"/>
      <c r="I2" s="554"/>
      <c r="J2" s="554"/>
      <c r="K2" s="554"/>
      <c r="L2" s="554"/>
      <c r="M2" s="554"/>
      <c r="N2" s="554"/>
      <c r="O2" s="554"/>
      <c r="P2" s="554"/>
      <c r="Q2" s="554"/>
      <c r="R2" s="555"/>
    </row>
    <row r="3" spans="2:18">
      <c r="B3" s="42" t="s">
        <v>32</v>
      </c>
      <c r="C3" s="2" t="s">
        <v>1</v>
      </c>
      <c r="D3" s="2" t="s">
        <v>39</v>
      </c>
      <c r="E3" s="2" t="s">
        <v>414</v>
      </c>
      <c r="F3" s="2" t="s">
        <v>415</v>
      </c>
      <c r="G3" s="68">
        <v>45292</v>
      </c>
      <c r="H3" s="68">
        <v>45323</v>
      </c>
      <c r="I3" s="68">
        <v>45352</v>
      </c>
      <c r="J3" s="68">
        <v>45383</v>
      </c>
      <c r="K3" s="68">
        <v>45413</v>
      </c>
      <c r="L3" s="68">
        <v>45444</v>
      </c>
      <c r="M3" s="68">
        <v>45474</v>
      </c>
      <c r="N3" s="68">
        <v>45505</v>
      </c>
      <c r="O3" s="68">
        <v>45536</v>
      </c>
      <c r="P3" s="68">
        <v>45566</v>
      </c>
      <c r="Q3" s="68">
        <v>45597</v>
      </c>
      <c r="R3" s="73">
        <v>45627</v>
      </c>
    </row>
    <row r="4" spans="2:18">
      <c r="B4" s="84">
        <v>1</v>
      </c>
      <c r="C4" s="43" t="s">
        <v>7</v>
      </c>
      <c r="D4" s="440">
        <v>125</v>
      </c>
      <c r="E4" s="4">
        <f t="shared" ref="E4:E9" si="0">(D4/12)*$E$1</f>
        <v>104.16666666666666</v>
      </c>
      <c r="F4" s="4">
        <f>SUM(G4:R4)</f>
        <v>91.759892577983777</v>
      </c>
      <c r="G4" s="115">
        <v>0</v>
      </c>
      <c r="H4" s="115">
        <v>11.022905310000001</v>
      </c>
      <c r="I4" s="115">
        <v>5.8356102600000019</v>
      </c>
      <c r="J4" s="115">
        <v>0</v>
      </c>
      <c r="K4" s="110">
        <v>4.9092504000000006E-3</v>
      </c>
      <c r="L4" s="110">
        <v>2.9455502399999993E-2</v>
      </c>
      <c r="M4" s="6">
        <v>9.1971505999999987</v>
      </c>
      <c r="N4" s="110">
        <v>1.5103591999999999</v>
      </c>
      <c r="O4" s="110">
        <v>3.496444290449463</v>
      </c>
      <c r="P4" s="110">
        <v>60.663058164734302</v>
      </c>
      <c r="Q4" s="6"/>
      <c r="R4" s="298"/>
    </row>
    <row r="5" spans="2:18">
      <c r="B5" s="72">
        <v>2</v>
      </c>
      <c r="C5" s="39" t="s">
        <v>8</v>
      </c>
      <c r="D5" s="441">
        <v>125</v>
      </c>
      <c r="E5" s="4">
        <f t="shared" si="0"/>
        <v>104.16666666666666</v>
      </c>
      <c r="F5" s="4">
        <f t="shared" ref="F5:F18" si="1">SUM(G5:R5)</f>
        <v>120.24014011629464</v>
      </c>
      <c r="G5" s="115">
        <v>0</v>
      </c>
      <c r="H5" s="115">
        <v>15.2966871</v>
      </c>
      <c r="I5" s="115">
        <v>1.5013100696857129</v>
      </c>
      <c r="J5" s="115">
        <v>4.7047796905846138</v>
      </c>
      <c r="K5" s="6">
        <v>9.3919560721333326</v>
      </c>
      <c r="L5" s="6">
        <v>3.9065720383333318</v>
      </c>
      <c r="M5" s="6">
        <v>0.82027582500000018</v>
      </c>
      <c r="N5" s="6">
        <v>0</v>
      </c>
      <c r="O5" s="6">
        <v>58.296803135701943</v>
      </c>
      <c r="P5" s="6">
        <v>26.321756184855694</v>
      </c>
      <c r="Q5" s="6"/>
      <c r="R5" s="295"/>
    </row>
    <row r="6" spans="2:18">
      <c r="B6" s="72">
        <v>3</v>
      </c>
      <c r="C6" s="39" t="s">
        <v>9</v>
      </c>
      <c r="D6" s="441">
        <v>75</v>
      </c>
      <c r="E6" s="4">
        <f t="shared" si="0"/>
        <v>62.5</v>
      </c>
      <c r="F6" s="4">
        <f t="shared" si="1"/>
        <v>22.261662195999996</v>
      </c>
      <c r="G6" s="115">
        <v>0</v>
      </c>
      <c r="H6" s="115">
        <v>6.2551400279999996</v>
      </c>
      <c r="I6" s="115">
        <v>10.786483032</v>
      </c>
      <c r="J6" s="115">
        <v>0</v>
      </c>
      <c r="K6" s="6">
        <v>1.3050097839999999</v>
      </c>
      <c r="L6" s="6">
        <v>1.3050097839999999</v>
      </c>
      <c r="M6" s="6">
        <v>1.3050097839999999</v>
      </c>
      <c r="N6" s="6">
        <v>1.3050097839999999</v>
      </c>
      <c r="O6" s="6">
        <v>0</v>
      </c>
      <c r="P6" s="6">
        <v>0</v>
      </c>
      <c r="Q6" s="6"/>
      <c r="R6" s="295"/>
    </row>
    <row r="7" spans="2:18">
      <c r="B7" s="72">
        <v>4</v>
      </c>
      <c r="C7" s="39" t="s">
        <v>10</v>
      </c>
      <c r="D7" s="441">
        <v>30</v>
      </c>
      <c r="E7" s="4">
        <f t="shared" si="0"/>
        <v>25</v>
      </c>
      <c r="F7" s="4">
        <f t="shared" si="1"/>
        <v>41.942521253191629</v>
      </c>
      <c r="G7" s="115">
        <v>0</v>
      </c>
      <c r="H7" s="115">
        <v>6.1191591049999996</v>
      </c>
      <c r="I7" s="115">
        <v>3.0349972894736847</v>
      </c>
      <c r="J7" s="115">
        <v>0.59165719999999999</v>
      </c>
      <c r="K7" s="6">
        <v>3.125915748717949</v>
      </c>
      <c r="L7" s="6">
        <v>1.8873467200000003</v>
      </c>
      <c r="M7" s="6">
        <v>0</v>
      </c>
      <c r="N7" s="6">
        <v>6.7625182700000002</v>
      </c>
      <c r="O7" s="6">
        <v>10.745855819999999</v>
      </c>
      <c r="P7" s="6">
        <v>9.6750711000000003</v>
      </c>
      <c r="Q7" s="6"/>
      <c r="R7" s="295"/>
    </row>
    <row r="8" spans="2:18">
      <c r="B8" s="72">
        <v>5</v>
      </c>
      <c r="C8" s="39" t="s">
        <v>5</v>
      </c>
      <c r="D8" s="441">
        <v>75</v>
      </c>
      <c r="E8" s="4">
        <f t="shared" si="0"/>
        <v>62.5</v>
      </c>
      <c r="F8" s="4">
        <f t="shared" si="1"/>
        <v>25.958258833333346</v>
      </c>
      <c r="G8" s="115">
        <v>0</v>
      </c>
      <c r="H8" s="115">
        <v>0</v>
      </c>
      <c r="I8" s="115">
        <v>0</v>
      </c>
      <c r="J8" s="115">
        <v>22.348961200000012</v>
      </c>
      <c r="K8" s="6">
        <v>0</v>
      </c>
      <c r="L8" s="6">
        <v>0.41461354999999989</v>
      </c>
      <c r="M8" s="6">
        <v>0</v>
      </c>
      <c r="N8" s="6">
        <v>0</v>
      </c>
      <c r="O8" s="6">
        <v>0</v>
      </c>
      <c r="P8" s="6">
        <v>3.194684083333335</v>
      </c>
      <c r="Q8" s="6"/>
      <c r="R8" s="295"/>
    </row>
    <row r="9" spans="2:18">
      <c r="B9" s="72">
        <v>6</v>
      </c>
      <c r="C9" s="11" t="s">
        <v>127</v>
      </c>
      <c r="D9" s="137">
        <v>125</v>
      </c>
      <c r="E9" s="4">
        <f t="shared" si="0"/>
        <v>104.16666666666666</v>
      </c>
      <c r="F9" s="4">
        <f t="shared" si="1"/>
        <v>186.89578593272319</v>
      </c>
      <c r="G9" s="115">
        <v>0</v>
      </c>
      <c r="H9" s="115">
        <v>0.73336288000000005</v>
      </c>
      <c r="I9" s="115">
        <v>0.77956700000000001</v>
      </c>
      <c r="J9" s="115">
        <v>40.0430925</v>
      </c>
      <c r="K9" s="6">
        <v>47.219410000000003</v>
      </c>
      <c r="L9" s="6">
        <v>19.031683127585637</v>
      </c>
      <c r="M9" s="6">
        <v>32.565267179999999</v>
      </c>
      <c r="N9" s="6">
        <v>3.685878999999999</v>
      </c>
      <c r="O9" s="6">
        <v>16.607121102283106</v>
      </c>
      <c r="P9" s="6">
        <v>26.230403142854399</v>
      </c>
      <c r="Q9" s="6"/>
      <c r="R9" s="295"/>
    </row>
    <row r="10" spans="2:18">
      <c r="B10" s="72">
        <v>7</v>
      </c>
      <c r="C10" s="11" t="s">
        <v>128</v>
      </c>
      <c r="D10" s="137">
        <v>125</v>
      </c>
      <c r="E10" s="4">
        <f t="shared" ref="E10:E15" si="2">(D10/12)*$E$1</f>
        <v>104.16666666666666</v>
      </c>
      <c r="F10" s="4">
        <f t="shared" si="1"/>
        <v>103.10084416377867</v>
      </c>
      <c r="G10" s="115">
        <v>0</v>
      </c>
      <c r="H10" s="115">
        <f>8.21773+0.625</f>
        <v>8.8427299999999995</v>
      </c>
      <c r="I10" s="115">
        <v>0</v>
      </c>
      <c r="J10" s="115">
        <v>10.912000000000001</v>
      </c>
      <c r="K10" s="6">
        <v>0</v>
      </c>
      <c r="L10" s="6">
        <v>4.4824217431999998</v>
      </c>
      <c r="M10" s="6">
        <v>35.039937066666667</v>
      </c>
      <c r="N10" s="6">
        <v>12.957142400000002</v>
      </c>
      <c r="O10" s="6">
        <v>16.6702324</v>
      </c>
      <c r="P10" s="6">
        <v>14.196380553912002</v>
      </c>
      <c r="Q10" s="6"/>
      <c r="R10" s="295"/>
    </row>
    <row r="11" spans="2:18">
      <c r="B11" s="72">
        <v>8</v>
      </c>
      <c r="C11" s="39" t="s">
        <v>12</v>
      </c>
      <c r="D11" s="441">
        <v>50</v>
      </c>
      <c r="E11" s="4">
        <f>(D11/12)*$E$1</f>
        <v>41.666666666666671</v>
      </c>
      <c r="F11" s="4">
        <f t="shared" si="1"/>
        <v>20.174178856818184</v>
      </c>
      <c r="G11" s="115">
        <v>0</v>
      </c>
      <c r="H11" s="115">
        <f>0.430516145+0.9</f>
        <v>1.330516145</v>
      </c>
      <c r="I11" s="115">
        <v>4.6532000000000009</v>
      </c>
      <c r="J11" s="8">
        <v>0</v>
      </c>
      <c r="K11" s="6">
        <v>0</v>
      </c>
      <c r="L11" s="6">
        <v>8.2750491818181828</v>
      </c>
      <c r="M11" s="6">
        <v>0</v>
      </c>
      <c r="N11" s="6">
        <v>0</v>
      </c>
      <c r="O11" s="6">
        <v>1.0944195000000001</v>
      </c>
      <c r="P11" s="6">
        <v>4.8209940299999996</v>
      </c>
      <c r="Q11" s="6"/>
      <c r="R11" s="295"/>
    </row>
    <row r="12" spans="2:18">
      <c r="B12" s="72">
        <v>9</v>
      </c>
      <c r="C12" s="40" t="s">
        <v>15</v>
      </c>
      <c r="D12" s="442">
        <v>0</v>
      </c>
      <c r="E12" s="4">
        <f>(D12/12)*$E$1</f>
        <v>0</v>
      </c>
      <c r="F12" s="4">
        <f t="shared" si="1"/>
        <v>0</v>
      </c>
      <c r="G12" s="115">
        <v>0</v>
      </c>
      <c r="H12" s="8">
        <v>0</v>
      </c>
      <c r="I12" s="115">
        <v>0</v>
      </c>
      <c r="J12" s="8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/>
      <c r="R12" s="295"/>
    </row>
    <row r="13" spans="2:18">
      <c r="B13" s="72">
        <v>10</v>
      </c>
      <c r="C13" s="40" t="s">
        <v>16</v>
      </c>
      <c r="D13" s="442">
        <v>0</v>
      </c>
      <c r="E13" s="4">
        <f t="shared" si="2"/>
        <v>0</v>
      </c>
      <c r="F13" s="4">
        <f t="shared" si="1"/>
        <v>0</v>
      </c>
      <c r="G13" s="115">
        <v>0</v>
      </c>
      <c r="H13" s="8">
        <v>0</v>
      </c>
      <c r="I13" s="115">
        <v>0</v>
      </c>
      <c r="J13" s="8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/>
      <c r="R13" s="295"/>
    </row>
    <row r="14" spans="2:18">
      <c r="B14" s="72">
        <v>11</v>
      </c>
      <c r="C14" s="40" t="s">
        <v>17</v>
      </c>
      <c r="D14" s="442">
        <v>0</v>
      </c>
      <c r="E14" s="4">
        <f t="shared" si="2"/>
        <v>0</v>
      </c>
      <c r="F14" s="4">
        <f t="shared" si="1"/>
        <v>0</v>
      </c>
      <c r="G14" s="115">
        <v>0</v>
      </c>
      <c r="H14" s="8">
        <v>0</v>
      </c>
      <c r="I14" s="115">
        <v>0</v>
      </c>
      <c r="J14" s="8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/>
      <c r="R14" s="295"/>
    </row>
    <row r="15" spans="2:18">
      <c r="B15" s="72">
        <v>12</v>
      </c>
      <c r="C15" s="41" t="s">
        <v>132</v>
      </c>
      <c r="D15" s="442">
        <v>0</v>
      </c>
      <c r="E15" s="4">
        <f t="shared" si="2"/>
        <v>0</v>
      </c>
      <c r="F15" s="4">
        <f t="shared" si="1"/>
        <v>0</v>
      </c>
      <c r="G15" s="115">
        <v>0</v>
      </c>
      <c r="H15" s="8">
        <v>0</v>
      </c>
      <c r="I15" s="115">
        <v>0</v>
      </c>
      <c r="J15" s="8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/>
      <c r="R15" s="295"/>
    </row>
    <row r="16" spans="2:18">
      <c r="B16" s="72">
        <v>13</v>
      </c>
      <c r="C16" s="41" t="s">
        <v>13</v>
      </c>
      <c r="D16" s="442">
        <v>0</v>
      </c>
      <c r="E16" s="108">
        <f>(D16/12)*$E$1</f>
        <v>0</v>
      </c>
      <c r="F16" s="4">
        <f t="shared" si="1"/>
        <v>0</v>
      </c>
      <c r="G16" s="115">
        <v>0</v>
      </c>
      <c r="H16" s="8">
        <v>0</v>
      </c>
      <c r="I16" s="115">
        <v>0</v>
      </c>
      <c r="J16" s="8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/>
      <c r="R16" s="295"/>
    </row>
    <row r="17" spans="2:18" ht="15" thickBot="1">
      <c r="B17" s="72">
        <v>14</v>
      </c>
      <c r="C17" s="40" t="s">
        <v>14</v>
      </c>
      <c r="D17" s="442">
        <v>0</v>
      </c>
      <c r="E17" s="108">
        <f>(D17/12)*$E$1</f>
        <v>0</v>
      </c>
      <c r="F17" s="4">
        <f t="shared" si="1"/>
        <v>0</v>
      </c>
      <c r="G17" s="115">
        <v>0</v>
      </c>
      <c r="H17" s="8">
        <v>0</v>
      </c>
      <c r="I17" s="115">
        <v>0</v>
      </c>
      <c r="J17" s="8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/>
      <c r="R17" s="295"/>
    </row>
    <row r="18" spans="2:18" ht="15" thickBot="1">
      <c r="B18" s="44"/>
      <c r="C18" s="45" t="s">
        <v>6</v>
      </c>
      <c r="D18" s="124">
        <f>SUM(D4:D17)</f>
        <v>730</v>
      </c>
      <c r="E18" s="124">
        <f>SUM(E4:E17)</f>
        <v>608.33333333333326</v>
      </c>
      <c r="F18" s="274">
        <f t="shared" si="1"/>
        <v>612.33328393012334</v>
      </c>
      <c r="G18" s="102">
        <f>SUM(G4:G17)</f>
        <v>0</v>
      </c>
      <c r="H18" s="102">
        <f t="shared" ref="H18:Q18" si="3">SUM(H4:H17)</f>
        <v>49.600500567999994</v>
      </c>
      <c r="I18" s="102">
        <f t="shared" si="3"/>
        <v>26.591167651159399</v>
      </c>
      <c r="J18" s="102">
        <f t="shared" si="3"/>
        <v>78.600490590584627</v>
      </c>
      <c r="K18" s="102">
        <f t="shared" si="3"/>
        <v>61.047200855251283</v>
      </c>
      <c r="L18" s="102">
        <f t="shared" si="3"/>
        <v>39.332151647337149</v>
      </c>
      <c r="M18" s="102">
        <f t="shared" si="3"/>
        <v>78.927640455666662</v>
      </c>
      <c r="N18" s="102">
        <f t="shared" si="3"/>
        <v>26.220908654000002</v>
      </c>
      <c r="O18" s="102">
        <f t="shared" si="3"/>
        <v>106.9108762484345</v>
      </c>
      <c r="P18" s="102">
        <f t="shared" si="3"/>
        <v>145.10234725968974</v>
      </c>
      <c r="Q18" s="102">
        <f t="shared" si="3"/>
        <v>0</v>
      </c>
      <c r="R18" s="103">
        <f>SUM(R4:R17)</f>
        <v>0</v>
      </c>
    </row>
  </sheetData>
  <mergeCells count="1">
    <mergeCell ref="B2:R2"/>
  </mergeCells>
  <pageMargins left="0.7" right="0.7" top="0.75" bottom="0.75" header="0.3" footer="0.3"/>
  <ignoredErrors>
    <ignoredError sqref="G18:R18" formulaRange="1"/>
    <ignoredError sqref="F18" formula="1"/>
  </ignoredErrors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B1:R17"/>
  <sheetViews>
    <sheetView workbookViewId="0">
      <selection activeCell="B2" sqref="B2:R2"/>
    </sheetView>
  </sheetViews>
  <sheetFormatPr defaultRowHeight="14.4"/>
  <cols>
    <col min="1" max="1" width="4.6640625" customWidth="1"/>
    <col min="2" max="2" width="5.6640625" style="9" customWidth="1"/>
    <col min="3" max="3" width="24.88671875" bestFit="1" customWidth="1"/>
    <col min="4" max="4" width="9.6640625" customWidth="1"/>
    <col min="5" max="5" width="10.44140625" style="9" bestFit="1" customWidth="1"/>
    <col min="6" max="6" width="10.44140625" bestFit="1" customWidth="1"/>
    <col min="7" max="11" width="9.6640625" customWidth="1"/>
    <col min="12" max="12" width="6.6640625" bestFit="1" customWidth="1"/>
    <col min="13" max="18" width="9.6640625" customWidth="1"/>
  </cols>
  <sheetData>
    <row r="1" spans="2:18" ht="15" thickBot="1">
      <c r="C1" s="63"/>
      <c r="E1" s="9">
        <v>10</v>
      </c>
    </row>
    <row r="2" spans="2:18">
      <c r="B2" s="544" t="s">
        <v>133</v>
      </c>
      <c r="C2" s="545"/>
      <c r="D2" s="545"/>
      <c r="E2" s="545"/>
      <c r="F2" s="545"/>
      <c r="G2" s="545"/>
      <c r="H2" s="545"/>
      <c r="I2" s="545"/>
      <c r="J2" s="545"/>
      <c r="K2" s="545"/>
      <c r="L2" s="545"/>
      <c r="M2" s="545"/>
      <c r="N2" s="545"/>
      <c r="O2" s="545"/>
      <c r="P2" s="545"/>
      <c r="Q2" s="545"/>
      <c r="R2" s="546"/>
    </row>
    <row r="3" spans="2:18">
      <c r="B3" s="42" t="s">
        <v>32</v>
      </c>
      <c r="C3" s="2" t="s">
        <v>1</v>
      </c>
      <c r="D3" s="2" t="s">
        <v>39</v>
      </c>
      <c r="E3" s="2" t="s">
        <v>414</v>
      </c>
      <c r="F3" s="2" t="s">
        <v>415</v>
      </c>
      <c r="G3" s="68">
        <v>45292</v>
      </c>
      <c r="H3" s="68">
        <v>45323</v>
      </c>
      <c r="I3" s="68">
        <v>45352</v>
      </c>
      <c r="J3" s="68">
        <v>45383</v>
      </c>
      <c r="K3" s="68">
        <v>45413</v>
      </c>
      <c r="L3" s="68">
        <v>45444</v>
      </c>
      <c r="M3" s="68">
        <v>45474</v>
      </c>
      <c r="N3" s="68">
        <v>45505</v>
      </c>
      <c r="O3" s="68">
        <v>45536</v>
      </c>
      <c r="P3" s="68">
        <v>45566</v>
      </c>
      <c r="Q3" s="68">
        <v>45597</v>
      </c>
      <c r="R3" s="73">
        <v>45627</v>
      </c>
    </row>
    <row r="4" spans="2:18">
      <c r="B4" s="72">
        <v>1</v>
      </c>
      <c r="C4" s="39" t="s">
        <v>7</v>
      </c>
      <c r="D4" s="48">
        <v>52.25</v>
      </c>
      <c r="E4" s="4">
        <f>(D4/12)*$E$1</f>
        <v>43.541666666666671</v>
      </c>
      <c r="F4" s="4">
        <f>SUM(G4:R4)</f>
        <v>76.783202625999991</v>
      </c>
      <c r="G4" s="48">
        <v>6.7493876259999999</v>
      </c>
      <c r="H4" s="4">
        <v>3.3754999999999997</v>
      </c>
      <c r="I4" s="48">
        <v>30.059000000000001</v>
      </c>
      <c r="J4" s="4">
        <v>8.879999999999999</v>
      </c>
      <c r="K4" s="4">
        <v>7.6835750000000003</v>
      </c>
      <c r="L4" s="4">
        <v>2.4300000000000002</v>
      </c>
      <c r="M4" s="4">
        <v>5.9009999999999998</v>
      </c>
      <c r="N4" s="4">
        <v>7.25474</v>
      </c>
      <c r="O4" s="4">
        <v>4.4499999999999993</v>
      </c>
      <c r="P4" s="4">
        <v>0</v>
      </c>
      <c r="Q4" s="4"/>
      <c r="R4" s="119"/>
    </row>
    <row r="5" spans="2:18">
      <c r="B5" s="72">
        <v>2</v>
      </c>
      <c r="C5" s="39" t="s">
        <v>8</v>
      </c>
      <c r="D5" s="48">
        <v>0</v>
      </c>
      <c r="E5" s="4">
        <f t="shared" ref="E5:E15" si="0">(D5/12)*$E$1</f>
        <v>0</v>
      </c>
      <c r="F5" s="4">
        <f t="shared" ref="F5:F17" si="1">SUM(G5:R5)</f>
        <v>0</v>
      </c>
      <c r="G5" s="48">
        <v>0</v>
      </c>
      <c r="H5" s="48">
        <v>0</v>
      </c>
      <c r="I5" s="48">
        <v>0</v>
      </c>
      <c r="J5" s="48">
        <v>0</v>
      </c>
      <c r="K5" s="48">
        <v>0</v>
      </c>
      <c r="L5" s="48">
        <v>0</v>
      </c>
      <c r="M5" s="4">
        <v>0</v>
      </c>
      <c r="N5" s="4">
        <v>0</v>
      </c>
      <c r="O5" s="4">
        <v>0</v>
      </c>
      <c r="P5" s="4">
        <v>0</v>
      </c>
      <c r="Q5" s="4"/>
      <c r="R5" s="4"/>
    </row>
    <row r="6" spans="2:18">
      <c r="B6" s="72">
        <v>3</v>
      </c>
      <c r="C6" s="39" t="s">
        <v>9</v>
      </c>
      <c r="D6" s="48">
        <v>25.25</v>
      </c>
      <c r="E6" s="4">
        <f t="shared" si="0"/>
        <v>21.041666666666664</v>
      </c>
      <c r="F6" s="4">
        <f t="shared" si="1"/>
        <v>10.414490462735976</v>
      </c>
      <c r="G6" s="48">
        <v>0.98818824051375131</v>
      </c>
      <c r="H6" s="4">
        <v>0.5518655555555555</v>
      </c>
      <c r="I6" s="4">
        <v>1.24</v>
      </c>
      <c r="J6" s="4">
        <v>1.23</v>
      </c>
      <c r="K6" s="4">
        <v>0.67459999999999998</v>
      </c>
      <c r="L6" s="4">
        <v>0.60983666666666703</v>
      </c>
      <c r="M6" s="4">
        <v>1.1000000000000001</v>
      </c>
      <c r="N6" s="4">
        <v>0.9</v>
      </c>
      <c r="O6" s="4">
        <v>1.33</v>
      </c>
      <c r="P6" s="4">
        <v>1.79</v>
      </c>
      <c r="Q6" s="4"/>
      <c r="R6" s="119"/>
    </row>
    <row r="7" spans="2:18">
      <c r="B7" s="72">
        <v>4</v>
      </c>
      <c r="C7" s="39" t="s">
        <v>10</v>
      </c>
      <c r="D7" s="48">
        <v>7.25</v>
      </c>
      <c r="E7" s="4">
        <f t="shared" si="0"/>
        <v>6.0416666666666661</v>
      </c>
      <c r="F7" s="4">
        <f t="shared" si="1"/>
        <v>0</v>
      </c>
      <c r="G7" s="48">
        <v>0</v>
      </c>
      <c r="H7" s="48">
        <v>0</v>
      </c>
      <c r="I7" s="48">
        <v>0</v>
      </c>
      <c r="J7" s="48">
        <v>0</v>
      </c>
      <c r="K7" s="48">
        <v>0</v>
      </c>
      <c r="L7" s="48">
        <v>0</v>
      </c>
      <c r="M7" s="4">
        <v>0</v>
      </c>
      <c r="N7" s="4">
        <v>0</v>
      </c>
      <c r="O7" s="4">
        <v>0</v>
      </c>
      <c r="P7" s="4">
        <v>0</v>
      </c>
      <c r="Q7" s="4"/>
      <c r="R7" s="4"/>
    </row>
    <row r="8" spans="2:18">
      <c r="B8" s="72">
        <v>5</v>
      </c>
      <c r="C8" s="39" t="s">
        <v>5</v>
      </c>
      <c r="D8" s="48">
        <v>12.25</v>
      </c>
      <c r="E8" s="4">
        <f t="shared" si="0"/>
        <v>10.208333333333332</v>
      </c>
      <c r="F8" s="4">
        <f t="shared" si="1"/>
        <v>0</v>
      </c>
      <c r="G8" s="48">
        <v>0</v>
      </c>
      <c r="H8" s="48">
        <v>0</v>
      </c>
      <c r="I8" s="48">
        <v>0</v>
      </c>
      <c r="J8" s="48">
        <v>0</v>
      </c>
      <c r="K8" s="48">
        <v>0</v>
      </c>
      <c r="L8" s="48">
        <v>0</v>
      </c>
      <c r="M8" s="4">
        <v>0</v>
      </c>
      <c r="N8" s="4">
        <v>0</v>
      </c>
      <c r="O8" s="4">
        <v>0</v>
      </c>
      <c r="P8" s="4">
        <v>0</v>
      </c>
      <c r="Q8" s="4"/>
      <c r="R8" s="4"/>
    </row>
    <row r="9" spans="2:18">
      <c r="B9" s="72">
        <v>6</v>
      </c>
      <c r="C9" s="39" t="s">
        <v>11</v>
      </c>
      <c r="D9" s="48">
        <v>52.25</v>
      </c>
      <c r="E9" s="4">
        <f t="shared" si="0"/>
        <v>43.541666666666671</v>
      </c>
      <c r="F9" s="4">
        <f t="shared" si="1"/>
        <v>70.457056800000018</v>
      </c>
      <c r="G9" s="48">
        <v>12.7592</v>
      </c>
      <c r="H9" s="48">
        <v>10.8584</v>
      </c>
      <c r="I9" s="48">
        <v>10.2384</v>
      </c>
      <c r="J9" s="4">
        <v>8.2080000000000002</v>
      </c>
      <c r="K9" s="4">
        <v>4.2309999999999999</v>
      </c>
      <c r="L9" s="4">
        <v>0.86799999999999999</v>
      </c>
      <c r="M9" s="4">
        <v>21.554056800000001</v>
      </c>
      <c r="N9" s="4">
        <v>0.22</v>
      </c>
      <c r="O9" s="4">
        <v>0.76</v>
      </c>
      <c r="P9" s="4">
        <v>0.76</v>
      </c>
      <c r="Q9" s="4"/>
      <c r="R9" s="119"/>
    </row>
    <row r="10" spans="2:18">
      <c r="B10" s="72">
        <v>7</v>
      </c>
      <c r="C10" s="39" t="s">
        <v>12</v>
      </c>
      <c r="D10" s="48">
        <v>6.25</v>
      </c>
      <c r="E10" s="4">
        <f t="shared" si="0"/>
        <v>5.2083333333333339</v>
      </c>
      <c r="F10" s="4">
        <f t="shared" si="1"/>
        <v>9.6099999999999977</v>
      </c>
      <c r="G10" s="48">
        <v>0</v>
      </c>
      <c r="H10" s="48">
        <v>0</v>
      </c>
      <c r="I10" s="48">
        <v>0</v>
      </c>
      <c r="J10" s="48">
        <v>0</v>
      </c>
      <c r="K10" s="48">
        <v>0</v>
      </c>
      <c r="L10" s="4">
        <v>6.85</v>
      </c>
      <c r="M10" s="4">
        <v>0.69</v>
      </c>
      <c r="N10" s="4">
        <v>0.69</v>
      </c>
      <c r="O10" s="4">
        <v>0.69</v>
      </c>
      <c r="P10" s="4">
        <v>0.69</v>
      </c>
      <c r="Q10" s="4"/>
      <c r="R10" s="4"/>
    </row>
    <row r="11" spans="2:18">
      <c r="B11" s="72">
        <v>8</v>
      </c>
      <c r="C11" s="40" t="s">
        <v>15</v>
      </c>
      <c r="D11" s="122">
        <v>0</v>
      </c>
      <c r="E11" s="4">
        <f t="shared" si="0"/>
        <v>0</v>
      </c>
      <c r="F11" s="4">
        <f>SUM(G11:R11)</f>
        <v>0</v>
      </c>
      <c r="G11" s="48">
        <v>0</v>
      </c>
      <c r="H11" s="48">
        <v>0</v>
      </c>
      <c r="I11" s="48">
        <v>0</v>
      </c>
      <c r="J11" s="48">
        <v>0</v>
      </c>
      <c r="K11" s="48">
        <v>0</v>
      </c>
      <c r="L11" s="48">
        <v>0</v>
      </c>
      <c r="M11" s="4">
        <v>0</v>
      </c>
      <c r="N11" s="4">
        <v>0</v>
      </c>
      <c r="O11" s="4">
        <v>0</v>
      </c>
      <c r="P11" s="4">
        <v>0</v>
      </c>
      <c r="Q11" s="4"/>
      <c r="R11" s="4"/>
    </row>
    <row r="12" spans="2:18">
      <c r="B12" s="72">
        <v>9</v>
      </c>
      <c r="C12" s="40" t="s">
        <v>16</v>
      </c>
      <c r="D12" s="122">
        <v>32.25</v>
      </c>
      <c r="E12" s="4">
        <f t="shared" si="0"/>
        <v>26.875</v>
      </c>
      <c r="F12" s="4">
        <f t="shared" si="1"/>
        <v>0</v>
      </c>
      <c r="G12" s="48">
        <v>0</v>
      </c>
      <c r="H12" s="48">
        <v>0</v>
      </c>
      <c r="I12" s="48">
        <v>0</v>
      </c>
      <c r="J12" s="48">
        <v>0</v>
      </c>
      <c r="K12" s="48">
        <v>0</v>
      </c>
      <c r="L12" s="48">
        <v>0</v>
      </c>
      <c r="M12" s="4">
        <v>0</v>
      </c>
      <c r="N12" s="4">
        <v>0</v>
      </c>
      <c r="O12" s="4">
        <v>0</v>
      </c>
      <c r="P12" s="4">
        <v>0</v>
      </c>
      <c r="Q12" s="4"/>
      <c r="R12" s="4"/>
    </row>
    <row r="13" spans="2:18">
      <c r="B13" s="72">
        <v>10</v>
      </c>
      <c r="C13" s="40" t="s">
        <v>17</v>
      </c>
      <c r="D13" s="122">
        <v>12.25</v>
      </c>
      <c r="E13" s="4">
        <f t="shared" si="0"/>
        <v>10.208333333333332</v>
      </c>
      <c r="F13" s="4">
        <f t="shared" si="1"/>
        <v>0</v>
      </c>
      <c r="G13" s="48">
        <v>0</v>
      </c>
      <c r="H13" s="48">
        <v>0</v>
      </c>
      <c r="I13" s="48">
        <v>0</v>
      </c>
      <c r="J13" s="48">
        <v>0</v>
      </c>
      <c r="K13" s="48">
        <v>0</v>
      </c>
      <c r="L13" s="48">
        <v>0</v>
      </c>
      <c r="M13" s="4">
        <v>0</v>
      </c>
      <c r="N13" s="4">
        <v>0</v>
      </c>
      <c r="O13" s="4">
        <v>0</v>
      </c>
      <c r="P13" s="4">
        <v>0</v>
      </c>
      <c r="Q13" s="4"/>
      <c r="R13" s="4"/>
    </row>
    <row r="14" spans="2:18">
      <c r="B14" s="72">
        <v>11</v>
      </c>
      <c r="C14" s="41" t="s">
        <v>132</v>
      </c>
      <c r="D14" s="48">
        <v>0</v>
      </c>
      <c r="E14" s="4">
        <f t="shared" si="0"/>
        <v>0</v>
      </c>
      <c r="F14" s="4">
        <f t="shared" si="1"/>
        <v>0</v>
      </c>
      <c r="G14" s="48">
        <v>0</v>
      </c>
      <c r="H14" s="48">
        <v>0</v>
      </c>
      <c r="I14" s="48">
        <v>0</v>
      </c>
      <c r="J14" s="48">
        <v>0</v>
      </c>
      <c r="K14" s="48">
        <v>0</v>
      </c>
      <c r="L14" s="48">
        <v>0</v>
      </c>
      <c r="M14" s="4">
        <v>0</v>
      </c>
      <c r="N14" s="4">
        <v>0</v>
      </c>
      <c r="O14" s="4">
        <v>0</v>
      </c>
      <c r="P14" s="4">
        <v>0</v>
      </c>
      <c r="Q14" s="4"/>
      <c r="R14" s="4"/>
    </row>
    <row r="15" spans="2:18">
      <c r="B15" s="72">
        <v>12</v>
      </c>
      <c r="C15" s="41" t="s">
        <v>13</v>
      </c>
      <c r="D15" s="48">
        <v>0</v>
      </c>
      <c r="E15" s="4">
        <f t="shared" si="0"/>
        <v>0</v>
      </c>
      <c r="F15" s="4">
        <f t="shared" si="1"/>
        <v>0</v>
      </c>
      <c r="G15" s="48">
        <v>0</v>
      </c>
      <c r="H15" s="48">
        <v>0</v>
      </c>
      <c r="I15" s="48">
        <v>0</v>
      </c>
      <c r="J15" s="48">
        <v>0</v>
      </c>
      <c r="K15" s="48">
        <v>0</v>
      </c>
      <c r="L15" s="48">
        <v>0</v>
      </c>
      <c r="M15" s="4">
        <v>0</v>
      </c>
      <c r="N15" s="4">
        <v>0</v>
      </c>
      <c r="O15" s="4">
        <v>0</v>
      </c>
      <c r="P15" s="4">
        <v>0</v>
      </c>
      <c r="Q15" s="4"/>
      <c r="R15" s="4"/>
    </row>
    <row r="16" spans="2:18" ht="15" thickBot="1">
      <c r="B16" s="85">
        <v>13</v>
      </c>
      <c r="C16" s="80" t="s">
        <v>14</v>
      </c>
      <c r="D16" s="123">
        <v>0</v>
      </c>
      <c r="E16" s="108">
        <f>(D16/12)*$E$1</f>
        <v>0</v>
      </c>
      <c r="F16" s="108">
        <f t="shared" si="1"/>
        <v>0</v>
      </c>
      <c r="G16" s="48">
        <v>0</v>
      </c>
      <c r="H16" s="48">
        <v>0</v>
      </c>
      <c r="I16" s="48">
        <v>0</v>
      </c>
      <c r="J16" s="48">
        <v>0</v>
      </c>
      <c r="K16" s="48">
        <v>0</v>
      </c>
      <c r="L16" s="48">
        <v>0</v>
      </c>
      <c r="M16" s="108">
        <v>0</v>
      </c>
      <c r="N16" s="4">
        <v>0</v>
      </c>
      <c r="O16" s="4">
        <v>0</v>
      </c>
      <c r="P16" s="4">
        <v>0</v>
      </c>
      <c r="Q16" s="4"/>
      <c r="R16" s="4"/>
    </row>
    <row r="17" spans="2:18" ht="15" thickBot="1">
      <c r="B17" s="44"/>
      <c r="C17" s="45" t="s">
        <v>6</v>
      </c>
      <c r="D17" s="124">
        <f>SUM(D4:D16)</f>
        <v>200</v>
      </c>
      <c r="E17" s="124">
        <f>SUM(E4:E16)</f>
        <v>166.66666666666669</v>
      </c>
      <c r="F17" s="124">
        <f t="shared" si="1"/>
        <v>167.26474988873596</v>
      </c>
      <c r="G17" s="102">
        <f>SUM(G4:G16)</f>
        <v>20.496775866513751</v>
      </c>
      <c r="H17" s="409">
        <f t="shared" ref="H17:R17" si="2">SUM(H4:H16)</f>
        <v>14.785765555555555</v>
      </c>
      <c r="I17" s="101">
        <f t="shared" si="2"/>
        <v>41.537399999999998</v>
      </c>
      <c r="J17" s="101">
        <f t="shared" si="2"/>
        <v>18.317999999999998</v>
      </c>
      <c r="K17" s="101">
        <f t="shared" si="2"/>
        <v>12.589175000000001</v>
      </c>
      <c r="L17" s="101">
        <f t="shared" si="2"/>
        <v>10.757836666666666</v>
      </c>
      <c r="M17" s="101">
        <f t="shared" si="2"/>
        <v>29.245056800000004</v>
      </c>
      <c r="N17" s="101">
        <f t="shared" si="2"/>
        <v>9.0647400000000005</v>
      </c>
      <c r="O17" s="101">
        <f t="shared" si="2"/>
        <v>7.2299999999999986</v>
      </c>
      <c r="P17" s="101">
        <f t="shared" si="2"/>
        <v>3.2399999999999998</v>
      </c>
      <c r="Q17" s="101">
        <f t="shared" si="2"/>
        <v>0</v>
      </c>
      <c r="R17" s="107">
        <f t="shared" si="2"/>
        <v>0</v>
      </c>
    </row>
  </sheetData>
  <mergeCells count="1">
    <mergeCell ref="B2:R2"/>
  </mergeCells>
  <pageMargins left="0.7" right="0.7" top="0.75" bottom="0.75" header="0.3" footer="0.3"/>
  <ignoredErrors>
    <ignoredError sqref="G17:R17" formulaRange="1"/>
    <ignoredError sqref="F17" formula="1"/>
  </ignoredErrors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6"/>
  <dimension ref="B1:R17"/>
  <sheetViews>
    <sheetView workbookViewId="0">
      <selection activeCell="E1" sqref="E1"/>
    </sheetView>
  </sheetViews>
  <sheetFormatPr defaultRowHeight="14.4"/>
  <cols>
    <col min="1" max="1" width="4.6640625" customWidth="1"/>
    <col min="2" max="2" width="5.6640625" style="9" customWidth="1"/>
    <col min="3" max="3" width="24.88671875" bestFit="1" customWidth="1"/>
    <col min="4" max="4" width="9.6640625" customWidth="1"/>
    <col min="5" max="5" width="10.44140625" style="9" bestFit="1" customWidth="1"/>
    <col min="6" max="6" width="10.44140625" bestFit="1" customWidth="1"/>
    <col min="7" max="18" width="9.6640625" customWidth="1"/>
  </cols>
  <sheetData>
    <row r="1" spans="2:18" ht="15" thickBot="1">
      <c r="C1" s="63"/>
      <c r="E1" s="9">
        <v>10</v>
      </c>
    </row>
    <row r="2" spans="2:18">
      <c r="B2" s="553" t="s">
        <v>133</v>
      </c>
      <c r="C2" s="554"/>
      <c r="D2" s="554"/>
      <c r="E2" s="554"/>
      <c r="F2" s="554"/>
      <c r="G2" s="554"/>
      <c r="H2" s="554"/>
      <c r="I2" s="554"/>
      <c r="J2" s="554"/>
      <c r="K2" s="554"/>
      <c r="L2" s="554"/>
      <c r="M2" s="554"/>
      <c r="N2" s="554"/>
      <c r="O2" s="554"/>
      <c r="P2" s="554"/>
      <c r="Q2" s="554"/>
      <c r="R2" s="555"/>
    </row>
    <row r="3" spans="2:18">
      <c r="B3" s="42" t="s">
        <v>32</v>
      </c>
      <c r="C3" s="2" t="s">
        <v>1</v>
      </c>
      <c r="D3" s="2" t="s">
        <v>39</v>
      </c>
      <c r="E3" s="2" t="s">
        <v>414</v>
      </c>
      <c r="F3" s="2" t="s">
        <v>415</v>
      </c>
      <c r="G3" s="68">
        <v>45292</v>
      </c>
      <c r="H3" s="68">
        <v>45323</v>
      </c>
      <c r="I3" s="68">
        <v>45352</v>
      </c>
      <c r="J3" s="68">
        <v>45383</v>
      </c>
      <c r="K3" s="68">
        <v>45413</v>
      </c>
      <c r="L3" s="68">
        <v>45444</v>
      </c>
      <c r="M3" s="68">
        <v>45474</v>
      </c>
      <c r="N3" s="68">
        <v>45505</v>
      </c>
      <c r="O3" s="68">
        <v>45536</v>
      </c>
      <c r="P3" s="68">
        <v>45566</v>
      </c>
      <c r="Q3" s="68">
        <v>45597</v>
      </c>
      <c r="R3" s="73">
        <v>45627</v>
      </c>
    </row>
    <row r="4" spans="2:18">
      <c r="B4" s="84">
        <v>1</v>
      </c>
      <c r="C4" s="106" t="s">
        <v>7</v>
      </c>
      <c r="D4" s="116">
        <v>45</v>
      </c>
      <c r="E4" s="4">
        <f>(D4/12)*$E$1</f>
        <v>37.5</v>
      </c>
      <c r="F4" s="116">
        <f>SUM(G4:R4)</f>
        <v>24.981003057541333</v>
      </c>
      <c r="G4" s="116">
        <v>2.0000000000000002E-5</v>
      </c>
      <c r="H4" s="136">
        <v>4.09828575413346E-2</v>
      </c>
      <c r="I4" s="4">
        <v>3.7900002000000002</v>
      </c>
      <c r="J4" s="115">
        <v>0</v>
      </c>
      <c r="K4" s="115">
        <v>0</v>
      </c>
      <c r="L4" s="115">
        <v>1.17</v>
      </c>
      <c r="M4" s="115">
        <v>10.61</v>
      </c>
      <c r="N4" s="115">
        <v>5.58</v>
      </c>
      <c r="O4" s="115">
        <v>3.79</v>
      </c>
      <c r="P4" s="4">
        <v>0</v>
      </c>
      <c r="Q4" s="115"/>
      <c r="R4" s="117"/>
    </row>
    <row r="5" spans="2:18">
      <c r="B5" s="84">
        <v>2</v>
      </c>
      <c r="C5" s="39" t="s">
        <v>8</v>
      </c>
      <c r="D5" s="48">
        <v>0</v>
      </c>
      <c r="E5" s="4">
        <f t="shared" ref="E5:E15" si="0">(D5/12)*$E$1</f>
        <v>0</v>
      </c>
      <c r="F5" s="116">
        <f t="shared" ref="F5:F17" si="1">SUM(G5:R5)</f>
        <v>8.3164138711899867</v>
      </c>
      <c r="G5" s="118">
        <v>0.20334072859999475</v>
      </c>
      <c r="H5" s="118">
        <v>0.9464063709399958</v>
      </c>
      <c r="I5" s="4">
        <v>0.11126934807999636</v>
      </c>
      <c r="J5" s="115">
        <v>0.12637000000000001</v>
      </c>
      <c r="K5" s="115">
        <v>0.20318</v>
      </c>
      <c r="L5" s="4">
        <v>0.47718742356999866</v>
      </c>
      <c r="M5" s="4">
        <v>0.26122000000000001</v>
      </c>
      <c r="N5" s="4">
        <v>1.03</v>
      </c>
      <c r="O5" s="4">
        <v>0.11681</v>
      </c>
      <c r="P5" s="4">
        <v>4.84063</v>
      </c>
      <c r="Q5" s="4"/>
      <c r="R5" s="119"/>
    </row>
    <row r="6" spans="2:18">
      <c r="B6" s="84">
        <v>3</v>
      </c>
      <c r="C6" s="39" t="s">
        <v>9</v>
      </c>
      <c r="D6" s="48">
        <v>20</v>
      </c>
      <c r="E6" s="4">
        <f t="shared" si="0"/>
        <v>16.666666666666668</v>
      </c>
      <c r="F6" s="116">
        <f t="shared" si="1"/>
        <v>1.4430932999999997</v>
      </c>
      <c r="G6" s="118">
        <v>0.01</v>
      </c>
      <c r="H6" s="136">
        <v>0.01</v>
      </c>
      <c r="I6" s="4">
        <v>9.9999999999999995E-8</v>
      </c>
      <c r="J6" s="115">
        <v>0</v>
      </c>
      <c r="K6" s="4">
        <v>0</v>
      </c>
      <c r="L6" s="4">
        <v>0.56000000000000005</v>
      </c>
      <c r="M6" s="4">
        <v>0</v>
      </c>
      <c r="N6" s="4">
        <v>0.53333319999999995</v>
      </c>
      <c r="O6" s="4">
        <v>0.27479999999999999</v>
      </c>
      <c r="P6" s="4">
        <v>5.4960000000000002E-2</v>
      </c>
      <c r="Q6" s="4"/>
      <c r="R6" s="119"/>
    </row>
    <row r="7" spans="2:18">
      <c r="B7" s="84">
        <v>4</v>
      </c>
      <c r="C7" s="39" t="s">
        <v>10</v>
      </c>
      <c r="D7" s="48">
        <v>15</v>
      </c>
      <c r="E7" s="4">
        <f t="shared" si="0"/>
        <v>12.5</v>
      </c>
      <c r="F7" s="116">
        <f t="shared" si="1"/>
        <v>20.605495953462533</v>
      </c>
      <c r="G7" s="118">
        <v>2.9368986146755862</v>
      </c>
      <c r="H7" s="118">
        <v>5.3437897548572879</v>
      </c>
      <c r="I7" s="118">
        <v>5.6112000000000011E-3</v>
      </c>
      <c r="J7" s="115">
        <v>1.375265795461714</v>
      </c>
      <c r="K7" s="4">
        <v>1.3254112</v>
      </c>
      <c r="L7" s="4">
        <v>1.5348296935685157</v>
      </c>
      <c r="M7" s="4">
        <v>0.86648969489942385</v>
      </c>
      <c r="N7" s="4">
        <v>0</v>
      </c>
      <c r="O7" s="4">
        <v>0</v>
      </c>
      <c r="P7" s="4">
        <v>7.2172000000000018</v>
      </c>
      <c r="Q7" s="4"/>
      <c r="R7" s="119"/>
    </row>
    <row r="8" spans="2:18">
      <c r="B8" s="84">
        <v>5</v>
      </c>
      <c r="C8" s="39" t="s">
        <v>5</v>
      </c>
      <c r="D8" s="48">
        <v>15</v>
      </c>
      <c r="E8" s="4">
        <f t="shared" si="0"/>
        <v>12.5</v>
      </c>
      <c r="F8" s="116">
        <f t="shared" si="1"/>
        <v>10.304786520547946</v>
      </c>
      <c r="G8" s="118">
        <v>1.3391</v>
      </c>
      <c r="H8" s="118">
        <v>0.999096219178082</v>
      </c>
      <c r="I8" s="118">
        <v>0</v>
      </c>
      <c r="J8" s="115">
        <v>0</v>
      </c>
      <c r="K8" s="4">
        <v>0</v>
      </c>
      <c r="L8" s="4">
        <v>3.2465903013698632</v>
      </c>
      <c r="M8" s="4">
        <v>0</v>
      </c>
      <c r="N8" s="4">
        <v>4.7200000000000006</v>
      </c>
      <c r="O8" s="4">
        <v>0</v>
      </c>
      <c r="P8" s="4">
        <v>0</v>
      </c>
      <c r="Q8" s="4"/>
      <c r="R8" s="119"/>
    </row>
    <row r="9" spans="2:18">
      <c r="B9" s="84">
        <v>6</v>
      </c>
      <c r="C9" s="39" t="s">
        <v>11</v>
      </c>
      <c r="D9" s="48">
        <v>70</v>
      </c>
      <c r="E9" s="4">
        <f t="shared" si="0"/>
        <v>58.333333333333329</v>
      </c>
      <c r="F9" s="116">
        <f t="shared" si="1"/>
        <v>28.110433176666668</v>
      </c>
      <c r="G9" s="118">
        <v>0</v>
      </c>
      <c r="H9" s="118">
        <v>0</v>
      </c>
      <c r="I9" s="118">
        <v>0</v>
      </c>
      <c r="J9" s="115">
        <v>0.91999999999999993</v>
      </c>
      <c r="K9" s="4">
        <v>0</v>
      </c>
      <c r="L9" s="4">
        <v>4.0236443666666659</v>
      </c>
      <c r="M9" s="4">
        <v>2.0200000000000005</v>
      </c>
      <c r="N9" s="4">
        <v>3.9028388100000004</v>
      </c>
      <c r="O9" s="4">
        <v>17.243950000000002</v>
      </c>
      <c r="P9" s="4">
        <v>0</v>
      </c>
      <c r="Q9" s="4"/>
      <c r="R9" s="119"/>
    </row>
    <row r="10" spans="2:18">
      <c r="B10" s="84">
        <v>7</v>
      </c>
      <c r="C10" s="39" t="s">
        <v>12</v>
      </c>
      <c r="D10" s="48">
        <v>20</v>
      </c>
      <c r="E10" s="4">
        <f t="shared" si="0"/>
        <v>16.666666666666668</v>
      </c>
      <c r="F10" s="116">
        <f t="shared" si="1"/>
        <v>78.172425774999979</v>
      </c>
      <c r="G10" s="118">
        <v>8.4353853749999992</v>
      </c>
      <c r="H10" s="136">
        <v>11.850000099999999</v>
      </c>
      <c r="I10" s="118">
        <v>2.5800000999999999</v>
      </c>
      <c r="J10" s="115">
        <v>28.675999999999998</v>
      </c>
      <c r="K10" s="4">
        <v>6.3274552000000002</v>
      </c>
      <c r="L10" s="4">
        <v>7.9031450000000003</v>
      </c>
      <c r="M10" s="4">
        <v>1.7812399999999999</v>
      </c>
      <c r="N10" s="4">
        <v>0</v>
      </c>
      <c r="O10" s="4">
        <v>9.4699999999999989</v>
      </c>
      <c r="P10" s="4">
        <v>1.1492</v>
      </c>
      <c r="Q10" s="4"/>
      <c r="R10" s="119"/>
    </row>
    <row r="11" spans="2:18">
      <c r="B11" s="84">
        <v>8</v>
      </c>
      <c r="C11" s="40" t="s">
        <v>15</v>
      </c>
      <c r="D11" s="122">
        <v>0</v>
      </c>
      <c r="E11" s="4">
        <f t="shared" si="0"/>
        <v>0</v>
      </c>
      <c r="F11" s="116">
        <f t="shared" si="1"/>
        <v>0</v>
      </c>
      <c r="G11" s="118">
        <v>0</v>
      </c>
      <c r="H11" s="118">
        <v>0</v>
      </c>
      <c r="I11" s="118">
        <v>0</v>
      </c>
      <c r="J11" s="115">
        <v>0</v>
      </c>
      <c r="K11" s="115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/>
      <c r="R11" s="119"/>
    </row>
    <row r="12" spans="2:18">
      <c r="B12" s="84">
        <v>9</v>
      </c>
      <c r="C12" s="40" t="s">
        <v>16</v>
      </c>
      <c r="D12" s="122">
        <v>0</v>
      </c>
      <c r="E12" s="4">
        <f t="shared" si="0"/>
        <v>0</v>
      </c>
      <c r="F12" s="116">
        <f t="shared" si="1"/>
        <v>4.6107770800000045</v>
      </c>
      <c r="G12" s="118">
        <v>0</v>
      </c>
      <c r="H12" s="118">
        <v>0</v>
      </c>
      <c r="I12" s="118">
        <v>0</v>
      </c>
      <c r="J12" s="115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4.6107770800000045</v>
      </c>
      <c r="Q12" s="4"/>
      <c r="R12" s="119"/>
    </row>
    <row r="13" spans="2:18">
      <c r="B13" s="84">
        <v>10</v>
      </c>
      <c r="C13" s="40" t="s">
        <v>17</v>
      </c>
      <c r="D13" s="122">
        <v>0</v>
      </c>
      <c r="E13" s="4">
        <f t="shared" si="0"/>
        <v>0</v>
      </c>
      <c r="F13" s="116">
        <f t="shared" si="1"/>
        <v>1.21669</v>
      </c>
      <c r="G13" s="118">
        <v>0</v>
      </c>
      <c r="H13" s="118">
        <v>0</v>
      </c>
      <c r="I13" s="118">
        <v>0</v>
      </c>
      <c r="J13" s="115">
        <v>0</v>
      </c>
      <c r="K13" s="115">
        <v>0</v>
      </c>
      <c r="L13" s="4">
        <v>0</v>
      </c>
      <c r="M13" s="4">
        <v>0</v>
      </c>
      <c r="N13" s="4">
        <v>0</v>
      </c>
      <c r="O13" s="4">
        <v>0.33100000000000002</v>
      </c>
      <c r="P13" s="4">
        <v>0.88568999999999998</v>
      </c>
      <c r="Q13" s="4"/>
      <c r="R13" s="119"/>
    </row>
    <row r="14" spans="2:18">
      <c r="B14" s="84">
        <v>11</v>
      </c>
      <c r="C14" s="41" t="s">
        <v>132</v>
      </c>
      <c r="D14" s="48">
        <v>0</v>
      </c>
      <c r="E14" s="4">
        <f t="shared" si="0"/>
        <v>0</v>
      </c>
      <c r="F14" s="116">
        <f t="shared" si="1"/>
        <v>0</v>
      </c>
      <c r="G14" s="118">
        <v>0</v>
      </c>
      <c r="H14" s="118">
        <v>0</v>
      </c>
      <c r="I14" s="118">
        <v>0</v>
      </c>
      <c r="J14" s="115">
        <v>0</v>
      </c>
      <c r="K14" s="115">
        <v>0</v>
      </c>
      <c r="L14" s="4">
        <v>0</v>
      </c>
      <c r="M14" s="4">
        <v>0</v>
      </c>
      <c r="N14" s="4">
        <v>0</v>
      </c>
      <c r="O14" s="4">
        <v>0</v>
      </c>
      <c r="P14" s="4">
        <v>0</v>
      </c>
      <c r="Q14" s="4"/>
      <c r="R14" s="119"/>
    </row>
    <row r="15" spans="2:18">
      <c r="B15" s="84">
        <v>12</v>
      </c>
      <c r="C15" s="41" t="s">
        <v>13</v>
      </c>
      <c r="D15" s="48">
        <v>0</v>
      </c>
      <c r="E15" s="4">
        <f t="shared" si="0"/>
        <v>0</v>
      </c>
      <c r="F15" s="116">
        <f t="shared" si="1"/>
        <v>0</v>
      </c>
      <c r="G15" s="118">
        <v>0</v>
      </c>
      <c r="H15" s="118">
        <v>0</v>
      </c>
      <c r="I15" s="118">
        <v>0</v>
      </c>
      <c r="J15" s="115">
        <v>0</v>
      </c>
      <c r="K15" s="115">
        <v>0</v>
      </c>
      <c r="L15" s="4">
        <v>0</v>
      </c>
      <c r="M15" s="4">
        <v>0</v>
      </c>
      <c r="N15" s="4">
        <v>0</v>
      </c>
      <c r="O15" s="4">
        <v>0</v>
      </c>
      <c r="P15" s="4">
        <v>0</v>
      </c>
      <c r="Q15" s="4"/>
      <c r="R15" s="119"/>
    </row>
    <row r="16" spans="2:18" ht="15" thickBot="1">
      <c r="B16" s="273">
        <v>13</v>
      </c>
      <c r="C16" s="80" t="s">
        <v>14</v>
      </c>
      <c r="D16" s="123">
        <v>0</v>
      </c>
      <c r="E16" s="108">
        <f>(D16/12)*$E$1</f>
        <v>0</v>
      </c>
      <c r="F16" s="276">
        <f t="shared" si="1"/>
        <v>0</v>
      </c>
      <c r="G16" s="118">
        <v>0</v>
      </c>
      <c r="H16" s="275">
        <v>0</v>
      </c>
      <c r="I16" s="118">
        <v>0</v>
      </c>
      <c r="J16" s="277">
        <v>0</v>
      </c>
      <c r="K16" s="277">
        <v>0</v>
      </c>
      <c r="L16" s="108">
        <v>0</v>
      </c>
      <c r="M16" s="108">
        <v>0</v>
      </c>
      <c r="N16" s="108">
        <v>0</v>
      </c>
      <c r="O16" s="4">
        <v>0</v>
      </c>
      <c r="P16" s="4">
        <v>0</v>
      </c>
      <c r="Q16" s="108"/>
      <c r="R16" s="278"/>
    </row>
    <row r="17" spans="2:18" ht="15" thickBot="1">
      <c r="B17" s="44"/>
      <c r="C17" s="45" t="s">
        <v>6</v>
      </c>
      <c r="D17" s="124">
        <f>SUM(D4:D16)</f>
        <v>185</v>
      </c>
      <c r="E17" s="124">
        <f>SUM(E4:E16)</f>
        <v>154.16666666666666</v>
      </c>
      <c r="F17" s="124">
        <f t="shared" si="1"/>
        <v>177.76111873440846</v>
      </c>
      <c r="G17" s="101">
        <f>SUM(G4:G16)</f>
        <v>12.92474471827558</v>
      </c>
      <c r="H17" s="101">
        <f t="shared" ref="H17:R17" si="2">SUM(H4:H16)</f>
        <v>19.190275302516699</v>
      </c>
      <c r="I17" s="101">
        <f t="shared" si="2"/>
        <v>6.486880948079996</v>
      </c>
      <c r="J17" s="101">
        <f t="shared" si="2"/>
        <v>31.097635795461713</v>
      </c>
      <c r="K17" s="101">
        <f t="shared" si="2"/>
        <v>7.8560464000000003</v>
      </c>
      <c r="L17" s="101">
        <f t="shared" si="2"/>
        <v>18.915396785175044</v>
      </c>
      <c r="M17" s="101">
        <f t="shared" si="2"/>
        <v>15.538949694899422</v>
      </c>
      <c r="N17" s="101">
        <f t="shared" si="2"/>
        <v>15.766172010000002</v>
      </c>
      <c r="O17" s="101">
        <f t="shared" si="2"/>
        <v>31.226559999999999</v>
      </c>
      <c r="P17" s="101">
        <f t="shared" si="2"/>
        <v>18.758457080000007</v>
      </c>
      <c r="Q17" s="101">
        <f t="shared" si="2"/>
        <v>0</v>
      </c>
      <c r="R17" s="107">
        <f t="shared" si="2"/>
        <v>0</v>
      </c>
    </row>
  </sheetData>
  <scenarios current="0">
    <scenario name="1" locked="1" count="1" user="Author" comment="Created by Author on 15/04/2023">
      <inputCells r="D17" val="185"/>
    </scenario>
  </scenarios>
  <mergeCells count="1">
    <mergeCell ref="B2:R2"/>
  </mergeCells>
  <pageMargins left="0.7" right="0.7" top="0.75" bottom="0.75" header="0.3" footer="0.3"/>
  <ignoredErrors>
    <ignoredError sqref="G17:R17" formulaRange="1"/>
    <ignoredError sqref="F17" formula="1"/>
  </ignoredErrors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7"/>
  <dimension ref="B1:R32"/>
  <sheetViews>
    <sheetView workbookViewId="0">
      <selection activeCell="Q6" sqref="Q6"/>
    </sheetView>
  </sheetViews>
  <sheetFormatPr defaultRowHeight="14.4"/>
  <cols>
    <col min="1" max="1" width="4.6640625" customWidth="1"/>
    <col min="2" max="2" width="5.6640625" style="9" customWidth="1"/>
    <col min="3" max="3" width="24.88671875" bestFit="1" customWidth="1"/>
    <col min="4" max="4" width="9.6640625" customWidth="1"/>
    <col min="5" max="5" width="10.44140625" style="9" bestFit="1" customWidth="1"/>
    <col min="6" max="6" width="10.44140625" bestFit="1" customWidth="1"/>
    <col min="7" max="18" width="9.6640625" customWidth="1"/>
  </cols>
  <sheetData>
    <row r="1" spans="2:18" ht="15" thickBot="1">
      <c r="C1" s="63"/>
      <c r="E1" s="9">
        <v>10</v>
      </c>
    </row>
    <row r="2" spans="2:18">
      <c r="B2" s="544" t="s">
        <v>133</v>
      </c>
      <c r="C2" s="545"/>
      <c r="D2" s="545"/>
      <c r="E2" s="545"/>
      <c r="F2" s="545"/>
      <c r="G2" s="545"/>
      <c r="H2" s="545"/>
      <c r="I2" s="545"/>
      <c r="J2" s="545"/>
      <c r="K2" s="545"/>
      <c r="L2" s="545"/>
      <c r="M2" s="545"/>
      <c r="N2" s="545"/>
      <c r="O2" s="545"/>
      <c r="P2" s="545"/>
      <c r="Q2" s="545"/>
      <c r="R2" s="546"/>
    </row>
    <row r="3" spans="2:18">
      <c r="B3" s="42" t="s">
        <v>32</v>
      </c>
      <c r="C3" s="2" t="s">
        <v>1</v>
      </c>
      <c r="D3" s="2" t="s">
        <v>39</v>
      </c>
      <c r="E3" s="2" t="s">
        <v>414</v>
      </c>
      <c r="F3" s="2" t="s">
        <v>415</v>
      </c>
      <c r="G3" s="68">
        <v>45292</v>
      </c>
      <c r="H3" s="68">
        <v>45323</v>
      </c>
      <c r="I3" s="68">
        <v>45352</v>
      </c>
      <c r="J3" s="68">
        <v>45383</v>
      </c>
      <c r="K3" s="68">
        <v>45413</v>
      </c>
      <c r="L3" s="68">
        <v>45444</v>
      </c>
      <c r="M3" s="68">
        <v>45474</v>
      </c>
      <c r="N3" s="68">
        <v>45505</v>
      </c>
      <c r="O3" s="68">
        <v>45536</v>
      </c>
      <c r="P3" s="68">
        <v>45566</v>
      </c>
      <c r="Q3" s="68">
        <v>45597</v>
      </c>
      <c r="R3" s="73">
        <v>45627</v>
      </c>
    </row>
    <row r="4" spans="2:18">
      <c r="B4" s="72">
        <v>1</v>
      </c>
      <c r="C4" s="39" t="s">
        <v>7</v>
      </c>
      <c r="D4" s="48">
        <v>65</v>
      </c>
      <c r="E4" s="4">
        <f>(D4/12)*$E$1</f>
        <v>54.166666666666671</v>
      </c>
      <c r="F4" s="116">
        <f>SUM(G4:R4)</f>
        <v>51.95875611415849</v>
      </c>
      <c r="G4" s="48">
        <v>4.4835683323225473</v>
      </c>
      <c r="H4" s="116">
        <v>4.149290572045242</v>
      </c>
      <c r="I4" s="4">
        <v>5.4044205127848723</v>
      </c>
      <c r="J4" s="4">
        <v>6.2374398876182049</v>
      </c>
      <c r="K4" s="4">
        <v>2.5394388275814901</v>
      </c>
      <c r="L4" s="4">
        <v>29.144597981806132</v>
      </c>
      <c r="M4" s="4">
        <v>0</v>
      </c>
      <c r="N4" s="4">
        <v>0</v>
      </c>
      <c r="O4" s="4">
        <v>0</v>
      </c>
      <c r="P4" s="4">
        <v>0</v>
      </c>
      <c r="Q4" s="4"/>
      <c r="R4" s="119"/>
    </row>
    <row r="5" spans="2:18">
      <c r="B5" s="72">
        <v>2</v>
      </c>
      <c r="C5" s="39" t="s">
        <v>8</v>
      </c>
      <c r="D5" s="48">
        <v>0</v>
      </c>
      <c r="E5" s="4">
        <f t="shared" ref="E5:E15" si="0">(D5/12)*$E$1</f>
        <v>0</v>
      </c>
      <c r="F5" s="116">
        <f t="shared" ref="F5:F17" si="1">SUM(G5:R5)</f>
        <v>0</v>
      </c>
      <c r="G5" s="116">
        <v>0</v>
      </c>
      <c r="H5" s="116">
        <v>0</v>
      </c>
      <c r="I5" s="116">
        <v>0</v>
      </c>
      <c r="J5" s="116">
        <v>0</v>
      </c>
      <c r="K5" s="116">
        <v>0</v>
      </c>
      <c r="L5" s="116">
        <v>0</v>
      </c>
      <c r="M5" s="4">
        <v>0</v>
      </c>
      <c r="N5" s="4">
        <v>0</v>
      </c>
      <c r="O5" s="4">
        <v>0</v>
      </c>
      <c r="P5" s="4">
        <v>0</v>
      </c>
      <c r="Q5" s="4"/>
      <c r="R5" s="119"/>
    </row>
    <row r="6" spans="2:18">
      <c r="B6" s="72">
        <v>3</v>
      </c>
      <c r="C6" s="39" t="s">
        <v>9</v>
      </c>
      <c r="D6" s="48">
        <v>20</v>
      </c>
      <c r="E6" s="4">
        <f t="shared" si="0"/>
        <v>16.666666666666668</v>
      </c>
      <c r="F6" s="116">
        <f t="shared" si="1"/>
        <v>29.601620000000004</v>
      </c>
      <c r="G6" s="116">
        <v>0</v>
      </c>
      <c r="H6" s="116">
        <v>0</v>
      </c>
      <c r="I6" s="116">
        <v>0</v>
      </c>
      <c r="J6" s="116">
        <v>0</v>
      </c>
      <c r="K6" s="116">
        <v>0</v>
      </c>
      <c r="L6" s="4">
        <v>0.21887999999999999</v>
      </c>
      <c r="M6" s="4">
        <v>8.0999999999999996E-3</v>
      </c>
      <c r="N6" s="4">
        <v>0</v>
      </c>
      <c r="O6" s="4">
        <v>29.374640000000003</v>
      </c>
      <c r="P6" s="4">
        <v>0</v>
      </c>
      <c r="Q6" s="4"/>
      <c r="R6" s="119"/>
    </row>
    <row r="7" spans="2:18">
      <c r="B7" s="72">
        <v>4</v>
      </c>
      <c r="C7" s="39" t="s">
        <v>10</v>
      </c>
      <c r="D7" s="48">
        <v>20</v>
      </c>
      <c r="E7" s="4">
        <f t="shared" si="0"/>
        <v>16.666666666666668</v>
      </c>
      <c r="F7" s="116">
        <f t="shared" si="1"/>
        <v>0.56000000000000005</v>
      </c>
      <c r="G7" s="116">
        <v>0</v>
      </c>
      <c r="H7" s="116">
        <v>0</v>
      </c>
      <c r="I7" s="116">
        <v>0</v>
      </c>
      <c r="J7" s="116">
        <v>0</v>
      </c>
      <c r="K7" s="116">
        <v>0</v>
      </c>
      <c r="L7" s="116">
        <v>0</v>
      </c>
      <c r="M7" s="4">
        <v>0.56000000000000005</v>
      </c>
      <c r="N7" s="4">
        <v>0</v>
      </c>
      <c r="O7" s="4">
        <v>0</v>
      </c>
      <c r="P7" s="4">
        <v>0</v>
      </c>
      <c r="Q7" s="4"/>
      <c r="R7" s="119"/>
    </row>
    <row r="8" spans="2:18">
      <c r="B8" s="72">
        <v>5</v>
      </c>
      <c r="C8" s="39" t="s">
        <v>5</v>
      </c>
      <c r="D8" s="48">
        <v>10</v>
      </c>
      <c r="E8" s="4">
        <f t="shared" si="0"/>
        <v>8.3333333333333339</v>
      </c>
      <c r="F8" s="116">
        <f t="shared" si="1"/>
        <v>7.0340000000000007</v>
      </c>
      <c r="G8" s="116">
        <v>0</v>
      </c>
      <c r="H8" s="116">
        <v>0</v>
      </c>
      <c r="I8" s="116">
        <v>0</v>
      </c>
      <c r="J8" s="116">
        <v>0</v>
      </c>
      <c r="K8" s="116">
        <v>0</v>
      </c>
      <c r="L8" s="4">
        <v>0.52200000000000002</v>
      </c>
      <c r="M8" s="4">
        <v>0.108</v>
      </c>
      <c r="N8" s="4">
        <v>0</v>
      </c>
      <c r="O8" s="4">
        <v>5.9</v>
      </c>
      <c r="P8" s="4">
        <v>0.504</v>
      </c>
      <c r="Q8" s="4"/>
      <c r="R8" s="119"/>
    </row>
    <row r="9" spans="2:18">
      <c r="B9" s="72">
        <v>6</v>
      </c>
      <c r="C9" s="39" t="s">
        <v>11</v>
      </c>
      <c r="D9" s="48">
        <v>70</v>
      </c>
      <c r="E9" s="4">
        <f t="shared" si="0"/>
        <v>58.333333333333329</v>
      </c>
      <c r="F9" s="116">
        <f t="shared" si="1"/>
        <v>48.397250405376944</v>
      </c>
      <c r="G9" s="48">
        <v>1.82847988943198</v>
      </c>
      <c r="H9" s="4">
        <v>1.82847988943198</v>
      </c>
      <c r="I9" s="4">
        <v>1.82847988943198</v>
      </c>
      <c r="J9" s="4">
        <v>1.82847988943198</v>
      </c>
      <c r="K9" s="4">
        <v>10.83364988943198</v>
      </c>
      <c r="L9" s="4">
        <v>-6.8928831105680191</v>
      </c>
      <c r="M9" s="4">
        <v>26.055103389431977</v>
      </c>
      <c r="N9" s="4">
        <v>0</v>
      </c>
      <c r="O9" s="4">
        <v>8.9801066800000005</v>
      </c>
      <c r="P9" s="4">
        <v>2.107353999353085</v>
      </c>
      <c r="Q9" s="4"/>
      <c r="R9" s="119"/>
    </row>
    <row r="10" spans="2:18">
      <c r="B10" s="72">
        <v>7</v>
      </c>
      <c r="C10" s="39" t="s">
        <v>12</v>
      </c>
      <c r="D10" s="48">
        <v>10</v>
      </c>
      <c r="E10" s="4">
        <f t="shared" si="0"/>
        <v>8.3333333333333339</v>
      </c>
      <c r="F10" s="116">
        <f t="shared" si="1"/>
        <v>7.6517422750000001</v>
      </c>
      <c r="G10" s="116">
        <v>0</v>
      </c>
      <c r="H10" s="116">
        <v>0</v>
      </c>
      <c r="I10" s="116">
        <v>0</v>
      </c>
      <c r="J10" s="116">
        <v>0</v>
      </c>
      <c r="K10" s="116">
        <v>0</v>
      </c>
      <c r="L10" s="116">
        <v>0</v>
      </c>
      <c r="M10" s="4">
        <v>3.196462275</v>
      </c>
      <c r="N10" s="4">
        <v>0</v>
      </c>
      <c r="O10" s="4">
        <v>3.15028</v>
      </c>
      <c r="P10" s="4">
        <v>1.3049999999999999</v>
      </c>
      <c r="Q10" s="4"/>
      <c r="R10" s="119"/>
    </row>
    <row r="11" spans="2:18">
      <c r="B11" s="72">
        <v>8</v>
      </c>
      <c r="C11" s="40" t="s">
        <v>15</v>
      </c>
      <c r="D11" s="122">
        <v>5</v>
      </c>
      <c r="E11" s="4">
        <f t="shared" si="0"/>
        <v>4.166666666666667</v>
      </c>
      <c r="F11" s="116">
        <f t="shared" si="1"/>
        <v>0</v>
      </c>
      <c r="G11" s="116">
        <v>0</v>
      </c>
      <c r="H11" s="116">
        <v>0</v>
      </c>
      <c r="I11" s="116">
        <v>0</v>
      </c>
      <c r="J11" s="116">
        <v>0</v>
      </c>
      <c r="K11" s="116">
        <v>0</v>
      </c>
      <c r="L11" s="116">
        <v>0</v>
      </c>
      <c r="M11" s="4">
        <v>0</v>
      </c>
      <c r="N11" s="4">
        <v>0</v>
      </c>
      <c r="O11" s="4">
        <v>0</v>
      </c>
      <c r="P11" s="4">
        <v>0</v>
      </c>
      <c r="Q11" s="4"/>
      <c r="R11" s="119"/>
    </row>
    <row r="12" spans="2:18">
      <c r="B12" s="72">
        <v>9</v>
      </c>
      <c r="C12" s="40" t="s">
        <v>16</v>
      </c>
      <c r="D12" s="48">
        <v>10</v>
      </c>
      <c r="E12" s="4">
        <f t="shared" ref="E12" si="2">(D12/12)*$E$1</f>
        <v>8.3333333333333339</v>
      </c>
      <c r="F12" s="116">
        <f t="shared" si="1"/>
        <v>20.88401138</v>
      </c>
      <c r="G12" s="116">
        <v>0</v>
      </c>
      <c r="H12" s="116">
        <v>0</v>
      </c>
      <c r="I12" s="116">
        <v>0</v>
      </c>
      <c r="J12" s="116">
        <v>0</v>
      </c>
      <c r="K12" s="116">
        <v>0</v>
      </c>
      <c r="L12" s="48">
        <v>15.735000000000001</v>
      </c>
      <c r="M12" s="4">
        <v>5.1490113799999992</v>
      </c>
      <c r="N12" s="4">
        <v>0</v>
      </c>
      <c r="O12" s="4">
        <v>0</v>
      </c>
      <c r="P12" s="4">
        <v>0</v>
      </c>
      <c r="Q12" s="4"/>
      <c r="R12" s="119"/>
    </row>
    <row r="13" spans="2:18">
      <c r="B13" s="72">
        <v>10</v>
      </c>
      <c r="C13" s="40" t="s">
        <v>17</v>
      </c>
      <c r="D13" s="122">
        <v>0</v>
      </c>
      <c r="E13" s="4">
        <f t="shared" si="0"/>
        <v>0</v>
      </c>
      <c r="F13" s="116">
        <f t="shared" si="1"/>
        <v>0</v>
      </c>
      <c r="G13" s="116">
        <v>0</v>
      </c>
      <c r="H13" s="116">
        <v>0</v>
      </c>
      <c r="I13" s="116">
        <v>0</v>
      </c>
      <c r="J13" s="116">
        <v>0</v>
      </c>
      <c r="K13" s="116">
        <v>0</v>
      </c>
      <c r="L13" s="116">
        <v>0</v>
      </c>
      <c r="M13" s="4">
        <v>0</v>
      </c>
      <c r="N13" s="4">
        <v>0</v>
      </c>
      <c r="O13" s="4">
        <v>0</v>
      </c>
      <c r="P13" s="4">
        <v>0</v>
      </c>
      <c r="Q13" s="4"/>
      <c r="R13" s="119"/>
    </row>
    <row r="14" spans="2:18">
      <c r="B14" s="72">
        <v>11</v>
      </c>
      <c r="C14" s="41" t="s">
        <v>132</v>
      </c>
      <c r="D14" s="48">
        <v>0</v>
      </c>
      <c r="E14" s="4">
        <f t="shared" si="0"/>
        <v>0</v>
      </c>
      <c r="F14" s="116">
        <f t="shared" si="1"/>
        <v>5.8382000000000005</v>
      </c>
      <c r="G14" s="116">
        <v>0</v>
      </c>
      <c r="H14" s="116">
        <v>0</v>
      </c>
      <c r="I14" s="116">
        <v>0</v>
      </c>
      <c r="J14" s="116">
        <v>0</v>
      </c>
      <c r="K14" s="116">
        <v>0</v>
      </c>
      <c r="L14" s="116">
        <v>0</v>
      </c>
      <c r="M14" s="4">
        <v>0</v>
      </c>
      <c r="N14" s="4">
        <v>0</v>
      </c>
      <c r="O14" s="4">
        <v>2.6812000000000005</v>
      </c>
      <c r="P14" s="4">
        <v>3.1569999999999996</v>
      </c>
      <c r="Q14" s="4"/>
      <c r="R14" s="119"/>
    </row>
    <row r="15" spans="2:18">
      <c r="B15" s="72">
        <v>12</v>
      </c>
      <c r="C15" s="41" t="s">
        <v>13</v>
      </c>
      <c r="D15" s="48">
        <v>0</v>
      </c>
      <c r="E15" s="4">
        <f t="shared" si="0"/>
        <v>0</v>
      </c>
      <c r="F15" s="116">
        <f t="shared" si="1"/>
        <v>0</v>
      </c>
      <c r="G15" s="116">
        <v>0</v>
      </c>
      <c r="H15" s="116">
        <v>0</v>
      </c>
      <c r="I15" s="116">
        <v>0</v>
      </c>
      <c r="J15" s="116">
        <v>0</v>
      </c>
      <c r="K15" s="116">
        <v>0</v>
      </c>
      <c r="L15" s="116">
        <v>0</v>
      </c>
      <c r="M15" s="4">
        <v>0</v>
      </c>
      <c r="N15" s="4">
        <v>0</v>
      </c>
      <c r="O15" s="4">
        <v>0</v>
      </c>
      <c r="P15" s="4">
        <v>0</v>
      </c>
      <c r="Q15" s="4"/>
      <c r="R15" s="119"/>
    </row>
    <row r="16" spans="2:18" ht="15" thickBot="1">
      <c r="B16" s="85">
        <v>13</v>
      </c>
      <c r="C16" s="80" t="s">
        <v>14</v>
      </c>
      <c r="D16" s="123">
        <v>0</v>
      </c>
      <c r="E16" s="108">
        <f>(D16/12)*$E$1</f>
        <v>0</v>
      </c>
      <c r="F16" s="276">
        <f t="shared" si="1"/>
        <v>0</v>
      </c>
      <c r="G16" s="116">
        <v>0</v>
      </c>
      <c r="H16" s="116">
        <v>0</v>
      </c>
      <c r="I16" s="116">
        <v>0</v>
      </c>
      <c r="J16" s="116">
        <v>0</v>
      </c>
      <c r="K16" s="116">
        <v>0</v>
      </c>
      <c r="L16" s="116">
        <v>0</v>
      </c>
      <c r="M16" s="108">
        <v>0</v>
      </c>
      <c r="N16" s="4">
        <v>0</v>
      </c>
      <c r="O16" s="4">
        <v>0</v>
      </c>
      <c r="P16" s="4">
        <v>0</v>
      </c>
      <c r="Q16" s="4"/>
      <c r="R16" s="119"/>
    </row>
    <row r="17" spans="2:18" ht="15" thickBot="1">
      <c r="B17" s="44"/>
      <c r="C17" s="45" t="s">
        <v>6</v>
      </c>
      <c r="D17" s="124">
        <f>SUM(D4:D16)</f>
        <v>210</v>
      </c>
      <c r="E17" s="124">
        <f>SUM(E4:E16)</f>
        <v>175.00000000000003</v>
      </c>
      <c r="F17" s="124">
        <f t="shared" si="1"/>
        <v>171.92558017453544</v>
      </c>
      <c r="G17" s="101">
        <f>SUM(G4:G16)</f>
        <v>6.3120482217545275</v>
      </c>
      <c r="H17" s="101">
        <f t="shared" ref="H17:R17" si="3">SUM(H4:H16)</f>
        <v>5.9777704614772222</v>
      </c>
      <c r="I17" s="101">
        <f t="shared" si="3"/>
        <v>7.2329004022168526</v>
      </c>
      <c r="J17" s="101">
        <f t="shared" si="3"/>
        <v>8.0659197770501851</v>
      </c>
      <c r="K17" s="101">
        <f t="shared" si="3"/>
        <v>13.37308871701347</v>
      </c>
      <c r="L17" s="101">
        <f t="shared" si="3"/>
        <v>38.727594871238111</v>
      </c>
      <c r="M17" s="101">
        <f t="shared" si="3"/>
        <v>35.076677044431975</v>
      </c>
      <c r="N17" s="101">
        <f t="shared" si="3"/>
        <v>0</v>
      </c>
      <c r="O17" s="101">
        <f t="shared" si="3"/>
        <v>50.08622668000001</v>
      </c>
      <c r="P17" s="101">
        <f t="shared" si="3"/>
        <v>7.0733539993530847</v>
      </c>
      <c r="Q17" s="101">
        <f t="shared" si="3"/>
        <v>0</v>
      </c>
      <c r="R17" s="107">
        <f t="shared" si="3"/>
        <v>0</v>
      </c>
    </row>
    <row r="20" spans="2:18">
      <c r="F20" s="251"/>
    </row>
    <row r="21" spans="2:18">
      <c r="F21" s="251"/>
    </row>
    <row r="22" spans="2:18">
      <c r="F22" s="251"/>
    </row>
    <row r="23" spans="2:18">
      <c r="F23" s="251"/>
    </row>
    <row r="24" spans="2:18">
      <c r="F24" s="251"/>
    </row>
    <row r="25" spans="2:18">
      <c r="F25" s="251"/>
    </row>
    <row r="26" spans="2:18">
      <c r="F26" s="251"/>
    </row>
    <row r="27" spans="2:18">
      <c r="F27" s="247"/>
    </row>
    <row r="28" spans="2:18">
      <c r="F28" s="247"/>
    </row>
    <row r="29" spans="2:18">
      <c r="F29" s="247"/>
    </row>
    <row r="30" spans="2:18">
      <c r="F30" s="251"/>
    </row>
    <row r="31" spans="2:18">
      <c r="F31" s="251"/>
    </row>
    <row r="32" spans="2:18">
      <c r="F32" s="247"/>
    </row>
  </sheetData>
  <mergeCells count="1">
    <mergeCell ref="B2:R2"/>
  </mergeCells>
  <pageMargins left="0.7" right="0.7" top="0.75" bottom="0.75" header="0.3" footer="0.3"/>
  <pageSetup orientation="portrait" r:id="rId1"/>
  <ignoredErrors>
    <ignoredError sqref="G17:R17" formulaRange="1"/>
    <ignoredError sqref="F17" formula="1"/>
  </ignoredErrors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8"/>
  <dimension ref="B1:S22"/>
  <sheetViews>
    <sheetView zoomScale="80" zoomScaleNormal="80" workbookViewId="0">
      <selection activeCell="U13" sqref="U13"/>
    </sheetView>
  </sheetViews>
  <sheetFormatPr defaultRowHeight="14.4"/>
  <cols>
    <col min="1" max="1" width="4.6640625" customWidth="1"/>
    <col min="2" max="2" width="5.6640625" customWidth="1"/>
    <col min="3" max="4" width="24.88671875" bestFit="1" customWidth="1"/>
    <col min="5" max="5" width="9.6640625" customWidth="1"/>
    <col min="6" max="6" width="10.44140625" style="9" bestFit="1" customWidth="1"/>
    <col min="7" max="7" width="10.44140625" bestFit="1" customWidth="1"/>
    <col min="8" max="19" width="9.6640625" customWidth="1"/>
  </cols>
  <sheetData>
    <row r="1" spans="2:19" ht="15" thickBot="1">
      <c r="C1" s="63"/>
      <c r="F1" s="9">
        <v>10</v>
      </c>
    </row>
    <row r="2" spans="2:19">
      <c r="B2" s="544" t="s">
        <v>133</v>
      </c>
      <c r="C2" s="556"/>
      <c r="D2" s="545"/>
      <c r="E2" s="545"/>
      <c r="F2" s="545"/>
      <c r="G2" s="545"/>
      <c r="H2" s="545"/>
      <c r="I2" s="545"/>
      <c r="J2" s="545"/>
      <c r="K2" s="545"/>
      <c r="L2" s="545"/>
      <c r="M2" s="545"/>
      <c r="N2" s="545"/>
      <c r="O2" s="545"/>
      <c r="P2" s="545"/>
      <c r="Q2" s="545"/>
      <c r="R2" s="545"/>
      <c r="S2" s="546"/>
    </row>
    <row r="3" spans="2:19">
      <c r="B3" s="42" t="s">
        <v>32</v>
      </c>
      <c r="C3" s="2" t="s">
        <v>1</v>
      </c>
      <c r="D3" s="2" t="s">
        <v>147</v>
      </c>
      <c r="E3" s="2" t="s">
        <v>39</v>
      </c>
      <c r="F3" s="2" t="s">
        <v>414</v>
      </c>
      <c r="G3" s="2" t="s">
        <v>415</v>
      </c>
      <c r="H3" s="68">
        <v>45292</v>
      </c>
      <c r="I3" s="68">
        <v>45323</v>
      </c>
      <c r="J3" s="68">
        <v>45352</v>
      </c>
      <c r="K3" s="68">
        <v>45383</v>
      </c>
      <c r="L3" s="68">
        <v>45413</v>
      </c>
      <c r="M3" s="68">
        <v>45444</v>
      </c>
      <c r="N3" s="68">
        <v>45474</v>
      </c>
      <c r="O3" s="68">
        <v>45505</v>
      </c>
      <c r="P3" s="68">
        <v>45536</v>
      </c>
      <c r="Q3" s="68">
        <v>45566</v>
      </c>
      <c r="R3" s="68">
        <v>45597</v>
      </c>
      <c r="S3" s="73">
        <v>45627</v>
      </c>
    </row>
    <row r="4" spans="2:19">
      <c r="B4" s="549">
        <v>1</v>
      </c>
      <c r="C4" s="557" t="s">
        <v>7</v>
      </c>
      <c r="D4" s="39" t="s">
        <v>142</v>
      </c>
      <c r="E4" s="48">
        <v>29.807692307692307</v>
      </c>
      <c r="F4" s="4">
        <f>(E4/12)*$F$1</f>
        <v>24.839743589743591</v>
      </c>
      <c r="G4" s="4">
        <f>SUM(H4:S4)</f>
        <v>16.07683542018642</v>
      </c>
      <c r="H4" s="48">
        <v>0</v>
      </c>
      <c r="I4" s="48">
        <v>0</v>
      </c>
      <c r="J4" s="4">
        <v>11.35</v>
      </c>
      <c r="K4" s="4">
        <v>0</v>
      </c>
      <c r="L4" s="4">
        <v>3.5468354201864201</v>
      </c>
      <c r="M4" s="4">
        <v>0</v>
      </c>
      <c r="N4" s="4">
        <v>0</v>
      </c>
      <c r="O4" s="4">
        <v>1.1800000000000002</v>
      </c>
      <c r="P4" s="4">
        <v>0</v>
      </c>
      <c r="Q4" s="4">
        <v>0</v>
      </c>
      <c r="R4" s="4"/>
      <c r="S4" s="119"/>
    </row>
    <row r="5" spans="2:19">
      <c r="B5" s="562"/>
      <c r="C5" s="558"/>
      <c r="D5" s="39" t="s">
        <v>143</v>
      </c>
      <c r="E5" s="48">
        <v>29.807692307692307</v>
      </c>
      <c r="F5" s="4">
        <f t="shared" ref="F5:F21" si="0">(E5/12)*$F$1</f>
        <v>24.839743589743591</v>
      </c>
      <c r="G5" s="4">
        <f t="shared" ref="G5:G22" si="1">SUM(H5:S5)</f>
        <v>0</v>
      </c>
      <c r="H5" s="48">
        <v>0</v>
      </c>
      <c r="I5" s="48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/>
      <c r="S5" s="119"/>
    </row>
    <row r="6" spans="2:19">
      <c r="B6" s="550"/>
      <c r="C6" s="559"/>
      <c r="D6" s="39" t="s">
        <v>144</v>
      </c>
      <c r="E6" s="48">
        <v>17.884615384615383</v>
      </c>
      <c r="F6" s="4">
        <f t="shared" si="0"/>
        <v>14.903846153846152</v>
      </c>
      <c r="G6" s="4">
        <f t="shared" si="1"/>
        <v>0.94</v>
      </c>
      <c r="H6" s="48">
        <v>0</v>
      </c>
      <c r="I6" s="48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0.28999999999999998</v>
      </c>
      <c r="Q6" s="4">
        <v>0.65</v>
      </c>
      <c r="R6" s="4"/>
      <c r="S6" s="119"/>
    </row>
    <row r="7" spans="2:19">
      <c r="B7" s="549">
        <v>2</v>
      </c>
      <c r="C7" s="557" t="s">
        <v>8</v>
      </c>
      <c r="D7" s="39" t="s">
        <v>145</v>
      </c>
      <c r="E7" s="48">
        <v>29.807692307692307</v>
      </c>
      <c r="F7" s="4">
        <f t="shared" si="0"/>
        <v>24.839743589743591</v>
      </c>
      <c r="G7" s="4">
        <f t="shared" si="1"/>
        <v>13.85857</v>
      </c>
      <c r="H7" s="4">
        <v>2.7399999999999998</v>
      </c>
      <c r="I7" s="48">
        <v>3.9035699999999998</v>
      </c>
      <c r="J7" s="4">
        <v>1.8250000000000002</v>
      </c>
      <c r="K7" s="4">
        <v>2.73</v>
      </c>
      <c r="L7" s="4">
        <v>0</v>
      </c>
      <c r="M7" s="4">
        <v>0</v>
      </c>
      <c r="N7" s="4">
        <v>0</v>
      </c>
      <c r="O7" s="4">
        <v>0</v>
      </c>
      <c r="P7" s="4">
        <v>2.66</v>
      </c>
      <c r="Q7" s="4">
        <v>0</v>
      </c>
      <c r="R7" s="4"/>
      <c r="S7" s="119"/>
    </row>
    <row r="8" spans="2:19">
      <c r="B8" s="562"/>
      <c r="C8" s="558"/>
      <c r="D8" s="39" t="s">
        <v>146</v>
      </c>
      <c r="E8" s="48">
        <v>29.807692307692307</v>
      </c>
      <c r="F8" s="4">
        <f t="shared" si="0"/>
        <v>24.839743589743591</v>
      </c>
      <c r="G8" s="4">
        <f t="shared" si="1"/>
        <v>0</v>
      </c>
      <c r="H8" s="48">
        <v>0</v>
      </c>
      <c r="I8" s="48">
        <v>0</v>
      </c>
      <c r="J8" s="48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</v>
      </c>
      <c r="Q8" s="4">
        <v>0</v>
      </c>
      <c r="R8" s="4"/>
      <c r="S8" s="119"/>
    </row>
    <row r="9" spans="2:19">
      <c r="B9" s="550"/>
      <c r="C9" s="559"/>
      <c r="D9" s="39" t="s">
        <v>141</v>
      </c>
      <c r="E9" s="48">
        <v>0</v>
      </c>
      <c r="F9" s="4">
        <f t="shared" si="0"/>
        <v>0</v>
      </c>
      <c r="G9" s="4">
        <f t="shared" si="1"/>
        <v>0</v>
      </c>
      <c r="H9" s="48">
        <v>0</v>
      </c>
      <c r="I9" s="48">
        <v>0</v>
      </c>
      <c r="J9" s="48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/>
      <c r="S9" s="119"/>
    </row>
    <row r="10" spans="2:19">
      <c r="B10" s="72">
        <v>3</v>
      </c>
      <c r="C10" s="71" t="s">
        <v>9</v>
      </c>
      <c r="D10" s="39" t="s">
        <v>9</v>
      </c>
      <c r="E10" s="48">
        <v>23.846153846153847</v>
      </c>
      <c r="F10" s="4">
        <f t="shared" si="0"/>
        <v>19.871794871794872</v>
      </c>
      <c r="G10" s="4">
        <f t="shared" si="1"/>
        <v>4.3</v>
      </c>
      <c r="H10" s="4">
        <v>0.25</v>
      </c>
      <c r="I10" s="48">
        <v>0</v>
      </c>
      <c r="J10" s="4">
        <v>2.15</v>
      </c>
      <c r="K10" s="4">
        <v>1.9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/>
      <c r="S10" s="119"/>
    </row>
    <row r="11" spans="2:19">
      <c r="B11" s="72">
        <v>4</v>
      </c>
      <c r="C11" s="71" t="s">
        <v>10</v>
      </c>
      <c r="D11" s="39" t="s">
        <v>10</v>
      </c>
      <c r="E11" s="48">
        <v>23.846153846153847</v>
      </c>
      <c r="F11" s="4">
        <f t="shared" si="0"/>
        <v>19.871794871794872</v>
      </c>
      <c r="G11" s="4">
        <f t="shared" si="1"/>
        <v>358.97421724450004</v>
      </c>
      <c r="H11" s="4">
        <v>0</v>
      </c>
      <c r="I11" s="48">
        <v>0</v>
      </c>
      <c r="J11" s="4">
        <v>0</v>
      </c>
      <c r="K11" s="4">
        <v>0</v>
      </c>
      <c r="L11" s="4">
        <v>0</v>
      </c>
      <c r="M11" s="4">
        <v>358.97421724450004</v>
      </c>
      <c r="N11" s="4">
        <v>0</v>
      </c>
      <c r="O11" s="4">
        <v>0</v>
      </c>
      <c r="P11" s="4">
        <v>0</v>
      </c>
      <c r="Q11" s="4">
        <v>0</v>
      </c>
      <c r="R11" s="4"/>
      <c r="S11" s="119"/>
    </row>
    <row r="12" spans="2:19">
      <c r="B12" s="72">
        <v>5</v>
      </c>
      <c r="C12" s="71" t="s">
        <v>5</v>
      </c>
      <c r="D12" s="39" t="s">
        <v>5</v>
      </c>
      <c r="E12" s="48">
        <v>35.769230769230766</v>
      </c>
      <c r="F12" s="4">
        <f t="shared" si="0"/>
        <v>29.807692307692303</v>
      </c>
      <c r="G12" s="4">
        <f t="shared" si="1"/>
        <v>2.08</v>
      </c>
      <c r="H12" s="48">
        <v>0</v>
      </c>
      <c r="I12" s="48">
        <v>0</v>
      </c>
      <c r="J12" s="4">
        <v>0</v>
      </c>
      <c r="K12" s="4">
        <v>0</v>
      </c>
      <c r="L12" s="4">
        <v>0</v>
      </c>
      <c r="M12" s="4">
        <v>2.08</v>
      </c>
      <c r="N12" s="4">
        <v>0</v>
      </c>
      <c r="O12" s="4">
        <v>0</v>
      </c>
      <c r="P12" s="4">
        <v>0</v>
      </c>
      <c r="Q12" s="4">
        <v>0</v>
      </c>
      <c r="R12" s="4"/>
      <c r="S12" s="119"/>
    </row>
    <row r="13" spans="2:19">
      <c r="B13" s="549">
        <v>6</v>
      </c>
      <c r="C13" s="560" t="s">
        <v>11</v>
      </c>
      <c r="D13" s="39" t="s">
        <v>148</v>
      </c>
      <c r="E13" s="48">
        <v>74.807692307692292</v>
      </c>
      <c r="F13" s="4">
        <f t="shared" si="0"/>
        <v>62.339743589743577</v>
      </c>
      <c r="G13" s="4">
        <f t="shared" si="1"/>
        <v>112.47</v>
      </c>
      <c r="H13" s="48">
        <v>0</v>
      </c>
      <c r="I13" s="48">
        <v>0</v>
      </c>
      <c r="J13" s="4">
        <v>0</v>
      </c>
      <c r="K13" s="4">
        <v>0</v>
      </c>
      <c r="L13" s="4">
        <v>64.05</v>
      </c>
      <c r="M13" s="4">
        <v>0</v>
      </c>
      <c r="N13" s="4">
        <v>0</v>
      </c>
      <c r="O13" s="4">
        <v>1.49</v>
      </c>
      <c r="P13" s="4">
        <v>46.93</v>
      </c>
      <c r="Q13" s="4">
        <v>0</v>
      </c>
      <c r="R13" s="4"/>
      <c r="S13" s="119"/>
    </row>
    <row r="14" spans="2:19">
      <c r="B14" s="550"/>
      <c r="C14" s="561"/>
      <c r="D14" s="39" t="s">
        <v>149</v>
      </c>
      <c r="E14" s="48">
        <v>74.807692307692292</v>
      </c>
      <c r="F14" s="4">
        <f t="shared" si="0"/>
        <v>62.339743589743577</v>
      </c>
      <c r="G14" s="4">
        <f t="shared" si="1"/>
        <v>0</v>
      </c>
      <c r="H14" s="48">
        <v>0</v>
      </c>
      <c r="I14" s="48">
        <v>0</v>
      </c>
      <c r="J14" s="4">
        <v>0</v>
      </c>
      <c r="K14" s="4">
        <v>0</v>
      </c>
      <c r="L14" s="4">
        <v>0</v>
      </c>
      <c r="M14" s="4">
        <v>0</v>
      </c>
      <c r="N14" s="4">
        <v>0</v>
      </c>
      <c r="O14" s="4">
        <v>0</v>
      </c>
      <c r="P14" s="4">
        <v>0</v>
      </c>
      <c r="Q14" s="4">
        <v>0</v>
      </c>
      <c r="R14" s="4"/>
      <c r="S14" s="119"/>
    </row>
    <row r="15" spans="2:19">
      <c r="B15" s="72">
        <v>7</v>
      </c>
      <c r="C15" s="71" t="s">
        <v>12</v>
      </c>
      <c r="D15" s="39" t="s">
        <v>12</v>
      </c>
      <c r="E15" s="48">
        <v>0</v>
      </c>
      <c r="F15" s="4">
        <f t="shared" si="0"/>
        <v>0</v>
      </c>
      <c r="G15" s="4">
        <f t="shared" si="1"/>
        <v>0</v>
      </c>
      <c r="H15" s="48">
        <v>0</v>
      </c>
      <c r="I15" s="48">
        <v>0</v>
      </c>
      <c r="J15" s="4">
        <v>0</v>
      </c>
      <c r="K15" s="4">
        <v>0</v>
      </c>
      <c r="L15" s="4">
        <v>0</v>
      </c>
      <c r="M15" s="4">
        <v>0</v>
      </c>
      <c r="N15" s="4">
        <v>0</v>
      </c>
      <c r="O15" s="4">
        <v>0</v>
      </c>
      <c r="P15" s="4">
        <v>0</v>
      </c>
      <c r="Q15" s="4">
        <v>0</v>
      </c>
      <c r="R15" s="4"/>
      <c r="S15" s="119"/>
    </row>
    <row r="16" spans="2:19">
      <c r="B16" s="72">
        <v>8</v>
      </c>
      <c r="C16" s="40" t="s">
        <v>15</v>
      </c>
      <c r="D16" s="40" t="s">
        <v>15</v>
      </c>
      <c r="E16" s="122">
        <v>5.9615384615384617</v>
      </c>
      <c r="F16" s="4">
        <f t="shared" si="0"/>
        <v>4.9679487179487181</v>
      </c>
      <c r="G16" s="4">
        <f t="shared" si="1"/>
        <v>0</v>
      </c>
      <c r="H16" s="48">
        <v>0</v>
      </c>
      <c r="I16" s="48">
        <v>0</v>
      </c>
      <c r="J16" s="4">
        <v>0</v>
      </c>
      <c r="K16" s="4">
        <v>0</v>
      </c>
      <c r="L16" s="4">
        <v>0</v>
      </c>
      <c r="M16" s="4">
        <v>0</v>
      </c>
      <c r="N16" s="4">
        <v>0</v>
      </c>
      <c r="O16" s="4">
        <v>0</v>
      </c>
      <c r="P16" s="4">
        <v>0</v>
      </c>
      <c r="Q16" s="4">
        <v>0</v>
      </c>
      <c r="R16" s="4"/>
      <c r="S16" s="119"/>
    </row>
    <row r="17" spans="2:19">
      <c r="B17" s="72">
        <v>9</v>
      </c>
      <c r="C17" s="40" t="s">
        <v>16</v>
      </c>
      <c r="D17" s="40" t="s">
        <v>16</v>
      </c>
      <c r="E17" s="48">
        <v>0</v>
      </c>
      <c r="F17" s="4">
        <f t="shared" si="0"/>
        <v>0</v>
      </c>
      <c r="G17" s="4">
        <f t="shared" si="1"/>
        <v>0</v>
      </c>
      <c r="H17" s="48">
        <v>0</v>
      </c>
      <c r="I17" s="48">
        <v>0</v>
      </c>
      <c r="J17" s="4">
        <v>0</v>
      </c>
      <c r="K17" s="4">
        <v>0</v>
      </c>
      <c r="L17" s="4">
        <v>0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/>
      <c r="S17" s="119"/>
    </row>
    <row r="18" spans="2:19">
      <c r="B18" s="72">
        <v>10</v>
      </c>
      <c r="C18" s="40" t="s">
        <v>17</v>
      </c>
      <c r="D18" s="40" t="s">
        <v>17</v>
      </c>
      <c r="E18" s="48">
        <v>0</v>
      </c>
      <c r="F18" s="4">
        <f t="shared" si="0"/>
        <v>0</v>
      </c>
      <c r="G18" s="4">
        <f t="shared" si="1"/>
        <v>0</v>
      </c>
      <c r="H18" s="48">
        <v>0</v>
      </c>
      <c r="I18" s="48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/>
      <c r="S18" s="119"/>
    </row>
    <row r="19" spans="2:19">
      <c r="B19" s="72">
        <v>11</v>
      </c>
      <c r="C19" s="71" t="s">
        <v>132</v>
      </c>
      <c r="D19" s="41" t="s">
        <v>157</v>
      </c>
      <c r="E19" s="48">
        <v>23.846153846153847</v>
      </c>
      <c r="F19" s="4">
        <f t="shared" si="0"/>
        <v>19.871794871794872</v>
      </c>
      <c r="G19" s="4">
        <f t="shared" si="1"/>
        <v>0</v>
      </c>
      <c r="H19" s="48">
        <v>0</v>
      </c>
      <c r="I19" s="48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/>
      <c r="S19" s="119"/>
    </row>
    <row r="20" spans="2:19">
      <c r="B20" s="72">
        <v>12</v>
      </c>
      <c r="C20" s="71" t="s">
        <v>13</v>
      </c>
      <c r="D20" s="41" t="s">
        <v>13</v>
      </c>
      <c r="E20" s="48">
        <v>0</v>
      </c>
      <c r="F20" s="4">
        <f>(E20/12)*$F$1</f>
        <v>0</v>
      </c>
      <c r="G20" s="4">
        <f t="shared" si="1"/>
        <v>0</v>
      </c>
      <c r="H20" s="48">
        <v>0</v>
      </c>
      <c r="I20" s="48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</v>
      </c>
      <c r="Q20" s="4">
        <v>0</v>
      </c>
      <c r="R20" s="4"/>
      <c r="S20" s="119"/>
    </row>
    <row r="21" spans="2:19" ht="15" thickBot="1">
      <c r="B21" s="85">
        <v>13</v>
      </c>
      <c r="C21" s="80" t="s">
        <v>14</v>
      </c>
      <c r="D21" s="80" t="s">
        <v>14</v>
      </c>
      <c r="E21" s="113">
        <v>0</v>
      </c>
      <c r="F21" s="4">
        <f t="shared" si="0"/>
        <v>0</v>
      </c>
      <c r="G21" s="108">
        <f t="shared" si="1"/>
        <v>0</v>
      </c>
      <c r="H21" s="113">
        <v>0</v>
      </c>
      <c r="I21" s="48">
        <v>0</v>
      </c>
      <c r="J21" s="108">
        <v>0</v>
      </c>
      <c r="K21" s="108">
        <v>0</v>
      </c>
      <c r="L21" s="108">
        <v>0</v>
      </c>
      <c r="M21" s="108">
        <v>0</v>
      </c>
      <c r="N21" s="4">
        <v>0</v>
      </c>
      <c r="O21" s="4">
        <v>0</v>
      </c>
      <c r="P21" s="4">
        <v>0</v>
      </c>
      <c r="Q21" s="4">
        <v>0</v>
      </c>
      <c r="R21" s="4"/>
      <c r="S21" s="278"/>
    </row>
    <row r="22" spans="2:19" ht="15" thickBot="1">
      <c r="B22" s="283"/>
      <c r="C22" s="279"/>
      <c r="D22" s="279" t="s">
        <v>6</v>
      </c>
      <c r="E22" s="280">
        <f>SUM(E4:E21)</f>
        <v>399.99999999999994</v>
      </c>
      <c r="F22" s="280">
        <f>SUM(F4:F21)</f>
        <v>333.33333333333331</v>
      </c>
      <c r="G22" s="280">
        <f t="shared" si="1"/>
        <v>508.69962266468644</v>
      </c>
      <c r="H22" s="281">
        <f>SUM(H4:H21)</f>
        <v>2.9899999999999998</v>
      </c>
      <c r="I22" s="281">
        <f t="shared" ref="I22:R22" si="2">SUM(I4:I21)</f>
        <v>3.9035699999999998</v>
      </c>
      <c r="J22" s="281">
        <f>SUM(J4:J21)</f>
        <v>15.325000000000001</v>
      </c>
      <c r="K22" s="281">
        <f t="shared" si="2"/>
        <v>4.63</v>
      </c>
      <c r="L22" s="281">
        <f t="shared" si="2"/>
        <v>67.596835420186423</v>
      </c>
      <c r="M22" s="281">
        <f t="shared" si="2"/>
        <v>361.05421724450002</v>
      </c>
      <c r="N22" s="281">
        <f t="shared" si="2"/>
        <v>0</v>
      </c>
      <c r="O22" s="281">
        <f t="shared" si="2"/>
        <v>2.67</v>
      </c>
      <c r="P22" s="281">
        <f t="shared" si="2"/>
        <v>49.88</v>
      </c>
      <c r="Q22" s="281">
        <f t="shared" si="2"/>
        <v>0.65</v>
      </c>
      <c r="R22" s="281">
        <f t="shared" si="2"/>
        <v>0</v>
      </c>
      <c r="S22" s="282">
        <f>SUM(S4:S21)</f>
        <v>0</v>
      </c>
    </row>
  </sheetData>
  <mergeCells count="7">
    <mergeCell ref="B2:S2"/>
    <mergeCell ref="C4:C6"/>
    <mergeCell ref="C7:C9"/>
    <mergeCell ref="C13:C14"/>
    <mergeCell ref="B4:B6"/>
    <mergeCell ref="B7:B9"/>
    <mergeCell ref="B13:B14"/>
  </mergeCells>
  <pageMargins left="0.7" right="0.7" top="0.75" bottom="0.75" header="0.3" footer="0.3"/>
  <ignoredErrors>
    <ignoredError sqref="H22:S22" formulaRange="1"/>
    <ignoredError sqref="G22" 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9"/>
  <dimension ref="B1:R19"/>
  <sheetViews>
    <sheetView topLeftCell="B1" workbookViewId="0">
      <selection activeCell="D3" sqref="D3"/>
    </sheetView>
  </sheetViews>
  <sheetFormatPr defaultRowHeight="14.4"/>
  <cols>
    <col min="1" max="1" width="4.6640625" customWidth="1"/>
    <col min="2" max="2" width="5.6640625" style="9" customWidth="1"/>
    <col min="3" max="3" width="25.6640625" customWidth="1"/>
    <col min="4" max="4" width="9.6640625" customWidth="1"/>
    <col min="5" max="5" width="10.44140625" style="9" bestFit="1" customWidth="1"/>
    <col min="6" max="6" width="10.44140625" bestFit="1" customWidth="1"/>
    <col min="7" max="18" width="9.6640625" customWidth="1"/>
  </cols>
  <sheetData>
    <row r="1" spans="2:18" ht="15" thickBot="1">
      <c r="C1" s="63"/>
      <c r="E1" s="9">
        <v>10</v>
      </c>
    </row>
    <row r="2" spans="2:18">
      <c r="B2" s="544" t="s">
        <v>133</v>
      </c>
      <c r="C2" s="545"/>
      <c r="D2" s="545"/>
      <c r="E2" s="545"/>
      <c r="F2" s="545"/>
      <c r="G2" s="545"/>
      <c r="H2" s="545"/>
      <c r="I2" s="545"/>
      <c r="J2" s="545"/>
      <c r="K2" s="545"/>
      <c r="L2" s="545"/>
      <c r="M2" s="545"/>
      <c r="N2" s="545"/>
      <c r="O2" s="545"/>
      <c r="P2" s="545"/>
      <c r="Q2" s="545"/>
      <c r="R2" s="546"/>
    </row>
    <row r="3" spans="2:18">
      <c r="B3" s="42" t="s">
        <v>32</v>
      </c>
      <c r="C3" s="2" t="s">
        <v>1</v>
      </c>
      <c r="D3" s="2" t="s">
        <v>39</v>
      </c>
      <c r="E3" s="2" t="s">
        <v>414</v>
      </c>
      <c r="F3" s="2" t="s">
        <v>415</v>
      </c>
      <c r="G3" s="68">
        <v>45292</v>
      </c>
      <c r="H3" s="68">
        <v>45323</v>
      </c>
      <c r="I3" s="68">
        <v>45352</v>
      </c>
      <c r="J3" s="68">
        <v>45383</v>
      </c>
      <c r="K3" s="68">
        <v>45413</v>
      </c>
      <c r="L3" s="68">
        <v>45444</v>
      </c>
      <c r="M3" s="68">
        <v>45474</v>
      </c>
      <c r="N3" s="68">
        <v>45505</v>
      </c>
      <c r="O3" s="68">
        <v>45536</v>
      </c>
      <c r="P3" s="68">
        <v>45566</v>
      </c>
      <c r="Q3" s="68">
        <v>45597</v>
      </c>
      <c r="R3" s="73">
        <v>45627</v>
      </c>
    </row>
    <row r="4" spans="2:18">
      <c r="B4" s="72">
        <v>1</v>
      </c>
      <c r="C4" s="39" t="s">
        <v>153</v>
      </c>
      <c r="D4" s="48">
        <v>168.67469879518072</v>
      </c>
      <c r="E4" s="4">
        <f t="shared" ref="E4:E14" si="0">(D4/12)*$E$1</f>
        <v>140.56224899598394</v>
      </c>
      <c r="F4" s="4">
        <f>SUM(G4:R4)</f>
        <v>9.0027226000000002</v>
      </c>
      <c r="G4" s="8">
        <v>0.89</v>
      </c>
      <c r="H4" s="8">
        <v>0</v>
      </c>
      <c r="I4" s="6">
        <v>0.56000000000000005</v>
      </c>
      <c r="J4" s="6">
        <v>0.76</v>
      </c>
      <c r="K4" s="4">
        <v>0.19930999999999999</v>
      </c>
      <c r="L4" s="4">
        <v>1.149</v>
      </c>
      <c r="M4" s="4">
        <v>2.9044126000000001</v>
      </c>
      <c r="N4" s="4">
        <v>1.27</v>
      </c>
      <c r="O4" s="4">
        <v>0</v>
      </c>
      <c r="P4" s="4">
        <v>1.27</v>
      </c>
      <c r="Q4" s="4"/>
      <c r="R4" s="119"/>
    </row>
    <row r="5" spans="2:18">
      <c r="B5" s="72">
        <v>2</v>
      </c>
      <c r="C5" s="39" t="s">
        <v>154</v>
      </c>
      <c r="D5" s="48">
        <v>144.57831325301206</v>
      </c>
      <c r="E5" s="4">
        <f t="shared" si="0"/>
        <v>120.48192771084338</v>
      </c>
      <c r="F5" s="4">
        <f t="shared" ref="F5:F19" si="1">SUM(G5:R5)</f>
        <v>163.49</v>
      </c>
      <c r="G5" s="8">
        <v>1.83</v>
      </c>
      <c r="H5" s="8">
        <v>3.13</v>
      </c>
      <c r="I5" s="6">
        <v>3.52</v>
      </c>
      <c r="J5" s="6">
        <v>0</v>
      </c>
      <c r="K5" s="4">
        <v>0</v>
      </c>
      <c r="L5" s="4">
        <v>0</v>
      </c>
      <c r="M5" s="4">
        <v>0</v>
      </c>
      <c r="N5" s="4">
        <v>10.42</v>
      </c>
      <c r="O5" s="4">
        <v>144.22999999999999</v>
      </c>
      <c r="P5" s="4">
        <v>0.36</v>
      </c>
      <c r="Q5" s="4"/>
      <c r="R5" s="119"/>
    </row>
    <row r="6" spans="2:18">
      <c r="B6" s="72">
        <v>3</v>
      </c>
      <c r="C6" s="39" t="s">
        <v>152</v>
      </c>
      <c r="D6" s="48">
        <v>144.57831325301206</v>
      </c>
      <c r="E6" s="4">
        <f t="shared" si="0"/>
        <v>120.48192771084338</v>
      </c>
      <c r="F6" s="4">
        <f t="shared" si="1"/>
        <v>49.385859999999973</v>
      </c>
      <c r="G6" s="8">
        <v>0</v>
      </c>
      <c r="H6" s="8">
        <v>0</v>
      </c>
      <c r="I6" s="6">
        <v>0</v>
      </c>
      <c r="J6" s="6">
        <v>0</v>
      </c>
      <c r="K6" s="4">
        <v>43.555859999999974</v>
      </c>
      <c r="L6" s="4">
        <v>0</v>
      </c>
      <c r="M6" s="4">
        <v>5.24</v>
      </c>
      <c r="N6" s="4">
        <v>0.08</v>
      </c>
      <c r="O6" s="4">
        <v>0</v>
      </c>
      <c r="P6" s="4">
        <v>0.51</v>
      </c>
      <c r="Q6" s="4"/>
      <c r="R6" s="119"/>
    </row>
    <row r="7" spans="2:18">
      <c r="B7" s="72">
        <v>4</v>
      </c>
      <c r="C7" s="39" t="s">
        <v>151</v>
      </c>
      <c r="D7" s="48">
        <v>48.192771084337352</v>
      </c>
      <c r="E7" s="4">
        <f t="shared" si="0"/>
        <v>40.160642570281126</v>
      </c>
      <c r="F7" s="4">
        <f t="shared" si="1"/>
        <v>9.1999999999999993</v>
      </c>
      <c r="G7" s="8">
        <v>2.09</v>
      </c>
      <c r="H7" s="8">
        <v>0</v>
      </c>
      <c r="I7" s="6">
        <v>0</v>
      </c>
      <c r="J7" s="6">
        <v>3.46</v>
      </c>
      <c r="K7" s="4">
        <v>3.4</v>
      </c>
      <c r="L7" s="4">
        <v>0.13</v>
      </c>
      <c r="M7" s="4">
        <v>0</v>
      </c>
      <c r="N7" s="4">
        <v>0.08</v>
      </c>
      <c r="O7" s="4">
        <v>0</v>
      </c>
      <c r="P7" s="4">
        <v>0.04</v>
      </c>
      <c r="Q7" s="4"/>
      <c r="R7" s="119"/>
    </row>
    <row r="8" spans="2:18">
      <c r="B8" s="72">
        <v>5</v>
      </c>
      <c r="C8" s="39" t="s">
        <v>9</v>
      </c>
      <c r="D8" s="48">
        <v>72.289156626506028</v>
      </c>
      <c r="E8" s="4">
        <f t="shared" si="0"/>
        <v>60.24096385542169</v>
      </c>
      <c r="F8" s="4">
        <f t="shared" si="1"/>
        <v>1.66</v>
      </c>
      <c r="G8" s="8">
        <v>0</v>
      </c>
      <c r="H8" s="8">
        <v>0</v>
      </c>
      <c r="I8" s="6">
        <v>0</v>
      </c>
      <c r="J8" s="6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1.66</v>
      </c>
      <c r="Q8" s="4"/>
      <c r="R8" s="119"/>
    </row>
    <row r="9" spans="2:18">
      <c r="B9" s="72">
        <v>6</v>
      </c>
      <c r="C9" s="39" t="s">
        <v>10</v>
      </c>
      <c r="D9" s="48">
        <v>84.337349397590359</v>
      </c>
      <c r="E9" s="4">
        <f t="shared" si="0"/>
        <v>70.281124497991968</v>
      </c>
      <c r="F9" s="4">
        <f t="shared" si="1"/>
        <v>304.90698000000003</v>
      </c>
      <c r="G9" s="8">
        <v>2.42</v>
      </c>
      <c r="H9" s="8">
        <v>2.08</v>
      </c>
      <c r="I9" s="6">
        <v>1.8440000000000001</v>
      </c>
      <c r="J9" s="6">
        <v>0.99</v>
      </c>
      <c r="K9" s="4">
        <v>144.80068</v>
      </c>
      <c r="L9" s="4">
        <v>100.5523</v>
      </c>
      <c r="M9" s="4">
        <v>32.01</v>
      </c>
      <c r="N9" s="4">
        <v>6.29</v>
      </c>
      <c r="O9" s="4">
        <v>0.12</v>
      </c>
      <c r="P9" s="4">
        <v>13.799999999999999</v>
      </c>
      <c r="Q9" s="4"/>
      <c r="R9" s="119"/>
    </row>
    <row r="10" spans="2:18">
      <c r="B10" s="72">
        <v>7</v>
      </c>
      <c r="C10" s="39" t="s">
        <v>5</v>
      </c>
      <c r="D10" s="48">
        <v>48.192771084337352</v>
      </c>
      <c r="E10" s="4">
        <f t="shared" si="0"/>
        <v>40.160642570281126</v>
      </c>
      <c r="F10" s="4">
        <f t="shared" si="1"/>
        <v>24.590000000000003</v>
      </c>
      <c r="G10" s="8">
        <v>2.46</v>
      </c>
      <c r="H10" s="8">
        <v>2.46</v>
      </c>
      <c r="I10" s="6">
        <v>2.46</v>
      </c>
      <c r="J10" s="6">
        <v>2.46</v>
      </c>
      <c r="K10" s="4">
        <v>2.4500000000000002</v>
      </c>
      <c r="L10" s="4">
        <v>2.46</v>
      </c>
      <c r="M10" s="4">
        <v>2.46</v>
      </c>
      <c r="N10" s="4">
        <v>2.46</v>
      </c>
      <c r="O10" s="4">
        <v>2.46</v>
      </c>
      <c r="P10" s="4">
        <v>2.46</v>
      </c>
      <c r="Q10" s="4"/>
      <c r="R10" s="119"/>
    </row>
    <row r="11" spans="2:18">
      <c r="B11" s="72">
        <v>8</v>
      </c>
      <c r="C11" s="39" t="s">
        <v>11</v>
      </c>
      <c r="D11" s="48">
        <v>168.67469879518072</v>
      </c>
      <c r="E11" s="4">
        <f t="shared" si="0"/>
        <v>140.56224899598394</v>
      </c>
      <c r="F11" s="4">
        <f t="shared" si="1"/>
        <v>347.44562052874818</v>
      </c>
      <c r="G11" s="8">
        <v>0</v>
      </c>
      <c r="H11" s="8">
        <v>0</v>
      </c>
      <c r="I11" s="6">
        <v>0</v>
      </c>
      <c r="J11" s="6">
        <v>0</v>
      </c>
      <c r="K11" s="4">
        <v>34.363760528748202</v>
      </c>
      <c r="L11" s="4">
        <v>53.335500000000003</v>
      </c>
      <c r="M11" s="4">
        <v>91.339999999999989</v>
      </c>
      <c r="N11" s="4">
        <v>96.382499999999993</v>
      </c>
      <c r="O11" s="4">
        <v>52.203859999999992</v>
      </c>
      <c r="P11" s="4">
        <v>19.819999999999993</v>
      </c>
      <c r="Q11" s="4"/>
      <c r="R11" s="119"/>
    </row>
    <row r="12" spans="2:18">
      <c r="B12" s="72">
        <v>9</v>
      </c>
      <c r="C12" s="39" t="s">
        <v>12</v>
      </c>
      <c r="D12" s="48">
        <v>60.24096385542169</v>
      </c>
      <c r="E12" s="4">
        <f t="shared" si="0"/>
        <v>50.200803212851412</v>
      </c>
      <c r="F12" s="4">
        <f t="shared" si="1"/>
        <v>5.9899999999999993</v>
      </c>
      <c r="G12" s="8">
        <v>0</v>
      </c>
      <c r="H12" s="8">
        <v>0</v>
      </c>
      <c r="I12" s="6">
        <v>0</v>
      </c>
      <c r="J12" s="6">
        <v>0</v>
      </c>
      <c r="K12" s="4">
        <v>0</v>
      </c>
      <c r="L12" s="4">
        <v>0</v>
      </c>
      <c r="M12" s="4">
        <v>0.42</v>
      </c>
      <c r="N12" s="4">
        <v>0</v>
      </c>
      <c r="O12" s="4">
        <v>0.09</v>
      </c>
      <c r="P12" s="4">
        <v>5.4799999999999995</v>
      </c>
      <c r="Q12" s="4"/>
      <c r="R12" s="119"/>
    </row>
    <row r="13" spans="2:18">
      <c r="B13" s="72">
        <v>10</v>
      </c>
      <c r="C13" s="40" t="s">
        <v>15</v>
      </c>
      <c r="D13" s="122">
        <v>24.096385542168676</v>
      </c>
      <c r="E13" s="4">
        <f t="shared" si="0"/>
        <v>20.080321285140563</v>
      </c>
      <c r="F13" s="4">
        <f t="shared" si="1"/>
        <v>0</v>
      </c>
      <c r="G13" s="8">
        <v>0</v>
      </c>
      <c r="H13" s="8">
        <v>0</v>
      </c>
      <c r="I13" s="6">
        <v>0</v>
      </c>
      <c r="J13" s="6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</v>
      </c>
      <c r="Q13" s="4"/>
      <c r="R13" s="119"/>
    </row>
    <row r="14" spans="2:18">
      <c r="B14" s="72">
        <v>11</v>
      </c>
      <c r="C14" s="40" t="s">
        <v>16</v>
      </c>
      <c r="D14" s="122">
        <v>36.144578313253014</v>
      </c>
      <c r="E14" s="4">
        <f t="shared" si="0"/>
        <v>30.120481927710845</v>
      </c>
      <c r="F14" s="4">
        <f t="shared" si="1"/>
        <v>0</v>
      </c>
      <c r="G14" s="8">
        <v>0</v>
      </c>
      <c r="H14" s="8">
        <v>0</v>
      </c>
      <c r="I14" s="6">
        <v>0</v>
      </c>
      <c r="J14" s="6">
        <v>0</v>
      </c>
      <c r="K14" s="4">
        <v>0</v>
      </c>
      <c r="L14" s="4">
        <v>0</v>
      </c>
      <c r="M14" s="4">
        <v>0</v>
      </c>
      <c r="N14" s="4">
        <v>0</v>
      </c>
      <c r="O14" s="4">
        <v>0</v>
      </c>
      <c r="P14" s="4">
        <v>0</v>
      </c>
      <c r="Q14" s="4"/>
      <c r="R14" s="119"/>
    </row>
    <row r="15" spans="2:18">
      <c r="B15" s="72">
        <v>12</v>
      </c>
      <c r="C15" s="40" t="s">
        <v>17</v>
      </c>
      <c r="D15" s="122">
        <v>0</v>
      </c>
      <c r="E15" s="4">
        <f t="shared" ref="E15:E18" si="2">(D15/12)*$E$1</f>
        <v>0</v>
      </c>
      <c r="F15" s="4">
        <f t="shared" si="1"/>
        <v>0</v>
      </c>
      <c r="G15" s="8">
        <v>0</v>
      </c>
      <c r="H15" s="8">
        <v>0</v>
      </c>
      <c r="I15" s="6">
        <v>0</v>
      </c>
      <c r="J15" s="6">
        <v>0</v>
      </c>
      <c r="K15" s="4">
        <v>0</v>
      </c>
      <c r="L15" s="4">
        <v>0</v>
      </c>
      <c r="M15" s="4">
        <v>0</v>
      </c>
      <c r="N15" s="4">
        <v>0</v>
      </c>
      <c r="O15" s="4">
        <v>0</v>
      </c>
      <c r="P15" s="4">
        <v>0</v>
      </c>
      <c r="Q15" s="4"/>
      <c r="R15" s="119"/>
    </row>
    <row r="16" spans="2:18">
      <c r="B16" s="72">
        <v>13</v>
      </c>
      <c r="C16" s="41" t="s">
        <v>132</v>
      </c>
      <c r="D16" s="48">
        <v>0</v>
      </c>
      <c r="E16" s="108">
        <f>(D16/12)*$E$1</f>
        <v>0</v>
      </c>
      <c r="F16" s="4">
        <f t="shared" si="1"/>
        <v>0</v>
      </c>
      <c r="G16" s="8">
        <v>0</v>
      </c>
      <c r="H16" s="8">
        <v>0</v>
      </c>
      <c r="I16" s="6">
        <v>0</v>
      </c>
      <c r="J16" s="6">
        <v>0</v>
      </c>
      <c r="K16" s="4">
        <v>0</v>
      </c>
      <c r="L16" s="4">
        <v>0</v>
      </c>
      <c r="M16" s="4">
        <v>0</v>
      </c>
      <c r="N16" s="4">
        <v>0</v>
      </c>
      <c r="O16" s="4">
        <v>0</v>
      </c>
      <c r="P16" s="4">
        <v>0</v>
      </c>
      <c r="Q16" s="4"/>
      <c r="R16" s="119"/>
    </row>
    <row r="17" spans="2:18">
      <c r="B17" s="72">
        <v>14</v>
      </c>
      <c r="C17" s="41" t="s">
        <v>13</v>
      </c>
      <c r="D17" s="48">
        <v>0</v>
      </c>
      <c r="E17" s="4">
        <f>(D17/12)*$E$1</f>
        <v>0</v>
      </c>
      <c r="F17" s="4">
        <f t="shared" si="1"/>
        <v>0</v>
      </c>
      <c r="G17" s="8">
        <v>0</v>
      </c>
      <c r="H17" s="8">
        <v>0</v>
      </c>
      <c r="I17" s="6">
        <v>0</v>
      </c>
      <c r="J17" s="6">
        <v>0</v>
      </c>
      <c r="K17" s="4">
        <v>0</v>
      </c>
      <c r="L17" s="4">
        <v>0</v>
      </c>
      <c r="M17" s="4">
        <v>0</v>
      </c>
      <c r="N17" s="4">
        <v>0</v>
      </c>
      <c r="O17" s="4">
        <v>0</v>
      </c>
      <c r="P17" s="4">
        <v>0</v>
      </c>
      <c r="Q17" s="4"/>
      <c r="R17" s="119"/>
    </row>
    <row r="18" spans="2:18" ht="15" thickBot="1">
      <c r="B18" s="85">
        <v>15</v>
      </c>
      <c r="C18" s="80" t="s">
        <v>14</v>
      </c>
      <c r="D18" s="123">
        <v>0</v>
      </c>
      <c r="E18" s="4">
        <f t="shared" si="2"/>
        <v>0</v>
      </c>
      <c r="F18" s="108">
        <f t="shared" si="1"/>
        <v>0</v>
      </c>
      <c r="G18" s="81">
        <v>0</v>
      </c>
      <c r="H18" s="8">
        <v>0</v>
      </c>
      <c r="I18" s="82">
        <v>0</v>
      </c>
      <c r="J18" s="82">
        <v>0</v>
      </c>
      <c r="K18" s="108">
        <v>0</v>
      </c>
      <c r="L18" s="108">
        <v>0</v>
      </c>
      <c r="M18" s="108">
        <v>0</v>
      </c>
      <c r="N18" s="108">
        <v>0</v>
      </c>
      <c r="O18" s="4">
        <v>0</v>
      </c>
      <c r="P18" s="4">
        <v>0</v>
      </c>
      <c r="Q18" s="4"/>
      <c r="R18" s="278"/>
    </row>
    <row r="19" spans="2:18" ht="15" thickBot="1">
      <c r="B19" s="44"/>
      <c r="C19" s="45" t="s">
        <v>6</v>
      </c>
      <c r="D19" s="124">
        <f>SUM(D4:D18)</f>
        <v>1000</v>
      </c>
      <c r="E19" s="124">
        <f>SUM(E4:E18)</f>
        <v>833.33333333333337</v>
      </c>
      <c r="F19" s="124">
        <f t="shared" si="1"/>
        <v>915.67118312874811</v>
      </c>
      <c r="G19" s="101">
        <f>SUM(G4:G18)</f>
        <v>9.6900000000000013</v>
      </c>
      <c r="H19" s="101">
        <f t="shared" ref="H19:Q19" si="3">SUM(H4:H18)</f>
        <v>7.67</v>
      </c>
      <c r="I19" s="101">
        <f t="shared" si="3"/>
        <v>8.3840000000000003</v>
      </c>
      <c r="J19" s="101">
        <f t="shared" si="3"/>
        <v>7.67</v>
      </c>
      <c r="K19" s="101">
        <f t="shared" si="3"/>
        <v>228.76961052874816</v>
      </c>
      <c r="L19" s="101">
        <f t="shared" si="3"/>
        <v>157.6268</v>
      </c>
      <c r="M19" s="101">
        <f t="shared" si="3"/>
        <v>134.37441259999997</v>
      </c>
      <c r="N19" s="101">
        <f t="shared" si="3"/>
        <v>116.98249999999999</v>
      </c>
      <c r="O19" s="101">
        <f t="shared" si="3"/>
        <v>199.10386</v>
      </c>
      <c r="P19" s="101">
        <f t="shared" si="3"/>
        <v>45.399999999999991</v>
      </c>
      <c r="Q19" s="101">
        <f t="shared" si="3"/>
        <v>0</v>
      </c>
      <c r="R19" s="107">
        <f>SUM(R4:R18)</f>
        <v>0</v>
      </c>
    </row>
  </sheetData>
  <mergeCells count="1">
    <mergeCell ref="B2:R2"/>
  </mergeCells>
  <pageMargins left="0.7" right="0.7" top="0.75" bottom="0.75" header="0.3" footer="0.3"/>
  <ignoredErrors>
    <ignoredError sqref="G19:R19" formulaRange="1"/>
    <ignoredError sqref="F19" formula="1"/>
  </ignoredErrors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0"/>
  <dimension ref="B1:R7"/>
  <sheetViews>
    <sheetView workbookViewId="0">
      <selection activeCell="P8" sqref="P8"/>
    </sheetView>
  </sheetViews>
  <sheetFormatPr defaultRowHeight="14.4"/>
  <cols>
    <col min="1" max="1" width="4.6640625" customWidth="1"/>
    <col min="2" max="2" width="5.6640625" customWidth="1"/>
    <col min="4" max="4" width="9.6640625" customWidth="1"/>
    <col min="5" max="5" width="10.44140625" style="9" bestFit="1" customWidth="1"/>
    <col min="6" max="6" width="10.44140625" bestFit="1" customWidth="1"/>
    <col min="7" max="18" width="9.6640625" customWidth="1"/>
  </cols>
  <sheetData>
    <row r="1" spans="2:18" ht="15" thickBot="1">
      <c r="C1" s="63"/>
      <c r="E1" s="9">
        <v>10</v>
      </c>
    </row>
    <row r="2" spans="2:18">
      <c r="B2" s="76"/>
      <c r="C2" s="77"/>
      <c r="D2" s="77"/>
      <c r="E2" s="77"/>
      <c r="F2" s="77"/>
      <c r="G2" s="545" t="s">
        <v>2</v>
      </c>
      <c r="H2" s="545"/>
      <c r="I2" s="545"/>
      <c r="J2" s="545"/>
      <c r="K2" s="545"/>
      <c r="L2" s="545"/>
      <c r="M2" s="545"/>
      <c r="N2" s="545"/>
      <c r="O2" s="545"/>
      <c r="P2" s="545"/>
      <c r="Q2" s="545"/>
      <c r="R2" s="546"/>
    </row>
    <row r="3" spans="2:18">
      <c r="B3" s="42" t="s">
        <v>32</v>
      </c>
      <c r="C3" s="2" t="s">
        <v>0</v>
      </c>
      <c r="D3" s="2" t="s">
        <v>39</v>
      </c>
      <c r="E3" s="2" t="s">
        <v>414</v>
      </c>
      <c r="F3" s="2" t="s">
        <v>415</v>
      </c>
      <c r="G3" s="68">
        <v>45292</v>
      </c>
      <c r="H3" s="68">
        <v>45323</v>
      </c>
      <c r="I3" s="68">
        <v>45352</v>
      </c>
      <c r="J3" s="68">
        <v>45383</v>
      </c>
      <c r="K3" s="68">
        <v>45413</v>
      </c>
      <c r="L3" s="68">
        <v>45444</v>
      </c>
      <c r="M3" s="68">
        <v>45474</v>
      </c>
      <c r="N3" s="68">
        <v>45505</v>
      </c>
      <c r="O3" s="68">
        <v>45536</v>
      </c>
      <c r="P3" s="68">
        <v>45566</v>
      </c>
      <c r="Q3" s="68">
        <v>45597</v>
      </c>
      <c r="R3" s="73">
        <v>45627</v>
      </c>
    </row>
    <row r="4" spans="2:18" ht="15" thickBot="1">
      <c r="B4" s="449">
        <v>1</v>
      </c>
      <c r="C4" s="361" t="s">
        <v>93</v>
      </c>
      <c r="D4" s="450">
        <v>213</v>
      </c>
      <c r="E4" s="451">
        <f>(D4/12)*E1</f>
        <v>177.5</v>
      </c>
      <c r="F4" s="451">
        <f>SUM(G4:R4)</f>
        <v>296.40340410428468</v>
      </c>
      <c r="G4" s="452">
        <v>11.2881</v>
      </c>
      <c r="H4" s="450">
        <v>8.0826434999999996</v>
      </c>
      <c r="I4" s="450">
        <v>55.526996099999998</v>
      </c>
      <c r="J4" s="452">
        <v>153.45598191399998</v>
      </c>
      <c r="K4" s="452">
        <v>1.8351681302368763</v>
      </c>
      <c r="L4" s="452">
        <v>14.104516341499998</v>
      </c>
      <c r="M4" s="452">
        <v>12.753031657374759</v>
      </c>
      <c r="N4" s="452">
        <v>14.881863559566099</v>
      </c>
      <c r="O4" s="452">
        <v>13.44</v>
      </c>
      <c r="P4" s="452">
        <v>11.035102901606994</v>
      </c>
      <c r="Q4" s="453"/>
      <c r="R4" s="454"/>
    </row>
    <row r="5" spans="2:18" ht="15" thickBot="1">
      <c r="B5" s="446"/>
      <c r="C5" s="447" t="s">
        <v>6</v>
      </c>
      <c r="D5" s="274">
        <f>SUM(D4)</f>
        <v>213</v>
      </c>
      <c r="E5" s="274">
        <f>SUM(E4)</f>
        <v>177.5</v>
      </c>
      <c r="F5" s="274">
        <f>SUM(G5:R5)</f>
        <v>296.40340410428468</v>
      </c>
      <c r="G5" s="366">
        <f>SUM(G4)</f>
        <v>11.2881</v>
      </c>
      <c r="H5" s="366">
        <f t="shared" ref="H5:R5" si="0">SUM(H4)</f>
        <v>8.0826434999999996</v>
      </c>
      <c r="I5" s="366">
        <f t="shared" si="0"/>
        <v>55.526996099999998</v>
      </c>
      <c r="J5" s="366">
        <f t="shared" si="0"/>
        <v>153.45598191399998</v>
      </c>
      <c r="K5" s="366">
        <f t="shared" si="0"/>
        <v>1.8351681302368763</v>
      </c>
      <c r="L5" s="366">
        <f t="shared" si="0"/>
        <v>14.104516341499998</v>
      </c>
      <c r="M5" s="366">
        <f t="shared" si="0"/>
        <v>12.753031657374759</v>
      </c>
      <c r="N5" s="366">
        <f t="shared" si="0"/>
        <v>14.881863559566099</v>
      </c>
      <c r="O5" s="366">
        <f t="shared" si="0"/>
        <v>13.44</v>
      </c>
      <c r="P5" s="366">
        <f t="shared" si="0"/>
        <v>11.035102901606994</v>
      </c>
      <c r="Q5" s="366">
        <f t="shared" si="0"/>
        <v>0</v>
      </c>
      <c r="R5" s="448">
        <f t="shared" si="0"/>
        <v>0</v>
      </c>
    </row>
    <row r="7" spans="2:18">
      <c r="E7" s="165"/>
    </row>
  </sheetData>
  <mergeCells count="1">
    <mergeCell ref="G2:R2"/>
  </mergeCells>
  <pageMargins left="0.7" right="0.7" top="0.75" bottom="0.75" header="0.3" footer="0.3"/>
  <ignoredErrors>
    <ignoredError sqref="F5" formula="1"/>
  </ignoredErrors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37"/>
  <dimension ref="B1:R17"/>
  <sheetViews>
    <sheetView workbookViewId="0">
      <selection activeCell="E1" sqref="E1"/>
    </sheetView>
  </sheetViews>
  <sheetFormatPr defaultColWidth="8.88671875" defaultRowHeight="14.4"/>
  <cols>
    <col min="1" max="1" width="4.6640625" style="9" customWidth="1"/>
    <col min="2" max="2" width="5.6640625" style="9" customWidth="1"/>
    <col min="3" max="3" width="24.88671875" style="9" bestFit="1" customWidth="1"/>
    <col min="4" max="4" width="9.6640625" style="9" customWidth="1"/>
    <col min="5" max="6" width="10.44140625" style="9" bestFit="1" customWidth="1"/>
    <col min="7" max="18" width="9.6640625" style="9" customWidth="1"/>
    <col min="19" max="16384" width="8.88671875" style="9"/>
  </cols>
  <sheetData>
    <row r="1" spans="2:18" ht="15" thickBot="1">
      <c r="C1" s="63"/>
      <c r="E1" s="9">
        <v>10</v>
      </c>
    </row>
    <row r="2" spans="2:18">
      <c r="B2" s="553" t="s">
        <v>133</v>
      </c>
      <c r="C2" s="554"/>
      <c r="D2" s="554"/>
      <c r="E2" s="554"/>
      <c r="F2" s="554"/>
      <c r="G2" s="554"/>
      <c r="H2" s="554"/>
      <c r="I2" s="554"/>
      <c r="J2" s="554"/>
      <c r="K2" s="554"/>
      <c r="L2" s="554"/>
      <c r="M2" s="554"/>
      <c r="N2" s="554"/>
      <c r="O2" s="554"/>
      <c r="P2" s="554"/>
      <c r="Q2" s="554"/>
      <c r="R2" s="555"/>
    </row>
    <row r="3" spans="2:18">
      <c r="B3" s="42" t="s">
        <v>32</v>
      </c>
      <c r="C3" s="2" t="s">
        <v>1</v>
      </c>
      <c r="D3" s="2" t="s">
        <v>39</v>
      </c>
      <c r="E3" s="2" t="s">
        <v>414</v>
      </c>
      <c r="F3" s="2" t="s">
        <v>415</v>
      </c>
      <c r="G3" s="68">
        <v>45292</v>
      </c>
      <c r="H3" s="68">
        <v>45323</v>
      </c>
      <c r="I3" s="68">
        <v>45352</v>
      </c>
      <c r="J3" s="68">
        <v>45383</v>
      </c>
      <c r="K3" s="68">
        <v>45413</v>
      </c>
      <c r="L3" s="68">
        <v>45444</v>
      </c>
      <c r="M3" s="68">
        <v>45474</v>
      </c>
      <c r="N3" s="68">
        <v>45505</v>
      </c>
      <c r="O3" s="68">
        <v>45536</v>
      </c>
      <c r="P3" s="68">
        <v>45566</v>
      </c>
      <c r="Q3" s="68">
        <v>45597</v>
      </c>
      <c r="R3" s="73">
        <v>45627</v>
      </c>
    </row>
    <row r="4" spans="2:18">
      <c r="B4" s="84">
        <v>1</v>
      </c>
      <c r="C4" s="43" t="s">
        <v>7</v>
      </c>
      <c r="D4" s="128">
        <v>3</v>
      </c>
      <c r="E4" s="4">
        <f t="shared" ref="E4:E13" si="0">(D4/12)*$E$1</f>
        <v>2.5</v>
      </c>
      <c r="F4" s="89">
        <f>SUM(G4:R4)</f>
        <v>3.44</v>
      </c>
      <c r="G4" s="264">
        <v>0</v>
      </c>
      <c r="H4" s="48">
        <v>0</v>
      </c>
      <c r="I4" s="48">
        <v>0</v>
      </c>
      <c r="J4" s="48">
        <v>3.44</v>
      </c>
      <c r="K4" s="48">
        <v>0</v>
      </c>
      <c r="L4" s="115">
        <v>0</v>
      </c>
      <c r="M4" s="110">
        <v>0</v>
      </c>
      <c r="N4" s="110">
        <v>0</v>
      </c>
      <c r="O4" s="110">
        <v>0</v>
      </c>
      <c r="P4" s="110">
        <v>0</v>
      </c>
      <c r="Q4" s="287"/>
      <c r="R4" s="298"/>
    </row>
    <row r="5" spans="2:18">
      <c r="B5" s="72">
        <v>2</v>
      </c>
      <c r="C5" s="39" t="s">
        <v>8</v>
      </c>
      <c r="D5" s="8">
        <v>0</v>
      </c>
      <c r="E5" s="4">
        <f t="shared" si="0"/>
        <v>0</v>
      </c>
      <c r="F5" s="89">
        <f t="shared" ref="F5:F17" si="1">SUM(G5:R5)</f>
        <v>0</v>
      </c>
      <c r="G5" s="264">
        <v>0</v>
      </c>
      <c r="H5" s="48">
        <v>0</v>
      </c>
      <c r="I5" s="48">
        <v>0</v>
      </c>
      <c r="J5" s="48">
        <v>0</v>
      </c>
      <c r="K5" s="48">
        <v>0</v>
      </c>
      <c r="L5" s="48">
        <v>0</v>
      </c>
      <c r="M5" s="48">
        <v>0</v>
      </c>
      <c r="N5" s="6">
        <v>0</v>
      </c>
      <c r="O5" s="110">
        <v>0</v>
      </c>
      <c r="P5" s="110">
        <v>0</v>
      </c>
      <c r="Q5" s="288"/>
      <c r="R5" s="295"/>
    </row>
    <row r="6" spans="2:18">
      <c r="B6" s="72">
        <v>3</v>
      </c>
      <c r="C6" s="39" t="s">
        <v>9</v>
      </c>
      <c r="D6" s="8">
        <v>3.5</v>
      </c>
      <c r="E6" s="4">
        <f t="shared" si="0"/>
        <v>2.916666666666667</v>
      </c>
      <c r="F6" s="89">
        <f t="shared" si="1"/>
        <v>13.4</v>
      </c>
      <c r="G6" s="264">
        <v>0</v>
      </c>
      <c r="H6" s="48">
        <v>0</v>
      </c>
      <c r="I6" s="48">
        <v>0</v>
      </c>
      <c r="J6" s="6">
        <v>6.6099999999999994</v>
      </c>
      <c r="K6" s="48">
        <v>0</v>
      </c>
      <c r="L6" s="48">
        <v>6.7900000000000009</v>
      </c>
      <c r="M6" s="48">
        <v>0</v>
      </c>
      <c r="N6" s="6">
        <v>0</v>
      </c>
      <c r="O6" s="110">
        <v>0</v>
      </c>
      <c r="P6" s="110">
        <v>0</v>
      </c>
      <c r="Q6" s="288"/>
      <c r="R6" s="295"/>
    </row>
    <row r="7" spans="2:18">
      <c r="B7" s="72">
        <v>4</v>
      </c>
      <c r="C7" s="39" t="s">
        <v>10</v>
      </c>
      <c r="D7" s="8">
        <v>0.85</v>
      </c>
      <c r="E7" s="4">
        <f t="shared" si="0"/>
        <v>0.70833333333333326</v>
      </c>
      <c r="F7" s="89">
        <f t="shared" si="1"/>
        <v>0.62</v>
      </c>
      <c r="G7" s="264">
        <v>0</v>
      </c>
      <c r="H7" s="48">
        <v>0</v>
      </c>
      <c r="I7" s="415">
        <v>0.01</v>
      </c>
      <c r="J7" s="6">
        <v>0.61</v>
      </c>
      <c r="K7" s="48">
        <v>0</v>
      </c>
      <c r="L7" s="48">
        <v>0</v>
      </c>
      <c r="M7" s="48">
        <v>0</v>
      </c>
      <c r="N7" s="6">
        <v>0</v>
      </c>
      <c r="O7" s="110">
        <v>0</v>
      </c>
      <c r="P7" s="110">
        <v>0</v>
      </c>
      <c r="Q7" s="288"/>
      <c r="R7" s="295"/>
    </row>
    <row r="8" spans="2:18">
      <c r="B8" s="72">
        <v>5</v>
      </c>
      <c r="C8" s="39" t="s">
        <v>5</v>
      </c>
      <c r="D8" s="8">
        <v>1.5</v>
      </c>
      <c r="E8" s="4">
        <f t="shared" si="0"/>
        <v>1.25</v>
      </c>
      <c r="F8" s="89">
        <f t="shared" si="1"/>
        <v>7.4</v>
      </c>
      <c r="G8" s="264">
        <v>0</v>
      </c>
      <c r="H8" s="48">
        <v>0</v>
      </c>
      <c r="I8" s="48">
        <v>0</v>
      </c>
      <c r="J8" s="6">
        <v>0</v>
      </c>
      <c r="K8" s="48">
        <v>0</v>
      </c>
      <c r="L8" s="48">
        <v>0</v>
      </c>
      <c r="M8" s="48">
        <v>0</v>
      </c>
      <c r="N8" s="6">
        <v>0</v>
      </c>
      <c r="O8" s="110">
        <v>0</v>
      </c>
      <c r="P8" s="6">
        <v>7.4</v>
      </c>
      <c r="Q8" s="288"/>
      <c r="R8" s="295"/>
    </row>
    <row r="9" spans="2:18">
      <c r="B9" s="72">
        <v>6</v>
      </c>
      <c r="C9" s="39" t="s">
        <v>11</v>
      </c>
      <c r="D9" s="8">
        <v>14.6</v>
      </c>
      <c r="E9" s="4">
        <f t="shared" si="0"/>
        <v>12.166666666666666</v>
      </c>
      <c r="F9" s="89">
        <f t="shared" si="1"/>
        <v>7.53</v>
      </c>
      <c r="G9" s="264">
        <v>0</v>
      </c>
      <c r="H9" s="6">
        <v>0</v>
      </c>
      <c r="I9" s="414">
        <v>2.11</v>
      </c>
      <c r="J9" s="48">
        <v>0.2</v>
      </c>
      <c r="K9" s="486">
        <v>0.17</v>
      </c>
      <c r="L9" s="48">
        <v>0.16</v>
      </c>
      <c r="M9" s="48">
        <v>0.14000000000000001</v>
      </c>
      <c r="N9" s="48">
        <v>2.21</v>
      </c>
      <c r="O9" s="6">
        <v>2.4500000000000002</v>
      </c>
      <c r="P9" s="6">
        <v>0.09</v>
      </c>
      <c r="Q9" s="288"/>
      <c r="R9" s="295"/>
    </row>
    <row r="10" spans="2:18">
      <c r="B10" s="72">
        <v>7</v>
      </c>
      <c r="C10" s="39" t="s">
        <v>12</v>
      </c>
      <c r="D10" s="8">
        <v>5.5</v>
      </c>
      <c r="E10" s="4">
        <f t="shared" si="0"/>
        <v>4.583333333333333</v>
      </c>
      <c r="F10" s="89">
        <f t="shared" si="1"/>
        <v>0</v>
      </c>
      <c r="G10" s="264">
        <v>0</v>
      </c>
      <c r="H10" s="48">
        <v>0</v>
      </c>
      <c r="I10" s="48">
        <v>0</v>
      </c>
      <c r="J10" s="48">
        <v>0</v>
      </c>
      <c r="K10" s="48">
        <v>0</v>
      </c>
      <c r="L10" s="48">
        <v>0</v>
      </c>
      <c r="M10" s="48">
        <v>0</v>
      </c>
      <c r="N10" s="6">
        <v>0</v>
      </c>
      <c r="O10" s="110">
        <v>0</v>
      </c>
      <c r="P10" s="110">
        <v>0</v>
      </c>
      <c r="Q10" s="288"/>
      <c r="R10" s="295"/>
    </row>
    <row r="11" spans="2:18">
      <c r="B11" s="72">
        <v>8</v>
      </c>
      <c r="C11" s="40" t="s">
        <v>15</v>
      </c>
      <c r="D11" s="122">
        <v>0</v>
      </c>
      <c r="E11" s="4">
        <f t="shared" si="0"/>
        <v>0</v>
      </c>
      <c r="F11" s="89">
        <f t="shared" si="1"/>
        <v>0</v>
      </c>
      <c r="G11" s="264">
        <v>0</v>
      </c>
      <c r="H11" s="48">
        <v>0</v>
      </c>
      <c r="I11" s="48">
        <v>0</v>
      </c>
      <c r="J11" s="48">
        <v>0</v>
      </c>
      <c r="K11" s="48">
        <v>0</v>
      </c>
      <c r="L11" s="48">
        <v>0</v>
      </c>
      <c r="M11" s="48">
        <v>0</v>
      </c>
      <c r="N11" s="6">
        <v>0</v>
      </c>
      <c r="O11" s="110">
        <v>0</v>
      </c>
      <c r="P11" s="110">
        <v>0</v>
      </c>
      <c r="Q11" s="288"/>
      <c r="R11" s="295"/>
    </row>
    <row r="12" spans="2:18">
      <c r="B12" s="72">
        <v>9</v>
      </c>
      <c r="C12" s="40" t="s">
        <v>16</v>
      </c>
      <c r="D12" s="122">
        <v>0.05</v>
      </c>
      <c r="E12" s="4">
        <f t="shared" si="0"/>
        <v>4.1666666666666664E-2</v>
      </c>
      <c r="F12" s="89">
        <f t="shared" si="1"/>
        <v>0</v>
      </c>
      <c r="G12" s="264">
        <v>0</v>
      </c>
      <c r="H12" s="48">
        <v>0</v>
      </c>
      <c r="I12" s="48">
        <v>0</v>
      </c>
      <c r="J12" s="48">
        <v>0</v>
      </c>
      <c r="K12" s="48">
        <v>0</v>
      </c>
      <c r="L12" s="48">
        <v>0</v>
      </c>
      <c r="M12" s="48">
        <v>0</v>
      </c>
      <c r="N12" s="6">
        <v>0</v>
      </c>
      <c r="O12" s="110">
        <v>0</v>
      </c>
      <c r="P12" s="110">
        <v>0</v>
      </c>
      <c r="Q12" s="288"/>
      <c r="R12" s="295"/>
    </row>
    <row r="13" spans="2:18">
      <c r="B13" s="72">
        <v>10</v>
      </c>
      <c r="C13" s="40" t="s">
        <v>17</v>
      </c>
      <c r="D13" s="122">
        <v>1</v>
      </c>
      <c r="E13" s="4">
        <f t="shared" si="0"/>
        <v>0.83333333333333326</v>
      </c>
      <c r="F13" s="89">
        <f t="shared" si="1"/>
        <v>0</v>
      </c>
      <c r="G13" s="264">
        <v>0</v>
      </c>
      <c r="H13" s="48">
        <v>0</v>
      </c>
      <c r="I13" s="48">
        <v>0</v>
      </c>
      <c r="J13" s="48">
        <v>0</v>
      </c>
      <c r="K13" s="48">
        <v>0</v>
      </c>
      <c r="L13" s="48">
        <v>0</v>
      </c>
      <c r="M13" s="48">
        <v>0</v>
      </c>
      <c r="N13" s="6">
        <v>0</v>
      </c>
      <c r="O13" s="110">
        <v>0</v>
      </c>
      <c r="P13" s="110">
        <v>0</v>
      </c>
      <c r="Q13" s="288"/>
      <c r="R13" s="295"/>
    </row>
    <row r="14" spans="2:18">
      <c r="B14" s="72">
        <v>11</v>
      </c>
      <c r="C14" s="41" t="s">
        <v>132</v>
      </c>
      <c r="D14" s="8">
        <v>0</v>
      </c>
      <c r="E14" s="4">
        <f t="shared" ref="E14" si="2">(D14/12)*$E$1</f>
        <v>0</v>
      </c>
      <c r="F14" s="89">
        <f t="shared" si="1"/>
        <v>0</v>
      </c>
      <c r="G14" s="264">
        <v>0</v>
      </c>
      <c r="H14" s="48">
        <v>0</v>
      </c>
      <c r="I14" s="48">
        <v>0</v>
      </c>
      <c r="J14" s="48">
        <v>0</v>
      </c>
      <c r="K14" s="48">
        <v>0</v>
      </c>
      <c r="L14" s="48">
        <v>0</v>
      </c>
      <c r="M14" s="48">
        <v>0</v>
      </c>
      <c r="N14" s="6">
        <v>0</v>
      </c>
      <c r="O14" s="110">
        <v>0</v>
      </c>
      <c r="P14" s="110">
        <v>0</v>
      </c>
      <c r="Q14" s="288"/>
      <c r="R14" s="295"/>
    </row>
    <row r="15" spans="2:18">
      <c r="B15" s="72">
        <v>12</v>
      </c>
      <c r="C15" s="41" t="s">
        <v>13</v>
      </c>
      <c r="D15" s="8">
        <v>0</v>
      </c>
      <c r="E15" s="4">
        <f>(D15/12)*$E$1</f>
        <v>0</v>
      </c>
      <c r="F15" s="89">
        <f t="shared" si="1"/>
        <v>0</v>
      </c>
      <c r="G15" s="264">
        <v>0</v>
      </c>
      <c r="H15" s="48">
        <v>0</v>
      </c>
      <c r="I15" s="48">
        <v>0</v>
      </c>
      <c r="J15" s="48">
        <v>0</v>
      </c>
      <c r="K15" s="48">
        <v>0</v>
      </c>
      <c r="L15" s="48">
        <v>0</v>
      </c>
      <c r="M15" s="48">
        <v>0</v>
      </c>
      <c r="N15" s="6">
        <v>0</v>
      </c>
      <c r="O15" s="110">
        <v>0</v>
      </c>
      <c r="P15" s="110">
        <v>0</v>
      </c>
      <c r="Q15" s="288"/>
      <c r="R15" s="295"/>
    </row>
    <row r="16" spans="2:18" ht="15" thickBot="1">
      <c r="B16" s="72">
        <v>13</v>
      </c>
      <c r="C16" s="40" t="s">
        <v>14</v>
      </c>
      <c r="D16" s="122">
        <v>0</v>
      </c>
      <c r="E16" s="108">
        <f>(D16/12)*$E$1</f>
        <v>0</v>
      </c>
      <c r="F16" s="89">
        <f t="shared" si="1"/>
        <v>0</v>
      </c>
      <c r="G16" s="264">
        <v>0</v>
      </c>
      <c r="H16" s="48">
        <v>0</v>
      </c>
      <c r="I16" s="48">
        <v>0</v>
      </c>
      <c r="J16" s="48">
        <v>0</v>
      </c>
      <c r="K16" s="48">
        <v>0</v>
      </c>
      <c r="L16" s="48">
        <v>0</v>
      </c>
      <c r="M16" s="48">
        <v>0</v>
      </c>
      <c r="N16" s="6">
        <v>0</v>
      </c>
      <c r="O16" s="110">
        <v>0</v>
      </c>
      <c r="P16" s="110">
        <v>0</v>
      </c>
      <c r="Q16" s="288"/>
      <c r="R16" s="295"/>
    </row>
    <row r="17" spans="2:18" ht="15" thickBot="1">
      <c r="B17" s="44"/>
      <c r="C17" s="45" t="s">
        <v>6</v>
      </c>
      <c r="D17" s="124">
        <f>SUM(D4:D16)</f>
        <v>30</v>
      </c>
      <c r="E17" s="124">
        <f>SUM(E4:E16)</f>
        <v>24.999999999999996</v>
      </c>
      <c r="F17" s="124">
        <f t="shared" si="1"/>
        <v>32.39</v>
      </c>
      <c r="G17" s="78">
        <f>SUM(G4:G16)</f>
        <v>0</v>
      </c>
      <c r="H17" s="78">
        <f t="shared" ref="H17:R17" si="3">SUM(H4:H16)</f>
        <v>0</v>
      </c>
      <c r="I17" s="78">
        <f t="shared" si="3"/>
        <v>2.1199999999999997</v>
      </c>
      <c r="J17" s="78">
        <f t="shared" si="3"/>
        <v>10.859999999999998</v>
      </c>
      <c r="K17" s="78">
        <f t="shared" si="3"/>
        <v>0.17</v>
      </c>
      <c r="L17" s="78">
        <f t="shared" si="3"/>
        <v>6.9500000000000011</v>
      </c>
      <c r="M17" s="78">
        <f t="shared" si="3"/>
        <v>0.14000000000000001</v>
      </c>
      <c r="N17" s="78">
        <f t="shared" si="3"/>
        <v>2.21</v>
      </c>
      <c r="O17" s="78">
        <f t="shared" si="3"/>
        <v>2.4500000000000002</v>
      </c>
      <c r="P17" s="78">
        <f t="shared" si="3"/>
        <v>7.49</v>
      </c>
      <c r="Q17" s="78">
        <f t="shared" si="3"/>
        <v>0</v>
      </c>
      <c r="R17" s="78">
        <f t="shared" si="3"/>
        <v>0</v>
      </c>
    </row>
  </sheetData>
  <mergeCells count="1">
    <mergeCell ref="B2:R2"/>
  </mergeCells>
  <pageMargins left="0.7" right="0.7" top="0.75" bottom="0.75" header="0.3" footer="0.3"/>
  <ignoredErrors>
    <ignoredError sqref="G17:R17" formulaRange="1"/>
    <ignoredError sqref="F17" formula="1"/>
  </ignoredErrors>
  <drawing r:id="rId1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1"/>
  <dimension ref="B1:R17"/>
  <sheetViews>
    <sheetView workbookViewId="0">
      <selection activeCell="O19" sqref="O19"/>
    </sheetView>
  </sheetViews>
  <sheetFormatPr defaultRowHeight="14.4"/>
  <cols>
    <col min="1" max="1" width="4.6640625" customWidth="1"/>
    <col min="2" max="2" width="9.6640625" style="9" customWidth="1"/>
    <col min="3" max="3" width="24.88671875" bestFit="1" customWidth="1"/>
    <col min="4" max="4" width="9.6640625" customWidth="1"/>
    <col min="5" max="5" width="10.44140625" style="9" bestFit="1" customWidth="1"/>
    <col min="6" max="18" width="9.6640625" customWidth="1"/>
  </cols>
  <sheetData>
    <row r="1" spans="2:18" ht="15" thickBot="1">
      <c r="C1" s="63"/>
      <c r="E1" s="9">
        <v>10</v>
      </c>
    </row>
    <row r="2" spans="2:18">
      <c r="B2" s="544" t="s">
        <v>133</v>
      </c>
      <c r="C2" s="545"/>
      <c r="D2" s="545"/>
      <c r="E2" s="545"/>
      <c r="F2" s="545"/>
      <c r="G2" s="545"/>
      <c r="H2" s="545"/>
      <c r="I2" s="545"/>
      <c r="J2" s="545"/>
      <c r="K2" s="545"/>
      <c r="L2" s="545"/>
      <c r="M2" s="545"/>
      <c r="N2" s="545"/>
      <c r="O2" s="545"/>
      <c r="P2" s="545"/>
      <c r="Q2" s="545"/>
      <c r="R2" s="546"/>
    </row>
    <row r="3" spans="2:18">
      <c r="B3" s="42" t="s">
        <v>32</v>
      </c>
      <c r="C3" s="2" t="s">
        <v>1</v>
      </c>
      <c r="D3" s="2" t="s">
        <v>39</v>
      </c>
      <c r="E3" s="2" t="s">
        <v>414</v>
      </c>
      <c r="F3" s="2" t="s">
        <v>415</v>
      </c>
      <c r="G3" s="68">
        <v>45292</v>
      </c>
      <c r="H3" s="68">
        <v>45323</v>
      </c>
      <c r="I3" s="68">
        <v>45352</v>
      </c>
      <c r="J3" s="68">
        <v>45383</v>
      </c>
      <c r="K3" s="68">
        <v>45413</v>
      </c>
      <c r="L3" s="68">
        <v>45444</v>
      </c>
      <c r="M3" s="68">
        <v>45474</v>
      </c>
      <c r="N3" s="68">
        <v>45505</v>
      </c>
      <c r="O3" s="68">
        <v>45536</v>
      </c>
      <c r="P3" s="68">
        <v>45566</v>
      </c>
      <c r="Q3" s="68">
        <v>45597</v>
      </c>
      <c r="R3" s="73">
        <v>45627</v>
      </c>
    </row>
    <row r="4" spans="2:18">
      <c r="B4" s="72">
        <v>1</v>
      </c>
      <c r="C4" s="39" t="s">
        <v>7</v>
      </c>
      <c r="D4" s="48">
        <v>190</v>
      </c>
      <c r="E4" s="4">
        <f>(D4/12)*$E$1</f>
        <v>158.33333333333334</v>
      </c>
      <c r="F4" s="4">
        <f>SUM(G4:R4)</f>
        <v>56.339217518116996</v>
      </c>
      <c r="G4" s="8">
        <v>18.850996213281302</v>
      </c>
      <c r="H4" s="8">
        <v>6.0739120034460861</v>
      </c>
      <c r="I4" s="8">
        <v>14.26</v>
      </c>
      <c r="J4" s="8">
        <v>0</v>
      </c>
      <c r="K4" s="8">
        <v>0</v>
      </c>
      <c r="L4" s="53">
        <v>10.039999999999999</v>
      </c>
      <c r="M4" s="4">
        <v>0.40899999999999997</v>
      </c>
      <c r="N4" s="6">
        <v>2.8759691680562804</v>
      </c>
      <c r="O4" s="8">
        <v>0</v>
      </c>
      <c r="P4" s="6">
        <v>3.8293401333333326</v>
      </c>
      <c r="Q4" s="6"/>
      <c r="R4" s="295"/>
    </row>
    <row r="5" spans="2:18">
      <c r="B5" s="72">
        <v>2</v>
      </c>
      <c r="C5" s="39" t="s">
        <v>8</v>
      </c>
      <c r="D5" s="48">
        <v>100</v>
      </c>
      <c r="E5" s="4">
        <f t="shared" ref="E5:E15" si="0">(D5/12)*$E$1</f>
        <v>83.333333333333343</v>
      </c>
      <c r="F5" s="4">
        <f t="shared" ref="F5:F17" si="1">SUM(G5:R5)</f>
        <v>14.832441550290664</v>
      </c>
      <c r="G5" s="8">
        <v>0</v>
      </c>
      <c r="H5" s="8">
        <v>10.791807267662662</v>
      </c>
      <c r="I5" s="8">
        <v>0</v>
      </c>
      <c r="J5" s="8">
        <v>3.2337045826280018</v>
      </c>
      <c r="K5" s="8">
        <v>0</v>
      </c>
      <c r="L5" s="8">
        <v>0</v>
      </c>
      <c r="M5" s="8">
        <v>0</v>
      </c>
      <c r="N5" s="48">
        <v>0.80692969999999997</v>
      </c>
      <c r="O5" s="8">
        <v>0</v>
      </c>
      <c r="P5" s="8">
        <v>0</v>
      </c>
      <c r="Q5" s="6"/>
      <c r="R5" s="295"/>
    </row>
    <row r="6" spans="2:18">
      <c r="B6" s="72">
        <v>3</v>
      </c>
      <c r="C6" s="39" t="s">
        <v>9</v>
      </c>
      <c r="D6" s="48">
        <v>100</v>
      </c>
      <c r="E6" s="4">
        <f t="shared" si="0"/>
        <v>83.333333333333343</v>
      </c>
      <c r="F6" s="4">
        <f t="shared" si="1"/>
        <v>86.244553638376203</v>
      </c>
      <c r="G6" s="8">
        <v>0</v>
      </c>
      <c r="H6" s="8">
        <v>0</v>
      </c>
      <c r="I6" s="8">
        <v>14.77</v>
      </c>
      <c r="J6" s="8">
        <v>0</v>
      </c>
      <c r="K6" s="8">
        <v>6.06</v>
      </c>
      <c r="L6" s="8">
        <v>0</v>
      </c>
      <c r="M6" s="48">
        <v>55.025923043376196</v>
      </c>
      <c r="N6" s="8">
        <v>0</v>
      </c>
      <c r="O6" s="48">
        <v>7.5765664000000008</v>
      </c>
      <c r="P6" s="6">
        <v>2.812064195</v>
      </c>
      <c r="Q6" s="6"/>
      <c r="R6" s="295"/>
    </row>
    <row r="7" spans="2:18">
      <c r="B7" s="72">
        <v>4</v>
      </c>
      <c r="C7" s="39" t="s">
        <v>10</v>
      </c>
      <c r="D7" s="48">
        <v>20</v>
      </c>
      <c r="E7" s="4">
        <f t="shared" si="0"/>
        <v>16.666666666666668</v>
      </c>
      <c r="F7" s="4">
        <f t="shared" si="1"/>
        <v>34.492177948793952</v>
      </c>
      <c r="G7" s="8">
        <v>0</v>
      </c>
      <c r="H7" s="8">
        <v>0</v>
      </c>
      <c r="I7" s="8">
        <v>0</v>
      </c>
      <c r="J7" s="8">
        <v>0</v>
      </c>
      <c r="K7" s="8">
        <v>0</v>
      </c>
      <c r="L7" s="8">
        <v>0</v>
      </c>
      <c r="M7" s="48">
        <v>3.4878733365633736</v>
      </c>
      <c r="N7" s="6">
        <v>1.7447682040768608</v>
      </c>
      <c r="O7" s="6">
        <v>27.17276820407686</v>
      </c>
      <c r="P7" s="48">
        <v>2.0867682040768609</v>
      </c>
      <c r="Q7" s="6"/>
      <c r="R7" s="295"/>
    </row>
    <row r="8" spans="2:18">
      <c r="B8" s="72">
        <v>5</v>
      </c>
      <c r="C8" s="39" t="s">
        <v>5</v>
      </c>
      <c r="D8" s="48">
        <v>35</v>
      </c>
      <c r="E8" s="4">
        <f t="shared" si="0"/>
        <v>29.166666666666664</v>
      </c>
      <c r="F8" s="4">
        <f t="shared" si="1"/>
        <v>32.386599999999994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6">
        <v>4.3426</v>
      </c>
      <c r="P8" s="6">
        <v>28.043999999999997</v>
      </c>
      <c r="Q8" s="6"/>
      <c r="R8" s="295"/>
    </row>
    <row r="9" spans="2:18">
      <c r="B9" s="72">
        <v>6</v>
      </c>
      <c r="C9" s="39" t="s">
        <v>11</v>
      </c>
      <c r="D9" s="48">
        <v>75</v>
      </c>
      <c r="E9" s="4">
        <f t="shared" si="0"/>
        <v>62.5</v>
      </c>
      <c r="F9" s="4">
        <f t="shared" si="1"/>
        <v>115.8857316323661</v>
      </c>
      <c r="G9" s="8">
        <v>0</v>
      </c>
      <c r="H9" s="8">
        <v>0</v>
      </c>
      <c r="I9" s="8">
        <v>0</v>
      </c>
      <c r="J9" s="8">
        <v>0</v>
      </c>
      <c r="K9" s="8">
        <v>2.15</v>
      </c>
      <c r="L9" s="53">
        <v>8.4899999999999984</v>
      </c>
      <c r="M9" s="48">
        <v>56.885452607716758</v>
      </c>
      <c r="N9" s="48">
        <v>12.743215819399342</v>
      </c>
      <c r="O9" s="48">
        <v>3.3676245200000006</v>
      </c>
      <c r="P9" s="6">
        <v>32.249438685249999</v>
      </c>
      <c r="Q9" s="6"/>
      <c r="R9" s="295"/>
    </row>
    <row r="10" spans="2:18">
      <c r="B10" s="72">
        <v>7</v>
      </c>
      <c r="C10" s="39" t="s">
        <v>12</v>
      </c>
      <c r="D10" s="48">
        <v>50</v>
      </c>
      <c r="E10" s="4">
        <f t="shared" si="0"/>
        <v>41.666666666666671</v>
      </c>
      <c r="F10" s="4">
        <f t="shared" si="1"/>
        <v>82.336671525000014</v>
      </c>
      <c r="G10" s="8">
        <v>0</v>
      </c>
      <c r="H10" s="8">
        <v>3.3532959600000014</v>
      </c>
      <c r="I10" s="8">
        <v>0</v>
      </c>
      <c r="J10" s="8">
        <v>0</v>
      </c>
      <c r="K10" s="8">
        <v>2.92</v>
      </c>
      <c r="L10" s="8">
        <v>0</v>
      </c>
      <c r="M10" s="4">
        <v>0.71</v>
      </c>
      <c r="N10" s="6">
        <v>5.1035247649999995</v>
      </c>
      <c r="O10" s="495">
        <v>14.9592508</v>
      </c>
      <c r="P10" s="48">
        <v>55.290600000000005</v>
      </c>
      <c r="Q10" s="6"/>
      <c r="R10" s="295"/>
    </row>
    <row r="11" spans="2:18">
      <c r="B11" s="72">
        <v>8</v>
      </c>
      <c r="C11" s="40" t="s">
        <v>15</v>
      </c>
      <c r="D11" s="122">
        <v>0</v>
      </c>
      <c r="E11" s="4">
        <f t="shared" si="0"/>
        <v>0</v>
      </c>
      <c r="F11" s="4">
        <f t="shared" si="1"/>
        <v>22.853624908814012</v>
      </c>
      <c r="G11" s="8">
        <v>0</v>
      </c>
      <c r="H11" s="8">
        <v>0</v>
      </c>
      <c r="I11" s="8">
        <v>0</v>
      </c>
      <c r="J11" s="8">
        <v>0</v>
      </c>
      <c r="K11" s="8">
        <v>0</v>
      </c>
      <c r="L11" s="8">
        <v>0</v>
      </c>
      <c r="M11" s="8">
        <v>0</v>
      </c>
      <c r="N11" s="8">
        <v>0</v>
      </c>
      <c r="O11" s="8">
        <v>0</v>
      </c>
      <c r="P11" s="6">
        <v>22.853624908814012</v>
      </c>
      <c r="Q11" s="6"/>
      <c r="R11" s="295"/>
    </row>
    <row r="12" spans="2:18">
      <c r="B12" s="72">
        <v>9</v>
      </c>
      <c r="C12" s="40" t="s">
        <v>16</v>
      </c>
      <c r="D12" s="122">
        <v>30</v>
      </c>
      <c r="E12" s="4">
        <f t="shared" si="0"/>
        <v>25</v>
      </c>
      <c r="F12" s="4">
        <f t="shared" si="1"/>
        <v>49.552083699999997</v>
      </c>
      <c r="G12" s="8">
        <v>0</v>
      </c>
      <c r="H12" s="8">
        <v>0</v>
      </c>
      <c r="I12" s="8">
        <v>0</v>
      </c>
      <c r="J12" s="8">
        <v>0</v>
      </c>
      <c r="K12" s="8">
        <v>14.33</v>
      </c>
      <c r="L12" s="8">
        <v>0</v>
      </c>
      <c r="M12" s="48">
        <v>35.222083699999999</v>
      </c>
      <c r="N12" s="8">
        <v>0</v>
      </c>
      <c r="O12" s="8">
        <v>0</v>
      </c>
      <c r="P12" s="8">
        <v>0</v>
      </c>
      <c r="Q12" s="6"/>
      <c r="R12" s="295"/>
    </row>
    <row r="13" spans="2:18">
      <c r="B13" s="72">
        <v>10</v>
      </c>
      <c r="C13" s="40" t="s">
        <v>17</v>
      </c>
      <c r="D13" s="122">
        <v>0</v>
      </c>
      <c r="E13" s="4">
        <f t="shared" si="0"/>
        <v>0</v>
      </c>
      <c r="F13" s="4">
        <f t="shared" si="1"/>
        <v>0</v>
      </c>
      <c r="G13" s="8">
        <v>0</v>
      </c>
      <c r="H13" s="8">
        <v>0</v>
      </c>
      <c r="I13" s="8">
        <v>0</v>
      </c>
      <c r="J13" s="8">
        <v>0</v>
      </c>
      <c r="K13" s="8">
        <v>0</v>
      </c>
      <c r="L13" s="8">
        <v>0</v>
      </c>
      <c r="M13" s="8">
        <v>0</v>
      </c>
      <c r="N13" s="8">
        <v>0</v>
      </c>
      <c r="O13" s="8">
        <v>0</v>
      </c>
      <c r="P13" s="8">
        <v>0</v>
      </c>
      <c r="Q13" s="6"/>
      <c r="R13" s="295"/>
    </row>
    <row r="14" spans="2:18">
      <c r="B14" s="72">
        <v>11</v>
      </c>
      <c r="C14" s="41" t="s">
        <v>132</v>
      </c>
      <c r="D14" s="122">
        <v>0</v>
      </c>
      <c r="E14" s="4">
        <f t="shared" si="0"/>
        <v>0</v>
      </c>
      <c r="F14" s="4">
        <f t="shared" si="1"/>
        <v>0</v>
      </c>
      <c r="G14" s="8">
        <v>0</v>
      </c>
      <c r="H14" s="8">
        <v>0</v>
      </c>
      <c r="I14" s="8">
        <v>0</v>
      </c>
      <c r="J14" s="8">
        <v>0</v>
      </c>
      <c r="K14" s="8">
        <v>0</v>
      </c>
      <c r="L14" s="8">
        <v>0</v>
      </c>
      <c r="M14" s="8">
        <v>0</v>
      </c>
      <c r="N14" s="8">
        <v>0</v>
      </c>
      <c r="O14" s="8">
        <v>0</v>
      </c>
      <c r="P14" s="8">
        <v>0</v>
      </c>
      <c r="Q14" s="6"/>
      <c r="R14" s="295"/>
    </row>
    <row r="15" spans="2:18">
      <c r="B15" s="72">
        <v>12</v>
      </c>
      <c r="C15" s="41" t="s">
        <v>13</v>
      </c>
      <c r="D15" s="122">
        <v>0</v>
      </c>
      <c r="E15" s="4">
        <f t="shared" si="0"/>
        <v>0</v>
      </c>
      <c r="F15" s="4">
        <f t="shared" si="1"/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6"/>
      <c r="R15" s="295"/>
    </row>
    <row r="16" spans="2:18" ht="15" thickBot="1">
      <c r="B16" s="72">
        <v>13</v>
      </c>
      <c r="C16" s="40" t="s">
        <v>14</v>
      </c>
      <c r="D16" s="122">
        <v>0</v>
      </c>
      <c r="E16" s="108">
        <f>(D16/12)*$E$1</f>
        <v>0</v>
      </c>
      <c r="F16" s="4">
        <f t="shared" si="1"/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6"/>
      <c r="R16" s="295"/>
    </row>
    <row r="17" spans="2:18" ht="15" thickBot="1">
      <c r="B17" s="44"/>
      <c r="C17" s="45" t="s">
        <v>6</v>
      </c>
      <c r="D17" s="124">
        <f>SUM(D4:D16)</f>
        <v>600</v>
      </c>
      <c r="E17" s="124">
        <f>SUM(E4:E16)</f>
        <v>500.00000000000006</v>
      </c>
      <c r="F17" s="124">
        <f t="shared" si="1"/>
        <v>494.92310242175802</v>
      </c>
      <c r="G17" s="102">
        <f>SUM(G4:G16)</f>
        <v>18.850996213281302</v>
      </c>
      <c r="H17" s="102">
        <f t="shared" ref="H17:Q17" si="2">SUM(H4:H16)</f>
        <v>20.219015231108749</v>
      </c>
      <c r="I17" s="102">
        <f t="shared" si="2"/>
        <v>29.03</v>
      </c>
      <c r="J17" s="102">
        <f t="shared" si="2"/>
        <v>3.2337045826280018</v>
      </c>
      <c r="K17" s="102">
        <f t="shared" si="2"/>
        <v>25.46</v>
      </c>
      <c r="L17" s="102">
        <f t="shared" si="2"/>
        <v>18.529999999999998</v>
      </c>
      <c r="M17" s="102">
        <f t="shared" si="2"/>
        <v>151.74033268765632</v>
      </c>
      <c r="N17" s="102">
        <f t="shared" si="2"/>
        <v>23.274407656532485</v>
      </c>
      <c r="O17" s="102">
        <f t="shared" si="2"/>
        <v>57.418809924076861</v>
      </c>
      <c r="P17" s="102">
        <f t="shared" si="2"/>
        <v>147.16583612647423</v>
      </c>
      <c r="Q17" s="102">
        <f t="shared" si="2"/>
        <v>0</v>
      </c>
      <c r="R17" s="103">
        <f>SUM(R4:R16)</f>
        <v>0</v>
      </c>
    </row>
  </sheetData>
  <mergeCells count="1">
    <mergeCell ref="B2:R2"/>
  </mergeCells>
  <pageMargins left="0.7" right="0.7" top="0.75" bottom="0.75" header="0.3" footer="0.3"/>
  <ignoredErrors>
    <ignoredError sqref="G17:R17" formulaRange="1"/>
    <ignoredError sqref="F17" formula="1"/>
  </ignoredErrors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2"/>
  <dimension ref="B1:R20"/>
  <sheetViews>
    <sheetView workbookViewId="0">
      <selection activeCell="R9" sqref="R9"/>
    </sheetView>
  </sheetViews>
  <sheetFormatPr defaultRowHeight="14.4"/>
  <cols>
    <col min="1" max="1" width="4.6640625" customWidth="1"/>
    <col min="2" max="2" width="5.6640625" style="83" customWidth="1"/>
    <col min="3" max="3" width="24.88671875" bestFit="1" customWidth="1"/>
    <col min="4" max="4" width="9.6640625" customWidth="1"/>
    <col min="5" max="5" width="10.44140625" style="9" bestFit="1" customWidth="1"/>
    <col min="6" max="6" width="10.44140625" customWidth="1"/>
    <col min="7" max="18" width="9.6640625" customWidth="1"/>
  </cols>
  <sheetData>
    <row r="1" spans="2:18" ht="15" thickBot="1">
      <c r="C1" s="63"/>
      <c r="E1" s="9">
        <v>10</v>
      </c>
    </row>
    <row r="2" spans="2:18" ht="15" thickBot="1">
      <c r="B2" s="563" t="s">
        <v>133</v>
      </c>
      <c r="C2" s="564"/>
      <c r="D2" s="564"/>
      <c r="E2" s="564"/>
      <c r="F2" s="564"/>
      <c r="G2" s="564"/>
      <c r="H2" s="564"/>
      <c r="I2" s="564"/>
      <c r="J2" s="564"/>
      <c r="K2" s="564"/>
      <c r="L2" s="564"/>
      <c r="M2" s="564"/>
      <c r="N2" s="564"/>
      <c r="O2" s="564"/>
      <c r="P2" s="564"/>
      <c r="Q2" s="564"/>
      <c r="R2" s="565"/>
    </row>
    <row r="3" spans="2:18" ht="15" thickBot="1">
      <c r="B3" s="86" t="s">
        <v>32</v>
      </c>
      <c r="C3" s="93" t="s">
        <v>1</v>
      </c>
      <c r="D3" s="87" t="s">
        <v>39</v>
      </c>
      <c r="E3" s="45" t="s">
        <v>414</v>
      </c>
      <c r="F3" s="87" t="s">
        <v>415</v>
      </c>
      <c r="G3" s="455">
        <v>45292</v>
      </c>
      <c r="H3" s="455">
        <v>45323</v>
      </c>
      <c r="I3" s="455">
        <v>45352</v>
      </c>
      <c r="J3" s="455">
        <v>45383</v>
      </c>
      <c r="K3" s="455">
        <v>45413</v>
      </c>
      <c r="L3" s="455">
        <v>45444</v>
      </c>
      <c r="M3" s="455">
        <v>45474</v>
      </c>
      <c r="N3" s="455">
        <v>45505</v>
      </c>
      <c r="O3" s="455">
        <v>45536</v>
      </c>
      <c r="P3" s="455">
        <v>45566</v>
      </c>
      <c r="Q3" s="455">
        <v>45597</v>
      </c>
      <c r="R3" s="456">
        <v>45627</v>
      </c>
    </row>
    <row r="4" spans="2:18">
      <c r="B4" s="88">
        <v>1</v>
      </c>
      <c r="C4" s="294" t="s">
        <v>7</v>
      </c>
      <c r="D4" s="89">
        <v>63</v>
      </c>
      <c r="E4" s="115">
        <f>(D4/12)*$E$1</f>
        <v>52.5</v>
      </c>
      <c r="F4" s="115">
        <f>SUM(G4:R4)</f>
        <v>103.97906209913087</v>
      </c>
      <c r="G4" s="89">
        <v>33.4</v>
      </c>
      <c r="H4" s="89">
        <v>0</v>
      </c>
      <c r="I4" s="89">
        <v>0</v>
      </c>
      <c r="J4" s="89">
        <v>9.2203434590500883</v>
      </c>
      <c r="K4" s="89">
        <v>7.6378578909499133</v>
      </c>
      <c r="L4" s="89">
        <v>0</v>
      </c>
      <c r="M4" s="89">
        <v>25.595615299999999</v>
      </c>
      <c r="N4" s="89">
        <v>15.428026099130877</v>
      </c>
      <c r="O4" s="89">
        <v>5.6231014499999992</v>
      </c>
      <c r="P4" s="89">
        <v>7.0741178999999992</v>
      </c>
      <c r="Q4" s="89"/>
      <c r="R4" s="296"/>
    </row>
    <row r="5" spans="2:18">
      <c r="B5" s="90">
        <v>2</v>
      </c>
      <c r="C5" s="71" t="s">
        <v>8</v>
      </c>
      <c r="D5" s="89">
        <v>5</v>
      </c>
      <c r="E5" s="4">
        <f t="shared" ref="E5:E15" si="0">(D5/12)*$E$1</f>
        <v>4.166666666666667</v>
      </c>
      <c r="F5" s="115">
        <f t="shared" ref="F5:F17" si="1">SUM(G5:R5)</f>
        <v>0</v>
      </c>
      <c r="G5" s="89">
        <v>0</v>
      </c>
      <c r="H5" s="89">
        <v>0</v>
      </c>
      <c r="I5" s="89">
        <v>0</v>
      </c>
      <c r="J5" s="89">
        <v>0</v>
      </c>
      <c r="K5" s="89">
        <v>0</v>
      </c>
      <c r="L5" s="89">
        <v>0</v>
      </c>
      <c r="M5" s="89">
        <v>0</v>
      </c>
      <c r="N5" s="89">
        <v>0</v>
      </c>
      <c r="O5" s="89">
        <v>0</v>
      </c>
      <c r="P5" s="89">
        <v>0</v>
      </c>
      <c r="Q5" s="89"/>
      <c r="R5" s="297"/>
    </row>
    <row r="6" spans="2:18">
      <c r="B6" s="90">
        <v>3</v>
      </c>
      <c r="C6" s="71" t="s">
        <v>9</v>
      </c>
      <c r="D6" s="89">
        <v>15</v>
      </c>
      <c r="E6" s="4">
        <f t="shared" si="0"/>
        <v>12.5</v>
      </c>
      <c r="F6" s="115">
        <f t="shared" si="1"/>
        <v>0</v>
      </c>
      <c r="G6" s="89">
        <v>0</v>
      </c>
      <c r="H6" s="89">
        <v>0</v>
      </c>
      <c r="I6" s="89">
        <v>0</v>
      </c>
      <c r="J6" s="89">
        <v>0</v>
      </c>
      <c r="K6" s="89">
        <v>0</v>
      </c>
      <c r="L6" s="89">
        <v>0</v>
      </c>
      <c r="M6" s="89">
        <v>0</v>
      </c>
      <c r="N6" s="89">
        <v>0</v>
      </c>
      <c r="O6" s="89">
        <v>0</v>
      </c>
      <c r="P6" s="89">
        <v>0</v>
      </c>
      <c r="Q6" s="89"/>
      <c r="R6" s="297"/>
    </row>
    <row r="7" spans="2:18">
      <c r="B7" s="90">
        <v>4</v>
      </c>
      <c r="C7" s="71" t="s">
        <v>10</v>
      </c>
      <c r="D7" s="89">
        <v>2</v>
      </c>
      <c r="E7" s="4">
        <f t="shared" si="0"/>
        <v>1.6666666666666665</v>
      </c>
      <c r="F7" s="115">
        <f t="shared" si="1"/>
        <v>0.56159999999999999</v>
      </c>
      <c r="G7" s="89">
        <v>0</v>
      </c>
      <c r="H7" s="89">
        <v>0</v>
      </c>
      <c r="I7" s="89">
        <v>0</v>
      </c>
      <c r="J7" s="89">
        <v>0.56159999999999999</v>
      </c>
      <c r="K7" s="89">
        <v>0</v>
      </c>
      <c r="L7" s="89">
        <v>0</v>
      </c>
      <c r="M7" s="89">
        <v>0</v>
      </c>
      <c r="N7" s="89">
        <v>0</v>
      </c>
      <c r="O7" s="89">
        <v>0</v>
      </c>
      <c r="P7" s="89">
        <v>0</v>
      </c>
      <c r="Q7" s="89"/>
      <c r="R7" s="296"/>
    </row>
    <row r="8" spans="2:18">
      <c r="B8" s="90">
        <v>5</v>
      </c>
      <c r="C8" s="71" t="s">
        <v>5</v>
      </c>
      <c r="D8" s="89">
        <v>40</v>
      </c>
      <c r="E8" s="4">
        <f t="shared" si="0"/>
        <v>33.333333333333336</v>
      </c>
      <c r="F8" s="115">
        <f t="shared" si="1"/>
        <v>18.789676907397261</v>
      </c>
      <c r="G8" s="89">
        <v>0</v>
      </c>
      <c r="H8" s="89">
        <v>0</v>
      </c>
      <c r="I8" s="89">
        <v>0</v>
      </c>
      <c r="J8" s="89">
        <v>0</v>
      </c>
      <c r="K8" s="48">
        <v>16.726948800000002</v>
      </c>
      <c r="L8" s="89">
        <v>0</v>
      </c>
      <c r="M8" s="89">
        <v>0</v>
      </c>
      <c r="N8" s="89">
        <v>0</v>
      </c>
      <c r="O8" s="89">
        <v>2.062728107397259</v>
      </c>
      <c r="P8" s="89">
        <v>0</v>
      </c>
      <c r="Q8" s="48"/>
      <c r="R8" s="297"/>
    </row>
    <row r="9" spans="2:18">
      <c r="B9" s="90">
        <v>6</v>
      </c>
      <c r="C9" s="71" t="s">
        <v>11</v>
      </c>
      <c r="D9" s="89">
        <v>20</v>
      </c>
      <c r="E9" s="4">
        <f t="shared" si="0"/>
        <v>16.666666666666668</v>
      </c>
      <c r="F9" s="115">
        <f t="shared" si="1"/>
        <v>17.816233673862307</v>
      </c>
      <c r="G9" s="89">
        <v>0</v>
      </c>
      <c r="H9" s="89">
        <v>0</v>
      </c>
      <c r="I9" s="89">
        <v>0</v>
      </c>
      <c r="J9" s="89">
        <v>0</v>
      </c>
      <c r="K9" s="89">
        <v>0</v>
      </c>
      <c r="L9" s="89">
        <v>15.3284198738623</v>
      </c>
      <c r="M9" s="89">
        <v>0.35249999999999998</v>
      </c>
      <c r="N9" s="89">
        <v>0.35249999999999998</v>
      </c>
      <c r="O9" s="89">
        <v>0.35249999999999998</v>
      </c>
      <c r="P9" s="89">
        <v>1.4303138000000075</v>
      </c>
      <c r="Q9" s="89"/>
      <c r="R9" s="296"/>
    </row>
    <row r="10" spans="2:18">
      <c r="B10" s="90">
        <v>7</v>
      </c>
      <c r="C10" s="71" t="s">
        <v>12</v>
      </c>
      <c r="D10" s="89">
        <v>5</v>
      </c>
      <c r="E10" s="4">
        <f t="shared" si="0"/>
        <v>4.166666666666667</v>
      </c>
      <c r="F10" s="115">
        <f t="shared" si="1"/>
        <v>0.47889389000000004</v>
      </c>
      <c r="G10" s="89">
        <v>0</v>
      </c>
      <c r="H10" s="89">
        <v>0</v>
      </c>
      <c r="I10" s="89">
        <v>0</v>
      </c>
      <c r="J10" s="89">
        <v>0.47889389000000004</v>
      </c>
      <c r="K10" s="89">
        <v>0</v>
      </c>
      <c r="L10" s="89">
        <v>0</v>
      </c>
      <c r="M10" s="89">
        <v>0</v>
      </c>
      <c r="N10" s="89">
        <v>0</v>
      </c>
      <c r="O10" s="89">
        <v>0</v>
      </c>
      <c r="P10" s="89">
        <v>0</v>
      </c>
      <c r="Q10" s="48"/>
      <c r="R10" s="296"/>
    </row>
    <row r="11" spans="2:18">
      <c r="B11" s="90">
        <v>8</v>
      </c>
      <c r="C11" s="40" t="s">
        <v>15</v>
      </c>
      <c r="D11" s="443">
        <v>0</v>
      </c>
      <c r="E11" s="4">
        <f t="shared" si="0"/>
        <v>0</v>
      </c>
      <c r="F11" s="115">
        <f t="shared" si="1"/>
        <v>0</v>
      </c>
      <c r="G11" s="89">
        <v>0</v>
      </c>
      <c r="H11" s="89">
        <v>0</v>
      </c>
      <c r="I11" s="89">
        <v>0</v>
      </c>
      <c r="J11" s="89">
        <v>0</v>
      </c>
      <c r="K11" s="89">
        <v>0</v>
      </c>
      <c r="L11" s="89">
        <v>0</v>
      </c>
      <c r="M11" s="89">
        <v>0</v>
      </c>
      <c r="N11" s="89">
        <v>0</v>
      </c>
      <c r="O11" s="89">
        <v>0</v>
      </c>
      <c r="P11" s="89">
        <v>0</v>
      </c>
      <c r="Q11" s="89"/>
      <c r="R11" s="296"/>
    </row>
    <row r="12" spans="2:18">
      <c r="B12" s="90">
        <v>9</v>
      </c>
      <c r="C12" s="40" t="s">
        <v>16</v>
      </c>
      <c r="D12" s="443">
        <v>0</v>
      </c>
      <c r="E12" s="4">
        <f t="shared" si="0"/>
        <v>0</v>
      </c>
      <c r="F12" s="115">
        <f t="shared" si="1"/>
        <v>0</v>
      </c>
      <c r="G12" s="89">
        <v>0</v>
      </c>
      <c r="H12" s="89">
        <v>0</v>
      </c>
      <c r="I12" s="89">
        <v>0</v>
      </c>
      <c r="J12" s="89">
        <v>0</v>
      </c>
      <c r="K12" s="89">
        <v>0</v>
      </c>
      <c r="L12" s="89">
        <v>0</v>
      </c>
      <c r="M12" s="89">
        <v>0</v>
      </c>
      <c r="N12" s="89">
        <v>0</v>
      </c>
      <c r="O12" s="89">
        <v>0</v>
      </c>
      <c r="P12" s="89">
        <v>0</v>
      </c>
      <c r="Q12" s="89"/>
      <c r="R12" s="296"/>
    </row>
    <row r="13" spans="2:18">
      <c r="B13" s="90">
        <v>10</v>
      </c>
      <c r="C13" s="40" t="s">
        <v>17</v>
      </c>
      <c r="D13" s="443">
        <v>0</v>
      </c>
      <c r="E13" s="4">
        <f t="shared" si="0"/>
        <v>0</v>
      </c>
      <c r="F13" s="115">
        <f t="shared" si="1"/>
        <v>0</v>
      </c>
      <c r="G13" s="89">
        <v>0</v>
      </c>
      <c r="H13" s="89">
        <v>0</v>
      </c>
      <c r="I13" s="89">
        <v>0</v>
      </c>
      <c r="J13" s="89">
        <v>0</v>
      </c>
      <c r="K13" s="89">
        <v>0</v>
      </c>
      <c r="L13" s="89">
        <v>0</v>
      </c>
      <c r="M13" s="89">
        <v>0</v>
      </c>
      <c r="N13" s="89">
        <v>0</v>
      </c>
      <c r="O13" s="89">
        <v>0</v>
      </c>
      <c r="P13" s="89">
        <v>0</v>
      </c>
      <c r="Q13" s="89"/>
      <c r="R13" s="296"/>
    </row>
    <row r="14" spans="2:18">
      <c r="B14" s="90">
        <v>11</v>
      </c>
      <c r="C14" s="71" t="s">
        <v>132</v>
      </c>
      <c r="D14" s="89">
        <v>0</v>
      </c>
      <c r="E14" s="4">
        <f t="shared" si="0"/>
        <v>0</v>
      </c>
      <c r="F14" s="115">
        <f t="shared" si="1"/>
        <v>0.19019300000000003</v>
      </c>
      <c r="G14" s="89">
        <v>0</v>
      </c>
      <c r="H14" s="89">
        <v>0</v>
      </c>
      <c r="I14" s="89">
        <v>0</v>
      </c>
      <c r="J14" s="89">
        <v>0</v>
      </c>
      <c r="K14" s="89">
        <v>0</v>
      </c>
      <c r="L14" s="89">
        <v>0</v>
      </c>
      <c r="M14" s="89">
        <v>0</v>
      </c>
      <c r="N14" s="89">
        <v>0</v>
      </c>
      <c r="O14" s="89">
        <v>0</v>
      </c>
      <c r="P14" s="89">
        <v>0.19019300000000003</v>
      </c>
      <c r="Q14" s="89"/>
      <c r="R14" s="296"/>
    </row>
    <row r="15" spans="2:18">
      <c r="B15" s="90">
        <v>12</v>
      </c>
      <c r="C15" s="71" t="s">
        <v>13</v>
      </c>
      <c r="D15" s="89">
        <v>0</v>
      </c>
      <c r="E15" s="4">
        <f t="shared" si="0"/>
        <v>0</v>
      </c>
      <c r="F15" s="115">
        <f t="shared" si="1"/>
        <v>0</v>
      </c>
      <c r="G15" s="89">
        <v>0</v>
      </c>
      <c r="H15" s="89">
        <v>0</v>
      </c>
      <c r="I15" s="89">
        <v>0</v>
      </c>
      <c r="J15" s="89">
        <v>0</v>
      </c>
      <c r="K15" s="89">
        <v>0</v>
      </c>
      <c r="L15" s="89">
        <v>0</v>
      </c>
      <c r="M15" s="89">
        <v>0</v>
      </c>
      <c r="N15" s="89">
        <v>0</v>
      </c>
      <c r="O15" s="89">
        <v>0</v>
      </c>
      <c r="P15" s="89">
        <v>0</v>
      </c>
      <c r="Q15" s="89"/>
      <c r="R15" s="296"/>
    </row>
    <row r="16" spans="2:18" ht="15" thickBot="1">
      <c r="B16" s="121">
        <v>13</v>
      </c>
      <c r="C16" s="80" t="s">
        <v>14</v>
      </c>
      <c r="D16" s="444">
        <v>0</v>
      </c>
      <c r="E16" s="108">
        <f>(D16/12)*$E$1</f>
        <v>0</v>
      </c>
      <c r="F16" s="115">
        <f t="shared" si="1"/>
        <v>0</v>
      </c>
      <c r="G16" s="89">
        <v>0</v>
      </c>
      <c r="H16" s="89">
        <v>0</v>
      </c>
      <c r="I16" s="89">
        <v>0</v>
      </c>
      <c r="J16" s="89">
        <v>0</v>
      </c>
      <c r="K16" s="89">
        <v>0</v>
      </c>
      <c r="L16" s="89">
        <v>0</v>
      </c>
      <c r="M16" s="89">
        <v>0</v>
      </c>
      <c r="N16" s="89">
        <v>0</v>
      </c>
      <c r="O16" s="89">
        <v>0</v>
      </c>
      <c r="P16" s="89">
        <v>0</v>
      </c>
      <c r="Q16" s="89"/>
      <c r="R16" s="296"/>
    </row>
    <row r="17" spans="2:18" ht="15" thickBot="1">
      <c r="B17" s="86"/>
      <c r="C17" s="94" t="s">
        <v>6</v>
      </c>
      <c r="D17" s="125">
        <f t="shared" ref="D17:J17" si="2">SUM(D4:D16)</f>
        <v>150</v>
      </c>
      <c r="E17" s="124">
        <f>SUM(E4:E16)</f>
        <v>125</v>
      </c>
      <c r="F17" s="125">
        <f t="shared" si="1"/>
        <v>141.81565957039047</v>
      </c>
      <c r="G17" s="120">
        <f t="shared" si="2"/>
        <v>33.4</v>
      </c>
      <c r="H17" s="91">
        <f t="shared" si="2"/>
        <v>0</v>
      </c>
      <c r="I17" s="91">
        <f t="shared" si="2"/>
        <v>0</v>
      </c>
      <c r="J17" s="91">
        <f t="shared" si="2"/>
        <v>10.260837349050089</v>
      </c>
      <c r="K17" s="91">
        <f t="shared" ref="K17:R17" si="3">SUM(K4:K16)</f>
        <v>24.364806690949916</v>
      </c>
      <c r="L17" s="91">
        <f t="shared" si="3"/>
        <v>15.3284198738623</v>
      </c>
      <c r="M17" s="91">
        <f t="shared" si="3"/>
        <v>25.948115299999998</v>
      </c>
      <c r="N17" s="91">
        <f t="shared" si="3"/>
        <v>15.780526099130876</v>
      </c>
      <c r="O17" s="91">
        <f t="shared" si="3"/>
        <v>8.0383295573972582</v>
      </c>
      <c r="P17" s="91">
        <f t="shared" si="3"/>
        <v>8.6946247000000074</v>
      </c>
      <c r="Q17" s="91">
        <f t="shared" si="3"/>
        <v>0</v>
      </c>
      <c r="R17" s="92">
        <f t="shared" si="3"/>
        <v>0</v>
      </c>
    </row>
    <row r="20" spans="2:18">
      <c r="F20" s="263"/>
    </row>
  </sheetData>
  <mergeCells count="1">
    <mergeCell ref="B2:R2"/>
  </mergeCells>
  <pageMargins left="0.7" right="0.7" top="0.75" bottom="0.75" header="0.3" footer="0.3"/>
  <ignoredErrors>
    <ignoredError sqref="G17:R17" formulaRange="1"/>
    <ignoredError sqref="F17" formula="1"/>
  </ignoredErrors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3"/>
  <dimension ref="B1:R17"/>
  <sheetViews>
    <sheetView workbookViewId="0">
      <selection activeCell="P4" sqref="P4:P16"/>
    </sheetView>
  </sheetViews>
  <sheetFormatPr defaultRowHeight="14.4"/>
  <cols>
    <col min="1" max="1" width="4.6640625" customWidth="1"/>
    <col min="2" max="2" width="5.6640625" style="9" customWidth="1"/>
    <col min="3" max="3" width="26.44140625" customWidth="1"/>
    <col min="4" max="4" width="9.6640625" customWidth="1"/>
    <col min="5" max="5" width="10.44140625" style="9" bestFit="1" customWidth="1"/>
    <col min="6" max="6" width="10.44140625" bestFit="1" customWidth="1"/>
    <col min="7" max="18" width="9.6640625" customWidth="1"/>
  </cols>
  <sheetData>
    <row r="1" spans="2:18" ht="15" thickBot="1">
      <c r="C1" s="63"/>
      <c r="E1" s="9">
        <v>10</v>
      </c>
    </row>
    <row r="2" spans="2:18" ht="15" thickBot="1">
      <c r="B2" s="553" t="s">
        <v>133</v>
      </c>
      <c r="C2" s="554"/>
      <c r="D2" s="554"/>
      <c r="E2" s="554"/>
      <c r="F2" s="554"/>
      <c r="G2" s="554"/>
      <c r="H2" s="554"/>
      <c r="I2" s="554"/>
      <c r="J2" s="554"/>
      <c r="K2" s="554"/>
      <c r="L2" s="554"/>
      <c r="M2" s="554"/>
      <c r="N2" s="554"/>
      <c r="O2" s="554"/>
      <c r="P2" s="554"/>
      <c r="Q2" s="554"/>
      <c r="R2" s="555"/>
    </row>
    <row r="3" spans="2:18" ht="15" thickBot="1">
      <c r="B3" s="44" t="s">
        <v>32</v>
      </c>
      <c r="C3" s="45" t="s">
        <v>1</v>
      </c>
      <c r="D3" s="45" t="s">
        <v>39</v>
      </c>
      <c r="E3" s="477" t="s">
        <v>414</v>
      </c>
      <c r="F3" s="45" t="s">
        <v>415</v>
      </c>
      <c r="G3" s="478">
        <v>45292</v>
      </c>
      <c r="H3" s="478">
        <v>45323</v>
      </c>
      <c r="I3" s="478">
        <v>45352</v>
      </c>
      <c r="J3" s="478">
        <v>45383</v>
      </c>
      <c r="K3" s="478">
        <v>45413</v>
      </c>
      <c r="L3" s="478">
        <v>45444</v>
      </c>
      <c r="M3" s="478">
        <v>45474</v>
      </c>
      <c r="N3" s="478">
        <v>45505</v>
      </c>
      <c r="O3" s="478">
        <v>45536</v>
      </c>
      <c r="P3" s="478">
        <v>45566</v>
      </c>
      <c r="Q3" s="478">
        <v>45597</v>
      </c>
      <c r="R3" s="479">
        <v>45627</v>
      </c>
    </row>
    <row r="4" spans="2:18">
      <c r="B4" s="84">
        <v>1</v>
      </c>
      <c r="C4" s="43" t="s">
        <v>7</v>
      </c>
      <c r="D4" s="89">
        <v>96.673405858888032</v>
      </c>
      <c r="E4" s="4">
        <f t="shared" ref="E4:E11" si="0">(D4/12)*$E$1</f>
        <v>80.56117154907335</v>
      </c>
      <c r="F4" s="89">
        <f>SUM(G4:R4)</f>
        <v>320.62114784971112</v>
      </c>
      <c r="G4" s="4">
        <v>81.965212958888046</v>
      </c>
      <c r="H4" s="4">
        <v>0</v>
      </c>
      <c r="I4" s="115">
        <v>55.112726590823016</v>
      </c>
      <c r="J4" s="115">
        <v>32.637520800000004</v>
      </c>
      <c r="K4" s="4">
        <v>19.62692000000002</v>
      </c>
      <c r="L4" s="115">
        <v>43.914729900000005</v>
      </c>
      <c r="M4" s="115">
        <v>17.904462599999999</v>
      </c>
      <c r="N4" s="4">
        <v>55.299575000000004</v>
      </c>
      <c r="O4" s="115">
        <v>14.16</v>
      </c>
      <c r="P4" s="4">
        <v>0</v>
      </c>
      <c r="Q4" s="115"/>
      <c r="R4" s="117"/>
    </row>
    <row r="5" spans="2:18">
      <c r="B5" s="72">
        <v>2</v>
      </c>
      <c r="C5" s="39" t="s">
        <v>8</v>
      </c>
      <c r="D5" s="48">
        <v>17.78</v>
      </c>
      <c r="E5" s="4">
        <f t="shared" si="0"/>
        <v>14.816666666666666</v>
      </c>
      <c r="F5" s="89">
        <f t="shared" ref="F5:F17" si="1">SUM(G5:R5)</f>
        <v>10.912000000000001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10.912000000000001</v>
      </c>
      <c r="M5" s="4">
        <v>0</v>
      </c>
      <c r="N5" s="4">
        <v>0</v>
      </c>
      <c r="O5" s="4">
        <v>0</v>
      </c>
      <c r="P5" s="4">
        <v>0</v>
      </c>
      <c r="Q5" s="4"/>
      <c r="R5" s="119"/>
    </row>
    <row r="6" spans="2:18">
      <c r="B6" s="72">
        <v>3</v>
      </c>
      <c r="C6" s="39" t="s">
        <v>9</v>
      </c>
      <c r="D6" s="48">
        <v>45.367015800000004</v>
      </c>
      <c r="E6" s="4">
        <f t="shared" si="0"/>
        <v>37.805846500000001</v>
      </c>
      <c r="F6" s="89">
        <f t="shared" si="1"/>
        <v>31.5635513</v>
      </c>
      <c r="G6" s="4">
        <v>0</v>
      </c>
      <c r="H6" s="4">
        <v>12.188469999999999</v>
      </c>
      <c r="I6" s="4">
        <v>0</v>
      </c>
      <c r="J6" s="4">
        <v>0</v>
      </c>
      <c r="K6" s="4">
        <v>7.8537999999999997</v>
      </c>
      <c r="L6" s="4">
        <v>11.5212813</v>
      </c>
      <c r="M6" s="4">
        <v>0</v>
      </c>
      <c r="N6" s="4">
        <v>0</v>
      </c>
      <c r="O6" s="4">
        <v>0</v>
      </c>
      <c r="P6" s="4">
        <v>0</v>
      </c>
      <c r="Q6" s="4"/>
      <c r="R6" s="119"/>
    </row>
    <row r="7" spans="2:18">
      <c r="B7" s="72">
        <v>4</v>
      </c>
      <c r="C7" s="39" t="s">
        <v>10</v>
      </c>
      <c r="D7" s="48">
        <v>0</v>
      </c>
      <c r="E7" s="4">
        <f t="shared" si="0"/>
        <v>0</v>
      </c>
      <c r="F7" s="89">
        <f t="shared" si="1"/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/>
      <c r="R7" s="119"/>
    </row>
    <row r="8" spans="2:18">
      <c r="B8" s="72">
        <v>5</v>
      </c>
      <c r="C8" s="39" t="s">
        <v>5</v>
      </c>
      <c r="D8" s="48">
        <v>0.16699999999999982</v>
      </c>
      <c r="E8" s="4">
        <f t="shared" si="0"/>
        <v>0.13916666666666652</v>
      </c>
      <c r="F8" s="89">
        <f t="shared" si="1"/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</v>
      </c>
      <c r="Q8" s="4"/>
      <c r="R8" s="119"/>
    </row>
    <row r="9" spans="2:18">
      <c r="B9" s="72">
        <v>6</v>
      </c>
      <c r="C9" s="39" t="s">
        <v>11</v>
      </c>
      <c r="D9" s="48">
        <v>15.013</v>
      </c>
      <c r="E9" s="4">
        <f t="shared" si="0"/>
        <v>12.510833333333334</v>
      </c>
      <c r="F9" s="89">
        <f t="shared" si="1"/>
        <v>2.7040649999999999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2.7040649999999999</v>
      </c>
      <c r="M9" s="4">
        <v>0</v>
      </c>
      <c r="N9" s="4">
        <v>0</v>
      </c>
      <c r="O9" s="4">
        <v>0</v>
      </c>
      <c r="P9" s="4">
        <v>0</v>
      </c>
      <c r="Q9" s="4"/>
      <c r="R9" s="119"/>
    </row>
    <row r="10" spans="2:18">
      <c r="B10" s="72">
        <v>7</v>
      </c>
      <c r="C10" s="39" t="s">
        <v>12</v>
      </c>
      <c r="D10" s="48">
        <v>0</v>
      </c>
      <c r="E10" s="4">
        <f t="shared" si="0"/>
        <v>0</v>
      </c>
      <c r="F10" s="89">
        <f t="shared" si="1"/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/>
      <c r="R10" s="119"/>
    </row>
    <row r="11" spans="2:18">
      <c r="B11" s="72">
        <v>8</v>
      </c>
      <c r="C11" s="40" t="s">
        <v>15</v>
      </c>
      <c r="D11" s="122">
        <v>0</v>
      </c>
      <c r="E11" s="4">
        <f t="shared" si="0"/>
        <v>0</v>
      </c>
      <c r="F11" s="89">
        <f t="shared" si="1"/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/>
      <c r="R11" s="119"/>
    </row>
    <row r="12" spans="2:18">
      <c r="B12" s="72">
        <v>9</v>
      </c>
      <c r="C12" s="40" t="s">
        <v>16</v>
      </c>
      <c r="D12" s="122">
        <v>0</v>
      </c>
      <c r="E12" s="4">
        <f t="shared" ref="E12:E15" si="2">(D12/12)*$E$1</f>
        <v>0</v>
      </c>
      <c r="F12" s="89">
        <f t="shared" si="1"/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/>
      <c r="R12" s="119"/>
    </row>
    <row r="13" spans="2:18">
      <c r="B13" s="72">
        <v>10</v>
      </c>
      <c r="C13" s="40" t="s">
        <v>17</v>
      </c>
      <c r="D13" s="122">
        <v>0</v>
      </c>
      <c r="E13" s="4">
        <f t="shared" si="2"/>
        <v>0</v>
      </c>
      <c r="F13" s="89">
        <f t="shared" si="1"/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</v>
      </c>
      <c r="Q13" s="4"/>
      <c r="R13" s="119"/>
    </row>
    <row r="14" spans="2:18">
      <c r="B14" s="72">
        <v>11</v>
      </c>
      <c r="C14" s="41" t="s">
        <v>132</v>
      </c>
      <c r="D14" s="48">
        <v>0</v>
      </c>
      <c r="E14" s="4">
        <f t="shared" si="2"/>
        <v>0</v>
      </c>
      <c r="F14" s="89">
        <f t="shared" si="1"/>
        <v>0</v>
      </c>
      <c r="G14" s="4">
        <v>0</v>
      </c>
      <c r="H14" s="4">
        <v>0</v>
      </c>
      <c r="I14" s="4">
        <v>0</v>
      </c>
      <c r="J14" s="4">
        <v>0</v>
      </c>
      <c r="K14" s="4">
        <v>0</v>
      </c>
      <c r="L14" s="4">
        <v>0</v>
      </c>
      <c r="M14" s="4">
        <v>0</v>
      </c>
      <c r="N14" s="4">
        <v>0</v>
      </c>
      <c r="O14" s="4">
        <v>0</v>
      </c>
      <c r="P14" s="4">
        <v>0</v>
      </c>
      <c r="Q14" s="4"/>
      <c r="R14" s="119"/>
    </row>
    <row r="15" spans="2:18">
      <c r="B15" s="72">
        <v>12</v>
      </c>
      <c r="C15" s="41" t="s">
        <v>13</v>
      </c>
      <c r="D15" s="48">
        <v>0</v>
      </c>
      <c r="E15" s="4">
        <f t="shared" si="2"/>
        <v>0</v>
      </c>
      <c r="F15" s="89">
        <f t="shared" si="1"/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0</v>
      </c>
      <c r="N15" s="4">
        <v>0</v>
      </c>
      <c r="O15" s="4">
        <v>0</v>
      </c>
      <c r="P15" s="4">
        <v>0</v>
      </c>
      <c r="Q15" s="4"/>
      <c r="R15" s="119"/>
    </row>
    <row r="16" spans="2:18" ht="15" thickBot="1">
      <c r="B16" s="85">
        <v>13</v>
      </c>
      <c r="C16" s="80" t="s">
        <v>14</v>
      </c>
      <c r="D16" s="123">
        <v>0</v>
      </c>
      <c r="E16" s="108">
        <f>(D16/12)*$E$1</f>
        <v>0</v>
      </c>
      <c r="F16" s="89">
        <f t="shared" si="1"/>
        <v>0</v>
      </c>
      <c r="G16" s="4">
        <v>0</v>
      </c>
      <c r="H16" s="4">
        <v>0</v>
      </c>
      <c r="I16" s="4">
        <v>0</v>
      </c>
      <c r="J16" s="4">
        <v>0</v>
      </c>
      <c r="K16" s="4">
        <v>0</v>
      </c>
      <c r="L16" s="4">
        <v>0</v>
      </c>
      <c r="M16" s="4">
        <v>0</v>
      </c>
      <c r="N16" s="4">
        <v>0</v>
      </c>
      <c r="O16" s="4">
        <v>0</v>
      </c>
      <c r="P16" s="4">
        <v>0</v>
      </c>
      <c r="Q16" s="4"/>
      <c r="R16" s="119"/>
    </row>
    <row r="17" spans="2:18" ht="15" thickBot="1">
      <c r="B17" s="44"/>
      <c r="C17" s="45" t="s">
        <v>6</v>
      </c>
      <c r="D17" s="124">
        <f>SUM(D4:D16)</f>
        <v>175.00042165888806</v>
      </c>
      <c r="E17" s="124">
        <f>SUM(E4:E16)</f>
        <v>145.83368471573999</v>
      </c>
      <c r="F17" s="124">
        <f t="shared" si="1"/>
        <v>365.80076414971109</v>
      </c>
      <c r="G17" s="78">
        <f>SUM(G4:G16)</f>
        <v>81.965212958888046</v>
      </c>
      <c r="H17" s="78">
        <f t="shared" ref="H17:R17" si="3">SUM(H4:H16)</f>
        <v>12.188469999999999</v>
      </c>
      <c r="I17" s="78">
        <f t="shared" si="3"/>
        <v>55.112726590823016</v>
      </c>
      <c r="J17" s="78">
        <f t="shared" si="3"/>
        <v>32.637520800000004</v>
      </c>
      <c r="K17" s="78">
        <f t="shared" si="3"/>
        <v>27.480720000000019</v>
      </c>
      <c r="L17" s="78">
        <f t="shared" si="3"/>
        <v>69.052076200000002</v>
      </c>
      <c r="M17" s="78">
        <f t="shared" si="3"/>
        <v>17.904462599999999</v>
      </c>
      <c r="N17" s="78">
        <f t="shared" si="3"/>
        <v>55.299575000000004</v>
      </c>
      <c r="O17" s="78">
        <f t="shared" si="3"/>
        <v>14.16</v>
      </c>
      <c r="P17" s="78">
        <f t="shared" si="3"/>
        <v>0</v>
      </c>
      <c r="Q17" s="78">
        <f t="shared" si="3"/>
        <v>0</v>
      </c>
      <c r="R17" s="79">
        <f t="shared" si="3"/>
        <v>0</v>
      </c>
    </row>
  </sheetData>
  <mergeCells count="1">
    <mergeCell ref="B2:R2"/>
  </mergeCells>
  <pageMargins left="0.7" right="0.7" top="0.75" bottom="0.75" header="0.3" footer="0.3"/>
  <ignoredErrors>
    <ignoredError sqref="G17:R17" formulaRange="1"/>
    <ignoredError sqref="F17" formula="1"/>
  </ignoredErrors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34"/>
  <dimension ref="B1:R17"/>
  <sheetViews>
    <sheetView workbookViewId="0">
      <selection activeCell="P17" sqref="P17"/>
    </sheetView>
  </sheetViews>
  <sheetFormatPr defaultRowHeight="14.4"/>
  <cols>
    <col min="1" max="1" width="4.6640625" customWidth="1"/>
    <col min="2" max="2" width="5.6640625" style="9" customWidth="1"/>
    <col min="3" max="3" width="24.88671875" bestFit="1" customWidth="1"/>
    <col min="4" max="4" width="9.6640625" customWidth="1"/>
    <col min="5" max="5" width="10.44140625" style="9" bestFit="1" customWidth="1"/>
    <col min="6" max="18" width="9.6640625" customWidth="1"/>
  </cols>
  <sheetData>
    <row r="1" spans="2:18" ht="15" thickBot="1">
      <c r="C1" s="63"/>
      <c r="E1" s="9">
        <v>10</v>
      </c>
    </row>
    <row r="2" spans="2:18">
      <c r="B2" s="553" t="s">
        <v>133</v>
      </c>
      <c r="C2" s="554"/>
      <c r="D2" s="554"/>
      <c r="E2" s="554"/>
      <c r="F2" s="554"/>
      <c r="G2" s="554"/>
      <c r="H2" s="554"/>
      <c r="I2" s="554"/>
      <c r="J2" s="554"/>
      <c r="K2" s="554"/>
      <c r="L2" s="554"/>
      <c r="M2" s="554"/>
      <c r="N2" s="554"/>
      <c r="O2" s="554"/>
      <c r="P2" s="554"/>
      <c r="Q2" s="554"/>
      <c r="R2" s="555"/>
    </row>
    <row r="3" spans="2:18">
      <c r="B3" s="42" t="s">
        <v>32</v>
      </c>
      <c r="C3" s="2" t="s">
        <v>1</v>
      </c>
      <c r="D3" s="2" t="s">
        <v>39</v>
      </c>
      <c r="E3" s="2" t="s">
        <v>414</v>
      </c>
      <c r="F3" s="2" t="s">
        <v>415</v>
      </c>
      <c r="G3" s="68">
        <v>45292</v>
      </c>
      <c r="H3" s="68">
        <v>45323</v>
      </c>
      <c r="I3" s="68">
        <v>45352</v>
      </c>
      <c r="J3" s="68">
        <v>45383</v>
      </c>
      <c r="K3" s="68">
        <v>45413</v>
      </c>
      <c r="L3" s="68">
        <v>45444</v>
      </c>
      <c r="M3" s="68">
        <v>45474</v>
      </c>
      <c r="N3" s="68">
        <v>45505</v>
      </c>
      <c r="O3" s="68">
        <v>45536</v>
      </c>
      <c r="P3" s="68">
        <v>45566</v>
      </c>
      <c r="Q3" s="68">
        <v>45597</v>
      </c>
      <c r="R3" s="73">
        <v>45627</v>
      </c>
    </row>
    <row r="4" spans="2:18">
      <c r="B4" s="84">
        <v>1</v>
      </c>
      <c r="C4" s="43" t="s">
        <v>7</v>
      </c>
      <c r="D4" s="89">
        <v>100</v>
      </c>
      <c r="E4" s="4">
        <f t="shared" ref="E4:E11" si="0">(D4/12)*$E$1</f>
        <v>83.333333333333343</v>
      </c>
      <c r="F4" s="89">
        <f>SUM(G4:R4)</f>
        <v>167.42034654355476</v>
      </c>
      <c r="G4" s="110">
        <v>22.8202</v>
      </c>
      <c r="H4" s="4">
        <v>8.0144025610757126</v>
      </c>
      <c r="I4" s="4">
        <v>1.8197312400000001</v>
      </c>
      <c r="J4" s="4">
        <v>54.846001883537731</v>
      </c>
      <c r="K4" s="110">
        <v>8.89253227793359</v>
      </c>
      <c r="L4" s="4">
        <v>46.050435234719714</v>
      </c>
      <c r="M4" s="4">
        <v>5.4035460784777278</v>
      </c>
      <c r="N4" s="4">
        <v>10.097394067810292</v>
      </c>
      <c r="O4" s="110">
        <v>4.121985942857143</v>
      </c>
      <c r="P4" s="110">
        <v>5.3541172571428577</v>
      </c>
      <c r="Q4" s="110"/>
      <c r="R4" s="298"/>
    </row>
    <row r="5" spans="2:18">
      <c r="B5" s="72">
        <v>2</v>
      </c>
      <c r="C5" s="39" t="s">
        <v>8</v>
      </c>
      <c r="D5" s="48">
        <v>0</v>
      </c>
      <c r="E5" s="4">
        <f t="shared" si="0"/>
        <v>0</v>
      </c>
      <c r="F5" s="89">
        <f t="shared" ref="F5:F17" si="1">SUM(G5:R5)</f>
        <v>0</v>
      </c>
      <c r="G5" s="6">
        <v>0</v>
      </c>
      <c r="H5" s="6">
        <v>0</v>
      </c>
      <c r="I5" s="6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/>
      <c r="R5" s="119"/>
    </row>
    <row r="6" spans="2:18">
      <c r="B6" s="72">
        <v>3</v>
      </c>
      <c r="C6" s="39" t="s">
        <v>9</v>
      </c>
      <c r="D6" s="48">
        <v>27</v>
      </c>
      <c r="E6" s="4">
        <f t="shared" si="0"/>
        <v>22.5</v>
      </c>
      <c r="F6" s="89">
        <f t="shared" si="1"/>
        <v>4.775426725</v>
      </c>
      <c r="G6" s="6">
        <v>0</v>
      </c>
      <c r="H6" s="6">
        <v>0</v>
      </c>
      <c r="I6" s="6">
        <v>0</v>
      </c>
      <c r="J6" s="4">
        <v>0</v>
      </c>
      <c r="K6" s="4">
        <v>0</v>
      </c>
      <c r="L6" s="4">
        <v>4.775426725</v>
      </c>
      <c r="M6" s="4">
        <v>0</v>
      </c>
      <c r="N6" s="4">
        <v>0</v>
      </c>
      <c r="O6" s="4">
        <v>0</v>
      </c>
      <c r="P6" s="4">
        <v>0</v>
      </c>
      <c r="Q6" s="4"/>
      <c r="R6" s="295"/>
    </row>
    <row r="7" spans="2:18">
      <c r="B7" s="72">
        <v>4</v>
      </c>
      <c r="C7" s="39" t="s">
        <v>10</v>
      </c>
      <c r="D7" s="48">
        <v>65</v>
      </c>
      <c r="E7" s="4">
        <f t="shared" si="0"/>
        <v>54.166666666666671</v>
      </c>
      <c r="F7" s="89">
        <f t="shared" si="1"/>
        <v>12.49062</v>
      </c>
      <c r="G7" s="6">
        <v>0</v>
      </c>
      <c r="H7" s="4">
        <v>12.49062</v>
      </c>
      <c r="I7" s="6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/>
      <c r="R7" s="119"/>
    </row>
    <row r="8" spans="2:18">
      <c r="B8" s="72">
        <v>5</v>
      </c>
      <c r="C8" s="39" t="s">
        <v>5</v>
      </c>
      <c r="D8" s="48">
        <v>2</v>
      </c>
      <c r="E8" s="4">
        <f t="shared" si="0"/>
        <v>1.6666666666666665</v>
      </c>
      <c r="F8" s="89">
        <f t="shared" si="1"/>
        <v>0</v>
      </c>
      <c r="G8" s="6">
        <v>0</v>
      </c>
      <c r="H8" s="6">
        <v>0</v>
      </c>
      <c r="I8" s="6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</v>
      </c>
      <c r="Q8" s="4"/>
      <c r="R8" s="119"/>
    </row>
    <row r="9" spans="2:18">
      <c r="B9" s="72">
        <v>6</v>
      </c>
      <c r="C9" s="39" t="s">
        <v>11</v>
      </c>
      <c r="D9" s="48">
        <v>6</v>
      </c>
      <c r="E9" s="4">
        <f t="shared" si="0"/>
        <v>5</v>
      </c>
      <c r="F9" s="89">
        <f t="shared" si="1"/>
        <v>43.588247674999998</v>
      </c>
      <c r="G9" s="6">
        <v>0</v>
      </c>
      <c r="H9" s="6">
        <v>0</v>
      </c>
      <c r="I9" s="6">
        <v>0</v>
      </c>
      <c r="J9" s="4">
        <v>0</v>
      </c>
      <c r="K9" s="4">
        <v>0</v>
      </c>
      <c r="L9" s="4">
        <v>13.662689624999999</v>
      </c>
      <c r="M9" s="4">
        <v>10.981789800000001</v>
      </c>
      <c r="N9" s="4">
        <v>0.25038195000000002</v>
      </c>
      <c r="O9" s="4">
        <v>14.469325925</v>
      </c>
      <c r="P9" s="4">
        <v>4.2240603749999996</v>
      </c>
      <c r="Q9" s="4"/>
      <c r="R9" s="119"/>
    </row>
    <row r="10" spans="2:18">
      <c r="B10" s="72">
        <v>7</v>
      </c>
      <c r="C10" s="39" t="s">
        <v>12</v>
      </c>
      <c r="D10" s="48">
        <v>0</v>
      </c>
      <c r="E10" s="4">
        <f t="shared" si="0"/>
        <v>0</v>
      </c>
      <c r="F10" s="89">
        <f t="shared" si="1"/>
        <v>0</v>
      </c>
      <c r="G10" s="6">
        <v>0</v>
      </c>
      <c r="H10" s="6">
        <v>0</v>
      </c>
      <c r="I10" s="6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/>
      <c r="R10" s="119"/>
    </row>
    <row r="11" spans="2:18">
      <c r="B11" s="72">
        <v>8</v>
      </c>
      <c r="C11" s="40" t="s">
        <v>15</v>
      </c>
      <c r="D11" s="122">
        <v>0</v>
      </c>
      <c r="E11" s="4">
        <f t="shared" si="0"/>
        <v>0</v>
      </c>
      <c r="F11" s="89">
        <f t="shared" si="1"/>
        <v>0</v>
      </c>
      <c r="G11" s="6">
        <v>0</v>
      </c>
      <c r="H11" s="6">
        <v>0</v>
      </c>
      <c r="I11" s="6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/>
      <c r="R11" s="119"/>
    </row>
    <row r="12" spans="2:18">
      <c r="B12" s="72">
        <v>9</v>
      </c>
      <c r="C12" s="40" t="s">
        <v>16</v>
      </c>
      <c r="D12" s="122">
        <v>0</v>
      </c>
      <c r="E12" s="4">
        <f t="shared" ref="E12:E15" si="2">(D12/12)*$E$1</f>
        <v>0</v>
      </c>
      <c r="F12" s="89">
        <f t="shared" si="1"/>
        <v>0</v>
      </c>
      <c r="G12" s="6">
        <v>0</v>
      </c>
      <c r="H12" s="6">
        <v>0</v>
      </c>
      <c r="I12" s="6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/>
      <c r="R12" s="119"/>
    </row>
    <row r="13" spans="2:18">
      <c r="B13" s="72">
        <v>10</v>
      </c>
      <c r="C13" s="40" t="s">
        <v>17</v>
      </c>
      <c r="D13" s="122">
        <v>0</v>
      </c>
      <c r="E13" s="4">
        <f t="shared" si="2"/>
        <v>0</v>
      </c>
      <c r="F13" s="89">
        <f t="shared" si="1"/>
        <v>0</v>
      </c>
      <c r="G13" s="6">
        <v>0</v>
      </c>
      <c r="H13" s="6">
        <v>0</v>
      </c>
      <c r="I13" s="6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</v>
      </c>
      <c r="Q13" s="4"/>
      <c r="R13" s="119"/>
    </row>
    <row r="14" spans="2:18">
      <c r="B14" s="72">
        <v>11</v>
      </c>
      <c r="C14" s="41" t="s">
        <v>132</v>
      </c>
      <c r="D14" s="48">
        <v>0</v>
      </c>
      <c r="E14" s="4">
        <f t="shared" si="2"/>
        <v>0</v>
      </c>
      <c r="F14" s="89">
        <f t="shared" si="1"/>
        <v>0</v>
      </c>
      <c r="G14" s="6">
        <v>0</v>
      </c>
      <c r="H14" s="6">
        <v>0</v>
      </c>
      <c r="I14" s="6">
        <v>0</v>
      </c>
      <c r="J14" s="4">
        <v>0</v>
      </c>
      <c r="K14" s="4">
        <v>0</v>
      </c>
      <c r="L14" s="4">
        <v>0</v>
      </c>
      <c r="M14" s="4">
        <v>0</v>
      </c>
      <c r="N14" s="4">
        <v>0</v>
      </c>
      <c r="O14" s="4">
        <v>0</v>
      </c>
      <c r="P14" s="4">
        <v>0</v>
      </c>
      <c r="Q14" s="4"/>
      <c r="R14" s="119"/>
    </row>
    <row r="15" spans="2:18">
      <c r="B15" s="72">
        <v>12</v>
      </c>
      <c r="C15" s="41" t="s">
        <v>13</v>
      </c>
      <c r="D15" s="48">
        <v>0</v>
      </c>
      <c r="E15" s="4">
        <f t="shared" si="2"/>
        <v>0</v>
      </c>
      <c r="F15" s="89">
        <f t="shared" si="1"/>
        <v>0</v>
      </c>
      <c r="G15" s="6">
        <v>0</v>
      </c>
      <c r="H15" s="6">
        <v>0</v>
      </c>
      <c r="I15" s="6">
        <v>0</v>
      </c>
      <c r="J15" s="4">
        <v>0</v>
      </c>
      <c r="K15" s="4">
        <v>0</v>
      </c>
      <c r="L15" s="4">
        <v>0</v>
      </c>
      <c r="M15" s="4">
        <v>0</v>
      </c>
      <c r="N15" s="4">
        <v>0</v>
      </c>
      <c r="O15" s="4">
        <v>0</v>
      </c>
      <c r="P15" s="4">
        <v>0</v>
      </c>
      <c r="Q15" s="4"/>
      <c r="R15" s="119"/>
    </row>
    <row r="16" spans="2:18" ht="15" thickBot="1">
      <c r="B16" s="85">
        <v>13</v>
      </c>
      <c r="C16" s="80" t="s">
        <v>14</v>
      </c>
      <c r="D16" s="123">
        <v>0</v>
      </c>
      <c r="E16" s="108">
        <f>(D16/12)*$E$1</f>
        <v>0</v>
      </c>
      <c r="F16" s="89">
        <f t="shared" si="1"/>
        <v>0</v>
      </c>
      <c r="G16" s="6">
        <v>0</v>
      </c>
      <c r="H16" s="6">
        <v>0</v>
      </c>
      <c r="I16" s="6">
        <v>0</v>
      </c>
      <c r="J16" s="4">
        <v>0</v>
      </c>
      <c r="K16" s="4">
        <v>0</v>
      </c>
      <c r="L16" s="4">
        <v>0</v>
      </c>
      <c r="M16" s="4">
        <v>0</v>
      </c>
      <c r="N16" s="4">
        <v>0</v>
      </c>
      <c r="O16" s="4">
        <v>0</v>
      </c>
      <c r="P16" s="4">
        <v>0</v>
      </c>
      <c r="Q16" s="4"/>
      <c r="R16" s="119"/>
    </row>
    <row r="17" spans="2:18" ht="15" thickBot="1">
      <c r="B17" s="44"/>
      <c r="C17" s="45" t="s">
        <v>6</v>
      </c>
      <c r="D17" s="124">
        <f>SUM(D4:D16)</f>
        <v>200</v>
      </c>
      <c r="E17" s="124">
        <f>SUM(E4:E16)</f>
        <v>166.66666666666666</v>
      </c>
      <c r="F17" s="124">
        <f t="shared" si="1"/>
        <v>228.27464094355477</v>
      </c>
      <c r="G17" s="78">
        <f>SUM(G4:G16)</f>
        <v>22.8202</v>
      </c>
      <c r="H17" s="78">
        <f t="shared" ref="H17:R17" si="3">SUM(H4:H16)</f>
        <v>20.505022561075712</v>
      </c>
      <c r="I17" s="78">
        <f t="shared" si="3"/>
        <v>1.8197312400000001</v>
      </c>
      <c r="J17" s="78">
        <f t="shared" si="3"/>
        <v>54.846001883537731</v>
      </c>
      <c r="K17" s="78">
        <f t="shared" si="3"/>
        <v>8.89253227793359</v>
      </c>
      <c r="L17" s="78">
        <f t="shared" si="3"/>
        <v>64.488551584719715</v>
      </c>
      <c r="M17" s="78">
        <f t="shared" si="3"/>
        <v>16.385335878477729</v>
      </c>
      <c r="N17" s="78">
        <f t="shared" si="3"/>
        <v>10.347776017810292</v>
      </c>
      <c r="O17" s="78">
        <f t="shared" si="3"/>
        <v>18.591311867857144</v>
      </c>
      <c r="P17" s="78">
        <f t="shared" si="3"/>
        <v>9.5781776321428573</v>
      </c>
      <c r="Q17" s="78">
        <f t="shared" si="3"/>
        <v>0</v>
      </c>
      <c r="R17" s="79">
        <f t="shared" si="3"/>
        <v>0</v>
      </c>
    </row>
  </sheetData>
  <mergeCells count="1">
    <mergeCell ref="B2:R2"/>
  </mergeCells>
  <pageMargins left="0.7" right="0.7" top="0.75" bottom="0.75" header="0.3" footer="0.3"/>
  <ignoredErrors>
    <ignoredError sqref="G17:R17" formulaRange="1"/>
    <ignoredError sqref="F17" formula="1"/>
  </ignoredErrors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35"/>
  <dimension ref="B1:R19"/>
  <sheetViews>
    <sheetView topLeftCell="A3" workbookViewId="0">
      <selection activeCell="P12" sqref="P12:P18"/>
    </sheetView>
  </sheetViews>
  <sheetFormatPr defaultRowHeight="14.4"/>
  <cols>
    <col min="1" max="1" width="4.6640625" customWidth="1"/>
    <col min="2" max="2" width="5.6640625" style="9" customWidth="1"/>
    <col min="3" max="3" width="24.88671875" bestFit="1" customWidth="1"/>
    <col min="4" max="4" width="9.6640625" customWidth="1"/>
    <col min="5" max="5" width="10.44140625" style="9" bestFit="1" customWidth="1"/>
    <col min="6" max="6" width="10.44140625" bestFit="1" customWidth="1"/>
    <col min="7" max="18" width="9.6640625" customWidth="1"/>
  </cols>
  <sheetData>
    <row r="1" spans="2:18" ht="15" thickBot="1">
      <c r="C1" s="63"/>
      <c r="E1" s="9">
        <v>10</v>
      </c>
    </row>
    <row r="2" spans="2:18">
      <c r="B2" s="544" t="s">
        <v>133</v>
      </c>
      <c r="C2" s="545"/>
      <c r="D2" s="545"/>
      <c r="E2" s="545"/>
      <c r="F2" s="545"/>
      <c r="G2" s="545"/>
      <c r="H2" s="545"/>
      <c r="I2" s="545"/>
      <c r="J2" s="545"/>
      <c r="K2" s="545"/>
      <c r="L2" s="545"/>
      <c r="M2" s="545"/>
      <c r="N2" s="545"/>
      <c r="O2" s="545"/>
      <c r="P2" s="545"/>
      <c r="Q2" s="545"/>
      <c r="R2" s="546"/>
    </row>
    <row r="3" spans="2:18">
      <c r="B3" s="42" t="s">
        <v>32</v>
      </c>
      <c r="C3" s="2" t="s">
        <v>1</v>
      </c>
      <c r="D3" s="2" t="s">
        <v>39</v>
      </c>
      <c r="E3" s="2" t="s">
        <v>414</v>
      </c>
      <c r="F3" s="2" t="s">
        <v>415</v>
      </c>
      <c r="G3" s="68">
        <v>45292</v>
      </c>
      <c r="H3" s="68">
        <v>45323</v>
      </c>
      <c r="I3" s="68">
        <v>45352</v>
      </c>
      <c r="J3" s="68">
        <v>45383</v>
      </c>
      <c r="K3" s="68">
        <v>45413</v>
      </c>
      <c r="L3" s="68">
        <v>45444</v>
      </c>
      <c r="M3" s="68">
        <v>45474</v>
      </c>
      <c r="N3" s="68">
        <v>45505</v>
      </c>
      <c r="O3" s="68">
        <v>45536</v>
      </c>
      <c r="P3" s="68">
        <v>45566</v>
      </c>
      <c r="Q3" s="68">
        <v>45597</v>
      </c>
      <c r="R3" s="73">
        <v>45627</v>
      </c>
    </row>
    <row r="4" spans="2:18">
      <c r="B4" s="72">
        <v>1</v>
      </c>
      <c r="C4" s="39" t="s">
        <v>138</v>
      </c>
      <c r="D4" s="8">
        <v>50</v>
      </c>
      <c r="E4" s="4">
        <f t="shared" ref="E4:E11" si="0">(D4/12)*$E$1</f>
        <v>41.666666666666671</v>
      </c>
      <c r="F4" s="89">
        <f>SUM(G4:R4)</f>
        <v>58.347796129370948</v>
      </c>
      <c r="G4" s="8">
        <v>39.790399999999998</v>
      </c>
      <c r="H4" s="4">
        <v>4.5</v>
      </c>
      <c r="I4" s="4">
        <v>0</v>
      </c>
      <c r="J4" s="4">
        <v>0</v>
      </c>
      <c r="K4" s="6">
        <v>3.6039202693709425</v>
      </c>
      <c r="L4" s="6">
        <v>0</v>
      </c>
      <c r="M4" s="6">
        <v>10.453475860000001</v>
      </c>
      <c r="N4" s="6">
        <v>0</v>
      </c>
      <c r="O4" s="6">
        <v>0</v>
      </c>
      <c r="P4" s="6">
        <v>0</v>
      </c>
      <c r="Q4" s="6"/>
      <c r="R4" s="295"/>
    </row>
    <row r="5" spans="2:18">
      <c r="B5" s="72">
        <v>2</v>
      </c>
      <c r="C5" s="39" t="s">
        <v>139</v>
      </c>
      <c r="D5" s="8">
        <v>50</v>
      </c>
      <c r="E5" s="4">
        <f t="shared" si="0"/>
        <v>41.666666666666671</v>
      </c>
      <c r="F5" s="89">
        <f t="shared" ref="F5:F18" si="1">SUM(G5:R5)</f>
        <v>36.400634493333335</v>
      </c>
      <c r="G5" s="8">
        <v>0.7115685266666667</v>
      </c>
      <c r="H5" s="4">
        <v>2.4216890000000002</v>
      </c>
      <c r="I5" s="4">
        <v>0.42368852666666673</v>
      </c>
      <c r="J5" s="6">
        <v>0.46809052666666673</v>
      </c>
      <c r="K5" s="6">
        <v>0.42368852666666673</v>
      </c>
      <c r="L5" s="6">
        <v>0.42368852666666673</v>
      </c>
      <c r="M5" s="6">
        <v>30.411380860000001</v>
      </c>
      <c r="N5" s="6">
        <v>0.55842000000000003</v>
      </c>
      <c r="O5" s="6">
        <v>0.18614</v>
      </c>
      <c r="P5" s="6">
        <v>0.37228</v>
      </c>
      <c r="Q5" s="134"/>
      <c r="R5" s="253"/>
    </row>
    <row r="6" spans="2:18">
      <c r="B6" s="72">
        <v>3</v>
      </c>
      <c r="C6" s="39" t="s">
        <v>140</v>
      </c>
      <c r="D6" s="8">
        <v>50</v>
      </c>
      <c r="E6" s="4">
        <f t="shared" si="0"/>
        <v>41.666666666666671</v>
      </c>
      <c r="F6" s="89">
        <f t="shared" si="1"/>
        <v>2.4150066150000002</v>
      </c>
      <c r="G6" s="8">
        <v>0</v>
      </c>
      <c r="H6" s="4">
        <v>0</v>
      </c>
      <c r="I6" s="4">
        <v>0</v>
      </c>
      <c r="J6" s="4">
        <v>0</v>
      </c>
      <c r="K6" s="6">
        <v>0</v>
      </c>
      <c r="L6" s="6">
        <v>0</v>
      </c>
      <c r="M6" s="6">
        <v>0</v>
      </c>
      <c r="N6" s="6">
        <v>1.2524999999999999</v>
      </c>
      <c r="O6" s="6">
        <v>1.1625066150000001</v>
      </c>
      <c r="P6" s="6">
        <v>0</v>
      </c>
      <c r="Q6" s="6"/>
      <c r="R6" s="295"/>
    </row>
    <row r="7" spans="2:18">
      <c r="B7" s="72">
        <v>4</v>
      </c>
      <c r="C7" s="39" t="s">
        <v>8</v>
      </c>
      <c r="D7" s="8">
        <v>0</v>
      </c>
      <c r="E7" s="4">
        <f t="shared" si="0"/>
        <v>0</v>
      </c>
      <c r="F7" s="89">
        <f t="shared" si="1"/>
        <v>0</v>
      </c>
      <c r="G7" s="8">
        <v>0</v>
      </c>
      <c r="H7" s="4">
        <v>0</v>
      </c>
      <c r="I7" s="4">
        <v>0</v>
      </c>
      <c r="J7" s="4">
        <v>0</v>
      </c>
      <c r="K7" s="6">
        <v>0</v>
      </c>
      <c r="L7" s="6">
        <v>0</v>
      </c>
      <c r="M7" s="6">
        <v>0</v>
      </c>
      <c r="N7" s="6">
        <v>0</v>
      </c>
      <c r="O7" s="6">
        <v>0</v>
      </c>
      <c r="P7" s="6">
        <v>0</v>
      </c>
      <c r="Q7" s="6"/>
      <c r="R7" s="295"/>
    </row>
    <row r="8" spans="2:18">
      <c r="B8" s="72">
        <v>5</v>
      </c>
      <c r="C8" s="39" t="s">
        <v>9</v>
      </c>
      <c r="D8" s="8">
        <v>50</v>
      </c>
      <c r="E8" s="4">
        <f t="shared" si="0"/>
        <v>41.666666666666671</v>
      </c>
      <c r="F8" s="89">
        <f t="shared" si="1"/>
        <v>8.9564202000000002</v>
      </c>
      <c r="G8" s="8">
        <v>0</v>
      </c>
      <c r="H8" s="4">
        <v>0</v>
      </c>
      <c r="I8" s="4">
        <v>0</v>
      </c>
      <c r="J8" s="4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8.9564202000000002</v>
      </c>
      <c r="Q8" s="6"/>
      <c r="R8" s="295"/>
    </row>
    <row r="9" spans="2:18">
      <c r="B9" s="72">
        <v>6</v>
      </c>
      <c r="C9" s="39" t="s">
        <v>10</v>
      </c>
      <c r="D9" s="8">
        <v>50</v>
      </c>
      <c r="E9" s="4">
        <f t="shared" si="0"/>
        <v>41.666666666666671</v>
      </c>
      <c r="F9" s="89">
        <f t="shared" si="1"/>
        <v>6.4972342500000009</v>
      </c>
      <c r="G9" s="8">
        <v>0</v>
      </c>
      <c r="H9" s="4">
        <v>0</v>
      </c>
      <c r="I9" s="4">
        <v>0</v>
      </c>
      <c r="J9" s="4">
        <v>0</v>
      </c>
      <c r="K9" s="6">
        <v>6.4972342500000009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/>
      <c r="R9" s="295"/>
    </row>
    <row r="10" spans="2:18">
      <c r="B10" s="72">
        <v>7</v>
      </c>
      <c r="C10" s="39" t="s">
        <v>5</v>
      </c>
      <c r="D10" s="8">
        <v>50</v>
      </c>
      <c r="E10" s="4">
        <f t="shared" si="0"/>
        <v>41.666666666666671</v>
      </c>
      <c r="F10" s="89">
        <f t="shared" si="1"/>
        <v>1.3494933333333332</v>
      </c>
      <c r="G10" s="8">
        <v>0</v>
      </c>
      <c r="H10" s="4">
        <v>0</v>
      </c>
      <c r="I10" s="4">
        <v>0</v>
      </c>
      <c r="J10" s="6">
        <v>0</v>
      </c>
      <c r="K10" s="6">
        <v>0.15099333333333334</v>
      </c>
      <c r="L10" s="6">
        <v>0</v>
      </c>
      <c r="M10" s="6">
        <v>0</v>
      </c>
      <c r="N10" s="6">
        <v>0</v>
      </c>
      <c r="O10" s="6">
        <v>1.1984999999999999</v>
      </c>
      <c r="P10" s="6">
        <v>0</v>
      </c>
      <c r="Q10" s="6"/>
      <c r="R10" s="295"/>
    </row>
    <row r="11" spans="2:18">
      <c r="B11" s="72">
        <v>8</v>
      </c>
      <c r="C11" s="39" t="s">
        <v>11</v>
      </c>
      <c r="D11" s="8">
        <v>150</v>
      </c>
      <c r="E11" s="4">
        <f t="shared" si="0"/>
        <v>125</v>
      </c>
      <c r="F11" s="89">
        <f t="shared" si="1"/>
        <v>72.904507037590548</v>
      </c>
      <c r="G11" s="8">
        <v>3.2547387120828133</v>
      </c>
      <c r="H11" s="4">
        <v>2.9902839999999999</v>
      </c>
      <c r="I11" s="4">
        <v>2.5991088593050362</v>
      </c>
      <c r="J11" s="6">
        <v>3.7977344981939249</v>
      </c>
      <c r="K11" s="6">
        <v>2.7872703787494801</v>
      </c>
      <c r="L11" s="6">
        <v>5.9754543787494807</v>
      </c>
      <c r="M11" s="6">
        <v>0</v>
      </c>
      <c r="N11" s="6">
        <v>13.167341697408677</v>
      </c>
      <c r="O11" s="6">
        <v>37.238174513101121</v>
      </c>
      <c r="P11" s="6">
        <v>1.0944000000000003</v>
      </c>
      <c r="Q11" s="134"/>
      <c r="R11" s="295"/>
    </row>
    <row r="12" spans="2:18">
      <c r="B12" s="72">
        <v>9</v>
      </c>
      <c r="C12" s="39" t="s">
        <v>12</v>
      </c>
      <c r="D12" s="8">
        <v>50</v>
      </c>
      <c r="E12" s="4">
        <f t="shared" ref="E12:E15" si="2">(D12/12)*$E$1</f>
        <v>41.666666666666671</v>
      </c>
      <c r="F12" s="89">
        <f t="shared" si="1"/>
        <v>68.487849899999986</v>
      </c>
      <c r="G12" s="8">
        <v>0</v>
      </c>
      <c r="H12" s="4">
        <v>0</v>
      </c>
      <c r="I12" s="4">
        <v>0</v>
      </c>
      <c r="J12" s="4">
        <v>68.487849899999986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/>
      <c r="R12" s="295"/>
    </row>
    <row r="13" spans="2:18">
      <c r="B13" s="72">
        <v>10</v>
      </c>
      <c r="C13" s="40" t="s">
        <v>15</v>
      </c>
      <c r="D13" s="122">
        <v>0</v>
      </c>
      <c r="E13" s="4">
        <f t="shared" si="2"/>
        <v>0</v>
      </c>
      <c r="F13" s="89">
        <f t="shared" si="1"/>
        <v>0</v>
      </c>
      <c r="G13" s="8">
        <v>0</v>
      </c>
      <c r="H13" s="4">
        <v>0</v>
      </c>
      <c r="I13" s="4">
        <v>0</v>
      </c>
      <c r="J13" s="4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/>
      <c r="R13" s="295"/>
    </row>
    <row r="14" spans="2:18">
      <c r="B14" s="72">
        <v>11</v>
      </c>
      <c r="C14" s="40" t="s">
        <v>16</v>
      </c>
      <c r="D14" s="122">
        <v>0</v>
      </c>
      <c r="E14" s="4">
        <f t="shared" si="2"/>
        <v>0</v>
      </c>
      <c r="F14" s="89">
        <f t="shared" si="1"/>
        <v>0</v>
      </c>
      <c r="G14" s="8">
        <v>0</v>
      </c>
      <c r="H14" s="4">
        <v>0</v>
      </c>
      <c r="I14" s="4">
        <v>0</v>
      </c>
      <c r="J14" s="4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/>
      <c r="R14" s="295"/>
    </row>
    <row r="15" spans="2:18">
      <c r="B15" s="72">
        <v>12</v>
      </c>
      <c r="C15" s="40" t="s">
        <v>17</v>
      </c>
      <c r="D15" s="122">
        <v>0</v>
      </c>
      <c r="E15" s="4">
        <f t="shared" si="2"/>
        <v>0</v>
      </c>
      <c r="F15" s="89">
        <f t="shared" si="1"/>
        <v>0</v>
      </c>
      <c r="G15" s="8">
        <v>0</v>
      </c>
      <c r="H15" s="4">
        <v>0</v>
      </c>
      <c r="I15" s="4">
        <v>0</v>
      </c>
      <c r="J15" s="4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/>
      <c r="R15" s="295"/>
    </row>
    <row r="16" spans="2:18">
      <c r="B16" s="72">
        <v>13</v>
      </c>
      <c r="C16" s="41" t="s">
        <v>132</v>
      </c>
      <c r="D16" s="8">
        <v>0</v>
      </c>
      <c r="E16" s="108">
        <f>(D16/12)*$E$1</f>
        <v>0</v>
      </c>
      <c r="F16" s="89">
        <f t="shared" si="1"/>
        <v>0</v>
      </c>
      <c r="G16" s="8">
        <v>0</v>
      </c>
      <c r="H16" s="4">
        <v>0</v>
      </c>
      <c r="I16" s="4">
        <v>0</v>
      </c>
      <c r="J16" s="4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/>
      <c r="R16" s="295"/>
    </row>
    <row r="17" spans="2:18">
      <c r="B17" s="72">
        <v>14</v>
      </c>
      <c r="C17" s="41" t="s">
        <v>13</v>
      </c>
      <c r="D17" s="8">
        <v>0</v>
      </c>
      <c r="E17" s="108">
        <f t="shared" ref="E17:E18" si="3">(D17/12)*$E$1</f>
        <v>0</v>
      </c>
      <c r="F17" s="89">
        <f t="shared" si="1"/>
        <v>0</v>
      </c>
      <c r="G17" s="8">
        <v>0</v>
      </c>
      <c r="H17" s="4">
        <v>0</v>
      </c>
      <c r="I17" s="4">
        <v>0</v>
      </c>
      <c r="J17" s="4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/>
      <c r="R17" s="295"/>
    </row>
    <row r="18" spans="2:18" ht="15" thickBot="1">
      <c r="B18" s="72">
        <v>15</v>
      </c>
      <c r="C18" s="40" t="s">
        <v>14</v>
      </c>
      <c r="D18" s="122">
        <v>0</v>
      </c>
      <c r="E18" s="108">
        <f t="shared" si="3"/>
        <v>0</v>
      </c>
      <c r="F18" s="89">
        <f t="shared" si="1"/>
        <v>0</v>
      </c>
      <c r="G18" s="8">
        <v>0</v>
      </c>
      <c r="H18" s="4">
        <v>0</v>
      </c>
      <c r="I18" s="4">
        <v>0</v>
      </c>
      <c r="J18" s="4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/>
      <c r="R18" s="295"/>
    </row>
    <row r="19" spans="2:18" ht="15" thickBot="1">
      <c r="B19" s="44"/>
      <c r="C19" s="45" t="s">
        <v>6</v>
      </c>
      <c r="D19" s="124">
        <f>SUM(D4:D18)</f>
        <v>500</v>
      </c>
      <c r="E19" s="124">
        <f>SUM(E4:E18)</f>
        <v>416.66666666666674</v>
      </c>
      <c r="F19" s="124">
        <f>SUM(G19:R19)</f>
        <v>255.35894195862809</v>
      </c>
      <c r="G19" s="78">
        <f>SUM(G4:G18)</f>
        <v>43.756707238749478</v>
      </c>
      <c r="H19" s="78">
        <f t="shared" ref="H19:R19" si="4">SUM(H4:H18)</f>
        <v>9.9119729999999997</v>
      </c>
      <c r="I19" s="78">
        <f t="shared" si="4"/>
        <v>3.0227973859717028</v>
      </c>
      <c r="J19" s="78">
        <f t="shared" si="4"/>
        <v>72.753674924860576</v>
      </c>
      <c r="K19" s="78">
        <f t="shared" si="4"/>
        <v>13.463106758120425</v>
      </c>
      <c r="L19" s="261">
        <f t="shared" si="4"/>
        <v>6.3991429054161477</v>
      </c>
      <c r="M19" s="78">
        <f t="shared" si="4"/>
        <v>40.864856720000006</v>
      </c>
      <c r="N19" s="78">
        <f t="shared" si="4"/>
        <v>14.978261697408676</v>
      </c>
      <c r="O19" s="78">
        <f t="shared" si="4"/>
        <v>39.785321128101124</v>
      </c>
      <c r="P19" s="78">
        <f t="shared" si="4"/>
        <v>10.4231002</v>
      </c>
      <c r="Q19" s="78">
        <f t="shared" si="4"/>
        <v>0</v>
      </c>
      <c r="R19" s="79">
        <f t="shared" si="4"/>
        <v>0</v>
      </c>
    </row>
  </sheetData>
  <mergeCells count="1">
    <mergeCell ref="B2:R2"/>
  </mergeCells>
  <pageMargins left="0.7" right="0.7" top="0.75" bottom="0.75" header="0.3" footer="0.3"/>
  <ignoredErrors>
    <ignoredError sqref="G19:M19 O19:R19" formulaRange="1"/>
    <ignoredError sqref="F19" formula="1"/>
  </ignoredErrors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36"/>
  <dimension ref="B1:R18"/>
  <sheetViews>
    <sheetView workbookViewId="0">
      <selection activeCell="E1" sqref="E1"/>
    </sheetView>
  </sheetViews>
  <sheetFormatPr defaultRowHeight="14.4"/>
  <cols>
    <col min="1" max="1" width="4.6640625" customWidth="1"/>
    <col min="2" max="2" width="5.6640625" style="9" customWidth="1"/>
    <col min="3" max="3" width="24.88671875" bestFit="1" customWidth="1"/>
    <col min="4" max="4" width="9.6640625" customWidth="1"/>
    <col min="5" max="5" width="10.44140625" style="9" bestFit="1" customWidth="1"/>
    <col min="6" max="18" width="9.6640625" customWidth="1"/>
  </cols>
  <sheetData>
    <row r="1" spans="2:18" ht="15" thickBot="1">
      <c r="C1" s="63"/>
      <c r="E1" s="9">
        <v>10</v>
      </c>
    </row>
    <row r="2" spans="2:18">
      <c r="B2" s="544" t="s">
        <v>133</v>
      </c>
      <c r="C2" s="545"/>
      <c r="D2" s="545"/>
      <c r="E2" s="545"/>
      <c r="F2" s="545"/>
      <c r="G2" s="545"/>
      <c r="H2" s="545"/>
      <c r="I2" s="545"/>
      <c r="J2" s="545"/>
      <c r="K2" s="545"/>
      <c r="L2" s="545"/>
      <c r="M2" s="545"/>
      <c r="N2" s="545"/>
      <c r="O2" s="545"/>
      <c r="P2" s="545"/>
      <c r="Q2" s="545"/>
      <c r="R2" s="546"/>
    </row>
    <row r="3" spans="2:18">
      <c r="B3" s="42" t="s">
        <v>32</v>
      </c>
      <c r="C3" s="2" t="s">
        <v>1</v>
      </c>
      <c r="D3" s="2" t="s">
        <v>39</v>
      </c>
      <c r="E3" s="2" t="s">
        <v>414</v>
      </c>
      <c r="F3" s="2" t="s">
        <v>415</v>
      </c>
      <c r="G3" s="68">
        <v>45292</v>
      </c>
      <c r="H3" s="68">
        <v>45323</v>
      </c>
      <c r="I3" s="68">
        <v>45352</v>
      </c>
      <c r="J3" s="68">
        <v>45383</v>
      </c>
      <c r="K3" s="68">
        <v>45413</v>
      </c>
      <c r="L3" s="68">
        <v>45444</v>
      </c>
      <c r="M3" s="68">
        <v>45474</v>
      </c>
      <c r="N3" s="68">
        <v>45505</v>
      </c>
      <c r="O3" s="68">
        <v>45536</v>
      </c>
      <c r="P3" s="68">
        <v>45566</v>
      </c>
      <c r="Q3" s="68">
        <v>45597</v>
      </c>
      <c r="R3" s="73">
        <v>45627</v>
      </c>
    </row>
    <row r="4" spans="2:18">
      <c r="B4" s="72">
        <v>1</v>
      </c>
      <c r="C4" s="3" t="s">
        <v>3</v>
      </c>
      <c r="D4" s="4">
        <v>51</v>
      </c>
      <c r="E4" s="4">
        <f t="shared" ref="E4:E11" si="0">(D4/12)*$E$1</f>
        <v>42.5</v>
      </c>
      <c r="F4" s="89">
        <f>SUM(G4:R4)</f>
        <v>22.913305350000002</v>
      </c>
      <c r="G4" s="4">
        <v>6.667305350000003</v>
      </c>
      <c r="H4" s="4">
        <v>0</v>
      </c>
      <c r="I4" s="4">
        <v>0</v>
      </c>
      <c r="J4" s="4">
        <v>0</v>
      </c>
      <c r="K4" s="6">
        <v>0</v>
      </c>
      <c r="L4" s="4">
        <v>2.4700000000000002</v>
      </c>
      <c r="M4" s="4">
        <v>0</v>
      </c>
      <c r="N4" s="4">
        <v>0</v>
      </c>
      <c r="O4" s="4">
        <v>0</v>
      </c>
      <c r="P4" s="6">
        <v>13.776</v>
      </c>
      <c r="Q4" s="6"/>
      <c r="R4" s="295"/>
    </row>
    <row r="5" spans="2:18">
      <c r="B5" s="72">
        <v>2</v>
      </c>
      <c r="C5" s="3" t="s">
        <v>4</v>
      </c>
      <c r="D5" s="4">
        <v>52</v>
      </c>
      <c r="E5" s="4">
        <f t="shared" si="0"/>
        <v>43.333333333333329</v>
      </c>
      <c r="F5" s="89">
        <f t="shared" ref="F5:F18" si="1">SUM(G5:R5)</f>
        <v>35.906479925000006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2.0677500000000002</v>
      </c>
      <c r="N5" s="4">
        <v>0</v>
      </c>
      <c r="O5" s="131">
        <v>13.681240825000001</v>
      </c>
      <c r="P5" s="6">
        <v>20.157489100000003</v>
      </c>
      <c r="Q5" s="4"/>
      <c r="R5" s="295"/>
    </row>
    <row r="6" spans="2:18">
      <c r="B6" s="72">
        <v>3</v>
      </c>
      <c r="C6" s="39" t="s">
        <v>8</v>
      </c>
      <c r="D6" s="8">
        <v>0</v>
      </c>
      <c r="E6" s="4">
        <f t="shared" si="0"/>
        <v>0</v>
      </c>
      <c r="F6" s="89">
        <f t="shared" si="1"/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/>
      <c r="R6" s="119"/>
    </row>
    <row r="7" spans="2:18">
      <c r="B7" s="72">
        <v>4</v>
      </c>
      <c r="C7" s="39" t="s">
        <v>9</v>
      </c>
      <c r="D7" s="8">
        <v>50</v>
      </c>
      <c r="E7" s="4">
        <f t="shared" si="0"/>
        <v>41.666666666666671</v>
      </c>
      <c r="F7" s="89">
        <f t="shared" si="1"/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/>
      <c r="R7" s="119"/>
    </row>
    <row r="8" spans="2:18">
      <c r="B8" s="72">
        <v>5</v>
      </c>
      <c r="C8" s="39" t="s">
        <v>10</v>
      </c>
      <c r="D8" s="8">
        <v>0</v>
      </c>
      <c r="E8" s="4">
        <f t="shared" si="0"/>
        <v>0</v>
      </c>
      <c r="F8" s="89">
        <f t="shared" si="1"/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</v>
      </c>
      <c r="Q8" s="4"/>
      <c r="R8" s="119"/>
    </row>
    <row r="9" spans="2:18">
      <c r="B9" s="72">
        <v>6</v>
      </c>
      <c r="C9" s="39" t="s">
        <v>5</v>
      </c>
      <c r="D9" s="8">
        <v>21</v>
      </c>
      <c r="E9" s="4">
        <f t="shared" si="0"/>
        <v>17.5</v>
      </c>
      <c r="F9" s="89">
        <f t="shared" si="1"/>
        <v>18.626404133333335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15.475416633333333</v>
      </c>
      <c r="P9" s="4">
        <v>3.1509874999999998</v>
      </c>
      <c r="Q9" s="4"/>
      <c r="R9" s="119"/>
    </row>
    <row r="10" spans="2:18">
      <c r="B10" s="72">
        <v>7</v>
      </c>
      <c r="C10" s="5" t="s">
        <v>11</v>
      </c>
      <c r="D10" s="4">
        <v>386</v>
      </c>
      <c r="E10" s="4">
        <f t="shared" si="0"/>
        <v>321.66666666666663</v>
      </c>
      <c r="F10" s="89">
        <f t="shared" si="1"/>
        <v>90.192307708333331</v>
      </c>
      <c r="G10" s="4">
        <v>0</v>
      </c>
      <c r="H10" s="4">
        <v>0</v>
      </c>
      <c r="I10" s="4">
        <v>0</v>
      </c>
      <c r="J10" s="6">
        <v>0</v>
      </c>
      <c r="K10" s="6">
        <v>0</v>
      </c>
      <c r="L10" s="6">
        <v>0</v>
      </c>
      <c r="M10" s="4">
        <v>88.456772000000001</v>
      </c>
      <c r="N10" s="4">
        <v>0</v>
      </c>
      <c r="O10" s="131">
        <v>1.5002840833333333</v>
      </c>
      <c r="P10" s="6">
        <v>0.23525162499999999</v>
      </c>
      <c r="Q10" s="6"/>
      <c r="R10" s="119"/>
    </row>
    <row r="11" spans="2:18">
      <c r="B11" s="72">
        <v>8</v>
      </c>
      <c r="C11" s="39" t="s">
        <v>12</v>
      </c>
      <c r="D11" s="8">
        <v>0</v>
      </c>
      <c r="E11" s="4">
        <f t="shared" si="0"/>
        <v>0</v>
      </c>
      <c r="F11" s="89">
        <f t="shared" si="1"/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/>
      <c r="R11" s="119"/>
    </row>
    <row r="12" spans="2:18">
      <c r="B12" s="72">
        <v>9</v>
      </c>
      <c r="C12" s="40" t="s">
        <v>15</v>
      </c>
      <c r="D12" s="122">
        <v>0</v>
      </c>
      <c r="E12" s="4">
        <f t="shared" ref="E12:E15" si="2">(D12/12)*$E$1</f>
        <v>0</v>
      </c>
      <c r="F12" s="89">
        <f t="shared" si="1"/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/>
      <c r="R12" s="119"/>
    </row>
    <row r="13" spans="2:18">
      <c r="B13" s="72">
        <v>10</v>
      </c>
      <c r="C13" s="40" t="s">
        <v>16</v>
      </c>
      <c r="D13" s="122">
        <v>0</v>
      </c>
      <c r="E13" s="4">
        <f t="shared" si="2"/>
        <v>0</v>
      </c>
      <c r="F13" s="89">
        <f t="shared" si="1"/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</v>
      </c>
      <c r="Q13" s="4"/>
      <c r="R13" s="119"/>
    </row>
    <row r="14" spans="2:18">
      <c r="B14" s="72">
        <v>11</v>
      </c>
      <c r="C14" s="40" t="s">
        <v>17</v>
      </c>
      <c r="D14" s="122">
        <v>0</v>
      </c>
      <c r="E14" s="4">
        <f t="shared" si="2"/>
        <v>0</v>
      </c>
      <c r="F14" s="89">
        <f t="shared" si="1"/>
        <v>0</v>
      </c>
      <c r="G14" s="4">
        <v>0</v>
      </c>
      <c r="H14" s="4">
        <v>0</v>
      </c>
      <c r="I14" s="4">
        <v>0</v>
      </c>
      <c r="J14" s="4">
        <v>0</v>
      </c>
      <c r="K14" s="4">
        <v>0</v>
      </c>
      <c r="L14" s="4">
        <v>0</v>
      </c>
      <c r="M14" s="4">
        <v>0</v>
      </c>
      <c r="N14" s="4">
        <v>0</v>
      </c>
      <c r="O14" s="4">
        <v>0</v>
      </c>
      <c r="P14" s="4">
        <v>0</v>
      </c>
      <c r="Q14" s="4"/>
      <c r="R14" s="119"/>
    </row>
    <row r="15" spans="2:18">
      <c r="B15" s="72">
        <v>12</v>
      </c>
      <c r="C15" s="41" t="s">
        <v>132</v>
      </c>
      <c r="D15" s="8">
        <v>0</v>
      </c>
      <c r="E15" s="4">
        <f t="shared" si="2"/>
        <v>0</v>
      </c>
      <c r="F15" s="89">
        <f t="shared" si="1"/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0</v>
      </c>
      <c r="N15" s="4">
        <v>0</v>
      </c>
      <c r="O15" s="4">
        <v>0</v>
      </c>
      <c r="P15" s="4">
        <v>0</v>
      </c>
      <c r="Q15" s="4"/>
      <c r="R15" s="119"/>
    </row>
    <row r="16" spans="2:18">
      <c r="B16" s="72">
        <v>13</v>
      </c>
      <c r="C16" s="41" t="s">
        <v>13</v>
      </c>
      <c r="D16" s="8">
        <v>0</v>
      </c>
      <c r="E16" s="108">
        <f>(D16/12)*$E$1</f>
        <v>0</v>
      </c>
      <c r="F16" s="89">
        <f t="shared" si="1"/>
        <v>0</v>
      </c>
      <c r="G16" s="4">
        <v>0</v>
      </c>
      <c r="H16" s="4">
        <v>0</v>
      </c>
      <c r="I16" s="4">
        <v>0</v>
      </c>
      <c r="J16" s="4">
        <v>0</v>
      </c>
      <c r="K16" s="4">
        <v>0</v>
      </c>
      <c r="L16" s="4">
        <v>0</v>
      </c>
      <c r="M16" s="4">
        <v>0</v>
      </c>
      <c r="N16" s="4">
        <v>0</v>
      </c>
      <c r="O16" s="4">
        <v>0</v>
      </c>
      <c r="P16" s="4">
        <v>0</v>
      </c>
      <c r="Q16" s="4"/>
      <c r="R16" s="119"/>
    </row>
    <row r="17" spans="2:18" ht="15" thickBot="1">
      <c r="B17" s="72">
        <v>14</v>
      </c>
      <c r="C17" s="40" t="s">
        <v>14</v>
      </c>
      <c r="D17" s="122">
        <v>0</v>
      </c>
      <c r="E17" s="108">
        <f>(D17/12)*$E$1</f>
        <v>0</v>
      </c>
      <c r="F17" s="89">
        <f t="shared" si="1"/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4">
        <v>0</v>
      </c>
      <c r="O17" s="4">
        <v>0</v>
      </c>
      <c r="P17" s="4">
        <v>0</v>
      </c>
      <c r="Q17" s="4"/>
      <c r="R17" s="119"/>
    </row>
    <row r="18" spans="2:18" ht="15" thickBot="1">
      <c r="B18" s="44"/>
      <c r="C18" s="45" t="s">
        <v>6</v>
      </c>
      <c r="D18" s="124">
        <f>SUM(D4:D17)</f>
        <v>560</v>
      </c>
      <c r="E18" s="124">
        <f>SUM(E4:E17)</f>
        <v>466.66666666666663</v>
      </c>
      <c r="F18" s="124">
        <f t="shared" si="1"/>
        <v>167.63849711666668</v>
      </c>
      <c r="G18" s="78">
        <f>SUM(G4:G17)</f>
        <v>6.667305350000003</v>
      </c>
      <c r="H18" s="78">
        <f>SUM(H4:H17)</f>
        <v>0</v>
      </c>
      <c r="I18" s="78">
        <f t="shared" ref="I18:R18" si="3">SUM(I4:I17)</f>
        <v>0</v>
      </c>
      <c r="J18" s="78">
        <f t="shared" si="3"/>
        <v>0</v>
      </c>
      <c r="K18" s="78">
        <f t="shared" si="3"/>
        <v>0</v>
      </c>
      <c r="L18" s="78">
        <f t="shared" si="3"/>
        <v>2.4700000000000002</v>
      </c>
      <c r="M18" s="78">
        <f t="shared" si="3"/>
        <v>90.524522000000005</v>
      </c>
      <c r="N18" s="78">
        <f t="shared" si="3"/>
        <v>0</v>
      </c>
      <c r="O18" s="78">
        <f t="shared" si="3"/>
        <v>30.656941541666669</v>
      </c>
      <c r="P18" s="78">
        <f t="shared" si="3"/>
        <v>37.319728224999999</v>
      </c>
      <c r="Q18" s="78">
        <f t="shared" si="3"/>
        <v>0</v>
      </c>
      <c r="R18" s="79">
        <f t="shared" si="3"/>
        <v>0</v>
      </c>
    </row>
  </sheetData>
  <mergeCells count="1">
    <mergeCell ref="B2:R2"/>
  </mergeCells>
  <pageMargins left="0.7" right="0.7" top="0.75" bottom="0.75" header="0.3" footer="0.3"/>
  <pageSetup orientation="portrait" r:id="rId1"/>
  <ignoredErrors>
    <ignoredError sqref="G18:R18" formulaRange="1"/>
    <ignoredError sqref="F18" formula="1"/>
  </ignoredErrors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38"/>
  <dimension ref="B1:R17"/>
  <sheetViews>
    <sheetView topLeftCell="C1" workbookViewId="0">
      <selection activeCell="P13" sqref="P13:P16"/>
    </sheetView>
  </sheetViews>
  <sheetFormatPr defaultRowHeight="14.4"/>
  <cols>
    <col min="1" max="1" width="4.6640625" customWidth="1"/>
    <col min="2" max="2" width="5.6640625" style="9" customWidth="1"/>
    <col min="3" max="3" width="25.5546875" customWidth="1"/>
    <col min="4" max="4" width="9.6640625" customWidth="1"/>
    <col min="5" max="5" width="10.44140625" style="9" bestFit="1" customWidth="1"/>
    <col min="6" max="18" width="9.6640625" customWidth="1"/>
  </cols>
  <sheetData>
    <row r="1" spans="2:18" ht="15" thickBot="1">
      <c r="C1" s="63"/>
      <c r="E1" s="9">
        <v>10</v>
      </c>
    </row>
    <row r="2" spans="2:18">
      <c r="B2" s="553" t="s">
        <v>133</v>
      </c>
      <c r="C2" s="554"/>
      <c r="D2" s="554"/>
      <c r="E2" s="554"/>
      <c r="F2" s="554"/>
      <c r="G2" s="554"/>
      <c r="H2" s="554"/>
      <c r="I2" s="554"/>
      <c r="J2" s="554"/>
      <c r="K2" s="554"/>
      <c r="L2" s="554"/>
      <c r="M2" s="554"/>
      <c r="N2" s="554"/>
      <c r="O2" s="554"/>
      <c r="P2" s="554"/>
      <c r="Q2" s="554"/>
      <c r="R2" s="555"/>
    </row>
    <row r="3" spans="2:18">
      <c r="B3" s="42" t="s">
        <v>32</v>
      </c>
      <c r="C3" s="2" t="s">
        <v>1</v>
      </c>
      <c r="D3" s="2" t="s">
        <v>39</v>
      </c>
      <c r="E3" s="2" t="s">
        <v>414</v>
      </c>
      <c r="F3" s="2" t="s">
        <v>415</v>
      </c>
      <c r="G3" s="68">
        <v>45292</v>
      </c>
      <c r="H3" s="68">
        <v>45323</v>
      </c>
      <c r="I3" s="68">
        <v>45352</v>
      </c>
      <c r="J3" s="68">
        <v>45383</v>
      </c>
      <c r="K3" s="68">
        <v>45413</v>
      </c>
      <c r="L3" s="68">
        <v>45444</v>
      </c>
      <c r="M3" s="68">
        <v>45474</v>
      </c>
      <c r="N3" s="68">
        <v>45505</v>
      </c>
      <c r="O3" s="68">
        <v>45536</v>
      </c>
      <c r="P3" s="68">
        <v>45566</v>
      </c>
      <c r="Q3" s="68">
        <v>45597</v>
      </c>
      <c r="R3" s="73">
        <v>45627</v>
      </c>
    </row>
    <row r="4" spans="2:18">
      <c r="B4" s="84">
        <v>1</v>
      </c>
      <c r="C4" s="43" t="s">
        <v>7</v>
      </c>
      <c r="D4" s="89">
        <v>80</v>
      </c>
      <c r="E4" s="4">
        <f t="shared" ref="E4:E11" si="0">(D4/12)*$E$1</f>
        <v>66.666666666666671</v>
      </c>
      <c r="F4" s="89">
        <f>SUM(G4:R4)</f>
        <v>87.470000000000013</v>
      </c>
      <c r="G4" s="110">
        <v>0</v>
      </c>
      <c r="H4" s="110">
        <v>0</v>
      </c>
      <c r="I4" s="110">
        <v>0</v>
      </c>
      <c r="J4" s="110">
        <v>0</v>
      </c>
      <c r="K4" s="110">
        <v>0</v>
      </c>
      <c r="L4" s="4">
        <v>8.31</v>
      </c>
      <c r="M4" s="115">
        <v>78.040000000000006</v>
      </c>
      <c r="N4" s="115">
        <v>0</v>
      </c>
      <c r="O4" s="115">
        <v>0.17</v>
      </c>
      <c r="P4" s="110">
        <v>0.95</v>
      </c>
      <c r="Q4" s="115"/>
      <c r="R4" s="117"/>
    </row>
    <row r="5" spans="2:18">
      <c r="B5" s="72">
        <v>2</v>
      </c>
      <c r="C5" s="39" t="s">
        <v>8</v>
      </c>
      <c r="D5" s="48">
        <v>20</v>
      </c>
      <c r="E5" s="4">
        <f t="shared" si="0"/>
        <v>16.666666666666668</v>
      </c>
      <c r="F5" s="89">
        <f t="shared" ref="F5:F17" si="1">SUM(G5:R5)</f>
        <v>1.0900000000000001</v>
      </c>
      <c r="G5" s="110">
        <v>0</v>
      </c>
      <c r="H5" s="110">
        <v>0</v>
      </c>
      <c r="I5" s="110">
        <v>0</v>
      </c>
      <c r="J5" s="110">
        <v>0</v>
      </c>
      <c r="K5" s="110">
        <v>0</v>
      </c>
      <c r="L5" s="110">
        <v>0</v>
      </c>
      <c r="M5" s="115">
        <v>0</v>
      </c>
      <c r="N5" s="115">
        <v>0</v>
      </c>
      <c r="O5" s="115">
        <v>0</v>
      </c>
      <c r="P5" s="115">
        <v>1.0900000000000001</v>
      </c>
      <c r="Q5" s="115"/>
      <c r="R5" s="117"/>
    </row>
    <row r="6" spans="2:18">
      <c r="B6" s="72">
        <v>3</v>
      </c>
      <c r="C6" s="39" t="s">
        <v>9</v>
      </c>
      <c r="D6" s="48">
        <v>75</v>
      </c>
      <c r="E6" s="4">
        <f t="shared" si="0"/>
        <v>62.5</v>
      </c>
      <c r="F6" s="89">
        <f t="shared" si="1"/>
        <v>141.80484999999999</v>
      </c>
      <c r="G6" s="110">
        <v>0</v>
      </c>
      <c r="H6" s="110">
        <v>0</v>
      </c>
      <c r="I6" s="110">
        <v>0</v>
      </c>
      <c r="J6" s="115">
        <v>2.59</v>
      </c>
      <c r="K6" s="110">
        <v>0</v>
      </c>
      <c r="L6" s="53">
        <v>19.239999999999998</v>
      </c>
      <c r="M6" s="115">
        <v>28.464849999999998</v>
      </c>
      <c r="N6" s="6">
        <v>68.31</v>
      </c>
      <c r="O6" s="6">
        <v>23.2</v>
      </c>
      <c r="P6" s="115">
        <v>0</v>
      </c>
      <c r="Q6" s="115"/>
      <c r="R6" s="295"/>
    </row>
    <row r="7" spans="2:18">
      <c r="B7" s="72">
        <v>4</v>
      </c>
      <c r="C7" s="39" t="s">
        <v>10</v>
      </c>
      <c r="D7" s="48">
        <v>30</v>
      </c>
      <c r="E7" s="4">
        <f t="shared" si="0"/>
        <v>25</v>
      </c>
      <c r="F7" s="89">
        <f t="shared" si="1"/>
        <v>58.5</v>
      </c>
      <c r="G7" s="110">
        <v>0</v>
      </c>
      <c r="H7" s="110">
        <v>0</v>
      </c>
      <c r="I7" s="110">
        <v>0</v>
      </c>
      <c r="J7" s="110">
        <v>0</v>
      </c>
      <c r="K7" s="110">
        <v>0</v>
      </c>
      <c r="L7" s="4">
        <v>0.77</v>
      </c>
      <c r="M7" s="115">
        <v>8.5500000000000007</v>
      </c>
      <c r="N7" s="115">
        <v>0.38</v>
      </c>
      <c r="O7" s="115">
        <v>0</v>
      </c>
      <c r="P7" s="6">
        <v>48.8</v>
      </c>
      <c r="Q7" s="115"/>
      <c r="R7" s="117"/>
    </row>
    <row r="8" spans="2:18">
      <c r="B8" s="72">
        <v>5</v>
      </c>
      <c r="C8" s="39" t="s">
        <v>5</v>
      </c>
      <c r="D8" s="48">
        <v>40</v>
      </c>
      <c r="E8" s="4">
        <f t="shared" si="0"/>
        <v>33.333333333333336</v>
      </c>
      <c r="F8" s="89">
        <f t="shared" si="1"/>
        <v>156.48000000000002</v>
      </c>
      <c r="G8" s="110">
        <v>0</v>
      </c>
      <c r="H8" s="110">
        <v>0</v>
      </c>
      <c r="I8" s="110">
        <v>0</v>
      </c>
      <c r="J8" s="110">
        <v>0</v>
      </c>
      <c r="K8" s="110">
        <v>0</v>
      </c>
      <c r="L8" s="115">
        <v>83.75</v>
      </c>
      <c r="M8" s="115">
        <v>0</v>
      </c>
      <c r="N8" s="6">
        <v>72.73</v>
      </c>
      <c r="O8" s="115">
        <v>0</v>
      </c>
      <c r="P8" s="115">
        <v>0</v>
      </c>
      <c r="Q8" s="115"/>
      <c r="R8" s="295"/>
    </row>
    <row r="9" spans="2:18">
      <c r="B9" s="72">
        <v>6</v>
      </c>
      <c r="C9" s="39" t="s">
        <v>11</v>
      </c>
      <c r="D9" s="48">
        <v>260</v>
      </c>
      <c r="E9" s="4">
        <f t="shared" si="0"/>
        <v>216.66666666666669</v>
      </c>
      <c r="F9" s="89">
        <f t="shared" si="1"/>
        <v>418.36183966666675</v>
      </c>
      <c r="G9" s="6">
        <v>22.478847133333328</v>
      </c>
      <c r="H9" s="287">
        <v>269.90460000000002</v>
      </c>
      <c r="I9" s="115">
        <v>92.926205166666705</v>
      </c>
      <c r="J9" s="110">
        <v>0</v>
      </c>
      <c r="K9" s="115">
        <v>13.774300366666701</v>
      </c>
      <c r="L9" s="110">
        <v>0</v>
      </c>
      <c r="M9" s="115">
        <v>19.277887</v>
      </c>
      <c r="N9" s="115">
        <v>0</v>
      </c>
      <c r="O9" s="115">
        <v>0</v>
      </c>
      <c r="P9" s="115">
        <v>0</v>
      </c>
      <c r="Q9" s="6"/>
      <c r="R9" s="117"/>
    </row>
    <row r="10" spans="2:18">
      <c r="B10" s="72">
        <v>7</v>
      </c>
      <c r="C10" s="39" t="s">
        <v>12</v>
      </c>
      <c r="D10" s="48">
        <v>30</v>
      </c>
      <c r="E10" s="4">
        <f t="shared" si="0"/>
        <v>25</v>
      </c>
      <c r="F10" s="89">
        <f t="shared" si="1"/>
        <v>259.34556889999999</v>
      </c>
      <c r="G10" s="110">
        <v>0</v>
      </c>
      <c r="H10" s="110">
        <v>259.34556889999999</v>
      </c>
      <c r="I10" s="110">
        <v>0</v>
      </c>
      <c r="J10" s="110">
        <v>0</v>
      </c>
      <c r="K10" s="110">
        <v>0</v>
      </c>
      <c r="L10" s="110">
        <v>0</v>
      </c>
      <c r="M10" s="115">
        <v>0</v>
      </c>
      <c r="N10" s="115">
        <v>0</v>
      </c>
      <c r="O10" s="115">
        <v>0</v>
      </c>
      <c r="P10" s="115">
        <v>0</v>
      </c>
      <c r="Q10" s="115"/>
      <c r="R10" s="117"/>
    </row>
    <row r="11" spans="2:18">
      <c r="B11" s="72">
        <v>8</v>
      </c>
      <c r="C11" s="40" t="s">
        <v>15</v>
      </c>
      <c r="D11" s="122">
        <v>0</v>
      </c>
      <c r="E11" s="4">
        <f t="shared" si="0"/>
        <v>0</v>
      </c>
      <c r="F11" s="89">
        <f t="shared" si="1"/>
        <v>0</v>
      </c>
      <c r="G11" s="110">
        <v>0</v>
      </c>
      <c r="H11" s="110">
        <v>0</v>
      </c>
      <c r="I11" s="110">
        <v>0</v>
      </c>
      <c r="J11" s="110">
        <v>0</v>
      </c>
      <c r="K11" s="110">
        <v>0</v>
      </c>
      <c r="L11" s="110">
        <v>0</v>
      </c>
      <c r="M11" s="115">
        <v>0</v>
      </c>
      <c r="N11" s="115">
        <v>0</v>
      </c>
      <c r="O11" s="115">
        <v>0</v>
      </c>
      <c r="P11" s="115">
        <v>0</v>
      </c>
      <c r="Q11" s="115"/>
      <c r="R11" s="117"/>
    </row>
    <row r="12" spans="2:18">
      <c r="B12" s="72">
        <v>9</v>
      </c>
      <c r="C12" s="40" t="s">
        <v>16</v>
      </c>
      <c r="D12" s="122">
        <v>215</v>
      </c>
      <c r="E12" s="4">
        <f t="shared" ref="E12" si="2">(D12/12)*$E$1</f>
        <v>179.16666666666669</v>
      </c>
      <c r="F12" s="89">
        <f t="shared" si="1"/>
        <v>374.38556889999995</v>
      </c>
      <c r="G12" s="110">
        <v>0</v>
      </c>
      <c r="H12" s="110">
        <v>259.34556889999999</v>
      </c>
      <c r="I12" s="110">
        <v>111.4</v>
      </c>
      <c r="J12" s="110">
        <v>0</v>
      </c>
      <c r="K12" s="110">
        <v>0</v>
      </c>
      <c r="L12" s="110">
        <v>0</v>
      </c>
      <c r="M12" s="115">
        <v>0</v>
      </c>
      <c r="N12" s="115">
        <v>0</v>
      </c>
      <c r="O12" s="115">
        <v>0</v>
      </c>
      <c r="P12" s="6">
        <v>3.64</v>
      </c>
      <c r="Q12" s="115"/>
      <c r="R12" s="117"/>
    </row>
    <row r="13" spans="2:18">
      <c r="B13" s="72">
        <v>10</v>
      </c>
      <c r="C13" s="40" t="s">
        <v>17</v>
      </c>
      <c r="D13" s="122">
        <v>50</v>
      </c>
      <c r="E13" s="4">
        <f>(D13/12)*$E$1</f>
        <v>41.666666666666671</v>
      </c>
      <c r="F13" s="89">
        <f t="shared" si="1"/>
        <v>47.79</v>
      </c>
      <c r="G13" s="110">
        <v>0</v>
      </c>
      <c r="H13" s="110">
        <v>0</v>
      </c>
      <c r="I13" s="110">
        <v>7.62</v>
      </c>
      <c r="J13" s="115">
        <v>6.76</v>
      </c>
      <c r="K13" s="110">
        <v>0</v>
      </c>
      <c r="L13" s="4">
        <v>12.120000000000001</v>
      </c>
      <c r="M13" s="115">
        <v>0</v>
      </c>
      <c r="N13" s="115">
        <v>0</v>
      </c>
      <c r="O13" s="115">
        <v>21.29</v>
      </c>
      <c r="P13" s="115">
        <v>0</v>
      </c>
      <c r="Q13" s="6"/>
      <c r="R13" s="295"/>
    </row>
    <row r="14" spans="2:18">
      <c r="B14" s="72">
        <v>11</v>
      </c>
      <c r="C14" s="41" t="s">
        <v>132</v>
      </c>
      <c r="D14" s="48">
        <v>0</v>
      </c>
      <c r="E14" s="4">
        <f>(D14/12)*$E$1</f>
        <v>0</v>
      </c>
      <c r="F14" s="89">
        <f t="shared" si="1"/>
        <v>0</v>
      </c>
      <c r="G14" s="110">
        <v>0</v>
      </c>
      <c r="H14" s="110">
        <v>0</v>
      </c>
      <c r="I14" s="110">
        <v>0</v>
      </c>
      <c r="J14" s="110">
        <v>0</v>
      </c>
      <c r="K14" s="110">
        <v>0</v>
      </c>
      <c r="L14" s="110">
        <v>0</v>
      </c>
      <c r="M14" s="115">
        <v>0</v>
      </c>
      <c r="N14" s="115">
        <v>0</v>
      </c>
      <c r="O14" s="115">
        <v>0</v>
      </c>
      <c r="P14" s="115">
        <v>0</v>
      </c>
      <c r="Q14" s="115"/>
      <c r="R14" s="117"/>
    </row>
    <row r="15" spans="2:18">
      <c r="B15" s="72">
        <v>12</v>
      </c>
      <c r="C15" s="41" t="s">
        <v>13</v>
      </c>
      <c r="D15" s="48">
        <v>0</v>
      </c>
      <c r="E15" s="4">
        <f>(D15/12)*$E$1</f>
        <v>0</v>
      </c>
      <c r="F15" s="89">
        <f t="shared" si="1"/>
        <v>0</v>
      </c>
      <c r="G15" s="110">
        <v>0</v>
      </c>
      <c r="H15" s="110">
        <v>0</v>
      </c>
      <c r="I15" s="110">
        <v>0</v>
      </c>
      <c r="J15" s="110">
        <v>0</v>
      </c>
      <c r="K15" s="110">
        <v>0</v>
      </c>
      <c r="L15" s="110">
        <v>0</v>
      </c>
      <c r="M15" s="115">
        <v>0</v>
      </c>
      <c r="N15" s="115">
        <v>0</v>
      </c>
      <c r="O15" s="115">
        <v>0</v>
      </c>
      <c r="P15" s="115">
        <v>0</v>
      </c>
      <c r="Q15" s="115"/>
      <c r="R15" s="117"/>
    </row>
    <row r="16" spans="2:18" ht="15" thickBot="1">
      <c r="B16" s="72">
        <v>13</v>
      </c>
      <c r="C16" s="40" t="s">
        <v>14</v>
      </c>
      <c r="D16" s="122">
        <v>0</v>
      </c>
      <c r="E16" s="108">
        <f>(D16/12)*$E$1</f>
        <v>0</v>
      </c>
      <c r="F16" s="89">
        <f t="shared" si="1"/>
        <v>0</v>
      </c>
      <c r="G16" s="110">
        <v>0</v>
      </c>
      <c r="H16" s="110">
        <v>0</v>
      </c>
      <c r="I16" s="110">
        <v>0</v>
      </c>
      <c r="J16" s="110">
        <v>0</v>
      </c>
      <c r="K16" s="110">
        <v>0</v>
      </c>
      <c r="L16" s="110">
        <v>0</v>
      </c>
      <c r="M16" s="115">
        <v>0</v>
      </c>
      <c r="N16" s="115">
        <v>0</v>
      </c>
      <c r="O16" s="115">
        <v>0</v>
      </c>
      <c r="P16" s="115">
        <v>0</v>
      </c>
      <c r="Q16" s="115"/>
      <c r="R16" s="117"/>
    </row>
    <row r="17" spans="2:18" ht="15" thickBot="1">
      <c r="B17" s="44"/>
      <c r="C17" s="45" t="s">
        <v>6</v>
      </c>
      <c r="D17" s="124">
        <f>SUM(D4:D16)</f>
        <v>800</v>
      </c>
      <c r="E17" s="124">
        <f>SUM(E4:E16)</f>
        <v>666.66666666666663</v>
      </c>
      <c r="F17" s="124">
        <f t="shared" si="1"/>
        <v>1545.2278274666669</v>
      </c>
      <c r="G17" s="412">
        <f>SUM(G4:G16)</f>
        <v>22.478847133333328</v>
      </c>
      <c r="H17" s="413">
        <f t="shared" ref="H17:R17" si="3">SUM(H4:H16)</f>
        <v>788.59573780000005</v>
      </c>
      <c r="I17" s="78">
        <f t="shared" si="3"/>
        <v>211.94620516666672</v>
      </c>
      <c r="J17" s="78">
        <f t="shared" si="3"/>
        <v>9.35</v>
      </c>
      <c r="K17" s="78">
        <f t="shared" si="3"/>
        <v>13.774300366666701</v>
      </c>
      <c r="L17" s="78">
        <f t="shared" si="3"/>
        <v>124.19</v>
      </c>
      <c r="M17" s="78">
        <f t="shared" si="3"/>
        <v>134.33273700000001</v>
      </c>
      <c r="N17" s="78">
        <f t="shared" si="3"/>
        <v>141.42000000000002</v>
      </c>
      <c r="O17" s="78">
        <f t="shared" si="3"/>
        <v>44.66</v>
      </c>
      <c r="P17" s="78">
        <f t="shared" si="3"/>
        <v>54.48</v>
      </c>
      <c r="Q17" s="78">
        <f t="shared" si="3"/>
        <v>0</v>
      </c>
      <c r="R17" s="79">
        <f t="shared" si="3"/>
        <v>0</v>
      </c>
    </row>
  </sheetData>
  <mergeCells count="1">
    <mergeCell ref="B2:R2"/>
  </mergeCells>
  <pageMargins left="0.7" right="0.7" top="0.75" bottom="0.75" header="0.3" footer="0.3"/>
  <ignoredErrors>
    <ignoredError sqref="G17:R17" formulaRange="1"/>
    <ignoredError sqref="F17" formula="1"/>
  </ignoredErrors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39"/>
  <dimension ref="B1:R18"/>
  <sheetViews>
    <sheetView workbookViewId="0">
      <selection activeCell="Q9" sqref="Q9"/>
    </sheetView>
  </sheetViews>
  <sheetFormatPr defaultRowHeight="14.4"/>
  <cols>
    <col min="1" max="1" width="4.6640625" customWidth="1"/>
    <col min="2" max="2" width="5.6640625" style="9" customWidth="1"/>
    <col min="3" max="3" width="24.88671875" bestFit="1" customWidth="1"/>
    <col min="4" max="4" width="9.6640625" customWidth="1"/>
    <col min="5" max="5" width="10.44140625" style="9" bestFit="1" customWidth="1"/>
    <col min="6" max="6" width="10.44140625" bestFit="1" customWidth="1"/>
    <col min="7" max="18" width="9.6640625" customWidth="1"/>
  </cols>
  <sheetData>
    <row r="1" spans="2:18" ht="15" thickBot="1">
      <c r="C1" s="63"/>
      <c r="E1" s="9">
        <v>10</v>
      </c>
    </row>
    <row r="2" spans="2:18">
      <c r="B2" s="544" t="s">
        <v>133</v>
      </c>
      <c r="C2" s="545"/>
      <c r="D2" s="545"/>
      <c r="E2" s="545"/>
      <c r="F2" s="545"/>
      <c r="G2" s="545"/>
      <c r="H2" s="545"/>
      <c r="I2" s="545"/>
      <c r="J2" s="545"/>
      <c r="K2" s="545"/>
      <c r="L2" s="545"/>
      <c r="M2" s="545"/>
      <c r="N2" s="545"/>
      <c r="O2" s="545"/>
      <c r="P2" s="545"/>
      <c r="Q2" s="545"/>
      <c r="R2" s="546"/>
    </row>
    <row r="3" spans="2:18">
      <c r="B3" s="42" t="s">
        <v>32</v>
      </c>
      <c r="C3" s="2" t="s">
        <v>1</v>
      </c>
      <c r="D3" s="2" t="s">
        <v>39</v>
      </c>
      <c r="E3" s="2" t="s">
        <v>414</v>
      </c>
      <c r="F3" s="2" t="s">
        <v>415</v>
      </c>
      <c r="G3" s="68">
        <v>45292</v>
      </c>
      <c r="H3" s="68">
        <v>45323</v>
      </c>
      <c r="I3" s="68">
        <v>45352</v>
      </c>
      <c r="J3" s="68">
        <v>45383</v>
      </c>
      <c r="K3" s="68">
        <v>45413</v>
      </c>
      <c r="L3" s="68">
        <v>45444</v>
      </c>
      <c r="M3" s="68">
        <v>45474</v>
      </c>
      <c r="N3" s="68">
        <v>45505</v>
      </c>
      <c r="O3" s="68">
        <v>45536</v>
      </c>
      <c r="P3" s="68">
        <v>45566</v>
      </c>
      <c r="Q3" s="68">
        <v>45597</v>
      </c>
      <c r="R3" s="73">
        <v>45627</v>
      </c>
    </row>
    <row r="4" spans="2:18">
      <c r="B4" s="72">
        <v>1</v>
      </c>
      <c r="C4" s="39" t="s">
        <v>7</v>
      </c>
      <c r="D4" s="8">
        <v>75</v>
      </c>
      <c r="E4" s="4">
        <f t="shared" ref="E4:E17" si="0">(D4/12)*$E$1</f>
        <v>62.5</v>
      </c>
      <c r="F4" s="89">
        <f>SUM(G4:R4)</f>
        <v>40.038003081691443</v>
      </c>
      <c r="G4" s="8">
        <v>1.42</v>
      </c>
      <c r="H4" s="8">
        <v>1.37</v>
      </c>
      <c r="I4" s="8">
        <v>1.01</v>
      </c>
      <c r="J4" s="8">
        <v>0</v>
      </c>
      <c r="K4" s="4">
        <v>0</v>
      </c>
      <c r="L4" s="4">
        <v>0</v>
      </c>
      <c r="M4" s="4">
        <v>31.918003081691445</v>
      </c>
      <c r="N4" s="4">
        <v>0</v>
      </c>
      <c r="O4" s="4">
        <v>3.08</v>
      </c>
      <c r="P4" s="6">
        <v>1.24</v>
      </c>
      <c r="Q4" s="134"/>
      <c r="R4" s="119"/>
    </row>
    <row r="5" spans="2:18">
      <c r="B5" s="72">
        <v>2</v>
      </c>
      <c r="C5" s="39" t="s">
        <v>130</v>
      </c>
      <c r="D5" s="8">
        <v>75</v>
      </c>
      <c r="E5" s="4">
        <f t="shared" si="0"/>
        <v>62.5</v>
      </c>
      <c r="F5" s="89">
        <f t="shared" ref="F5:F18" si="1">SUM(G5:R5)</f>
        <v>50.578918815562567</v>
      </c>
      <c r="G5" s="8">
        <v>0.59</v>
      </c>
      <c r="H5" s="8">
        <v>0.98488763743489582</v>
      </c>
      <c r="I5" s="8">
        <v>0.52763862213179991</v>
      </c>
      <c r="J5" s="8">
        <v>4.33</v>
      </c>
      <c r="K5" s="4">
        <v>0</v>
      </c>
      <c r="L5" s="4">
        <v>17.506113627361731</v>
      </c>
      <c r="M5" s="4">
        <v>0</v>
      </c>
      <c r="N5" s="4">
        <v>13.90027892863414</v>
      </c>
      <c r="O5" s="4">
        <v>11.030000000000001</v>
      </c>
      <c r="P5" s="6">
        <v>1.71</v>
      </c>
      <c r="Q5" s="6"/>
      <c r="R5" s="119"/>
    </row>
    <row r="6" spans="2:18">
      <c r="B6" s="72">
        <v>3</v>
      </c>
      <c r="C6" s="39" t="s">
        <v>131</v>
      </c>
      <c r="D6" s="8">
        <v>75</v>
      </c>
      <c r="E6" s="4">
        <f t="shared" si="0"/>
        <v>62.5</v>
      </c>
      <c r="F6" s="89">
        <f t="shared" si="1"/>
        <v>83.511257025438653</v>
      </c>
      <c r="G6" s="8">
        <v>2.4749500000000002</v>
      </c>
      <c r="H6" s="8">
        <v>1.5634392157407406</v>
      </c>
      <c r="I6" s="8">
        <v>21.527018652960734</v>
      </c>
      <c r="J6" s="8">
        <v>3.1150997298240743</v>
      </c>
      <c r="K6" s="4">
        <v>2.1340206079814816</v>
      </c>
      <c r="L6" s="4">
        <v>19.459475993740959</v>
      </c>
      <c r="M6" s="4">
        <v>0.26018487499999998</v>
      </c>
      <c r="N6" s="4">
        <v>22.53748007914556</v>
      </c>
      <c r="O6" s="4">
        <v>10.030921271045084</v>
      </c>
      <c r="P6" s="6">
        <v>0.40866660000000005</v>
      </c>
      <c r="Q6" s="134"/>
      <c r="R6" s="119"/>
    </row>
    <row r="7" spans="2:18">
      <c r="B7" s="72">
        <v>4</v>
      </c>
      <c r="C7" s="39" t="s">
        <v>9</v>
      </c>
      <c r="D7" s="8">
        <v>0</v>
      </c>
      <c r="E7" s="4">
        <f t="shared" si="0"/>
        <v>0</v>
      </c>
      <c r="F7" s="89">
        <f t="shared" si="1"/>
        <v>4.2000000000000003E-2</v>
      </c>
      <c r="G7" s="8">
        <v>0</v>
      </c>
      <c r="H7" s="8">
        <v>0</v>
      </c>
      <c r="I7" s="8">
        <v>0</v>
      </c>
      <c r="J7" s="8">
        <v>0</v>
      </c>
      <c r="K7" s="48">
        <v>4.2000000000000003E-2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6"/>
      <c r="R7" s="119"/>
    </row>
    <row r="8" spans="2:18">
      <c r="B8" s="72">
        <v>5</v>
      </c>
      <c r="C8" s="39" t="s">
        <v>10</v>
      </c>
      <c r="D8" s="8">
        <v>75</v>
      </c>
      <c r="E8" s="4">
        <f t="shared" si="0"/>
        <v>62.5</v>
      </c>
      <c r="F8" s="89">
        <f t="shared" si="1"/>
        <v>48.258532144</v>
      </c>
      <c r="G8" s="8">
        <v>1.07951</v>
      </c>
      <c r="H8" s="8">
        <v>0.26151000000000002</v>
      </c>
      <c r="I8" s="8">
        <v>0.10050000000000001</v>
      </c>
      <c r="J8" s="8">
        <v>0.49</v>
      </c>
      <c r="K8" s="4">
        <v>0.48277000000000003</v>
      </c>
      <c r="L8" s="4">
        <v>42.988242143999997</v>
      </c>
      <c r="M8" s="4">
        <v>0.32</v>
      </c>
      <c r="N8" s="4">
        <v>0.84699999999999998</v>
      </c>
      <c r="O8" s="4">
        <v>1.3690000000000002</v>
      </c>
      <c r="P8" s="4">
        <v>0.32</v>
      </c>
      <c r="Q8" s="134"/>
      <c r="R8" s="119"/>
    </row>
    <row r="9" spans="2:18">
      <c r="B9" s="72">
        <v>6</v>
      </c>
      <c r="C9" s="39" t="s">
        <v>5</v>
      </c>
      <c r="D9" s="8">
        <v>75</v>
      </c>
      <c r="E9" s="4">
        <f t="shared" si="0"/>
        <v>62.5</v>
      </c>
      <c r="F9" s="89">
        <f t="shared" si="1"/>
        <v>65.996528110000028</v>
      </c>
      <c r="G9" s="8">
        <v>3.63</v>
      </c>
      <c r="H9" s="8">
        <v>3.23</v>
      </c>
      <c r="I9" s="8">
        <v>3.8699999999999997</v>
      </c>
      <c r="J9" s="8">
        <v>2.6100000000000003</v>
      </c>
      <c r="K9" s="48">
        <v>2.74</v>
      </c>
      <c r="L9" s="4">
        <v>27.330702610000035</v>
      </c>
      <c r="M9" s="4">
        <v>6.1099999999999994</v>
      </c>
      <c r="N9" s="4">
        <v>4.5599999999999996</v>
      </c>
      <c r="O9" s="4">
        <v>5.6360000000000001</v>
      </c>
      <c r="P9" s="4">
        <v>6.2798255000000003</v>
      </c>
      <c r="Q9" s="134"/>
      <c r="R9" s="119"/>
    </row>
    <row r="10" spans="2:18">
      <c r="B10" s="72">
        <v>7</v>
      </c>
      <c r="C10" s="39" t="s">
        <v>11</v>
      </c>
      <c r="D10" s="8">
        <v>75</v>
      </c>
      <c r="E10" s="4">
        <f t="shared" si="0"/>
        <v>62.5</v>
      </c>
      <c r="F10" s="89">
        <f t="shared" si="1"/>
        <v>45.64</v>
      </c>
      <c r="G10" s="8">
        <v>1.55</v>
      </c>
      <c r="H10" s="8">
        <v>1.07</v>
      </c>
      <c r="I10" s="8">
        <v>0</v>
      </c>
      <c r="J10" s="8">
        <v>0</v>
      </c>
      <c r="K10" s="4">
        <v>0.53</v>
      </c>
      <c r="L10" s="4">
        <v>3.63</v>
      </c>
      <c r="M10" s="4">
        <v>1.0699999999999998</v>
      </c>
      <c r="N10" s="4">
        <v>21.610000000000003</v>
      </c>
      <c r="O10" s="4">
        <v>16.18</v>
      </c>
      <c r="P10" s="4">
        <v>0</v>
      </c>
      <c r="Q10" s="134"/>
      <c r="R10" s="119"/>
    </row>
    <row r="11" spans="2:18">
      <c r="B11" s="72">
        <v>8</v>
      </c>
      <c r="C11" s="39" t="s">
        <v>12</v>
      </c>
      <c r="D11" s="8">
        <v>75</v>
      </c>
      <c r="E11" s="4">
        <f t="shared" si="0"/>
        <v>62.5</v>
      </c>
      <c r="F11" s="89">
        <f t="shared" si="1"/>
        <v>57.746189935103388</v>
      </c>
      <c r="G11" s="8">
        <v>0.74909999999999999</v>
      </c>
      <c r="H11" s="8">
        <v>3.0387290030505616</v>
      </c>
      <c r="I11" s="8">
        <v>0.47</v>
      </c>
      <c r="J11" s="8">
        <v>2.6779999999999999</v>
      </c>
      <c r="K11" s="4">
        <v>0</v>
      </c>
      <c r="L11" s="4">
        <v>10.252618142142852</v>
      </c>
      <c r="M11" s="4">
        <v>4.1692359999999997</v>
      </c>
      <c r="N11" s="4">
        <v>12.325596640943115</v>
      </c>
      <c r="O11" s="4">
        <v>12.252006148966863</v>
      </c>
      <c r="P11" s="4">
        <v>11.810904000000001</v>
      </c>
      <c r="Q11" s="134"/>
      <c r="R11" s="119"/>
    </row>
    <row r="12" spans="2:18">
      <c r="B12" s="72">
        <v>9</v>
      </c>
      <c r="C12" s="40" t="s">
        <v>15</v>
      </c>
      <c r="D12" s="122">
        <v>0</v>
      </c>
      <c r="E12" s="4">
        <f t="shared" si="0"/>
        <v>0</v>
      </c>
      <c r="F12" s="89">
        <f t="shared" si="1"/>
        <v>5.2813999999999997</v>
      </c>
      <c r="G12" s="8">
        <v>1.6414</v>
      </c>
      <c r="H12" s="8">
        <v>0.18</v>
      </c>
      <c r="I12" s="8">
        <v>1.9400000000000002</v>
      </c>
      <c r="J12" s="8">
        <v>0.33</v>
      </c>
      <c r="K12" s="4">
        <v>0.95</v>
      </c>
      <c r="L12" s="48">
        <v>0.18</v>
      </c>
      <c r="M12" s="4">
        <v>0.06</v>
      </c>
      <c r="N12" s="4">
        <v>0</v>
      </c>
      <c r="O12" s="4">
        <v>0</v>
      </c>
      <c r="P12" s="4">
        <v>0</v>
      </c>
      <c r="Q12" s="134"/>
      <c r="R12" s="119"/>
    </row>
    <row r="13" spans="2:18">
      <c r="B13" s="72">
        <v>10</v>
      </c>
      <c r="C13" s="40" t="s">
        <v>16</v>
      </c>
      <c r="D13" s="122">
        <v>75</v>
      </c>
      <c r="E13" s="4">
        <f t="shared" si="0"/>
        <v>62.5</v>
      </c>
      <c r="F13" s="89">
        <f t="shared" si="1"/>
        <v>116.13725000000001</v>
      </c>
      <c r="G13" s="8">
        <v>6.74</v>
      </c>
      <c r="H13" s="8">
        <v>20.331500000000005</v>
      </c>
      <c r="I13" s="8">
        <v>9.6357500000000016</v>
      </c>
      <c r="J13" s="8">
        <v>10.059999999999999</v>
      </c>
      <c r="K13" s="4">
        <v>13.389999999999999</v>
      </c>
      <c r="L13" s="4">
        <v>24.750000000000004</v>
      </c>
      <c r="M13" s="4">
        <v>17.579999999999995</v>
      </c>
      <c r="N13" s="4">
        <v>3.26</v>
      </c>
      <c r="O13" s="4">
        <v>7.5600000000000005</v>
      </c>
      <c r="P13" s="4">
        <v>2.83</v>
      </c>
      <c r="Q13" s="134"/>
      <c r="R13" s="119"/>
    </row>
    <row r="14" spans="2:18">
      <c r="B14" s="72">
        <v>11</v>
      </c>
      <c r="C14" s="40" t="s">
        <v>17</v>
      </c>
      <c r="D14" s="122">
        <v>0</v>
      </c>
      <c r="E14" s="4">
        <f t="shared" si="0"/>
        <v>0</v>
      </c>
      <c r="F14" s="89">
        <f t="shared" si="1"/>
        <v>0</v>
      </c>
      <c r="G14" s="8">
        <v>0</v>
      </c>
      <c r="H14" s="8">
        <v>0</v>
      </c>
      <c r="I14" s="8">
        <v>0</v>
      </c>
      <c r="J14" s="8">
        <v>0</v>
      </c>
      <c r="K14" s="48">
        <v>0</v>
      </c>
      <c r="L14" s="48">
        <v>0</v>
      </c>
      <c r="M14" s="4">
        <v>0</v>
      </c>
      <c r="N14" s="4">
        <v>0</v>
      </c>
      <c r="O14" s="4">
        <v>0</v>
      </c>
      <c r="P14" s="4">
        <v>0</v>
      </c>
      <c r="Q14" s="6"/>
      <c r="R14" s="119"/>
    </row>
    <row r="15" spans="2:18">
      <c r="B15" s="72">
        <v>12</v>
      </c>
      <c r="C15" s="41" t="s">
        <v>132</v>
      </c>
      <c r="D15" s="8">
        <v>0</v>
      </c>
      <c r="E15" s="4">
        <f t="shared" si="0"/>
        <v>0</v>
      </c>
      <c r="F15" s="89">
        <f t="shared" si="1"/>
        <v>0</v>
      </c>
      <c r="G15" s="8">
        <v>0</v>
      </c>
      <c r="H15" s="8">
        <v>0</v>
      </c>
      <c r="I15" s="8">
        <v>0</v>
      </c>
      <c r="J15" s="8">
        <v>0</v>
      </c>
      <c r="K15" s="48">
        <v>0</v>
      </c>
      <c r="L15" s="48">
        <v>0</v>
      </c>
      <c r="M15" s="4">
        <v>0</v>
      </c>
      <c r="N15" s="4">
        <v>0</v>
      </c>
      <c r="O15" s="4">
        <v>0</v>
      </c>
      <c r="P15" s="4">
        <v>0</v>
      </c>
      <c r="Q15" s="6"/>
      <c r="R15" s="119"/>
    </row>
    <row r="16" spans="2:18">
      <c r="B16" s="72">
        <v>13</v>
      </c>
      <c r="C16" s="41" t="s">
        <v>13</v>
      </c>
      <c r="D16" s="8">
        <v>0</v>
      </c>
      <c r="E16" s="108">
        <f t="shared" si="0"/>
        <v>0</v>
      </c>
      <c r="F16" s="89">
        <f t="shared" si="1"/>
        <v>0</v>
      </c>
      <c r="G16" s="8">
        <v>0</v>
      </c>
      <c r="H16" s="8">
        <v>0</v>
      </c>
      <c r="I16" s="8">
        <v>0</v>
      </c>
      <c r="J16" s="8">
        <v>0</v>
      </c>
      <c r="K16" s="48">
        <v>0</v>
      </c>
      <c r="L16" s="48">
        <v>0</v>
      </c>
      <c r="M16" s="4">
        <v>0</v>
      </c>
      <c r="N16" s="4">
        <v>0</v>
      </c>
      <c r="O16" s="4">
        <v>0</v>
      </c>
      <c r="P16" s="4">
        <v>0</v>
      </c>
      <c r="Q16" s="6"/>
      <c r="R16" s="119"/>
    </row>
    <row r="17" spans="2:18" ht="15" thickBot="1">
      <c r="B17" s="72">
        <v>14</v>
      </c>
      <c r="C17" s="40" t="s">
        <v>14</v>
      </c>
      <c r="D17" s="122">
        <v>0</v>
      </c>
      <c r="E17" s="108">
        <f t="shared" si="0"/>
        <v>0</v>
      </c>
      <c r="F17" s="89">
        <f t="shared" si="1"/>
        <v>0</v>
      </c>
      <c r="G17" s="8">
        <v>0</v>
      </c>
      <c r="H17" s="8">
        <v>0</v>
      </c>
      <c r="I17" s="8">
        <v>0</v>
      </c>
      <c r="J17" s="8">
        <v>0</v>
      </c>
      <c r="K17" s="48">
        <v>0</v>
      </c>
      <c r="L17" s="48">
        <v>0</v>
      </c>
      <c r="M17" s="4">
        <v>0</v>
      </c>
      <c r="N17" s="4">
        <v>0</v>
      </c>
      <c r="O17" s="4">
        <v>0</v>
      </c>
      <c r="P17" s="4">
        <v>0</v>
      </c>
      <c r="Q17" s="6"/>
      <c r="R17" s="119"/>
    </row>
    <row r="18" spans="2:18" ht="15" thickBot="1">
      <c r="B18" s="44"/>
      <c r="C18" s="45" t="s">
        <v>6</v>
      </c>
      <c r="D18" s="124">
        <f>SUM(D4:D17)</f>
        <v>600</v>
      </c>
      <c r="E18" s="124">
        <f>SUM(E4:E17)</f>
        <v>500</v>
      </c>
      <c r="F18" s="124">
        <f t="shared" si="1"/>
        <v>513.23007911179604</v>
      </c>
      <c r="G18" s="78">
        <f>SUM(G4:G17)</f>
        <v>19.874960000000002</v>
      </c>
      <c r="H18" s="78">
        <f>SUM(H4:H17)</f>
        <v>32.030065856226202</v>
      </c>
      <c r="I18" s="78">
        <f t="shared" ref="I18:R18" si="2">SUM(I4:I17)</f>
        <v>39.080907275092542</v>
      </c>
      <c r="J18" s="78">
        <f t="shared" si="2"/>
        <v>23.613099729824071</v>
      </c>
      <c r="K18" s="78">
        <f t="shared" si="2"/>
        <v>20.268790607981479</v>
      </c>
      <c r="L18" s="78">
        <f t="shared" si="2"/>
        <v>146.09715251724558</v>
      </c>
      <c r="M18" s="78">
        <f t="shared" si="2"/>
        <v>61.487423956691444</v>
      </c>
      <c r="N18" s="78">
        <f t="shared" si="2"/>
        <v>79.040355648722837</v>
      </c>
      <c r="O18" s="78">
        <f t="shared" si="2"/>
        <v>67.137927420011948</v>
      </c>
      <c r="P18" s="78">
        <f t="shared" si="2"/>
        <v>24.5993961</v>
      </c>
      <c r="Q18" s="78">
        <f t="shared" si="2"/>
        <v>0</v>
      </c>
      <c r="R18" s="79">
        <f t="shared" si="2"/>
        <v>0</v>
      </c>
    </row>
  </sheetData>
  <mergeCells count="1">
    <mergeCell ref="B2:R2"/>
  </mergeCells>
  <pageMargins left="0.7" right="0.7" top="0.75" bottom="0.75" header="0.3" footer="0.3"/>
  <ignoredErrors>
    <ignoredError sqref="G18:R18" formulaRange="1"/>
    <ignoredError sqref="F18" formula="1"/>
  </ignoredErrors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0"/>
  <dimension ref="B1:R18"/>
  <sheetViews>
    <sheetView workbookViewId="0">
      <selection activeCell="P9" sqref="P9"/>
    </sheetView>
  </sheetViews>
  <sheetFormatPr defaultRowHeight="14.4"/>
  <cols>
    <col min="1" max="1" width="4.6640625" customWidth="1"/>
    <col min="2" max="2" width="5.6640625" style="9" customWidth="1"/>
    <col min="3" max="3" width="24.88671875" bestFit="1" customWidth="1"/>
    <col min="4" max="4" width="9.6640625" customWidth="1"/>
    <col min="5" max="5" width="10.44140625" style="9" bestFit="1" customWidth="1"/>
    <col min="6" max="18" width="9.6640625" customWidth="1"/>
  </cols>
  <sheetData>
    <row r="1" spans="2:18" ht="15" thickBot="1">
      <c r="C1" s="63"/>
      <c r="E1" s="9">
        <v>10</v>
      </c>
    </row>
    <row r="2" spans="2:18">
      <c r="B2" s="544" t="s">
        <v>133</v>
      </c>
      <c r="C2" s="545"/>
      <c r="D2" s="545"/>
      <c r="E2" s="545"/>
      <c r="F2" s="545"/>
      <c r="G2" s="545"/>
      <c r="H2" s="545"/>
      <c r="I2" s="545"/>
      <c r="J2" s="545"/>
      <c r="K2" s="545"/>
      <c r="L2" s="545"/>
      <c r="M2" s="545"/>
      <c r="N2" s="545"/>
      <c r="O2" s="545"/>
      <c r="P2" s="545"/>
      <c r="Q2" s="545"/>
      <c r="R2" s="546"/>
    </row>
    <row r="3" spans="2:18">
      <c r="B3" s="42" t="s">
        <v>32</v>
      </c>
      <c r="C3" s="2" t="s">
        <v>1</v>
      </c>
      <c r="D3" s="2" t="s">
        <v>39</v>
      </c>
      <c r="E3" s="2" t="s">
        <v>414</v>
      </c>
      <c r="F3" s="2" t="s">
        <v>415</v>
      </c>
      <c r="G3" s="68">
        <v>45292</v>
      </c>
      <c r="H3" s="68">
        <v>45323</v>
      </c>
      <c r="I3" s="68">
        <v>45352</v>
      </c>
      <c r="J3" s="68">
        <v>45383</v>
      </c>
      <c r="K3" s="68">
        <v>45413</v>
      </c>
      <c r="L3" s="68">
        <v>45444</v>
      </c>
      <c r="M3" s="68">
        <v>45474</v>
      </c>
      <c r="N3" s="68">
        <v>45505</v>
      </c>
      <c r="O3" s="68">
        <v>45536</v>
      </c>
      <c r="P3" s="68">
        <v>45566</v>
      </c>
      <c r="Q3" s="68">
        <v>45597</v>
      </c>
      <c r="R3" s="73">
        <v>45627</v>
      </c>
    </row>
    <row r="4" spans="2:18" ht="15.6">
      <c r="B4" s="72">
        <v>1</v>
      </c>
      <c r="C4" s="39" t="s">
        <v>7</v>
      </c>
      <c r="D4" s="48">
        <v>1.7083200000000001</v>
      </c>
      <c r="E4" s="4">
        <f t="shared" ref="E4:E16" si="0">(D4/12)*$E$1</f>
        <v>1.4236000000000002</v>
      </c>
      <c r="F4" s="89">
        <f>SUM(G4:R4)</f>
        <v>30.053690000000003</v>
      </c>
      <c r="G4" s="8">
        <v>0</v>
      </c>
      <c r="H4" s="8">
        <v>0</v>
      </c>
      <c r="I4" s="487">
        <v>0</v>
      </c>
      <c r="J4" s="487">
        <v>0</v>
      </c>
      <c r="K4" s="4">
        <v>0</v>
      </c>
      <c r="L4" s="4">
        <v>0</v>
      </c>
      <c r="M4" s="4">
        <v>0</v>
      </c>
      <c r="N4" s="48">
        <v>0</v>
      </c>
      <c r="O4" s="6">
        <v>5.43</v>
      </c>
      <c r="P4" s="6">
        <v>24.623690000000003</v>
      </c>
      <c r="Q4" s="6"/>
      <c r="R4" s="119"/>
    </row>
    <row r="5" spans="2:18">
      <c r="B5" s="72">
        <v>2</v>
      </c>
      <c r="C5" s="39" t="s">
        <v>8</v>
      </c>
      <c r="D5" s="48">
        <v>0</v>
      </c>
      <c r="E5" s="4">
        <f t="shared" si="0"/>
        <v>0</v>
      </c>
      <c r="F5" s="89">
        <f t="shared" ref="F5:F17" si="1">SUM(G5:R5)</f>
        <v>20.812069999999999</v>
      </c>
      <c r="G5" s="8">
        <v>0</v>
      </c>
      <c r="H5" s="8">
        <v>0</v>
      </c>
      <c r="I5" s="8">
        <v>0</v>
      </c>
      <c r="J5" s="8">
        <v>0</v>
      </c>
      <c r="K5" s="48">
        <v>0</v>
      </c>
      <c r="L5" s="48">
        <v>0</v>
      </c>
      <c r="M5" s="48">
        <v>0</v>
      </c>
      <c r="N5" s="48">
        <v>0</v>
      </c>
      <c r="O5" s="6">
        <v>10.379999999999999</v>
      </c>
      <c r="P5" s="6">
        <v>10.43207</v>
      </c>
      <c r="Q5" s="6"/>
      <c r="R5" s="119"/>
    </row>
    <row r="6" spans="2:18">
      <c r="B6" s="72">
        <v>3</v>
      </c>
      <c r="C6" s="39" t="s">
        <v>9</v>
      </c>
      <c r="D6" s="48">
        <v>0</v>
      </c>
      <c r="E6" s="4">
        <f t="shared" si="0"/>
        <v>0</v>
      </c>
      <c r="F6" s="89">
        <f t="shared" si="1"/>
        <v>0</v>
      </c>
      <c r="G6" s="8">
        <v>0</v>
      </c>
      <c r="H6" s="8">
        <v>0</v>
      </c>
      <c r="I6" s="8">
        <v>0</v>
      </c>
      <c r="J6" s="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  <c r="P6" s="48">
        <v>0</v>
      </c>
      <c r="Q6" s="6"/>
      <c r="R6" s="119"/>
    </row>
    <row r="7" spans="2:18">
      <c r="B7" s="72">
        <v>4</v>
      </c>
      <c r="C7" s="39" t="s">
        <v>10</v>
      </c>
      <c r="D7" s="48">
        <v>0</v>
      </c>
      <c r="E7" s="4">
        <f t="shared" si="0"/>
        <v>0</v>
      </c>
      <c r="F7" s="89">
        <f t="shared" si="1"/>
        <v>3.25</v>
      </c>
      <c r="G7" s="8">
        <v>0</v>
      </c>
      <c r="H7" s="8">
        <v>0</v>
      </c>
      <c r="I7" s="8">
        <v>0</v>
      </c>
      <c r="J7" s="8">
        <v>0</v>
      </c>
      <c r="K7" s="48">
        <v>0</v>
      </c>
      <c r="L7" s="48">
        <v>0.83</v>
      </c>
      <c r="M7" s="48">
        <v>0.62</v>
      </c>
      <c r="N7" s="48">
        <v>0</v>
      </c>
      <c r="O7" s="48">
        <v>0</v>
      </c>
      <c r="P7" s="6">
        <v>1.8</v>
      </c>
      <c r="Q7" s="6"/>
      <c r="R7" s="119"/>
    </row>
    <row r="8" spans="2:18">
      <c r="B8" s="72">
        <v>5</v>
      </c>
      <c r="C8" s="39" t="s">
        <v>5</v>
      </c>
      <c r="D8" s="48">
        <v>3.66</v>
      </c>
      <c r="E8" s="4">
        <f t="shared" si="0"/>
        <v>3.05</v>
      </c>
      <c r="F8" s="89">
        <f t="shared" si="1"/>
        <v>9.6927900000000005</v>
      </c>
      <c r="G8" s="8">
        <v>0</v>
      </c>
      <c r="H8" s="8">
        <v>0</v>
      </c>
      <c r="I8" s="8">
        <v>0</v>
      </c>
      <c r="J8" s="4">
        <v>2.5099999999999998</v>
      </c>
      <c r="K8" s="48">
        <v>0.95187999999999995</v>
      </c>
      <c r="L8" s="48">
        <v>1.19</v>
      </c>
      <c r="M8" s="48">
        <v>0.91</v>
      </c>
      <c r="N8" s="48">
        <v>1.1659999999999999</v>
      </c>
      <c r="O8" s="6">
        <v>1.1969099999999999</v>
      </c>
      <c r="P8" s="6">
        <v>1.768</v>
      </c>
      <c r="Q8" s="6"/>
      <c r="R8" s="119"/>
    </row>
    <row r="9" spans="2:18">
      <c r="B9" s="72">
        <v>6</v>
      </c>
      <c r="C9" s="39" t="s">
        <v>11</v>
      </c>
      <c r="D9" s="8">
        <v>86.093510000000009</v>
      </c>
      <c r="E9" s="4">
        <f t="shared" si="0"/>
        <v>71.744591666666679</v>
      </c>
      <c r="F9" s="89">
        <f t="shared" si="1"/>
        <v>2003.7923499999999</v>
      </c>
      <c r="G9" s="8">
        <v>0</v>
      </c>
      <c r="H9" s="8">
        <v>15.774419999999999</v>
      </c>
      <c r="I9" s="8">
        <v>1.81707</v>
      </c>
      <c r="J9" s="4">
        <v>7.76</v>
      </c>
      <c r="K9" s="4">
        <v>17.2303</v>
      </c>
      <c r="L9" s="4">
        <v>23.47</v>
      </c>
      <c r="M9" s="4">
        <v>9.7100000000000009</v>
      </c>
      <c r="N9" s="48">
        <v>4.59</v>
      </c>
      <c r="O9" s="262">
        <v>400.40056000000004</v>
      </c>
      <c r="P9" s="6">
        <v>1523.04</v>
      </c>
      <c r="Q9" s="134"/>
      <c r="R9" s="119"/>
    </row>
    <row r="10" spans="2:18">
      <c r="B10" s="72">
        <v>7</v>
      </c>
      <c r="C10" s="39" t="s">
        <v>12</v>
      </c>
      <c r="D10" s="48">
        <v>0.94769999999999999</v>
      </c>
      <c r="E10" s="4">
        <f t="shared" si="0"/>
        <v>0.78975000000000006</v>
      </c>
      <c r="F10" s="89">
        <f t="shared" si="1"/>
        <v>7.8215500000000002</v>
      </c>
      <c r="G10" s="8">
        <v>0</v>
      </c>
      <c r="H10" s="8">
        <v>1.7076700000000002</v>
      </c>
      <c r="I10" s="8">
        <v>0.68788000000000005</v>
      </c>
      <c r="J10" s="8">
        <v>0</v>
      </c>
      <c r="K10" s="48">
        <v>0</v>
      </c>
      <c r="L10" s="48">
        <v>0</v>
      </c>
      <c r="M10" s="48">
        <v>1.61</v>
      </c>
      <c r="N10" s="48">
        <v>1.0489999999999999</v>
      </c>
      <c r="O10" s="6">
        <v>1.05</v>
      </c>
      <c r="P10" s="6">
        <v>1.7170000000000001</v>
      </c>
      <c r="Q10" s="6"/>
      <c r="R10" s="119"/>
    </row>
    <row r="11" spans="2:18">
      <c r="B11" s="72">
        <v>8</v>
      </c>
      <c r="C11" s="488" t="s">
        <v>15</v>
      </c>
      <c r="D11" s="489">
        <v>7.59</v>
      </c>
      <c r="E11" s="4">
        <f t="shared" si="0"/>
        <v>6.3249999999999993</v>
      </c>
      <c r="F11" s="89">
        <f t="shared" si="1"/>
        <v>0.88</v>
      </c>
      <c r="G11" s="8">
        <v>0</v>
      </c>
      <c r="H11" s="8">
        <v>0</v>
      </c>
      <c r="I11" s="8">
        <v>0</v>
      </c>
      <c r="J11" s="8">
        <v>0</v>
      </c>
      <c r="K11" s="48">
        <v>0</v>
      </c>
      <c r="L11" s="48">
        <v>0</v>
      </c>
      <c r="M11" s="48">
        <v>0.88</v>
      </c>
      <c r="N11" s="48">
        <v>0</v>
      </c>
      <c r="O11" s="48">
        <v>0</v>
      </c>
      <c r="P11" s="48">
        <v>0</v>
      </c>
      <c r="Q11" s="134"/>
      <c r="R11" s="119"/>
    </row>
    <row r="12" spans="2:18">
      <c r="B12" s="72">
        <v>9</v>
      </c>
      <c r="C12" s="488" t="s">
        <v>16</v>
      </c>
      <c r="D12" s="489">
        <v>0</v>
      </c>
      <c r="E12" s="4">
        <f t="shared" si="0"/>
        <v>0</v>
      </c>
      <c r="F12" s="89">
        <f t="shared" si="1"/>
        <v>0</v>
      </c>
      <c r="G12" s="8">
        <v>0</v>
      </c>
      <c r="H12" s="8">
        <v>0</v>
      </c>
      <c r="I12" s="8">
        <v>0</v>
      </c>
      <c r="J12" s="8">
        <v>0</v>
      </c>
      <c r="K12" s="48">
        <v>0</v>
      </c>
      <c r="L12" s="48">
        <v>0</v>
      </c>
      <c r="M12" s="48">
        <v>0</v>
      </c>
      <c r="N12" s="48">
        <v>0</v>
      </c>
      <c r="O12" s="48">
        <v>0</v>
      </c>
      <c r="P12" s="48">
        <v>0</v>
      </c>
      <c r="Q12" s="6"/>
      <c r="R12" s="119"/>
    </row>
    <row r="13" spans="2:18">
      <c r="B13" s="72">
        <v>10</v>
      </c>
      <c r="C13" s="488" t="s">
        <v>17</v>
      </c>
      <c r="D13" s="489">
        <v>0</v>
      </c>
      <c r="E13" s="4">
        <f t="shared" si="0"/>
        <v>0</v>
      </c>
      <c r="F13" s="89">
        <f t="shared" si="1"/>
        <v>0</v>
      </c>
      <c r="G13" s="8">
        <v>0</v>
      </c>
      <c r="H13" s="8">
        <v>0</v>
      </c>
      <c r="I13" s="8">
        <v>0</v>
      </c>
      <c r="J13" s="8">
        <v>0</v>
      </c>
      <c r="K13" s="48">
        <v>0</v>
      </c>
      <c r="L13" s="48">
        <v>0</v>
      </c>
      <c r="M13" s="48">
        <v>0</v>
      </c>
      <c r="N13" s="48">
        <v>0</v>
      </c>
      <c r="O13" s="48">
        <v>0</v>
      </c>
      <c r="P13" s="48">
        <v>0</v>
      </c>
      <c r="Q13" s="6"/>
      <c r="R13" s="119"/>
    </row>
    <row r="14" spans="2:18">
      <c r="B14" s="72">
        <v>11</v>
      </c>
      <c r="C14" s="41" t="s">
        <v>132</v>
      </c>
      <c r="D14" s="489">
        <v>0</v>
      </c>
      <c r="E14" s="4">
        <f t="shared" si="0"/>
        <v>0</v>
      </c>
      <c r="F14" s="89">
        <f t="shared" si="1"/>
        <v>0</v>
      </c>
      <c r="G14" s="8">
        <v>0</v>
      </c>
      <c r="H14" s="8">
        <v>0</v>
      </c>
      <c r="I14" s="8">
        <v>0</v>
      </c>
      <c r="J14" s="8">
        <v>0</v>
      </c>
      <c r="K14" s="48">
        <v>0</v>
      </c>
      <c r="L14" s="48">
        <v>0</v>
      </c>
      <c r="M14" s="48">
        <v>0</v>
      </c>
      <c r="N14" s="48">
        <v>0</v>
      </c>
      <c r="O14" s="48">
        <v>0</v>
      </c>
      <c r="P14" s="48">
        <v>0</v>
      </c>
      <c r="Q14" s="6"/>
      <c r="R14" s="119"/>
    </row>
    <row r="15" spans="2:18">
      <c r="B15" s="72">
        <v>12</v>
      </c>
      <c r="C15" s="41" t="s">
        <v>13</v>
      </c>
      <c r="D15" s="489">
        <v>0</v>
      </c>
      <c r="E15" s="4">
        <f t="shared" si="0"/>
        <v>0</v>
      </c>
      <c r="F15" s="89">
        <f t="shared" si="1"/>
        <v>0</v>
      </c>
      <c r="G15" s="8">
        <v>0</v>
      </c>
      <c r="H15" s="8">
        <v>0</v>
      </c>
      <c r="I15" s="8">
        <v>0</v>
      </c>
      <c r="J15" s="8">
        <v>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6"/>
      <c r="R15" s="119"/>
    </row>
    <row r="16" spans="2:18" ht="15" thickBot="1">
      <c r="B16" s="72">
        <v>13</v>
      </c>
      <c r="C16" s="488" t="s">
        <v>14</v>
      </c>
      <c r="D16" s="489">
        <v>0</v>
      </c>
      <c r="E16" s="4">
        <f t="shared" si="0"/>
        <v>0</v>
      </c>
      <c r="F16" s="89">
        <f t="shared" si="1"/>
        <v>0</v>
      </c>
      <c r="G16" s="8">
        <v>0</v>
      </c>
      <c r="H16" s="8">
        <v>0</v>
      </c>
      <c r="I16" s="8">
        <v>0</v>
      </c>
      <c r="J16" s="8">
        <v>0</v>
      </c>
      <c r="K16" s="48">
        <v>0</v>
      </c>
      <c r="L16" s="48">
        <v>0</v>
      </c>
      <c r="M16" s="48">
        <v>0</v>
      </c>
      <c r="N16" s="48">
        <v>0</v>
      </c>
      <c r="O16" s="48">
        <v>0</v>
      </c>
      <c r="P16" s="48">
        <v>0</v>
      </c>
      <c r="Q16" s="6"/>
      <c r="R16" s="119"/>
    </row>
    <row r="17" spans="2:18" ht="15" thickBot="1">
      <c r="B17" s="44"/>
      <c r="C17" s="45" t="s">
        <v>6</v>
      </c>
      <c r="D17" s="124">
        <f>SUM(D4:D16)</f>
        <v>99.999530000000007</v>
      </c>
      <c r="E17" s="124">
        <f>SUM(E4:E16)</f>
        <v>83.332941666666684</v>
      </c>
      <c r="F17" s="124">
        <f t="shared" si="1"/>
        <v>2076.3024500000001</v>
      </c>
      <c r="G17" s="78">
        <f>SUM(G4:G16)</f>
        <v>0</v>
      </c>
      <c r="H17" s="78">
        <f t="shared" ref="H17:R17" si="2">SUM(H4:H16)</f>
        <v>17.482089999999999</v>
      </c>
      <c r="I17" s="78">
        <f t="shared" si="2"/>
        <v>2.50495</v>
      </c>
      <c r="J17" s="78">
        <f t="shared" si="2"/>
        <v>10.27</v>
      </c>
      <c r="K17" s="91">
        <f t="shared" si="2"/>
        <v>18.182179999999999</v>
      </c>
      <c r="L17" s="78">
        <f t="shared" si="2"/>
        <v>25.49</v>
      </c>
      <c r="M17" s="78">
        <f t="shared" si="2"/>
        <v>13.73</v>
      </c>
      <c r="N17" s="78">
        <f t="shared" si="2"/>
        <v>6.8049999999999997</v>
      </c>
      <c r="O17" s="78">
        <f t="shared" si="2"/>
        <v>418.45747000000006</v>
      </c>
      <c r="P17" s="78">
        <f t="shared" si="2"/>
        <v>1563.38076</v>
      </c>
      <c r="Q17" s="78">
        <f t="shared" si="2"/>
        <v>0</v>
      </c>
      <c r="R17" s="79">
        <f t="shared" si="2"/>
        <v>0</v>
      </c>
    </row>
    <row r="18" spans="2:18">
      <c r="E18" s="445"/>
    </row>
  </sheetData>
  <mergeCells count="1">
    <mergeCell ref="B2:R2"/>
  </mergeCells>
  <pageMargins left="0.7" right="0.7" top="0.75" bottom="0.75" header="0.3" footer="0.3"/>
  <ignoredErrors>
    <ignoredError sqref="G17:R17" formulaRange="1"/>
    <ignoredError sqref="F17" formula="1"/>
  </ignoredErrors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1"/>
  <dimension ref="B1:S22"/>
  <sheetViews>
    <sheetView zoomScaleNormal="100" workbookViewId="0">
      <selection activeCell="F1" sqref="F1"/>
    </sheetView>
  </sheetViews>
  <sheetFormatPr defaultRowHeight="14.4"/>
  <cols>
    <col min="1" max="1" width="4.6640625" customWidth="1"/>
    <col min="2" max="2" width="5.6640625" style="9" customWidth="1"/>
    <col min="3" max="3" width="24.88671875" bestFit="1" customWidth="1"/>
    <col min="4" max="4" width="25.6640625" bestFit="1" customWidth="1"/>
    <col min="5" max="5" width="9.6640625" customWidth="1"/>
    <col min="6" max="6" width="10.44140625" style="9" bestFit="1" customWidth="1"/>
    <col min="7" max="19" width="9.6640625" customWidth="1"/>
  </cols>
  <sheetData>
    <row r="1" spans="2:19" ht="15" thickBot="1">
      <c r="C1" s="63"/>
      <c r="F1" s="9">
        <v>10</v>
      </c>
    </row>
    <row r="2" spans="2:19">
      <c r="B2" s="544" t="s">
        <v>133</v>
      </c>
      <c r="C2" s="556"/>
      <c r="D2" s="545"/>
      <c r="E2" s="545"/>
      <c r="F2" s="545"/>
      <c r="G2" s="545"/>
      <c r="H2" s="545"/>
      <c r="I2" s="545"/>
      <c r="J2" s="545"/>
      <c r="K2" s="545"/>
      <c r="L2" s="545"/>
      <c r="M2" s="545"/>
      <c r="N2" s="545"/>
      <c r="O2" s="545"/>
      <c r="P2" s="545"/>
      <c r="Q2" s="545"/>
      <c r="R2" s="545"/>
      <c r="S2" s="546"/>
    </row>
    <row r="3" spans="2:19">
      <c r="B3" s="42" t="s">
        <v>32</v>
      </c>
      <c r="C3" s="2" t="s">
        <v>1</v>
      </c>
      <c r="D3" s="2" t="s">
        <v>1</v>
      </c>
      <c r="E3" s="2" t="s">
        <v>39</v>
      </c>
      <c r="F3" s="2" t="s">
        <v>414</v>
      </c>
      <c r="G3" s="2" t="s">
        <v>245</v>
      </c>
      <c r="H3" s="68">
        <v>45292</v>
      </c>
      <c r="I3" s="68">
        <v>45323</v>
      </c>
      <c r="J3" s="68">
        <v>45352</v>
      </c>
      <c r="K3" s="68">
        <v>45383</v>
      </c>
      <c r="L3" s="68">
        <v>45413</v>
      </c>
      <c r="M3" s="68">
        <v>45444</v>
      </c>
      <c r="N3" s="68">
        <v>45474</v>
      </c>
      <c r="O3" s="68">
        <v>45505</v>
      </c>
      <c r="P3" s="68">
        <v>45536</v>
      </c>
      <c r="Q3" s="68">
        <v>45566</v>
      </c>
      <c r="R3" s="68">
        <v>45597</v>
      </c>
      <c r="S3" s="73">
        <v>45627</v>
      </c>
    </row>
    <row r="4" spans="2:19">
      <c r="B4" s="72">
        <v>1</v>
      </c>
      <c r="C4" s="39" t="s">
        <v>7</v>
      </c>
      <c r="D4" s="39" t="s">
        <v>7</v>
      </c>
      <c r="E4" s="250">
        <v>151.57</v>
      </c>
      <c r="F4" s="4">
        <f>(E4/12)*$F$1</f>
        <v>126.30833333333334</v>
      </c>
      <c r="G4" s="89">
        <f>SUM(H4:S4)</f>
        <v>288.44</v>
      </c>
      <c r="H4" s="8">
        <v>0</v>
      </c>
      <c r="I4" s="8">
        <v>10.78</v>
      </c>
      <c r="J4" s="8">
        <v>7.5</v>
      </c>
      <c r="K4" s="8">
        <v>1.62</v>
      </c>
      <c r="L4" s="8">
        <v>0</v>
      </c>
      <c r="M4" s="8">
        <v>2.42</v>
      </c>
      <c r="N4" s="8">
        <v>1.05</v>
      </c>
      <c r="O4" s="6">
        <v>252.95</v>
      </c>
      <c r="P4" s="6">
        <v>6.3</v>
      </c>
      <c r="Q4" s="6">
        <v>5.82</v>
      </c>
      <c r="R4" s="6"/>
      <c r="S4" s="253"/>
    </row>
    <row r="5" spans="2:19">
      <c r="B5" s="72">
        <v>2</v>
      </c>
      <c r="C5" s="39" t="s">
        <v>8</v>
      </c>
      <c r="D5" s="39" t="s">
        <v>8</v>
      </c>
      <c r="E5" s="250">
        <v>0</v>
      </c>
      <c r="F5" s="4">
        <f t="shared" ref="F5:F17" si="0">(E5/12)*$F$1</f>
        <v>0</v>
      </c>
      <c r="G5" s="89">
        <f t="shared" ref="G5:G18" si="1">SUM(H5:S5)</f>
        <v>0</v>
      </c>
      <c r="H5" s="8">
        <v>0</v>
      </c>
      <c r="I5" s="8">
        <v>0</v>
      </c>
      <c r="J5" s="8">
        <v>0</v>
      </c>
      <c r="K5" s="8">
        <v>0</v>
      </c>
      <c r="L5" s="8">
        <v>0</v>
      </c>
      <c r="M5" s="8">
        <v>0</v>
      </c>
      <c r="N5" s="8">
        <v>0</v>
      </c>
      <c r="O5" s="6">
        <v>0</v>
      </c>
      <c r="P5" s="6">
        <v>0</v>
      </c>
      <c r="Q5" s="6">
        <v>0</v>
      </c>
      <c r="R5" s="6"/>
      <c r="S5" s="295"/>
    </row>
    <row r="6" spans="2:19">
      <c r="B6" s="72">
        <v>3</v>
      </c>
      <c r="C6" s="39" t="s">
        <v>9</v>
      </c>
      <c r="D6" s="39" t="s">
        <v>9</v>
      </c>
      <c r="E6" s="250">
        <v>0</v>
      </c>
      <c r="F6" s="4">
        <f t="shared" si="0"/>
        <v>0</v>
      </c>
      <c r="G6" s="89">
        <f t="shared" si="1"/>
        <v>0</v>
      </c>
      <c r="H6" s="8">
        <v>0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8">
        <v>0</v>
      </c>
      <c r="O6" s="6">
        <v>0</v>
      </c>
      <c r="P6" s="6">
        <v>0</v>
      </c>
      <c r="Q6" s="6">
        <v>0</v>
      </c>
      <c r="R6" s="6"/>
      <c r="S6" s="295"/>
    </row>
    <row r="7" spans="2:19">
      <c r="B7" s="72">
        <v>4</v>
      </c>
      <c r="C7" s="39" t="s">
        <v>10</v>
      </c>
      <c r="D7" s="39" t="s">
        <v>10</v>
      </c>
      <c r="E7" s="250">
        <v>45.57</v>
      </c>
      <c r="F7" s="4">
        <f t="shared" si="0"/>
        <v>37.975000000000001</v>
      </c>
      <c r="G7" s="89">
        <f t="shared" si="1"/>
        <v>108.89999999999999</v>
      </c>
      <c r="H7" s="8">
        <v>0</v>
      </c>
      <c r="I7" s="4">
        <v>0</v>
      </c>
      <c r="J7" s="243">
        <v>0</v>
      </c>
      <c r="K7" s="4">
        <v>0</v>
      </c>
      <c r="L7" s="4">
        <v>0</v>
      </c>
      <c r="M7" s="8">
        <v>0</v>
      </c>
      <c r="N7" s="8">
        <v>0</v>
      </c>
      <c r="O7" s="6">
        <v>1.08</v>
      </c>
      <c r="P7" s="6">
        <v>0</v>
      </c>
      <c r="Q7" s="6">
        <v>107.82</v>
      </c>
      <c r="R7" s="6"/>
      <c r="S7" s="253"/>
    </row>
    <row r="8" spans="2:19">
      <c r="B8" s="72">
        <v>5</v>
      </c>
      <c r="C8" s="39" t="s">
        <v>5</v>
      </c>
      <c r="D8" s="39" t="s">
        <v>5</v>
      </c>
      <c r="E8" s="250">
        <v>127.73999999999998</v>
      </c>
      <c r="F8" s="4">
        <f t="shared" si="0"/>
        <v>106.44999999999997</v>
      </c>
      <c r="G8" s="89">
        <f t="shared" si="1"/>
        <v>28.28</v>
      </c>
      <c r="H8" s="8">
        <v>0.9</v>
      </c>
      <c r="I8" s="4">
        <v>0</v>
      </c>
      <c r="J8" s="243">
        <v>0</v>
      </c>
      <c r="K8" s="4">
        <v>0</v>
      </c>
      <c r="L8" s="4">
        <v>0</v>
      </c>
      <c r="M8" s="6">
        <v>0.93</v>
      </c>
      <c r="N8" s="8">
        <v>0.9</v>
      </c>
      <c r="O8" s="6">
        <v>5.79</v>
      </c>
      <c r="P8" s="6">
        <v>0.9</v>
      </c>
      <c r="Q8" s="6">
        <v>18.860000000000003</v>
      </c>
      <c r="R8" s="6"/>
      <c r="S8" s="253"/>
    </row>
    <row r="9" spans="2:19">
      <c r="B9" s="72">
        <v>6</v>
      </c>
      <c r="C9" s="39" t="s">
        <v>11</v>
      </c>
      <c r="D9" s="39" t="s">
        <v>11</v>
      </c>
      <c r="E9" s="250">
        <v>134.137</v>
      </c>
      <c r="F9" s="4">
        <f t="shared" si="0"/>
        <v>111.78083333333333</v>
      </c>
      <c r="G9" s="89">
        <f t="shared" si="1"/>
        <v>109.84</v>
      </c>
      <c r="H9" s="8">
        <v>1.08</v>
      </c>
      <c r="I9" s="8">
        <v>1.08</v>
      </c>
      <c r="J9" s="8">
        <v>1.08</v>
      </c>
      <c r="K9" s="8">
        <v>1.08</v>
      </c>
      <c r="L9" s="8">
        <v>0</v>
      </c>
      <c r="M9" s="8">
        <v>1.08</v>
      </c>
      <c r="N9" s="8">
        <v>1.08</v>
      </c>
      <c r="O9" s="6">
        <v>2.23</v>
      </c>
      <c r="P9" s="6">
        <v>1.4100000000000001</v>
      </c>
      <c r="Q9" s="6">
        <v>99.72</v>
      </c>
      <c r="R9" s="6"/>
      <c r="S9" s="253"/>
    </row>
    <row r="10" spans="2:19">
      <c r="B10" s="72">
        <v>7</v>
      </c>
      <c r="C10" s="39" t="s">
        <v>12</v>
      </c>
      <c r="D10" s="39" t="s">
        <v>12</v>
      </c>
      <c r="E10" s="250">
        <v>0</v>
      </c>
      <c r="F10" s="4">
        <f t="shared" si="0"/>
        <v>0</v>
      </c>
      <c r="G10" s="89">
        <f t="shared" si="1"/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6">
        <v>0</v>
      </c>
      <c r="P10" s="6">
        <v>0</v>
      </c>
      <c r="Q10" s="6">
        <v>0</v>
      </c>
      <c r="R10" s="6"/>
      <c r="S10" s="295"/>
    </row>
    <row r="11" spans="2:19">
      <c r="B11" s="72">
        <v>8</v>
      </c>
      <c r="C11" s="40" t="s">
        <v>15</v>
      </c>
      <c r="D11" s="40" t="s">
        <v>15</v>
      </c>
      <c r="E11" s="248">
        <v>0</v>
      </c>
      <c r="F11" s="4">
        <f t="shared" si="0"/>
        <v>0</v>
      </c>
      <c r="G11" s="89">
        <f t="shared" si="1"/>
        <v>0</v>
      </c>
      <c r="H11" s="8">
        <v>0</v>
      </c>
      <c r="I11" s="8">
        <v>0</v>
      </c>
      <c r="J11" s="8">
        <v>0</v>
      </c>
      <c r="K11" s="8">
        <v>0</v>
      </c>
      <c r="L11" s="8">
        <v>0</v>
      </c>
      <c r="M11" s="8">
        <v>0</v>
      </c>
      <c r="N11" s="8">
        <v>0</v>
      </c>
      <c r="O11" s="6">
        <v>0</v>
      </c>
      <c r="P11" s="6">
        <v>0</v>
      </c>
      <c r="Q11" s="6">
        <v>0</v>
      </c>
      <c r="R11" s="6"/>
      <c r="S11" s="295"/>
    </row>
    <row r="12" spans="2:19">
      <c r="B12" s="72">
        <v>9</v>
      </c>
      <c r="C12" s="40" t="s">
        <v>16</v>
      </c>
      <c r="D12" s="40" t="s">
        <v>16</v>
      </c>
      <c r="E12" s="250">
        <v>601.4778</v>
      </c>
      <c r="F12" s="4">
        <f t="shared" si="0"/>
        <v>501.23150000000004</v>
      </c>
      <c r="G12" s="89">
        <f t="shared" si="1"/>
        <v>428.67</v>
      </c>
      <c r="H12" s="8">
        <v>0</v>
      </c>
      <c r="I12" s="8">
        <v>0</v>
      </c>
      <c r="J12" s="8">
        <v>0</v>
      </c>
      <c r="K12" s="8">
        <v>2.57</v>
      </c>
      <c r="L12" s="8">
        <v>0</v>
      </c>
      <c r="M12" s="8">
        <v>0</v>
      </c>
      <c r="N12" s="8">
        <v>329.16</v>
      </c>
      <c r="O12" s="6">
        <v>55.879999999999995</v>
      </c>
      <c r="P12" s="6">
        <v>17.020000000000003</v>
      </c>
      <c r="Q12" s="6">
        <v>24.040000000000003</v>
      </c>
      <c r="R12" s="6"/>
      <c r="S12" s="253"/>
    </row>
    <row r="13" spans="2:19">
      <c r="B13" s="72">
        <v>10</v>
      </c>
      <c r="C13" s="40" t="s">
        <v>17</v>
      </c>
      <c r="D13" s="40" t="s">
        <v>17</v>
      </c>
      <c r="E13" s="250">
        <v>34.950000000000003</v>
      </c>
      <c r="F13" s="4">
        <f t="shared" si="0"/>
        <v>29.125</v>
      </c>
      <c r="G13" s="89">
        <f t="shared" si="1"/>
        <v>46.93</v>
      </c>
      <c r="H13" s="8">
        <v>2.93</v>
      </c>
      <c r="I13" s="4">
        <v>0</v>
      </c>
      <c r="J13" s="243">
        <v>38.4</v>
      </c>
      <c r="K13" s="4">
        <v>0</v>
      </c>
      <c r="L13" s="4">
        <v>0</v>
      </c>
      <c r="M13" s="6">
        <v>1.6300000000000001</v>
      </c>
      <c r="N13" s="8">
        <v>0</v>
      </c>
      <c r="O13" s="6">
        <v>0</v>
      </c>
      <c r="P13" s="6">
        <v>0</v>
      </c>
      <c r="Q13" s="6">
        <v>3.97</v>
      </c>
      <c r="R13" s="6"/>
      <c r="S13" s="295"/>
    </row>
    <row r="14" spans="2:19">
      <c r="B14" s="549">
        <v>11</v>
      </c>
      <c r="C14" s="560" t="s">
        <v>132</v>
      </c>
      <c r="D14" s="41" t="s">
        <v>155</v>
      </c>
      <c r="E14" s="250">
        <v>154.49</v>
      </c>
      <c r="F14" s="4">
        <f t="shared" si="0"/>
        <v>128.74166666666667</v>
      </c>
      <c r="G14" s="89">
        <f t="shared" si="1"/>
        <v>8.73</v>
      </c>
      <c r="H14" s="8">
        <v>0</v>
      </c>
      <c r="I14" s="8">
        <v>4</v>
      </c>
      <c r="J14" s="8">
        <v>3.95</v>
      </c>
      <c r="K14" s="8">
        <v>0.23</v>
      </c>
      <c r="L14" s="8">
        <v>0</v>
      </c>
      <c r="M14" s="8">
        <v>0.55000000000000004</v>
      </c>
      <c r="N14" s="8">
        <v>0</v>
      </c>
      <c r="O14" s="6">
        <v>0</v>
      </c>
      <c r="P14" s="6">
        <v>0</v>
      </c>
      <c r="Q14" s="6">
        <v>0</v>
      </c>
      <c r="R14" s="6"/>
      <c r="S14" s="253"/>
    </row>
    <row r="15" spans="2:19">
      <c r="B15" s="550"/>
      <c r="C15" s="561"/>
      <c r="D15" s="41" t="s">
        <v>156</v>
      </c>
      <c r="E15" s="250">
        <v>750.06552040000008</v>
      </c>
      <c r="F15" s="4">
        <f t="shared" si="0"/>
        <v>625.05460033333338</v>
      </c>
      <c r="G15" s="89">
        <f t="shared" si="1"/>
        <v>235.51</v>
      </c>
      <c r="H15" s="8">
        <v>0</v>
      </c>
      <c r="I15" s="8">
        <v>0</v>
      </c>
      <c r="J15" s="243">
        <v>0</v>
      </c>
      <c r="K15" s="4">
        <v>0</v>
      </c>
      <c r="L15" s="4">
        <v>0</v>
      </c>
      <c r="M15" s="8">
        <v>0</v>
      </c>
      <c r="N15" s="8">
        <v>0</v>
      </c>
      <c r="O15" s="6">
        <v>0</v>
      </c>
      <c r="P15" s="6">
        <v>156.66</v>
      </c>
      <c r="Q15" s="6">
        <v>78.849999999999994</v>
      </c>
      <c r="R15" s="6"/>
      <c r="S15" s="253"/>
    </row>
    <row r="16" spans="2:19">
      <c r="B16" s="72">
        <v>12</v>
      </c>
      <c r="C16" s="41" t="s">
        <v>13</v>
      </c>
      <c r="D16" s="41" t="s">
        <v>13</v>
      </c>
      <c r="E16" s="250">
        <v>0</v>
      </c>
      <c r="F16" s="4">
        <f t="shared" si="0"/>
        <v>0</v>
      </c>
      <c r="G16" s="89">
        <f t="shared" si="1"/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6">
        <v>0</v>
      </c>
      <c r="P16" s="6">
        <v>0</v>
      </c>
      <c r="Q16" s="6">
        <v>0</v>
      </c>
      <c r="R16" s="6"/>
      <c r="S16" s="295"/>
    </row>
    <row r="17" spans="2:19" ht="15" thickBot="1">
      <c r="B17" s="72">
        <v>13</v>
      </c>
      <c r="C17" s="40" t="s">
        <v>14</v>
      </c>
      <c r="D17" s="40" t="s">
        <v>14</v>
      </c>
      <c r="E17" s="248">
        <v>0</v>
      </c>
      <c r="F17" s="4">
        <f t="shared" si="0"/>
        <v>0</v>
      </c>
      <c r="G17" s="89">
        <f t="shared" si="1"/>
        <v>0</v>
      </c>
      <c r="H17" s="8">
        <v>0</v>
      </c>
      <c r="I17" s="8">
        <v>0</v>
      </c>
      <c r="J17" s="8">
        <v>0</v>
      </c>
      <c r="K17" s="8">
        <v>0</v>
      </c>
      <c r="L17" s="8">
        <v>0</v>
      </c>
      <c r="M17" s="8">
        <v>0</v>
      </c>
      <c r="N17" s="8">
        <v>0</v>
      </c>
      <c r="O17" s="6">
        <v>0</v>
      </c>
      <c r="P17" s="6">
        <v>0</v>
      </c>
      <c r="Q17" s="6">
        <v>0</v>
      </c>
      <c r="R17" s="6"/>
      <c r="S17" s="295"/>
    </row>
    <row r="18" spans="2:19" ht="15" thickBot="1">
      <c r="B18" s="44"/>
      <c r="C18" s="44"/>
      <c r="D18" s="45" t="s">
        <v>6</v>
      </c>
      <c r="E18" s="124">
        <f>SUM(E4:E17)</f>
        <v>2000.0003204</v>
      </c>
      <c r="F18" s="124">
        <f>SUM(F4:F17)</f>
        <v>1666.6669336666669</v>
      </c>
      <c r="G18" s="124">
        <f t="shared" si="1"/>
        <v>1255.3000000000002</v>
      </c>
      <c r="H18" s="78">
        <f>SUM(H4:H17)</f>
        <v>4.91</v>
      </c>
      <c r="I18" s="78">
        <f>SUM(I4:I17)</f>
        <v>15.86</v>
      </c>
      <c r="J18" s="78">
        <f t="shared" ref="J18:S18" si="2">SUM(J4:J17)</f>
        <v>50.93</v>
      </c>
      <c r="K18" s="78">
        <f t="shared" si="2"/>
        <v>5.5</v>
      </c>
      <c r="L18" s="78">
        <f t="shared" si="2"/>
        <v>0</v>
      </c>
      <c r="M18" s="78">
        <f t="shared" si="2"/>
        <v>6.6099999999999994</v>
      </c>
      <c r="N18" s="78">
        <f t="shared" si="2"/>
        <v>332.19</v>
      </c>
      <c r="O18" s="78">
        <f t="shared" si="2"/>
        <v>317.93</v>
      </c>
      <c r="P18" s="78">
        <f>SUM(P4:P17)</f>
        <v>182.29</v>
      </c>
      <c r="Q18" s="78">
        <f t="shared" si="2"/>
        <v>339.08000000000004</v>
      </c>
      <c r="R18" s="78">
        <f t="shared" si="2"/>
        <v>0</v>
      </c>
      <c r="S18" s="79">
        <f t="shared" si="2"/>
        <v>0</v>
      </c>
    </row>
    <row r="19" spans="2:19">
      <c r="O19" s="262"/>
    </row>
    <row r="20" spans="2:19">
      <c r="H20" s="246"/>
      <c r="I20" s="246"/>
      <c r="M20" s="246"/>
      <c r="N20" s="246"/>
      <c r="O20" s="262"/>
    </row>
    <row r="21" spans="2:19">
      <c r="K21" s="263"/>
      <c r="O21" s="262"/>
    </row>
    <row r="22" spans="2:19">
      <c r="O22" s="263"/>
    </row>
  </sheetData>
  <mergeCells count="3">
    <mergeCell ref="B2:S2"/>
    <mergeCell ref="C14:C15"/>
    <mergeCell ref="B14:B15"/>
  </mergeCells>
  <pageMargins left="0.7" right="0.7" top="0.75" bottom="0.75" header="0.3" footer="0.3"/>
  <pageSetup paperSize="9" orientation="portrait" r:id="rId1"/>
  <ignoredErrors>
    <ignoredError sqref="H18:O18 Q18:S18" formulaRange="1"/>
    <ignoredError sqref="G18" formula="1"/>
  </ignoredErrors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2"/>
  <dimension ref="B1:R11"/>
  <sheetViews>
    <sheetView workbookViewId="0">
      <selection activeCell="E1" sqref="E1"/>
    </sheetView>
  </sheetViews>
  <sheetFormatPr defaultRowHeight="14.4"/>
  <cols>
    <col min="1" max="1" width="4.6640625" customWidth="1"/>
    <col min="2" max="2" width="5.6640625" customWidth="1"/>
    <col min="3" max="3" width="16" customWidth="1"/>
    <col min="4" max="4" width="9.6640625" customWidth="1"/>
    <col min="5" max="5" width="10.44140625" style="9" bestFit="1" customWidth="1"/>
    <col min="6" max="18" width="9.6640625" customWidth="1"/>
  </cols>
  <sheetData>
    <row r="1" spans="2:18" ht="15" thickBot="1">
      <c r="C1" s="63"/>
      <c r="E1" s="9">
        <v>10</v>
      </c>
    </row>
    <row r="2" spans="2:18">
      <c r="B2" s="541" t="s">
        <v>133</v>
      </c>
      <c r="C2" s="542"/>
      <c r="D2" s="542"/>
      <c r="E2" s="542"/>
      <c r="F2" s="542"/>
      <c r="G2" s="542"/>
      <c r="H2" s="542"/>
      <c r="I2" s="542"/>
      <c r="J2" s="542"/>
      <c r="K2" s="542"/>
      <c r="L2" s="542"/>
      <c r="M2" s="542"/>
      <c r="N2" s="542"/>
      <c r="O2" s="542"/>
      <c r="P2" s="542"/>
      <c r="Q2" s="542"/>
      <c r="R2" s="543"/>
    </row>
    <row r="3" spans="2:18">
      <c r="B3" s="42" t="s">
        <v>32</v>
      </c>
      <c r="C3" s="62" t="s">
        <v>0</v>
      </c>
      <c r="D3" s="2" t="s">
        <v>39</v>
      </c>
      <c r="E3" s="2" t="s">
        <v>414</v>
      </c>
      <c r="F3" s="2" t="s">
        <v>415</v>
      </c>
      <c r="G3" s="68">
        <v>45292</v>
      </c>
      <c r="H3" s="68">
        <v>45323</v>
      </c>
      <c r="I3" s="68">
        <v>45352</v>
      </c>
      <c r="J3" s="68">
        <v>45383</v>
      </c>
      <c r="K3" s="68">
        <v>45413</v>
      </c>
      <c r="L3" s="68">
        <v>45444</v>
      </c>
      <c r="M3" s="68">
        <v>45474</v>
      </c>
      <c r="N3" s="68">
        <v>45505</v>
      </c>
      <c r="O3" s="68">
        <v>45536</v>
      </c>
      <c r="P3" s="68">
        <v>45566</v>
      </c>
      <c r="Q3" s="68">
        <v>45597</v>
      </c>
      <c r="R3" s="73">
        <v>45627</v>
      </c>
    </row>
    <row r="4" spans="2:18" ht="15" thickBot="1">
      <c r="B4" s="480">
        <v>1</v>
      </c>
      <c r="C4" s="481" t="s">
        <v>124</v>
      </c>
      <c r="D4" s="450">
        <v>260</v>
      </c>
      <c r="E4" s="451">
        <f>(D4/12)*E1</f>
        <v>216.66666666666669</v>
      </c>
      <c r="F4" s="482">
        <f>SUM(G4:R4)</f>
        <v>855.68376325675627</v>
      </c>
      <c r="G4" s="452">
        <v>14.177409564680719</v>
      </c>
      <c r="H4" s="483">
        <v>24.165759999999999</v>
      </c>
      <c r="I4" s="450">
        <v>3.0706162859999995</v>
      </c>
      <c r="J4" s="452">
        <v>188.66244058403382</v>
      </c>
      <c r="K4" s="452">
        <v>80.054553130128227</v>
      </c>
      <c r="L4" s="452">
        <v>69.713774920384623</v>
      </c>
      <c r="M4" s="452">
        <v>133.37748069426351</v>
      </c>
      <c r="N4" s="452">
        <v>121.39250882805362</v>
      </c>
      <c r="O4" s="310">
        <v>76.996511951187529</v>
      </c>
      <c r="P4" s="484">
        <v>144.07270729802411</v>
      </c>
      <c r="Q4" s="453"/>
      <c r="R4" s="454"/>
    </row>
    <row r="5" spans="2:18" ht="15" thickBot="1">
      <c r="B5" s="364"/>
      <c r="C5" s="365" t="s">
        <v>6</v>
      </c>
      <c r="D5" s="274">
        <f>SUM(D4)</f>
        <v>260</v>
      </c>
      <c r="E5" s="274">
        <f>SUM(E4)</f>
        <v>216.66666666666669</v>
      </c>
      <c r="F5" s="274">
        <f>SUM(G5:R5)</f>
        <v>855.68376325675627</v>
      </c>
      <c r="G5" s="366">
        <f>SUM(G4)</f>
        <v>14.177409564680719</v>
      </c>
      <c r="H5" s="366">
        <f t="shared" ref="H5:R5" si="0">SUM(H4)</f>
        <v>24.165759999999999</v>
      </c>
      <c r="I5" s="366">
        <f t="shared" si="0"/>
        <v>3.0706162859999995</v>
      </c>
      <c r="J5" s="366">
        <f t="shared" si="0"/>
        <v>188.66244058403382</v>
      </c>
      <c r="K5" s="366">
        <f t="shared" si="0"/>
        <v>80.054553130128227</v>
      </c>
      <c r="L5" s="366">
        <f t="shared" si="0"/>
        <v>69.713774920384623</v>
      </c>
      <c r="M5" s="366">
        <f t="shared" si="0"/>
        <v>133.37748069426351</v>
      </c>
      <c r="N5" s="366">
        <f t="shared" si="0"/>
        <v>121.39250882805362</v>
      </c>
      <c r="O5" s="496">
        <f t="shared" si="0"/>
        <v>76.996511951187529</v>
      </c>
      <c r="P5" s="366">
        <f t="shared" si="0"/>
        <v>144.07270729802411</v>
      </c>
      <c r="Q5" s="366">
        <f t="shared" si="0"/>
        <v>0</v>
      </c>
      <c r="R5" s="448">
        <f t="shared" si="0"/>
        <v>0</v>
      </c>
    </row>
    <row r="7" spans="2:18">
      <c r="E7" s="165"/>
    </row>
    <row r="11" spans="2:18" ht="15" thickBot="1">
      <c r="O11" s="452"/>
    </row>
  </sheetData>
  <mergeCells count="1">
    <mergeCell ref="B2:R2"/>
  </mergeCells>
  <pageMargins left="0.7" right="0.7" top="0.75" bottom="0.75" header="0.3" footer="0.3"/>
  <ignoredErrors>
    <ignoredError sqref="F5" formula="1"/>
  </ignoredErrors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FEC6C-C01A-4100-ACF0-815B905AF65B}">
  <sheetPr codeName="Sheet48"/>
  <dimension ref="B1:R7"/>
  <sheetViews>
    <sheetView workbookViewId="0">
      <selection activeCell="E1" sqref="E1"/>
    </sheetView>
  </sheetViews>
  <sheetFormatPr defaultRowHeight="14.4"/>
  <cols>
    <col min="1" max="1" width="4.6640625" customWidth="1"/>
    <col min="2" max="2" width="5.6640625" customWidth="1"/>
    <col min="3" max="3" width="24.5546875" style="63" bestFit="1" customWidth="1"/>
    <col min="4" max="4" width="9.6640625" style="9" customWidth="1"/>
    <col min="5" max="6" width="10.44140625" style="9" bestFit="1" customWidth="1"/>
    <col min="7" max="18" width="9.6640625" customWidth="1"/>
  </cols>
  <sheetData>
    <row r="1" spans="2:18" ht="15" thickBot="1">
      <c r="E1" s="9">
        <v>10</v>
      </c>
    </row>
    <row r="2" spans="2:18">
      <c r="B2" s="541" t="s">
        <v>133</v>
      </c>
      <c r="C2" s="542"/>
      <c r="D2" s="542"/>
      <c r="E2" s="542"/>
      <c r="F2" s="542"/>
      <c r="G2" s="542"/>
      <c r="H2" s="542"/>
      <c r="I2" s="542"/>
      <c r="J2" s="542"/>
      <c r="K2" s="542"/>
      <c r="L2" s="542"/>
      <c r="M2" s="542"/>
      <c r="N2" s="542"/>
      <c r="O2" s="542"/>
      <c r="P2" s="542"/>
      <c r="Q2" s="542"/>
      <c r="R2" s="543"/>
    </row>
    <row r="3" spans="2:18" s="1" customFormat="1">
      <c r="B3" s="42" t="s">
        <v>32</v>
      </c>
      <c r="C3" s="62" t="s">
        <v>0</v>
      </c>
      <c r="D3" s="2" t="s">
        <v>39</v>
      </c>
      <c r="E3" s="2" t="s">
        <v>414</v>
      </c>
      <c r="F3" s="2" t="s">
        <v>415</v>
      </c>
      <c r="G3" s="68">
        <v>45292</v>
      </c>
      <c r="H3" s="68">
        <v>45323</v>
      </c>
      <c r="I3" s="68">
        <v>45352</v>
      </c>
      <c r="J3" s="68">
        <v>45383</v>
      </c>
      <c r="K3" s="68">
        <v>45413</v>
      </c>
      <c r="L3" s="68">
        <v>45444</v>
      </c>
      <c r="M3" s="68">
        <v>45474</v>
      </c>
      <c r="N3" s="68">
        <v>45505</v>
      </c>
      <c r="O3" s="68">
        <v>45536</v>
      </c>
      <c r="P3" s="68">
        <v>45566</v>
      </c>
      <c r="Q3" s="68">
        <v>45597</v>
      </c>
      <c r="R3" s="73">
        <v>45627</v>
      </c>
    </row>
    <row r="4" spans="2:18">
      <c r="B4" s="64">
        <v>1</v>
      </c>
      <c r="C4" s="11" t="s">
        <v>416</v>
      </c>
      <c r="D4" s="4">
        <v>0</v>
      </c>
      <c r="E4" s="131">
        <f>(D4/12)*E1</f>
        <v>0</v>
      </c>
      <c r="F4" s="131">
        <f>SUM(G4:R4)</f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/>
      <c r="P4" s="4"/>
      <c r="Q4" s="4"/>
      <c r="R4" s="112"/>
    </row>
    <row r="5" spans="2:18" s="1" customFormat="1" ht="15" thickBot="1">
      <c r="B5" s="95"/>
      <c r="C5" s="96" t="s">
        <v>6</v>
      </c>
      <c r="D5" s="127">
        <f>SUM(D4)</f>
        <v>0</v>
      </c>
      <c r="E5" s="127">
        <f>SUM(E4)</f>
        <v>0</v>
      </c>
      <c r="F5" s="127">
        <f>SUM(G5:R5)</f>
        <v>0</v>
      </c>
      <c r="G5" s="74">
        <f>SUM(G4)</f>
        <v>0</v>
      </c>
      <c r="H5" s="74">
        <f t="shared" ref="H5:R5" si="0">SUM(H4)</f>
        <v>0</v>
      </c>
      <c r="I5" s="74">
        <f t="shared" si="0"/>
        <v>0</v>
      </c>
      <c r="J5" s="74">
        <f t="shared" si="0"/>
        <v>0</v>
      </c>
      <c r="K5" s="74">
        <f t="shared" si="0"/>
        <v>0</v>
      </c>
      <c r="L5" s="74">
        <f t="shared" si="0"/>
        <v>0</v>
      </c>
      <c r="M5" s="74">
        <f t="shared" si="0"/>
        <v>0</v>
      </c>
      <c r="N5" s="74">
        <f t="shared" si="0"/>
        <v>0</v>
      </c>
      <c r="O5" s="74">
        <f t="shared" si="0"/>
        <v>0</v>
      </c>
      <c r="P5" s="74">
        <f t="shared" si="0"/>
        <v>0</v>
      </c>
      <c r="Q5" s="74">
        <f t="shared" si="0"/>
        <v>0</v>
      </c>
      <c r="R5" s="75">
        <f t="shared" si="0"/>
        <v>0</v>
      </c>
    </row>
    <row r="7" spans="2:18">
      <c r="D7" s="165"/>
      <c r="E7" s="165"/>
      <c r="F7" s="165"/>
    </row>
  </sheetData>
  <mergeCells count="1">
    <mergeCell ref="B2:R2"/>
  </mergeCells>
  <pageMargins left="0.7" right="0.7" top="0.75" bottom="0.75" header="0.3" footer="0.3"/>
  <pageSetup paperSize="9" orientation="portrait" r:id="rId1"/>
  <ignoredErrors>
    <ignoredError sqref="F5" formula="1"/>
  </ignoredErrors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0A5FB-C435-41BD-8433-4379CBFB3B39}">
  <sheetPr codeName="Sheet44"/>
  <dimension ref="B1:R7"/>
  <sheetViews>
    <sheetView workbookViewId="0">
      <selection activeCell="B2" sqref="B2:R2"/>
    </sheetView>
  </sheetViews>
  <sheetFormatPr defaultRowHeight="14.4"/>
  <cols>
    <col min="1" max="1" width="4.6640625" customWidth="1"/>
    <col min="2" max="2" width="5.6640625" customWidth="1"/>
    <col min="3" max="3" width="18.6640625" style="63" customWidth="1"/>
    <col min="4" max="4" width="9.6640625" style="9" customWidth="1"/>
    <col min="5" max="6" width="10.44140625" style="9" bestFit="1" customWidth="1"/>
    <col min="7" max="18" width="9.6640625" customWidth="1"/>
  </cols>
  <sheetData>
    <row r="1" spans="2:18" ht="15" thickBot="1">
      <c r="E1" s="9">
        <v>10</v>
      </c>
    </row>
    <row r="2" spans="2:18">
      <c r="B2" s="541" t="s">
        <v>133</v>
      </c>
      <c r="C2" s="542"/>
      <c r="D2" s="542"/>
      <c r="E2" s="542"/>
      <c r="F2" s="542"/>
      <c r="G2" s="542"/>
      <c r="H2" s="542"/>
      <c r="I2" s="542"/>
      <c r="J2" s="542"/>
      <c r="K2" s="542"/>
      <c r="L2" s="542"/>
      <c r="M2" s="542"/>
      <c r="N2" s="542"/>
      <c r="O2" s="542"/>
      <c r="P2" s="542"/>
      <c r="Q2" s="542"/>
      <c r="R2" s="543"/>
    </row>
    <row r="3" spans="2:18" s="1" customFormat="1">
      <c r="B3" s="42" t="s">
        <v>32</v>
      </c>
      <c r="C3" s="62" t="s">
        <v>0</v>
      </c>
      <c r="D3" s="2" t="s">
        <v>39</v>
      </c>
      <c r="E3" s="2" t="s">
        <v>414</v>
      </c>
      <c r="F3" s="2" t="s">
        <v>415</v>
      </c>
      <c r="G3" s="68">
        <v>45292</v>
      </c>
      <c r="H3" s="68">
        <v>45323</v>
      </c>
      <c r="I3" s="68">
        <v>45352</v>
      </c>
      <c r="J3" s="68">
        <v>45383</v>
      </c>
      <c r="K3" s="68">
        <v>45413</v>
      </c>
      <c r="L3" s="68">
        <v>45444</v>
      </c>
      <c r="M3" s="68">
        <v>45474</v>
      </c>
      <c r="N3" s="68">
        <v>45505</v>
      </c>
      <c r="O3" s="68">
        <v>45536</v>
      </c>
      <c r="P3" s="68">
        <v>45566</v>
      </c>
      <c r="Q3" s="68">
        <v>45597</v>
      </c>
      <c r="R3" s="73">
        <v>45627</v>
      </c>
    </row>
    <row r="4" spans="2:18">
      <c r="B4" s="64">
        <v>1</v>
      </c>
      <c r="C4" s="11" t="s">
        <v>417</v>
      </c>
      <c r="D4" s="4">
        <v>0</v>
      </c>
      <c r="E4" s="131">
        <f>(D4/12)*E1</f>
        <v>0</v>
      </c>
      <c r="F4" s="131">
        <f>SUM(G4:R4)</f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/>
      <c r="P4" s="4"/>
      <c r="Q4" s="4"/>
      <c r="R4" s="112"/>
    </row>
    <row r="5" spans="2:18" s="1" customFormat="1" ht="15" thickBot="1">
      <c r="B5" s="95"/>
      <c r="C5" s="96" t="s">
        <v>6</v>
      </c>
      <c r="D5" s="127">
        <f>SUM(D4)</f>
        <v>0</v>
      </c>
      <c r="E5" s="127">
        <f>SUM(E4)</f>
        <v>0</v>
      </c>
      <c r="F5" s="127">
        <f>SUM(G5:R5)</f>
        <v>0</v>
      </c>
      <c r="G5" s="74">
        <f>SUM(G4)</f>
        <v>0</v>
      </c>
      <c r="H5" s="74">
        <f t="shared" ref="H5:R5" si="0">SUM(H4)</f>
        <v>0</v>
      </c>
      <c r="I5" s="74">
        <f t="shared" si="0"/>
        <v>0</v>
      </c>
      <c r="J5" s="74">
        <f t="shared" si="0"/>
        <v>0</v>
      </c>
      <c r="K5" s="74">
        <f t="shared" si="0"/>
        <v>0</v>
      </c>
      <c r="L5" s="74">
        <f t="shared" si="0"/>
        <v>0</v>
      </c>
      <c r="M5" s="74">
        <f t="shared" si="0"/>
        <v>0</v>
      </c>
      <c r="N5" s="74">
        <f t="shared" si="0"/>
        <v>0</v>
      </c>
      <c r="O5" s="74">
        <f t="shared" si="0"/>
        <v>0</v>
      </c>
      <c r="P5" s="74">
        <f t="shared" si="0"/>
        <v>0</v>
      </c>
      <c r="Q5" s="74">
        <f t="shared" si="0"/>
        <v>0</v>
      </c>
      <c r="R5" s="75">
        <f t="shared" si="0"/>
        <v>0</v>
      </c>
    </row>
    <row r="7" spans="2:18">
      <c r="D7" s="165"/>
      <c r="E7" s="165"/>
      <c r="F7" s="165"/>
    </row>
  </sheetData>
  <mergeCells count="1">
    <mergeCell ref="B2:R2"/>
  </mergeCells>
  <pageMargins left="0.7" right="0.7" top="0.75" bottom="0.75" header="0.3" footer="0.3"/>
  <pageSetup paperSize="9" orientation="portrait" r:id="rId1"/>
  <ignoredErrors>
    <ignoredError sqref="F5" formula="1"/>
  </ignoredError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lcf76f155ced4ddcb4097134ff3c332f xmlns="9775e4a6-bac3-4d7b-8e5d-2f52590de3e8">
      <Terms xmlns="http://schemas.microsoft.com/office/infopath/2007/PartnerControls"/>
    </lcf76f155ced4ddcb4097134ff3c332f>
    <_ip_UnifiedCompliancePolicyProperties xmlns="http://schemas.microsoft.com/sharepoint/v3" xsi:nil="true"/>
    <TaxCatchAll xmlns="49571488-3f05-446a-b23c-f405a0520250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7D3B43CB73A2D4F93B1D0134C0246D9" ma:contentTypeVersion="21" ma:contentTypeDescription="Create a new document." ma:contentTypeScope="" ma:versionID="78a88cbada27841c68043396d1a068a6">
  <xsd:schema xmlns:xsd="http://www.w3.org/2001/XMLSchema" xmlns:xs="http://www.w3.org/2001/XMLSchema" xmlns:p="http://schemas.microsoft.com/office/2006/metadata/properties" xmlns:ns1="http://schemas.microsoft.com/sharepoint/v3" xmlns:ns2="9775e4a6-bac3-4d7b-8e5d-2f52590de3e8" xmlns:ns3="49571488-3f05-446a-b23c-f405a0520250" targetNamespace="http://schemas.microsoft.com/office/2006/metadata/properties" ma:root="true" ma:fieldsID="1c1b9b2f05397ece4948b38e1ce09b01" ns1:_="" ns2:_="" ns3:_="">
    <xsd:import namespace="http://schemas.microsoft.com/sharepoint/v3"/>
    <xsd:import namespace="9775e4a6-bac3-4d7b-8e5d-2f52590de3e8"/>
    <xsd:import namespace="49571488-3f05-446a-b23c-f405a052025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Location" minOccurs="0"/>
                <xsd:element ref="ns2:MediaServiceSearchProperties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6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7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75e4a6-bac3-4d7b-8e5d-2f52590de3e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798f477c-ece7-4283-bd15-cc28f63f95b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Location" ma:index="24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9571488-3f05-446a-b23c-f405a0520250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fc581fca-0c17-4123-a6ff-c628a1f38b4a}" ma:internalName="TaxCatchAll" ma:showField="CatchAllData" ma:web="49571488-3f05-446a-b23c-f405a052025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AD6865B-9D4F-48DE-B2F6-5A1021F0684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8C018B6-821B-4012-AF51-02DDEBD22D02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9775e4a6-bac3-4d7b-8e5d-2f52590de3e8"/>
    <ds:schemaRef ds:uri="49571488-3f05-446a-b23c-f405a0520250"/>
  </ds:schemaRefs>
</ds:datastoreItem>
</file>

<file path=customXml/itemProps3.xml><?xml version="1.0" encoding="utf-8"?>
<ds:datastoreItem xmlns:ds="http://schemas.openxmlformats.org/officeDocument/2006/customXml" ds:itemID="{289BB488-5704-4CF7-85A0-86A40FCD96B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9775e4a6-bac3-4d7b-8e5d-2f52590de3e8"/>
    <ds:schemaRef ds:uri="49571488-3f05-446a-b23c-f405a052025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51</vt:i4>
      </vt:variant>
    </vt:vector>
  </HeadingPairs>
  <TitlesOfParts>
    <vt:vector size="51" baseType="lpstr">
      <vt:lpstr>For Macro</vt:lpstr>
      <vt:lpstr>For Power BI</vt:lpstr>
      <vt:lpstr>CIT-FIT master data</vt:lpstr>
      <vt:lpstr>Plant Data</vt:lpstr>
      <vt:lpstr>Target 2024</vt:lpstr>
      <vt:lpstr>Target 2023</vt:lpstr>
      <vt:lpstr>Jan'24 Actual</vt:lpstr>
      <vt:lpstr>SLIM Savings Status </vt:lpstr>
      <vt:lpstr>Feb'24 Actual</vt:lpstr>
      <vt:lpstr>Summary 2024</vt:lpstr>
      <vt:lpstr>Apr'24 Actual</vt:lpstr>
      <vt:lpstr>Mar'24 Actual</vt:lpstr>
      <vt:lpstr>May'24 Actual</vt:lpstr>
      <vt:lpstr>Jun'24 Actual</vt:lpstr>
      <vt:lpstr>July'24 Actual</vt:lpstr>
      <vt:lpstr>Aug'24 Actual</vt:lpstr>
      <vt:lpstr>Sep'24 Actual</vt:lpstr>
      <vt:lpstr>Oct'24 Actual</vt:lpstr>
      <vt:lpstr>Nov'24 Actual</vt:lpstr>
      <vt:lpstr>Dec'24 Actual</vt:lpstr>
      <vt:lpstr>1. Projects</vt:lpstr>
      <vt:lpstr>2. COE</vt:lpstr>
      <vt:lpstr>3. Mfg. Finance</vt:lpstr>
      <vt:lpstr>4. ZTL</vt:lpstr>
      <vt:lpstr>5. Moraiya</vt:lpstr>
      <vt:lpstr>6. SEZ 2</vt:lpstr>
      <vt:lpstr>7. SEZ 1</vt:lpstr>
      <vt:lpstr>8. Animal Healthcare</vt:lpstr>
      <vt:lpstr>9. Changodar</vt:lpstr>
      <vt:lpstr>10. Baddi</vt:lpstr>
      <vt:lpstr>11. Goa</vt:lpstr>
      <vt:lpstr>12. Myanmar</vt:lpstr>
      <vt:lpstr>13. Daman</vt:lpstr>
      <vt:lpstr>14. GRPPL</vt:lpstr>
      <vt:lpstr>15. Sikkim-1</vt:lpstr>
      <vt:lpstr>16. Sikkim-2</vt:lpstr>
      <vt:lpstr>17. EMO</vt:lpstr>
      <vt:lpstr>18. Agiolax</vt:lpstr>
      <vt:lpstr>19. Jarod</vt:lpstr>
      <vt:lpstr>20. Vatva</vt:lpstr>
      <vt:lpstr>21. Biologics Unit 9</vt:lpstr>
      <vt:lpstr>22. Alidac</vt:lpstr>
      <vt:lpstr>23. VTC</vt:lpstr>
      <vt:lpstr>24. Biologics Unit 1-2</vt:lpstr>
      <vt:lpstr>25. Zydus Pfizer</vt:lpstr>
      <vt:lpstr>26. Wellness Sikkim</vt:lpstr>
      <vt:lpstr>27. Wellness Ahmedabad</vt:lpstr>
      <vt:lpstr>28. Wellness Aligarh</vt:lpstr>
      <vt:lpstr>29. Moraiya Vaccine</vt:lpstr>
      <vt:lpstr>30. Central Quality Excellence</vt:lpstr>
      <vt:lpstr>31. IRA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Patel R Akshay</dc:creator>
  <cp:lastModifiedBy>Ankit Bibekar</cp:lastModifiedBy>
  <dcterms:created xsi:type="dcterms:W3CDTF">2015-06-05T18:17:20Z</dcterms:created>
  <dcterms:modified xsi:type="dcterms:W3CDTF">2024-12-04T07:22:26Z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0x01010067D3B43CB73A2D4F93B1D0134C0246D9</vt:lpwstr>
  </property>
  <property fmtid="{D5CDD505-2E9C-101B-9397-08002B2CF9AE}" pid="3" name="MediaServiceImageTags">
    <vt:lpwstr/>
  </property>
</Properties>
</file>